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10"/>
  <workbookPr codeName="ThisWorkbook" defaultThemeVersion="124226"/>
  <mc:AlternateContent xmlns:mc="http://schemas.openxmlformats.org/markup-compatibility/2006">
    <mc:Choice Requires="x15">
      <x15ac:absPath xmlns:x15ac="http://schemas.microsoft.com/office/spreadsheetml/2010/11/ac" url="/Users/mylove/Downloads/"/>
    </mc:Choice>
  </mc:AlternateContent>
  <xr:revisionPtr revIDLastSave="0" documentId="13_ncr:1_{7BF1ED78-3E21-C54C-85E2-88AEE2088892}" xr6:coauthVersionLast="47" xr6:coauthVersionMax="47" xr10:uidLastSave="{00000000-0000-0000-0000-000000000000}"/>
  <bookViews>
    <workbookView xWindow="0" yWindow="600" windowWidth="25600" windowHeight="14240" tabRatio="705" activeTab="7" xr2:uid="{00000000-000D-0000-FFFF-FFFF00000000}"/>
  </bookViews>
  <sheets>
    <sheet name="PDATA" sheetId="25" state="veryHidden" r:id="rId1"/>
    <sheet name="RDATA" sheetId="28" state="veryHidden" r:id="rId2"/>
    <sheet name="PY" sheetId="38" state="veryHidden" r:id="rId3"/>
    <sheet name="揭露" sheetId="37" state="veryHidden" r:id="rId4"/>
    <sheet name="input_s" sheetId="87" state="hidden" r:id="rId5"/>
    <sheet name="總表" sheetId="33" state="veryHidden" r:id="rId6"/>
    <sheet name="OP" sheetId="91" state="veryHidden" r:id="rId7"/>
    <sheet name="輸入頁" sheetId="27" r:id="rId8"/>
    <sheet name="列印頁" sheetId="88" r:id="rId9"/>
  </sheets>
  <definedNames>
    <definedName name="CV">PDATA!$EI$282:$IP$548</definedName>
    <definedName name="DIE">PDATA!$V$552:$EC$828</definedName>
    <definedName name="En_BFM">OP!$W$4:$W$5</definedName>
    <definedName name="En_PayMF">OP!$U$3:$U$6</definedName>
    <definedName name="En_PayMR">OP!$V$3:$V$6</definedName>
    <definedName name="En_PayT">OP!$T$5:$T$8</definedName>
    <definedName name="En_Sex">OP!$S$3:$S$4</definedName>
    <definedName name="EXP">PDATA!$EI$552:$IP$828</definedName>
    <definedName name="GP">PDATA!$J:$K</definedName>
    <definedName name="HL_1">PDATA!$V$1164:$EC$1429</definedName>
    <definedName name="HL_2">PDATA!$EI$1164:$IP$1429</definedName>
    <definedName name="PA">PDATA!$V$2:$EC$278</definedName>
    <definedName name="PDN1_1">OP!$C$23</definedName>
    <definedName name="PDSN1">OP!$C$22</definedName>
    <definedName name="PDSN1_1">OP!$C$22</definedName>
    <definedName name="PI">OP!$AK$4:$AL$90</definedName>
    <definedName name="_xlnm.Print_Area" localSheetId="8">列印頁!$A$1:$W$268</definedName>
    <definedName name="_xlnm.Print_Area" localSheetId="7">輸入頁!$A$1:$T$53</definedName>
    <definedName name="PV">PDATA!$EI$988:$IP$1150</definedName>
    <definedName name="PV0">PDATA!$V$988:$ED$1150</definedName>
    <definedName name="PVal">PDATA!$O:$P</definedName>
    <definedName name="PYO">PY!$D$4</definedName>
    <definedName name="PYR">PY!$C$11</definedName>
    <definedName name="PYY">PY!$C$4</definedName>
    <definedName name="SRV">PDATA!$EI$2:$IP$278</definedName>
    <definedName name="TOV">總表!$B$3:$AI$114</definedName>
    <definedName name="關係">OP!$B$182:$B$186</definedName>
  </definedNames>
  <calcPr calcId="191029" calcOnSave="0"/>
  <webPublishObjects count="1">
    <webPublishObject id="30313" divId="e-test0804_30313" destinationFile="D:\Documents and Settings\Administrator.NONE-7C44F5C952\桌面\自製試算表\e-test0804.htm"/>
  </webPublishObject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calcChain.xml><?xml version="1.0" encoding="utf-8"?>
<calcChain xmlns="http://schemas.openxmlformats.org/spreadsheetml/2006/main">
  <c r="V94" i="88" l="1"/>
  <c r="V46" i="88" l="1"/>
  <c r="O4" i="25" l="1"/>
  <c r="O5" i="25"/>
  <c r="O6" i="25"/>
  <c r="O7" i="25"/>
  <c r="O8" i="25"/>
  <c r="O9" i="25"/>
  <c r="O10" i="25"/>
  <c r="O11" i="25"/>
  <c r="O12" i="25"/>
  <c r="O13" i="25"/>
  <c r="O14" i="25"/>
  <c r="O15" i="25"/>
  <c r="O16" i="25"/>
  <c r="O17" i="25"/>
  <c r="O18" i="25"/>
  <c r="O19" i="25"/>
  <c r="O20" i="25"/>
  <c r="O21" i="25"/>
  <c r="O22" i="25"/>
  <c r="O23" i="25"/>
  <c r="O24" i="25"/>
  <c r="O25" i="25"/>
  <c r="O26" i="25"/>
  <c r="O27" i="25"/>
  <c r="O28" i="25"/>
  <c r="O29" i="25"/>
  <c r="O30" i="25"/>
  <c r="O31" i="25"/>
  <c r="O32" i="25"/>
  <c r="O33" i="25"/>
  <c r="O34" i="25"/>
  <c r="O35" i="25"/>
  <c r="O36" i="25"/>
  <c r="O37" i="25"/>
  <c r="O38" i="25"/>
  <c r="O39" i="25"/>
  <c r="O40" i="25"/>
  <c r="O41" i="25"/>
  <c r="O42" i="25"/>
  <c r="O43" i="25"/>
  <c r="O44" i="25"/>
  <c r="O45" i="25"/>
  <c r="O46" i="25"/>
  <c r="O47" i="25"/>
  <c r="O48" i="25"/>
  <c r="O49" i="25"/>
  <c r="O50" i="25"/>
  <c r="O2" i="25"/>
  <c r="O3" i="25"/>
  <c r="O1" i="25"/>
  <c r="J4" i="25" l="1"/>
  <c r="J5" i="25"/>
  <c r="J6" i="25"/>
  <c r="J7" i="25"/>
  <c r="J8" i="25"/>
  <c r="J9" i="25"/>
  <c r="J10" i="25"/>
  <c r="J11" i="25"/>
  <c r="J12" i="25"/>
  <c r="J13" i="25"/>
  <c r="J14" i="25"/>
  <c r="J15" i="25"/>
  <c r="J16" i="25"/>
  <c r="J17" i="25"/>
  <c r="J18" i="25"/>
  <c r="J19" i="25"/>
  <c r="J20" i="25"/>
  <c r="J21" i="25"/>
  <c r="J22" i="25"/>
  <c r="J23" i="25"/>
  <c r="J24" i="25"/>
  <c r="J25" i="25"/>
  <c r="J26" i="25"/>
  <c r="J27" i="25"/>
  <c r="J28" i="25"/>
  <c r="J29" i="25"/>
  <c r="J30" i="25"/>
  <c r="J31" i="25"/>
  <c r="J32" i="25"/>
  <c r="J33" i="25"/>
  <c r="J34" i="25"/>
  <c r="J35" i="25"/>
  <c r="J36" i="25"/>
  <c r="J37" i="25"/>
  <c r="J38" i="25"/>
  <c r="J39" i="25"/>
  <c r="J40" i="25"/>
  <c r="J41" i="25"/>
  <c r="J42" i="25"/>
  <c r="J43" i="25"/>
  <c r="J44" i="25"/>
  <c r="J45" i="25"/>
  <c r="J46" i="25"/>
  <c r="J47" i="25"/>
  <c r="J48" i="25"/>
  <c r="J49" i="25"/>
  <c r="J50" i="25"/>
  <c r="J51" i="25"/>
  <c r="J52" i="25"/>
  <c r="J53" i="25"/>
  <c r="J54" i="25"/>
  <c r="J55" i="25"/>
  <c r="J56" i="25"/>
  <c r="J57" i="25"/>
  <c r="J58" i="25"/>
  <c r="J59" i="25"/>
  <c r="J60" i="25"/>
  <c r="J61" i="25"/>
  <c r="J62" i="25"/>
  <c r="J63" i="25"/>
  <c r="J64" i="25"/>
  <c r="J65" i="25"/>
  <c r="J66" i="25"/>
  <c r="J67" i="25"/>
  <c r="J68" i="25"/>
  <c r="J69" i="25"/>
  <c r="J70" i="25"/>
  <c r="J71" i="25"/>
  <c r="J72" i="25"/>
  <c r="J73" i="25"/>
  <c r="J74" i="25"/>
  <c r="J75" i="25"/>
  <c r="J76" i="25"/>
  <c r="J77" i="25"/>
  <c r="J78" i="25"/>
  <c r="J79" i="25"/>
  <c r="J80" i="25"/>
  <c r="J81" i="25"/>
  <c r="J82" i="25"/>
  <c r="J83" i="25"/>
  <c r="J84" i="25"/>
  <c r="J85" i="25"/>
  <c r="J86" i="25"/>
  <c r="J87" i="25"/>
  <c r="J88" i="25"/>
  <c r="J89" i="25"/>
  <c r="J90" i="25"/>
  <c r="J91" i="25"/>
  <c r="J92" i="25"/>
  <c r="J93" i="25"/>
  <c r="J94" i="25"/>
  <c r="J95" i="25"/>
  <c r="J96" i="25"/>
  <c r="J97" i="25"/>
  <c r="J98" i="25"/>
  <c r="J99" i="25"/>
  <c r="J100" i="25"/>
  <c r="J101" i="25"/>
  <c r="J102" i="25"/>
  <c r="J103" i="25"/>
  <c r="J104" i="25"/>
  <c r="J105" i="25"/>
  <c r="J106" i="25"/>
  <c r="J107" i="25"/>
  <c r="J108" i="25"/>
  <c r="J109" i="25"/>
  <c r="J110" i="25"/>
  <c r="J111" i="25"/>
  <c r="J112" i="25"/>
  <c r="J113" i="25"/>
  <c r="J114" i="25"/>
  <c r="J115" i="25"/>
  <c r="J116" i="25"/>
  <c r="J117" i="25"/>
  <c r="J118" i="25"/>
  <c r="J119" i="25"/>
  <c r="J120" i="25"/>
  <c r="J121" i="25"/>
  <c r="J122" i="25"/>
  <c r="J123" i="25"/>
  <c r="J124" i="25"/>
  <c r="J125" i="25"/>
  <c r="J126" i="25"/>
  <c r="J127" i="25"/>
  <c r="J128" i="25"/>
  <c r="J129" i="25"/>
  <c r="J130" i="25"/>
  <c r="J131" i="25"/>
  <c r="J132" i="25"/>
  <c r="J133" i="25"/>
  <c r="J134" i="25"/>
  <c r="J135" i="25"/>
  <c r="J136" i="25"/>
  <c r="J137" i="25"/>
  <c r="J138" i="25"/>
  <c r="J139" i="25"/>
  <c r="J140" i="25"/>
  <c r="J141" i="25"/>
  <c r="J142" i="25"/>
  <c r="J143" i="25"/>
  <c r="J144" i="25"/>
  <c r="J145" i="25"/>
  <c r="J146" i="25"/>
  <c r="J147" i="25"/>
  <c r="J148" i="25"/>
  <c r="J149" i="25"/>
  <c r="J150" i="25"/>
  <c r="J151" i="25"/>
  <c r="J152" i="25"/>
  <c r="J153" i="25"/>
  <c r="J154" i="25"/>
  <c r="J155" i="25"/>
  <c r="J156" i="25"/>
  <c r="J157" i="25"/>
  <c r="J158" i="25"/>
  <c r="J159" i="25"/>
  <c r="J160" i="25"/>
  <c r="J161" i="25"/>
  <c r="J162" i="25"/>
  <c r="J163" i="25"/>
  <c r="J164" i="25"/>
  <c r="J165" i="25"/>
  <c r="J166" i="25"/>
  <c r="J167" i="25"/>
  <c r="J168" i="25"/>
  <c r="J169" i="25"/>
  <c r="J170" i="25"/>
  <c r="J171" i="25"/>
  <c r="J172" i="25"/>
  <c r="J173" i="25"/>
  <c r="J174" i="25"/>
  <c r="J175" i="25"/>
  <c r="J176" i="25"/>
  <c r="J177" i="25"/>
  <c r="J178" i="25"/>
  <c r="J179" i="25"/>
  <c r="J180" i="25"/>
  <c r="J181" i="25"/>
  <c r="J182" i="25"/>
  <c r="J183" i="25"/>
  <c r="J184" i="25"/>
  <c r="J185" i="25"/>
  <c r="J186" i="25"/>
  <c r="J187" i="25"/>
  <c r="J188" i="25"/>
  <c r="J189" i="25"/>
  <c r="J190" i="25"/>
  <c r="J191" i="25"/>
  <c r="J192" i="25"/>
  <c r="J193" i="25"/>
  <c r="J194" i="25"/>
  <c r="J195" i="25"/>
  <c r="J196" i="25"/>
  <c r="J197" i="25"/>
  <c r="J198" i="25"/>
  <c r="J199" i="25"/>
  <c r="J200" i="25"/>
  <c r="J201" i="25"/>
  <c r="J202" i="25"/>
  <c r="J203" i="25"/>
  <c r="J204" i="25"/>
  <c r="J205" i="25"/>
  <c r="J206" i="25"/>
  <c r="J207" i="25"/>
  <c r="J208" i="25"/>
  <c r="J209" i="25"/>
  <c r="J210" i="25"/>
  <c r="J211" i="25"/>
  <c r="J212" i="25"/>
  <c r="J213" i="25"/>
  <c r="J214" i="25"/>
  <c r="J215" i="25"/>
  <c r="J216" i="25"/>
  <c r="J217" i="25"/>
  <c r="J218" i="25"/>
  <c r="J219" i="25"/>
  <c r="J220" i="25"/>
  <c r="J221" i="25"/>
  <c r="J222" i="25"/>
  <c r="J223" i="25"/>
  <c r="J224" i="25"/>
  <c r="J225" i="25"/>
  <c r="J226" i="25"/>
  <c r="J227" i="25"/>
  <c r="J228" i="25"/>
  <c r="J229" i="25"/>
  <c r="J230" i="25"/>
  <c r="J231" i="25"/>
  <c r="J232" i="25"/>
  <c r="J233" i="25"/>
  <c r="J234" i="25"/>
  <c r="J235" i="25"/>
  <c r="J236" i="25"/>
  <c r="J237" i="25"/>
  <c r="J238" i="25"/>
  <c r="J239" i="25"/>
  <c r="J240" i="25"/>
  <c r="J241" i="25"/>
  <c r="J242" i="25"/>
  <c r="J243" i="25"/>
  <c r="J244" i="25"/>
  <c r="J245" i="25"/>
  <c r="J246" i="25"/>
  <c r="J247" i="25"/>
  <c r="J248" i="25"/>
  <c r="J249" i="25"/>
  <c r="J250" i="25"/>
  <c r="J251" i="25"/>
  <c r="J252" i="25"/>
  <c r="J253" i="25"/>
  <c r="J254" i="25"/>
  <c r="J255" i="25"/>
  <c r="J256" i="25"/>
  <c r="J257" i="25"/>
  <c r="J258" i="25"/>
  <c r="J259" i="25"/>
  <c r="J260" i="25"/>
  <c r="J261" i="25"/>
  <c r="J262" i="25"/>
  <c r="J263" i="25"/>
  <c r="J264" i="25"/>
  <c r="J265" i="25"/>
  <c r="J266" i="25"/>
  <c r="J267" i="25"/>
  <c r="J268" i="25"/>
  <c r="J269" i="25"/>
  <c r="J270" i="25"/>
  <c r="J271" i="25"/>
  <c r="J272" i="25"/>
  <c r="J273" i="25"/>
  <c r="J274" i="25"/>
  <c r="J275" i="25"/>
  <c r="J276" i="25"/>
  <c r="J277" i="25"/>
  <c r="J278" i="25"/>
  <c r="J2" i="25"/>
  <c r="J3" i="25"/>
  <c r="EI554" i="25"/>
  <c r="EI555" i="25"/>
  <c r="EI556" i="25"/>
  <c r="EI557" i="25"/>
  <c r="EI558" i="25"/>
  <c r="EI559" i="25"/>
  <c r="EI560" i="25"/>
  <c r="EI561" i="25"/>
  <c r="EI562" i="25"/>
  <c r="EI563" i="25"/>
  <c r="EI564" i="25"/>
  <c r="EI565" i="25"/>
  <c r="EI566" i="25"/>
  <c r="EI567" i="25"/>
  <c r="EI568" i="25"/>
  <c r="EI569" i="25"/>
  <c r="EI570" i="25"/>
  <c r="EI571" i="25"/>
  <c r="EI572" i="25"/>
  <c r="EI573" i="25"/>
  <c r="EI574" i="25"/>
  <c r="EI575" i="25"/>
  <c r="EI576" i="25"/>
  <c r="EI577" i="25"/>
  <c r="EI578" i="25"/>
  <c r="EI579" i="25"/>
  <c r="EI580" i="25"/>
  <c r="EI581" i="25"/>
  <c r="EI582" i="25"/>
  <c r="EI583" i="25"/>
  <c r="EI584" i="25"/>
  <c r="EI585" i="25"/>
  <c r="EI586" i="25"/>
  <c r="EI587" i="25"/>
  <c r="EI588" i="25"/>
  <c r="EI589" i="25"/>
  <c r="EI590" i="25"/>
  <c r="EI591" i="25"/>
  <c r="EI592" i="25"/>
  <c r="EI593" i="25"/>
  <c r="EI594" i="25"/>
  <c r="EI595" i="25"/>
  <c r="EI596" i="25"/>
  <c r="EI597" i="25"/>
  <c r="EI598" i="25"/>
  <c r="EI599" i="25"/>
  <c r="EI600" i="25"/>
  <c r="EI601" i="25"/>
  <c r="EI602" i="25"/>
  <c r="EI603" i="25"/>
  <c r="EI604" i="25"/>
  <c r="EI605" i="25"/>
  <c r="EI606" i="25"/>
  <c r="EI607" i="25"/>
  <c r="EI608" i="25"/>
  <c r="EI609" i="25"/>
  <c r="EI610" i="25"/>
  <c r="EI611" i="25"/>
  <c r="EI612" i="25"/>
  <c r="EI613" i="25"/>
  <c r="EI614" i="25"/>
  <c r="EI615" i="25"/>
  <c r="EI616" i="25"/>
  <c r="EI617" i="25"/>
  <c r="EI618" i="25"/>
  <c r="EI619" i="25"/>
  <c r="EI620" i="25"/>
  <c r="EI621" i="25"/>
  <c r="EI622" i="25"/>
  <c r="EI623" i="25"/>
  <c r="EI624" i="25"/>
  <c r="EI625" i="25"/>
  <c r="EI626" i="25"/>
  <c r="EI627" i="25"/>
  <c r="EI628" i="25"/>
  <c r="EI629" i="25"/>
  <c r="EI630" i="25"/>
  <c r="EI631" i="25"/>
  <c r="EI632" i="25"/>
  <c r="EI633" i="25"/>
  <c r="EI634" i="25"/>
  <c r="EI635" i="25"/>
  <c r="EI636" i="25"/>
  <c r="EI637" i="25"/>
  <c r="EI638" i="25"/>
  <c r="EI639" i="25"/>
  <c r="EI640" i="25"/>
  <c r="EI641" i="25"/>
  <c r="EI642" i="25"/>
  <c r="EI643" i="25"/>
  <c r="EI644" i="25"/>
  <c r="EI645" i="25"/>
  <c r="EI646" i="25"/>
  <c r="EI647" i="25"/>
  <c r="EI648" i="25"/>
  <c r="EI649" i="25"/>
  <c r="EI650" i="25"/>
  <c r="EI651" i="25"/>
  <c r="EI652" i="25"/>
  <c r="EI653" i="25"/>
  <c r="EI654" i="25"/>
  <c r="EI655" i="25"/>
  <c r="EI656" i="25"/>
  <c r="EI657" i="25"/>
  <c r="EI658" i="25"/>
  <c r="EI659" i="25"/>
  <c r="EI660" i="25"/>
  <c r="EI661" i="25"/>
  <c r="EI662" i="25"/>
  <c r="EI663" i="25"/>
  <c r="EI664" i="25"/>
  <c r="EI665" i="25"/>
  <c r="EI666" i="25"/>
  <c r="EI667" i="25"/>
  <c r="EI668" i="25"/>
  <c r="EI669" i="25"/>
  <c r="EI670" i="25"/>
  <c r="EI671" i="25"/>
  <c r="EI672" i="25"/>
  <c r="EI673" i="25"/>
  <c r="EI674" i="25"/>
  <c r="EI675" i="25"/>
  <c r="EI676" i="25"/>
  <c r="EI677" i="25"/>
  <c r="EI678" i="25"/>
  <c r="EI679" i="25"/>
  <c r="EI680" i="25"/>
  <c r="EI681" i="25"/>
  <c r="EI682" i="25"/>
  <c r="EI683" i="25"/>
  <c r="EI684" i="25"/>
  <c r="EI685" i="25"/>
  <c r="EI686" i="25"/>
  <c r="EI687" i="25"/>
  <c r="EI688" i="25"/>
  <c r="EI689" i="25"/>
  <c r="EI690" i="25"/>
  <c r="EI691" i="25"/>
  <c r="EI692" i="25"/>
  <c r="EI693" i="25"/>
  <c r="EI694" i="25"/>
  <c r="EI695" i="25"/>
  <c r="EI696" i="25"/>
  <c r="EI697" i="25"/>
  <c r="EI698" i="25"/>
  <c r="EI699" i="25"/>
  <c r="EI700" i="25"/>
  <c r="EI701" i="25"/>
  <c r="EI702" i="25"/>
  <c r="EI703" i="25"/>
  <c r="EI704" i="25"/>
  <c r="EI705" i="25"/>
  <c r="EI706" i="25"/>
  <c r="EI707" i="25"/>
  <c r="EI708" i="25"/>
  <c r="EI709" i="25"/>
  <c r="EI710" i="25"/>
  <c r="EI711" i="25"/>
  <c r="EI712" i="25"/>
  <c r="EI713" i="25"/>
  <c r="EI714" i="25"/>
  <c r="EI715" i="25"/>
  <c r="EI716" i="25"/>
  <c r="EI717" i="25"/>
  <c r="EI718" i="25"/>
  <c r="EI719" i="25"/>
  <c r="EI720" i="25"/>
  <c r="EI721" i="25"/>
  <c r="EI722" i="25"/>
  <c r="EI723" i="25"/>
  <c r="EI724" i="25"/>
  <c r="EI725" i="25"/>
  <c r="EI726" i="25"/>
  <c r="EI727" i="25"/>
  <c r="EI728" i="25"/>
  <c r="EI729" i="25"/>
  <c r="EI730" i="25"/>
  <c r="EI731" i="25"/>
  <c r="EI732" i="25"/>
  <c r="EI733" i="25"/>
  <c r="EI734" i="25"/>
  <c r="EI735" i="25"/>
  <c r="EI736" i="25"/>
  <c r="EI737" i="25"/>
  <c r="EI738" i="25"/>
  <c r="EI739" i="25"/>
  <c r="EI740" i="25"/>
  <c r="EI741" i="25"/>
  <c r="EI742" i="25"/>
  <c r="EI743" i="25"/>
  <c r="EI744" i="25"/>
  <c r="EI745" i="25"/>
  <c r="EI746" i="25"/>
  <c r="EI747" i="25"/>
  <c r="EI748" i="25"/>
  <c r="EI749" i="25"/>
  <c r="EI750" i="25"/>
  <c r="EI751" i="25"/>
  <c r="EI752" i="25"/>
  <c r="EI753" i="25"/>
  <c r="EI754" i="25"/>
  <c r="EI755" i="25"/>
  <c r="EI756" i="25"/>
  <c r="EI757" i="25"/>
  <c r="EI758" i="25"/>
  <c r="EI759" i="25"/>
  <c r="EI760" i="25"/>
  <c r="EI761" i="25"/>
  <c r="EI762" i="25"/>
  <c r="EI763" i="25"/>
  <c r="EI764" i="25"/>
  <c r="EI765" i="25"/>
  <c r="EI766" i="25"/>
  <c r="EI767" i="25"/>
  <c r="EI768" i="25"/>
  <c r="EI769" i="25"/>
  <c r="EI770" i="25"/>
  <c r="EI771" i="25"/>
  <c r="EI772" i="25"/>
  <c r="EI773" i="25"/>
  <c r="EI774" i="25"/>
  <c r="EI775" i="25"/>
  <c r="EI776" i="25"/>
  <c r="EI777" i="25"/>
  <c r="EI778" i="25"/>
  <c r="EI779" i="25"/>
  <c r="EI780" i="25"/>
  <c r="EI781" i="25"/>
  <c r="EI782" i="25"/>
  <c r="EI783" i="25"/>
  <c r="EI784" i="25"/>
  <c r="EI785" i="25"/>
  <c r="EI786" i="25"/>
  <c r="EI787" i="25"/>
  <c r="EI788" i="25"/>
  <c r="EI789" i="25"/>
  <c r="EI790" i="25"/>
  <c r="EI791" i="25"/>
  <c r="EI792" i="25"/>
  <c r="EI793" i="25"/>
  <c r="EI794" i="25"/>
  <c r="EI795" i="25"/>
  <c r="EI796" i="25"/>
  <c r="EI797" i="25"/>
  <c r="EI798" i="25"/>
  <c r="EI799" i="25"/>
  <c r="EI800" i="25"/>
  <c r="EI801" i="25"/>
  <c r="EI802" i="25"/>
  <c r="EI803" i="25"/>
  <c r="EI804" i="25"/>
  <c r="EI805" i="25"/>
  <c r="EI806" i="25"/>
  <c r="EI807" i="25"/>
  <c r="EI808" i="25"/>
  <c r="EI809" i="25"/>
  <c r="EI810" i="25"/>
  <c r="EI811" i="25"/>
  <c r="EI812" i="25"/>
  <c r="EI813" i="25"/>
  <c r="EI814" i="25"/>
  <c r="EI815" i="25"/>
  <c r="EI816" i="25"/>
  <c r="EI817" i="25"/>
  <c r="EI818" i="25"/>
  <c r="EI819" i="25"/>
  <c r="EI820" i="25"/>
  <c r="EI821" i="25"/>
  <c r="EI822" i="25"/>
  <c r="EI823" i="25"/>
  <c r="EI824" i="25"/>
  <c r="EI825" i="25"/>
  <c r="EI826" i="25"/>
  <c r="EI827" i="25"/>
  <c r="EI828" i="25"/>
  <c r="EI552" i="25"/>
  <c r="EI553" i="25"/>
  <c r="V554" i="25"/>
  <c r="V555" i="25"/>
  <c r="V556" i="25"/>
  <c r="V557" i="25"/>
  <c r="V558" i="25"/>
  <c r="V559" i="25"/>
  <c r="V560" i="25"/>
  <c r="V561" i="25"/>
  <c r="V562" i="25"/>
  <c r="V563" i="25"/>
  <c r="V564" i="25"/>
  <c r="V565" i="25"/>
  <c r="V566" i="25"/>
  <c r="V567" i="25"/>
  <c r="V568" i="25"/>
  <c r="V569" i="25"/>
  <c r="V570" i="25"/>
  <c r="V571" i="25"/>
  <c r="V572" i="25"/>
  <c r="V573" i="25"/>
  <c r="V574" i="25"/>
  <c r="V575" i="25"/>
  <c r="V576" i="25"/>
  <c r="V577" i="25"/>
  <c r="V578" i="25"/>
  <c r="V579" i="25"/>
  <c r="V580" i="25"/>
  <c r="V581" i="25"/>
  <c r="V582" i="25"/>
  <c r="V583" i="25"/>
  <c r="V584" i="25"/>
  <c r="V585" i="25"/>
  <c r="V586" i="25"/>
  <c r="V587" i="25"/>
  <c r="V588" i="25"/>
  <c r="V589" i="25"/>
  <c r="V590" i="25"/>
  <c r="V591" i="25"/>
  <c r="V592" i="25"/>
  <c r="V593" i="25"/>
  <c r="V594" i="25"/>
  <c r="V595" i="25"/>
  <c r="V596" i="25"/>
  <c r="V597" i="25"/>
  <c r="V598" i="25"/>
  <c r="V599" i="25"/>
  <c r="V600" i="25"/>
  <c r="V601" i="25"/>
  <c r="V602" i="25"/>
  <c r="V603" i="25"/>
  <c r="V604" i="25"/>
  <c r="V605" i="25"/>
  <c r="V606" i="25"/>
  <c r="V607" i="25"/>
  <c r="V608" i="25"/>
  <c r="V609" i="25"/>
  <c r="V610" i="25"/>
  <c r="V611" i="25"/>
  <c r="V612" i="25"/>
  <c r="V613" i="25"/>
  <c r="V614" i="25"/>
  <c r="V615" i="25"/>
  <c r="V616" i="25"/>
  <c r="V617" i="25"/>
  <c r="V618" i="25"/>
  <c r="V619" i="25"/>
  <c r="V620" i="25"/>
  <c r="V621" i="25"/>
  <c r="V622" i="25"/>
  <c r="V623" i="25"/>
  <c r="V624" i="25"/>
  <c r="V625" i="25"/>
  <c r="V626" i="25"/>
  <c r="V627" i="25"/>
  <c r="V628" i="25"/>
  <c r="V629" i="25"/>
  <c r="V630" i="25"/>
  <c r="V631" i="25"/>
  <c r="V632" i="25"/>
  <c r="V633" i="25"/>
  <c r="V634" i="25"/>
  <c r="V635" i="25"/>
  <c r="V636" i="25"/>
  <c r="V637" i="25"/>
  <c r="V638" i="25"/>
  <c r="V639" i="25"/>
  <c r="V640" i="25"/>
  <c r="V641" i="25"/>
  <c r="V642" i="25"/>
  <c r="V643" i="25"/>
  <c r="V644" i="25"/>
  <c r="V645" i="25"/>
  <c r="V646" i="25"/>
  <c r="V647" i="25"/>
  <c r="V648" i="25"/>
  <c r="V649" i="25"/>
  <c r="V650" i="25"/>
  <c r="V651" i="25"/>
  <c r="V652" i="25"/>
  <c r="V653" i="25"/>
  <c r="V654" i="25"/>
  <c r="V655" i="25"/>
  <c r="V656" i="25"/>
  <c r="V657" i="25"/>
  <c r="V658" i="25"/>
  <c r="V659" i="25"/>
  <c r="V660" i="25"/>
  <c r="V661" i="25"/>
  <c r="V662" i="25"/>
  <c r="V663" i="25"/>
  <c r="V664" i="25"/>
  <c r="V665" i="25"/>
  <c r="V666" i="25"/>
  <c r="V667" i="25"/>
  <c r="V668" i="25"/>
  <c r="V669" i="25"/>
  <c r="V670" i="25"/>
  <c r="V671" i="25"/>
  <c r="V672" i="25"/>
  <c r="V673" i="25"/>
  <c r="V674" i="25"/>
  <c r="V675" i="25"/>
  <c r="V676" i="25"/>
  <c r="V677" i="25"/>
  <c r="V678" i="25"/>
  <c r="V679" i="25"/>
  <c r="V680" i="25"/>
  <c r="V681" i="25"/>
  <c r="V682" i="25"/>
  <c r="V683" i="25"/>
  <c r="V684" i="25"/>
  <c r="V685" i="25"/>
  <c r="V686" i="25"/>
  <c r="V687" i="25"/>
  <c r="V688" i="25"/>
  <c r="V689" i="25"/>
  <c r="V690" i="25"/>
  <c r="V691" i="25"/>
  <c r="V692" i="25"/>
  <c r="V693" i="25"/>
  <c r="V694" i="25"/>
  <c r="V695" i="25"/>
  <c r="V696" i="25"/>
  <c r="V697" i="25"/>
  <c r="V698" i="25"/>
  <c r="V699" i="25"/>
  <c r="V700" i="25"/>
  <c r="V701" i="25"/>
  <c r="V702" i="25"/>
  <c r="V703" i="25"/>
  <c r="V704" i="25"/>
  <c r="V705" i="25"/>
  <c r="V706" i="25"/>
  <c r="V707" i="25"/>
  <c r="V708" i="25"/>
  <c r="V709" i="25"/>
  <c r="V710" i="25"/>
  <c r="V711" i="25"/>
  <c r="V712" i="25"/>
  <c r="V713" i="25"/>
  <c r="V714" i="25"/>
  <c r="V715" i="25"/>
  <c r="V716" i="25"/>
  <c r="V717" i="25"/>
  <c r="V718" i="25"/>
  <c r="V719" i="25"/>
  <c r="V720" i="25"/>
  <c r="V721" i="25"/>
  <c r="V722" i="25"/>
  <c r="V723" i="25"/>
  <c r="V724" i="25"/>
  <c r="V725" i="25"/>
  <c r="V726" i="25"/>
  <c r="V727" i="25"/>
  <c r="V728" i="25"/>
  <c r="V729" i="25"/>
  <c r="V730" i="25"/>
  <c r="V731" i="25"/>
  <c r="V732" i="25"/>
  <c r="V733" i="25"/>
  <c r="V734" i="25"/>
  <c r="V735" i="25"/>
  <c r="V736" i="25"/>
  <c r="V737" i="25"/>
  <c r="V738" i="25"/>
  <c r="V739" i="25"/>
  <c r="V740" i="25"/>
  <c r="V741" i="25"/>
  <c r="V742" i="25"/>
  <c r="V743" i="25"/>
  <c r="V744" i="25"/>
  <c r="V745" i="25"/>
  <c r="V746" i="25"/>
  <c r="V747" i="25"/>
  <c r="V748" i="25"/>
  <c r="V749" i="25"/>
  <c r="V750" i="25"/>
  <c r="V751" i="25"/>
  <c r="V752" i="25"/>
  <c r="V753" i="25"/>
  <c r="V754" i="25"/>
  <c r="V755" i="25"/>
  <c r="V756" i="25"/>
  <c r="V757" i="25"/>
  <c r="V758" i="25"/>
  <c r="V759" i="25"/>
  <c r="V760" i="25"/>
  <c r="V761" i="25"/>
  <c r="V762" i="25"/>
  <c r="V763" i="25"/>
  <c r="V764" i="25"/>
  <c r="V765" i="25"/>
  <c r="V766" i="25"/>
  <c r="V767" i="25"/>
  <c r="V768" i="25"/>
  <c r="V769" i="25"/>
  <c r="V770" i="25"/>
  <c r="V771" i="25"/>
  <c r="V772" i="25"/>
  <c r="V773" i="25"/>
  <c r="V774" i="25"/>
  <c r="V775" i="25"/>
  <c r="V776" i="25"/>
  <c r="V777" i="25"/>
  <c r="V778" i="25"/>
  <c r="V779" i="25"/>
  <c r="V780" i="25"/>
  <c r="V781" i="25"/>
  <c r="V782" i="25"/>
  <c r="V783" i="25"/>
  <c r="V784" i="25"/>
  <c r="V785" i="25"/>
  <c r="V786" i="25"/>
  <c r="V787" i="25"/>
  <c r="V788" i="25"/>
  <c r="V789" i="25"/>
  <c r="V790" i="25"/>
  <c r="V791" i="25"/>
  <c r="V792" i="25"/>
  <c r="V793" i="25"/>
  <c r="V794" i="25"/>
  <c r="V795" i="25"/>
  <c r="V796" i="25"/>
  <c r="V797" i="25"/>
  <c r="V798" i="25"/>
  <c r="V799" i="25"/>
  <c r="V800" i="25"/>
  <c r="V801" i="25"/>
  <c r="V802" i="25"/>
  <c r="V803" i="25"/>
  <c r="V804" i="25"/>
  <c r="V805" i="25"/>
  <c r="V806" i="25"/>
  <c r="V807" i="25"/>
  <c r="V808" i="25"/>
  <c r="V809" i="25"/>
  <c r="V810" i="25"/>
  <c r="V811" i="25"/>
  <c r="V812" i="25"/>
  <c r="V813" i="25"/>
  <c r="V814" i="25"/>
  <c r="V815" i="25"/>
  <c r="V816" i="25"/>
  <c r="V817" i="25"/>
  <c r="V818" i="25"/>
  <c r="V819" i="25"/>
  <c r="V820" i="25"/>
  <c r="V821" i="25"/>
  <c r="V822" i="25"/>
  <c r="V823" i="25"/>
  <c r="V824" i="25"/>
  <c r="V825" i="25"/>
  <c r="V826" i="25"/>
  <c r="V827" i="25"/>
  <c r="V828" i="25"/>
  <c r="V552" i="25"/>
  <c r="V553" i="25"/>
  <c r="V831" i="25"/>
  <c r="C3" i="91" l="1"/>
  <c r="E49" i="88" l="1"/>
  <c r="E50" i="88" s="1"/>
  <c r="E51" i="88" s="1"/>
  <c r="E52" i="88" s="1"/>
  <c r="E53" i="88" s="1"/>
  <c r="E54" i="88" s="1"/>
  <c r="E55" i="88" s="1"/>
  <c r="E56" i="88" s="1"/>
  <c r="E57" i="88" s="1"/>
  <c r="E58" i="88" s="1"/>
  <c r="E59" i="88" s="1"/>
  <c r="E60" i="88" s="1"/>
  <c r="E61" i="88" s="1"/>
  <c r="E62" i="88" s="1"/>
  <c r="E63" i="88" s="1"/>
  <c r="E24" i="88"/>
  <c r="E25" i="88" s="1"/>
  <c r="E26" i="88" s="1"/>
  <c r="E27" i="88" s="1"/>
  <c r="E28" i="88" s="1"/>
  <c r="E29" i="88" s="1"/>
  <c r="E30" i="88" s="1"/>
  <c r="E31" i="88" s="1"/>
  <c r="E32" i="88" s="1"/>
  <c r="E33" i="88" s="1"/>
  <c r="E34" i="88" s="1"/>
  <c r="E35" i="88" s="1"/>
  <c r="E36" i="88" s="1"/>
  <c r="E37" i="88" s="1"/>
  <c r="E38" i="88" s="1"/>
  <c r="D55" i="91" l="1"/>
  <c r="V2" i="25" l="1"/>
  <c r="V1163" i="25"/>
  <c r="EI1163" i="25" l="1"/>
  <c r="EI1162" i="25"/>
  <c r="V1162" i="25" l="1"/>
  <c r="EI282" i="25"/>
  <c r="E15" i="91" l="1"/>
  <c r="AC1" i="91"/>
  <c r="C134" i="91"/>
  <c r="E189" i="91"/>
  <c r="C181" i="91" s="1"/>
  <c r="D182" i="91"/>
  <c r="C61" i="91"/>
  <c r="I27" i="91"/>
  <c r="J27" i="91" s="1"/>
  <c r="AE18" i="91"/>
  <c r="AC10" i="91"/>
  <c r="AC4" i="91" s="1"/>
  <c r="D121" i="91"/>
  <c r="Q50" i="27" s="1"/>
  <c r="D216" i="88"/>
  <c r="B215" i="88"/>
  <c r="V153" i="88"/>
  <c r="V18" i="88"/>
  <c r="B50" i="27"/>
  <c r="R4" i="27"/>
  <c r="M44" i="87"/>
  <c r="M37" i="87"/>
  <c r="M36" i="87"/>
  <c r="M33" i="87"/>
  <c r="M32" i="87"/>
  <c r="B6" i="87"/>
  <c r="B5" i="87"/>
  <c r="B4" i="87"/>
  <c r="B3" i="87"/>
  <c r="B2" i="87"/>
  <c r="D1" i="37"/>
  <c r="K4" i="37" s="1"/>
  <c r="C29" i="38"/>
  <c r="B570" i="91"/>
  <c r="D197" i="91"/>
  <c r="E195" i="91"/>
  <c r="B195" i="91"/>
  <c r="D134" i="91"/>
  <c r="D128" i="91"/>
  <c r="D127" i="91"/>
  <c r="D107" i="91"/>
  <c r="B150" i="88" s="1"/>
  <c r="D106" i="91"/>
  <c r="D101" i="91"/>
  <c r="B211" i="88" s="1"/>
  <c r="D100" i="91"/>
  <c r="C94" i="91"/>
  <c r="D94" i="91" s="1"/>
  <c r="E83" i="91"/>
  <c r="J62" i="91"/>
  <c r="J61" i="91"/>
  <c r="J60" i="91"/>
  <c r="J59" i="91"/>
  <c r="J58" i="91"/>
  <c r="J57" i="91"/>
  <c r="J56" i="91"/>
  <c r="J55" i="91"/>
  <c r="J54" i="91"/>
  <c r="J53" i="91"/>
  <c r="J52" i="91"/>
  <c r="J51" i="91"/>
  <c r="J50" i="91"/>
  <c r="J49" i="91"/>
  <c r="J48" i="91"/>
  <c r="J47" i="91"/>
  <c r="J46" i="91"/>
  <c r="J45" i="91"/>
  <c r="J44" i="91"/>
  <c r="J43" i="91"/>
  <c r="D39" i="91"/>
  <c r="D38" i="91"/>
  <c r="D33" i="91"/>
  <c r="AK24" i="91"/>
  <c r="E23" i="91"/>
  <c r="B2" i="88" s="1"/>
  <c r="D21" i="91"/>
  <c r="H20" i="91"/>
  <c r="N18" i="91"/>
  <c r="N17" i="91"/>
  <c r="AB16" i="91"/>
  <c r="N16" i="91"/>
  <c r="B16" i="91"/>
  <c r="BK13" i="91"/>
  <c r="J12" i="91"/>
  <c r="I12" i="91"/>
  <c r="L9" i="91"/>
  <c r="E7" i="91"/>
  <c r="F10" i="27" s="1"/>
  <c r="BA5" i="91"/>
  <c r="BD4" i="91"/>
  <c r="U3" i="91"/>
  <c r="F3" i="91"/>
  <c r="BI2" i="91"/>
  <c r="BI5" i="91" s="1"/>
  <c r="AL2" i="91"/>
  <c r="AK90" i="91" s="1"/>
  <c r="AK75" i="91" l="1"/>
  <c r="AK79" i="91"/>
  <c r="AK29" i="91"/>
  <c r="AK39" i="91"/>
  <c r="R4" i="88"/>
  <c r="R46" i="27"/>
  <c r="AK38" i="91"/>
  <c r="AK16" i="91"/>
  <c r="D92" i="88"/>
  <c r="D44" i="88"/>
  <c r="AK7" i="91"/>
  <c r="B91" i="88"/>
  <c r="B43" i="88"/>
  <c r="D151" i="88"/>
  <c r="K12" i="91"/>
  <c r="AK23" i="91"/>
  <c r="AC18" i="91"/>
  <c r="AD18" i="91"/>
  <c r="D183" i="91"/>
  <c r="N13" i="27"/>
  <c r="D13" i="27"/>
  <c r="I14" i="27" s="1"/>
  <c r="D181" i="91"/>
  <c r="K12" i="27"/>
  <c r="I12" i="27"/>
  <c r="B2" i="27"/>
  <c r="I2" i="28"/>
  <c r="AD3" i="91"/>
  <c r="AB3" i="91"/>
  <c r="AE4" i="91" s="1"/>
  <c r="AD10" i="91"/>
  <c r="AK13" i="91"/>
  <c r="AK18" i="91"/>
  <c r="AK21" i="91"/>
  <c r="AK30" i="91"/>
  <c r="AK6" i="91"/>
  <c r="AK10" i="91"/>
  <c r="L12" i="91"/>
  <c r="AK15" i="91"/>
  <c r="AK36" i="91"/>
  <c r="AK44" i="91"/>
  <c r="AK86" i="91"/>
  <c r="AK35" i="91"/>
  <c r="AK80" i="91"/>
  <c r="AK9" i="91"/>
  <c r="AK31" i="91"/>
  <c r="AK40" i="91"/>
  <c r="AK81" i="91"/>
  <c r="C191" i="91"/>
  <c r="D195" i="91"/>
  <c r="D105" i="91"/>
  <c r="AK19" i="91"/>
  <c r="AK5" i="91"/>
  <c r="AK12" i="91"/>
  <c r="AK17" i="91"/>
  <c r="AK22" i="91"/>
  <c r="AK25" i="91"/>
  <c r="AK37" i="91"/>
  <c r="AK42" i="91"/>
  <c r="AK87" i="91"/>
  <c r="AK27" i="91"/>
  <c r="AK32" i="91"/>
  <c r="AK41" i="91"/>
  <c r="AK45" i="91"/>
  <c r="AK82" i="91"/>
  <c r="AK33" i="91"/>
  <c r="AK83" i="91"/>
  <c r="AK4" i="91"/>
  <c r="AK11" i="91"/>
  <c r="AK20" i="91"/>
  <c r="AK26" i="91"/>
  <c r="AK28" i="91"/>
  <c r="AK84" i="91"/>
  <c r="AK88" i="91"/>
  <c r="AK14" i="91"/>
  <c r="AK8" i="91"/>
  <c r="AK34" i="91"/>
  <c r="AK43" i="91"/>
  <c r="AK85" i="91"/>
  <c r="AK89" i="91"/>
  <c r="V44" i="88" l="1"/>
  <c r="V92" i="88"/>
  <c r="I39" i="91"/>
  <c r="C95" i="91"/>
  <c r="J39" i="91"/>
  <c r="V151" i="88"/>
  <c r="V267" i="88"/>
  <c r="V216" i="88"/>
  <c r="AE3" i="91"/>
  <c r="AE5" i="91" s="1"/>
  <c r="AE6" i="91" s="1"/>
  <c r="A8" i="27" s="1"/>
  <c r="N12" i="91"/>
  <c r="M12" i="91"/>
  <c r="AD25" i="91"/>
  <c r="AE25" i="91" s="1"/>
  <c r="AK47" i="91"/>
  <c r="D186" i="91" l="1"/>
  <c r="AD14" i="91"/>
  <c r="AD6" i="91"/>
  <c r="AD5" i="91"/>
  <c r="AK48" i="91"/>
  <c r="AK49" i="91" s="1"/>
  <c r="D95" i="91"/>
  <c r="AK50" i="91" l="1"/>
  <c r="AK51" i="91" s="1"/>
  <c r="P8" i="27"/>
  <c r="AC25" i="91"/>
  <c r="AC26" i="91" s="1"/>
  <c r="R8" i="27"/>
  <c r="AC21" i="91"/>
  <c r="D185" i="91" l="1"/>
  <c r="AK52" i="91"/>
  <c r="AK53" i="91" l="1"/>
  <c r="AK55" i="91" l="1"/>
  <c r="AK56" i="91" s="1"/>
  <c r="AK54" i="91"/>
  <c r="AK57" i="91" l="1"/>
  <c r="AK58" i="91" s="1"/>
  <c r="AK59" i="91" l="1"/>
  <c r="AK60" i="91" s="1"/>
  <c r="AK61" i="91" s="1"/>
  <c r="AK62" i="91" s="1"/>
  <c r="AK63" i="91" s="1"/>
  <c r="AK64" i="91" s="1"/>
  <c r="AK65" i="91" s="1"/>
  <c r="AK66" i="91" s="1"/>
  <c r="AK67" i="91" s="1"/>
  <c r="AK68" i="91" s="1"/>
  <c r="AK69" i="91" s="1"/>
  <c r="AK70" i="91" s="1"/>
  <c r="AK71" i="91" s="1"/>
  <c r="AK72" i="91" s="1"/>
  <c r="AK73" i="91" s="1"/>
  <c r="AK74" i="91" s="1"/>
  <c r="AK76" i="91" s="1"/>
  <c r="AK77" i="91" s="1"/>
  <c r="AK78" i="91" s="1"/>
  <c r="F26" i="27"/>
  <c r="C258" i="88" l="1"/>
  <c r="C257" i="88"/>
  <c r="C256" i="88"/>
  <c r="C255" i="88"/>
  <c r="C254" i="88"/>
  <c r="C253" i="88"/>
  <c r="C252" i="88"/>
  <c r="C251" i="88"/>
  <c r="C250" i="88"/>
  <c r="C249" i="88"/>
  <c r="C248" i="88"/>
  <c r="C247" i="88"/>
  <c r="C246" i="88"/>
  <c r="C245" i="88"/>
  <c r="C244" i="88"/>
  <c r="C243" i="88"/>
  <c r="C242" i="88"/>
  <c r="C241" i="88"/>
  <c r="C240" i="88"/>
  <c r="C239" i="88"/>
  <c r="C238" i="88"/>
  <c r="C237" i="88"/>
  <c r="C236" i="88"/>
  <c r="C235" i="88"/>
  <c r="C234" i="88"/>
  <c r="C233" i="88"/>
  <c r="C232" i="88"/>
  <c r="C231" i="88"/>
  <c r="C230" i="88"/>
  <c r="C229" i="88"/>
  <c r="C228" i="88"/>
  <c r="C227" i="88"/>
  <c r="C226" i="88"/>
  <c r="C225" i="88"/>
  <c r="C224" i="88"/>
  <c r="C223" i="88"/>
  <c r="C222" i="88"/>
  <c r="C221" i="88"/>
  <c r="C220" i="88"/>
  <c r="B219" i="88"/>
  <c r="F30" i="27" l="1"/>
  <c r="F28" i="27"/>
  <c r="J28" i="27" l="1"/>
  <c r="H79" i="87"/>
  <c r="C141" i="91" s="1"/>
  <c r="C4" i="38" s="1"/>
  <c r="J138" i="87"/>
  <c r="J137" i="87"/>
  <c r="J136" i="87"/>
  <c r="J135" i="87"/>
  <c r="J134" i="87"/>
  <c r="J133" i="87"/>
  <c r="J132" i="87"/>
  <c r="J131" i="87"/>
  <c r="J130" i="87"/>
  <c r="J129" i="87"/>
  <c r="J128" i="87"/>
  <c r="J127" i="87"/>
  <c r="J126" i="87"/>
  <c r="J125" i="87"/>
  <c r="J124" i="87"/>
  <c r="J123" i="87"/>
  <c r="J122" i="87"/>
  <c r="J121" i="87"/>
  <c r="J120" i="87"/>
  <c r="J119" i="87"/>
  <c r="J118" i="87"/>
  <c r="J117" i="87"/>
  <c r="J116" i="87"/>
  <c r="J115" i="87"/>
  <c r="J114" i="87"/>
  <c r="J113" i="87"/>
  <c r="J112" i="87"/>
  <c r="J111" i="87"/>
  <c r="J110" i="87"/>
  <c r="J109" i="87"/>
  <c r="J108" i="87"/>
  <c r="J107" i="87"/>
  <c r="J106" i="87"/>
  <c r="J105" i="87"/>
  <c r="J104" i="87"/>
  <c r="J103" i="87"/>
  <c r="J102" i="87"/>
  <c r="J101" i="87"/>
  <c r="J100" i="87"/>
  <c r="J99" i="87"/>
  <c r="J98" i="87"/>
  <c r="J97" i="87"/>
  <c r="J96" i="87"/>
  <c r="J95" i="87"/>
  <c r="J94" i="87"/>
  <c r="J93" i="87"/>
  <c r="J92" i="87"/>
  <c r="J91" i="87"/>
  <c r="J90" i="87"/>
  <c r="J89" i="87"/>
  <c r="J88" i="87"/>
  <c r="J87" i="87"/>
  <c r="J86" i="87"/>
  <c r="J85" i="87"/>
  <c r="J84" i="87"/>
  <c r="J83" i="87"/>
  <c r="J82" i="87"/>
  <c r="I81" i="87"/>
  <c r="J81" i="87" s="1"/>
  <c r="J80" i="87"/>
  <c r="I79" i="87"/>
  <c r="J79" i="87" s="1"/>
  <c r="J78" i="87"/>
  <c r="J77" i="87"/>
  <c r="J76" i="87"/>
  <c r="J75" i="87"/>
  <c r="J74" i="87"/>
  <c r="J73" i="87"/>
  <c r="J72" i="87"/>
  <c r="J70" i="87"/>
  <c r="J69" i="87"/>
  <c r="J68" i="87"/>
  <c r="J67" i="87"/>
  <c r="J66" i="87"/>
  <c r="J65" i="87"/>
  <c r="J64" i="87"/>
  <c r="J63" i="87"/>
  <c r="J62" i="87"/>
  <c r="J60" i="87"/>
  <c r="J59" i="87"/>
  <c r="J58" i="87"/>
  <c r="J57" i="87"/>
  <c r="J56" i="87"/>
  <c r="J55" i="87"/>
  <c r="J54" i="87"/>
  <c r="J52" i="87"/>
  <c r="J51" i="87"/>
  <c r="J50" i="87"/>
  <c r="J49" i="87"/>
  <c r="J48" i="87"/>
  <c r="J47" i="87"/>
  <c r="J46" i="87"/>
  <c r="J44" i="87"/>
  <c r="J43" i="87"/>
  <c r="J42" i="87"/>
  <c r="J41" i="87"/>
  <c r="J39" i="87"/>
  <c r="J38" i="87"/>
  <c r="J37" i="87"/>
  <c r="J36" i="87"/>
  <c r="J33" i="87"/>
  <c r="J32" i="87"/>
  <c r="J31" i="87"/>
  <c r="J30" i="87"/>
  <c r="J29" i="87"/>
  <c r="J28" i="87"/>
  <c r="J27" i="87"/>
  <c r="J26" i="87"/>
  <c r="J25" i="87"/>
  <c r="J23" i="87"/>
  <c r="J20" i="87"/>
  <c r="J19" i="87"/>
  <c r="J18" i="87"/>
  <c r="J17" i="87"/>
  <c r="J16" i="87"/>
  <c r="O15" i="87"/>
  <c r="I15" i="87"/>
  <c r="J15" i="87" s="1"/>
  <c r="J14" i="87"/>
  <c r="J13" i="87"/>
  <c r="J12" i="87"/>
  <c r="J11" i="87"/>
  <c r="K26" i="27" l="1"/>
  <c r="L79" i="87"/>
  <c r="H34" i="87"/>
  <c r="H35" i="87"/>
  <c r="H81" i="87"/>
  <c r="H61" i="87"/>
  <c r="H21" i="87"/>
  <c r="H22" i="87"/>
  <c r="H20" i="87"/>
  <c r="H24" i="87"/>
  <c r="H27" i="87"/>
  <c r="H40" i="87"/>
  <c r="C32" i="91" s="1"/>
  <c r="H45" i="87"/>
  <c r="C41" i="91" s="1"/>
  <c r="H53" i="87"/>
  <c r="C43" i="91" s="1"/>
  <c r="H71" i="87"/>
  <c r="H19" i="87"/>
  <c r="H84" i="87"/>
  <c r="H93" i="87"/>
  <c r="H62" i="87"/>
  <c r="H94" i="87"/>
  <c r="H16" i="87"/>
  <c r="H86" i="87"/>
  <c r="H63" i="87"/>
  <c r="H95" i="87"/>
  <c r="H106" i="87"/>
  <c r="H17" i="87"/>
  <c r="H64" i="87"/>
  <c r="H82" i="87"/>
  <c r="H92" i="87"/>
  <c r="H15" i="87"/>
  <c r="H26" i="87"/>
  <c r="C40" i="91" l="1"/>
  <c r="P37" i="27"/>
  <c r="BJ6" i="91"/>
  <c r="BI6" i="91"/>
  <c r="S5" i="88"/>
  <c r="I34" i="87"/>
  <c r="C22" i="91"/>
  <c r="I35" i="87"/>
  <c r="C24" i="91"/>
  <c r="C10" i="91"/>
  <c r="E18" i="91"/>
  <c r="C72" i="91"/>
  <c r="C189" i="91"/>
  <c r="C28" i="91"/>
  <c r="C64" i="91"/>
  <c r="D64" i="91" s="1"/>
  <c r="D41" i="91"/>
  <c r="I45" i="87" s="1"/>
  <c r="C96" i="91"/>
  <c r="C142" i="91"/>
  <c r="C6" i="38" s="1"/>
  <c r="L81" i="87"/>
  <c r="I21" i="87"/>
  <c r="D43" i="91" l="1"/>
  <c r="I53" i="87" s="1"/>
  <c r="I24" i="91"/>
  <c r="I69" i="91"/>
  <c r="BA3" i="91"/>
  <c r="H42" i="91"/>
  <c r="B155" i="88"/>
  <c r="D22" i="91"/>
  <c r="A1" i="28"/>
  <c r="I22" i="91"/>
  <c r="I42" i="91"/>
  <c r="J42" i="91" s="1"/>
  <c r="D32" i="91"/>
  <c r="P19" i="27"/>
  <c r="D24" i="91"/>
  <c r="D25" i="91" s="1"/>
  <c r="I21" i="91"/>
  <c r="C56" i="91"/>
  <c r="B1" i="37" s="1"/>
  <c r="E24" i="91"/>
  <c r="I20" i="91"/>
  <c r="P17" i="27"/>
  <c r="D10" i="91"/>
  <c r="C198" i="91"/>
  <c r="C4" i="91"/>
  <c r="E196" i="91"/>
  <c r="C192" i="91"/>
  <c r="C195" i="91"/>
  <c r="C82" i="91"/>
  <c r="E74" i="91"/>
  <c r="E76" i="91"/>
  <c r="C73" i="91"/>
  <c r="E4" i="88" s="1"/>
  <c r="E75" i="91"/>
  <c r="C81" i="91"/>
  <c r="E82" i="91"/>
  <c r="B74" i="91" s="1"/>
  <c r="C74" i="91" s="1"/>
  <c r="C18" i="91"/>
  <c r="Q4" i="88"/>
  <c r="D18" i="91"/>
  <c r="E96" i="91"/>
  <c r="I71" i="87" s="1"/>
  <c r="J71" i="87" s="1"/>
  <c r="D51" i="91"/>
  <c r="D96" i="91"/>
  <c r="I13" i="91"/>
  <c r="D40" i="91"/>
  <c r="J13" i="91"/>
  <c r="K27" i="91"/>
  <c r="C45" i="91" s="1"/>
  <c r="C37" i="91"/>
  <c r="E64" i="91"/>
  <c r="D27" i="91"/>
  <c r="L108" i="37" l="1"/>
  <c r="L120" i="37"/>
  <c r="L132" i="37"/>
  <c r="L144" i="37"/>
  <c r="L109" i="37"/>
  <c r="L121" i="37"/>
  <c r="L133" i="37"/>
  <c r="L145" i="37"/>
  <c r="L110" i="37"/>
  <c r="L122" i="37"/>
  <c r="L134" i="37"/>
  <c r="L146" i="37"/>
  <c r="L111" i="37"/>
  <c r="L123" i="37"/>
  <c r="L135" i="37"/>
  <c r="L147" i="37"/>
  <c r="L112" i="37"/>
  <c r="L124" i="37"/>
  <c r="L136" i="37"/>
  <c r="L126" i="37"/>
  <c r="L138" i="37"/>
  <c r="L115" i="37"/>
  <c r="L139" i="37"/>
  <c r="L116" i="37"/>
  <c r="L140" i="37"/>
  <c r="L117" i="37"/>
  <c r="L141" i="37"/>
  <c r="L118" i="37"/>
  <c r="L142" i="37"/>
  <c r="L119" i="37"/>
  <c r="L143" i="37"/>
  <c r="L113" i="37"/>
  <c r="L125" i="37"/>
  <c r="L137" i="37"/>
  <c r="L114" i="37"/>
  <c r="L103" i="37"/>
  <c r="L127" i="37"/>
  <c r="L104" i="37"/>
  <c r="L128" i="37"/>
  <c r="L105" i="37"/>
  <c r="L129" i="37"/>
  <c r="L106" i="37"/>
  <c r="L130" i="37"/>
  <c r="L107" i="37"/>
  <c r="L131" i="37"/>
  <c r="I40" i="87"/>
  <c r="C34" i="91"/>
  <c r="C50" i="91"/>
  <c r="N42" i="91"/>
  <c r="C26" i="91" s="1"/>
  <c r="J40" i="27" s="1"/>
  <c r="M42" i="91"/>
  <c r="C15" i="91" s="1"/>
  <c r="K42" i="91"/>
  <c r="L42" i="91"/>
  <c r="C16" i="91" s="1"/>
  <c r="D198" i="91"/>
  <c r="O15" i="27" s="1"/>
  <c r="B196" i="91"/>
  <c r="D191" i="91"/>
  <c r="B191" i="91"/>
  <c r="E192" i="91" s="1"/>
  <c r="E191" i="91" s="1"/>
  <c r="E193" i="91" s="1"/>
  <c r="E194" i="91" s="1"/>
  <c r="B3" i="91"/>
  <c r="E4" i="91" s="1"/>
  <c r="E3" i="91" s="1"/>
  <c r="J10" i="27" s="1"/>
  <c r="B197" i="91"/>
  <c r="D3" i="91"/>
  <c r="AD19" i="91"/>
  <c r="D19" i="91"/>
  <c r="I22" i="87"/>
  <c r="BF3" i="91"/>
  <c r="H59" i="87"/>
  <c r="D45" i="91"/>
  <c r="C42" i="91"/>
  <c r="C44" i="91"/>
  <c r="A21" i="27"/>
  <c r="K13" i="91"/>
  <c r="L13" i="91"/>
  <c r="I11" i="91"/>
  <c r="D37" i="91"/>
  <c r="N39" i="27" s="1"/>
  <c r="J11" i="91"/>
  <c r="G175" i="91"/>
  <c r="G174" i="91"/>
  <c r="D97" i="91"/>
  <c r="G173" i="91"/>
  <c r="BB3" i="91" l="1"/>
  <c r="AD16" i="91"/>
  <c r="C98" i="91"/>
  <c r="D98" i="91" s="1"/>
  <c r="H39" i="91"/>
  <c r="BC3" i="91"/>
  <c r="D4" i="91"/>
  <c r="AD15" i="91"/>
  <c r="E5" i="91"/>
  <c r="E6" i="91" s="1"/>
  <c r="D86" i="91"/>
  <c r="E86" i="91" s="1"/>
  <c r="D194" i="91"/>
  <c r="D193" i="91"/>
  <c r="D184" i="91" s="1"/>
  <c r="B181" i="91" s="1"/>
  <c r="N13" i="91"/>
  <c r="M13" i="91"/>
  <c r="D42" i="91"/>
  <c r="I10" i="91"/>
  <c r="C46" i="91"/>
  <c r="J10" i="91"/>
  <c r="D44" i="91"/>
  <c r="C47" i="91"/>
  <c r="J69" i="91" s="1"/>
  <c r="L11" i="91"/>
  <c r="K11" i="91"/>
  <c r="A5" i="27" l="1"/>
  <c r="D6" i="91"/>
  <c r="I96" i="91" s="1"/>
  <c r="AD17" i="91"/>
  <c r="AD20" i="91"/>
  <c r="F4" i="91"/>
  <c r="F6" i="91"/>
  <c r="F5" i="91"/>
  <c r="D5" i="91"/>
  <c r="F55" i="91" s="1"/>
  <c r="E3" i="33" s="1"/>
  <c r="D14" i="91"/>
  <c r="K10" i="91"/>
  <c r="L10" i="91"/>
  <c r="N11" i="91"/>
  <c r="M11" i="91"/>
  <c r="M8" i="91"/>
  <c r="F42" i="38"/>
  <c r="E42" i="38"/>
  <c r="F41" i="38"/>
  <c r="E41" i="38"/>
  <c r="F40" i="38"/>
  <c r="E40" i="38"/>
  <c r="F39" i="38"/>
  <c r="E39" i="38"/>
  <c r="C86" i="91" l="1"/>
  <c r="C87" i="91" s="1"/>
  <c r="D115" i="91"/>
  <c r="R3" i="33" s="1"/>
  <c r="D3" i="33"/>
  <c r="D113" i="91"/>
  <c r="D114" i="91"/>
  <c r="Q3" i="33" s="1"/>
  <c r="O43" i="91"/>
  <c r="O44" i="91"/>
  <c r="O45" i="91"/>
  <c r="C7" i="91"/>
  <c r="E10" i="27" s="1"/>
  <c r="C88" i="91"/>
  <c r="AC27" i="91" s="1"/>
  <c r="M4" i="88"/>
  <c r="C57" i="91"/>
  <c r="D57" i="91" s="1"/>
  <c r="BD3" i="91" s="1"/>
  <c r="BI3" i="91"/>
  <c r="BH14" i="91" s="1"/>
  <c r="BJ14" i="91" s="1"/>
  <c r="P5" i="27"/>
  <c r="D122" i="91"/>
  <c r="BB4" i="91"/>
  <c r="D15" i="91"/>
  <c r="B194" i="91"/>
  <c r="R5" i="27"/>
  <c r="D16" i="91"/>
  <c r="C55" i="91"/>
  <c r="BE3" i="91"/>
  <c r="BB5" i="91" s="1"/>
  <c r="N10" i="91"/>
  <c r="M10" i="91"/>
  <c r="M9" i="91" s="1"/>
  <c r="O42" i="91" l="1"/>
  <c r="N4" i="27"/>
  <c r="D17" i="91"/>
  <c r="E15" i="27"/>
  <c r="F174" i="91"/>
  <c r="F175" i="91"/>
  <c r="F173" i="91"/>
  <c r="I24" i="87"/>
  <c r="D20" i="91"/>
  <c r="K9" i="91"/>
  <c r="N14" i="27"/>
  <c r="D14" i="27"/>
  <c r="C27" i="91" l="1"/>
  <c r="K40" i="27" s="1"/>
  <c r="M39" i="27"/>
  <c r="D41" i="27" s="1"/>
  <c r="J1" i="25"/>
  <c r="D28" i="91" l="1"/>
  <c r="A39" i="27" s="1"/>
  <c r="D88" i="91"/>
  <c r="AD27" i="91"/>
  <c r="D47" i="38"/>
  <c r="B27" i="38"/>
  <c r="D8" i="38"/>
  <c r="T132" i="33"/>
  <c r="S132" i="33"/>
  <c r="R132" i="33"/>
  <c r="Q132" i="33"/>
  <c r="P132" i="33"/>
  <c r="O132" i="33"/>
  <c r="N132" i="33"/>
  <c r="M132" i="33"/>
  <c r="L132" i="33"/>
  <c r="K132" i="33"/>
  <c r="J132" i="33"/>
  <c r="V1" i="25"/>
  <c r="EI1" i="25"/>
  <c r="V281" i="25"/>
  <c r="EI281" i="25"/>
  <c r="V551" i="25"/>
  <c r="EI551" i="25"/>
  <c r="EI831" i="25"/>
  <c r="V987" i="25"/>
  <c r="EI987" i="25"/>
  <c r="A4" i="28"/>
  <c r="A2" i="28"/>
  <c r="S36" i="27"/>
  <c r="D48" i="38"/>
  <c r="C53" i="91" l="1"/>
  <c r="D53" i="91" s="1"/>
  <c r="AD26" i="91" s="1"/>
  <c r="D29" i="91"/>
  <c r="I61" i="87"/>
  <c r="C30" i="91"/>
  <c r="C63" i="91" s="1"/>
  <c r="D4" i="38"/>
  <c r="C23" i="38"/>
  <c r="B38" i="38"/>
  <c r="B30" i="38"/>
  <c r="C7" i="38" s="1"/>
  <c r="G28" i="27" s="1"/>
  <c r="Z3" i="33"/>
  <c r="D45" i="38"/>
  <c r="B91" i="28"/>
  <c r="C91" i="28" s="1"/>
  <c r="D46" i="38"/>
  <c r="D91" i="91" l="1"/>
  <c r="B7" i="88" s="1"/>
  <c r="A2" i="88"/>
  <c r="E40" i="88" s="1"/>
  <c r="AH4" i="33"/>
  <c r="AI4" i="33"/>
  <c r="G4" i="33"/>
  <c r="G115" i="33"/>
  <c r="H4" i="33"/>
  <c r="A2" i="27"/>
  <c r="E22" i="27" s="1"/>
  <c r="J4" i="33"/>
  <c r="F4" i="33"/>
  <c r="S4" i="33" s="1"/>
  <c r="I4" i="33"/>
  <c r="D93" i="91"/>
  <c r="B6" i="88" s="1"/>
  <c r="C4" i="33"/>
  <c r="B5" i="33" s="1"/>
  <c r="I5" i="33" s="1"/>
  <c r="H115" i="33"/>
  <c r="C133" i="91" s="1"/>
  <c r="C135" i="91" s="1"/>
  <c r="D135" i="91" s="1"/>
  <c r="D87" i="91"/>
  <c r="C31" i="91"/>
  <c r="BI4" i="91" s="1"/>
  <c r="BH16" i="91" s="1"/>
  <c r="BJ16" i="91" s="1"/>
  <c r="C62" i="91"/>
  <c r="N53" i="27" s="1"/>
  <c r="F111" i="28"/>
  <c r="F63" i="28"/>
  <c r="F190" i="28"/>
  <c r="F67" i="28"/>
  <c r="B19" i="28"/>
  <c r="C19" i="28" s="1"/>
  <c r="B105" i="28"/>
  <c r="C105" i="28" s="1"/>
  <c r="B15" i="28"/>
  <c r="C15" i="28" s="1"/>
  <c r="H1" i="28"/>
  <c r="I1" i="28" s="1"/>
  <c r="B123" i="28"/>
  <c r="C123" i="28" s="1"/>
  <c r="F122" i="28"/>
  <c r="F25" i="28"/>
  <c r="B111" i="28"/>
  <c r="C111" i="28" s="1"/>
  <c r="B62" i="28"/>
  <c r="C62" i="28" s="1"/>
  <c r="F3" i="28"/>
  <c r="B126" i="28"/>
  <c r="C126" i="28" s="1"/>
  <c r="C24" i="38"/>
  <c r="C25" i="38" s="1"/>
  <c r="C16" i="38"/>
  <c r="C17" i="38" s="1"/>
  <c r="C18" i="38"/>
  <c r="C10" i="38"/>
  <c r="C11" i="38" s="1"/>
  <c r="D38" i="38"/>
  <c r="D5" i="38" s="1"/>
  <c r="C38" i="38"/>
  <c r="C5" i="38" s="1"/>
  <c r="B26" i="28"/>
  <c r="C26" i="28" s="1"/>
  <c r="B154" i="28"/>
  <c r="C154" i="28" s="1"/>
  <c r="F160" i="28"/>
  <c r="B117" i="28"/>
  <c r="C117" i="28" s="1"/>
  <c r="B92" i="28"/>
  <c r="C92" i="28" s="1"/>
  <c r="B56" i="28"/>
  <c r="C56" i="28" s="1"/>
  <c r="F45" i="28"/>
  <c r="B122" i="28"/>
  <c r="C122" i="28" s="1"/>
  <c r="F92" i="28"/>
  <c r="F119" i="28"/>
  <c r="F127" i="28"/>
  <c r="B196" i="28"/>
  <c r="C196" i="28" s="1"/>
  <c r="B169" i="28"/>
  <c r="C169" i="28" s="1"/>
  <c r="F6" i="28"/>
  <c r="F95" i="28"/>
  <c r="F144" i="28"/>
  <c r="B98" i="28"/>
  <c r="C98" i="28" s="1"/>
  <c r="B134" i="28"/>
  <c r="C134" i="28" s="1"/>
  <c r="B70" i="28"/>
  <c r="C70" i="28" s="1"/>
  <c r="F197" i="28"/>
  <c r="B173" i="28"/>
  <c r="C173" i="28" s="1"/>
  <c r="B137" i="28"/>
  <c r="C137" i="28" s="1"/>
  <c r="F117" i="28"/>
  <c r="F20" i="28"/>
  <c r="F15" i="28"/>
  <c r="F86" i="28"/>
  <c r="B164" i="28"/>
  <c r="C164" i="28" s="1"/>
  <c r="B30" i="28"/>
  <c r="C30" i="28" s="1"/>
  <c r="F131" i="28"/>
  <c r="F172" i="28"/>
  <c r="B95" i="28"/>
  <c r="C95" i="28" s="1"/>
  <c r="F120" i="28"/>
  <c r="F37" i="28"/>
  <c r="B143" i="28"/>
  <c r="C143" i="28" s="1"/>
  <c r="F81" i="28"/>
  <c r="F8" i="28"/>
  <c r="B16" i="28"/>
  <c r="C16" i="28" s="1"/>
  <c r="B199" i="28"/>
  <c r="C199" i="28" s="1"/>
  <c r="F102" i="28"/>
  <c r="F191" i="28"/>
  <c r="F123" i="28"/>
  <c r="F94" i="28"/>
  <c r="B197" i="28"/>
  <c r="C197" i="28" s="1"/>
  <c r="B69" i="28"/>
  <c r="C69" i="28" s="1"/>
  <c r="B120" i="28"/>
  <c r="C120" i="28" s="1"/>
  <c r="F75" i="28"/>
  <c r="F109" i="28"/>
  <c r="F173" i="28"/>
  <c r="F182" i="28"/>
  <c r="B83" i="28"/>
  <c r="C83" i="28" s="1"/>
  <c r="B139" i="28"/>
  <c r="C139" i="28" s="1"/>
  <c r="F80" i="28"/>
  <c r="B43" i="28"/>
  <c r="C43" i="28" s="1"/>
  <c r="F36" i="28"/>
  <c r="F152" i="28"/>
  <c r="F9" i="28"/>
  <c r="F19" i="28"/>
  <c r="B41" i="28"/>
  <c r="C41" i="28" s="1"/>
  <c r="F150" i="28"/>
  <c r="F68" i="28"/>
  <c r="B192" i="28"/>
  <c r="C192" i="28" s="1"/>
  <c r="F44" i="28"/>
  <c r="B14" i="28"/>
  <c r="C14" i="28" s="1"/>
  <c r="B97" i="28"/>
  <c r="C97" i="28" s="1"/>
  <c r="F7" i="28"/>
  <c r="B49" i="28"/>
  <c r="C49" i="28" s="1"/>
  <c r="B71" i="28"/>
  <c r="C71" i="28" s="1"/>
  <c r="F4" i="28"/>
  <c r="F40" i="28"/>
  <c r="B172" i="28"/>
  <c r="C172" i="28" s="1"/>
  <c r="F189" i="28"/>
  <c r="F90" i="28"/>
  <c r="B44" i="28"/>
  <c r="C44" i="28" s="1"/>
  <c r="F147" i="28"/>
  <c r="F192" i="28"/>
  <c r="B76" i="28"/>
  <c r="C76" i="28" s="1"/>
  <c r="F187" i="28"/>
  <c r="F141" i="28"/>
  <c r="F137" i="28"/>
  <c r="F79" i="28"/>
  <c r="B42" i="28"/>
  <c r="C42" i="28" s="1"/>
  <c r="F49" i="28"/>
  <c r="B128" i="28"/>
  <c r="C128" i="28" s="1"/>
  <c r="F30" i="28"/>
  <c r="F195" i="28"/>
  <c r="F158" i="28"/>
  <c r="F106" i="28"/>
  <c r="B78" i="28"/>
  <c r="C78" i="28" s="1"/>
  <c r="B140" i="28"/>
  <c r="C140" i="28" s="1"/>
  <c r="B194" i="28"/>
  <c r="C194" i="28" s="1"/>
  <c r="B124" i="28"/>
  <c r="C124" i="28" s="1"/>
  <c r="F54" i="28"/>
  <c r="B24" i="28"/>
  <c r="C24" i="28" s="1"/>
  <c r="B112" i="28"/>
  <c r="C112" i="28" s="1"/>
  <c r="F88" i="28"/>
  <c r="F21" i="28"/>
  <c r="F163" i="28"/>
  <c r="F154" i="28"/>
  <c r="F69" i="28"/>
  <c r="F164" i="28"/>
  <c r="F170" i="28"/>
  <c r="B115" i="28"/>
  <c r="C115" i="28" s="1"/>
  <c r="B81" i="28"/>
  <c r="C81" i="28" s="1"/>
  <c r="F167" i="28"/>
  <c r="F134" i="28"/>
  <c r="B167" i="28"/>
  <c r="C167" i="28" s="1"/>
  <c r="F56" i="28"/>
  <c r="B135" i="28"/>
  <c r="C135" i="28" s="1"/>
  <c r="B66" i="28"/>
  <c r="C66" i="28" s="1"/>
  <c r="F153" i="28"/>
  <c r="B180" i="28"/>
  <c r="C180" i="28" s="1"/>
  <c r="F188" i="28"/>
  <c r="B181" i="28"/>
  <c r="C181" i="28" s="1"/>
  <c r="F112" i="28"/>
  <c r="F96" i="28"/>
  <c r="B77" i="28"/>
  <c r="C77" i="28" s="1"/>
  <c r="F162" i="28"/>
  <c r="B150" i="28"/>
  <c r="C150" i="28" s="1"/>
  <c r="F32" i="28"/>
  <c r="B20" i="28"/>
  <c r="C20" i="28" s="1"/>
  <c r="B184" i="28"/>
  <c r="C184" i="28" s="1"/>
  <c r="B161" i="28"/>
  <c r="C161" i="28" s="1"/>
  <c r="B3" i="28"/>
  <c r="C3" i="28" s="1"/>
  <c r="F146" i="28"/>
  <c r="B157" i="28"/>
  <c r="C157" i="28" s="1"/>
  <c r="B17" i="28"/>
  <c r="C17" i="28" s="1"/>
  <c r="F194" i="28"/>
  <c r="B67" i="28"/>
  <c r="C67" i="28" s="1"/>
  <c r="B39" i="28"/>
  <c r="C39" i="28" s="1"/>
  <c r="F14" i="28"/>
  <c r="F179" i="28"/>
  <c r="B170" i="28"/>
  <c r="C170" i="28" s="1"/>
  <c r="B35" i="28"/>
  <c r="C35" i="28" s="1"/>
  <c r="B68" i="28"/>
  <c r="C68" i="28" s="1"/>
  <c r="F186" i="28"/>
  <c r="F107" i="28"/>
  <c r="F62" i="28"/>
  <c r="B141" i="28"/>
  <c r="C141" i="28" s="1"/>
  <c r="B60" i="28"/>
  <c r="C60" i="28" s="1"/>
  <c r="B190" i="28"/>
  <c r="C190" i="28" s="1"/>
  <c r="B178" i="28"/>
  <c r="C178" i="28" s="1"/>
  <c r="B186" i="28"/>
  <c r="C186" i="28" s="1"/>
  <c r="F65" i="28"/>
  <c r="F24" i="28"/>
  <c r="F11" i="28"/>
  <c r="F132" i="28"/>
  <c r="F178" i="28"/>
  <c r="F51" i="28"/>
  <c r="B189" i="28"/>
  <c r="C189" i="28" s="1"/>
  <c r="F155" i="28"/>
  <c r="F17" i="28"/>
  <c r="F151" i="28"/>
  <c r="F39" i="28"/>
  <c r="B182" i="28"/>
  <c r="C182" i="28" s="1"/>
  <c r="F48" i="28"/>
  <c r="B25" i="28"/>
  <c r="C25" i="28" s="1"/>
  <c r="B75" i="28"/>
  <c r="C75" i="28" s="1"/>
  <c r="F31" i="28"/>
  <c r="F125" i="28"/>
  <c r="F140" i="28"/>
  <c r="F93" i="28"/>
  <c r="F165" i="28"/>
  <c r="F135" i="28"/>
  <c r="F157" i="28"/>
  <c r="B72" i="28"/>
  <c r="C72" i="28" s="1"/>
  <c r="B187" i="28"/>
  <c r="C187" i="28" s="1"/>
  <c r="B148" i="28"/>
  <c r="C148" i="28" s="1"/>
  <c r="B74" i="28"/>
  <c r="C74" i="28" s="1"/>
  <c r="F59" i="28"/>
  <c r="B102" i="28"/>
  <c r="C102" i="28" s="1"/>
  <c r="F116" i="28"/>
  <c r="F82" i="28"/>
  <c r="F128" i="28"/>
  <c r="B94" i="28"/>
  <c r="C94" i="28" s="1"/>
  <c r="B93" i="28"/>
  <c r="C93" i="28" s="1"/>
  <c r="F145" i="28"/>
  <c r="F91" i="28"/>
  <c r="F113" i="28"/>
  <c r="B200" i="28"/>
  <c r="C200" i="28" s="1"/>
  <c r="B9" i="28"/>
  <c r="C9" i="28" s="1"/>
  <c r="B162" i="28"/>
  <c r="C162" i="28" s="1"/>
  <c r="B119" i="28"/>
  <c r="C119" i="28" s="1"/>
  <c r="F52" i="28"/>
  <c r="B149" i="28"/>
  <c r="C149" i="28" s="1"/>
  <c r="B40" i="28"/>
  <c r="C40" i="28" s="1"/>
  <c r="F166" i="28"/>
  <c r="B87" i="28"/>
  <c r="C87" i="28" s="1"/>
  <c r="F47" i="28"/>
  <c r="B58" i="28"/>
  <c r="C58" i="28" s="1"/>
  <c r="B185" i="28"/>
  <c r="C185" i="28" s="1"/>
  <c r="F66" i="28"/>
  <c r="F13" i="28"/>
  <c r="B57" i="28"/>
  <c r="C57" i="28" s="1"/>
  <c r="B127" i="28"/>
  <c r="C127" i="28" s="1"/>
  <c r="B84" i="28"/>
  <c r="C84" i="28" s="1"/>
  <c r="F130" i="28"/>
  <c r="F103" i="28"/>
  <c r="F38" i="28"/>
  <c r="B50" i="28"/>
  <c r="C50" i="28" s="1"/>
  <c r="F60" i="28"/>
  <c r="F118" i="28"/>
  <c r="B31" i="28"/>
  <c r="C31" i="28" s="1"/>
  <c r="B23" i="28"/>
  <c r="C23" i="28" s="1"/>
  <c r="B136" i="28"/>
  <c r="C136" i="28" s="1"/>
  <c r="B113" i="28"/>
  <c r="C113" i="28" s="1"/>
  <c r="F98" i="28"/>
  <c r="F33" i="28"/>
  <c r="F169" i="28"/>
  <c r="B52" i="28"/>
  <c r="C52" i="28" s="1"/>
  <c r="F53" i="28"/>
  <c r="F198" i="28"/>
  <c r="F76" i="28"/>
  <c r="B107" i="28"/>
  <c r="C107" i="28" s="1"/>
  <c r="B145" i="28"/>
  <c r="C145" i="28" s="1"/>
  <c r="F72" i="28"/>
  <c r="F78" i="28"/>
  <c r="B6" i="28"/>
  <c r="C6" i="28" s="1"/>
  <c r="F177" i="28"/>
  <c r="B103" i="28"/>
  <c r="C103" i="28" s="1"/>
  <c r="B54" i="28"/>
  <c r="C54" i="28" s="1"/>
  <c r="B121" i="28"/>
  <c r="C121" i="28" s="1"/>
  <c r="F126" i="28"/>
  <c r="F136" i="28"/>
  <c r="B104" i="28"/>
  <c r="C104" i="28" s="1"/>
  <c r="B193" i="28"/>
  <c r="C193" i="28" s="1"/>
  <c r="F41" i="28"/>
  <c r="B82" i="28"/>
  <c r="C82" i="28" s="1"/>
  <c r="F175" i="28"/>
  <c r="F100" i="28"/>
  <c r="B55" i="28"/>
  <c r="C55" i="28" s="1"/>
  <c r="F181" i="28"/>
  <c r="B96" i="28"/>
  <c r="C96" i="28" s="1"/>
  <c r="B195" i="28"/>
  <c r="C195" i="28" s="1"/>
  <c r="F138" i="28"/>
  <c r="B100" i="28"/>
  <c r="C100" i="28" s="1"/>
  <c r="F70" i="28"/>
  <c r="F174" i="28"/>
  <c r="B21" i="28"/>
  <c r="C21" i="28" s="1"/>
  <c r="B80" i="28"/>
  <c r="C80" i="28" s="1"/>
  <c r="F108" i="28"/>
  <c r="F74" i="28"/>
  <c r="F22" i="28"/>
  <c r="F89" i="28"/>
  <c r="B43" i="38"/>
  <c r="C43" i="38"/>
  <c r="B160" i="28"/>
  <c r="C160" i="28" s="1"/>
  <c r="F148" i="28"/>
  <c r="B125" i="28"/>
  <c r="C125" i="28" s="1"/>
  <c r="F115" i="28"/>
  <c r="F5" i="28"/>
  <c r="B79" i="28"/>
  <c r="C79" i="28" s="1"/>
  <c r="F114" i="28"/>
  <c r="F55" i="28"/>
  <c r="F168" i="28"/>
  <c r="B156" i="28"/>
  <c r="C156" i="28" s="1"/>
  <c r="F97" i="28"/>
  <c r="B106" i="28"/>
  <c r="C106" i="28" s="1"/>
  <c r="F139" i="28"/>
  <c r="B116" i="28"/>
  <c r="C116" i="28" s="1"/>
  <c r="F27" i="28"/>
  <c r="F156" i="28"/>
  <c r="B36" i="28"/>
  <c r="C36" i="28" s="1"/>
  <c r="B130" i="28"/>
  <c r="C130" i="28" s="1"/>
  <c r="F64" i="28"/>
  <c r="F87" i="28"/>
  <c r="F142" i="28"/>
  <c r="B108" i="28"/>
  <c r="C108" i="28" s="1"/>
  <c r="F99" i="28"/>
  <c r="B129" i="28"/>
  <c r="C129" i="28" s="1"/>
  <c r="F58" i="28"/>
  <c r="F50" i="28"/>
  <c r="F84" i="28"/>
  <c r="F171" i="28"/>
  <c r="B142" i="28"/>
  <c r="C142" i="28" s="1"/>
  <c r="B63" i="28"/>
  <c r="C63" i="28" s="1"/>
  <c r="B109" i="28"/>
  <c r="C109" i="28" s="1"/>
  <c r="F196" i="28"/>
  <c r="B46" i="28"/>
  <c r="C46" i="28" s="1"/>
  <c r="B11" i="28"/>
  <c r="C11" i="28" s="1"/>
  <c r="F199" i="28"/>
  <c r="B144" i="28"/>
  <c r="C144" i="28" s="1"/>
  <c r="B147" i="28"/>
  <c r="C147" i="28" s="1"/>
  <c r="B159" i="28"/>
  <c r="C159" i="28" s="1"/>
  <c r="F77" i="28"/>
  <c r="F105" i="28"/>
  <c r="B99" i="28"/>
  <c r="C99" i="28" s="1"/>
  <c r="B59" i="28"/>
  <c r="C59" i="28" s="1"/>
  <c r="B175" i="28"/>
  <c r="C175" i="28" s="1"/>
  <c r="B45" i="28"/>
  <c r="C45" i="28" s="1"/>
  <c r="B7" i="28"/>
  <c r="C7" i="28" s="1"/>
  <c r="B198" i="28"/>
  <c r="C198" i="28" s="1"/>
  <c r="B13" i="28"/>
  <c r="C13" i="28" s="1"/>
  <c r="B4" i="28"/>
  <c r="C4" i="28" s="1"/>
  <c r="B64" i="28"/>
  <c r="C64" i="28" s="1"/>
  <c r="B22" i="28"/>
  <c r="C22" i="28" s="1"/>
  <c r="F16" i="28"/>
  <c r="B152" i="28"/>
  <c r="C152" i="28" s="1"/>
  <c r="B12" i="28"/>
  <c r="C12" i="28" s="1"/>
  <c r="B155" i="28"/>
  <c r="C155" i="28" s="1"/>
  <c r="B48" i="28"/>
  <c r="C48" i="28" s="1"/>
  <c r="B61" i="28"/>
  <c r="C61" i="28" s="1"/>
  <c r="F184" i="28"/>
  <c r="F42" i="28"/>
  <c r="B51" i="28"/>
  <c r="C51" i="28" s="1"/>
  <c r="B8" i="28"/>
  <c r="C8" i="28" s="1"/>
  <c r="F34" i="28"/>
  <c r="F46" i="28"/>
  <c r="B132" i="28"/>
  <c r="C132" i="28" s="1"/>
  <c r="B188" i="28"/>
  <c r="C188" i="28" s="1"/>
  <c r="B88" i="28"/>
  <c r="C88" i="28" s="1"/>
  <c r="F23" i="28"/>
  <c r="F200" i="28"/>
  <c r="B110" i="28"/>
  <c r="C110" i="28" s="1"/>
  <c r="F185" i="28"/>
  <c r="B47" i="28"/>
  <c r="C47" i="28" s="1"/>
  <c r="B90" i="28"/>
  <c r="C90" i="28" s="1"/>
  <c r="F26" i="28"/>
  <c r="B18" i="28"/>
  <c r="C18" i="28" s="1"/>
  <c r="F180" i="28"/>
  <c r="F29" i="28"/>
  <c r="B176" i="28"/>
  <c r="C176" i="28" s="1"/>
  <c r="F129" i="28"/>
  <c r="F149" i="28"/>
  <c r="B133" i="28"/>
  <c r="C133" i="28" s="1"/>
  <c r="F18" i="28"/>
  <c r="B34" i="28"/>
  <c r="C34" i="28" s="1"/>
  <c r="B27" i="28"/>
  <c r="C27" i="28" s="1"/>
  <c r="B28" i="28"/>
  <c r="C28" i="28" s="1"/>
  <c r="B33" i="28"/>
  <c r="C33" i="28" s="1"/>
  <c r="F159" i="28"/>
  <c r="B183" i="28"/>
  <c r="C183" i="28" s="1"/>
  <c r="F43" i="28"/>
  <c r="B153" i="28"/>
  <c r="C153" i="28" s="1"/>
  <c r="F133" i="28"/>
  <c r="B53" i="28"/>
  <c r="C53" i="28" s="1"/>
  <c r="B146" i="28"/>
  <c r="C146" i="28" s="1"/>
  <c r="F35" i="28"/>
  <c r="B101" i="28"/>
  <c r="C101" i="28" s="1"/>
  <c r="F176" i="28"/>
  <c r="F124" i="28"/>
  <c r="F101" i="28"/>
  <c r="F71" i="28"/>
  <c r="B37" i="28"/>
  <c r="C37" i="28" s="1"/>
  <c r="F143" i="28"/>
  <c r="F104" i="28"/>
  <c r="F10" i="28"/>
  <c r="F183" i="28"/>
  <c r="B118" i="28"/>
  <c r="C118" i="28" s="1"/>
  <c r="B179" i="28"/>
  <c r="C179" i="28" s="1"/>
  <c r="F12" i="28"/>
  <c r="B131" i="28"/>
  <c r="C131" i="28" s="1"/>
  <c r="F57" i="28"/>
  <c r="B5" i="28"/>
  <c r="C5" i="28" s="1"/>
  <c r="B114" i="28"/>
  <c r="C114" i="28" s="1"/>
  <c r="F85" i="28"/>
  <c r="B151" i="28"/>
  <c r="C151" i="28" s="1"/>
  <c r="B138" i="28"/>
  <c r="C138" i="28" s="1"/>
  <c r="B171" i="28"/>
  <c r="C171" i="28" s="1"/>
  <c r="F28" i="28"/>
  <c r="B166" i="28"/>
  <c r="C166" i="28" s="1"/>
  <c r="B177" i="28"/>
  <c r="C177" i="28" s="1"/>
  <c r="B163" i="28"/>
  <c r="C163" i="28" s="1"/>
  <c r="B86" i="28"/>
  <c r="C86" i="28" s="1"/>
  <c r="B168" i="28"/>
  <c r="C168" i="28" s="1"/>
  <c r="B165" i="28"/>
  <c r="C165" i="28" s="1"/>
  <c r="B38" i="28"/>
  <c r="C38" i="28" s="1"/>
  <c r="B73" i="28"/>
  <c r="C73" i="28" s="1"/>
  <c r="B29" i="28"/>
  <c r="C29" i="28" s="1"/>
  <c r="F73" i="28"/>
  <c r="B191" i="28"/>
  <c r="C191" i="28" s="1"/>
  <c r="B85" i="28"/>
  <c r="C85" i="28" s="1"/>
  <c r="B158" i="28"/>
  <c r="C158" i="28" s="1"/>
  <c r="F61" i="28"/>
  <c r="F193" i="28"/>
  <c r="F121" i="28"/>
  <c r="B32" i="28"/>
  <c r="C32" i="28" s="1"/>
  <c r="F110" i="28"/>
  <c r="B10" i="28"/>
  <c r="C10" i="28" s="1"/>
  <c r="B65" i="28"/>
  <c r="C65" i="28" s="1"/>
  <c r="F83" i="28"/>
  <c r="F161" i="28"/>
  <c r="B174" i="28"/>
  <c r="C174" i="28" s="1"/>
  <c r="B89" i="28"/>
  <c r="C89" i="28" s="1"/>
  <c r="K13" i="88" l="1"/>
  <c r="G38" i="88"/>
  <c r="G58" i="88"/>
  <c r="G26" i="88"/>
  <c r="G36" i="88"/>
  <c r="G33" i="88"/>
  <c r="G48" i="88"/>
  <c r="G37" i="88"/>
  <c r="E21" i="88"/>
  <c r="E39" i="88"/>
  <c r="E20" i="88"/>
  <c r="G57" i="88"/>
  <c r="G25" i="88"/>
  <c r="M6" i="88"/>
  <c r="G56" i="88"/>
  <c r="BH15" i="91"/>
  <c r="BJ13" i="91" s="1"/>
  <c r="BI13" i="91" s="1"/>
  <c r="BH13" i="91" s="1"/>
  <c r="C35" i="91"/>
  <c r="C49" i="91" s="1"/>
  <c r="C52" i="91" s="1"/>
  <c r="G60" i="88"/>
  <c r="B11" i="88"/>
  <c r="G23" i="88"/>
  <c r="B13" i="88"/>
  <c r="G24" i="88"/>
  <c r="G62" i="88"/>
  <c r="G54" i="88"/>
  <c r="G59" i="88"/>
  <c r="G61" i="88"/>
  <c r="H13" i="88"/>
  <c r="G63" i="88"/>
  <c r="G29" i="88"/>
  <c r="P6" i="88"/>
  <c r="G32" i="88"/>
  <c r="G51" i="88"/>
  <c r="H14" i="88"/>
  <c r="G34" i="88"/>
  <c r="G35" i="88"/>
  <c r="B14" i="88"/>
  <c r="G31" i="88"/>
  <c r="G27" i="88"/>
  <c r="BH12" i="91"/>
  <c r="BH11" i="91"/>
  <c r="E64" i="88"/>
  <c r="D133" i="91"/>
  <c r="AH5" i="33"/>
  <c r="G52" i="88"/>
  <c r="G5" i="33"/>
  <c r="G50" i="88"/>
  <c r="G53" i="88"/>
  <c r="G28" i="88"/>
  <c r="F5" i="33"/>
  <c r="S5" i="33" s="1"/>
  <c r="G30" i="88"/>
  <c r="G55" i="88"/>
  <c r="G49" i="88"/>
  <c r="E9" i="27"/>
  <c r="O41" i="27"/>
  <c r="AI5" i="33"/>
  <c r="H5" i="33"/>
  <c r="J5" i="33"/>
  <c r="C5" i="33"/>
  <c r="B6" i="33" s="1"/>
  <c r="H6" i="33" s="1"/>
  <c r="O43" i="27"/>
  <c r="E6" i="27"/>
  <c r="T4" i="33"/>
  <c r="U4" i="33"/>
  <c r="V4" i="33" s="1"/>
  <c r="Z4" i="33"/>
  <c r="Y4" i="33" s="1"/>
  <c r="C26" i="38"/>
  <c r="C27" i="38" s="1"/>
  <c r="F2" i="28"/>
  <c r="B1" i="28" s="1"/>
  <c r="I9" i="28"/>
  <c r="H12" i="28"/>
  <c r="H19" i="28"/>
  <c r="H24" i="28"/>
  <c r="H22" i="28"/>
  <c r="I24" i="28"/>
  <c r="I8" i="28"/>
  <c r="H3" i="28"/>
  <c r="I11" i="28"/>
  <c r="H25" i="28"/>
  <c r="H7" i="28"/>
  <c r="I19" i="28"/>
  <c r="H6" i="28"/>
  <c r="I15" i="28"/>
  <c r="I3" i="28"/>
  <c r="H4" i="28"/>
  <c r="I6" i="28"/>
  <c r="I13" i="28"/>
  <c r="H10" i="28"/>
  <c r="I25" i="28"/>
  <c r="H18" i="28"/>
  <c r="I14" i="28"/>
  <c r="I16" i="28"/>
  <c r="I18" i="28"/>
  <c r="I20" i="28"/>
  <c r="H5" i="28"/>
  <c r="I4" i="28"/>
  <c r="H11" i="28"/>
  <c r="H14" i="28"/>
  <c r="I10" i="28"/>
  <c r="I12" i="28"/>
  <c r="I5" i="28"/>
  <c r="H23" i="28"/>
  <c r="H9" i="28"/>
  <c r="I23" i="28"/>
  <c r="H20" i="28"/>
  <c r="H17" i="28"/>
  <c r="H16" i="28"/>
  <c r="H15" i="28"/>
  <c r="H21" i="28"/>
  <c r="I17" i="28"/>
  <c r="I21" i="28"/>
  <c r="H13" i="28"/>
  <c r="I7" i="28"/>
  <c r="H8" i="28"/>
  <c r="I22" i="28"/>
  <c r="L37" i="37"/>
  <c r="L49" i="37"/>
  <c r="L43" i="37"/>
  <c r="L102" i="37"/>
  <c r="L39" i="37"/>
  <c r="L98" i="37"/>
  <c r="L47" i="37"/>
  <c r="L26" i="37"/>
  <c r="L92" i="37"/>
  <c r="L13" i="37"/>
  <c r="L96" i="37"/>
  <c r="L29" i="37"/>
  <c r="L97" i="37"/>
  <c r="L88" i="37"/>
  <c r="L40" i="37"/>
  <c r="L44" i="37"/>
  <c r="L18" i="37"/>
  <c r="L24" i="37"/>
  <c r="L28" i="37"/>
  <c r="L25" i="37"/>
  <c r="L14" i="37"/>
  <c r="L78" i="37"/>
  <c r="L70" i="37"/>
  <c r="L32" i="37"/>
  <c r="L66" i="37"/>
  <c r="L67" i="37"/>
  <c r="L85" i="37"/>
  <c r="L8" i="37"/>
  <c r="L100" i="37"/>
  <c r="L75" i="37"/>
  <c r="L64" i="37"/>
  <c r="L46" i="37"/>
  <c r="L81" i="37"/>
  <c r="L83" i="37"/>
  <c r="L82" i="37"/>
  <c r="L31" i="37"/>
  <c r="L101" i="37"/>
  <c r="L48" i="37"/>
  <c r="L54" i="37"/>
  <c r="L63" i="37"/>
  <c r="L52" i="37"/>
  <c r="L34" i="37"/>
  <c r="L9" i="37"/>
  <c r="L60" i="37"/>
  <c r="L74" i="37"/>
  <c r="L87" i="37"/>
  <c r="L33" i="37"/>
  <c r="L10" i="37"/>
  <c r="L30" i="37"/>
  <c r="L38" i="37"/>
  <c r="L41" i="37"/>
  <c r="L51" i="37"/>
  <c r="L91" i="37"/>
  <c r="L4" i="37"/>
  <c r="L80" i="37"/>
  <c r="L15" i="37"/>
  <c r="L22" i="37"/>
  <c r="L11" i="37"/>
  <c r="L89" i="37"/>
  <c r="L90" i="37"/>
  <c r="L12" i="37"/>
  <c r="L6" i="37"/>
  <c r="L99" i="37"/>
  <c r="L86" i="37"/>
  <c r="L73" i="37"/>
  <c r="L77" i="37"/>
  <c r="L71" i="37"/>
  <c r="L59" i="37"/>
  <c r="L35" i="37"/>
  <c r="L68" i="37"/>
  <c r="L56" i="37"/>
  <c r="L69" i="37"/>
  <c r="L76" i="37"/>
  <c r="L23" i="37"/>
  <c r="L36" i="37"/>
  <c r="L61" i="37"/>
  <c r="L27" i="37"/>
  <c r="L95" i="37"/>
  <c r="L5" i="37"/>
  <c r="L42" i="37"/>
  <c r="L21" i="37"/>
  <c r="L20" i="37"/>
  <c r="L55" i="37"/>
  <c r="L58" i="37"/>
  <c r="L45" i="37"/>
  <c r="L72" i="37"/>
  <c r="L19" i="37"/>
  <c r="L94" i="37"/>
  <c r="L7" i="37"/>
  <c r="L62" i="37"/>
  <c r="L93" i="37"/>
  <c r="L84" i="37"/>
  <c r="L17" i="37"/>
  <c r="L65" i="37"/>
  <c r="L53" i="37"/>
  <c r="L50" i="37"/>
  <c r="L16" i="37"/>
  <c r="L79" i="37"/>
  <c r="L57" i="37"/>
  <c r="J70" i="91" l="1"/>
  <c r="K14" i="88" s="1"/>
  <c r="S6" i="88"/>
  <c r="R37" i="27"/>
  <c r="AE27" i="91"/>
  <c r="D35" i="91"/>
  <c r="R43" i="27"/>
  <c r="E88" i="91"/>
  <c r="C48" i="91"/>
  <c r="R41" i="27" s="1"/>
  <c r="BJ15" i="91"/>
  <c r="BI8" i="91"/>
  <c r="BI7" i="91" s="1"/>
  <c r="F6" i="33"/>
  <c r="S6" i="33" s="1"/>
  <c r="U6" i="33" s="1"/>
  <c r="G6" i="33"/>
  <c r="J6" i="33"/>
  <c r="I6" i="33"/>
  <c r="AI6" i="33"/>
  <c r="C6" i="33"/>
  <c r="B7" i="33" s="1"/>
  <c r="I7" i="33" s="1"/>
  <c r="AH6" i="33"/>
  <c r="Z5" i="33"/>
  <c r="Y5" i="33" s="1"/>
  <c r="D5" i="33"/>
  <c r="U5" i="33"/>
  <c r="V5" i="33" s="1"/>
  <c r="T5" i="33"/>
  <c r="AA6" i="33"/>
  <c r="AA5" i="33"/>
  <c r="C22" i="38"/>
  <c r="D27" i="38"/>
  <c r="I27" i="28"/>
  <c r="M4" i="37"/>
  <c r="N4" i="37"/>
  <c r="D49" i="91" l="1"/>
  <c r="C51" i="91"/>
  <c r="D4" i="33" s="1"/>
  <c r="E4" i="33" s="1"/>
  <c r="E5" i="33" s="1"/>
  <c r="Z6" i="33"/>
  <c r="Y6" i="33" s="1"/>
  <c r="C7" i="33"/>
  <c r="D7" i="33" s="1"/>
  <c r="AH7" i="33"/>
  <c r="AI7" i="33"/>
  <c r="D6" i="33"/>
  <c r="H7" i="33"/>
  <c r="F7" i="33"/>
  <c r="S7" i="33" s="1"/>
  <c r="U7" i="33" s="1"/>
  <c r="G7" i="33"/>
  <c r="J7" i="33"/>
  <c r="AA7" i="33"/>
  <c r="M5" i="37"/>
  <c r="M6" i="37" s="1"/>
  <c r="N5" i="37"/>
  <c r="N6" i="37" s="1"/>
  <c r="N7" i="37" s="1"/>
  <c r="V6" i="33"/>
  <c r="T6" i="33"/>
  <c r="AA4" i="33" l="1"/>
  <c r="AB4" i="33" s="1"/>
  <c r="AB5" i="33" s="1"/>
  <c r="AB6" i="33" s="1"/>
  <c r="AB7" i="33" s="1"/>
  <c r="H17" i="27"/>
  <c r="D92" i="91"/>
  <c r="B8" i="88" s="1"/>
  <c r="Z7" i="33"/>
  <c r="Y7" i="33" s="1"/>
  <c r="E6" i="33"/>
  <c r="E7" i="33" s="1"/>
  <c r="B8" i="33"/>
  <c r="G8" i="33" s="1"/>
  <c r="T7" i="33"/>
  <c r="V7" i="33"/>
  <c r="M7" i="37"/>
  <c r="M8" i="37" s="1"/>
  <c r="N8" i="37"/>
  <c r="C8" i="33" l="1"/>
  <c r="D8" i="33" s="1"/>
  <c r="E8" i="33" s="1"/>
  <c r="AI8" i="33"/>
  <c r="AA8" i="33"/>
  <c r="AB8" i="33" s="1"/>
  <c r="H8" i="33"/>
  <c r="AH8" i="33"/>
  <c r="I8" i="33"/>
  <c r="F8" i="33"/>
  <c r="S8" i="33" s="1"/>
  <c r="J8" i="33"/>
  <c r="O52" i="27"/>
  <c r="J52" i="27"/>
  <c r="P52" i="27"/>
  <c r="M9" i="37"/>
  <c r="N9" i="37"/>
  <c r="B9" i="33" l="1"/>
  <c r="G9" i="33" s="1"/>
  <c r="Z8" i="33"/>
  <c r="Y8" i="33" s="1"/>
  <c r="T8" i="33"/>
  <c r="U8" i="33"/>
  <c r="V8" i="33" s="1"/>
  <c r="B97" i="88"/>
  <c r="J61" i="87"/>
  <c r="J45" i="87"/>
  <c r="J53" i="87"/>
  <c r="J40" i="87"/>
  <c r="C41" i="27"/>
  <c r="M10" i="37"/>
  <c r="N10" i="37"/>
  <c r="AH9" i="33" l="1"/>
  <c r="AA9" i="33"/>
  <c r="AB9" i="33" s="1"/>
  <c r="H9" i="33"/>
  <c r="C9" i="33"/>
  <c r="D9" i="33" s="1"/>
  <c r="E9" i="33" s="1"/>
  <c r="J9" i="33"/>
  <c r="I9" i="33"/>
  <c r="F9" i="33"/>
  <c r="S9" i="33" s="1"/>
  <c r="T9" i="33" s="1"/>
  <c r="AI9" i="33"/>
  <c r="J35" i="87"/>
  <c r="J24" i="87"/>
  <c r="J34" i="87"/>
  <c r="J21" i="87"/>
  <c r="J22" i="87"/>
  <c r="N11" i="37"/>
  <c r="M11" i="37"/>
  <c r="Z9" i="33" l="1"/>
  <c r="Y9" i="33" s="1"/>
  <c r="B10" i="33"/>
  <c r="AH10" i="33" s="1"/>
  <c r="U9" i="33"/>
  <c r="V9" i="33" s="1"/>
  <c r="N12" i="37"/>
  <c r="M12" i="37"/>
  <c r="H10" i="33" l="1"/>
  <c r="AI10" i="33"/>
  <c r="J10" i="33"/>
  <c r="I10" i="33"/>
  <c r="G10" i="33"/>
  <c r="C10" i="33"/>
  <c r="D10" i="33" s="1"/>
  <c r="E10" i="33" s="1"/>
  <c r="AA10" i="33"/>
  <c r="AB10" i="33" s="1"/>
  <c r="F10" i="33"/>
  <c r="S10" i="33" s="1"/>
  <c r="U10" i="33" s="1"/>
  <c r="V10" i="33" s="1"/>
  <c r="N13" i="37"/>
  <c r="N14" i="37" s="1"/>
  <c r="N15" i="37" s="1"/>
  <c r="N16" i="37" s="1"/>
  <c r="N17" i="37" s="1"/>
  <c r="N18" i="37" s="1"/>
  <c r="N19" i="37" s="1"/>
  <c r="N20" i="37" s="1"/>
  <c r="N21" i="37" s="1"/>
  <c r="N22" i="37" s="1"/>
  <c r="N23" i="37" s="1"/>
  <c r="N24" i="37" s="1"/>
  <c r="N25" i="37" s="1"/>
  <c r="N26" i="37" s="1"/>
  <c r="N27" i="37" s="1"/>
  <c r="N28" i="37" s="1"/>
  <c r="N29" i="37" s="1"/>
  <c r="N30" i="37" s="1"/>
  <c r="N31" i="37" s="1"/>
  <c r="N32" i="37" s="1"/>
  <c r="N33" i="37" s="1"/>
  <c r="N34" i="37" s="1"/>
  <c r="N35" i="37" s="1"/>
  <c r="N36" i="37" s="1"/>
  <c r="N37" i="37" s="1"/>
  <c r="N38" i="37" s="1"/>
  <c r="N39" i="37" s="1"/>
  <c r="N40" i="37" s="1"/>
  <c r="N41" i="37" s="1"/>
  <c r="N42" i="37" s="1"/>
  <c r="N43" i="37" s="1"/>
  <c r="N44" i="37" s="1"/>
  <c r="N45" i="37" s="1"/>
  <c r="N46" i="37" s="1"/>
  <c r="N47" i="37" s="1"/>
  <c r="N48" i="37" s="1"/>
  <c r="N49" i="37" s="1"/>
  <c r="N50" i="37" s="1"/>
  <c r="N51" i="37" s="1"/>
  <c r="N52" i="37" s="1"/>
  <c r="N53" i="37" s="1"/>
  <c r="N54" i="37" s="1"/>
  <c r="N55" i="37" s="1"/>
  <c r="N56" i="37" s="1"/>
  <c r="N57" i="37" s="1"/>
  <c r="N58" i="37" s="1"/>
  <c r="N59" i="37" s="1"/>
  <c r="N60" i="37" s="1"/>
  <c r="N61" i="37" s="1"/>
  <c r="N62" i="37" s="1"/>
  <c r="N63" i="37" s="1"/>
  <c r="N64" i="37" s="1"/>
  <c r="N65" i="37" s="1"/>
  <c r="N66" i="37" s="1"/>
  <c r="N67" i="37" s="1"/>
  <c r="N68" i="37" s="1"/>
  <c r="N69" i="37" s="1"/>
  <c r="N70" i="37" s="1"/>
  <c r="N71" i="37" s="1"/>
  <c r="N72" i="37" s="1"/>
  <c r="N73" i="37" s="1"/>
  <c r="N74" i="37" s="1"/>
  <c r="N75" i="37" s="1"/>
  <c r="N76" i="37" s="1"/>
  <c r="N77" i="37" s="1"/>
  <c r="N78" i="37" s="1"/>
  <c r="N79" i="37" s="1"/>
  <c r="N80" i="37" s="1"/>
  <c r="N81" i="37" s="1"/>
  <c r="N82" i="37" s="1"/>
  <c r="N83" i="37" s="1"/>
  <c r="N84" i="37" s="1"/>
  <c r="N85" i="37" s="1"/>
  <c r="N86" i="37" s="1"/>
  <c r="N87" i="37" s="1"/>
  <c r="N88" i="37" s="1"/>
  <c r="N89" i="37" s="1"/>
  <c r="N90" i="37" s="1"/>
  <c r="N91" i="37" s="1"/>
  <c r="N92" i="37" s="1"/>
  <c r="N93" i="37" s="1"/>
  <c r="N94" i="37" s="1"/>
  <c r="N95" i="37" s="1"/>
  <c r="N96" i="37" s="1"/>
  <c r="N97" i="37" s="1"/>
  <c r="N98" i="37" s="1"/>
  <c r="N99" i="37" s="1"/>
  <c r="N100" i="37" s="1"/>
  <c r="N101" i="37" s="1"/>
  <c r="N102" i="37" s="1"/>
  <c r="N103" i="37" s="1"/>
  <c r="N104" i="37" s="1"/>
  <c r="N105" i="37" s="1"/>
  <c r="N106" i="37" s="1"/>
  <c r="N107" i="37" s="1"/>
  <c r="N108" i="37" s="1"/>
  <c r="N109" i="37" s="1"/>
  <c r="N110" i="37" s="1"/>
  <c r="N111" i="37" s="1"/>
  <c r="N112" i="37" s="1"/>
  <c r="N113" i="37" s="1"/>
  <c r="N114" i="37" s="1"/>
  <c r="N115" i="37" s="1"/>
  <c r="N116" i="37" s="1"/>
  <c r="N117" i="37" s="1"/>
  <c r="N118" i="37" s="1"/>
  <c r="N119" i="37" s="1"/>
  <c r="N120" i="37" s="1"/>
  <c r="N121" i="37" s="1"/>
  <c r="N122" i="37" s="1"/>
  <c r="N123" i="37" s="1"/>
  <c r="N124" i="37" s="1"/>
  <c r="N125" i="37" s="1"/>
  <c r="N126" i="37" s="1"/>
  <c r="N127" i="37" s="1"/>
  <c r="N128" i="37" s="1"/>
  <c r="N129" i="37" s="1"/>
  <c r="N130" i="37" s="1"/>
  <c r="N131" i="37" s="1"/>
  <c r="N132" i="37" s="1"/>
  <c r="N133" i="37" s="1"/>
  <c r="N134" i="37" s="1"/>
  <c r="N135" i="37" s="1"/>
  <c r="N136" i="37" s="1"/>
  <c r="N137" i="37" s="1"/>
  <c r="N138" i="37" s="1"/>
  <c r="N139" i="37" s="1"/>
  <c r="N140" i="37" s="1"/>
  <c r="N141" i="37" s="1"/>
  <c r="N142" i="37" s="1"/>
  <c r="N143" i="37" s="1"/>
  <c r="N144" i="37" s="1"/>
  <c r="N145" i="37" s="1"/>
  <c r="N146" i="37" s="1"/>
  <c r="N147" i="37" s="1"/>
  <c r="M13" i="37"/>
  <c r="M14" i="37" s="1"/>
  <c r="M15" i="37" s="1"/>
  <c r="M16" i="37" s="1"/>
  <c r="M17" i="37" s="1"/>
  <c r="M18" i="37" s="1"/>
  <c r="M19" i="37" s="1"/>
  <c r="M20" i="37" s="1"/>
  <c r="M21" i="37" s="1"/>
  <c r="M22" i="37" s="1"/>
  <c r="M23" i="37" s="1"/>
  <c r="M24" i="37" s="1"/>
  <c r="M25" i="37" s="1"/>
  <c r="M26" i="37" s="1"/>
  <c r="M27" i="37" s="1"/>
  <c r="M28" i="37" s="1"/>
  <c r="M29" i="37" s="1"/>
  <c r="M30" i="37" s="1"/>
  <c r="M31" i="37" s="1"/>
  <c r="M32" i="37" s="1"/>
  <c r="M33" i="37" s="1"/>
  <c r="M34" i="37" s="1"/>
  <c r="M35" i="37" s="1"/>
  <c r="M36" i="37" s="1"/>
  <c r="M37" i="37" s="1"/>
  <c r="M38" i="37" s="1"/>
  <c r="M39" i="37" s="1"/>
  <c r="M40" i="37" s="1"/>
  <c r="M41" i="37" s="1"/>
  <c r="M42" i="37" s="1"/>
  <c r="M43" i="37" s="1"/>
  <c r="M44" i="37" s="1"/>
  <c r="M45" i="37" s="1"/>
  <c r="M46" i="37" s="1"/>
  <c r="M47" i="37" s="1"/>
  <c r="M48" i="37" s="1"/>
  <c r="M49" i="37" s="1"/>
  <c r="M50" i="37" s="1"/>
  <c r="M51" i="37" s="1"/>
  <c r="M52" i="37" s="1"/>
  <c r="M53" i="37" s="1"/>
  <c r="M54" i="37" s="1"/>
  <c r="M55" i="37" s="1"/>
  <c r="M56" i="37" s="1"/>
  <c r="M57" i="37" s="1"/>
  <c r="M58" i="37" s="1"/>
  <c r="M59" i="37" s="1"/>
  <c r="M60" i="37" s="1"/>
  <c r="M61" i="37" s="1"/>
  <c r="M62" i="37" s="1"/>
  <c r="M63" i="37" s="1"/>
  <c r="M64" i="37" s="1"/>
  <c r="M65" i="37" s="1"/>
  <c r="M66" i="37" s="1"/>
  <c r="M67" i="37" s="1"/>
  <c r="M68" i="37" s="1"/>
  <c r="M69" i="37" s="1"/>
  <c r="M70" i="37" s="1"/>
  <c r="M71" i="37" s="1"/>
  <c r="M72" i="37" s="1"/>
  <c r="M73" i="37" s="1"/>
  <c r="M74" i="37" s="1"/>
  <c r="M75" i="37" s="1"/>
  <c r="M76" i="37" s="1"/>
  <c r="M77" i="37" s="1"/>
  <c r="M78" i="37" s="1"/>
  <c r="M79" i="37" s="1"/>
  <c r="M80" i="37" s="1"/>
  <c r="M81" i="37" s="1"/>
  <c r="M82" i="37" s="1"/>
  <c r="M83" i="37" s="1"/>
  <c r="M84" i="37" s="1"/>
  <c r="M85" i="37" s="1"/>
  <c r="M86" i="37" s="1"/>
  <c r="M87" i="37" s="1"/>
  <c r="M88" i="37" s="1"/>
  <c r="M89" i="37" s="1"/>
  <c r="M90" i="37" s="1"/>
  <c r="M91" i="37" s="1"/>
  <c r="M92" i="37" s="1"/>
  <c r="M93" i="37" s="1"/>
  <c r="M94" i="37" s="1"/>
  <c r="M95" i="37" s="1"/>
  <c r="M96" i="37" s="1"/>
  <c r="M97" i="37" s="1"/>
  <c r="M98" i="37" s="1"/>
  <c r="M99" i="37" s="1"/>
  <c r="M100" i="37" s="1"/>
  <c r="M101" i="37" s="1"/>
  <c r="M102" i="37" s="1"/>
  <c r="M103" i="37" s="1"/>
  <c r="M104" i="37" s="1"/>
  <c r="M105" i="37" s="1"/>
  <c r="M106" i="37" s="1"/>
  <c r="Z10" i="33" l="1"/>
  <c r="Y10" i="33" s="1"/>
  <c r="B11" i="33"/>
  <c r="AH11" i="33" s="1"/>
  <c r="C14" i="37"/>
  <c r="C8" i="37"/>
  <c r="C12" i="37"/>
  <c r="M107" i="37"/>
  <c r="C9" i="37"/>
  <c r="C13" i="37"/>
  <c r="C7" i="37"/>
  <c r="C11" i="37"/>
  <c r="C10" i="37"/>
  <c r="T10" i="33"/>
  <c r="AI11" i="33" l="1"/>
  <c r="I11" i="33"/>
  <c r="F11" i="33"/>
  <c r="S11" i="33" s="1"/>
  <c r="U11" i="33" s="1"/>
  <c r="V11" i="33" s="1"/>
  <c r="J11" i="33"/>
  <c r="H11" i="33"/>
  <c r="Z11" i="33" s="1"/>
  <c r="Y11" i="33" s="1"/>
  <c r="C11" i="33"/>
  <c r="D11" i="33" s="1"/>
  <c r="E11" i="33" s="1"/>
  <c r="AA11" i="33"/>
  <c r="AB11" i="33" s="1"/>
  <c r="G11" i="33"/>
  <c r="M108" i="37"/>
  <c r="M109" i="37" s="1"/>
  <c r="M110" i="37" s="1"/>
  <c r="M111" i="37" s="1"/>
  <c r="M112" i="37" s="1"/>
  <c r="M113" i="37" s="1"/>
  <c r="M114" i="37" s="1"/>
  <c r="M115" i="37" s="1"/>
  <c r="M116" i="37" s="1"/>
  <c r="M117" i="37" s="1"/>
  <c r="M118" i="37" s="1"/>
  <c r="M119" i="37" s="1"/>
  <c r="M120" i="37" s="1"/>
  <c r="M121" i="37" s="1"/>
  <c r="M122" i="37" s="1"/>
  <c r="M123" i="37" s="1"/>
  <c r="M124" i="37" s="1"/>
  <c r="M125" i="37" s="1"/>
  <c r="M126" i="37" s="1"/>
  <c r="M127" i="37" s="1"/>
  <c r="M128" i="37" s="1"/>
  <c r="M129" i="37" s="1"/>
  <c r="M130" i="37" s="1"/>
  <c r="M131" i="37" s="1"/>
  <c r="M132" i="37" s="1"/>
  <c r="M133" i="37" s="1"/>
  <c r="M134" i="37" s="1"/>
  <c r="M135" i="37" s="1"/>
  <c r="M136" i="37" s="1"/>
  <c r="M137" i="37" s="1"/>
  <c r="M138" i="37" s="1"/>
  <c r="M139" i="37" s="1"/>
  <c r="M140" i="37" s="1"/>
  <c r="M141" i="37" s="1"/>
  <c r="M142" i="37" s="1"/>
  <c r="M143" i="37" s="1"/>
  <c r="M144" i="37" s="1"/>
  <c r="M145" i="37" s="1"/>
  <c r="M146" i="37" s="1"/>
  <c r="M147" i="37" s="1"/>
  <c r="B12" i="33" l="1"/>
  <c r="H12" i="33" s="1"/>
  <c r="T11" i="33"/>
  <c r="D5" i="37"/>
  <c r="F5" i="37"/>
  <c r="F14" i="37" s="1"/>
  <c r="H5" i="37"/>
  <c r="I5" i="37"/>
  <c r="G5" i="37"/>
  <c r="G14" i="37" s="1"/>
  <c r="E5" i="37"/>
  <c r="E10" i="37" s="1"/>
  <c r="D97" i="88"/>
  <c r="C97" i="88"/>
  <c r="AA12" i="33" l="1"/>
  <c r="AB12" i="33" s="1"/>
  <c r="G12" i="33"/>
  <c r="J12" i="33"/>
  <c r="F12" i="33"/>
  <c r="S12" i="33" s="1"/>
  <c r="U12" i="33" s="1"/>
  <c r="V12" i="33" s="1"/>
  <c r="AI12" i="33"/>
  <c r="C12" i="33"/>
  <c r="D12" i="33" s="1"/>
  <c r="E12" i="33" s="1"/>
  <c r="AH12" i="33"/>
  <c r="I12" i="33"/>
  <c r="E8" i="37"/>
  <c r="I6" i="37"/>
  <c r="F10" i="37"/>
  <c r="F11" i="37"/>
  <c r="E9" i="37"/>
  <c r="I14" i="37"/>
  <c r="I9" i="37"/>
  <c r="G8" i="37"/>
  <c r="G13" i="37"/>
  <c r="G7" i="37"/>
  <c r="I7" i="37"/>
  <c r="I8" i="37"/>
  <c r="I10" i="37"/>
  <c r="H6" i="37"/>
  <c r="H14" i="37"/>
  <c r="H11" i="37"/>
  <c r="H12" i="37"/>
  <c r="H7" i="37"/>
  <c r="H10" i="37"/>
  <c r="H8" i="37"/>
  <c r="F7" i="37"/>
  <c r="F9" i="37"/>
  <c r="F13" i="37"/>
  <c r="F8" i="37"/>
  <c r="F12" i="37"/>
  <c r="G12" i="37"/>
  <c r="G10" i="37"/>
  <c r="D9" i="37"/>
  <c r="D6" i="37"/>
  <c r="D7" i="37"/>
  <c r="D10" i="37"/>
  <c r="D13" i="37"/>
  <c r="D8" i="37"/>
  <c r="D14" i="37"/>
  <c r="D11" i="37"/>
  <c r="D12" i="37"/>
  <c r="F6" i="37"/>
  <c r="E6" i="37"/>
  <c r="I12" i="37"/>
  <c r="G6" i="37"/>
  <c r="H13" i="37"/>
  <c r="E13" i="37"/>
  <c r="E11" i="37"/>
  <c r="E12" i="37"/>
  <c r="E7" i="37"/>
  <c r="E14" i="37"/>
  <c r="G9" i="37"/>
  <c r="G11" i="37"/>
  <c r="I13" i="37"/>
  <c r="H9" i="37"/>
  <c r="I11" i="37"/>
  <c r="I97" i="88"/>
  <c r="E132" i="33"/>
  <c r="D132" i="33"/>
  <c r="C132" i="33"/>
  <c r="S5" i="27"/>
  <c r="R21" i="27" s="1"/>
  <c r="B13" i="33" l="1"/>
  <c r="I13" i="33" s="1"/>
  <c r="T12" i="33"/>
  <c r="Z12" i="33"/>
  <c r="Y12" i="33" s="1"/>
  <c r="F97" i="88"/>
  <c r="AI13" i="33" l="1"/>
  <c r="H13" i="33"/>
  <c r="AH13" i="33"/>
  <c r="G13" i="33"/>
  <c r="C13" i="33"/>
  <c r="D13" i="33" s="1"/>
  <c r="E13" i="33" s="1"/>
  <c r="F13" i="33"/>
  <c r="S13" i="33" s="1"/>
  <c r="T13" i="33" s="1"/>
  <c r="J13" i="33"/>
  <c r="AA13" i="33"/>
  <c r="AB13" i="33" s="1"/>
  <c r="G132" i="33"/>
  <c r="Z13" i="33" l="1"/>
  <c r="Y13" i="33" s="1"/>
  <c r="B14" i="33"/>
  <c r="AI14" i="33" s="1"/>
  <c r="U13" i="33"/>
  <c r="V13" i="33" s="1"/>
  <c r="I132" i="33"/>
  <c r="H132" i="33"/>
  <c r="F132" i="33"/>
  <c r="F14" i="33" l="1"/>
  <c r="S14" i="33" s="1"/>
  <c r="U14" i="33" s="1"/>
  <c r="V14" i="33" s="1"/>
  <c r="AA14" i="33"/>
  <c r="AB14" i="33" s="1"/>
  <c r="G14" i="33"/>
  <c r="I14" i="33"/>
  <c r="C14" i="33"/>
  <c r="B15" i="33" s="1"/>
  <c r="AA15" i="33" s="1"/>
  <c r="J14" i="33"/>
  <c r="AH14" i="33"/>
  <c r="H14" i="33"/>
  <c r="Z14" i="33" s="1"/>
  <c r="Y14" i="33" s="1"/>
  <c r="AH15" i="33" l="1"/>
  <c r="G15" i="33"/>
  <c r="D14" i="33"/>
  <c r="E14" i="33" s="1"/>
  <c r="C15" i="33"/>
  <c r="B16" i="33" s="1"/>
  <c r="J16" i="33" s="1"/>
  <c r="T14" i="33"/>
  <c r="H15" i="33"/>
  <c r="J15" i="33"/>
  <c r="I15" i="33"/>
  <c r="AI15" i="33"/>
  <c r="F15" i="33"/>
  <c r="S15" i="33" s="1"/>
  <c r="U15" i="33" s="1"/>
  <c r="V15" i="33" s="1"/>
  <c r="AB15" i="33"/>
  <c r="B98" i="88"/>
  <c r="Z15" i="33" l="1"/>
  <c r="Y15" i="33" s="1"/>
  <c r="D15" i="33"/>
  <c r="E15" i="33" s="1"/>
  <c r="AH16" i="33"/>
  <c r="C16" i="33"/>
  <c r="B17" i="33" s="1"/>
  <c r="H17" i="33" s="1"/>
  <c r="G16" i="33"/>
  <c r="AI16" i="33"/>
  <c r="I16" i="33"/>
  <c r="AA16" i="33"/>
  <c r="AB16" i="33" s="1"/>
  <c r="F16" i="33"/>
  <c r="S16" i="33" s="1"/>
  <c r="U16" i="33" s="1"/>
  <c r="V16" i="33" s="1"/>
  <c r="H16" i="33"/>
  <c r="Z16" i="33" s="1"/>
  <c r="Y16" i="33" s="1"/>
  <c r="T15" i="33"/>
  <c r="C98" i="88"/>
  <c r="I98" i="88"/>
  <c r="D98" i="88"/>
  <c r="F98" i="88"/>
  <c r="B99" i="88"/>
  <c r="D16" i="33" l="1"/>
  <c r="E16" i="33" s="1"/>
  <c r="F17" i="33"/>
  <c r="S17" i="33" s="1"/>
  <c r="U17" i="33" s="1"/>
  <c r="V17" i="33" s="1"/>
  <c r="AH17" i="33"/>
  <c r="G17" i="33"/>
  <c r="J17" i="33"/>
  <c r="AI17" i="33"/>
  <c r="AA17" i="33"/>
  <c r="AB17" i="33" s="1"/>
  <c r="I17" i="33"/>
  <c r="C17" i="33"/>
  <c r="B18" i="33" s="1"/>
  <c r="J18" i="33" s="1"/>
  <c r="T16" i="33"/>
  <c r="B100" i="88"/>
  <c r="C99" i="88"/>
  <c r="D99" i="88"/>
  <c r="I99" i="88"/>
  <c r="F99" i="88"/>
  <c r="T17" i="33" l="1"/>
  <c r="AH18" i="33"/>
  <c r="D17" i="33"/>
  <c r="E17" i="33" s="1"/>
  <c r="Z17" i="33"/>
  <c r="Y17" i="33" s="1"/>
  <c r="H18" i="33"/>
  <c r="Z18" i="33" s="1"/>
  <c r="Y18" i="33" s="1"/>
  <c r="C18" i="33"/>
  <c r="B19" i="33" s="1"/>
  <c r="AH19" i="33" s="1"/>
  <c r="I18" i="33"/>
  <c r="G18" i="33"/>
  <c r="F18" i="33"/>
  <c r="S18" i="33" s="1"/>
  <c r="U18" i="33" s="1"/>
  <c r="V18" i="33" s="1"/>
  <c r="AI18" i="33"/>
  <c r="AA18" i="33"/>
  <c r="AB18" i="33" s="1"/>
  <c r="D18" i="33"/>
  <c r="C100" i="88"/>
  <c r="B101" i="88"/>
  <c r="E18" i="33" l="1"/>
  <c r="AA19" i="33"/>
  <c r="AB19" i="33" s="1"/>
  <c r="AI19" i="33"/>
  <c r="J19" i="33"/>
  <c r="T18" i="33"/>
  <c r="H19" i="33"/>
  <c r="C19" i="33"/>
  <c r="B20" i="33" s="1"/>
  <c r="J20" i="33" s="1"/>
  <c r="I19" i="33"/>
  <c r="G19" i="33"/>
  <c r="F19" i="33"/>
  <c r="S19" i="33" s="1"/>
  <c r="U19" i="33" s="1"/>
  <c r="V19" i="33" s="1"/>
  <c r="C101" i="88"/>
  <c r="B102" i="88"/>
  <c r="F101" i="88"/>
  <c r="D101" i="88"/>
  <c r="I101" i="88"/>
  <c r="F100" i="88"/>
  <c r="D100" i="88"/>
  <c r="I100" i="88"/>
  <c r="Z19" i="33" l="1"/>
  <c r="Y19" i="33" s="1"/>
  <c r="D19" i="33"/>
  <c r="E19" i="33" s="1"/>
  <c r="F20" i="33"/>
  <c r="S20" i="33" s="1"/>
  <c r="U20" i="33" s="1"/>
  <c r="V20" i="33" s="1"/>
  <c r="C20" i="33"/>
  <c r="B21" i="33" s="1"/>
  <c r="G21" i="33" s="1"/>
  <c r="I20" i="33"/>
  <c r="H20" i="33"/>
  <c r="AH20" i="33"/>
  <c r="T19" i="33"/>
  <c r="G20" i="33"/>
  <c r="AA20" i="33"/>
  <c r="AB20" i="33" s="1"/>
  <c r="AI20" i="33"/>
  <c r="B103" i="88"/>
  <c r="C103" i="88" s="1"/>
  <c r="C102" i="88"/>
  <c r="F21" i="33" l="1"/>
  <c r="S21" i="33" s="1"/>
  <c r="U21" i="33" s="1"/>
  <c r="V21" i="33" s="1"/>
  <c r="T20" i="33"/>
  <c r="Z20" i="33"/>
  <c r="Y20" i="33" s="1"/>
  <c r="J21" i="33"/>
  <c r="AH21" i="33"/>
  <c r="H21" i="33"/>
  <c r="Z21" i="33" s="1"/>
  <c r="Y21" i="33" s="1"/>
  <c r="AI21" i="33"/>
  <c r="I21" i="33"/>
  <c r="AA21" i="33"/>
  <c r="AB21" i="33" s="1"/>
  <c r="C21" i="33"/>
  <c r="B22" i="33" s="1"/>
  <c r="F22" i="33" s="1"/>
  <c r="S22" i="33" s="1"/>
  <c r="U22" i="33" s="1"/>
  <c r="D20" i="33"/>
  <c r="E20" i="33" s="1"/>
  <c r="B104" i="88"/>
  <c r="F102" i="88"/>
  <c r="I102" i="88"/>
  <c r="D102" i="88"/>
  <c r="T21" i="33" l="1"/>
  <c r="T22" i="33" s="1"/>
  <c r="H22" i="33"/>
  <c r="Z22" i="33" s="1"/>
  <c r="Y22" i="33" s="1"/>
  <c r="AA22" i="33"/>
  <c r="AB22" i="33" s="1"/>
  <c r="AH22" i="33"/>
  <c r="C22" i="33"/>
  <c r="B23" i="33" s="1"/>
  <c r="AA23" i="33" s="1"/>
  <c r="J22" i="33"/>
  <c r="I22" i="33"/>
  <c r="AI22" i="33"/>
  <c r="G22" i="33"/>
  <c r="D21" i="33"/>
  <c r="E21" i="33" s="1"/>
  <c r="B105" i="88"/>
  <c r="B106" i="88" s="1"/>
  <c r="C104" i="88"/>
  <c r="V22" i="33"/>
  <c r="AB23" i="33" l="1"/>
  <c r="D22" i="33"/>
  <c r="H23" i="33"/>
  <c r="Z23" i="33" s="1"/>
  <c r="Y23" i="33" s="1"/>
  <c r="J23" i="33"/>
  <c r="I23" i="33"/>
  <c r="G23" i="33"/>
  <c r="E22" i="33"/>
  <c r="AH23" i="33"/>
  <c r="C23" i="33"/>
  <c r="B24" i="33" s="1"/>
  <c r="H24" i="33" s="1"/>
  <c r="AI23" i="33"/>
  <c r="F23" i="33"/>
  <c r="S23" i="33" s="1"/>
  <c r="U23" i="33" s="1"/>
  <c r="V23" i="33" s="1"/>
  <c r="C105" i="88"/>
  <c r="B107" i="88"/>
  <c r="C106" i="88"/>
  <c r="D103" i="88"/>
  <c r="I103" i="88"/>
  <c r="F103" i="88"/>
  <c r="D23" i="33" l="1"/>
  <c r="E23" i="33" s="1"/>
  <c r="I24" i="33"/>
  <c r="AI24" i="33"/>
  <c r="C24" i="33"/>
  <c r="F24" i="33"/>
  <c r="S24" i="33" s="1"/>
  <c r="U24" i="33" s="1"/>
  <c r="V24" i="33" s="1"/>
  <c r="AA24" i="33"/>
  <c r="AB24" i="33" s="1"/>
  <c r="AH24" i="33"/>
  <c r="J24" i="33"/>
  <c r="G24" i="33"/>
  <c r="T23" i="33"/>
  <c r="B108" i="88"/>
  <c r="C107" i="88"/>
  <c r="T24" i="33" l="1"/>
  <c r="B25" i="33"/>
  <c r="D24" i="33"/>
  <c r="E24" i="33" s="1"/>
  <c r="T25" i="33"/>
  <c r="AA25" i="33"/>
  <c r="AB25" i="33" s="1"/>
  <c r="V25" i="33"/>
  <c r="J25" i="33"/>
  <c r="AH25" i="33"/>
  <c r="H25" i="33"/>
  <c r="Z24" i="33"/>
  <c r="Y24" i="33" s="1"/>
  <c r="C25" i="33"/>
  <c r="AI25" i="33"/>
  <c r="G25" i="33"/>
  <c r="B109" i="88"/>
  <c r="C108" i="88"/>
  <c r="I105" i="88"/>
  <c r="D105" i="88"/>
  <c r="F105" i="88"/>
  <c r="F104" i="88"/>
  <c r="I104" i="88"/>
  <c r="D104" i="88"/>
  <c r="I25" i="33" l="1"/>
  <c r="F25" i="33"/>
  <c r="S25" i="33" s="1"/>
  <c r="U25" i="33" s="1"/>
  <c r="B26" i="33"/>
  <c r="I26" i="33" s="1"/>
  <c r="D25" i="33"/>
  <c r="E25" i="33" s="1"/>
  <c r="AA26" i="33"/>
  <c r="AB26" i="33" s="1"/>
  <c r="H26" i="33"/>
  <c r="J26" i="33"/>
  <c r="AI26" i="33"/>
  <c r="F26" i="33"/>
  <c r="S26" i="33" s="1"/>
  <c r="T26" i="33" s="1"/>
  <c r="AH26" i="33"/>
  <c r="G26" i="33"/>
  <c r="C26" i="33"/>
  <c r="B27" i="33" s="1"/>
  <c r="G27" i="33" s="1"/>
  <c r="Z25" i="33"/>
  <c r="Y25" i="33" s="1"/>
  <c r="B110" i="88"/>
  <c r="C109" i="88"/>
  <c r="H27" i="33" l="1"/>
  <c r="Z27" i="33" s="1"/>
  <c r="Y27" i="33" s="1"/>
  <c r="D26" i="33"/>
  <c r="E26" i="33" s="1"/>
  <c r="J27" i="33"/>
  <c r="I27" i="33"/>
  <c r="C27" i="33"/>
  <c r="AH27" i="33"/>
  <c r="F27" i="33"/>
  <c r="S27" i="33" s="1"/>
  <c r="U27" i="33" s="1"/>
  <c r="V27" i="33" s="1"/>
  <c r="U26" i="33"/>
  <c r="V26" i="33" s="1"/>
  <c r="AA27" i="33"/>
  <c r="AB27" i="33" s="1"/>
  <c r="AI27" i="33"/>
  <c r="Z26" i="33"/>
  <c r="Y26" i="33" s="1"/>
  <c r="B111" i="88"/>
  <c r="C110" i="88"/>
  <c r="I106" i="88"/>
  <c r="F106" i="88"/>
  <c r="D106" i="88"/>
  <c r="B28" i="33" l="1"/>
  <c r="D27" i="33"/>
  <c r="E27" i="33" s="1"/>
  <c r="C28" i="33"/>
  <c r="B29" i="33" s="1"/>
  <c r="T27" i="33"/>
  <c r="I28" i="33"/>
  <c r="D28" i="33"/>
  <c r="E28" i="33" s="1"/>
  <c r="G29" i="33"/>
  <c r="I29" i="33"/>
  <c r="F29" i="33"/>
  <c r="S29" i="33" s="1"/>
  <c r="U29" i="33" s="1"/>
  <c r="C29" i="33"/>
  <c r="B30" i="33" s="1"/>
  <c r="B112" i="88"/>
  <c r="C111" i="88"/>
  <c r="I107" i="88"/>
  <c r="F107" i="88"/>
  <c r="D107" i="88"/>
  <c r="F28" i="33" l="1"/>
  <c r="S28" i="33" s="1"/>
  <c r="H28" i="33"/>
  <c r="Z28" i="33" s="1"/>
  <c r="Y28" i="33" s="1"/>
  <c r="AA28" i="33"/>
  <c r="AB28" i="33" s="1"/>
  <c r="AH28" i="33"/>
  <c r="AI28" i="33"/>
  <c r="J28" i="33"/>
  <c r="G28" i="33"/>
  <c r="AH29" i="33"/>
  <c r="J29" i="33"/>
  <c r="H29" i="33"/>
  <c r="AA29" i="33"/>
  <c r="AB29" i="33" s="1"/>
  <c r="AI29" i="33"/>
  <c r="D29" i="33"/>
  <c r="E29" i="33" s="1"/>
  <c r="I30" i="33"/>
  <c r="AI30" i="33"/>
  <c r="F30" i="33"/>
  <c r="S30" i="33" s="1"/>
  <c r="G30" i="33"/>
  <c r="H30" i="33"/>
  <c r="Z30" i="33" s="1"/>
  <c r="Y30" i="33" s="1"/>
  <c r="C30" i="33"/>
  <c r="J30" i="33"/>
  <c r="AH30" i="33"/>
  <c r="AA30" i="33"/>
  <c r="B113" i="88"/>
  <c r="C112" i="88"/>
  <c r="F108" i="88"/>
  <c r="D108" i="88"/>
  <c r="I108" i="88"/>
  <c r="T28" i="33" l="1"/>
  <c r="T29" i="33" s="1"/>
  <c r="T30" i="33" s="1"/>
  <c r="U28" i="33"/>
  <c r="V28" i="33" s="1"/>
  <c r="V29" i="33" s="1"/>
  <c r="AB30" i="33"/>
  <c r="Z29" i="33"/>
  <c r="Y29" i="33"/>
  <c r="B31" i="33"/>
  <c r="C31" i="33" s="1"/>
  <c r="D30" i="33"/>
  <c r="E30" i="33" s="1"/>
  <c r="U30" i="33"/>
  <c r="V30" i="33" s="1"/>
  <c r="B114" i="88"/>
  <c r="C113" i="88"/>
  <c r="F109" i="88"/>
  <c r="I109" i="88"/>
  <c r="D109" i="88"/>
  <c r="B32" i="33" l="1"/>
  <c r="C32" i="33" s="1"/>
  <c r="G31" i="33"/>
  <c r="H31" i="33"/>
  <c r="Z31" i="33" s="1"/>
  <c r="AI31" i="33"/>
  <c r="J31" i="33"/>
  <c r="F31" i="33"/>
  <c r="S31" i="33" s="1"/>
  <c r="U31" i="33" s="1"/>
  <c r="V31" i="33" s="1"/>
  <c r="I31" i="33"/>
  <c r="AA31" i="33"/>
  <c r="AB31" i="33" s="1"/>
  <c r="AH31" i="33"/>
  <c r="D31" i="33"/>
  <c r="E31" i="33" s="1"/>
  <c r="B115" i="88"/>
  <c r="C114" i="88"/>
  <c r="F110" i="88"/>
  <c r="I110" i="88"/>
  <c r="D110" i="88"/>
  <c r="Y31" i="33" l="1"/>
  <c r="B33" i="33"/>
  <c r="C33" i="33" s="1"/>
  <c r="T31" i="33"/>
  <c r="AI32" i="33"/>
  <c r="D32" i="33"/>
  <c r="E32" i="33" s="1"/>
  <c r="AA32" i="33"/>
  <c r="AB32" i="33" s="1"/>
  <c r="F32" i="33"/>
  <c r="S32" i="33" s="1"/>
  <c r="U32" i="33" s="1"/>
  <c r="V32" i="33" s="1"/>
  <c r="AH32" i="33"/>
  <c r="G32" i="33"/>
  <c r="I32" i="33"/>
  <c r="H32" i="33"/>
  <c r="Z32" i="33" s="1"/>
  <c r="J32" i="33"/>
  <c r="B116" i="88"/>
  <c r="C115" i="88"/>
  <c r="D111" i="88"/>
  <c r="F111" i="88"/>
  <c r="I111" i="88"/>
  <c r="Y32" i="33" l="1"/>
  <c r="B34" i="33"/>
  <c r="C34" i="33" s="1"/>
  <c r="B35" i="33" s="1"/>
  <c r="J35" i="33" s="1"/>
  <c r="T32" i="33"/>
  <c r="D33" i="33"/>
  <c r="E33" i="33" s="1"/>
  <c r="H33" i="33"/>
  <c r="Z33" i="33" s="1"/>
  <c r="I33" i="33"/>
  <c r="G33" i="33"/>
  <c r="AA33" i="33"/>
  <c r="AB33" i="33" s="1"/>
  <c r="F33" i="33"/>
  <c r="S33" i="33" s="1"/>
  <c r="U33" i="33" s="1"/>
  <c r="V33" i="33" s="1"/>
  <c r="J33" i="33"/>
  <c r="AH33" i="33"/>
  <c r="AI33" i="33"/>
  <c r="B117" i="88"/>
  <c r="C116" i="88"/>
  <c r="F112" i="88"/>
  <c r="I112" i="88"/>
  <c r="D112" i="88"/>
  <c r="I35" i="33" l="1"/>
  <c r="AA35" i="33"/>
  <c r="AI35" i="33"/>
  <c r="G35" i="33"/>
  <c r="AH35" i="33"/>
  <c r="D35" i="33"/>
  <c r="H35" i="33"/>
  <c r="F35" i="33"/>
  <c r="S35" i="33" s="1"/>
  <c r="U35" i="33" s="1"/>
  <c r="C35" i="33"/>
  <c r="B36" i="33" s="1"/>
  <c r="J36" i="33" s="1"/>
  <c r="T33" i="33"/>
  <c r="Y33" i="33"/>
  <c r="J34" i="33"/>
  <c r="F34" i="33"/>
  <c r="S34" i="33" s="1"/>
  <c r="U34" i="33" s="1"/>
  <c r="V34" i="33" s="1"/>
  <c r="AH34" i="33"/>
  <c r="H34" i="33"/>
  <c r="Z34" i="33" s="1"/>
  <c r="Y34" i="33" s="1"/>
  <c r="G34" i="33"/>
  <c r="AI34" i="33"/>
  <c r="AA34" i="33"/>
  <c r="AB34" i="33" s="1"/>
  <c r="D34" i="33"/>
  <c r="E34" i="33" s="1"/>
  <c r="I34" i="33"/>
  <c r="B118" i="88"/>
  <c r="C117" i="88"/>
  <c r="D113" i="88"/>
  <c r="I113" i="88"/>
  <c r="F113" i="88"/>
  <c r="E35" i="33" l="1"/>
  <c r="Z35" i="33"/>
  <c r="Y35" i="33" s="1"/>
  <c r="C36" i="33"/>
  <c r="B37" i="33" s="1"/>
  <c r="I37" i="33" s="1"/>
  <c r="AB35" i="33"/>
  <c r="AH36" i="33"/>
  <c r="D36" i="33"/>
  <c r="F36" i="33"/>
  <c r="S36" i="33" s="1"/>
  <c r="U36" i="33" s="1"/>
  <c r="I36" i="33"/>
  <c r="AI36" i="33"/>
  <c r="H36" i="33"/>
  <c r="Z36" i="33" s="1"/>
  <c r="G36" i="33"/>
  <c r="AA36" i="33"/>
  <c r="T34" i="33"/>
  <c r="T35" i="33" s="1"/>
  <c r="V35" i="33"/>
  <c r="B119" i="88"/>
  <c r="C118" i="88"/>
  <c r="I114" i="88"/>
  <c r="D114" i="88"/>
  <c r="F114" i="88"/>
  <c r="E36" i="33" l="1"/>
  <c r="AI37" i="33"/>
  <c r="F37" i="33"/>
  <c r="S37" i="33" s="1"/>
  <c r="U37" i="33" s="1"/>
  <c r="AA37" i="33"/>
  <c r="J37" i="33"/>
  <c r="D37" i="33"/>
  <c r="H37" i="33"/>
  <c r="G37" i="33"/>
  <c r="AH37" i="33"/>
  <c r="C37" i="33"/>
  <c r="B38" i="33" s="1"/>
  <c r="AI38" i="33" s="1"/>
  <c r="AB36" i="33"/>
  <c r="V36" i="33"/>
  <c r="T36" i="33"/>
  <c r="Y36" i="33"/>
  <c r="B120" i="88"/>
  <c r="C119" i="88"/>
  <c r="F115" i="88"/>
  <c r="I115" i="88"/>
  <c r="D115" i="88"/>
  <c r="E37" i="33" l="1"/>
  <c r="Z37" i="33"/>
  <c r="Y37" i="33" s="1"/>
  <c r="T37" i="33"/>
  <c r="AB37" i="33"/>
  <c r="V37" i="33"/>
  <c r="AA38" i="33"/>
  <c r="C38" i="33"/>
  <c r="B39" i="33" s="1"/>
  <c r="F38" i="33"/>
  <c r="S38" i="33" s="1"/>
  <c r="U38" i="33" s="1"/>
  <c r="H38" i="33"/>
  <c r="Z38" i="33" s="1"/>
  <c r="G38" i="33"/>
  <c r="J38" i="33"/>
  <c r="AH38" i="33"/>
  <c r="D38" i="33"/>
  <c r="E38" i="33" s="1"/>
  <c r="I38" i="33"/>
  <c r="B121" i="88"/>
  <c r="C120" i="88"/>
  <c r="F116" i="88"/>
  <c r="D116" i="88"/>
  <c r="I116" i="88"/>
  <c r="AB38" i="33" l="1"/>
  <c r="V38" i="33"/>
  <c r="T38" i="33"/>
  <c r="Y38" i="33"/>
  <c r="C39" i="33"/>
  <c r="B40" i="33" s="1"/>
  <c r="AI39" i="33"/>
  <c r="D39" i="33"/>
  <c r="E39" i="33" s="1"/>
  <c r="AH39" i="33"/>
  <c r="F39" i="33"/>
  <c r="S39" i="33" s="1"/>
  <c r="J39" i="33"/>
  <c r="AA39" i="33"/>
  <c r="I39" i="33"/>
  <c r="G39" i="33"/>
  <c r="H39" i="33"/>
  <c r="Z39" i="33" s="1"/>
  <c r="B122" i="88"/>
  <c r="C121" i="88"/>
  <c r="D118" i="88"/>
  <c r="F118" i="88"/>
  <c r="I118" i="88"/>
  <c r="I117" i="88"/>
  <c r="F117" i="88"/>
  <c r="D117" i="88"/>
  <c r="T39" i="33" l="1"/>
  <c r="AB39" i="33"/>
  <c r="Y39" i="33"/>
  <c r="C40" i="33"/>
  <c r="B41" i="33" s="1"/>
  <c r="U39" i="33"/>
  <c r="V39" i="33" s="1"/>
  <c r="J40" i="33"/>
  <c r="G40" i="33"/>
  <c r="AA40" i="33"/>
  <c r="F40" i="33"/>
  <c r="S40" i="33" s="1"/>
  <c r="I40" i="33"/>
  <c r="AH40" i="33"/>
  <c r="H40" i="33"/>
  <c r="Z40" i="33" s="1"/>
  <c r="AI40" i="33"/>
  <c r="D40" i="33"/>
  <c r="E40" i="33" s="1"/>
  <c r="B123" i="88"/>
  <c r="C122" i="88"/>
  <c r="T40" i="33" l="1"/>
  <c r="AB40" i="33"/>
  <c r="C41" i="33"/>
  <c r="B42" i="33" s="1"/>
  <c r="I41" i="33"/>
  <c r="D41" i="33"/>
  <c r="E41" i="33" s="1"/>
  <c r="Y40" i="33"/>
  <c r="AA41" i="33"/>
  <c r="G41" i="33"/>
  <c r="AH41" i="33"/>
  <c r="J41" i="33"/>
  <c r="H41" i="33"/>
  <c r="Z41" i="33" s="1"/>
  <c r="AI41" i="33"/>
  <c r="F41" i="33"/>
  <c r="S41" i="33" s="1"/>
  <c r="T41" i="33" s="1"/>
  <c r="U40" i="33"/>
  <c r="V40" i="33" s="1"/>
  <c r="B124" i="88"/>
  <c r="C123" i="88"/>
  <c r="I120" i="88"/>
  <c r="D120" i="88"/>
  <c r="F120" i="88"/>
  <c r="F119" i="88"/>
  <c r="D119" i="88"/>
  <c r="I119" i="88"/>
  <c r="AB41" i="33" l="1"/>
  <c r="Y41" i="33"/>
  <c r="U41" i="33"/>
  <c r="V41" i="33" s="1"/>
  <c r="AA42" i="33"/>
  <c r="F42" i="33"/>
  <c r="S42" i="33" s="1"/>
  <c r="T42" i="33" s="1"/>
  <c r="J42" i="33"/>
  <c r="G42" i="33"/>
  <c r="H42" i="33"/>
  <c r="AI42" i="33"/>
  <c r="I42" i="33"/>
  <c r="AH42" i="33"/>
  <c r="D42" i="33"/>
  <c r="E42" i="33" s="1"/>
  <c r="C42" i="33"/>
  <c r="B125" i="88"/>
  <c r="C124" i="88"/>
  <c r="AB42" i="33" l="1"/>
  <c r="Z42" i="33"/>
  <c r="Y42" i="33" s="1"/>
  <c r="U42" i="33"/>
  <c r="V42" i="33" s="1"/>
  <c r="B43" i="33"/>
  <c r="B126" i="88"/>
  <c r="B127" i="88" s="1"/>
  <c r="C125" i="88"/>
  <c r="F122" i="88"/>
  <c r="D122" i="88"/>
  <c r="I122" i="88"/>
  <c r="F121" i="88"/>
  <c r="D121" i="88"/>
  <c r="I121" i="88"/>
  <c r="B128" i="88" l="1"/>
  <c r="I128" i="88" s="1"/>
  <c r="C43" i="33"/>
  <c r="B44" i="33" s="1"/>
  <c r="AI43" i="33"/>
  <c r="G43" i="33"/>
  <c r="D43" i="33"/>
  <c r="E43" i="33" s="1"/>
  <c r="AH43" i="33"/>
  <c r="AA43" i="33"/>
  <c r="AB43" i="33" s="1"/>
  <c r="F43" i="33"/>
  <c r="S43" i="33" s="1"/>
  <c r="I43" i="33"/>
  <c r="H43" i="33"/>
  <c r="Z43" i="33" s="1"/>
  <c r="J43" i="33"/>
  <c r="C126" i="88"/>
  <c r="D128" i="88" l="1"/>
  <c r="F128" i="88"/>
  <c r="B129" i="88"/>
  <c r="I129" i="88" s="1"/>
  <c r="C128" i="88"/>
  <c r="Y43" i="33"/>
  <c r="U43" i="33"/>
  <c r="V43" i="33" s="1"/>
  <c r="T43" i="33"/>
  <c r="AH44" i="33"/>
  <c r="J44" i="33"/>
  <c r="D44" i="33"/>
  <c r="E44" i="33" s="1"/>
  <c r="F44" i="33"/>
  <c r="S44" i="33" s="1"/>
  <c r="U44" i="33" s="1"/>
  <c r="AI44" i="33"/>
  <c r="G44" i="33"/>
  <c r="I44" i="33"/>
  <c r="AA44" i="33"/>
  <c r="AB44" i="33" s="1"/>
  <c r="H44" i="33"/>
  <c r="Z44" i="33" s="1"/>
  <c r="C44" i="33"/>
  <c r="C127" i="88"/>
  <c r="D123" i="88"/>
  <c r="F123" i="88"/>
  <c r="I123" i="88"/>
  <c r="D129" i="88" l="1"/>
  <c r="F129" i="88"/>
  <c r="B130" i="88"/>
  <c r="I130" i="88" s="1"/>
  <c r="C129" i="88"/>
  <c r="Y44" i="33"/>
  <c r="V44" i="33"/>
  <c r="T44" i="33"/>
  <c r="B45" i="33"/>
  <c r="F124" i="88"/>
  <c r="D124" i="88"/>
  <c r="I124" i="88"/>
  <c r="D130" i="88" l="1"/>
  <c r="F130" i="88"/>
  <c r="B131" i="88"/>
  <c r="I131" i="88" s="1"/>
  <c r="C130" i="88"/>
  <c r="C45" i="33"/>
  <c r="B46" i="33" s="1"/>
  <c r="D45" i="33"/>
  <c r="E45" i="33" s="1"/>
  <c r="AH45" i="33"/>
  <c r="F45" i="33"/>
  <c r="S45" i="33" s="1"/>
  <c r="T45" i="33" s="1"/>
  <c r="AA45" i="33"/>
  <c r="AB45" i="33" s="1"/>
  <c r="I45" i="33"/>
  <c r="J45" i="33"/>
  <c r="G45" i="33"/>
  <c r="H45" i="33"/>
  <c r="Z45" i="33" s="1"/>
  <c r="AI45" i="33"/>
  <c r="D126" i="88"/>
  <c r="I126" i="88"/>
  <c r="F126" i="88"/>
  <c r="D125" i="88"/>
  <c r="I125" i="88"/>
  <c r="F125" i="88"/>
  <c r="D131" i="88" l="1"/>
  <c r="F131" i="88"/>
  <c r="B132" i="88"/>
  <c r="I132" i="88" s="1"/>
  <c r="C131" i="88"/>
  <c r="Y45" i="33"/>
  <c r="C46" i="33"/>
  <c r="B47" i="33" s="1"/>
  <c r="U45" i="33"/>
  <c r="V45" i="33" s="1"/>
  <c r="D46" i="33"/>
  <c r="E46" i="33" s="1"/>
  <c r="J46" i="33"/>
  <c r="AI46" i="33"/>
  <c r="AH46" i="33"/>
  <c r="AA46" i="33"/>
  <c r="AB46" i="33" s="1"/>
  <c r="F46" i="33"/>
  <c r="S46" i="33" s="1"/>
  <c r="I46" i="33"/>
  <c r="G46" i="33"/>
  <c r="H46" i="33"/>
  <c r="Z46" i="33" s="1"/>
  <c r="F127" i="88"/>
  <c r="I127" i="88"/>
  <c r="D127" i="88"/>
  <c r="D132" i="88" l="1"/>
  <c r="F132" i="88"/>
  <c r="B133" i="88"/>
  <c r="I133" i="88" s="1"/>
  <c r="C132" i="88"/>
  <c r="Y46" i="33"/>
  <c r="U46" i="33"/>
  <c r="V46" i="33" s="1"/>
  <c r="T46" i="33"/>
  <c r="F47" i="33"/>
  <c r="S47" i="33" s="1"/>
  <c r="U47" i="33" s="1"/>
  <c r="AA47" i="33"/>
  <c r="AB47" i="33" s="1"/>
  <c r="I47" i="33"/>
  <c r="J47" i="33"/>
  <c r="D47" i="33"/>
  <c r="E47" i="33" s="1"/>
  <c r="AH47" i="33"/>
  <c r="H47" i="33"/>
  <c r="Z47" i="33" s="1"/>
  <c r="AI47" i="33"/>
  <c r="G47" i="33"/>
  <c r="C47" i="33"/>
  <c r="D133" i="88" l="1"/>
  <c r="F133" i="88"/>
  <c r="B134" i="88"/>
  <c r="I134" i="88" s="1"/>
  <c r="C133" i="88"/>
  <c r="Y47" i="33"/>
  <c r="V47" i="33"/>
  <c r="T47" i="33"/>
  <c r="B48" i="33"/>
  <c r="D134" i="88" l="1"/>
  <c r="F134" i="88"/>
  <c r="B135" i="88"/>
  <c r="I135" i="88" s="1"/>
  <c r="C134" i="88"/>
  <c r="C48" i="33"/>
  <c r="B49" i="33" s="1"/>
  <c r="I49" i="33" s="1"/>
  <c r="AI48" i="33"/>
  <c r="D48" i="33"/>
  <c r="E48" i="33" s="1"/>
  <c r="AH48" i="33"/>
  <c r="F48" i="33"/>
  <c r="S48" i="33" s="1"/>
  <c r="T48" i="33" s="1"/>
  <c r="AA48" i="33"/>
  <c r="AB48" i="33" s="1"/>
  <c r="I48" i="33"/>
  <c r="J48" i="33"/>
  <c r="G48" i="33"/>
  <c r="H48" i="33"/>
  <c r="Z48" i="33" s="1"/>
  <c r="D135" i="88" l="1"/>
  <c r="F135" i="88"/>
  <c r="B136" i="88"/>
  <c r="I136" i="88" s="1"/>
  <c r="C135" i="88"/>
  <c r="C49" i="33"/>
  <c r="B50" i="33" s="1"/>
  <c r="G50" i="33" s="1"/>
  <c r="AI49" i="33"/>
  <c r="H49" i="33"/>
  <c r="J49" i="33"/>
  <c r="AH49" i="33"/>
  <c r="D49" i="33"/>
  <c r="E49" i="33" s="1"/>
  <c r="G49" i="33"/>
  <c r="AA49" i="33"/>
  <c r="AB49" i="33" s="1"/>
  <c r="F49" i="33"/>
  <c r="S49" i="33" s="1"/>
  <c r="U49" i="33" s="1"/>
  <c r="Y48" i="33"/>
  <c r="U48" i="33"/>
  <c r="V48" i="33" s="1"/>
  <c r="D136" i="88" l="1"/>
  <c r="F136" i="88"/>
  <c r="C136" i="88"/>
  <c r="B137" i="88"/>
  <c r="AA50" i="33"/>
  <c r="AB50" i="33" s="1"/>
  <c r="F50" i="33"/>
  <c r="S50" i="33" s="1"/>
  <c r="U50" i="33" s="1"/>
  <c r="I50" i="33"/>
  <c r="J50" i="33"/>
  <c r="H50" i="33"/>
  <c r="C50" i="33"/>
  <c r="B51" i="33" s="1"/>
  <c r="F51" i="33" s="1"/>
  <c r="S51" i="33" s="1"/>
  <c r="U51" i="33" s="1"/>
  <c r="AH50" i="33"/>
  <c r="AI50" i="33"/>
  <c r="D50" i="33"/>
  <c r="E50" i="33" s="1"/>
  <c r="Z49" i="33"/>
  <c r="Y49" i="33" s="1"/>
  <c r="V49" i="33"/>
  <c r="T49" i="33"/>
  <c r="Z50" i="33" l="1"/>
  <c r="Y50" i="33" s="1"/>
  <c r="F137" i="88"/>
  <c r="I137" i="88"/>
  <c r="C137" i="88"/>
  <c r="D137" i="88"/>
  <c r="T50" i="33"/>
  <c r="T51" i="33" s="1"/>
  <c r="C51" i="33"/>
  <c r="B52" i="33" s="1"/>
  <c r="J52" i="33" s="1"/>
  <c r="AI51" i="33"/>
  <c r="H51" i="33"/>
  <c r="J51" i="33"/>
  <c r="D51" i="33"/>
  <c r="E51" i="33" s="1"/>
  <c r="AA51" i="33"/>
  <c r="AB51" i="33" s="1"/>
  <c r="G51" i="33"/>
  <c r="AH51" i="33"/>
  <c r="I51" i="33"/>
  <c r="V50" i="33"/>
  <c r="V51" i="33" s="1"/>
  <c r="Z51" i="33" l="1"/>
  <c r="Y51" i="33" s="1"/>
  <c r="H52" i="33"/>
  <c r="I52" i="33"/>
  <c r="C52" i="33"/>
  <c r="B53" i="33" s="1"/>
  <c r="H53" i="33" s="1"/>
  <c r="D52" i="33"/>
  <c r="E52" i="33" s="1"/>
  <c r="AI52" i="33"/>
  <c r="G52" i="33"/>
  <c r="F52" i="33"/>
  <c r="S52" i="33" s="1"/>
  <c r="U52" i="33" s="1"/>
  <c r="V52" i="33" s="1"/>
  <c r="AA52" i="33"/>
  <c r="AB52" i="33" s="1"/>
  <c r="AH52" i="33"/>
  <c r="C53" i="33" l="1"/>
  <c r="B54" i="33" s="1"/>
  <c r="G54" i="33" s="1"/>
  <c r="F53" i="33"/>
  <c r="S53" i="33" s="1"/>
  <c r="U53" i="33" s="1"/>
  <c r="V53" i="33" s="1"/>
  <c r="AA53" i="33"/>
  <c r="AB53" i="33" s="1"/>
  <c r="J53" i="33"/>
  <c r="AI53" i="33"/>
  <c r="Z52" i="33"/>
  <c r="Y52" i="33" s="1"/>
  <c r="D53" i="33"/>
  <c r="E53" i="33" s="1"/>
  <c r="G53" i="33"/>
  <c r="I53" i="33"/>
  <c r="AH53" i="33"/>
  <c r="T52" i="33"/>
  <c r="H54" i="33" l="1"/>
  <c r="T53" i="33"/>
  <c r="Z53" i="33"/>
  <c r="Y53" i="33" s="1"/>
  <c r="D54" i="33"/>
  <c r="E54" i="33" s="1"/>
  <c r="J54" i="33"/>
  <c r="C54" i="33"/>
  <c r="B55" i="33" s="1"/>
  <c r="D55" i="33" s="1"/>
  <c r="I54" i="33"/>
  <c r="F54" i="33"/>
  <c r="S54" i="33" s="1"/>
  <c r="U54" i="33" s="1"/>
  <c r="V54" i="33" s="1"/>
  <c r="AI54" i="33"/>
  <c r="AH54" i="33"/>
  <c r="AA54" i="33"/>
  <c r="AB54" i="33" s="1"/>
  <c r="G55" i="33" l="1"/>
  <c r="J55" i="33"/>
  <c r="I55" i="33"/>
  <c r="F55" i="33"/>
  <c r="S55" i="33" s="1"/>
  <c r="U55" i="33" s="1"/>
  <c r="V55" i="33" s="1"/>
  <c r="H55" i="33"/>
  <c r="C55" i="33"/>
  <c r="B56" i="33" s="1"/>
  <c r="AI56" i="33" s="1"/>
  <c r="AH55" i="33"/>
  <c r="AI55" i="33"/>
  <c r="Z54" i="33"/>
  <c r="Y54" i="33" s="1"/>
  <c r="AA55" i="33"/>
  <c r="AB55" i="33" s="1"/>
  <c r="T54" i="33"/>
  <c r="E55" i="33"/>
  <c r="Z55" i="33" l="1"/>
  <c r="Y55" i="33" s="1"/>
  <c r="I56" i="33"/>
  <c r="C56" i="33"/>
  <c r="B57" i="33" s="1"/>
  <c r="I57" i="33" s="1"/>
  <c r="G56" i="33"/>
  <c r="F56" i="33"/>
  <c r="S56" i="33" s="1"/>
  <c r="U56" i="33" s="1"/>
  <c r="V56" i="33" s="1"/>
  <c r="AA56" i="33"/>
  <c r="AB56" i="33" s="1"/>
  <c r="AH56" i="33"/>
  <c r="D56" i="33"/>
  <c r="E56" i="33" s="1"/>
  <c r="J56" i="33"/>
  <c r="H56" i="33"/>
  <c r="Z56" i="33" s="1"/>
  <c r="Y56" i="33" s="1"/>
  <c r="T55" i="33"/>
  <c r="C57" i="33" l="1"/>
  <c r="B58" i="33" s="1"/>
  <c r="D58" i="33" s="1"/>
  <c r="AH57" i="33"/>
  <c r="F57" i="33"/>
  <c r="S57" i="33" s="1"/>
  <c r="U57" i="33" s="1"/>
  <c r="V57" i="33" s="1"/>
  <c r="J57" i="33"/>
  <c r="G57" i="33"/>
  <c r="H57" i="33"/>
  <c r="Z57" i="33" s="1"/>
  <c r="Y57" i="33" s="1"/>
  <c r="AI57" i="33"/>
  <c r="D57" i="33"/>
  <c r="E57" i="33" s="1"/>
  <c r="AA57" i="33"/>
  <c r="AB57" i="33" s="1"/>
  <c r="T56" i="33"/>
  <c r="E58" i="33" l="1"/>
  <c r="C58" i="33"/>
  <c r="B59" i="33" s="1"/>
  <c r="H59" i="33" s="1"/>
  <c r="J58" i="33"/>
  <c r="F58" i="33"/>
  <c r="S58" i="33" s="1"/>
  <c r="U58" i="33" s="1"/>
  <c r="V58" i="33" s="1"/>
  <c r="G58" i="33"/>
  <c r="H58" i="33"/>
  <c r="Z58" i="33" s="1"/>
  <c r="Y58" i="33" s="1"/>
  <c r="AH58" i="33"/>
  <c r="I58" i="33"/>
  <c r="AA58" i="33"/>
  <c r="AB58" i="33" s="1"/>
  <c r="AI58" i="33"/>
  <c r="T57" i="33"/>
  <c r="T58" i="33" l="1"/>
  <c r="AH59" i="33"/>
  <c r="G59" i="33"/>
  <c r="F59" i="33"/>
  <c r="S59" i="33" s="1"/>
  <c r="D59" i="33"/>
  <c r="E59" i="33" s="1"/>
  <c r="J59" i="33"/>
  <c r="AA59" i="33"/>
  <c r="AB59" i="33" s="1"/>
  <c r="I59" i="33"/>
  <c r="AI59" i="33"/>
  <c r="C59" i="33"/>
  <c r="B60" i="33" s="1"/>
  <c r="C60" i="33" s="1"/>
  <c r="B61" i="33" s="1"/>
  <c r="D61" i="33" s="1"/>
  <c r="T59" i="33" l="1"/>
  <c r="U59" i="33"/>
  <c r="V59" i="33" s="1"/>
  <c r="Z59" i="33"/>
  <c r="Y59" i="33" s="1"/>
  <c r="D60" i="33"/>
  <c r="J60" i="33"/>
  <c r="AH60" i="33"/>
  <c r="C61" i="33"/>
  <c r="B62" i="33" s="1"/>
  <c r="AI62" i="33" s="1"/>
  <c r="AA60" i="33"/>
  <c r="AB60" i="33" s="1"/>
  <c r="F60" i="33"/>
  <c r="S60" i="33" s="1"/>
  <c r="U60" i="33" s="1"/>
  <c r="G60" i="33"/>
  <c r="H60" i="33"/>
  <c r="Z60" i="33" s="1"/>
  <c r="J61" i="33"/>
  <c r="F61" i="33"/>
  <c r="S61" i="33" s="1"/>
  <c r="U61" i="33" s="1"/>
  <c r="H61" i="33"/>
  <c r="AA61" i="33"/>
  <c r="AI61" i="33"/>
  <c r="AH61" i="33"/>
  <c r="G61" i="33"/>
  <c r="I61" i="33"/>
  <c r="AI60" i="33"/>
  <c r="E60" i="33"/>
  <c r="E61" i="33" s="1"/>
  <c r="I60" i="33"/>
  <c r="V60" i="33" l="1"/>
  <c r="V61" i="33" s="1"/>
  <c r="G62" i="33"/>
  <c r="Z61" i="33"/>
  <c r="Y61" i="33" s="1"/>
  <c r="C62" i="33"/>
  <c r="B63" i="33" s="1"/>
  <c r="C63" i="33" s="1"/>
  <c r="B64" i="33" s="1"/>
  <c r="AB61" i="33"/>
  <c r="H62" i="33"/>
  <c r="F62" i="33"/>
  <c r="S62" i="33" s="1"/>
  <c r="Y60" i="33"/>
  <c r="T60" i="33"/>
  <c r="T61" i="33" s="1"/>
  <c r="AA62" i="33"/>
  <c r="D62" i="33"/>
  <c r="E62" i="33" s="1"/>
  <c r="I62" i="33"/>
  <c r="AH62" i="33"/>
  <c r="J62" i="33"/>
  <c r="AB62" i="33" l="1"/>
  <c r="Z62" i="33"/>
  <c r="Y62" i="33" s="1"/>
  <c r="AH63" i="33"/>
  <c r="G63" i="33"/>
  <c r="D63" i="33"/>
  <c r="E63" i="33" s="1"/>
  <c r="AI63" i="33"/>
  <c r="H63" i="33"/>
  <c r="Z63" i="33" s="1"/>
  <c r="J63" i="33"/>
  <c r="I63" i="33"/>
  <c r="AA63" i="33"/>
  <c r="F63" i="33"/>
  <c r="S63" i="33" s="1"/>
  <c r="T62" i="33"/>
  <c r="U62" i="33"/>
  <c r="V62" i="33" s="1"/>
  <c r="C64" i="33"/>
  <c r="B65" i="33" s="1"/>
  <c r="I64" i="33"/>
  <c r="J64" i="33"/>
  <c r="G64" i="33"/>
  <c r="D64" i="33"/>
  <c r="H64" i="33"/>
  <c r="Z64" i="33" s="1"/>
  <c r="AI64" i="33"/>
  <c r="AH64" i="33"/>
  <c r="F64" i="33"/>
  <c r="S64" i="33" s="1"/>
  <c r="AA64" i="33"/>
  <c r="AB63" i="33" l="1"/>
  <c r="AB64" i="33" s="1"/>
  <c r="T63" i="33"/>
  <c r="T64" i="33" s="1"/>
  <c r="Y63" i="33"/>
  <c r="U63" i="33"/>
  <c r="V63" i="33" s="1"/>
  <c r="E64" i="33"/>
  <c r="Y64" i="33"/>
  <c r="C65" i="33"/>
  <c r="B66" i="33" s="1"/>
  <c r="U64" i="33"/>
  <c r="H65" i="33"/>
  <c r="D65" i="33"/>
  <c r="AA65" i="33"/>
  <c r="F65" i="33"/>
  <c r="S65" i="33" s="1"/>
  <c r="AI65" i="33"/>
  <c r="I65" i="33"/>
  <c r="J65" i="33"/>
  <c r="AH65" i="33"/>
  <c r="G65" i="33"/>
  <c r="AB65" i="33" l="1"/>
  <c r="T65" i="33"/>
  <c r="E65" i="33"/>
  <c r="V64" i="33"/>
  <c r="Z65" i="33"/>
  <c r="Y65" i="33" s="1"/>
  <c r="AH66" i="33"/>
  <c r="J66" i="33"/>
  <c r="G66" i="33"/>
  <c r="I66" i="33"/>
  <c r="AA66" i="33"/>
  <c r="F66" i="33"/>
  <c r="S66" i="33" s="1"/>
  <c r="T66" i="33" s="1"/>
  <c r="H66" i="33"/>
  <c r="D66" i="33"/>
  <c r="AI66" i="33"/>
  <c r="C66" i="33"/>
  <c r="U65" i="33"/>
  <c r="AB66" i="33" l="1"/>
  <c r="V65" i="33"/>
  <c r="E66" i="33"/>
  <c r="Z66" i="33"/>
  <c r="Y66" i="33" s="1"/>
  <c r="U66" i="33"/>
  <c r="B67" i="33"/>
  <c r="AA67" i="33" s="1"/>
  <c r="V66" i="33" l="1"/>
  <c r="AH67" i="33"/>
  <c r="J67" i="33"/>
  <c r="D67" i="33"/>
  <c r="E67" i="33" s="1"/>
  <c r="I67" i="33"/>
  <c r="G67" i="33"/>
  <c r="AB67" i="33"/>
  <c r="H67" i="33"/>
  <c r="F67" i="33"/>
  <c r="S67" i="33" s="1"/>
  <c r="T67" i="33" s="1"/>
  <c r="AI67" i="33"/>
  <c r="C67" i="33"/>
  <c r="U67" i="33" l="1"/>
  <c r="V67" i="33" s="1"/>
  <c r="B68" i="33"/>
  <c r="C68" i="33" s="1"/>
  <c r="Z67" i="33"/>
  <c r="Y67" i="33" s="1"/>
  <c r="B69" i="33" l="1"/>
  <c r="C69" i="33" s="1"/>
  <c r="AI68" i="33"/>
  <c r="F68" i="33"/>
  <c r="S68" i="33" s="1"/>
  <c r="AA68" i="33"/>
  <c r="AB68" i="33" s="1"/>
  <c r="H68" i="33"/>
  <c r="Z68" i="33" s="1"/>
  <c r="I68" i="33"/>
  <c r="D68" i="33"/>
  <c r="E68" i="33" s="1"/>
  <c r="AH68" i="33"/>
  <c r="G68" i="33"/>
  <c r="J68" i="33"/>
  <c r="Y68" i="33" l="1"/>
  <c r="U68" i="33"/>
  <c r="V68" i="33" s="1"/>
  <c r="T68" i="33"/>
  <c r="B70" i="33"/>
  <c r="C70" i="33" s="1"/>
  <c r="AH69" i="33"/>
  <c r="AI69" i="33"/>
  <c r="J69" i="33"/>
  <c r="AA69" i="33"/>
  <c r="AB69" i="33" s="1"/>
  <c r="I69" i="33"/>
  <c r="G69" i="33"/>
  <c r="D69" i="33"/>
  <c r="E69" i="33" s="1"/>
  <c r="F69" i="33"/>
  <c r="S69" i="33" s="1"/>
  <c r="U69" i="33" s="1"/>
  <c r="H69" i="33"/>
  <c r="Z69" i="33" s="1"/>
  <c r="V69" i="33" l="1"/>
  <c r="Y69" i="33"/>
  <c r="B71" i="33"/>
  <c r="D70" i="33"/>
  <c r="E70" i="33" s="1"/>
  <c r="G70" i="33"/>
  <c r="AH70" i="33"/>
  <c r="J70" i="33"/>
  <c r="I70" i="33"/>
  <c r="AI70" i="33"/>
  <c r="F70" i="33"/>
  <c r="S70" i="33" s="1"/>
  <c r="U70" i="33" s="1"/>
  <c r="V70" i="33" s="1"/>
  <c r="H70" i="33"/>
  <c r="Z70" i="33" s="1"/>
  <c r="AA70" i="33"/>
  <c r="AB70" i="33" s="1"/>
  <c r="T69" i="33"/>
  <c r="Y70" i="33" l="1"/>
  <c r="T70" i="33"/>
  <c r="AA71" i="33"/>
  <c r="AB71" i="33" s="1"/>
  <c r="F71" i="33"/>
  <c r="S71" i="33" s="1"/>
  <c r="D71" i="33"/>
  <c r="E71" i="33" s="1"/>
  <c r="AI71" i="33"/>
  <c r="AH71" i="33"/>
  <c r="H71" i="33"/>
  <c r="I71" i="33"/>
  <c r="J71" i="33"/>
  <c r="G71" i="33"/>
  <c r="C71" i="33"/>
  <c r="T71" i="33" l="1"/>
  <c r="Z71" i="33"/>
  <c r="Y71" i="33" s="1"/>
  <c r="U71" i="33"/>
  <c r="V71" i="33" s="1"/>
  <c r="B72" i="33"/>
  <c r="C72" i="33" s="1"/>
  <c r="B73" i="33" l="1"/>
  <c r="C73" i="33" s="1"/>
  <c r="H72" i="33"/>
  <c r="Z72" i="33" s="1"/>
  <c r="I72" i="33"/>
  <c r="AI72" i="33"/>
  <c r="F72" i="33"/>
  <c r="S72" i="33" s="1"/>
  <c r="T72" i="33" s="1"/>
  <c r="D72" i="33"/>
  <c r="E72" i="33" s="1"/>
  <c r="AH72" i="33"/>
  <c r="J72" i="33"/>
  <c r="AA72" i="33"/>
  <c r="AB72" i="33" s="1"/>
  <c r="G72" i="33"/>
  <c r="Y72" i="33" l="1"/>
  <c r="U72" i="33"/>
  <c r="V72" i="33" s="1"/>
  <c r="B74" i="33"/>
  <c r="C74" i="33" s="1"/>
  <c r="D73" i="33"/>
  <c r="E73" i="33" s="1"/>
  <c r="J73" i="33"/>
  <c r="H73" i="33"/>
  <c r="Z73" i="33" s="1"/>
  <c r="G73" i="33"/>
  <c r="I73" i="33"/>
  <c r="AA73" i="33"/>
  <c r="AB73" i="33" s="1"/>
  <c r="AI73" i="33"/>
  <c r="F73" i="33"/>
  <c r="S73" i="33" s="1"/>
  <c r="T73" i="33" s="1"/>
  <c r="AH73" i="33"/>
  <c r="Y73" i="33" l="1"/>
  <c r="B75" i="33"/>
  <c r="C75" i="33" s="1"/>
  <c r="J74" i="33"/>
  <c r="H74" i="33"/>
  <c r="Z74" i="33" s="1"/>
  <c r="AI74" i="33"/>
  <c r="F74" i="33"/>
  <c r="S74" i="33" s="1"/>
  <c r="U74" i="33" s="1"/>
  <c r="D74" i="33"/>
  <c r="E74" i="33" s="1"/>
  <c r="I74" i="33"/>
  <c r="AH74" i="33"/>
  <c r="AA74" i="33"/>
  <c r="AB74" i="33" s="1"/>
  <c r="G74" i="33"/>
  <c r="U73" i="33"/>
  <c r="V73" i="33" s="1"/>
  <c r="Y74" i="33" l="1"/>
  <c r="V74" i="33"/>
  <c r="T74" i="33"/>
  <c r="B76" i="33"/>
  <c r="C76" i="33" s="1"/>
  <c r="J75" i="33"/>
  <c r="AA75" i="33"/>
  <c r="AB75" i="33" s="1"/>
  <c r="F75" i="33"/>
  <c r="S75" i="33" s="1"/>
  <c r="U75" i="33" s="1"/>
  <c r="D75" i="33"/>
  <c r="E75" i="33" s="1"/>
  <c r="AH75" i="33"/>
  <c r="G75" i="33"/>
  <c r="AI75" i="33"/>
  <c r="H75" i="33"/>
  <c r="Z75" i="33" s="1"/>
  <c r="I75" i="33"/>
  <c r="V75" i="33" l="1"/>
  <c r="Y75" i="33"/>
  <c r="B77" i="33"/>
  <c r="C77" i="33" s="1"/>
  <c r="T75" i="33"/>
  <c r="AH76" i="33"/>
  <c r="J76" i="33"/>
  <c r="AI76" i="33"/>
  <c r="D76" i="33"/>
  <c r="E76" i="33" s="1"/>
  <c r="F76" i="33"/>
  <c r="S76" i="33" s="1"/>
  <c r="U76" i="33" s="1"/>
  <c r="I76" i="33"/>
  <c r="H76" i="33"/>
  <c r="Z76" i="33" s="1"/>
  <c r="G76" i="33"/>
  <c r="AA76" i="33"/>
  <c r="AB76" i="33" s="1"/>
  <c r="V76" i="33" l="1"/>
  <c r="Y76" i="33"/>
  <c r="T76" i="33"/>
  <c r="B78" i="33"/>
  <c r="G77" i="33"/>
  <c r="I77" i="33"/>
  <c r="H77" i="33"/>
  <c r="Z77" i="33" s="1"/>
  <c r="AH77" i="33"/>
  <c r="F77" i="33"/>
  <c r="S77" i="33" s="1"/>
  <c r="U77" i="33" s="1"/>
  <c r="V77" i="33" s="1"/>
  <c r="AI77" i="33"/>
  <c r="D77" i="33"/>
  <c r="E77" i="33" s="1"/>
  <c r="AA77" i="33"/>
  <c r="AB77" i="33" s="1"/>
  <c r="J77" i="33"/>
  <c r="Y77" i="33" l="1"/>
  <c r="T77" i="33"/>
  <c r="G78" i="33"/>
  <c r="F78" i="33"/>
  <c r="S78" i="33" s="1"/>
  <c r="U78" i="33" s="1"/>
  <c r="V78" i="33" s="1"/>
  <c r="H78" i="33"/>
  <c r="AA78" i="33"/>
  <c r="AB78" i="33" s="1"/>
  <c r="I78" i="33"/>
  <c r="D78" i="33"/>
  <c r="E78" i="33" s="1"/>
  <c r="J78" i="33"/>
  <c r="AH78" i="33"/>
  <c r="AI78" i="33"/>
  <c r="C78" i="33"/>
  <c r="Z78" i="33" l="1"/>
  <c r="Y78" i="33" s="1"/>
  <c r="T78" i="33"/>
  <c r="B79" i="33"/>
  <c r="C79" i="33" l="1"/>
  <c r="B80" i="33" s="1"/>
  <c r="AH79" i="33"/>
  <c r="F79" i="33"/>
  <c r="S79" i="33" s="1"/>
  <c r="U79" i="33" s="1"/>
  <c r="V79" i="33" s="1"/>
  <c r="D79" i="33"/>
  <c r="E79" i="33" s="1"/>
  <c r="AA79" i="33"/>
  <c r="AB79" i="33" s="1"/>
  <c r="H79" i="33"/>
  <c r="Z79" i="33" s="1"/>
  <c r="I79" i="33"/>
  <c r="J79" i="33"/>
  <c r="AI79" i="33"/>
  <c r="G79" i="33"/>
  <c r="Y79" i="33" l="1"/>
  <c r="T79" i="33"/>
  <c r="AH80" i="33"/>
  <c r="G80" i="33"/>
  <c r="AI80" i="33"/>
  <c r="D80" i="33"/>
  <c r="E80" i="33" s="1"/>
  <c r="J80" i="33"/>
  <c r="I80" i="33"/>
  <c r="AA80" i="33"/>
  <c r="AB80" i="33" s="1"/>
  <c r="H80" i="33"/>
  <c r="F80" i="33"/>
  <c r="S80" i="33" s="1"/>
  <c r="C80" i="33"/>
  <c r="T80" i="33" l="1"/>
  <c r="Z80" i="33"/>
  <c r="Y80" i="33" s="1"/>
  <c r="U80" i="33"/>
  <c r="V80" i="33" s="1"/>
  <c r="B81" i="33"/>
  <c r="C81" i="33" s="1"/>
  <c r="B82" i="33" l="1"/>
  <c r="C82" i="33" s="1"/>
  <c r="G81" i="33"/>
  <c r="AI81" i="33"/>
  <c r="J81" i="33"/>
  <c r="H81" i="33"/>
  <c r="Z81" i="33" s="1"/>
  <c r="F81" i="33"/>
  <c r="S81" i="33" s="1"/>
  <c r="U81" i="33" s="1"/>
  <c r="V81" i="33" s="1"/>
  <c r="I81" i="33"/>
  <c r="D81" i="33"/>
  <c r="E81" i="33" s="1"/>
  <c r="AH81" i="33"/>
  <c r="AA81" i="33"/>
  <c r="AB81" i="33" s="1"/>
  <c r="Y81" i="33" l="1"/>
  <c r="B83" i="33"/>
  <c r="C83" i="33" s="1"/>
  <c r="T81" i="33"/>
  <c r="AA82" i="33"/>
  <c r="AB82" i="33" s="1"/>
  <c r="D82" i="33"/>
  <c r="E82" i="33" s="1"/>
  <c r="I82" i="33"/>
  <c r="F82" i="33"/>
  <c r="S82" i="33" s="1"/>
  <c r="AI82" i="33"/>
  <c r="J82" i="33"/>
  <c r="G82" i="33"/>
  <c r="AH82" i="33"/>
  <c r="H82" i="33"/>
  <c r="Z82" i="33" s="1"/>
  <c r="T82" i="33" l="1"/>
  <c r="Y82" i="33"/>
  <c r="U82" i="33"/>
  <c r="V82" i="33" s="1"/>
  <c r="B84" i="33"/>
  <c r="C84" i="33" s="1"/>
  <c r="J83" i="33"/>
  <c r="H83" i="33"/>
  <c r="Z83" i="33" s="1"/>
  <c r="G83" i="33"/>
  <c r="AI83" i="33"/>
  <c r="I83" i="33"/>
  <c r="AA83" i="33"/>
  <c r="AB83" i="33" s="1"/>
  <c r="F83" i="33"/>
  <c r="S83" i="33" s="1"/>
  <c r="U83" i="33" s="1"/>
  <c r="V83" i="33" s="1"/>
  <c r="AH83" i="33"/>
  <c r="D83" i="33"/>
  <c r="E83" i="33" s="1"/>
  <c r="Y83" i="33" l="1"/>
  <c r="T83" i="33"/>
  <c r="B85" i="33"/>
  <c r="C85" i="33" s="1"/>
  <c r="AI84" i="33"/>
  <c r="AA84" i="33"/>
  <c r="AB84" i="33" s="1"/>
  <c r="H84" i="33"/>
  <c r="AH84" i="33"/>
  <c r="G84" i="33"/>
  <c r="J84" i="33"/>
  <c r="D84" i="33"/>
  <c r="E84" i="33" s="1"/>
  <c r="I84" i="33"/>
  <c r="F84" i="33"/>
  <c r="S84" i="33" s="1"/>
  <c r="U84" i="33" l="1"/>
  <c r="V84" i="33" s="1"/>
  <c r="T84" i="33"/>
  <c r="Z84" i="33"/>
  <c r="Y84" i="33" s="1"/>
  <c r="J85" i="33"/>
  <c r="G85" i="33"/>
  <c r="I85" i="33"/>
  <c r="H85" i="33"/>
  <c r="AI85" i="33"/>
  <c r="D85" i="33"/>
  <c r="E85" i="33" s="1"/>
  <c r="AH85" i="33"/>
  <c r="F85" i="33"/>
  <c r="S85" i="33" s="1"/>
  <c r="AA85" i="33"/>
  <c r="AB85" i="33" s="1"/>
  <c r="B86" i="33"/>
  <c r="C86" i="33" s="1"/>
  <c r="T85" i="33" l="1"/>
  <c r="U85" i="33"/>
  <c r="V85" i="33" s="1"/>
  <c r="Z85" i="33"/>
  <c r="Y85" i="33" s="1"/>
  <c r="B87" i="33"/>
  <c r="C87" i="33" s="1"/>
  <c r="G86" i="33"/>
  <c r="AI86" i="33"/>
  <c r="D86" i="33"/>
  <c r="E86" i="33" s="1"/>
  <c r="AH86" i="33"/>
  <c r="J86" i="33"/>
  <c r="AA86" i="33"/>
  <c r="AB86" i="33" s="1"/>
  <c r="F86" i="33"/>
  <c r="S86" i="33" s="1"/>
  <c r="I86" i="33"/>
  <c r="H86" i="33"/>
  <c r="Z86" i="33" s="1"/>
  <c r="T86" i="33" l="1"/>
  <c r="U86" i="33"/>
  <c r="V86" i="33" s="1"/>
  <c r="B88" i="33"/>
  <c r="I88" i="33" s="1"/>
  <c r="Y86" i="33"/>
  <c r="J87" i="33"/>
  <c r="F87" i="33"/>
  <c r="S87" i="33" s="1"/>
  <c r="AA87" i="33"/>
  <c r="AB87" i="33" s="1"/>
  <c r="H87" i="33"/>
  <c r="I87" i="33"/>
  <c r="AI87" i="33"/>
  <c r="G87" i="33"/>
  <c r="AH87" i="33"/>
  <c r="D87" i="33"/>
  <c r="E87" i="33" s="1"/>
  <c r="D88" i="33" l="1"/>
  <c r="E88" i="33" s="1"/>
  <c r="G88" i="33"/>
  <c r="AH88" i="33"/>
  <c r="AI88" i="33"/>
  <c r="C88" i="33"/>
  <c r="B89" i="33" s="1"/>
  <c r="U89" i="33" s="1"/>
  <c r="J88" i="33"/>
  <c r="F88" i="33"/>
  <c r="S88" i="33" s="1"/>
  <c r="U88" i="33" s="1"/>
  <c r="H88" i="33"/>
  <c r="AA88" i="33"/>
  <c r="AB88" i="33" s="1"/>
  <c r="T87" i="33"/>
  <c r="U87" i="33"/>
  <c r="V87" i="33" s="1"/>
  <c r="Z87" i="33"/>
  <c r="Y87" i="33" s="1"/>
  <c r="Z88" i="33" l="1"/>
  <c r="Y88" i="33" s="1"/>
  <c r="Z89" i="33"/>
  <c r="AB89" i="33"/>
  <c r="F89" i="33"/>
  <c r="T89" i="33"/>
  <c r="I89" i="33"/>
  <c r="C89" i="33"/>
  <c r="B90" i="33" s="1"/>
  <c r="I90" i="33" s="1"/>
  <c r="AI89" i="33"/>
  <c r="D89" i="33"/>
  <c r="E89" i="33"/>
  <c r="AH89" i="33"/>
  <c r="J89" i="33"/>
  <c r="V89" i="33"/>
  <c r="Y89" i="33"/>
  <c r="S89" i="33"/>
  <c r="G89" i="33"/>
  <c r="AA89" i="33"/>
  <c r="H89" i="33"/>
  <c r="V88" i="33"/>
  <c r="T88" i="33"/>
  <c r="C90" i="33" l="1"/>
  <c r="B91" i="33" s="1"/>
  <c r="AB91" i="33" s="1"/>
  <c r="U90" i="33"/>
  <c r="V90" i="33"/>
  <c r="G90" i="33"/>
  <c r="J90" i="33"/>
  <c r="Z90" i="33"/>
  <c r="H90" i="33"/>
  <c r="T90" i="33"/>
  <c r="D90" i="33"/>
  <c r="S90" i="33"/>
  <c r="E90" i="33"/>
  <c r="AH90" i="33"/>
  <c r="AA90" i="33"/>
  <c r="AI90" i="33"/>
  <c r="F90" i="33"/>
  <c r="Y90" i="33"/>
  <c r="AB90" i="33"/>
  <c r="S91" i="33" l="1"/>
  <c r="Y91" i="33"/>
  <c r="D91" i="33"/>
  <c r="AH91" i="33"/>
  <c r="C91" i="33"/>
  <c r="C92" i="33" s="1"/>
  <c r="B93" i="33" s="1"/>
  <c r="Y93" i="33" s="1"/>
  <c r="E91" i="33"/>
  <c r="Z91" i="33"/>
  <c r="J91" i="33"/>
  <c r="AA91" i="33"/>
  <c r="U91" i="33"/>
  <c r="V91" i="33"/>
  <c r="I91" i="33"/>
  <c r="F91" i="33"/>
  <c r="H91" i="33"/>
  <c r="AI91" i="33"/>
  <c r="G91" i="33"/>
  <c r="T91" i="33"/>
  <c r="AH93" i="33" l="1"/>
  <c r="U93" i="33"/>
  <c r="D93" i="33"/>
  <c r="E93" i="33"/>
  <c r="V93" i="33"/>
  <c r="H93" i="33"/>
  <c r="Z93" i="33"/>
  <c r="AB93" i="33"/>
  <c r="G93" i="33"/>
  <c r="F93" i="33"/>
  <c r="J93" i="33"/>
  <c r="AA93" i="33"/>
  <c r="C93" i="33"/>
  <c r="C94" i="33" s="1"/>
  <c r="C95" i="33" s="1"/>
  <c r="B96" i="33" s="1"/>
  <c r="I93" i="33"/>
  <c r="B92" i="33"/>
  <c r="AB92" i="33" s="1"/>
  <c r="S93" i="33"/>
  <c r="AI93" i="33"/>
  <c r="T93" i="33"/>
  <c r="J92" i="33"/>
  <c r="T92" i="33"/>
  <c r="AA92" i="33"/>
  <c r="E92" i="33" l="1"/>
  <c r="V92" i="33"/>
  <c r="D92" i="33"/>
  <c r="Z92" i="33"/>
  <c r="U92" i="33"/>
  <c r="I92" i="33"/>
  <c r="H92" i="33"/>
  <c r="G92" i="33"/>
  <c r="Y92" i="33"/>
  <c r="AH92" i="33"/>
  <c r="F92" i="33"/>
  <c r="AI92" i="33"/>
  <c r="S92" i="33"/>
  <c r="C96" i="33"/>
  <c r="B97" i="33" s="1"/>
  <c r="AB97" i="33" s="1"/>
  <c r="B94" i="33"/>
  <c r="D94" i="33" s="1"/>
  <c r="B95" i="33"/>
  <c r="Y95" i="33" s="1"/>
  <c r="Y96" i="33"/>
  <c r="AB96" i="33"/>
  <c r="U96" i="33"/>
  <c r="V96" i="33"/>
  <c r="F96" i="33"/>
  <c r="AA96" i="33"/>
  <c r="J96" i="33"/>
  <c r="G96" i="33"/>
  <c r="I96" i="33"/>
  <c r="S96" i="33"/>
  <c r="AI96" i="33"/>
  <c r="D96" i="33"/>
  <c r="Z96" i="33"/>
  <c r="E96" i="33"/>
  <c r="H96" i="33"/>
  <c r="AH96" i="33"/>
  <c r="T96" i="33"/>
  <c r="S94" i="33" l="1"/>
  <c r="Y94" i="33"/>
  <c r="V95" i="33"/>
  <c r="F94" i="33"/>
  <c r="T94" i="33"/>
  <c r="AB94" i="33"/>
  <c r="AI94" i="33"/>
  <c r="Z94" i="33"/>
  <c r="I95" i="33"/>
  <c r="AH95" i="33"/>
  <c r="AI95" i="33"/>
  <c r="AH94" i="33"/>
  <c r="I94" i="33"/>
  <c r="J94" i="33"/>
  <c r="V94" i="33"/>
  <c r="H95" i="33"/>
  <c r="Z95" i="33"/>
  <c r="G94" i="33"/>
  <c r="U94" i="33"/>
  <c r="H94" i="33"/>
  <c r="AB95" i="33"/>
  <c r="AA94" i="33"/>
  <c r="U95" i="33"/>
  <c r="G95" i="33"/>
  <c r="E94" i="33"/>
  <c r="E95" i="33"/>
  <c r="D95" i="33"/>
  <c r="T95" i="33"/>
  <c r="J95" i="33"/>
  <c r="J97" i="33"/>
  <c r="E97" i="33"/>
  <c r="AI97" i="33"/>
  <c r="T97" i="33"/>
  <c r="D97" i="33"/>
  <c r="V97" i="33"/>
  <c r="Z97" i="33"/>
  <c r="U97" i="33"/>
  <c r="AH97" i="33"/>
  <c r="S97" i="33"/>
  <c r="AA95" i="33"/>
  <c r="F95" i="33"/>
  <c r="Y97" i="33"/>
  <c r="AA97" i="33"/>
  <c r="I97" i="33"/>
  <c r="G97" i="33"/>
  <c r="H97" i="33"/>
  <c r="C97" i="33"/>
  <c r="B98" i="33" s="1"/>
  <c r="T98" i="33" s="1"/>
  <c r="F97" i="33"/>
  <c r="S95" i="33"/>
  <c r="Y98" i="33" l="1"/>
  <c r="G98" i="33"/>
  <c r="Z98" i="33"/>
  <c r="U98" i="33"/>
  <c r="D98" i="33"/>
  <c r="AA98" i="33"/>
  <c r="J98" i="33"/>
  <c r="AH98" i="33"/>
  <c r="AB98" i="33"/>
  <c r="AI98" i="33"/>
  <c r="F98" i="33"/>
  <c r="S98" i="33"/>
  <c r="E98" i="33"/>
  <c r="H98" i="33"/>
  <c r="V98" i="33"/>
  <c r="C98" i="33"/>
  <c r="B99" i="33" s="1"/>
  <c r="U99" i="33" s="1"/>
  <c r="I98" i="33"/>
  <c r="J99" i="33" l="1"/>
  <c r="AI99" i="33"/>
  <c r="C99" i="33"/>
  <c r="B100" i="33" s="1"/>
  <c r="AB100" i="33" s="1"/>
  <c r="Z99" i="33"/>
  <c r="G99" i="33"/>
  <c r="H99" i="33"/>
  <c r="Y99" i="33"/>
  <c r="V99" i="33"/>
  <c r="F99" i="33"/>
  <c r="I99" i="33"/>
  <c r="AA99" i="33"/>
  <c r="E99" i="33"/>
  <c r="D99" i="33"/>
  <c r="S99" i="33"/>
  <c r="T99" i="33"/>
  <c r="AB99" i="33"/>
  <c r="AH99" i="33"/>
  <c r="C100" i="33" l="1"/>
  <c r="B101" i="33" s="1"/>
  <c r="AB101" i="33" s="1"/>
  <c r="I100" i="33"/>
  <c r="H100" i="33"/>
  <c r="J100" i="33"/>
  <c r="Z100" i="33"/>
  <c r="S100" i="33"/>
  <c r="G100" i="33"/>
  <c r="F100" i="33"/>
  <c r="V100" i="33"/>
  <c r="U100" i="33"/>
  <c r="AH100" i="33"/>
  <c r="AA100" i="33"/>
  <c r="AI100" i="33"/>
  <c r="D100" i="33"/>
  <c r="E100" i="33"/>
  <c r="T100" i="33"/>
  <c r="Y100" i="33"/>
  <c r="U101" i="33" l="1"/>
  <c r="J101" i="33"/>
  <c r="C101" i="33"/>
  <c r="B102" i="33" s="1"/>
  <c r="AH102" i="33" s="1"/>
  <c r="G101" i="33"/>
  <c r="V101" i="33"/>
  <c r="H101" i="33"/>
  <c r="F101" i="33"/>
  <c r="I101" i="33"/>
  <c r="AA101" i="33"/>
  <c r="AH101" i="33"/>
  <c r="Z101" i="33"/>
  <c r="T101" i="33"/>
  <c r="S101" i="33"/>
  <c r="E101" i="33"/>
  <c r="D101" i="33"/>
  <c r="AI101" i="33"/>
  <c r="Y101" i="33"/>
  <c r="G102" i="33" l="1"/>
  <c r="Z102" i="33"/>
  <c r="H102" i="33"/>
  <c r="J102" i="33"/>
  <c r="U102" i="33"/>
  <c r="AB102" i="33"/>
  <c r="V102" i="33"/>
  <c r="I102" i="33"/>
  <c r="AA102" i="33"/>
  <c r="S102" i="33"/>
  <c r="F102" i="33"/>
  <c r="D102" i="33"/>
  <c r="AI102" i="33"/>
  <c r="C102" i="33"/>
  <c r="B103" i="33" s="1"/>
  <c r="AI103" i="33" s="1"/>
  <c r="T102" i="33"/>
  <c r="Y102" i="33"/>
  <c r="E102" i="33"/>
  <c r="C103" i="33" l="1"/>
  <c r="B104" i="33" s="1"/>
  <c r="AH104" i="33" s="1"/>
  <c r="E103" i="33"/>
  <c r="U103" i="33"/>
  <c r="S103" i="33"/>
  <c r="Z103" i="33"/>
  <c r="D103" i="33"/>
  <c r="I103" i="33"/>
  <c r="Y103" i="33"/>
  <c r="AA103" i="33"/>
  <c r="AB103" i="33"/>
  <c r="F103" i="33"/>
  <c r="V103" i="33"/>
  <c r="G103" i="33"/>
  <c r="H103" i="33"/>
  <c r="J103" i="33"/>
  <c r="T103" i="33"/>
  <c r="AH103" i="33"/>
  <c r="E104" i="33" l="1"/>
  <c r="C104" i="33"/>
  <c r="Y104" i="33"/>
  <c r="G104" i="33"/>
  <c r="AB104" i="33"/>
  <c r="I104" i="33"/>
  <c r="D104" i="33"/>
  <c r="H104" i="33"/>
  <c r="T104" i="33"/>
  <c r="AI104" i="33"/>
  <c r="U104" i="33"/>
  <c r="V104" i="33"/>
  <c r="S104" i="33"/>
  <c r="Z104" i="33"/>
  <c r="F104" i="33"/>
  <c r="AA104" i="33"/>
  <c r="J104" i="33"/>
  <c r="B105" i="33" l="1"/>
  <c r="G105" i="33" s="1"/>
  <c r="C105" i="33"/>
  <c r="Z105" i="33"/>
  <c r="V105" i="33"/>
  <c r="F105" i="33"/>
  <c r="T105" i="33"/>
  <c r="S105" i="33"/>
  <c r="J105" i="33"/>
  <c r="H105" i="33"/>
  <c r="D105" i="33"/>
  <c r="AH105" i="33"/>
  <c r="I105" i="33"/>
  <c r="E105" i="33"/>
  <c r="Y105" i="33"/>
  <c r="AB105" i="33"/>
  <c r="U105" i="33"/>
  <c r="AI105" i="33"/>
  <c r="AA105" i="33"/>
  <c r="B106" i="33" l="1"/>
  <c r="C106" i="33"/>
  <c r="F106" i="33" l="1"/>
  <c r="V106" i="33"/>
  <c r="Z106" i="33"/>
  <c r="U106" i="33"/>
  <c r="AH106" i="33"/>
  <c r="AI106" i="33"/>
  <c r="H106" i="33"/>
  <c r="AB106" i="33"/>
  <c r="J106" i="33"/>
  <c r="G106" i="33"/>
  <c r="S106" i="33"/>
  <c r="I106" i="33"/>
  <c r="T106" i="33"/>
  <c r="D106" i="33"/>
  <c r="E106" i="33"/>
  <c r="AA106" i="33"/>
  <c r="Y106" i="33"/>
  <c r="B107" i="33"/>
  <c r="C107" i="33"/>
  <c r="B108" i="33" s="1"/>
  <c r="AI108" i="33"/>
  <c r="C108" i="33"/>
  <c r="B109" i="33" s="1"/>
  <c r="H109" i="33" s="1"/>
  <c r="T108" i="33"/>
  <c r="J108" i="33"/>
  <c r="AI107" i="33" l="1"/>
  <c r="AA107" i="33"/>
  <c r="Z107" i="33"/>
  <c r="AH107" i="33"/>
  <c r="I107" i="33"/>
  <c r="G107" i="33"/>
  <c r="Y107" i="33"/>
  <c r="E107" i="33"/>
  <c r="F107" i="33"/>
  <c r="J107" i="33"/>
  <c r="V107" i="33"/>
  <c r="D107" i="33"/>
  <c r="T107" i="33"/>
  <c r="S107" i="33"/>
  <c r="AB107" i="33"/>
  <c r="U107" i="33"/>
  <c r="H107" i="33"/>
  <c r="H108" i="33"/>
  <c r="F108" i="33"/>
  <c r="Z108" i="33"/>
  <c r="I108" i="33"/>
  <c r="AA108" i="33"/>
  <c r="D108" i="33"/>
  <c r="V108" i="33"/>
  <c r="Y108" i="33"/>
  <c r="AH108" i="33"/>
  <c r="AB108" i="33"/>
  <c r="S108" i="33"/>
  <c r="E108" i="33"/>
  <c r="G108" i="33"/>
  <c r="U108" i="33"/>
  <c r="V109" i="33"/>
  <c r="U109" i="33"/>
  <c r="S109" i="33"/>
  <c r="AH109" i="33"/>
  <c r="AA109" i="33"/>
  <c r="Z109" i="33"/>
  <c r="E109" i="33"/>
  <c r="F109" i="33"/>
  <c r="I109" i="33"/>
  <c r="AI109" i="33"/>
  <c r="C109" i="33"/>
  <c r="B110" i="33" s="1"/>
  <c r="Z110" i="33" s="1"/>
  <c r="J109" i="33"/>
  <c r="D109" i="33"/>
  <c r="Y109" i="33"/>
  <c r="T109" i="33"/>
  <c r="AB109" i="33"/>
  <c r="G109" i="33"/>
  <c r="F110" i="33" l="1"/>
  <c r="T110" i="33"/>
  <c r="J110" i="33"/>
  <c r="AA110" i="33"/>
  <c r="AI110" i="33"/>
  <c r="AH110" i="33"/>
  <c r="H110" i="33"/>
  <c r="D110" i="33"/>
  <c r="E110" i="33"/>
  <c r="I110" i="33"/>
  <c r="C110" i="33"/>
  <c r="C111" i="33" s="1"/>
  <c r="B112" i="33" s="1"/>
  <c r="G112" i="33" s="1"/>
  <c r="V110" i="33"/>
  <c r="S110" i="33"/>
  <c r="Y110" i="33"/>
  <c r="AB110" i="33"/>
  <c r="G110" i="33"/>
  <c r="U110" i="33"/>
  <c r="D112" i="33" l="1"/>
  <c r="AH112" i="33"/>
  <c r="AA112" i="33"/>
  <c r="AI112" i="33"/>
  <c r="AB112" i="33"/>
  <c r="B111" i="33"/>
  <c r="U111" i="33" s="1"/>
  <c r="V112" i="33"/>
  <c r="F112" i="33"/>
  <c r="E112" i="33"/>
  <c r="T112" i="33"/>
  <c r="I112" i="33"/>
  <c r="U112" i="33"/>
  <c r="H112" i="33"/>
  <c r="J112" i="33"/>
  <c r="Y112" i="33"/>
  <c r="S112" i="33"/>
  <c r="Z112" i="33"/>
  <c r="C112" i="33"/>
  <c r="B113" i="33" s="1"/>
  <c r="F113" i="33" s="1"/>
  <c r="E111" i="33" l="1"/>
  <c r="J111" i="33"/>
  <c r="S111" i="33"/>
  <c r="F111" i="33"/>
  <c r="V111" i="33"/>
  <c r="D111" i="33"/>
  <c r="H113" i="33"/>
  <c r="AA113" i="33"/>
  <c r="T113" i="33"/>
  <c r="E113" i="33"/>
  <c r="U113" i="33"/>
  <c r="AB111" i="33"/>
  <c r="AH111" i="33"/>
  <c r="I111" i="33"/>
  <c r="J113" i="33"/>
  <c r="T111" i="33"/>
  <c r="G111" i="33"/>
  <c r="AB113" i="33"/>
  <c r="AH113" i="33"/>
  <c r="Y111" i="33"/>
  <c r="Z113" i="33"/>
  <c r="H111" i="33"/>
  <c r="D113" i="33"/>
  <c r="Z111" i="33"/>
  <c r="S113" i="33"/>
  <c r="V113" i="33"/>
  <c r="C113" i="33"/>
  <c r="Y113" i="33"/>
  <c r="I113" i="33"/>
  <c r="AA111" i="33"/>
  <c r="AI113" i="33"/>
  <c r="G113" i="33"/>
  <c r="AI111" i="33"/>
  <c r="B114" i="33" l="1"/>
  <c r="C114" i="33"/>
  <c r="N137" i="33" l="1"/>
  <c r="T148" i="33"/>
  <c r="T133" i="33"/>
  <c r="F140" i="33"/>
  <c r="J138" i="33"/>
  <c r="K140" i="33"/>
  <c r="D141" i="33"/>
  <c r="K136" i="33"/>
  <c r="H145" i="33"/>
  <c r="S133" i="33"/>
  <c r="I138" i="33"/>
  <c r="P137" i="33"/>
  <c r="R147" i="33"/>
  <c r="F143" i="33"/>
  <c r="J142" i="33"/>
  <c r="N139" i="33"/>
  <c r="F138" i="33"/>
  <c r="P148" i="33"/>
  <c r="Q139" i="33"/>
  <c r="M134" i="33"/>
  <c r="N133" i="33"/>
  <c r="E135" i="33"/>
  <c r="H139" i="33"/>
  <c r="T140" i="33"/>
  <c r="C142" i="33"/>
  <c r="R140" i="33"/>
  <c r="T134" i="33"/>
  <c r="H136" i="33"/>
  <c r="P136" i="33"/>
  <c r="P133" i="33"/>
  <c r="R143" i="33"/>
  <c r="E145" i="33"/>
  <c r="M136" i="33"/>
  <c r="P138" i="33"/>
  <c r="G145" i="33"/>
  <c r="L147" i="33"/>
  <c r="C136" i="33"/>
  <c r="P139" i="33"/>
  <c r="I144" i="33"/>
  <c r="C146" i="33"/>
  <c r="F136" i="33"/>
  <c r="E136" i="33"/>
  <c r="L148" i="33"/>
  <c r="I147" i="33"/>
  <c r="K134" i="33"/>
  <c r="C148" i="33"/>
  <c r="J141" i="33"/>
  <c r="D143" i="33"/>
  <c r="P134" i="33"/>
  <c r="L133" i="33"/>
  <c r="J139" i="33"/>
  <c r="T135" i="33"/>
  <c r="S138" i="33"/>
  <c r="S141" i="33"/>
  <c r="R136" i="33"/>
  <c r="L144" i="33"/>
  <c r="Q146" i="33"/>
  <c r="J133" i="33"/>
  <c r="G139" i="33"/>
  <c r="D133" i="33"/>
  <c r="M141" i="33"/>
  <c r="P140" i="33"/>
  <c r="I134" i="33"/>
  <c r="I133" i="33"/>
  <c r="C133" i="33"/>
  <c r="E143" i="33"/>
  <c r="C135" i="33"/>
  <c r="J134" i="33"/>
  <c r="C141" i="33"/>
  <c r="H146" i="33"/>
  <c r="M138" i="33"/>
  <c r="Q148" i="33"/>
  <c r="L135" i="33"/>
  <c r="N141" i="33"/>
  <c r="H148" i="33"/>
  <c r="J148" i="33"/>
  <c r="D139" i="33"/>
  <c r="L146" i="33"/>
  <c r="I143" i="33"/>
  <c r="I145" i="33"/>
  <c r="O137" i="33"/>
  <c r="D138" i="33"/>
  <c r="N147" i="33"/>
  <c r="T141" i="33"/>
  <c r="O140" i="33"/>
  <c r="I135" i="33"/>
  <c r="P146" i="33"/>
  <c r="H142" i="33"/>
  <c r="S142" i="33"/>
  <c r="H134" i="33"/>
  <c r="D144" i="33"/>
  <c r="N143" i="33"/>
  <c r="T137" i="33"/>
  <c r="S140" i="33"/>
  <c r="F146" i="33"/>
  <c r="G137" i="33"/>
  <c r="O141" i="33"/>
  <c r="Q142" i="33"/>
  <c r="C145" i="33"/>
  <c r="J144" i="33"/>
  <c r="H141" i="33"/>
  <c r="I141" i="33"/>
  <c r="F148" i="33"/>
  <c r="C144" i="33"/>
  <c r="C138" i="33"/>
  <c r="C139" i="33"/>
  <c r="J143" i="33"/>
  <c r="P147" i="33"/>
  <c r="F135" i="33"/>
  <c r="E138" i="33"/>
  <c r="J145" i="33"/>
  <c r="M145" i="33"/>
  <c r="S139" i="33"/>
  <c r="H137" i="33"/>
  <c r="L145" i="33"/>
  <c r="I142" i="33"/>
  <c r="H138" i="33"/>
  <c r="T136" i="33"/>
  <c r="R148" i="33"/>
  <c r="S147" i="33"/>
  <c r="L141" i="33"/>
  <c r="M148" i="33"/>
  <c r="Q147" i="33"/>
  <c r="M135" i="33"/>
  <c r="E141" i="33"/>
  <c r="R142" i="33"/>
  <c r="F145" i="33"/>
  <c r="N136" i="33"/>
  <c r="N144" i="33"/>
  <c r="E139" i="33"/>
  <c r="D142" i="33"/>
  <c r="E140" i="33"/>
  <c r="S136" i="33"/>
  <c r="K143" i="33"/>
  <c r="F142" i="33"/>
  <c r="H140" i="33"/>
  <c r="L136" i="33"/>
  <c r="P144" i="33"/>
  <c r="R135" i="33"/>
  <c r="Q138" i="33"/>
  <c r="G138" i="33"/>
  <c r="K146" i="33"/>
  <c r="L143" i="33"/>
  <c r="S137" i="33"/>
  <c r="O144" i="33"/>
  <c r="R133" i="33"/>
  <c r="F137" i="33"/>
  <c r="J147" i="33"/>
  <c r="J137" i="33"/>
  <c r="H144" i="33"/>
  <c r="M142" i="33"/>
  <c r="M133" i="33"/>
  <c r="Q133" i="33"/>
  <c r="S148" i="33"/>
  <c r="T145" i="33"/>
  <c r="Q137" i="33"/>
  <c r="Q134" i="33"/>
  <c r="M144" i="33"/>
  <c r="Q140" i="33"/>
  <c r="R134" i="33"/>
  <c r="Q136" i="33"/>
  <c r="K145" i="33"/>
  <c r="N146" i="33"/>
  <c r="I137" i="33"/>
  <c r="G136" i="33"/>
  <c r="M146" i="33"/>
  <c r="T144" i="33"/>
  <c r="N138" i="33"/>
  <c r="K135" i="33"/>
  <c r="R139" i="33"/>
  <c r="J140" i="33"/>
  <c r="Q141" i="33"/>
  <c r="G134" i="33"/>
  <c r="J135" i="33"/>
  <c r="O143" i="33"/>
  <c r="F133" i="33"/>
  <c r="S135" i="33"/>
  <c r="N140" i="33"/>
  <c r="D145" i="33"/>
  <c r="E134" i="33"/>
  <c r="F139" i="33"/>
  <c r="G133" i="33"/>
  <c r="P143" i="33"/>
  <c r="E142" i="33"/>
  <c r="L134" i="33"/>
  <c r="Q135" i="33"/>
  <c r="E137" i="33"/>
  <c r="H143" i="33"/>
  <c r="N148" i="33"/>
  <c r="K137" i="33"/>
  <c r="P142" i="33"/>
  <c r="O134" i="33"/>
  <c r="L140" i="33"/>
  <c r="G143" i="33"/>
  <c r="D146" i="33"/>
  <c r="D140" i="33"/>
  <c r="D137" i="33"/>
  <c r="S143" i="33"/>
  <c r="I146" i="33"/>
  <c r="C140" i="33"/>
  <c r="F147" i="33"/>
  <c r="F144" i="33"/>
  <c r="P141" i="33"/>
  <c r="L142" i="33"/>
  <c r="G148" i="33"/>
  <c r="K144" i="33"/>
  <c r="G146" i="33"/>
  <c r="R141" i="33"/>
  <c r="H147" i="33"/>
  <c r="N145" i="33"/>
  <c r="I148" i="33"/>
  <c r="L139" i="33"/>
  <c r="C134" i="33"/>
  <c r="K147" i="33"/>
  <c r="M147" i="33"/>
  <c r="E147" i="33"/>
  <c r="O145" i="33"/>
  <c r="T143" i="33"/>
  <c r="G141" i="33"/>
  <c r="M140" i="33"/>
  <c r="S134" i="33"/>
  <c r="K148" i="33"/>
  <c r="S145" i="33"/>
  <c r="I139" i="33"/>
  <c r="O142" i="33"/>
  <c r="G140" i="33"/>
  <c r="R145" i="33"/>
  <c r="D147" i="33"/>
  <c r="O136" i="33"/>
  <c r="F141" i="33"/>
  <c r="S144" i="33"/>
  <c r="G147" i="33"/>
  <c r="D135" i="33"/>
  <c r="J136" i="33"/>
  <c r="T147" i="33"/>
  <c r="F134" i="33"/>
  <c r="I136" i="33"/>
  <c r="M137" i="33"/>
  <c r="D136" i="33"/>
  <c r="O146" i="33"/>
  <c r="T142" i="33"/>
  <c r="O148" i="33"/>
  <c r="T139" i="33"/>
  <c r="K133" i="33"/>
  <c r="K142" i="33"/>
  <c r="N135" i="33"/>
  <c r="H133" i="33"/>
  <c r="M143" i="33"/>
  <c r="Q143" i="33"/>
  <c r="D134" i="33"/>
  <c r="P135" i="33"/>
  <c r="S146" i="33"/>
  <c r="G142" i="33"/>
  <c r="C137" i="33"/>
  <c r="N134" i="33"/>
  <c r="Q144" i="33"/>
  <c r="G144" i="33"/>
  <c r="R138" i="33"/>
  <c r="H135" i="33"/>
  <c r="C143" i="33"/>
  <c r="O138" i="33"/>
  <c r="E146" i="33"/>
  <c r="O133" i="33"/>
  <c r="N142" i="33"/>
  <c r="K139" i="33"/>
  <c r="K138" i="33"/>
  <c r="E144" i="33"/>
  <c r="E148" i="33"/>
  <c r="R137" i="33"/>
  <c r="G135" i="33"/>
  <c r="L138" i="33"/>
  <c r="R146" i="33"/>
  <c r="O135" i="33"/>
  <c r="I140" i="33"/>
  <c r="M139" i="33"/>
  <c r="P145" i="33"/>
  <c r="L137" i="33"/>
  <c r="K141" i="33"/>
  <c r="O139" i="33"/>
  <c r="R144" i="33"/>
  <c r="D148" i="33"/>
  <c r="Q145" i="33"/>
  <c r="J146" i="33"/>
  <c r="C147" i="33"/>
  <c r="T138" i="33"/>
  <c r="E133" i="33"/>
  <c r="T146" i="33"/>
  <c r="O147" i="33"/>
  <c r="S114" i="33"/>
  <c r="N131" i="33"/>
  <c r="P131" i="33"/>
  <c r="Z114" i="33"/>
  <c r="D131" i="33"/>
  <c r="Y114" i="33"/>
  <c r="G131" i="33"/>
  <c r="T131" i="33"/>
  <c r="D114" i="33"/>
  <c r="F131" i="33"/>
  <c r="V114" i="33"/>
  <c r="S131" i="33"/>
  <c r="O131" i="33"/>
  <c r="H131" i="33"/>
  <c r="L131" i="33"/>
  <c r="AI114" i="33"/>
  <c r="M131" i="33"/>
  <c r="E114" i="33"/>
  <c r="J114" i="33"/>
  <c r="J131" i="33"/>
  <c r="I114" i="33"/>
  <c r="Q131" i="33"/>
  <c r="I131" i="33"/>
  <c r="AB114" i="33"/>
  <c r="AH114" i="33"/>
  <c r="C131" i="33"/>
  <c r="E131" i="33"/>
  <c r="AA114" i="33"/>
  <c r="U114" i="33"/>
  <c r="R131" i="33"/>
  <c r="F114" i="33"/>
  <c r="K131" i="33"/>
  <c r="K114" i="33"/>
  <c r="G114" i="33"/>
  <c r="H114" i="33"/>
  <c r="T114" i="33"/>
  <c r="B138" i="88" l="1"/>
  <c r="I138" i="88" s="1"/>
  <c r="D138" i="88" l="1"/>
  <c r="F138" i="88"/>
  <c r="B139" i="88"/>
  <c r="C138" i="88"/>
  <c r="F139" i="88" l="1"/>
  <c r="I139" i="88"/>
  <c r="L97" i="88"/>
  <c r="D139" i="88"/>
  <c r="C139" i="88"/>
  <c r="P97" i="88" l="1"/>
  <c r="S97" i="88"/>
  <c r="M97" i="88"/>
  <c r="N97" i="88"/>
  <c r="L98" i="88"/>
  <c r="P98" i="88" l="1"/>
  <c r="S98" i="88"/>
  <c r="M98" i="88"/>
  <c r="N98" i="88"/>
  <c r="L99" i="88"/>
  <c r="P99" i="88" l="1"/>
  <c r="S99" i="88"/>
  <c r="L100" i="88"/>
  <c r="S100" i="88" s="1"/>
  <c r="N99" i="88"/>
  <c r="M99" i="88"/>
  <c r="M100" i="88" l="1"/>
  <c r="N100" i="88"/>
  <c r="P100" i="88"/>
  <c r="L101" i="88"/>
  <c r="S101" i="88" s="1"/>
  <c r="N101" i="88" l="1"/>
  <c r="P101" i="88"/>
  <c r="M101" i="88"/>
  <c r="L102" i="88"/>
  <c r="S102" i="88" s="1"/>
  <c r="N102" i="88" l="1"/>
  <c r="P102" i="88"/>
  <c r="M102" i="88"/>
  <c r="L103" i="88"/>
  <c r="S103" i="88" s="1"/>
  <c r="N103" i="88" l="1"/>
  <c r="P103" i="88"/>
  <c r="M103" i="88"/>
  <c r="L104" i="88"/>
  <c r="S104" i="88" s="1"/>
  <c r="N104" i="88" l="1"/>
  <c r="P104" i="88"/>
  <c r="M104" i="88"/>
  <c r="L105" i="88"/>
  <c r="S105" i="88" s="1"/>
  <c r="N105" i="88" l="1"/>
  <c r="P105" i="88"/>
  <c r="L106" i="88"/>
  <c r="S106" i="88" s="1"/>
  <c r="M105" i="88"/>
  <c r="N106" i="88" l="1"/>
  <c r="P106" i="88"/>
  <c r="L107" i="88"/>
  <c r="M106" i="88"/>
  <c r="M107" i="88" l="1"/>
  <c r="S107" i="88"/>
  <c r="N107" i="88"/>
  <c r="P107" i="88"/>
  <c r="L108" i="88"/>
  <c r="S108" i="88" s="1"/>
  <c r="N108" i="88" l="1"/>
  <c r="P108" i="88"/>
  <c r="L109" i="88"/>
  <c r="S109" i="88" s="1"/>
  <c r="M108" i="88"/>
  <c r="N109" i="88" l="1"/>
  <c r="P109" i="88"/>
  <c r="L110" i="88"/>
  <c r="M109" i="88"/>
  <c r="L111" i="88" l="1"/>
  <c r="S111" i="88" s="1"/>
  <c r="S110" i="88"/>
  <c r="N110" i="88"/>
  <c r="P110" i="88"/>
  <c r="M110" i="88"/>
  <c r="L112" i="88" l="1"/>
  <c r="S112" i="88" s="1"/>
  <c r="M111" i="88"/>
  <c r="P111" i="88"/>
  <c r="N111" i="88"/>
  <c r="M112" i="88" l="1"/>
  <c r="P112" i="88"/>
  <c r="N112" i="88"/>
  <c r="L113" i="88"/>
  <c r="S113" i="88" s="1"/>
  <c r="M113" i="88" l="1"/>
  <c r="P113" i="88"/>
  <c r="N113" i="88"/>
  <c r="L114" i="88"/>
  <c r="S114" i="88" s="1"/>
  <c r="L115" i="88" l="1"/>
  <c r="S115" i="88" s="1"/>
  <c r="M114" i="88"/>
  <c r="N114" i="88"/>
  <c r="P114" i="88"/>
  <c r="L116" i="88" l="1"/>
  <c r="S116" i="88" s="1"/>
  <c r="M115" i="88"/>
  <c r="N115" i="88"/>
  <c r="P115" i="88"/>
  <c r="M116" i="88" l="1"/>
  <c r="L117" i="88"/>
  <c r="S117" i="88" s="1"/>
  <c r="P116" i="88"/>
  <c r="N116" i="88"/>
  <c r="M117" i="88" l="1"/>
  <c r="L118" i="88"/>
  <c r="S118" i="88" s="1"/>
  <c r="P117" i="88"/>
  <c r="N117" i="88"/>
  <c r="M118" i="88" l="1"/>
  <c r="L119" i="88"/>
  <c r="S119" i="88" s="1"/>
  <c r="P118" i="88"/>
  <c r="N118" i="88"/>
  <c r="M119" i="88" l="1"/>
  <c r="L120" i="88"/>
  <c r="S120" i="88" s="1"/>
  <c r="P119" i="88"/>
  <c r="N119" i="88"/>
  <c r="M120" i="88" l="1"/>
  <c r="L121" i="88"/>
  <c r="S121" i="88" s="1"/>
  <c r="P120" i="88"/>
  <c r="N120" i="88"/>
  <c r="M121" i="88" l="1"/>
  <c r="L122" i="88"/>
  <c r="S122" i="88" s="1"/>
  <c r="P121" i="88"/>
  <c r="N121" i="88"/>
  <c r="L123" i="88" l="1"/>
  <c r="S123" i="88" s="1"/>
  <c r="M122" i="88"/>
  <c r="P122" i="88"/>
  <c r="N122" i="88"/>
  <c r="M123" i="88" l="1"/>
  <c r="L124" i="88"/>
  <c r="S124" i="88" s="1"/>
  <c r="P123" i="88"/>
  <c r="N123" i="88"/>
  <c r="M124" i="88" l="1"/>
  <c r="L125" i="88"/>
  <c r="S125" i="88" s="1"/>
  <c r="P124" i="88"/>
  <c r="N124" i="88"/>
  <c r="M125" i="88" l="1"/>
  <c r="L126" i="88"/>
  <c r="S126" i="88" s="1"/>
  <c r="P125" i="88"/>
  <c r="N125" i="88"/>
  <c r="L127" i="88" l="1"/>
  <c r="S127" i="88" s="1"/>
  <c r="M126" i="88"/>
  <c r="P126" i="88"/>
  <c r="N126" i="88"/>
  <c r="L128" i="88" l="1"/>
  <c r="S128" i="88" s="1"/>
  <c r="M127" i="88"/>
  <c r="P127" i="88"/>
  <c r="N127" i="88"/>
  <c r="M128" i="88" l="1"/>
  <c r="L129" i="88"/>
  <c r="S129" i="88" s="1"/>
  <c r="P128" i="88"/>
  <c r="N128" i="88"/>
  <c r="M129" i="88" l="1"/>
  <c r="L130" i="88"/>
  <c r="S130" i="88" s="1"/>
  <c r="P129" i="88"/>
  <c r="N129" i="88"/>
  <c r="M130" i="88" l="1"/>
  <c r="L131" i="88"/>
  <c r="S131" i="88" s="1"/>
  <c r="P130" i="88"/>
  <c r="N130" i="88"/>
  <c r="M131" i="88" l="1"/>
  <c r="L132" i="88"/>
  <c r="S132" i="88" s="1"/>
  <c r="P131" i="88"/>
  <c r="N131" i="88"/>
  <c r="M132" i="88" l="1"/>
  <c r="L133" i="88"/>
  <c r="S133" i="88" s="1"/>
  <c r="P132" i="88"/>
  <c r="N132" i="88"/>
  <c r="M133" i="88" l="1"/>
  <c r="L134" i="88"/>
  <c r="S134" i="88" s="1"/>
  <c r="P133" i="88"/>
  <c r="N133" i="88"/>
  <c r="M134" i="88" l="1"/>
  <c r="L135" i="88"/>
  <c r="S135" i="88" s="1"/>
  <c r="P134" i="88"/>
  <c r="N134" i="88"/>
  <c r="M135" i="88" l="1"/>
  <c r="L136" i="88"/>
  <c r="S136" i="88" s="1"/>
  <c r="P135" i="88"/>
  <c r="N135" i="88"/>
  <c r="L137" i="88" l="1"/>
  <c r="S137" i="88" s="1"/>
  <c r="M136" i="88"/>
  <c r="P136" i="88"/>
  <c r="N136" i="88"/>
  <c r="M137" i="88" l="1"/>
  <c r="N137" i="88"/>
  <c r="L138" i="88"/>
  <c r="S138" i="88" s="1"/>
  <c r="P137" i="88"/>
  <c r="L139" i="88" l="1"/>
  <c r="S139" i="88" s="1"/>
  <c r="M138" i="88"/>
  <c r="P138" i="88"/>
  <c r="N138" i="88"/>
  <c r="N139" i="88" l="1"/>
  <c r="P139" i="88"/>
  <c r="M139" i="88"/>
</calcChain>
</file>

<file path=xl/sharedStrings.xml><?xml version="1.0" encoding="utf-8"?>
<sst xmlns="http://schemas.openxmlformats.org/spreadsheetml/2006/main" count="5118" uniqueCount="1410">
  <si>
    <t>年繳</t>
    <phoneticPr fontId="17" type="noConversion"/>
  </si>
  <si>
    <t>最高承保</t>
    <phoneticPr fontId="17" type="noConversion"/>
  </si>
  <si>
    <t>保險</t>
    <phoneticPr fontId="17" type="noConversion"/>
  </si>
  <si>
    <t>半年繳</t>
    <phoneticPr fontId="17" type="noConversion"/>
  </si>
  <si>
    <t>足歲</t>
    <phoneticPr fontId="17" type="noConversion"/>
  </si>
  <si>
    <t>季繳</t>
    <phoneticPr fontId="17" type="noConversion"/>
  </si>
  <si>
    <t>月繳</t>
    <phoneticPr fontId="17" type="noConversion"/>
  </si>
  <si>
    <t>輸入格式選項</t>
    <phoneticPr fontId="17" type="noConversion"/>
  </si>
  <si>
    <t>檢核欄位</t>
    <phoneticPr fontId="17" type="noConversion"/>
  </si>
  <si>
    <t>1.輸入格式1-6或7位數字輸入</t>
    <phoneticPr fontId="17" type="noConversion"/>
  </si>
  <si>
    <t>2.輸入格式2-年月日</t>
    <phoneticPr fontId="17" type="noConversion"/>
  </si>
  <si>
    <t>生日檢核</t>
    <phoneticPr fontId="17" type="noConversion"/>
  </si>
  <si>
    <t>最高承保(保險年齡)</t>
    <phoneticPr fontId="17" type="noConversion"/>
  </si>
  <si>
    <t>年齡檢核</t>
    <phoneticPr fontId="17" type="noConversion"/>
  </si>
  <si>
    <t>性別 (1.男 2.女)</t>
    <phoneticPr fontId="17" type="noConversion"/>
  </si>
  <si>
    <t>性別檢核</t>
    <phoneticPr fontId="17" type="noConversion"/>
  </si>
  <si>
    <t>基本資料欄位檢核結果</t>
    <phoneticPr fontId="17" type="noConversion"/>
  </si>
  <si>
    <t>計價幣別(1.台幣 2.外幣)</t>
    <phoneticPr fontId="17" type="noConversion"/>
  </si>
  <si>
    <t>險種代號</t>
    <phoneticPr fontId="17" type="noConversion"/>
  </si>
  <si>
    <t>商品中文名稱</t>
    <phoneticPr fontId="17" type="noConversion"/>
  </si>
  <si>
    <t>年期</t>
    <phoneticPr fontId="17" type="noConversion"/>
  </si>
  <si>
    <t>年期檢核</t>
    <phoneticPr fontId="17" type="noConversion"/>
  </si>
  <si>
    <t>最低保額</t>
    <phoneticPr fontId="17" type="noConversion"/>
  </si>
  <si>
    <t>最高保額</t>
    <phoneticPr fontId="17" type="noConversion"/>
  </si>
  <si>
    <t>保額檢核</t>
    <phoneticPr fontId="17" type="noConversion"/>
  </si>
  <si>
    <t>繳別</t>
    <phoneticPr fontId="17" type="noConversion"/>
  </si>
  <si>
    <t>折扣率</t>
    <phoneticPr fontId="17" type="noConversion"/>
  </si>
  <si>
    <t>原始應繳保費</t>
    <phoneticPr fontId="17" type="noConversion"/>
  </si>
  <si>
    <t>↓首期</t>
    <phoneticPr fontId="17" type="noConversion"/>
  </si>
  <si>
    <t>續期↓</t>
    <phoneticPr fontId="17" type="noConversion"/>
  </si>
  <si>
    <t>換算格式1.傳統 2.直接除</t>
    <phoneticPr fontId="17" type="noConversion"/>
  </si>
  <si>
    <t>繳別換算率</t>
    <phoneticPr fontId="17" type="noConversion"/>
  </si>
  <si>
    <t>↑首期</t>
    <phoneticPr fontId="17" type="noConversion"/>
  </si>
  <si>
    <t>應繳保費</t>
    <phoneticPr fontId="17" type="noConversion"/>
  </si>
  <si>
    <t>高保費折扣</t>
    <phoneticPr fontId="17" type="noConversion"/>
  </si>
  <si>
    <t>低&lt;=保費&lt;高</t>
    <phoneticPr fontId="17" type="noConversion"/>
  </si>
  <si>
    <t>續期↑</t>
    <phoneticPr fontId="17" type="noConversion"/>
  </si>
  <si>
    <t>高保額折扣</t>
    <phoneticPr fontId="17" type="noConversion"/>
  </si>
  <si>
    <t>險種</t>
    <phoneticPr fontId="17" type="noConversion"/>
  </si>
  <si>
    <t>首期繳別</t>
    <phoneticPr fontId="17" type="noConversion"/>
  </si>
  <si>
    <t>自繳折扣-首期</t>
    <phoneticPr fontId="17" type="noConversion"/>
  </si>
  <si>
    <t>續期繳別</t>
    <phoneticPr fontId="17" type="noConversion"/>
  </si>
  <si>
    <t>自繳折扣-續期</t>
    <phoneticPr fontId="17" type="noConversion"/>
  </si>
  <si>
    <t>折扣率上限</t>
    <phoneticPr fontId="17" type="noConversion"/>
  </si>
  <si>
    <t>首期總折扣率</t>
    <phoneticPr fontId="17" type="noConversion"/>
  </si>
  <si>
    <t>續期總折扣率</t>
    <phoneticPr fontId="17" type="noConversion"/>
  </si>
  <si>
    <t>首期實繳保費</t>
    <phoneticPr fontId="17" type="noConversion"/>
  </si>
  <si>
    <t>續期實繳保費</t>
    <phoneticPr fontId="17" type="noConversion"/>
  </si>
  <si>
    <t>繳別回乘倍數</t>
    <phoneticPr fontId="17" type="noConversion"/>
  </si>
  <si>
    <t>←首期保費規則</t>
    <phoneticPr fontId="17" type="noConversion"/>
  </si>
  <si>
    <t>最低年齡</t>
    <phoneticPr fontId="17" type="noConversion"/>
  </si>
  <si>
    <t>最高年齡</t>
    <phoneticPr fontId="17" type="noConversion"/>
  </si>
  <si>
    <t>首年實繳保費</t>
    <phoneticPr fontId="17" type="noConversion"/>
  </si>
  <si>
    <t>續年實繳保費</t>
    <phoneticPr fontId="17" type="noConversion"/>
  </si>
  <si>
    <t>主約1欄位檢核結果</t>
    <phoneticPr fontId="17" type="noConversion"/>
  </si>
  <si>
    <t>版次</t>
    <phoneticPr fontId="17" type="noConversion"/>
  </si>
  <si>
    <t>A險種+年期(2位)+性別(1位)+年齡(2位)</t>
    <phoneticPr fontId="17" type="noConversion"/>
  </si>
  <si>
    <t>SUMKEY</t>
    <phoneticPr fontId="17" type="noConversion"/>
  </si>
  <si>
    <t>姓名：</t>
    <phoneticPr fontId="17" type="noConversion"/>
  </si>
  <si>
    <t>性別：</t>
    <phoneticPr fontId="17" type="noConversion"/>
  </si>
  <si>
    <t>保險年齡：</t>
    <phoneticPr fontId="17" type="noConversion"/>
  </si>
  <si>
    <t>實際年齡：</t>
    <phoneticPr fontId="17" type="noConversion"/>
  </si>
  <si>
    <t>‧稅法相關規定或解釋之改變可能會影響本險之稅賦優惠。</t>
  </si>
  <si>
    <t>生日(民國)：</t>
    <phoneticPr fontId="17" type="noConversion"/>
  </si>
  <si>
    <t>保額</t>
    <phoneticPr fontId="17" type="noConversion"/>
  </si>
  <si>
    <t>保額限制：</t>
    <phoneticPr fontId="17" type="noConversion"/>
  </si>
  <si>
    <t>每萬保費</t>
    <phoneticPr fontId="17" type="noConversion"/>
  </si>
  <si>
    <r>
      <t>保額</t>
    </r>
    <r>
      <rPr>
        <b/>
        <sz val="12"/>
        <color indexed="8"/>
        <rFont val="Arial"/>
        <family val="2"/>
      </rPr>
      <t>(</t>
    </r>
    <r>
      <rPr>
        <b/>
        <sz val="12"/>
        <color indexed="8"/>
        <rFont val="細明體"/>
        <family val="3"/>
        <charset val="136"/>
      </rPr>
      <t>萬</t>
    </r>
    <r>
      <rPr>
        <b/>
        <sz val="12"/>
        <color indexed="8"/>
        <rFont val="Arial"/>
        <family val="2"/>
      </rPr>
      <t>)</t>
    </r>
    <r>
      <rPr>
        <b/>
        <sz val="12"/>
        <color indexed="8"/>
        <rFont val="細明體"/>
        <family val="3"/>
        <charset val="136"/>
      </rPr>
      <t>：</t>
    </r>
    <r>
      <rPr>
        <b/>
        <sz val="12"/>
        <color indexed="8"/>
        <rFont val="Arial"/>
        <family val="2"/>
      </rPr>
      <t/>
    </r>
    <phoneticPr fontId="17" type="noConversion"/>
  </si>
  <si>
    <t>年度</t>
    <phoneticPr fontId="17" type="noConversion"/>
  </si>
  <si>
    <t>富邦信用卡</t>
    <phoneticPr fontId="17" type="noConversion"/>
  </si>
  <si>
    <t>金融機構轉帳</t>
    <phoneticPr fontId="17" type="noConversion"/>
  </si>
  <si>
    <t>一般信用卡</t>
    <phoneticPr fontId="17" type="noConversion"/>
  </si>
  <si>
    <t>自行繳費</t>
    <phoneticPr fontId="17" type="noConversion"/>
  </si>
  <si>
    <t>KEY</t>
    <phoneticPr fontId="17" type="noConversion"/>
  </si>
  <si>
    <t>繳別：</t>
    <phoneticPr fontId="17" type="noConversion"/>
  </si>
  <si>
    <t>繳費方式：</t>
    <phoneticPr fontId="17" type="noConversion"/>
  </si>
  <si>
    <t>版次</t>
  </si>
  <si>
    <t>商品代號</t>
  </si>
  <si>
    <t>性別</t>
  </si>
  <si>
    <t>年齡</t>
  </si>
  <si>
    <t>第1年身故保險金</t>
  </si>
  <si>
    <t>第2年身故保險金</t>
  </si>
  <si>
    <t>第3年身故保險金</t>
  </si>
  <si>
    <t>第4年身故保險金</t>
  </si>
  <si>
    <t>第5年身故保險金</t>
  </si>
  <si>
    <t>第6年身故保險金</t>
  </si>
  <si>
    <t>第7年身故保險金</t>
  </si>
  <si>
    <t>第8年身故保險金</t>
  </si>
  <si>
    <t>第9年身故保險金</t>
  </si>
  <si>
    <t>第10年身故保險金</t>
  </si>
  <si>
    <t>第11年身故保險金</t>
  </si>
  <si>
    <t>第12年身故保險金</t>
  </si>
  <si>
    <t>第13年身故保險金</t>
  </si>
  <si>
    <t>第14年身故保險金</t>
  </si>
  <si>
    <t>第15年身故保險金</t>
  </si>
  <si>
    <t>第16年身故保險金</t>
  </si>
  <si>
    <t>第17年身故保險金</t>
  </si>
  <si>
    <t>第18年身故保險金</t>
  </si>
  <si>
    <t>第19年身故保險金</t>
  </si>
  <si>
    <t>第20年身故保險金</t>
  </si>
  <si>
    <t>第21年身故保險金</t>
  </si>
  <si>
    <t>第22年身故保險金</t>
  </si>
  <si>
    <t>第23年身故保險金</t>
  </si>
  <si>
    <t>第24年身故保險金</t>
  </si>
  <si>
    <t>第25年身故保險金</t>
  </si>
  <si>
    <t>第26年身故保險金</t>
  </si>
  <si>
    <t>第27年身故保險金</t>
  </si>
  <si>
    <t>第28年身故保險金</t>
  </si>
  <si>
    <t>第29年身故保險金</t>
  </si>
  <si>
    <t>第30年身故保險金</t>
  </si>
  <si>
    <t>第31年身故保險金</t>
  </si>
  <si>
    <t>第32年身故保險金</t>
  </si>
  <si>
    <t>第33年身故保險金</t>
  </si>
  <si>
    <t>第34年身故保險金</t>
  </si>
  <si>
    <t>第35年身故保險金</t>
  </si>
  <si>
    <t>第36年身故保險金</t>
  </si>
  <si>
    <t>第37年身故保險金</t>
  </si>
  <si>
    <t>第38年身故保險金</t>
  </si>
  <si>
    <t>第39年身故保險金</t>
  </si>
  <si>
    <t>第40年身故保險金</t>
  </si>
  <si>
    <t>第41年身故保險金</t>
  </si>
  <si>
    <t>第42年身故保險金</t>
  </si>
  <si>
    <t>第43年身故保險金</t>
  </si>
  <si>
    <t>第44年身故保險金</t>
  </si>
  <si>
    <t>第45年身故保險金</t>
  </si>
  <si>
    <t>第46年身故保險金</t>
  </si>
  <si>
    <t>第47年身故保險金</t>
  </si>
  <si>
    <t>第48年身故保險金</t>
  </si>
  <si>
    <t>第49年身故保險金</t>
  </si>
  <si>
    <t>第50年身故保險金</t>
  </si>
  <si>
    <t>第51年身故保險金</t>
  </si>
  <si>
    <t>第52年身故保險金</t>
  </si>
  <si>
    <t>第53年身故保險金</t>
  </si>
  <si>
    <t>第54年身故保險金</t>
  </si>
  <si>
    <t>第55年身故保險金</t>
  </si>
  <si>
    <t>第56年身故保險金</t>
  </si>
  <si>
    <t>第57年身故保險金</t>
  </si>
  <si>
    <t>第58年身故保險金</t>
  </si>
  <si>
    <t>第59年身故保險金</t>
  </si>
  <si>
    <t>第60年身故保險金</t>
  </si>
  <si>
    <t>第61年身故保險金</t>
  </si>
  <si>
    <t>第62年身故保險金</t>
  </si>
  <si>
    <t>第63年身故保險金</t>
  </si>
  <si>
    <t>第64年身故保險金</t>
  </si>
  <si>
    <t>第65年身故保險金</t>
  </si>
  <si>
    <t>第66年身故保險金</t>
  </si>
  <si>
    <t>第67年身故保險金</t>
  </si>
  <si>
    <t>第68年身故保險金</t>
  </si>
  <si>
    <t>第69年身故保險金</t>
  </si>
  <si>
    <t>第70年身故保險金</t>
  </si>
  <si>
    <t>第71年身故保險金</t>
  </si>
  <si>
    <t>第72年身故保險金</t>
  </si>
  <si>
    <t>第73年身故保險金</t>
  </si>
  <si>
    <t>第74年身故保險金額</t>
  </si>
  <si>
    <t>第75年身故保險金</t>
  </si>
  <si>
    <t>第76年身故保險金</t>
  </si>
  <si>
    <t>第77年身故保險金</t>
  </si>
  <si>
    <t>第78年身故保險金</t>
  </si>
  <si>
    <t>第79年身故保險金</t>
  </si>
  <si>
    <t>第80年身故保險金</t>
  </si>
  <si>
    <t>第81年身故保險金</t>
  </si>
  <si>
    <t>第82年身故保險金</t>
  </si>
  <si>
    <t>第83年身故保險金</t>
  </si>
  <si>
    <t>第84年身故保險金</t>
  </si>
  <si>
    <t>第85年身故保險金</t>
  </si>
  <si>
    <t>第86年身故保險金</t>
  </si>
  <si>
    <t>第87年身故保險金</t>
  </si>
  <si>
    <t>第88年身故保險金</t>
  </si>
  <si>
    <t>第89年身故保險金</t>
  </si>
  <si>
    <t>第90年身故保險金</t>
  </si>
  <si>
    <t>第91年身故保險金</t>
  </si>
  <si>
    <t>第92年身故保險金</t>
  </si>
  <si>
    <t>第93年身故保險金</t>
  </si>
  <si>
    <t>第94年身故保險金</t>
  </si>
  <si>
    <t>第95年身故保險金</t>
  </si>
  <si>
    <t>第96年身故保險金</t>
  </si>
  <si>
    <t>第97年身故保險金</t>
  </si>
  <si>
    <t>第98年身故保險金</t>
  </si>
  <si>
    <t>第99年身故保險金</t>
  </si>
  <si>
    <t>第100年身故保險金</t>
  </si>
  <si>
    <t>第101年身故保險金</t>
  </si>
  <si>
    <t>第102年身故保險金</t>
  </si>
  <si>
    <t>第103年身故保險金</t>
  </si>
  <si>
    <t>第104年身故保險金</t>
  </si>
  <si>
    <t>第105年身故保險金</t>
  </si>
  <si>
    <t>第106年身故保險金</t>
  </si>
  <si>
    <t>第107年身故保險金</t>
  </si>
  <si>
    <t>第108年身故保險金</t>
  </si>
  <si>
    <t>第109年身故保險金</t>
  </si>
  <si>
    <t>第110年身故保險金</t>
  </si>
  <si>
    <t>第111年身故保險金</t>
  </si>
  <si>
    <t>第1年解約金</t>
  </si>
  <si>
    <t>第2年解約金</t>
  </si>
  <si>
    <t>第3年解約金</t>
  </si>
  <si>
    <t>第4年解約金</t>
  </si>
  <si>
    <t>第5年解約金</t>
  </si>
  <si>
    <t>第6年解約金</t>
  </si>
  <si>
    <t>第7年解約金</t>
  </si>
  <si>
    <t>第8年解約金</t>
  </si>
  <si>
    <t>第9年解約金</t>
  </si>
  <si>
    <t>第10年解約金</t>
  </si>
  <si>
    <t>第11年解約金</t>
  </si>
  <si>
    <t>第12年解約金</t>
  </si>
  <si>
    <t>第13年解約金</t>
  </si>
  <si>
    <t>第14年解約金</t>
  </si>
  <si>
    <t>第15年解約金</t>
  </si>
  <si>
    <t>第16年解約金</t>
  </si>
  <si>
    <t>第17年解約金</t>
  </si>
  <si>
    <t>第18年解約金</t>
  </si>
  <si>
    <t>第19年解約金</t>
  </si>
  <si>
    <t>第20年解約金</t>
  </si>
  <si>
    <t>第21年解約金</t>
  </si>
  <si>
    <t>第22年解約金</t>
  </si>
  <si>
    <t>第23年解約金</t>
  </si>
  <si>
    <t>第24年解約金</t>
  </si>
  <si>
    <t>第25年解約金</t>
  </si>
  <si>
    <t>第26年解約金</t>
  </si>
  <si>
    <t>第27年解約金</t>
  </si>
  <si>
    <t>第28年解約金</t>
  </si>
  <si>
    <t>第29年解約金</t>
  </si>
  <si>
    <t>第30年解約金</t>
  </si>
  <si>
    <t>第31年解約金</t>
  </si>
  <si>
    <t>第32年解約金</t>
  </si>
  <si>
    <t>第33年解約金</t>
  </si>
  <si>
    <t>第34年解約金</t>
  </si>
  <si>
    <t>第35年解約金</t>
  </si>
  <si>
    <t>第36年解約金</t>
  </si>
  <si>
    <t>第37年解約金</t>
  </si>
  <si>
    <t>第38年解約金</t>
  </si>
  <si>
    <t>第39年解約金</t>
  </si>
  <si>
    <t>第40年解約金</t>
  </si>
  <si>
    <t>第41年解約金</t>
  </si>
  <si>
    <t>第42年解約金</t>
  </si>
  <si>
    <t>第43年解約金</t>
  </si>
  <si>
    <t>第44年解約金</t>
  </si>
  <si>
    <t>第45年解約金</t>
  </si>
  <si>
    <t>第46年解約金</t>
  </si>
  <si>
    <t>第47年解約金</t>
  </si>
  <si>
    <t>第48年解約金</t>
  </si>
  <si>
    <t>第49年解約金</t>
  </si>
  <si>
    <t>第50年解約金</t>
  </si>
  <si>
    <t>第51年解約金</t>
  </si>
  <si>
    <t>第52年解約金</t>
  </si>
  <si>
    <t>第53年解約金</t>
  </si>
  <si>
    <t>第54年解約金</t>
  </si>
  <si>
    <t>第55年解約金</t>
  </si>
  <si>
    <t>第56年解約金</t>
  </si>
  <si>
    <t>第57年解約金</t>
  </si>
  <si>
    <t>第58年解約金</t>
  </si>
  <si>
    <t>第59年解約金</t>
  </si>
  <si>
    <t>第60年解約金</t>
  </si>
  <si>
    <t>第61年解約金</t>
  </si>
  <si>
    <t>第62年解約金</t>
  </si>
  <si>
    <t>第63年解約金</t>
  </si>
  <si>
    <t>第64年解約金</t>
  </si>
  <si>
    <t>第65年解約金</t>
  </si>
  <si>
    <t>第66年解約金</t>
  </si>
  <si>
    <t>第67年解約金</t>
  </si>
  <si>
    <t>第68年解約金</t>
  </si>
  <si>
    <t>第69年解約金</t>
  </si>
  <si>
    <t>第70年解約金</t>
  </si>
  <si>
    <t>第71年解約金</t>
  </si>
  <si>
    <t>第72年解約金</t>
  </si>
  <si>
    <t>第73年解約金</t>
  </si>
  <si>
    <t>第74年解約金</t>
  </si>
  <si>
    <t>第75年解約金</t>
  </si>
  <si>
    <t>第76年解約金</t>
  </si>
  <si>
    <t>第77年解約金</t>
  </si>
  <si>
    <t>第78年解約金</t>
  </si>
  <si>
    <t>第79年解約金</t>
  </si>
  <si>
    <t>第80年解約金</t>
  </si>
  <si>
    <t>第81年解約金</t>
  </si>
  <si>
    <t>第82年解約金</t>
  </si>
  <si>
    <t>第83年解約金</t>
  </si>
  <si>
    <t>第84年解約金</t>
  </si>
  <si>
    <t>第85年解約金</t>
  </si>
  <si>
    <t>第86年解約金</t>
  </si>
  <si>
    <t>第87年解約金</t>
  </si>
  <si>
    <t>第88年解約金</t>
  </si>
  <si>
    <t>第89年解約金</t>
  </si>
  <si>
    <t>第90年解約金</t>
  </si>
  <si>
    <t>第91年解約金</t>
  </si>
  <si>
    <t>第92年解約金</t>
  </si>
  <si>
    <t>第93年解約金</t>
  </si>
  <si>
    <t>第94年解約金</t>
  </si>
  <si>
    <t>第95年解約金</t>
  </si>
  <si>
    <t>第96年解約金</t>
  </si>
  <si>
    <t>第97年解約金</t>
  </si>
  <si>
    <t>第98年解約金</t>
  </si>
  <si>
    <t>第99年解約金</t>
  </si>
  <si>
    <t>第100年解約金</t>
  </si>
  <si>
    <t>第101年解約金</t>
  </si>
  <si>
    <t>第102年解約金</t>
  </si>
  <si>
    <t>第103年解約金</t>
  </si>
  <si>
    <t>第104年解約金</t>
  </si>
  <si>
    <t>第105年解約金</t>
  </si>
  <si>
    <t>第106年解約金</t>
  </si>
  <si>
    <t>第107年解約金</t>
  </si>
  <si>
    <t>第108年解約金</t>
  </si>
  <si>
    <t>第109年解約金</t>
  </si>
  <si>
    <t>第110年解約金</t>
  </si>
  <si>
    <t>第111年解約金</t>
  </si>
  <si>
    <t>險種大類</t>
  </si>
  <si>
    <t>年期險種</t>
  </si>
  <si>
    <t>fubon</t>
    <phoneticPr fontId="17" type="noConversion"/>
  </si>
  <si>
    <t>試算日</t>
    <phoneticPr fontId="17" type="noConversion"/>
  </si>
  <si>
    <t>生日</t>
    <phoneticPr fontId="17" type="noConversion"/>
  </si>
  <si>
    <t>驗證</t>
    <phoneticPr fontId="17" type="noConversion"/>
  </si>
  <si>
    <t>彈性繳</t>
    <phoneticPr fontId="17" type="noConversion"/>
  </si>
  <si>
    <t>躉繳</t>
    <phoneticPr fontId="17" type="noConversion"/>
  </si>
  <si>
    <t>MAX-Y</t>
    <phoneticPr fontId="17" type="noConversion"/>
  </si>
  <si>
    <t>被保險人基本資料：</t>
    <phoneticPr fontId="17" type="noConversion"/>
  </si>
  <si>
    <t>1MAX</t>
    <phoneticPr fontId="17" type="noConversion"/>
  </si>
  <si>
    <t>1MIN</t>
    <phoneticPr fontId="17" type="noConversion"/>
  </si>
  <si>
    <t>SRV</t>
    <phoneticPr fontId="17" type="noConversion"/>
  </si>
  <si>
    <t>EXP</t>
    <phoneticPr fontId="17" type="noConversion"/>
  </si>
  <si>
    <t>DIE</t>
    <phoneticPr fontId="17" type="noConversion"/>
  </si>
  <si>
    <t>GP</t>
    <phoneticPr fontId="17" type="noConversion"/>
  </si>
  <si>
    <t>PA</t>
    <phoneticPr fontId="17" type="noConversion"/>
  </si>
  <si>
    <t>適用通路：</t>
    <phoneticPr fontId="17" type="noConversion"/>
  </si>
  <si>
    <t>現金給付</t>
    <phoneticPr fontId="17" type="noConversion"/>
  </si>
  <si>
    <t>儲存生息</t>
    <phoneticPr fontId="17" type="noConversion"/>
  </si>
  <si>
    <t>預定利率</t>
    <phoneticPr fontId="17" type="noConversion"/>
  </si>
  <si>
    <t>CV</t>
    <phoneticPr fontId="17" type="noConversion"/>
  </si>
  <si>
    <t>支票</t>
    <phoneticPr fontId="17" type="noConversion"/>
  </si>
  <si>
    <t>集彙折扣-首期</t>
    <phoneticPr fontId="17" type="noConversion"/>
  </si>
  <si>
    <t>集彙折扣-續期</t>
    <phoneticPr fontId="17" type="noConversion"/>
  </si>
  <si>
    <t>員工折扣</t>
    <phoneticPr fontId="17" type="noConversion"/>
  </si>
  <si>
    <t>折扣選項</t>
    <phoneticPr fontId="17" type="noConversion"/>
  </si>
  <si>
    <t>無</t>
    <phoneticPr fontId="17" type="noConversion"/>
  </si>
  <si>
    <t>第一頁說明↓</t>
    <phoneticPr fontId="17" type="noConversion"/>
  </si>
  <si>
    <t>102警語↓</t>
    <phoneticPr fontId="17" type="noConversion"/>
  </si>
  <si>
    <t>折扣使用</t>
    <phoneticPr fontId="17" type="noConversion"/>
  </si>
  <si>
    <t>首期</t>
    <phoneticPr fontId="17" type="noConversion"/>
  </si>
  <si>
    <t>續期</t>
    <phoneticPr fontId="17" type="noConversion"/>
  </si>
  <si>
    <t>繳費方式</t>
    <phoneticPr fontId="17" type="noConversion"/>
  </si>
  <si>
    <t>高保額</t>
    <phoneticPr fontId="17" type="noConversion"/>
  </si>
  <si>
    <t>繳費方式、高保額及集體彙繳件折扣</t>
  </si>
  <si>
    <t>員工轉帳件</t>
    <phoneticPr fontId="17" type="noConversion"/>
  </si>
  <si>
    <t>保險年齡：</t>
    <phoneticPr fontId="17" type="noConversion"/>
  </si>
  <si>
    <t>年</t>
  </si>
  <si>
    <t>換算匯率</t>
    <phoneticPr fontId="17" type="noConversion"/>
  </si>
  <si>
    <t>保額上限</t>
    <phoneticPr fontId="17" type="noConversion"/>
  </si>
  <si>
    <t>累積總保額上限</t>
    <phoneticPr fontId="17" type="noConversion"/>
  </si>
  <si>
    <t>key</t>
    <phoneticPr fontId="17" type="noConversion"/>
  </si>
  <si>
    <t>宣告利率</t>
    <phoneticPr fontId="17" type="noConversion"/>
  </si>
  <si>
    <t>MAX</t>
    <phoneticPr fontId="17" type="noConversion"/>
  </si>
  <si>
    <t>業務、服展、北富銀</t>
    <phoneticPr fontId="17" type="noConversion"/>
  </si>
  <si>
    <t>業務、服展</t>
    <phoneticPr fontId="17" type="noConversion"/>
  </si>
  <si>
    <t>北富銀</t>
    <phoneticPr fontId="17" type="noConversion"/>
  </si>
  <si>
    <t>整銷</t>
    <phoneticPr fontId="17" type="noConversion"/>
  </si>
  <si>
    <t>多元</t>
    <phoneticPr fontId="17" type="noConversion"/>
  </si>
  <si>
    <t>富邦人壽保險股份有限公司履行個人資料保護法告知說明書</t>
  </si>
  <si>
    <t xml:space="preserve"> </t>
  </si>
  <si>
    <t>富邦人壽保險股份有限公司（下稱本公司）依據個人資料保護法（以下稱個資法）</t>
  </si>
  <si>
    <t>規定，向 台端告知下列事項，請 台端詳閱：</t>
  </si>
  <si>
    <t>一、蒐集之目的：</t>
  </si>
  <si>
    <t>（一）人身保險（００一）</t>
  </si>
  <si>
    <t>（二）其他經營合於營業登記項目或組織章程所定之業務（一八一）</t>
  </si>
  <si>
    <t>二、蒐集之個人資料類別：</t>
  </si>
  <si>
    <t>（一）姓名。</t>
  </si>
  <si>
    <t>（二）身分證統一編號。</t>
  </si>
  <si>
    <t>（三）地址。</t>
  </si>
  <si>
    <t>三、個人資料利用之期間、地區、對象、方式：</t>
  </si>
  <si>
    <t>（三）地區：上述對象所在之地區。</t>
  </si>
  <si>
    <t>（四）方式：合於法令規定之利用方式。</t>
  </si>
  <si>
    <t>四、依據個資法第三條規定，台端就本公司保有 台端之個人資料得行使之權利及</t>
  </si>
  <si>
    <t xml:space="preserve">    方式：</t>
  </si>
  <si>
    <t>（一）得向本公司行使之權利：</t>
  </si>
  <si>
    <t xml:space="preserve">      1.向本公司查詢、請求閱覽或請求製給複製本。</t>
  </si>
  <si>
    <t xml:space="preserve">      2.向本公司請求補充或更正。</t>
  </si>
  <si>
    <t xml:space="preserve">      3.向本公司請求停止蒐集、處理或利用及請求刪除。</t>
  </si>
  <si>
    <t>（二）行使權利之方式：</t>
  </si>
  <si>
    <t xml:space="preserve">    台端若未能提供相關個人資料時，本公司將可能延後或無法進行必要之審核</t>
  </si>
  <si>
    <t xml:space="preserve">    及處理作業，因此可能婉謝承保、遲延或無法承保。</t>
  </si>
  <si>
    <t>保經代</t>
  </si>
  <si>
    <t xml:space="preserve">      與本公司有再保業務往來之公司、依法有調查權機關或金融監理機關。</t>
  </si>
  <si>
    <t>PVFB</t>
    <phoneticPr fontId="17" type="noConversion"/>
  </si>
  <si>
    <t>含</t>
    <phoneticPr fontId="17" type="noConversion"/>
  </si>
  <si>
    <t>PVFB0</t>
    <phoneticPr fontId="17" type="noConversion"/>
  </si>
  <si>
    <t>領後</t>
    <phoneticPr fontId="17" type="noConversion"/>
  </si>
  <si>
    <t>DIE2</t>
    <phoneticPr fontId="17" type="noConversion"/>
  </si>
  <si>
    <t>主約險種代號：</t>
    <phoneticPr fontId="17" type="noConversion"/>
  </si>
  <si>
    <t>生存保險金</t>
    <phoneticPr fontId="17" type="noConversion"/>
  </si>
  <si>
    <t>PV</t>
    <phoneticPr fontId="17" type="noConversion"/>
  </si>
  <si>
    <t>預計第二年度起保單週月日
領取生存保險金/元：</t>
    <phoneticPr fontId="17" type="noConversion"/>
  </si>
  <si>
    <t>換算投保保額/萬：</t>
    <phoneticPr fontId="17" type="noConversion"/>
  </si>
  <si>
    <t>主約繳費年期：</t>
    <phoneticPr fontId="17" type="noConversion"/>
  </si>
  <si>
    <t>姓名遮蔽用：中/英/數混合：前6碼"*"，中文：倒數第2碼"○"</t>
    <phoneticPr fontId="17" type="noConversion"/>
  </si>
  <si>
    <t>←輸入頁資料</t>
    <phoneticPr fontId="17" type="noConversion"/>
  </si>
  <si>
    <t>帶入資料</t>
    <phoneticPr fontId="17" type="noConversion"/>
  </si>
  <si>
    <t>判別不顯示(不判別)</t>
    <phoneticPr fontId="17" type="noConversion"/>
  </si>
  <si>
    <t>ID-11碼數字</t>
    <phoneticPr fontId="17" type="noConversion"/>
  </si>
  <si>
    <t>*</t>
  </si>
  <si>
    <t>ID-10碼</t>
    <phoneticPr fontId="17" type="noConversion"/>
  </si>
  <si>
    <t>**</t>
  </si>
  <si>
    <t>護照-9碼</t>
    <phoneticPr fontId="17" type="noConversion"/>
  </si>
  <si>
    <t>***</t>
  </si>
  <si>
    <t>****</t>
  </si>
  <si>
    <t>*****</t>
  </si>
  <si>
    <t>******</t>
  </si>
  <si>
    <t>空格位置</t>
    <phoneticPr fontId="17" type="noConversion"/>
  </si>
  <si>
    <t>試算日：</t>
  </si>
  <si>
    <t>錠嵂保經</t>
  </si>
  <si>
    <t>生存保險金
F+O</t>
    <phoneticPr fontId="17" type="noConversion"/>
  </si>
  <si>
    <t>生存保險金(月)
round(S/12,0)</t>
    <phoneticPr fontId="17" type="noConversion"/>
  </si>
  <si>
    <t>（四）病歷、醫療、健康檢查 。</t>
  </si>
  <si>
    <t>（五）要保書、要保文件等其他基於保險契約所提供之個人資料。</t>
  </si>
  <si>
    <t>←帶OP</t>
    <phoneticPr fontId="70" type="noConversion"/>
  </si>
  <si>
    <t>以下3欄要注意最下方要和右側揭露拉齊</t>
    <phoneticPr fontId="70" type="noConversion"/>
  </si>
  <si>
    <t>以下COPY-DB</t>
    <phoneticPr fontId="70" type="noConversion"/>
  </si>
  <si>
    <t>代表年齡第?小→</t>
    <phoneticPr fontId="70" type="noConversion"/>
  </si>
  <si>
    <t>年齡代號轉換</t>
    <phoneticPr fontId="70" type="noConversion"/>
  </si>
  <si>
    <t>KEY</t>
    <phoneticPr fontId="70" type="noConversion"/>
  </si>
  <si>
    <t>年齡</t>
    <phoneticPr fontId="70" type="noConversion"/>
  </si>
  <si>
    <t>年度</t>
    <phoneticPr fontId="70" type="noConversion"/>
  </si>
  <si>
    <t>繳費方式</t>
  </si>
  <si>
    <t>宣告利率</t>
  </si>
  <si>
    <t>繳費金額</t>
  </si>
  <si>
    <t>保單年度</t>
  </si>
  <si>
    <t>性別男=1，女=2→</t>
    <phoneticPr fontId="70" type="noConversion"/>
  </si>
  <si>
    <t>取第?欄→</t>
    <phoneticPr fontId="70" type="noConversion"/>
  </si>
  <si>
    <t>第?小↓</t>
    <phoneticPr fontId="70" type="noConversion"/>
  </si>
  <si>
    <t>保單年度</t>
    <phoneticPr fontId="70" type="noConversion"/>
  </si>
  <si>
    <t>以上區域為帶入列印頁範圍</t>
    <phoneticPr fontId="70" type="noConversion"/>
  </si>
  <si>
    <t>分期</t>
    <phoneticPr fontId="70" type="noConversion"/>
  </si>
  <si>
    <t>ㄧ次</t>
    <phoneticPr fontId="70" type="noConversion"/>
  </si>
  <si>
    <t>年</t>
    <phoneticPr fontId="70" type="noConversion"/>
  </si>
  <si>
    <t>半年</t>
    <phoneticPr fontId="70" type="noConversion"/>
  </si>
  <si>
    <t>季</t>
    <phoneticPr fontId="70" type="noConversion"/>
  </si>
  <si>
    <t>月</t>
    <phoneticPr fontId="70" type="noConversion"/>
  </si>
  <si>
    <t>精算公式→</t>
    <phoneticPr fontId="70" type="noConversion"/>
  </si>
  <si>
    <t>←精算換算比例(每萬元)</t>
    <phoneticPr fontId="70" type="noConversion"/>
  </si>
  <si>
    <t>←帶入換算比例(每元)</t>
    <phoneticPr fontId="70" type="noConversion"/>
  </si>
  <si>
    <t>定期定額-本利攤還</t>
    <phoneticPr fontId="70" type="noConversion"/>
  </si>
  <si>
    <t>給付金額/每期</t>
    <phoneticPr fontId="70" type="noConversion"/>
  </si>
  <si>
    <t>給付總額</t>
    <phoneticPr fontId="70" type="noConversion"/>
  </si>
  <si>
    <t>給付比例</t>
    <phoneticPr fontId="70" type="noConversion"/>
  </si>
  <si>
    <t>←自行計算換算比例</t>
    <phoneticPr fontId="70" type="noConversion"/>
  </si>
  <si>
    <t>定額不定期</t>
    <phoneticPr fontId="70" type="noConversion"/>
  </si>
  <si>
    <t>←帶入期付金額</t>
    <phoneticPr fontId="70" type="noConversion"/>
  </si>
  <si>
    <t>給付次數</t>
    <phoneticPr fontId="70" type="noConversion"/>
  </si>
  <si>
    <t>剩餘金額</t>
    <phoneticPr fontId="70" type="noConversion"/>
  </si>
  <si>
    <t>給付年次</t>
    <phoneticPr fontId="70" type="noConversion"/>
  </si>
  <si>
    <t>←自行計算給付年月數</t>
    <phoneticPr fontId="70" type="noConversion"/>
  </si>
  <si>
    <t>主約身故保障給付設定：</t>
    <phoneticPr fontId="70" type="noConversion"/>
  </si>
  <si>
    <t>職業等級</t>
  </si>
  <si>
    <t>年期</t>
  </si>
  <si>
    <t>保額代碼</t>
  </si>
  <si>
    <t>投保金額</t>
  </si>
  <si>
    <t/>
  </si>
  <si>
    <t>第1年祝壽保險金</t>
  </si>
  <si>
    <t>第2年祝壽保險金</t>
  </si>
  <si>
    <t>第3年祝壽保險金</t>
  </si>
  <si>
    <t>第4年祝壽保險金</t>
  </si>
  <si>
    <t>第5年祝壽保險金</t>
  </si>
  <si>
    <t>第6年祝壽保險金</t>
  </si>
  <si>
    <t>第7年祝壽保險金</t>
  </si>
  <si>
    <t>第8年祝壽保險金</t>
  </si>
  <si>
    <t>第9年祝壽保險金</t>
  </si>
  <si>
    <t>第10年祝壽保險金</t>
  </si>
  <si>
    <t>第11年祝壽保險金</t>
  </si>
  <si>
    <t>第12年祝壽保險金</t>
  </si>
  <si>
    <t>第13年祝壽保險金</t>
  </si>
  <si>
    <t>第14年祝壽保險金</t>
  </si>
  <si>
    <t>第15年祝壽保險金</t>
  </si>
  <si>
    <t>第16年祝壽保險金</t>
  </si>
  <si>
    <t>第17年祝壽保險金</t>
  </si>
  <si>
    <t>第18年祝壽保險金</t>
  </si>
  <si>
    <t>第19年祝壽保險金</t>
  </si>
  <si>
    <t>第20年祝壽保險金</t>
  </si>
  <si>
    <t>第21年祝壽保險金</t>
  </si>
  <si>
    <t>第22年祝壽保險金</t>
  </si>
  <si>
    <t>第23年祝壽保險金</t>
  </si>
  <si>
    <t>第24年祝壽保險金</t>
  </si>
  <si>
    <t>第25年祝壽保險金</t>
  </si>
  <si>
    <t>第26年祝壽保險金</t>
  </si>
  <si>
    <t>第27年祝壽保險金</t>
  </si>
  <si>
    <t>第28年祝壽保險金</t>
  </si>
  <si>
    <t>第29年祝壽保險金</t>
  </si>
  <si>
    <t>第30年祝壽保險金</t>
  </si>
  <si>
    <t>第31年祝壽保險金</t>
  </si>
  <si>
    <t>第32年祝壽保險金</t>
  </si>
  <si>
    <t>第33年祝壽保險金</t>
  </si>
  <si>
    <t>第34年祝壽保險金</t>
  </si>
  <si>
    <t>第35年祝壽保險金</t>
  </si>
  <si>
    <t>第36年祝壽保險金</t>
  </si>
  <si>
    <t>第37年祝壽保險金</t>
  </si>
  <si>
    <t>第38年祝壽保險金</t>
  </si>
  <si>
    <t>第39年祝壽保險金</t>
  </si>
  <si>
    <t>第40年祝壽保險金</t>
  </si>
  <si>
    <t>第41年祝壽保險金</t>
  </si>
  <si>
    <t>第42年祝壽保險金</t>
  </si>
  <si>
    <t>第43年祝壽保險金</t>
  </si>
  <si>
    <t>第44年祝壽保險金</t>
  </si>
  <si>
    <t>第45年祝壽保險金</t>
  </si>
  <si>
    <t>第46年祝壽保險金</t>
  </si>
  <si>
    <t>第47年祝壽保險金</t>
  </si>
  <si>
    <t>第48年祝壽保險金</t>
  </si>
  <si>
    <t>第49年祝壽保險金</t>
  </si>
  <si>
    <t>第50年祝壽保險金</t>
  </si>
  <si>
    <t>第51年祝壽保險金</t>
  </si>
  <si>
    <t>第52年祝壽保險金</t>
  </si>
  <si>
    <t>第53年祝壽保險金</t>
  </si>
  <si>
    <t>第54年祝壽保險金</t>
  </si>
  <si>
    <t>第55年祝壽保險金</t>
  </si>
  <si>
    <t>第56年祝壽保險金</t>
  </si>
  <si>
    <t>第57年祝壽保險金</t>
  </si>
  <si>
    <t>第58年祝壽保險金</t>
  </si>
  <si>
    <t>第59年祝壽保險金</t>
  </si>
  <si>
    <t>第60年祝壽保險金</t>
  </si>
  <si>
    <t>第61年祝壽保險金</t>
  </si>
  <si>
    <t>第62年祝壽保險金</t>
  </si>
  <si>
    <t>第63年祝壽保險金</t>
  </si>
  <si>
    <t>第64年祝壽保險金</t>
  </si>
  <si>
    <t>第65年祝壽保險金</t>
  </si>
  <si>
    <t>第66年祝壽保險金</t>
  </si>
  <si>
    <t>第67年祝壽保險金</t>
  </si>
  <si>
    <t>第68年祝壽保險金</t>
  </si>
  <si>
    <t>第69年祝壽保險金</t>
  </si>
  <si>
    <t>第70年祝壽保險金</t>
  </si>
  <si>
    <t>第71年祝壽保險金</t>
  </si>
  <si>
    <t>第72年祝壽保險金</t>
  </si>
  <si>
    <t>第73年祝壽保險金</t>
  </si>
  <si>
    <t>第74年祝壽保險金</t>
  </si>
  <si>
    <t>第75年祝壽保險金</t>
  </si>
  <si>
    <t>第76年祝壽保險金</t>
  </si>
  <si>
    <t>第77年祝壽保險金</t>
  </si>
  <si>
    <t>第78年祝壽保險金</t>
  </si>
  <si>
    <t>第79年祝壽保險金</t>
  </si>
  <si>
    <t>第80年祝壽保險金</t>
  </si>
  <si>
    <t>第81年祝壽保險金</t>
  </si>
  <si>
    <t>第82年祝壽保險金</t>
  </si>
  <si>
    <t>第83年祝壽保險金</t>
  </si>
  <si>
    <t>第84年祝壽保險金</t>
  </si>
  <si>
    <t>第85年祝壽保險金</t>
  </si>
  <si>
    <t>第86年祝壽保險金</t>
  </si>
  <si>
    <t>第87年祝壽保險金</t>
  </si>
  <si>
    <t>第88年祝壽保險金</t>
  </si>
  <si>
    <t>第89年祝壽保險金</t>
  </si>
  <si>
    <t>第90年祝壽保險金</t>
  </si>
  <si>
    <t>第91年祝壽保險金</t>
  </si>
  <si>
    <t>第92年祝壽保險金</t>
  </si>
  <si>
    <t>第93年祝壽保險金</t>
  </si>
  <si>
    <t>第94年祝壽保險金</t>
  </si>
  <si>
    <t>第95年祝壽保險金</t>
  </si>
  <si>
    <t>第96年祝壽保險金</t>
  </si>
  <si>
    <t>第97年祝壽保險金</t>
  </si>
  <si>
    <t>第98年祝壽保險金</t>
  </si>
  <si>
    <t>第99年祝壽保險金</t>
  </si>
  <si>
    <t>第100年祝壽保險金</t>
  </si>
  <si>
    <t>第101年祝壽保險金</t>
  </si>
  <si>
    <t>第102年祝壽保險金</t>
  </si>
  <si>
    <t>第103年祝壽保險金</t>
  </si>
  <si>
    <t>第104年祝壽保險金</t>
  </si>
  <si>
    <t>第105年祝壽保險金</t>
  </si>
  <si>
    <t>第106年祝壽保險金</t>
  </si>
  <si>
    <t>第107年祝壽保險金</t>
  </si>
  <si>
    <t>第108年祝壽保險金</t>
  </si>
  <si>
    <t>第109年祝壽保險金</t>
  </si>
  <si>
    <t>第110年祝壽保險金</t>
  </si>
  <si>
    <t>第111年祝壽保險金</t>
  </si>
  <si>
    <t>揭露利率</t>
  </si>
  <si>
    <t>美元</t>
  </si>
  <si>
    <t>←設定幣別</t>
    <phoneticPr fontId="17" type="noConversion"/>
  </si>
  <si>
    <t>分期低額</t>
    <phoneticPr fontId="17" type="noConversion"/>
  </si>
  <si>
    <t>每期</t>
    <phoneticPr fontId="17" type="noConversion"/>
  </si>
  <si>
    <t>指定</t>
    <phoneticPr fontId="17" type="noConversion"/>
  </si>
  <si>
    <t>新臺幣</t>
    <phoneticPr fontId="17" type="noConversion"/>
  </si>
  <si>
    <t>澳幣</t>
  </si>
  <si>
    <t>人民幣</t>
  </si>
  <si>
    <t>客戶計畫繳交保費(元)：</t>
    <phoneticPr fontId="17" type="noConversion"/>
  </si>
  <si>
    <t>換算可購買保額(萬)：</t>
    <phoneticPr fontId="17" type="noConversion"/>
  </si>
  <si>
    <t>計畫繳交保費換算保額未考慮保費折扣條件</t>
    <phoneticPr fontId="17" type="noConversion"/>
  </si>
  <si>
    <t>保費</t>
    <phoneticPr fontId="17" type="noConversion"/>
  </si>
  <si>
    <t>換算1</t>
    <phoneticPr fontId="17" type="noConversion"/>
  </si>
  <si>
    <t>換算2加計折扣</t>
    <phoneticPr fontId="17" type="noConversion"/>
  </si>
  <si>
    <t>新臺幣</t>
  </si>
  <si>
    <t>保額輸入檢核</t>
    <phoneticPr fontId="17" type="noConversion"/>
  </si>
  <si>
    <t>提醒設定</t>
    <phoneticPr fontId="17" type="noConversion"/>
  </si>
  <si>
    <t>跳歲計算</t>
    <phoneticPr fontId="17" type="noConversion"/>
  </si>
  <si>
    <t>新年齡/保費/差異</t>
    <phoneticPr fontId="17" type="noConversion"/>
  </si>
  <si>
    <t>簡寫</t>
    <phoneticPr fontId="17" type="noConversion"/>
  </si>
  <si>
    <t>1-中文-0-混合</t>
    <phoneticPr fontId="17" type="noConversion"/>
  </si>
  <si>
    <t>富邦人壽</t>
    <phoneticPr fontId="17" type="noConversion"/>
  </si>
  <si>
    <t>FBLI</t>
    <phoneticPr fontId="17" type="noConversion"/>
  </si>
  <si>
    <t>祝壽保險金</t>
    <phoneticPr fontId="17" type="noConversion"/>
  </si>
  <si>
    <t>更新區域</t>
    <phoneticPr fontId="17" type="noConversion"/>
  </si>
  <si>
    <t>帶入內容區域</t>
    <phoneticPr fontId="17" type="noConversion"/>
  </si>
  <si>
    <t>全列印頁面-祝壽保險金</t>
    <phoneticPr fontId="17" type="noConversion"/>
  </si>
  <si>
    <t>列印頁
未扣除增值回饋分享金</t>
    <phoneticPr fontId="17" type="noConversion"/>
  </si>
  <si>
    <t>繳費年度</t>
  </si>
  <si>
    <t>保費</t>
  </si>
  <si>
    <t>客戶</t>
    <phoneticPr fontId="17" type="noConversion"/>
  </si>
  <si>
    <t>商品別：</t>
    <phoneticPr fontId="17" type="noConversion"/>
  </si>
  <si>
    <t>保費：</t>
    <phoneticPr fontId="17" type="noConversion"/>
  </si>
  <si>
    <t>換算匯率：</t>
    <phoneticPr fontId="17" type="noConversion"/>
  </si>
  <si>
    <t>發單後是否需要電訪：</t>
    <phoneticPr fontId="17" type="noConversion"/>
  </si>
  <si>
    <t>電訪原因：</t>
    <phoneticPr fontId="17" type="noConversion"/>
  </si>
  <si>
    <t>※請注意！上述的電訪提醒僅針對本試算表所輸入的資料進行初步判斷，實際發單後是否須要電訪本公司將會另行通知。</t>
    <phoneticPr fontId="17" type="noConversion"/>
  </si>
  <si>
    <t>被保險人達70歲(含)以上且年繳保險費達10萬元(含)以上</t>
    <phoneticPr fontId="17" type="noConversion"/>
  </si>
  <si>
    <t>被保險人達70歲(含)以上且躉繳保險費達100萬(含)以上</t>
    <phoneticPr fontId="17" type="noConversion"/>
  </si>
  <si>
    <t>被保險人年齡達70歲(含)以上</t>
    <phoneticPr fontId="17" type="noConversion"/>
  </si>
  <si>
    <t>年繳保險費達新台幣30萬(含)以上</t>
    <phoneticPr fontId="17" type="noConversion"/>
  </si>
  <si>
    <t>躉繳保險費達新台幣100萬(含)以上</t>
    <phoneticPr fontId="17" type="noConversion"/>
  </si>
  <si>
    <t>‧消費者投保前應審慎瞭解本商品之承保範圍、除外責任、不保事項及商品風險，相關內容均詳列於保單條款及相關銷售</t>
    <phoneticPr fontId="17" type="noConversion"/>
  </si>
  <si>
    <t xml:space="preserve">  文件，如有疑義請洽詢銷售人員以詳細說明。</t>
    <phoneticPr fontId="17" type="noConversion"/>
  </si>
  <si>
    <t>PB</t>
    <phoneticPr fontId="17" type="noConversion"/>
  </si>
  <si>
    <t xml:space="preserve"> </t>
    <phoneticPr fontId="17" type="noConversion"/>
  </si>
  <si>
    <t>生日(民國)：</t>
    <phoneticPr fontId="17" type="noConversion"/>
  </si>
  <si>
    <t>實際年齡：</t>
    <phoneticPr fontId="17" type="noConversion"/>
  </si>
  <si>
    <t>要保人</t>
    <phoneticPr fontId="17" type="noConversion"/>
  </si>
  <si>
    <t>提醒↓</t>
    <phoneticPr fontId="17" type="noConversion"/>
  </si>
  <si>
    <t>提前提醒</t>
    <phoneticPr fontId="17" type="noConversion"/>
  </si>
  <si>
    <t>錄音提醒功能</t>
    <phoneticPr fontId="17" type="noConversion"/>
  </si>
  <si>
    <t>1=提醒/0=不提醒</t>
    <phoneticPr fontId="17" type="noConversion"/>
  </si>
  <si>
    <t>繳款人生日</t>
  </si>
  <si>
    <t>投保本商品的目的及需求：</t>
  </si>
  <si>
    <t>←銀保通路判別使用</t>
  </si>
  <si>
    <t>保障至幾歲</t>
    <phoneticPr fontId="17" type="noConversion"/>
  </si>
  <si>
    <t>列印頁-簡/銀保/彙總</t>
    <phoneticPr fontId="17" type="noConversion"/>
  </si>
  <si>
    <t>基本保額</t>
    <phoneticPr fontId="17" type="noConversion"/>
  </si>
  <si>
    <t>生存保險金</t>
    <phoneticPr fontId="17" type="noConversion"/>
  </si>
  <si>
    <t>全列印頁面使用</t>
    <phoneticPr fontId="17" type="noConversion"/>
  </si>
  <si>
    <t>折扣率：</t>
    <phoneticPr fontId="17" type="noConversion"/>
  </si>
  <si>
    <t>保費/折扣後保費：</t>
    <phoneticPr fontId="17" type="noConversion"/>
  </si>
  <si>
    <t>表格保險種類</t>
    <phoneticPr fontId="17" type="noConversion"/>
  </si>
  <si>
    <t>其他頁面用</t>
    <phoneticPr fontId="17" type="noConversion"/>
  </si>
  <si>
    <t>彙總版用</t>
    <phoneticPr fontId="17" type="noConversion"/>
  </si>
  <si>
    <t>商品文號：</t>
    <phoneticPr fontId="17" type="noConversion"/>
  </si>
  <si>
    <t>列印頁版次試算日：</t>
    <phoneticPr fontId="17" type="noConversion"/>
  </si>
  <si>
    <t>頁尾審閱期：(組合需加代號)</t>
    <phoneticPr fontId="17" type="noConversion"/>
  </si>
  <si>
    <t>頁尾警語：</t>
    <phoneticPr fontId="17" type="noConversion"/>
  </si>
  <si>
    <t>全列印頁表頭欄位使用</t>
    <phoneticPr fontId="17" type="noConversion"/>
  </si>
  <si>
    <t>OLD/說明</t>
    <phoneticPr fontId="17" type="noConversion"/>
  </si>
  <si>
    <t>16歲前年度回饋分享金：</t>
    <phoneticPr fontId="17" type="noConversion"/>
  </si>
  <si>
    <t>16歲前增購保額身故欄位：</t>
    <phoneticPr fontId="17" type="noConversion"/>
  </si>
  <si>
    <t>16歲前增購保額解約金欄位：</t>
    <phoneticPr fontId="17" type="noConversion"/>
  </si>
  <si>
    <t>輸入頁使用</t>
    <phoneticPr fontId="17" type="noConversion"/>
  </si>
  <si>
    <t>輸入頁試算日：</t>
    <phoneticPr fontId="17" type="noConversion"/>
  </si>
  <si>
    <t>未滿15足歲：</t>
    <phoneticPr fontId="17" type="noConversion"/>
  </si>
  <si>
    <t>※未滿15足歲同一被保險人累計本公司及產、壽險同業之壽險及傷害險最高總保額為2,000萬。</t>
    <phoneticPr fontId="17" type="noConversion"/>
  </si>
  <si>
    <t>列印頁/列印頁-銀保</t>
    <phoneticPr fontId="17" type="noConversion"/>
  </si>
  <si>
    <t>保險金額祝壽保險金：</t>
    <phoneticPr fontId="17" type="noConversion"/>
  </si>
  <si>
    <t>增額繳清保險金額祝壽保險金(預估值)：</t>
    <phoneticPr fontId="17" type="noConversion"/>
  </si>
  <si>
    <t>總保險金額祝壽保險金(預估值)：</t>
    <phoneticPr fontId="17" type="noConversion"/>
  </si>
  <si>
    <t>台幣=1，美元=2，澳幣=3</t>
    <phoneticPr fontId="17" type="noConversion"/>
  </si>
  <si>
    <t>「銷售過程紀錄錄音參考範本投保目的及需求須與業務人員報告書一致」</t>
  </si>
  <si>
    <t>109.07.01富壽商精字第1090002113號函備查、109.09.01依109.07.08金管保壽字第1090423012號函修正</t>
    <phoneticPr fontId="17" type="noConversion"/>
  </si>
  <si>
    <t>年度末
減額繳清
保險金額</t>
    <phoneticPr fontId="17" type="noConversion"/>
  </si>
  <si>
    <t>險種代號</t>
  </si>
  <si>
    <t>銷售紀錄單使用版本</t>
    <phoneticPr fontId="17" type="noConversion"/>
  </si>
  <si>
    <t>公版</t>
  </si>
  <si>
    <t>‧人壽保險之死亡給付及年金保險之確定年金給付於被保險人死亡後給付於指定受益人者，依保險法第一百十二條規定不</t>
  </si>
  <si>
    <t xml:space="preserve">  得作為被保險人之遺產，惟如涉有規避遺產稅等稅捐情事者，稽徵機關仍得依據有關稅法規定或納稅者權利保護法第七</t>
  </si>
  <si>
    <t xml:space="preserve">  條所定實質課稅原則辦理。相關實務案例請至富邦人壽官網詳閱。</t>
  </si>
  <si>
    <t>保額小數位數</t>
    <phoneticPr fontId="17" type="noConversion"/>
  </si>
  <si>
    <t>保留-3</t>
    <phoneticPr fontId="17" type="noConversion"/>
  </si>
  <si>
    <t>保留-4</t>
    <phoneticPr fontId="17" type="noConversion"/>
  </si>
  <si>
    <t>免體檢額度-5</t>
    <phoneticPr fontId="17" type="noConversion"/>
  </si>
  <si>
    <t>通算係數-6-男</t>
    <phoneticPr fontId="17" type="noConversion"/>
  </si>
  <si>
    <t>通算系數-7-女</t>
    <phoneticPr fontId="17" type="noConversion"/>
  </si>
  <si>
    <t>年齡-1</t>
    <phoneticPr fontId="17" type="noConversion"/>
  </si>
  <si>
    <t>最高保額-2</t>
    <phoneticPr fontId="17" type="noConversion"/>
  </si>
  <si>
    <t>最長年期</t>
    <phoneticPr fontId="17" type="noConversion"/>
  </si>
  <si>
    <t>通算保額係數</t>
    <phoneticPr fontId="17" type="noConversion"/>
  </si>
  <si>
    <t>通算保額係數欄位判定</t>
    <phoneticPr fontId="17" type="noConversion"/>
  </si>
  <si>
    <t>免體減額度</t>
    <phoneticPr fontId="17" type="noConversion"/>
  </si>
  <si>
    <t>匯率</t>
    <phoneticPr fontId="17" type="noConversion"/>
  </si>
  <si>
    <t>顯示體檢(1：顯示，空：不顯示)</t>
    <phoneticPr fontId="17" type="noConversion"/>
  </si>
  <si>
    <t>保額(以千為單位)</t>
    <phoneticPr fontId="17" type="noConversion"/>
  </si>
  <si>
    <t>抵繳保費</t>
    <phoneticPr fontId="17" type="noConversion"/>
  </si>
  <si>
    <t>無紅利給付文字：</t>
    <phoneticPr fontId="17" type="noConversion"/>
  </si>
  <si>
    <t>可選年度紅利給付方式</t>
    <phoneticPr fontId="17" type="noConversion"/>
  </si>
  <si>
    <t>TOV_BONU_M</t>
    <phoneticPr fontId="17" type="noConversion"/>
  </si>
  <si>
    <t>TOV_BONU_L</t>
    <phoneticPr fontId="17" type="noConversion"/>
  </si>
  <si>
    <t>TOV_BONU_H</t>
    <phoneticPr fontId="17" type="noConversion"/>
  </si>
  <si>
    <t>保單紅利欄位警語</t>
    <phoneticPr fontId="17" type="noConversion"/>
  </si>
  <si>
    <t>有紅利頁首：</t>
    <phoneticPr fontId="17" type="noConversion"/>
  </si>
  <si>
    <t>年度
實繳保費</t>
    <phoneticPr fontId="17" type="noConversion"/>
  </si>
  <si>
    <t>※本契約條款樣張須於訂立契約前提供要保人至少三日審閱期間</t>
    <phoneticPr fontId="17" type="noConversion"/>
  </si>
  <si>
    <t>年度保單紅利給付方式：</t>
    <phoneticPr fontId="17" type="noConversion"/>
  </si>
  <si>
    <t>第1年減額繳清保額</t>
  </si>
  <si>
    <t>第2年減額繳清保額</t>
  </si>
  <si>
    <t>第3年減額繳清保額</t>
  </si>
  <si>
    <t>第4年減額繳清保額</t>
  </si>
  <si>
    <t>第5年減額繳清保額</t>
  </si>
  <si>
    <t>第6年減額繳清保額</t>
  </si>
  <si>
    <t>第7年減額繳清保額</t>
  </si>
  <si>
    <t>第8年減額繳清保額</t>
  </si>
  <si>
    <t>第9年減額繳清保額</t>
  </si>
  <si>
    <t>第10年減額繳清保額</t>
  </si>
  <si>
    <t>第11年減額繳清保額</t>
  </si>
  <si>
    <t>第12年減額繳清保額</t>
  </si>
  <si>
    <t>第13年減額繳清保額</t>
  </si>
  <si>
    <t>第14年減額繳清保額</t>
  </si>
  <si>
    <t>第15年減額繳清保額</t>
  </si>
  <si>
    <t>第16年減額繳清保額</t>
  </si>
  <si>
    <t>第17年減額繳清保額</t>
  </si>
  <si>
    <t>第18年減額繳清保額</t>
  </si>
  <si>
    <t>第19年減額繳清保額B</t>
  </si>
  <si>
    <t>第20年減額繳清保額</t>
  </si>
  <si>
    <t>第21年減額繳清保額B</t>
  </si>
  <si>
    <t>第22年減額繳清保額</t>
  </si>
  <si>
    <t>第23年減額繳清保額</t>
  </si>
  <si>
    <t>第24年減額繳清保額</t>
  </si>
  <si>
    <t>第25年減額繳清保額</t>
  </si>
  <si>
    <t>第26年減額繳清保額B</t>
  </si>
  <si>
    <t>第27年減額繳清保額</t>
  </si>
  <si>
    <t>第28年減額繳清保額B</t>
  </si>
  <si>
    <t>第29年減額繳清保額</t>
  </si>
  <si>
    <t>第30年減額繳清保額B</t>
  </si>
  <si>
    <t>第31年減額繳清保額</t>
  </si>
  <si>
    <t>第32年減額繳清保額</t>
  </si>
  <si>
    <t>第33年減額繳清保額</t>
  </si>
  <si>
    <t>第34年減額繳清保額</t>
  </si>
  <si>
    <t>第35年減額繳清保額</t>
  </si>
  <si>
    <t>第36年減額繳清保額</t>
  </si>
  <si>
    <t>第37年減額繳清保額</t>
  </si>
  <si>
    <t>第38年減額繳清保額</t>
  </si>
  <si>
    <t>第39年減額繳清保額</t>
  </si>
  <si>
    <t>第40年減額繳清保額</t>
  </si>
  <si>
    <t>第41年減額繳清保額</t>
  </si>
  <si>
    <t>第42年減額繳清保額</t>
  </si>
  <si>
    <t>第43年減額繳清保額</t>
  </si>
  <si>
    <t>第44年減額繳清保額</t>
  </si>
  <si>
    <t>第45年減額繳清保額</t>
  </si>
  <si>
    <t>第46年減額繳清保額</t>
  </si>
  <si>
    <t>第47年減額繳清保額</t>
  </si>
  <si>
    <t>第48年減額繳清保額</t>
  </si>
  <si>
    <t>第49年減額繳清保額</t>
  </si>
  <si>
    <t>第50年減額繳清保額</t>
  </si>
  <si>
    <t>第51年減額繳清保額</t>
  </si>
  <si>
    <t>第52年減額繳清保額</t>
  </si>
  <si>
    <t>第53年減額繳清保額</t>
  </si>
  <si>
    <t>第54年減額繳清保額</t>
  </si>
  <si>
    <t>第55年減額繳清保額</t>
  </si>
  <si>
    <t>第56年減額繳清保額</t>
  </si>
  <si>
    <t>第57年減額繳清保額</t>
  </si>
  <si>
    <t>第58年減額繳清保額</t>
  </si>
  <si>
    <t>第59年減額繳清保額</t>
  </si>
  <si>
    <t>第60年減額繳清保額</t>
  </si>
  <si>
    <t>第61年減額繳清保額</t>
  </si>
  <si>
    <t>第62年減額繳清保額</t>
  </si>
  <si>
    <t>第63年減額繳清保額</t>
  </si>
  <si>
    <t>第64年減額繳清保額</t>
  </si>
  <si>
    <t>第65年減額繳清保額</t>
  </si>
  <si>
    <t>第66年減額繳清保額</t>
  </si>
  <si>
    <t>第67年減額繳清保額</t>
  </si>
  <si>
    <t>第68年減額繳清保額</t>
  </si>
  <si>
    <t>第69年減額繳清保額</t>
  </si>
  <si>
    <t>第70年減額繳清保額</t>
  </si>
  <si>
    <t>第71年減額繳清保額</t>
  </si>
  <si>
    <t>第72年減額繳清保額</t>
  </si>
  <si>
    <t>第73年減額繳清保額</t>
  </si>
  <si>
    <t>第74年減額繳清保額</t>
  </si>
  <si>
    <t>第75年減額繳清保額</t>
  </si>
  <si>
    <t>第76年減額繳清保額</t>
  </si>
  <si>
    <t>第77年減額繳清保額</t>
  </si>
  <si>
    <t>第78年減額繳清保額</t>
  </si>
  <si>
    <t>第79年減額繳清保額</t>
  </si>
  <si>
    <t>第80年減額繳清保額</t>
  </si>
  <si>
    <t>第81年減額繳清保額</t>
  </si>
  <si>
    <t>第82年契遾B繳清保額</t>
  </si>
  <si>
    <t>第83年減額繳清保額</t>
  </si>
  <si>
    <t>第84年減額繳清保額</t>
  </si>
  <si>
    <t>第85年減額繳清保額</t>
  </si>
  <si>
    <t>第86年減額繳清保額</t>
  </si>
  <si>
    <t>第87年減額繳清保額</t>
  </si>
  <si>
    <t>第88年減額繳清保額</t>
  </si>
  <si>
    <t>第89年減額繳清保額</t>
  </si>
  <si>
    <t>第90年減額繳清保額</t>
  </si>
  <si>
    <t>第91年減額繳清保額</t>
  </si>
  <si>
    <t>第92年減額繳清保額</t>
  </si>
  <si>
    <t>第93年減額繳清保額</t>
  </si>
  <si>
    <t>第94年減額繳清保額</t>
  </si>
  <si>
    <t>第95年減額繳清保額</t>
  </si>
  <si>
    <t>第96年減額繳清保額</t>
  </si>
  <si>
    <t>第97年減額繳清保額</t>
  </si>
  <si>
    <t>第98年減額繳清保額</t>
  </si>
  <si>
    <t>第99年減額繳清保額</t>
  </si>
  <si>
    <t>第100年減額繳清保額</t>
  </si>
  <si>
    <t>第101年減額繳清保額</t>
  </si>
  <si>
    <t>第102年減額繳清保額</t>
  </si>
  <si>
    <t>第103年減額繳清保額</t>
  </si>
  <si>
    <t>第104年減額繳清保額</t>
  </si>
  <si>
    <t>第105年減額繳清保額</t>
  </si>
  <si>
    <t>第106年減額繳清保額</t>
  </si>
  <si>
    <t>第107年減額繳清保額</t>
  </si>
  <si>
    <t>第108年減額繳清保額</t>
  </si>
  <si>
    <t>第109年減額繳清保額</t>
  </si>
  <si>
    <t>第110年減額繳清保額</t>
  </si>
  <si>
    <t>第111年減額繳清保額</t>
  </si>
  <si>
    <t>tbPV0(期初保價金)_領後(不含生存金)</t>
    <phoneticPr fontId="17" type="noConversion"/>
  </si>
  <si>
    <t>假設儲存生息利率</t>
    <phoneticPr fontId="17" type="noConversion"/>
  </si>
  <si>
    <t>年度末
身故/完全
失能保障</t>
    <phoneticPr fontId="17" type="noConversion"/>
  </si>
  <si>
    <t>年度末
解約金</t>
    <phoneticPr fontId="17" type="noConversion"/>
  </si>
  <si>
    <t>年度末
保險金額
( Z )</t>
  </si>
  <si>
    <t>ㄧ次給付</t>
    <phoneticPr fontId="17" type="noConversion"/>
  </si>
  <si>
    <t>繳清保險金額</t>
  </si>
  <si>
    <t>本保單計價幣別：</t>
    <phoneticPr fontId="17" type="noConversion"/>
  </si>
  <si>
    <t>身故保障=基本保額+增購保額-最後一年回饋金(增購保額)
ㄧ次給付身故=身故保障*比例PYO+紅利+最後一年紅利(增購保額)
分期給付=身故保障*比例PYY</t>
    <phoneticPr fontId="17" type="noConversion"/>
  </si>
  <si>
    <t>年度末身故/完全失能時可領總金額</t>
    <phoneticPr fontId="17" type="noConversion"/>
  </si>
  <si>
    <t>轉換金額</t>
    <phoneticPr fontId="17" type="noConversion"/>
  </si>
  <si>
    <t>指定保險金比例：</t>
    <phoneticPr fontId="17" type="noConversion"/>
  </si>
  <si>
    <t>台幣(1)</t>
    <phoneticPr fontId="17" type="noConversion"/>
  </si>
  <si>
    <t>美元(2)</t>
    <phoneticPr fontId="17" type="noConversion"/>
  </si>
  <si>
    <t>澳幣(3)</t>
    <phoneticPr fontId="17" type="noConversion"/>
  </si>
  <si>
    <t>保
單
年
度</t>
    <phoneticPr fontId="17" type="noConversion"/>
  </si>
  <si>
    <t>保
險
年
齡</t>
    <phoneticPr fontId="17" type="noConversion"/>
  </si>
  <si>
    <t>銀保</t>
  </si>
  <si>
    <t>銀保</t>
    <phoneticPr fontId="17" type="noConversion"/>
  </si>
  <si>
    <t>同被保險人</t>
  </si>
  <si>
    <t>要保人同被保險人</t>
  </si>
  <si>
    <t>繳款人同被保險人</t>
  </si>
  <si>
    <t>繳款人同要保人</t>
  </si>
  <si>
    <t>與被保險人不同人</t>
  </si>
  <si>
    <t>要保人</t>
  </si>
  <si>
    <t>被保人</t>
  </si>
  <si>
    <t>繳款人</t>
  </si>
  <si>
    <t>月繳*2 ←1130126新增月繳倍數(紀錄單用)</t>
  </si>
  <si>
    <t>公司名稱：</t>
  </si>
  <si>
    <t>招攬人：</t>
  </si>
  <si>
    <t>登錄證：</t>
  </si>
  <si>
    <t>共同招攬人：</t>
  </si>
  <si>
    <t>共同招攬人登錄證：</t>
  </si>
  <si>
    <t>要保人/繳款人：</t>
    <phoneticPr fontId="17" type="noConversion"/>
  </si>
  <si>
    <t>（二）對象：本公司、中華民國人壽保險商業同業公會、財團法人保險事業發展</t>
  </si>
  <si>
    <t xml:space="preserve">      中心、財團法人金融消費評議中心、業務委外機構、臺灣網路認證(股)公司、</t>
  </si>
  <si>
    <t xml:space="preserve">      與本公司有再保業務往來之公司、依法有調查權機關或金融監理機關。</t>
  </si>
  <si>
    <t xml:space="preserve">      您可以透過書面（包含電子郵件、傳真、電子文件）方式行使權利。</t>
  </si>
  <si>
    <t>（一）期間：因執行業務所必須及依法令規定應為保存之期間。</t>
  </si>
  <si>
    <t>五、台端不提供個人資料所致權益之影響</t>
  </si>
  <si>
    <t>‧下表保險相關給付為保證給付項目，可能紅利金額為零之情境</t>
    <phoneticPr fontId="17" type="noConversion"/>
  </si>
  <si>
    <t>‧本保險為分紅保險單，保單紅利部分非本保險單之保證給付項目，本公司不保證其給付金額。</t>
    <phoneticPr fontId="17" type="noConversion"/>
  </si>
  <si>
    <t>以下為可能紅利金額為零情境</t>
    <phoneticPr fontId="17" type="noConversion"/>
  </si>
  <si>
    <t>本建議書僅供參考，詳細商品內容及其變更，應以投保當時保單條款內容及本公司核保、保全作業規定為準</t>
    <phoneticPr fontId="17" type="noConversion"/>
  </si>
  <si>
    <t>請注意：如使用非微軟OFFICE-PC版開啟本建議書，本建議書內容可能會因硬體系統升級或軟體更新問題導致數值誤差，業務同仁使用時請確實確認。</t>
  </si>
  <si>
    <t>累計增額繳清保險金額</t>
  </si>
  <si>
    <t>累計生存保險金</t>
  </si>
  <si>
    <t>累計生存保險金(月)
(U*12)+上期總額</t>
  </si>
  <si>
    <t>累計已領
生存保險金</t>
  </si>
  <si>
    <t>累計已領生存保險金</t>
  </si>
  <si>
    <t>累計
實繳保費</t>
  </si>
  <si>
    <t>現售</t>
  </si>
  <si>
    <t>‧富邦人壽保險股份有限公司 / 地址：台北市信義區松高路77號8樓 / 電話：(02)8771-6699</t>
  </si>
  <si>
    <t>身份別保費折扣：</t>
    <phoneticPr fontId="17" type="noConversion"/>
  </si>
  <si>
    <t>一銀</t>
    <phoneticPr fontId="17" type="noConversion"/>
  </si>
  <si>
    <t>上銀</t>
    <phoneticPr fontId="17" type="noConversion"/>
  </si>
  <si>
    <t>回傳資訊</t>
    <phoneticPr fontId="111" type="noConversion"/>
  </si>
  <si>
    <t>保費：首期</t>
    <phoneticPr fontId="111" type="noConversion"/>
  </si>
  <si>
    <t>保費：續期</t>
    <phoneticPr fontId="111" type="noConversion"/>
  </si>
  <si>
    <t>錯誤訊息：</t>
    <phoneticPr fontId="111" type="noConversion"/>
  </si>
  <si>
    <t>原始保費：</t>
    <phoneticPr fontId="17" type="noConversion"/>
  </si>
  <si>
    <t>1090428新增</t>
    <phoneticPr fontId="17" type="noConversion"/>
  </si>
  <si>
    <t>目前未使用，預留</t>
    <phoneticPr fontId="111" type="noConversion"/>
  </si>
  <si>
    <t>EXCEL使用</t>
    <phoneticPr fontId="111" type="noConversion"/>
  </si>
  <si>
    <t>欄位名</t>
  </si>
  <si>
    <t>中文名</t>
  </si>
  <si>
    <t>說明</t>
  </si>
  <si>
    <t>是否必填</t>
  </si>
  <si>
    <t>試算表使用欄位</t>
    <phoneticPr fontId="111" type="noConversion"/>
  </si>
  <si>
    <t>excel套用欄位內容</t>
    <phoneticPr fontId="111" type="noConversion"/>
  </si>
  <si>
    <t>錯誤訊息</t>
    <phoneticPr fontId="111" type="noConversion"/>
  </si>
  <si>
    <t>間隔</t>
    <phoneticPr fontId="111" type="noConversion"/>
  </si>
  <si>
    <t>性別</t>
    <phoneticPr fontId="111" type="noConversion"/>
  </si>
  <si>
    <t>ProposalRequest</t>
    <phoneticPr fontId="111" type="noConversion"/>
  </si>
  <si>
    <t>男</t>
    <phoneticPr fontId="111" type="noConversion"/>
  </si>
  <si>
    <t>TrnNum</t>
  </si>
  <si>
    <t>交易序號</t>
  </si>
  <si>
    <t>系統代號+yyyymmddhhMMssmis(建議保險公司可以接收該欄位並記錄於log中, 到時候追查資料時比較方便)</t>
    <phoneticPr fontId="111" type="noConversion"/>
  </si>
  <si>
    <t>V</t>
  </si>
  <si>
    <t>X</t>
    <phoneticPr fontId="111" type="noConversion"/>
  </si>
  <si>
    <t>女</t>
    <phoneticPr fontId="111" type="noConversion"/>
  </si>
  <si>
    <t>data_type</t>
  </si>
  <si>
    <t>資料類別</t>
  </si>
  <si>
    <t>1.產生建議書</t>
  </si>
  <si>
    <t>2.要保書檢核</t>
  </si>
  <si>
    <t>insco_no</t>
  </si>
  <si>
    <t>保險公司代碼</t>
  </si>
  <si>
    <t>018安聯</t>
  </si>
  <si>
    <t>proposal_seq</t>
  </si>
  <si>
    <t>建議書序號</t>
  </si>
  <si>
    <t>data_type為2(要保書檢核)時不傳</t>
  </si>
  <si>
    <t>中信規則</t>
    <phoneticPr fontId="111" type="noConversion"/>
  </si>
  <si>
    <t>被保人身分別</t>
    <phoneticPr fontId="111" type="noConversion"/>
  </si>
  <si>
    <t>1090721-建議書序號不需檢核</t>
    <phoneticPr fontId="17" type="noConversion"/>
  </si>
  <si>
    <t>owner_name</t>
  </si>
  <si>
    <t>要保人姓名</t>
  </si>
  <si>
    <t>目前無要保人欄位，預留</t>
    <phoneticPr fontId="111" type="noConversion"/>
  </si>
  <si>
    <t>一般</t>
    <phoneticPr fontId="111" type="noConversion"/>
  </si>
  <si>
    <t>owner_sex</t>
  </si>
  <si>
    <t>要保人性別</t>
  </si>
  <si>
    <t>1男</t>
  </si>
  <si>
    <t>學生</t>
    <phoneticPr fontId="111" type="noConversion"/>
  </si>
  <si>
    <t>2女</t>
  </si>
  <si>
    <t>家管</t>
    <phoneticPr fontId="111" type="noConversion"/>
  </si>
  <si>
    <t>owner_birth</t>
  </si>
  <si>
    <t>要保人出生年月日</t>
  </si>
  <si>
    <t>yyyymmdd</t>
  </si>
  <si>
    <t>退休人士</t>
    <phoneticPr fontId="111" type="noConversion"/>
  </si>
  <si>
    <t>is_owner</t>
  </si>
  <si>
    <t>要被保人同一人</t>
  </si>
  <si>
    <t>Y/N</t>
  </si>
  <si>
    <t>insure_name</t>
  </si>
  <si>
    <t>被保人姓名</t>
  </si>
  <si>
    <t>insure_sex</t>
  </si>
  <si>
    <t>被保險人性別</t>
  </si>
  <si>
    <t>繳別</t>
    <phoneticPr fontId="111" type="noConversion"/>
  </si>
  <si>
    <t>insure_birthday</t>
  </si>
  <si>
    <t>被保險人出生年月日</t>
  </si>
  <si>
    <t>1150126調整</t>
    <phoneticPr fontId="17" type="noConversion"/>
  </si>
  <si>
    <t>01</t>
    <phoneticPr fontId="111" type="noConversion"/>
  </si>
  <si>
    <t>月繳</t>
    <phoneticPr fontId="111" type="noConversion"/>
  </si>
  <si>
    <t>03</t>
    <phoneticPr fontId="111" type="noConversion"/>
  </si>
  <si>
    <t>季繳</t>
    <phoneticPr fontId="111" type="noConversion"/>
  </si>
  <si>
    <t>insure_prof_kind</t>
  </si>
  <si>
    <t>被保險人職業等級</t>
  </si>
  <si>
    <t>1~6</t>
  </si>
  <si>
    <t>與被保人兼業等級取大</t>
    <phoneticPr fontId="111" type="noConversion"/>
  </si>
  <si>
    <t>06</t>
    <phoneticPr fontId="111" type="noConversion"/>
  </si>
  <si>
    <t>半年繳</t>
    <phoneticPr fontId="111" type="noConversion"/>
  </si>
  <si>
    <t>insure_prof_type</t>
  </si>
  <si>
    <t>被保險人職業身分別</t>
    <phoneticPr fontId="111" type="noConversion"/>
  </si>
  <si>
    <t>1.一般</t>
  </si>
  <si>
    <t>試算表無身分判別，預留</t>
    <phoneticPr fontId="111" type="noConversion"/>
  </si>
  <si>
    <t>12</t>
    <phoneticPr fontId="111" type="noConversion"/>
  </si>
  <si>
    <t>年繳</t>
    <phoneticPr fontId="111" type="noConversion"/>
  </si>
  <si>
    <t>2.學生</t>
  </si>
  <si>
    <t>P</t>
    <phoneticPr fontId="111" type="noConversion"/>
  </si>
  <si>
    <t>躉繳</t>
    <phoneticPr fontId="111" type="noConversion"/>
  </si>
  <si>
    <t>3.家管</t>
  </si>
  <si>
    <t>4.退休人士</t>
  </si>
  <si>
    <t>insure_job_code</t>
  </si>
  <si>
    <t>被保險人職業代碼</t>
  </si>
  <si>
    <t>繳費方式</t>
    <phoneticPr fontId="111" type="noConversion"/>
  </si>
  <si>
    <t>首期</t>
    <phoneticPr fontId="111" type="noConversion"/>
  </si>
  <si>
    <t>續期</t>
    <phoneticPr fontId="111" type="noConversion"/>
  </si>
  <si>
    <t>中信</t>
    <phoneticPr fontId="111" type="noConversion"/>
  </si>
  <si>
    <t>insure_part_time_prof_kind</t>
  </si>
  <si>
    <t>被保險人兼職職業等級</t>
  </si>
  <si>
    <t>於H26取大</t>
    <phoneticPr fontId="111" type="noConversion"/>
  </si>
  <si>
    <t>1</t>
    <phoneticPr fontId="17" type="noConversion"/>
  </si>
  <si>
    <t>-</t>
    <phoneticPr fontId="111" type="noConversion"/>
  </si>
  <si>
    <t>1.帳戶圈存(匯款)</t>
  </si>
  <si>
    <t>insure_part_time_job_code</t>
  </si>
  <si>
    <t>被保險人兼職職業代碼</t>
  </si>
  <si>
    <t>2</t>
    <phoneticPr fontId="17" type="noConversion"/>
  </si>
  <si>
    <t>2.現金圈存(匯款)</t>
  </si>
  <si>
    <t>plan_code</t>
  </si>
  <si>
    <t>3</t>
    <phoneticPr fontId="17" type="noConversion"/>
  </si>
  <si>
    <t>一般信用卡</t>
    <phoneticPr fontId="111" type="noConversion"/>
  </si>
  <si>
    <t>3.信用卡</t>
  </si>
  <si>
    <t>paid_period_year</t>
  </si>
  <si>
    <t>繳費年期</t>
  </si>
  <si>
    <t>4</t>
    <phoneticPr fontId="17" type="noConversion"/>
  </si>
  <si>
    <t>金融機構轉帳</t>
    <phoneticPr fontId="111" type="noConversion"/>
  </si>
  <si>
    <t>4.本行自扣(轉帳)</t>
  </si>
  <si>
    <t>coverage_type</t>
  </si>
  <si>
    <t>保障類別單位</t>
  </si>
  <si>
    <t>1.保額 2單位 3計畫</t>
  </si>
  <si>
    <t>試算表無須判別</t>
    <phoneticPr fontId="111" type="noConversion"/>
  </si>
  <si>
    <t>5</t>
    <phoneticPr fontId="17" type="noConversion"/>
  </si>
  <si>
    <t>自行繳費</t>
    <phoneticPr fontId="111" type="noConversion"/>
  </si>
  <si>
    <t>5.臨櫃轉帳(匯款)</t>
  </si>
  <si>
    <t>cuy_cpo</t>
  </si>
  <si>
    <t>保額幣別</t>
  </si>
  <si>
    <t>台幣為TWD</t>
  </si>
  <si>
    <t>6</t>
    <phoneticPr fontId="17" type="noConversion"/>
  </si>
  <si>
    <t>6.臨櫃存入(匯款)</t>
  </si>
  <si>
    <t>cuy_prem</t>
  </si>
  <si>
    <t>保費幣別</t>
  </si>
  <si>
    <t>OIU商品時,</t>
  </si>
  <si>
    <t>7</t>
    <phoneticPr fontId="17" type="noConversion"/>
  </si>
  <si>
    <t>9.其他</t>
  </si>
  <si>
    <t>可能保額與保費幣別不同</t>
  </si>
  <si>
    <t>A</t>
    <phoneticPr fontId="111" type="noConversion"/>
  </si>
  <si>
    <t>A.他行自扣(轉帳)</t>
  </si>
  <si>
    <t>Modx</t>
  </si>
  <si>
    <t>繳別</t>
  </si>
  <si>
    <t>01 月繳</t>
  </si>
  <si>
    <t>03 季繳</t>
  </si>
  <si>
    <t>06 半年繳</t>
  </si>
  <si>
    <t>12 年繳</t>
  </si>
  <si>
    <t>增值回饋分享金給付方式</t>
    <phoneticPr fontId="111" type="noConversion"/>
  </si>
  <si>
    <t>P 躉繳</t>
  </si>
  <si>
    <t>1 增購保額</t>
  </si>
  <si>
    <t>first_pay_way</t>
  </si>
  <si>
    <t>首期繳費方式</t>
  </si>
  <si>
    <t>2 抵繳保費</t>
  </si>
  <si>
    <t>現金給付</t>
    <phoneticPr fontId="111" type="noConversion"/>
  </si>
  <si>
    <t>3 現金給付</t>
  </si>
  <si>
    <t>儲存生息</t>
    <phoneticPr fontId="111" type="noConversion"/>
  </si>
  <si>
    <t>4 儲存生息</t>
  </si>
  <si>
    <t>年金給付方式</t>
    <phoneticPr fontId="111" type="noConversion"/>
  </si>
  <si>
    <t>一次年金</t>
    <phoneticPr fontId="111" type="noConversion"/>
  </si>
  <si>
    <t>1 一次給付</t>
  </si>
  <si>
    <t>cont_pay_way</t>
  </si>
  <si>
    <t>續期繳費方式</t>
  </si>
  <si>
    <t>分期年金</t>
    <phoneticPr fontId="111" type="noConversion"/>
  </si>
  <si>
    <t>2 分期給付</t>
  </si>
  <si>
    <t>年金保證期</t>
    <phoneticPr fontId="111" type="noConversion"/>
  </si>
  <si>
    <t>group_pay_disc_no</t>
  </si>
  <si>
    <t>group_pay_disc</t>
  </si>
  <si>
    <t>集體彙繳折扣率</t>
  </si>
  <si>
    <t>ex 1%提供 0.01</t>
  </si>
  <si>
    <t>face_amt</t>
  </si>
  <si>
    <t>保額(元/計畫/單位)</t>
  </si>
  <si>
    <t>prem_amt</t>
  </si>
  <si>
    <t>保費(目標保費、核心保費)</t>
  </si>
  <si>
    <t>投資型用</t>
    <phoneticPr fontId="111" type="noConversion"/>
  </si>
  <si>
    <t>excess_prmm</t>
  </si>
  <si>
    <t>超額保費(衛星保費)</t>
  </si>
  <si>
    <t>additional_prmm</t>
  </si>
  <si>
    <t>增額保費/首期追加繳付</t>
  </si>
  <si>
    <t>需加工計算首期總保費</t>
    <phoneticPr fontId="111" type="noConversion"/>
  </si>
  <si>
    <t>年</t>
    <phoneticPr fontId="111" type="noConversion"/>
  </si>
  <si>
    <t>1.年給付</t>
  </si>
  <si>
    <t>cont_trial_yn</t>
  </si>
  <si>
    <t>是否續保試算</t>
  </si>
  <si>
    <t>月</t>
    <phoneticPr fontId="111" type="noConversion"/>
  </si>
  <si>
    <t>2.月給付</t>
  </si>
  <si>
    <t>mortgage_year</t>
  </si>
  <si>
    <t>房貸年期</t>
  </si>
  <si>
    <t>季</t>
    <phoneticPr fontId="111" type="noConversion"/>
  </si>
  <si>
    <t>3.季給付</t>
  </si>
  <si>
    <t>mortgage_amt</t>
  </si>
  <si>
    <t>房貸金額</t>
  </si>
  <si>
    <t>元</t>
  </si>
  <si>
    <t>半年</t>
    <phoneticPr fontId="111" type="noConversion"/>
  </si>
  <si>
    <t>4.半年給付</t>
  </si>
  <si>
    <t>cont_face_amt</t>
  </si>
  <si>
    <t>續保保額</t>
  </si>
  <si>
    <t>add_feedback_pay_type_6</t>
  </si>
  <si>
    <t>增值回饋金1-6年給付方式</t>
  </si>
  <si>
    <t>試算表自行判別</t>
    <phoneticPr fontId="111" type="noConversion"/>
  </si>
  <si>
    <t>add_feedback_pay_type_7</t>
  </si>
  <si>
    <t>增值回饋金Y7+給付方式</t>
  </si>
  <si>
    <t>分期定期年期</t>
    <phoneticPr fontId="111" type="noConversion"/>
  </si>
  <si>
    <t>add_feedback_pay_type_m_flag</t>
  </si>
  <si>
    <t>增值回饋金Y7+且大於55歲是否月領</t>
  </si>
  <si>
    <t>試算表無月領設定</t>
    <phoneticPr fontId="111" type="noConversion"/>
  </si>
  <si>
    <t>designate_insurance_amt</t>
  </si>
  <si>
    <t>指定保險金</t>
  </si>
  <si>
    <t>無分期定額保險金</t>
    <phoneticPr fontId="111" type="noConversion"/>
  </si>
  <si>
    <t>installment_fix_ins_est_rate</t>
  </si>
  <si>
    <t>分期定額保險金預定利率</t>
  </si>
  <si>
    <t>installment_fix_ins_pay_during</t>
  </si>
  <si>
    <t>分期定額保險金給付期間</t>
  </si>
  <si>
    <t>death_ins_pay_pct</t>
  </si>
  <si>
    <t>主約身故保障給付設定</t>
  </si>
  <si>
    <t>ex 30% 提供30</t>
  </si>
  <si>
    <t>(約定分期給付比例)</t>
  </si>
  <si>
    <t>installment_regu_ins_pay_during</t>
  </si>
  <si>
    <t>分期定期保險金給付期間</t>
  </si>
  <si>
    <t>10或20</t>
    <phoneticPr fontId="111" type="noConversion"/>
  </si>
  <si>
    <t>annuity_pay_type</t>
  </si>
  <si>
    <t>年金給付方式</t>
  </si>
  <si>
    <t>annuity_guarantee_during</t>
  </si>
  <si>
    <t>年金保證期間</t>
  </si>
  <si>
    <t>annuity_guarantee_amt</t>
  </si>
  <si>
    <t>年金保證金額</t>
  </si>
  <si>
    <t>annuity_guarantee_during_pay_type</t>
  </si>
  <si>
    <t>年金分期給付方式/年金保證期間給付方式</t>
  </si>
  <si>
    <t>annuity_pay_start_age</t>
  </si>
  <si>
    <t>年金開始給付(歲)</t>
  </si>
  <si>
    <t>歲</t>
  </si>
  <si>
    <t>系統換算</t>
    <phoneticPr fontId="111" type="noConversion"/>
  </si>
  <si>
    <t>annuity_guarantee_age</t>
  </si>
  <si>
    <t>年金保證提領年齡</t>
  </si>
  <si>
    <t>anuuity_accumulated_period</t>
  </si>
  <si>
    <t>年金累積期間/年金開始給付(年)</t>
  </si>
  <si>
    <t>annuity_plan_paid_period_year</t>
  </si>
  <si>
    <t>計畫繳費年期(年金)</t>
  </si>
  <si>
    <t>inv_plan_paid_period_year</t>
  </si>
  <si>
    <t>計畫繳費年期(投資型壽險)</t>
  </si>
  <si>
    <t>inv_rate_1</t>
  </si>
  <si>
    <t xml:space="preserve">預估投資報酬率1 </t>
  </si>
  <si>
    <t>只會使用單段報酬率，其餘系統自訂</t>
    <phoneticPr fontId="111" type="noConversion"/>
  </si>
  <si>
    <t>應比預估投資報酬率2高</t>
  </si>
  <si>
    <t>inv_rate_2</t>
  </si>
  <si>
    <t>預估投資報酬率2</t>
  </si>
  <si>
    <t>應比預估投資報酬率1低</t>
  </si>
  <si>
    <t>inv_pct_nor</t>
  </si>
  <si>
    <t>投資比例-一般</t>
  </si>
  <si>
    <t>%</t>
  </si>
  <si>
    <t>inv_pct_etf</t>
  </si>
  <si>
    <t>投資比例-ETF</t>
  </si>
  <si>
    <t>inv_pct_dit</t>
  </si>
  <si>
    <t>投資比例-全委</t>
  </si>
  <si>
    <t>inv_pct_cuy</t>
  </si>
  <si>
    <t>投資比例-貨幣</t>
  </si>
  <si>
    <t>inv_pct_bnd</t>
  </si>
  <si>
    <t>投資比例-債券</t>
  </si>
  <si>
    <t>inv_coverage_year</t>
  </si>
  <si>
    <t>保障年歲(投資型商品)</t>
  </si>
  <si>
    <t>first_add_pay</t>
  </si>
  <si>
    <t>首期追加繳付</t>
  </si>
  <si>
    <t>imm_invest</t>
  </si>
  <si>
    <t>是否立投</t>
  </si>
  <si>
    <t>allocation_pct_y</t>
  </si>
  <si>
    <t>年提撥比</t>
  </si>
  <si>
    <t>allocation_pct_m</t>
  </si>
  <si>
    <t>月提撥比例</t>
  </si>
  <si>
    <t>inv_annuity_pay_choice</t>
  </si>
  <si>
    <t>投資型年金給付選擇</t>
  </si>
  <si>
    <t>1.IFL</t>
  </si>
  <si>
    <t>2.GWA</t>
  </si>
  <si>
    <t>inv_annuity_ifl_start_age</t>
  </si>
  <si>
    <t>IFL開始領取年齡</t>
  </si>
  <si>
    <t>inv_annuity_gwa_start_age</t>
  </si>
  <si>
    <t>GWA開始領取年齡</t>
  </si>
  <si>
    <t>ProposalAdd</t>
    <phoneticPr fontId="111" type="noConversion"/>
  </si>
  <si>
    <t>若無附約將傳空陣列[]</t>
  </si>
  <si>
    <t>insu_rela_desc</t>
  </si>
  <si>
    <t>附約被保險人關係</t>
  </si>
  <si>
    <t>0要保人本人</t>
  </si>
  <si>
    <t>1被保險人本人</t>
  </si>
  <si>
    <t>2 配偶</t>
  </si>
  <si>
    <t>3 子女</t>
  </si>
  <si>
    <t>4 本人父母</t>
  </si>
  <si>
    <t>5 配偶父母</t>
  </si>
  <si>
    <t>6 其它</t>
  </si>
  <si>
    <t>被保險人</t>
  </si>
  <si>
    <t>被保險人</t>
    <phoneticPr fontId="111" type="noConversion"/>
  </si>
  <si>
    <t>出生年月日</t>
  </si>
  <si>
    <r>
      <t>1.</t>
    </r>
    <r>
      <rPr>
        <sz val="10"/>
        <color rgb="FF000000"/>
        <rFont val="Times New Roman"/>
        <family val="1"/>
      </rPr>
      <t xml:space="preserve">      </t>
    </r>
    <r>
      <rPr>
        <sz val="10"/>
        <color rgb="FF000000"/>
        <rFont val="微軟正黑體"/>
        <family val="2"/>
        <charset val="136"/>
      </rPr>
      <t>保額</t>
    </r>
  </si>
  <si>
    <r>
      <t>2.</t>
    </r>
    <r>
      <rPr>
        <sz val="10"/>
        <color theme="1"/>
        <rFont val="Times New Roman"/>
        <family val="1"/>
      </rPr>
      <t xml:space="preserve">      </t>
    </r>
    <r>
      <rPr>
        <sz val="10"/>
        <color rgb="FF000000"/>
        <rFont val="微軟正黑體"/>
        <family val="2"/>
        <charset val="136"/>
      </rPr>
      <t>單位</t>
    </r>
  </si>
  <si>
    <r>
      <t>3.</t>
    </r>
    <r>
      <rPr>
        <sz val="10"/>
        <color theme="1"/>
        <rFont val="Times New Roman"/>
        <family val="1"/>
      </rPr>
      <t xml:space="preserve">      </t>
    </r>
    <r>
      <rPr>
        <sz val="10"/>
        <color rgb="FF000000"/>
        <rFont val="微軟正黑體"/>
        <family val="2"/>
        <charset val="136"/>
      </rPr>
      <t>計畫</t>
    </r>
  </si>
  <si>
    <t>exmpt_period_year</t>
  </si>
  <si>
    <t>豁免年期</t>
  </si>
  <si>
    <t>指定保險金年期：</t>
    <phoneticPr fontId="17" type="noConversion"/>
  </si>
  <si>
    <t>全列印頁面-分期定期保險金給付</t>
    <phoneticPr fontId="17" type="noConversion"/>
  </si>
  <si>
    <t>投保年齡區間：</t>
    <phoneticPr fontId="17" type="noConversion"/>
  </si>
  <si>
    <t>%</t>
    <phoneticPr fontId="17" type="noConversion"/>
  </si>
  <si>
    <t>是否使用：1=系統帶入,0=輸入頁帶入</t>
    <phoneticPr fontId="111" type="noConversion"/>
  </si>
  <si>
    <t>集彙折扣代碼</t>
    <phoneticPr fontId="17" type="noConversion"/>
  </si>
  <si>
    <t>集彙、員工專案有值=Y</t>
    <phoneticPr fontId="111" type="noConversion"/>
  </si>
  <si>
    <t>分期最低金額</t>
    <phoneticPr fontId="142" type="noConversion"/>
  </si>
  <si>
    <t>分期定期保險金給付期間：</t>
    <phoneticPr fontId="142" type="noConversion"/>
  </si>
  <si>
    <t>假設分期定期保險金預定利率：</t>
    <phoneticPr fontId="142" type="noConversion"/>
  </si>
  <si>
    <t>期別</t>
    <phoneticPr fontId="142" type="noConversion"/>
  </si>
  <si>
    <t>險種代號+年期</t>
    <phoneticPr fontId="17" type="noConversion"/>
  </si>
  <si>
    <t>預定利率-2</t>
    <phoneticPr fontId="17" type="noConversion"/>
  </si>
  <si>
    <t>最低年齡-3</t>
    <phoneticPr fontId="17" type="noConversion"/>
  </si>
  <si>
    <t>最高年齡-4</t>
    <phoneticPr fontId="17" type="noConversion"/>
  </si>
  <si>
    <t>最低保額-5</t>
    <phoneticPr fontId="17" type="noConversion"/>
  </si>
  <si>
    <t>最高保額-6</t>
    <phoneticPr fontId="17" type="noConversion"/>
  </si>
  <si>
    <t>集體彙繳件</t>
    <phoneticPr fontId="17" type="noConversion"/>
  </si>
  <si>
    <t>金融機構轉帳</t>
  </si>
  <si>
    <t>控制項目</t>
    <phoneticPr fontId="17" type="noConversion"/>
  </si>
  <si>
    <t>男</t>
    <phoneticPr fontId="17" type="noConversion"/>
  </si>
  <si>
    <t>女</t>
    <phoneticPr fontId="17" type="noConversion"/>
  </si>
  <si>
    <t>繳清保險金額</t>
    <phoneticPr fontId="17" type="noConversion"/>
  </si>
  <si>
    <t>購買增額繳清保險金額</t>
    <phoneticPr fontId="17" type="noConversion"/>
  </si>
  <si>
    <t>性別：En_Sex</t>
    <phoneticPr fontId="17" type="noConversion"/>
  </si>
  <si>
    <t>繳別：En_PayT</t>
    <phoneticPr fontId="17" type="noConversion"/>
  </si>
  <si>
    <t>繳費方式-首期：En_PayMF</t>
    <phoneticPr fontId="17" type="noConversion"/>
  </si>
  <si>
    <t>繳費方式-續期：En_PayMR</t>
    <phoneticPr fontId="17" type="noConversion"/>
  </si>
  <si>
    <t>給付方式：En_BFM</t>
    <phoneticPr fontId="17" type="noConversion"/>
  </si>
  <si>
    <t>OLD/說明/檢核</t>
    <phoneticPr fontId="17" type="noConversion"/>
  </si>
  <si>
    <t>利變：1、分紅：2、其他：3</t>
    <phoneticPr fontId="17" type="noConversion"/>
  </si>
  <si>
    <t>現金給付</t>
  </si>
  <si>
    <t>假設分紅：最可能紅利</t>
    <phoneticPr fontId="17" type="noConversion"/>
  </si>
  <si>
    <t>假設分紅：較低紅利</t>
    <phoneticPr fontId="17" type="noConversion"/>
  </si>
  <si>
    <t>假設分紅：
可能紅利金額為零</t>
    <phoneticPr fontId="17" type="noConversion"/>
  </si>
  <si>
    <t>被保險人：</t>
    <phoneticPr fontId="142" type="noConversion"/>
  </si>
  <si>
    <t>保險年齡：</t>
    <phoneticPr fontId="142" type="noConversion"/>
  </si>
  <si>
    <t>性別：</t>
    <phoneticPr fontId="142" type="noConversion"/>
  </si>
  <si>
    <t>保險種類</t>
    <phoneticPr fontId="142" type="noConversion"/>
  </si>
  <si>
    <t>險種代碼</t>
    <phoneticPr fontId="142" type="noConversion"/>
  </si>
  <si>
    <t>保額</t>
    <phoneticPr fontId="142" type="noConversion"/>
  </si>
  <si>
    <t>‧上表健康管理折扣後實繳保費，繳費期內如不符折扣條件，上表將不適用，詳細內容以投保當時保單條款規定為準。</t>
    <phoneticPr fontId="17" type="noConversion"/>
  </si>
  <si>
    <t>投     保     利     益     表</t>
    <phoneticPr fontId="142" type="noConversion"/>
  </si>
  <si>
    <t>祝壽
保險金</t>
    <phoneticPr fontId="142" type="noConversion"/>
  </si>
  <si>
    <t>詳下表身故保障</t>
    <phoneticPr fontId="142" type="noConversion"/>
  </si>
  <si>
    <t>‧上表所列各項保險實際給付金額以保單條款規定為準。</t>
    <phoneticPr fontId="142" type="noConversion"/>
  </si>
  <si>
    <t>單位：元</t>
    <phoneticPr fontId="142" type="noConversion"/>
  </si>
  <si>
    <t>‧上表年度/累計實繳保費已扣除繳費方式折扣，繳費期內如不符繳費方式折扣條件，上表將不適用。</t>
  </si>
  <si>
    <t>商品摘要</t>
    <phoneticPr fontId="142" type="noConversion"/>
  </si>
  <si>
    <t>免付費申訴專線：0809-000-550</t>
  </si>
  <si>
    <t xml:space="preserve">  期間。</t>
  </si>
  <si>
    <t>‧傷害：係指被保險人於本契約有效期間內，遭受意外傷害事故，因而蒙受之傷害。</t>
    <phoneticPr fontId="142" type="noConversion"/>
  </si>
  <si>
    <t>‧意外傷害事故：係指非由疾病引起之外來突發事故。</t>
    <phoneticPr fontId="142" type="noConversion"/>
  </si>
  <si>
    <t>‧本商品各項保險金給付詳細內容及其限制請詳閱保單條款內容說明。</t>
    <phoneticPr fontId="142" type="noConversion"/>
  </si>
  <si>
    <t>注意事項：</t>
    <phoneticPr fontId="17" type="noConversion"/>
  </si>
  <si>
    <t>‧本公司資訊公開說明文件放置網址www.fubon.com/life/，歡迎上網查詢。</t>
    <phoneticPr fontId="142" type="noConversion"/>
  </si>
  <si>
    <t>‧本商品經富邦人壽合格簽署人員檢視其內容業已符合一般精算原則及保險法令，惟為確保權益，基於保險公司與消費者</t>
  </si>
  <si>
    <t xml:space="preserve">  衡平對等原則，消費者仍應詳加閱讀保險單條款與相關文件，審慎選擇保險商品。本商品如有虛偽不實或違法情事，應</t>
  </si>
  <si>
    <t xml:space="preserve">  由富邦人壽及負責人依法負責。</t>
  </si>
  <si>
    <t>‧投保後解約或不繼續繳費可能不利消費者，請慎選符合需求之保險商品。</t>
  </si>
  <si>
    <t>‧保險契約各項權利義務皆詳列於保單條款，消費者務必詳加閱讀了解，並把握保單契約撤銷之時效(收到保單翌日起算</t>
  </si>
  <si>
    <t xml:space="preserve">  十日內)。</t>
  </si>
  <si>
    <t>‧本商品保險保障部份受「財團法人保險安定基金」之「人身保險安定基金專戶」保障，並非存款，不受存款保險之保障。</t>
    <phoneticPr fontId="142" type="noConversion"/>
  </si>
  <si>
    <t>‧本商品之保險契約由富邦人壽承保發單，招攬人員若為保險經紀人(或代理人) 所屬業務員仍應受保險業務員管理規則</t>
  </si>
  <si>
    <t xml:space="preserve">  規範。</t>
  </si>
  <si>
    <t>‧本人已將本建議書內容及注意事項向要保人親自告知</t>
  </si>
  <si>
    <t>‧本人已詳閱本建議書內容並同意提醒注意事項</t>
  </si>
  <si>
    <r>
      <t>業務員簽名：</t>
    </r>
    <r>
      <rPr>
        <b/>
        <u/>
        <sz val="10"/>
        <rFont val="新細明體"/>
        <family val="3"/>
        <charset val="136"/>
      </rPr>
      <t xml:space="preserve">                                                   .</t>
    </r>
    <phoneticPr fontId="142" type="noConversion"/>
  </si>
  <si>
    <r>
      <t>要保人簽名：</t>
    </r>
    <r>
      <rPr>
        <b/>
        <u/>
        <sz val="10"/>
        <rFont val="新細明體"/>
        <family val="3"/>
        <charset val="136"/>
      </rPr>
      <t xml:space="preserve">                                                   .</t>
    </r>
    <phoneticPr fontId="142" type="noConversion"/>
  </si>
  <si>
    <t>健康管理保險費折扣項目</t>
    <phoneticPr fontId="17" type="noConversion"/>
  </si>
  <si>
    <t>保單年度</t>
    <phoneticPr fontId="142" type="noConversion"/>
  </si>
  <si>
    <t>保險年齡</t>
    <phoneticPr fontId="142" type="noConversion"/>
  </si>
  <si>
    <t>年度
實繳保費</t>
    <phoneticPr fontId="142" type="noConversion"/>
  </si>
  <si>
    <t>輕度失智
保險金</t>
    <phoneticPr fontId="17" type="noConversion"/>
  </si>
  <si>
    <t>累計
實繳保費</t>
    <phoneticPr fontId="17" type="noConversion"/>
  </si>
  <si>
    <t>中重度失智
保險金
(免責期間屆滿
時之保單年度)</t>
    <phoneticPr fontId="17" type="noConversion"/>
  </si>
  <si>
    <t>保險金額-
大眾運輸工具意外身故保障-28
(不含年度末身故/完全失能時可領總金額)</t>
  </si>
  <si>
    <t>重大燒燙傷保險金-29</t>
    <phoneticPr fontId="17" type="noConversion"/>
  </si>
  <si>
    <t>保險金額-
大眾運輸工具
意外身故保障-30
(含年度末身故/完全失能保障)</t>
    <phoneticPr fontId="17" type="noConversion"/>
  </si>
  <si>
    <t>意外身故保險金(含身故可領總金額)-31</t>
    <phoneticPr fontId="17" type="noConversion"/>
  </si>
  <si>
    <t>年度末
大眾運輸
交通工具
意外身故保障</t>
    <phoneticPr fontId="17" type="noConversion"/>
  </si>
  <si>
    <t>年度末
大眾運輸交通工具
意外身故時可領總金額</t>
    <phoneticPr fontId="17" type="noConversion"/>
  </si>
  <si>
    <t>重大疾病暨
特定傷病保險金</t>
    <phoneticPr fontId="17" type="noConversion"/>
  </si>
  <si>
    <t>有折扣：1、2；無折扣：0</t>
    <phoneticPr fontId="17" type="noConversion"/>
  </si>
  <si>
    <t>非連生：1、連生：2</t>
    <phoneticPr fontId="17" type="noConversion"/>
  </si>
  <si>
    <t>被保險人2</t>
    <phoneticPr fontId="17" type="noConversion"/>
  </si>
  <si>
    <t>姓名</t>
    <phoneticPr fontId="17" type="noConversion"/>
  </si>
  <si>
    <t>儲存生息-1%</t>
    <phoneticPr fontId="17" type="noConversion"/>
  </si>
  <si>
    <t>男</t>
  </si>
  <si>
    <t>女</t>
  </si>
  <si>
    <t>InsuranceReverseName</t>
  </si>
  <si>
    <t>Gender</t>
  </si>
  <si>
    <t>Age</t>
  </si>
  <si>
    <t>tbHEALTH1</t>
    <phoneticPr fontId="17" type="noConversion"/>
  </si>
  <si>
    <t>HEALTH1</t>
  </si>
  <si>
    <t>HEALTH2</t>
  </si>
  <si>
    <t>HEALTH3</t>
  </si>
  <si>
    <t>HEALTH4</t>
  </si>
  <si>
    <t>HEALTH5</t>
  </si>
  <si>
    <t>HEALTH6</t>
  </si>
  <si>
    <t>HEALTH7</t>
  </si>
  <si>
    <t>HEALTH8</t>
  </si>
  <si>
    <t>HEALTH9</t>
  </si>
  <si>
    <t>HEALTH10</t>
  </si>
  <si>
    <t>HEALTH11</t>
  </si>
  <si>
    <t>HEALTH12</t>
  </si>
  <si>
    <t>HEALTH13</t>
  </si>
  <si>
    <t>HEALTH14</t>
  </si>
  <si>
    <t>HEALTH15</t>
  </si>
  <si>
    <t>HEALTH16</t>
  </si>
  <si>
    <t>HEALTH17</t>
  </si>
  <si>
    <t>HEALTH18</t>
  </si>
  <si>
    <t>HEALTH19</t>
  </si>
  <si>
    <t>HEALTH20</t>
  </si>
  <si>
    <t>HEALTH21</t>
  </si>
  <si>
    <t>HEALTH22</t>
  </si>
  <si>
    <t>HEALTH23</t>
  </si>
  <si>
    <t>HEALTH24</t>
  </si>
  <si>
    <t>HEALTH25</t>
  </si>
  <si>
    <t>HEALTH26</t>
  </si>
  <si>
    <t>HEALTH27</t>
  </si>
  <si>
    <t>HEALTH28</t>
  </si>
  <si>
    <t>HEALTH29</t>
  </si>
  <si>
    <t>HEALTH30</t>
  </si>
  <si>
    <t>HEALTH31</t>
  </si>
  <si>
    <t>HEALTH32</t>
  </si>
  <si>
    <t>HEALTH33</t>
  </si>
  <si>
    <t>HEALTH34</t>
  </si>
  <si>
    <t>HEALTH35</t>
  </si>
  <si>
    <t>HEALTH36</t>
  </si>
  <si>
    <t>HEALTH37</t>
  </si>
  <si>
    <t>HEALTH38</t>
  </si>
  <si>
    <t>HEALTH39</t>
  </si>
  <si>
    <t>HEALTH40</t>
  </si>
  <si>
    <t>HEALTH41</t>
  </si>
  <si>
    <t>HEALTH42</t>
  </si>
  <si>
    <t>HEALTH43</t>
  </si>
  <si>
    <t>HEALTH44</t>
  </si>
  <si>
    <t>HEALTH45</t>
  </si>
  <si>
    <t>HEALTH46</t>
  </si>
  <si>
    <t>HEALTH47</t>
  </si>
  <si>
    <t>HEALTH48</t>
  </si>
  <si>
    <t>HEALTH49</t>
  </si>
  <si>
    <t>HEALTH50</t>
  </si>
  <si>
    <t>HEALTH51</t>
  </si>
  <si>
    <t>HEALTH52</t>
  </si>
  <si>
    <t>HEALTH53</t>
  </si>
  <si>
    <t>HEALTH54</t>
  </si>
  <si>
    <t>HEALTH55</t>
  </si>
  <si>
    <t>HEALTH56</t>
  </si>
  <si>
    <t>HEALTH57</t>
  </si>
  <si>
    <t>HEALTH58</t>
  </si>
  <si>
    <t>HEALTH59</t>
  </si>
  <si>
    <t>HEALTH60</t>
  </si>
  <si>
    <t>HEALTH61</t>
  </si>
  <si>
    <t>HEALTH62</t>
  </si>
  <si>
    <t>HEALTH63</t>
  </si>
  <si>
    <t>HEALTH64</t>
  </si>
  <si>
    <t>HEALTH65</t>
  </si>
  <si>
    <t>HEALTH66</t>
  </si>
  <si>
    <t>HEALTH67</t>
  </si>
  <si>
    <t>HEALTH68</t>
  </si>
  <si>
    <t>HEALTH69</t>
  </si>
  <si>
    <t>HEALTH70</t>
  </si>
  <si>
    <t>HEALTH71</t>
  </si>
  <si>
    <t>HEALTH72</t>
  </si>
  <si>
    <t>HEALTH73</t>
  </si>
  <si>
    <t>HEALTH74</t>
  </si>
  <si>
    <t>HEALTH75</t>
  </si>
  <si>
    <t>HEALTH76</t>
  </si>
  <si>
    <t>HEALTH77</t>
  </si>
  <si>
    <t>HEALTH78</t>
  </si>
  <si>
    <t>HEALTH79</t>
  </si>
  <si>
    <t>HEALTH80</t>
  </si>
  <si>
    <t>HEALTH81</t>
  </si>
  <si>
    <t>HEALTH82</t>
  </si>
  <si>
    <t>HEALTH83</t>
  </si>
  <si>
    <t>HEALTH84</t>
  </si>
  <si>
    <t>HEALTH85</t>
  </si>
  <si>
    <t>HEALTH86</t>
  </si>
  <si>
    <t>HEALTH87</t>
  </si>
  <si>
    <t>HEALTH88</t>
  </si>
  <si>
    <t>HEALTH89</t>
  </si>
  <si>
    <t>HEALTH90</t>
  </si>
  <si>
    <t>HEALTH91</t>
  </si>
  <si>
    <t>HEALTH92</t>
  </si>
  <si>
    <t>HEALTH93</t>
  </si>
  <si>
    <t>HEALTH94</t>
  </si>
  <si>
    <t>HEALTH95</t>
  </si>
  <si>
    <t>HEALTH96</t>
  </si>
  <si>
    <t>HEALTH97</t>
  </si>
  <si>
    <t>HEALTH98</t>
  </si>
  <si>
    <t>HEALTH99</t>
  </si>
  <si>
    <t>HEALTH100</t>
  </si>
  <si>
    <t>HEALTH101</t>
  </si>
  <si>
    <t>HEALTH102</t>
  </si>
  <si>
    <t>HEALTH103</t>
  </si>
  <si>
    <t>HEALTH104</t>
  </si>
  <si>
    <t>HEALTH105</t>
  </si>
  <si>
    <t>HEALTH106</t>
  </si>
  <si>
    <t>HEALTH107</t>
  </si>
  <si>
    <t>HEALTH108</t>
  </si>
  <si>
    <t>HEALTH109</t>
  </si>
  <si>
    <t>HEALTH110</t>
  </si>
  <si>
    <t>HEALTH111</t>
  </si>
  <si>
    <t>tbHEALTH2</t>
    <phoneticPr fontId="17" type="noConversion"/>
  </si>
  <si>
    <t>身故保險金或
喪葬費用
保險金</t>
    <phoneticPr fontId="142" type="noConversion"/>
  </si>
  <si>
    <t xml:space="preserve">  相關資訊，請洽本公司業務員、服務據點(免費服務及申訴電話：0809-000-550)或網站(www.fubon.com/life/)，</t>
    <phoneticPr fontId="142" type="noConversion"/>
  </si>
  <si>
    <t xml:space="preserve">  以保障您的權益。</t>
    <phoneticPr fontId="142" type="noConversion"/>
  </si>
  <si>
    <t>開始承保保險年齡</t>
    <phoneticPr fontId="17" type="noConversion"/>
  </si>
  <si>
    <t>附加費用利率：</t>
    <phoneticPr fontId="17" type="noConversion"/>
  </si>
  <si>
    <t>完全失能
關懷
保險金</t>
    <phoneticPr fontId="142" type="noConversion"/>
  </si>
  <si>
    <t>完全失能
生活扶助
保險金</t>
    <phoneticPr fontId="142" type="noConversion"/>
  </si>
  <si>
    <t>累計
給付年度</t>
    <phoneticPr fontId="142" type="noConversion"/>
  </si>
  <si>
    <t>每月
給付金額
(元)</t>
    <phoneticPr fontId="142" type="noConversion"/>
  </si>
  <si>
    <t>長期照顧
一次
保險金</t>
    <phoneticPr fontId="142" type="noConversion"/>
  </si>
  <si>
    <t>長期照顧
分期
保險金</t>
    <phoneticPr fontId="142" type="noConversion"/>
  </si>
  <si>
    <t>LTQ10</t>
  </si>
  <si>
    <t>LTQ20</t>
  </si>
  <si>
    <t>LTQ30</t>
  </si>
  <si>
    <t>LTQ</t>
  </si>
  <si>
    <t>富邦人壽連馨久久長期照顧終身健康保險</t>
    <phoneticPr fontId="17" type="noConversion"/>
  </si>
  <si>
    <t>V1.0-1150720</t>
    <phoneticPr fontId="17" type="noConversion"/>
  </si>
  <si>
    <t>指定疫苗接種或健康檢查</t>
    <phoneticPr fontId="17" type="noConversion"/>
  </si>
  <si>
    <t>給付項目：老年住院醫療提前給付保險金、完全失能關懷保險金、完全失能生活扶助保險金、長期照顧一次保險金、</t>
    <phoneticPr fontId="17" type="noConversion"/>
  </si>
  <si>
    <t>長期照顧分期保險金、身故保險金或喪葬費用保險金、祝壽保險金、豁免保險費</t>
    <phoneticPr fontId="17" type="noConversion"/>
  </si>
  <si>
    <t>老年住院醫療
提前給付
保險金</t>
    <phoneticPr fontId="142" type="noConversion"/>
  </si>
  <si>
    <t>被保險人於本契約有效期間內且在保險年齡屆滿九十九歲仍生存者，本公司按當年度保險金額給付祝壽保險金後，本契約效力即行終止。如被保險人累計已領及應領而未領之各項保險金總額已達年繳保險費總和的一點零二倍者，本公司不再給付祝壽保險金。</t>
    <phoneticPr fontId="142" type="noConversion"/>
  </si>
  <si>
    <t>豁免保險費</t>
    <phoneticPr fontId="142" type="noConversion"/>
  </si>
  <si>
    <t>‧被保險人於本契約有效且繳費期間內，經醫院醫師診斷確定致成下列情形之一者，本公司豁免診斷確定日後之本契約（不含附約）續期應繳之各期保險費，本契約繼續有效：
  一、依保單條款約定之疾病或意外傷害事故致成保單條款附表所列之完全失能程度之一者。
  二、被保險人經醫院專科醫師診斷確定符合保單條款約定之「長期照顧狀態」，並於免責期間屆滿後
      仍生存且持續符合「長期照顧狀態」者。
‧本契約依前項第二款約定豁免保險費期間，若被保險人因保單條款約定之被保險人「長期照顧狀態」已消滅致本公司暫停給付「長期照顧分期保險金」時，本公司自暫停給付「長期照顧分期保險金」之次一應繳日起暫停豁免保險費。要保人應於暫停給付「長期照顧分期保險金」之次一應繳日起繼續交付保險費使本契約繼續有效。</t>
    <phoneticPr fontId="142" type="noConversion"/>
  </si>
  <si>
    <t>被保險人於本契約有效期間內身故者，本公司按當年度保險金額給付身故保險金後，本契約效力即行終止。如被保險人累計已領及應領而未領之各項保險金總額已達年繳保險費總和的一點零二倍者，本公司不再給付身故保險金。</t>
    <phoneticPr fontId="142" type="noConversion"/>
  </si>
  <si>
    <t>‧被保險人實際年齡滿十五足歲前死亡者，其身故保險金變更為喪葬費用保險金。喪葬費用保險金給付總和（包含但不限</t>
    <phoneticPr fontId="17" type="noConversion"/>
  </si>
  <si>
    <t xml:space="preserve">  本公司），不得超過投保時遺產及贈與稅法第十七條喪葬費扣除額之一半，超過部分本公司不負給付責任，並依保單條</t>
    <phoneticPr fontId="17" type="noConversion"/>
  </si>
  <si>
    <t xml:space="preserve">  款約定無息退還該超過部分之已繳保險費。但被保險人如有於民國99年2月3日之前投保者，其喪葬費用保險金之給付，</t>
    <phoneticPr fontId="17" type="noConversion"/>
  </si>
  <si>
    <t xml:space="preserve">  請詳保單條款之約定。有關喪葬費用保險金給付之詳細內容，亦請詳保單條款。</t>
    <phoneticPr fontId="17" type="noConversion"/>
  </si>
  <si>
    <t>身故保障</t>
    <phoneticPr fontId="142" type="noConversion"/>
  </si>
  <si>
    <t>‧本保險因費率計算已考慮脫退率，故本保險無解約金。</t>
    <phoneticPr fontId="142" type="noConversion"/>
  </si>
  <si>
    <t>‧本商品之身故保險給付，有可能於特定條件下小於年繳保險費總和，請慎選符合需求之保險商品。</t>
    <phoneticPr fontId="142" type="noConversion"/>
  </si>
  <si>
    <t>‧本商品免責期間為九十日。</t>
    <phoneticPr fontId="142" type="noConversion"/>
  </si>
  <si>
    <t>‧免責期間：係指被保險人經專科醫師診斷確定為「長期照顧狀態」之日起算，且持續符合「長期照顧狀態」達九十日之</t>
  </si>
  <si>
    <t>‧疾病：係指被保險人自本契約生效日或復效日（含）起所發生之疾病。</t>
    <phoneticPr fontId="142" type="noConversion"/>
  </si>
  <si>
    <t>‧健康管理保險費折扣：本契約有效之繳費期間內，被保險人於指定期間內，接受經中央衛生主管機關查驗登記並核准使</t>
    <phoneticPr fontId="142" type="noConversion"/>
  </si>
  <si>
    <t xml:space="preserve">  用之指定疫苗接種，或接受經中央衛生主管機關核准登記並領有開業執照之醫療機構或醫事檢驗所之合格醫事人員所作</t>
    <phoneticPr fontId="142" type="noConversion"/>
  </si>
  <si>
    <t xml:space="preserve">  之健康檢查，並將證明文件或報告送達本公司者，本契約次一保單年度之續期保險費(不含附約)，按提供之項目，給予</t>
    <phoneticPr fontId="142" type="noConversion"/>
  </si>
  <si>
    <t xml:space="preserve">  (二)健康檢查報告：提供包含被保險人身高、體重、血壓、血糖、血脂肪(包括膽固醇及三酸甘油脂)等數值之檢查報告</t>
    <phoneticPr fontId="142" type="noConversion"/>
  </si>
  <si>
    <t xml:space="preserve">      者，本公司將提供本契約次一保單年度續期保險費1%之健康折扣。於同一指定期間內，被保險人無論接受幾次健康</t>
    <phoneticPr fontId="142" type="noConversion"/>
  </si>
  <si>
    <t xml:space="preserve">      檢查，本款健康折扣均以一次計算。</t>
    <phoneticPr fontId="142" type="noConversion"/>
  </si>
  <si>
    <t xml:space="preserve">  被保險人若於同一指定期間內提供前項第一款及第二款之證明文件及報告者，本契約之健康折扣以1%為限。</t>
    <phoneticPr fontId="142" type="noConversion"/>
  </si>
  <si>
    <t xml:space="preserve">  被保險人如未於第一項約定之期限內提供疫苗接種證明文件或健康檢查報告予本公司者，本契約次一保單年度即不提供</t>
    <phoneticPr fontId="142" type="noConversion"/>
  </si>
  <si>
    <t xml:space="preserve">  健康折扣。</t>
    <phoneticPr fontId="142" type="noConversion"/>
  </si>
  <si>
    <t xml:space="preserve">  本契約已達豁免保險費者，無本條約定適用。</t>
    <phoneticPr fontId="142" type="noConversion"/>
  </si>
  <si>
    <t>‧上表身故保障數值為假設於保險存續期間本保單皆無保險理賠，給付時需扣除被保險人已依保單條款約定所應申領之各</t>
    <phoneticPr fontId="142" type="noConversion"/>
  </si>
  <si>
    <t xml:space="preserve">  項保險金累計總額，實際保障數值依保單條款約定辦理。</t>
    <phoneticPr fontId="142" type="noConversion"/>
  </si>
  <si>
    <t>‧上表身故保障數值為尚未扣除累計已領及應領而未領之各項保險金總額，如被保險人累計已領及應領而未領之各項保險</t>
    <phoneticPr fontId="142" type="noConversion"/>
  </si>
  <si>
    <t xml:space="preserve">  金總額已達年繳保險費總和的一點零二倍者，本公司不再給付身故保險金。</t>
    <phoneticPr fontId="142" type="noConversion"/>
  </si>
  <si>
    <t>‧「住院」：係指被保險人經醫師診斷其疾病或傷害必須入住醫院，且正式辦理住院手續並確實在醫院接受診療者。但</t>
  </si>
  <si>
    <t xml:space="preserve">  不包含全民健康保險法所稱之日間住院及精神衛生法所稱之日間留院/日間照護。保險公司辦理理賠作業於需要時會參</t>
  </si>
  <si>
    <t xml:space="preserve">  據醫學專業意見審核被保險人住院之必要性。</t>
  </si>
  <si>
    <t xml:space="preserve">  (一)指定疫苗接種證明文件：提供被保險人接受「指定疫苗接種」的任一項目及接種日期之證明文件，本公司將提供本</t>
    <phoneticPr fontId="142" type="noConversion"/>
  </si>
  <si>
    <t xml:space="preserve">      一次計算。</t>
    <phoneticPr fontId="142" type="noConversion"/>
  </si>
  <si>
    <t xml:space="preserve">      契約次一保單年度續期保險費1%之健康折扣。於同一指定期間內，被保險人無論接受幾次接種，本款健康折扣均以</t>
    <phoneticPr fontId="142" type="noConversion"/>
  </si>
  <si>
    <t>累計給付年度</t>
  </si>
  <si>
    <t>給付數值</t>
  </si>
  <si>
    <t>F險種+年期(2位)</t>
    <phoneticPr fontId="17" type="noConversion"/>
  </si>
  <si>
    <t>最高33.3%，最低20.9%</t>
    <phoneticPr fontId="17" type="noConversion"/>
  </si>
  <si>
    <t>‧被保險人於本契約有效期間內且於保險年齡八十歲(含)之後因保單條款約定之疾病或意外傷害事故，而於醫院接受住院診療，且被保險人於該次住院之入院日尚未符合保單條款「完全失能關懷保險金」或「長期照顧一次保險金」約定之保險金給付條件者，本公司就該次住院給付保險金。
‧本條保險金累計給付之住院日數最高以二百日為限。</t>
    <phoneticPr fontId="142" type="noConversion"/>
  </si>
  <si>
    <t>‧長期照顧狀態：係指被保險人經專科醫師診斷判定，符合保單條款所列之生理功能障礙或認知功能障礙二項情形之一者。</t>
    <phoneticPr fontId="142" type="noConversion"/>
  </si>
  <si>
    <t>‧被保險人於本契約有效期間內，經醫院專科醫師診斷確定符合保單條款約定之「長期照顧狀態」，並於免責期間屆滿時仍生存且持續符合「長期照顧狀態」者，本公司按免責期間屆滿時之保險金額的十五倍給付。</t>
    <phoneticPr fontId="142" type="noConversion"/>
  </si>
  <si>
    <t xml:space="preserve">  健康管理保險費折扣（以下簡稱健康折扣）。健康折扣於每一保單年度均按其提供之項目重新計算：</t>
    <phoneticPr fontId="142" type="noConversion"/>
  </si>
  <si>
    <t>‧被保險人於本契約有效期間內因保單條款約定的疾病或意外傷害事故，經醫院醫師診斷確定致成保單條款附表所列完全失能程度之一，且於完全失能診斷確定日仍生存者，本公司於完全失能診斷確定日起一年內之每一週月日（不論被保險人生存與否）依保單條款約定給付。
‧被保險人於完全失能診斷確定日之週年日仍生存者，本公司於各該週年日起一年內之每一週月日（不論被保險人生存與否）依保單條款約定給付。 
‧被保險人於本契約有效期間內，不論同時或先後致成二項以上完全失能者，本公司僅給付一項。若係同項完全失能發生二次以上者，本公司僅給付一次。 
‧本公司於依保單條款約定給付「長期照顧分期保險金」期間，不另給付「完全失能生活扶助保險金」。「完全失能生活扶助保險金」與「長期照顧分期保險金」之給付，合計最高給付上限為一百九十二個月。</t>
    <phoneticPr fontId="142" type="noConversion"/>
  </si>
  <si>
    <t>‧本契約有效期間內以給付一次為限。
‧若被保險人已先行符合保單條款「完全失能關懷保險金」約定之給付條件，本公司不再負本條保險金給付之責；若被保險人同時符合本條與保單條款「完全失能關懷保險金」約定之給付條件，本公司僅就其中一條約定負給付保險金之責。</t>
    <phoneticPr fontId="142" type="noConversion"/>
  </si>
  <si>
    <t>‧被保險人於本契約有效期間內因保單條款約定的疾病或意外傷害事故，經醫院醫師診斷確定符合保單條款附表所列完全失能程度之一，且於完全失能診斷確定日仍生存者依保單條款約定給付，本契約有效期間內以給付一次為限。
‧若被保險人已先行符合保單條款「長期照顧一次保險金」約定之給付條件，本公司不再負本條保險金給付之責；若被保險人同時符合本條與保單條款「長期照顧一次保險金」約定之給付條件，本公司僅就其中一條約定負給付保險金之責。</t>
    <phoneticPr fontId="142" type="noConversion"/>
  </si>
  <si>
    <t>‧被保險人於本契約有效期間內，經醫院專科醫師診斷確定符合保單條款約定之「長期照顧狀態」，並於免責期間屆滿時仍生存且持續符合「長期照顧狀態」者，本公司於免責期間屆滿翌日及一年內之每一週月日（不論被保險人生存與否）依保單條款約定給付。
‧被保險人於免責期間屆滿翌日的週年日仍生存並持續符合「長期照顧狀態」者，本公司於各該週年日起一年內之每一週月日（不論被保險人生存與否）依保單條款約定給付。  
‧本公司於依保單條款約定給付「完全失能生活扶助保險金」期間，不另給付「長期照顧分期保險金」。「長期照顧分期保險金」與「完全失能生活扶助保險金」之給付，合計最高給付上限為一百九十二個月。</t>
    <phoneticPr fontId="142" type="noConversion"/>
  </si>
  <si>
    <t>‧前項情形，若被保險人係於保險年齡六十五歲(不含)以前，符合首次經醫院專科醫師診斷確定屬於保單條款約定之認知功能障礙，以及於免責期間屆滿時仍生存且持續符合「長期照顧狀態」之認知功能障礙二項條件者，本公司除依前項約定之金額給付外，另加計免責期間屆滿時之保險金額的十倍給付。但被保險人於符合認知功能障礙以前，已先行經醫院專科醫師診斷確定屬於保單條款約定之生理功能障礙，而符合前項約定給付條件者，無本項約定之適用。</t>
    <phoneticPr fontId="142" type="noConversion"/>
  </si>
  <si>
    <t>無</t>
  </si>
  <si>
    <t>年繳</t>
  </si>
  <si>
    <t>同被保險人</t>
    <phoneticPr fontId="17" type="noConversion"/>
  </si>
  <si>
    <t>其他(請自行填入)</t>
    <phoneticPr fontId="17" type="noConversion"/>
  </si>
  <si>
    <t>匯款</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</si>
</sst>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9">
    <numFmt numFmtId="41" formatCode="_(* #,##0_);_(* \(#,##0\);_(* &quot;-&quot;_);_(@_)"/>
    <numFmt numFmtId="43" formatCode="_(* #,##0.00_);_(* \(#,##0.00\);_(* &quot;-&quot;??_);_(@_)"/>
    <numFmt numFmtId="176" formatCode="0.0%"/>
    <numFmt numFmtId="177" formatCode="#,##0_ "/>
    <numFmt numFmtId="178" formatCode="0_);[Red]\(0\)"/>
    <numFmt numFmtId="179" formatCode="0_ "/>
    <numFmt numFmtId="180" formatCode="#,##0\ &quot;歲&quot;"/>
    <numFmt numFmtId="181" formatCode="#,##0_ &quot;元&quot;"/>
    <numFmt numFmtId="182" formatCode="0\ &quot;歲&quot;"/>
    <numFmt numFmtId="183" formatCode="\(\1\)&quot;安&quot;&quot;泰&quot;&quot;人&quot;&quot;壽&quot;&quot;富&quot;&quot;貴&quot;&quot;保&quot;&quot;本&quot;&quot;終&quot;&quot;身&quot;&quot;壽&quot;&quot;險&quot;\ \(&quot;繳&quot;&quot;費&quot;\ 0\ &quot;年&quot;\)"/>
    <numFmt numFmtId="184" formatCode="0\ &quot;XRLD&quot;"/>
    <numFmt numFmtId="185" formatCode="#,##0\ &quot;歲&quot;;[Red]\ \-#,##0\ &quot;歲&quot;"/>
    <numFmt numFmtId="186" formatCode="m&quot;月&quot;d&quot;日&quot;"/>
    <numFmt numFmtId="187" formatCode="0.00_ "/>
    <numFmt numFmtId="188" formatCode="0\ &quot;公&quot;&quot;分&quot;\ "/>
    <numFmt numFmtId="189" formatCode="0.0\ &quot;公&quot;&quot;斤&quot;"/>
    <numFmt numFmtId="190" formatCode="0.00_);[Red]\(0.00\)"/>
    <numFmt numFmtId="191" formatCode="_-* #,##0_-;\-* #,##0_-;_-* &quot;&quot;??_-;_-@_-"/>
    <numFmt numFmtId="192" formatCode="#,##0.00_ "/>
    <numFmt numFmtId="193" formatCode="0\ &quot;宣&quot;&quot;告&quot;&quot;利&quot;&quot;率&quot;"/>
    <numFmt numFmtId="194" formatCode="0.00000000000_ "/>
    <numFmt numFmtId="195" formatCode="#,##0.0_ "/>
    <numFmt numFmtId="196" formatCode="#,##0.0000000000_ "/>
    <numFmt numFmtId="197" formatCode="_-* #,##0_-;\-* #,##0_-;_-* &quot;-&quot;??_-;_-@_-"/>
    <numFmt numFmtId="198" formatCode="#,##0_ ;[Red]\-#,##0\ "/>
    <numFmt numFmtId="199" formatCode="0.0000000000_ "/>
    <numFmt numFmtId="200" formatCode="0\ &quot;年&quot;"/>
    <numFmt numFmtId="201" formatCode="[DBNum1][$-404]General"/>
    <numFmt numFmtId="202" formatCode="0.00000_ "/>
  </numFmts>
  <fonts count="172">
    <font>
      <sz val="10"/>
      <name val="新細明體"/>
      <family val="1"/>
      <charset val="136"/>
    </font>
    <font>
      <sz val="12"/>
      <color theme="1"/>
      <name val="新細明體"/>
      <family val="2"/>
      <charset val="136"/>
      <scheme val="minor"/>
    </font>
    <font>
      <sz val="12"/>
      <color theme="1"/>
      <name val="新細明體"/>
      <family val="2"/>
      <charset val="136"/>
      <scheme val="minor"/>
    </font>
    <font>
      <sz val="12"/>
      <color theme="1"/>
      <name val="新細明體"/>
      <family val="2"/>
      <charset val="136"/>
      <scheme val="minor"/>
    </font>
    <font>
      <sz val="12"/>
      <color theme="1"/>
      <name val="新細明體"/>
      <family val="2"/>
      <charset val="136"/>
      <scheme val="minor"/>
    </font>
    <font>
      <sz val="12"/>
      <color theme="1"/>
      <name val="新細明體"/>
      <family val="2"/>
      <charset val="136"/>
      <scheme val="minor"/>
    </font>
    <font>
      <sz val="12"/>
      <color theme="1"/>
      <name val="新細明體"/>
      <family val="2"/>
      <charset val="136"/>
      <scheme val="minor"/>
    </font>
    <font>
      <sz val="12"/>
      <color theme="1"/>
      <name val="新細明體"/>
      <family val="2"/>
      <charset val="136"/>
      <scheme val="minor"/>
    </font>
    <font>
      <sz val="12"/>
      <color theme="1"/>
      <name val="新細明體"/>
      <family val="2"/>
      <charset val="136"/>
      <scheme val="minor"/>
    </font>
    <font>
      <sz val="12"/>
      <color theme="1"/>
      <name val="新細明體"/>
      <family val="2"/>
      <charset val="136"/>
      <scheme val="minor"/>
    </font>
    <font>
      <sz val="12"/>
      <color theme="1"/>
      <name val="新細明體"/>
      <family val="2"/>
      <charset val="136"/>
      <scheme val="minor"/>
    </font>
    <font>
      <sz val="12"/>
      <color theme="1"/>
      <name val="新細明體"/>
      <family val="2"/>
      <charset val="136"/>
      <scheme val="minor"/>
    </font>
    <font>
      <sz val="12"/>
      <color theme="1"/>
      <name val="新細明體"/>
      <family val="2"/>
      <charset val="136"/>
      <scheme val="minor"/>
    </font>
    <font>
      <sz val="12"/>
      <color theme="1"/>
      <name val="新細明體"/>
      <family val="2"/>
      <charset val="136"/>
      <scheme val="minor"/>
    </font>
    <font>
      <sz val="12"/>
      <color theme="1"/>
      <name val="新細明體"/>
      <family val="2"/>
      <charset val="136"/>
      <scheme val="minor"/>
    </font>
    <font>
      <sz val="10"/>
      <name val="新細明體"/>
      <family val="1"/>
      <charset val="136"/>
    </font>
    <font>
      <u/>
      <sz val="10"/>
      <color indexed="12"/>
      <name val="新細明體"/>
      <family val="1"/>
      <charset val="136"/>
    </font>
    <font>
      <sz val="9"/>
      <name val="新細明體"/>
      <family val="1"/>
      <charset val="136"/>
    </font>
    <font>
      <sz val="10"/>
      <name val="Arial"/>
      <family val="2"/>
    </font>
    <font>
      <sz val="12"/>
      <name val="Arial"/>
      <family val="2"/>
    </font>
    <font>
      <sz val="12"/>
      <name val="細明體"/>
      <family val="3"/>
      <charset val="136"/>
    </font>
    <font>
      <sz val="12"/>
      <name val="新細明體"/>
      <family val="1"/>
      <charset val="136"/>
    </font>
    <font>
      <sz val="12"/>
      <color indexed="9"/>
      <name val="新細明體"/>
      <family val="1"/>
      <charset val="136"/>
    </font>
    <font>
      <b/>
      <sz val="10"/>
      <color indexed="10"/>
      <name val="新細明體"/>
      <family val="1"/>
      <charset val="136"/>
    </font>
    <font>
      <sz val="12"/>
      <color indexed="8"/>
      <name val="新細明體"/>
      <family val="1"/>
      <charset val="136"/>
    </font>
    <font>
      <b/>
      <sz val="12"/>
      <color indexed="9"/>
      <name val="新細明體"/>
      <family val="1"/>
      <charset val="136"/>
    </font>
    <font>
      <b/>
      <sz val="16"/>
      <color indexed="9"/>
      <name val="Arial"/>
      <family val="2"/>
    </font>
    <font>
      <b/>
      <sz val="12"/>
      <name val="Arial"/>
      <family val="2"/>
    </font>
    <font>
      <b/>
      <sz val="12"/>
      <color indexed="9"/>
      <name val="Arial"/>
      <family val="2"/>
    </font>
    <font>
      <b/>
      <sz val="12"/>
      <color indexed="12"/>
      <name val="Arial"/>
      <family val="2"/>
    </font>
    <font>
      <b/>
      <sz val="12"/>
      <color indexed="10"/>
      <name val="Arial"/>
      <family val="2"/>
    </font>
    <font>
      <b/>
      <sz val="10"/>
      <color indexed="10"/>
      <name val="Arial"/>
      <family val="2"/>
    </font>
    <font>
      <sz val="12"/>
      <color indexed="12"/>
      <name val="Arial"/>
      <family val="2"/>
    </font>
    <font>
      <sz val="12"/>
      <color indexed="8"/>
      <name val="Arial"/>
      <family val="2"/>
    </font>
    <font>
      <b/>
      <sz val="12"/>
      <color indexed="53"/>
      <name val="Arial"/>
      <family val="2"/>
    </font>
    <font>
      <b/>
      <sz val="12"/>
      <color indexed="8"/>
      <name val="Arial"/>
      <family val="2"/>
    </font>
    <font>
      <sz val="12"/>
      <color indexed="9"/>
      <name val="Arial"/>
      <family val="2"/>
    </font>
    <font>
      <b/>
      <sz val="14"/>
      <color indexed="12"/>
      <name val="Arial"/>
      <family val="2"/>
    </font>
    <font>
      <b/>
      <sz val="14"/>
      <color indexed="10"/>
      <name val="Arial"/>
      <family val="2"/>
    </font>
    <font>
      <b/>
      <sz val="12"/>
      <name val="新細明體"/>
      <family val="1"/>
      <charset val="136"/>
    </font>
    <font>
      <b/>
      <sz val="12"/>
      <name val="細明體"/>
      <family val="3"/>
      <charset val="136"/>
    </font>
    <font>
      <b/>
      <sz val="16"/>
      <name val="新細明體"/>
      <family val="1"/>
      <charset val="136"/>
    </font>
    <font>
      <b/>
      <sz val="16"/>
      <name val="Arial"/>
      <family val="2"/>
    </font>
    <font>
      <b/>
      <sz val="10"/>
      <name val="Arial"/>
      <family val="2"/>
    </font>
    <font>
      <sz val="9"/>
      <name val="Arial"/>
      <family val="2"/>
    </font>
    <font>
      <sz val="12"/>
      <color indexed="10"/>
      <name val="Arial"/>
      <family val="2"/>
    </font>
    <font>
      <b/>
      <sz val="12"/>
      <color indexed="8"/>
      <name val="細明體"/>
      <family val="3"/>
      <charset val="136"/>
    </font>
    <font>
      <b/>
      <sz val="12"/>
      <color indexed="10"/>
      <name val="細明體"/>
      <family val="3"/>
      <charset val="136"/>
    </font>
    <font>
      <b/>
      <sz val="12"/>
      <color indexed="12"/>
      <name val="新細明體"/>
      <family val="1"/>
      <charset val="136"/>
    </font>
    <font>
      <sz val="9"/>
      <name val="細明體"/>
      <family val="3"/>
      <charset val="136"/>
    </font>
    <font>
      <sz val="10"/>
      <name val="細明體"/>
      <family val="3"/>
      <charset val="136"/>
    </font>
    <font>
      <sz val="8"/>
      <name val="Arial"/>
      <family val="2"/>
    </font>
    <font>
      <b/>
      <sz val="12"/>
      <color indexed="21"/>
      <name val="細明體"/>
      <family val="3"/>
      <charset val="136"/>
    </font>
    <font>
      <b/>
      <sz val="12"/>
      <color indexed="21"/>
      <name val="Arial"/>
      <family val="2"/>
    </font>
    <font>
      <sz val="12"/>
      <color indexed="18"/>
      <name val="Arial"/>
      <family val="2"/>
    </font>
    <font>
      <b/>
      <sz val="12"/>
      <color indexed="12"/>
      <name val="細明體"/>
      <family val="3"/>
      <charset val="136"/>
    </font>
    <font>
      <b/>
      <sz val="24"/>
      <color indexed="8"/>
      <name val="標楷體"/>
      <family val="4"/>
      <charset val="136"/>
    </font>
    <font>
      <b/>
      <sz val="24"/>
      <color indexed="8"/>
      <name val="Arial"/>
      <family val="2"/>
    </font>
    <font>
      <b/>
      <sz val="12"/>
      <color indexed="10"/>
      <name val="新細明體"/>
      <family val="1"/>
      <charset val="136"/>
    </font>
    <font>
      <b/>
      <sz val="14"/>
      <name val="標楷體"/>
      <family val="4"/>
      <charset val="136"/>
    </font>
    <font>
      <b/>
      <sz val="9"/>
      <name val="細明體"/>
      <family val="3"/>
      <charset val="136"/>
    </font>
    <font>
      <b/>
      <sz val="9"/>
      <color indexed="10"/>
      <name val="細明體"/>
      <family val="3"/>
      <charset val="136"/>
    </font>
    <font>
      <b/>
      <sz val="9"/>
      <color indexed="12"/>
      <name val="細明體"/>
      <family val="3"/>
      <charset val="136"/>
    </font>
    <font>
      <sz val="9"/>
      <color indexed="8"/>
      <name val="新細明體"/>
      <family val="1"/>
      <charset val="136"/>
    </font>
    <font>
      <sz val="9"/>
      <color indexed="8"/>
      <name val="Arial"/>
      <family val="2"/>
    </font>
    <font>
      <sz val="9"/>
      <color indexed="12"/>
      <name val="新細明體"/>
      <family val="1"/>
      <charset val="136"/>
    </font>
    <font>
      <b/>
      <sz val="12"/>
      <name val="標楷體"/>
      <family val="4"/>
      <charset val="136"/>
    </font>
    <font>
      <b/>
      <sz val="11"/>
      <color indexed="10"/>
      <name val="細明體"/>
      <family val="3"/>
      <charset val="136"/>
    </font>
    <font>
      <sz val="8"/>
      <name val="細明體"/>
      <family val="3"/>
      <charset val="136"/>
    </font>
    <font>
      <sz val="12"/>
      <name val="新細明體"/>
      <family val="1"/>
      <charset val="136"/>
    </font>
    <font>
      <sz val="9"/>
      <name val="新細明體"/>
      <family val="1"/>
      <charset val="136"/>
    </font>
    <font>
      <sz val="10"/>
      <name val="新細明體"/>
      <family val="1"/>
      <charset val="136"/>
    </font>
    <font>
      <sz val="12"/>
      <color indexed="8"/>
      <name val="新細明體"/>
      <family val="1"/>
      <charset val="136"/>
    </font>
    <font>
      <sz val="9"/>
      <color indexed="8"/>
      <name val="新細明體"/>
      <family val="1"/>
      <charset val="136"/>
    </font>
    <font>
      <sz val="11"/>
      <color indexed="8"/>
      <name val="新細明體"/>
      <family val="1"/>
      <charset val="136"/>
    </font>
    <font>
      <sz val="11"/>
      <color indexed="9"/>
      <name val="新細明體"/>
      <family val="1"/>
      <charset val="136"/>
    </font>
    <font>
      <sz val="11"/>
      <color indexed="20"/>
      <name val="新細明體"/>
      <family val="1"/>
      <charset val="136"/>
    </font>
    <font>
      <b/>
      <sz val="11"/>
      <color indexed="52"/>
      <name val="新細明體"/>
      <family val="1"/>
      <charset val="136"/>
    </font>
    <font>
      <b/>
      <sz val="11"/>
      <color indexed="9"/>
      <name val="新細明體"/>
      <family val="1"/>
      <charset val="136"/>
    </font>
    <font>
      <i/>
      <sz val="11"/>
      <color indexed="23"/>
      <name val="新細明體"/>
      <family val="1"/>
      <charset val="136"/>
    </font>
    <font>
      <sz val="11"/>
      <color indexed="17"/>
      <name val="新細明體"/>
      <family val="1"/>
      <charset val="136"/>
    </font>
    <font>
      <b/>
      <sz val="15"/>
      <color indexed="56"/>
      <name val="新細明體"/>
      <family val="1"/>
      <charset val="136"/>
    </font>
    <font>
      <b/>
      <sz val="13"/>
      <color indexed="56"/>
      <name val="新細明體"/>
      <family val="1"/>
      <charset val="136"/>
    </font>
    <font>
      <b/>
      <sz val="11"/>
      <color indexed="56"/>
      <name val="新細明體"/>
      <family val="1"/>
      <charset val="136"/>
    </font>
    <font>
      <sz val="11"/>
      <color indexed="62"/>
      <name val="新細明體"/>
      <family val="1"/>
      <charset val="136"/>
    </font>
    <font>
      <sz val="11"/>
      <color indexed="52"/>
      <name val="新細明體"/>
      <family val="1"/>
      <charset val="136"/>
    </font>
    <font>
      <sz val="11"/>
      <color indexed="60"/>
      <name val="新細明體"/>
      <family val="1"/>
      <charset val="136"/>
    </font>
    <font>
      <b/>
      <sz val="11"/>
      <color indexed="63"/>
      <name val="新細明體"/>
      <family val="1"/>
      <charset val="136"/>
    </font>
    <font>
      <b/>
      <sz val="7"/>
      <name val="Arial"/>
      <family val="2"/>
    </font>
    <font>
      <b/>
      <sz val="18"/>
      <color indexed="56"/>
      <name val="新細明體"/>
      <family val="1"/>
      <charset val="136"/>
    </font>
    <font>
      <b/>
      <sz val="11"/>
      <color indexed="8"/>
      <name val="新細明體"/>
      <family val="1"/>
      <charset val="136"/>
    </font>
    <font>
      <sz val="11"/>
      <color indexed="10"/>
      <name val="新細明體"/>
      <family val="1"/>
      <charset val="136"/>
    </font>
    <font>
      <u/>
      <sz val="10"/>
      <color indexed="12"/>
      <name val="新細明體"/>
      <family val="1"/>
      <charset val="136"/>
    </font>
    <font>
      <sz val="10"/>
      <name val="新細明體"/>
      <family val="1"/>
      <charset val="136"/>
    </font>
    <font>
      <sz val="12"/>
      <color theme="1"/>
      <name val="新細明體"/>
      <family val="1"/>
      <charset val="136"/>
      <scheme val="minor"/>
    </font>
    <font>
      <b/>
      <sz val="12"/>
      <color rgb="FFFF0000"/>
      <name val="新細明體"/>
      <family val="1"/>
      <charset val="136"/>
    </font>
    <font>
      <b/>
      <sz val="12"/>
      <color rgb="FF0000FF"/>
      <name val="細明體"/>
      <family val="3"/>
      <charset val="136"/>
    </font>
    <font>
      <b/>
      <sz val="9"/>
      <color rgb="FFFF0000"/>
      <name val="細明體"/>
      <family val="3"/>
      <charset val="136"/>
    </font>
    <font>
      <b/>
      <u/>
      <sz val="12"/>
      <color rgb="FFFF0000"/>
      <name val="新細明體"/>
      <family val="1"/>
      <charset val="136"/>
    </font>
    <font>
      <b/>
      <u/>
      <sz val="12"/>
      <color rgb="FFFF0000"/>
      <name val="Arial"/>
      <family val="2"/>
    </font>
    <font>
      <b/>
      <sz val="14"/>
      <color rgb="FF0000FF"/>
      <name val="Arial"/>
      <family val="2"/>
    </font>
    <font>
      <b/>
      <sz val="12"/>
      <color theme="0"/>
      <name val="細明體"/>
      <family val="3"/>
      <charset val="136"/>
    </font>
    <font>
      <sz val="9"/>
      <color rgb="FFFF0000"/>
      <name val="新細明體"/>
      <family val="1"/>
      <charset val="136"/>
    </font>
    <font>
      <b/>
      <sz val="12"/>
      <color rgb="FFFF0000"/>
      <name val="Arial"/>
      <family val="2"/>
    </font>
    <font>
      <b/>
      <sz val="12"/>
      <color rgb="FF0000FF"/>
      <name val="新細明體"/>
      <family val="1"/>
      <charset val="136"/>
    </font>
    <font>
      <b/>
      <sz val="14"/>
      <color rgb="FF0000FF"/>
      <name val="新細明體"/>
      <family val="1"/>
      <charset val="136"/>
    </font>
    <font>
      <b/>
      <u/>
      <sz val="12"/>
      <color rgb="FF0000FF"/>
      <name val="Arial"/>
      <family val="2"/>
    </font>
    <font>
      <sz val="12"/>
      <color theme="5" tint="-0.249977111117893"/>
      <name val="新細明體"/>
      <family val="1"/>
      <charset val="136"/>
    </font>
    <font>
      <b/>
      <sz val="12"/>
      <color rgb="FF0000FF"/>
      <name val="Arial"/>
      <family val="2"/>
    </font>
    <font>
      <sz val="9"/>
      <color theme="1"/>
      <name val="新細明體"/>
      <family val="1"/>
      <charset val="136"/>
      <scheme val="minor"/>
    </font>
    <font>
      <sz val="10"/>
      <color rgb="FFFF0000"/>
      <name val="新細明體"/>
      <family val="1"/>
      <charset val="136"/>
    </font>
    <font>
      <sz val="9"/>
      <name val="新細明體"/>
      <family val="2"/>
      <charset val="136"/>
      <scheme val="minor"/>
    </font>
    <font>
      <b/>
      <sz val="12"/>
      <color theme="1"/>
      <name val="細明體"/>
      <family val="3"/>
      <charset val="136"/>
    </font>
    <font>
      <b/>
      <sz val="12"/>
      <color theme="0"/>
      <name val="Arial"/>
      <family val="2"/>
    </font>
    <font>
      <sz val="10"/>
      <color rgb="FF0000FF"/>
      <name val="新細明體"/>
      <family val="1"/>
      <charset val="136"/>
    </font>
    <font>
      <sz val="9"/>
      <color rgb="FF000000"/>
      <name val="新細明體"/>
      <family val="1"/>
      <charset val="136"/>
    </font>
    <font>
      <sz val="12"/>
      <color indexed="10"/>
      <name val="新細明體"/>
      <family val="1"/>
      <charset val="136"/>
    </font>
    <font>
      <b/>
      <sz val="12"/>
      <color indexed="8"/>
      <name val="新細明體"/>
      <family val="1"/>
      <charset val="136"/>
    </font>
    <font>
      <b/>
      <sz val="12"/>
      <color indexed="21"/>
      <name val="新細明體"/>
      <family val="1"/>
      <charset val="136"/>
    </font>
    <font>
      <b/>
      <sz val="10"/>
      <name val="細明體"/>
      <family val="3"/>
      <charset val="136"/>
    </font>
    <font>
      <sz val="10"/>
      <color indexed="9"/>
      <name val="細明體"/>
      <family val="3"/>
      <charset val="136"/>
    </font>
    <font>
      <sz val="9"/>
      <color indexed="9"/>
      <name val="細明體"/>
      <family val="3"/>
      <charset val="136"/>
    </font>
    <font>
      <b/>
      <sz val="8"/>
      <name val="細明體"/>
      <family val="3"/>
      <charset val="136"/>
    </font>
    <font>
      <sz val="8"/>
      <color indexed="8"/>
      <name val="Arial"/>
      <family val="2"/>
    </font>
    <font>
      <b/>
      <sz val="8"/>
      <name val="Arial"/>
      <family val="2"/>
    </font>
    <font>
      <sz val="9"/>
      <color theme="3"/>
      <name val="新細明體"/>
      <family val="1"/>
      <charset val="136"/>
    </font>
    <font>
      <sz val="10"/>
      <color theme="3"/>
      <name val="新細明體"/>
      <family val="1"/>
      <charset val="136"/>
    </font>
    <font>
      <sz val="12"/>
      <color theme="3"/>
      <name val="新細明體"/>
      <family val="1"/>
      <charset val="136"/>
    </font>
    <font>
      <sz val="12"/>
      <color rgb="FFFF0000"/>
      <name val="Arial"/>
      <family val="2"/>
    </font>
    <font>
      <sz val="8"/>
      <color indexed="8"/>
      <name val="細明體"/>
      <family val="3"/>
      <charset val="136"/>
    </font>
    <font>
      <sz val="12"/>
      <color theme="0"/>
      <name val="新細明體"/>
      <family val="1"/>
      <charset val="136"/>
    </font>
    <font>
      <sz val="12"/>
      <name val="Microsoft JhengHei"/>
      <family val="1"/>
      <charset val="136"/>
    </font>
    <font>
      <sz val="10"/>
      <color theme="0"/>
      <name val="新細明體"/>
      <family val="1"/>
      <charset val="136"/>
    </font>
    <font>
      <sz val="10"/>
      <color theme="1"/>
      <name val="微軟正黑體"/>
      <family val="2"/>
      <charset val="136"/>
    </font>
    <font>
      <sz val="10"/>
      <color rgb="FFFF0000"/>
      <name val="微軟正黑體"/>
      <family val="2"/>
      <charset val="136"/>
    </font>
    <font>
      <sz val="10"/>
      <color rgb="FF000000"/>
      <name val="微軟正黑體"/>
      <family val="2"/>
      <charset val="136"/>
    </font>
    <font>
      <sz val="10"/>
      <color theme="1"/>
      <name val="新細明體"/>
      <family val="3"/>
      <charset val="136"/>
    </font>
    <font>
      <sz val="10"/>
      <name val="微軟正黑體"/>
      <family val="2"/>
      <charset val="136"/>
    </font>
    <font>
      <sz val="10"/>
      <color rgb="FF548DD4"/>
      <name val="微軟正黑體"/>
      <family val="2"/>
      <charset val="136"/>
    </font>
    <font>
      <sz val="10"/>
      <color rgb="FF000000"/>
      <name val="Times New Roman"/>
      <family val="1"/>
    </font>
    <font>
      <sz val="10"/>
      <color theme="1"/>
      <name val="Times New Roman"/>
      <family val="1"/>
    </font>
    <font>
      <b/>
      <sz val="10"/>
      <color rgb="FFFF0000"/>
      <name val="新細明體"/>
      <family val="1"/>
      <charset val="136"/>
    </font>
    <font>
      <sz val="9"/>
      <name val="新細明體"/>
      <family val="3"/>
      <charset val="136"/>
    </font>
    <font>
      <sz val="12"/>
      <name val="細明體"/>
      <family val="2"/>
      <charset val="136"/>
    </font>
    <font>
      <b/>
      <sz val="12"/>
      <color theme="0"/>
      <name val="新細明體"/>
      <family val="1"/>
      <charset val="136"/>
    </font>
    <font>
      <sz val="10"/>
      <name val="新細明體"/>
      <family val="3"/>
      <charset val="136"/>
    </font>
    <font>
      <sz val="10"/>
      <color indexed="9"/>
      <name val="新細明體"/>
      <family val="3"/>
      <charset val="136"/>
    </font>
    <font>
      <b/>
      <sz val="16"/>
      <name val="標楷體"/>
      <family val="4"/>
      <charset val="136"/>
    </font>
    <font>
      <sz val="9"/>
      <color indexed="9"/>
      <name val="新細明體"/>
      <family val="3"/>
      <charset val="136"/>
    </font>
    <font>
      <b/>
      <sz val="9"/>
      <name val="Arial"/>
      <family val="2"/>
    </font>
    <font>
      <b/>
      <sz val="8"/>
      <color indexed="10"/>
      <name val="新細明體"/>
      <family val="3"/>
      <charset val="136"/>
    </font>
    <font>
      <b/>
      <sz val="8"/>
      <name val="新細明體"/>
      <family val="3"/>
      <charset val="136"/>
    </font>
    <font>
      <b/>
      <sz val="9"/>
      <color indexed="8"/>
      <name val="細明體"/>
      <family val="3"/>
      <charset val="136"/>
    </font>
    <font>
      <b/>
      <sz val="9"/>
      <color indexed="8"/>
      <name val="Arial"/>
      <family val="2"/>
    </font>
    <font>
      <b/>
      <sz val="9"/>
      <name val="新細明體"/>
      <family val="3"/>
      <charset val="136"/>
      <scheme val="minor"/>
    </font>
    <font>
      <b/>
      <sz val="9"/>
      <name val="新細明體"/>
      <family val="3"/>
      <charset val="136"/>
    </font>
    <font>
      <b/>
      <sz val="10"/>
      <color indexed="10"/>
      <name val="細明體"/>
      <family val="3"/>
      <charset val="136"/>
    </font>
    <font>
      <b/>
      <sz val="9"/>
      <color indexed="10"/>
      <name val="新細明體"/>
      <family val="1"/>
      <charset val="136"/>
    </font>
    <font>
      <b/>
      <sz val="10"/>
      <name val="新細明體"/>
      <family val="3"/>
      <charset val="136"/>
    </font>
    <font>
      <strike/>
      <sz val="9"/>
      <name val="新細明體"/>
      <family val="3"/>
      <charset val="136"/>
    </font>
    <font>
      <strike/>
      <sz val="10"/>
      <name val="Arial"/>
      <family val="2"/>
    </font>
    <font>
      <b/>
      <sz val="9"/>
      <color rgb="FF0000FF"/>
      <name val="細明體"/>
      <family val="3"/>
      <charset val="136"/>
    </font>
    <font>
      <b/>
      <sz val="9"/>
      <color indexed="9"/>
      <name val="Arial"/>
      <family val="2"/>
    </font>
    <font>
      <sz val="10"/>
      <color indexed="9"/>
      <name val="Arial"/>
      <family val="2"/>
    </font>
    <font>
      <b/>
      <sz val="9"/>
      <color indexed="9"/>
      <name val="細明體"/>
      <family val="3"/>
      <charset val="136"/>
    </font>
    <font>
      <b/>
      <sz val="10"/>
      <color indexed="9"/>
      <name val="Arial"/>
      <family val="2"/>
    </font>
    <font>
      <b/>
      <u/>
      <sz val="9"/>
      <color indexed="10"/>
      <name val="細明體"/>
      <family val="3"/>
      <charset val="136"/>
    </font>
    <font>
      <b/>
      <u/>
      <sz val="9"/>
      <color rgb="FFFF0000"/>
      <name val="細明體"/>
      <family val="3"/>
      <charset val="136"/>
    </font>
    <font>
      <sz val="10"/>
      <color theme="0"/>
      <name val="新細明體"/>
      <family val="3"/>
      <charset val="136"/>
    </font>
    <font>
      <b/>
      <sz val="18"/>
      <name val="標楷體"/>
      <family val="4"/>
      <charset val="136"/>
    </font>
    <font>
      <b/>
      <u/>
      <sz val="10"/>
      <name val="新細明體"/>
      <family val="3"/>
      <charset val="136"/>
    </font>
    <font>
      <sz val="10"/>
      <color theme="1"/>
      <name val="新細明體"/>
      <family val="1"/>
      <charset val="136"/>
    </font>
  </fonts>
  <fills count="58">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43"/>
      </patternFill>
    </fill>
    <fill>
      <patternFill patternType="solid">
        <fgColor indexed="26"/>
      </patternFill>
    </fill>
    <fill>
      <patternFill patternType="solid">
        <fgColor indexed="22"/>
        <bgColor indexed="64"/>
      </patternFill>
    </fill>
    <fill>
      <patternFill patternType="solid">
        <fgColor indexed="9"/>
        <bgColor indexed="64"/>
      </patternFill>
    </fill>
    <fill>
      <patternFill patternType="solid">
        <fgColor indexed="13"/>
        <bgColor indexed="64"/>
      </patternFill>
    </fill>
    <fill>
      <patternFill patternType="solid">
        <fgColor indexed="43"/>
        <bgColor indexed="64"/>
      </patternFill>
    </fill>
    <fill>
      <patternFill patternType="solid">
        <fgColor indexed="41"/>
        <bgColor indexed="64"/>
      </patternFill>
    </fill>
    <fill>
      <patternFill patternType="solid">
        <fgColor indexed="53"/>
        <bgColor indexed="64"/>
      </patternFill>
    </fill>
    <fill>
      <patternFill patternType="solid">
        <fgColor indexed="42"/>
        <bgColor indexed="64"/>
      </patternFill>
    </fill>
    <fill>
      <patternFill patternType="solid">
        <fgColor indexed="22"/>
        <bgColor indexed="0"/>
      </patternFill>
    </fill>
    <fill>
      <patternFill patternType="solid">
        <fgColor indexed="45"/>
        <bgColor indexed="64"/>
      </patternFill>
    </fill>
    <fill>
      <patternFill patternType="solid">
        <fgColor rgb="FFFFFF00"/>
        <bgColor indexed="64"/>
      </patternFill>
    </fill>
    <fill>
      <patternFill patternType="solid">
        <fgColor theme="3" tint="0.79998168889431442"/>
        <bgColor indexed="64"/>
      </patternFill>
    </fill>
    <fill>
      <patternFill patternType="solid">
        <fgColor theme="2" tint="-9.9978637043366805E-2"/>
        <bgColor indexed="64"/>
      </patternFill>
    </fill>
    <fill>
      <patternFill patternType="solid">
        <fgColor theme="0"/>
        <bgColor indexed="64"/>
      </patternFill>
    </fill>
    <fill>
      <patternFill patternType="solid">
        <fgColor theme="5" tint="0.79998168889431442"/>
        <bgColor indexed="64"/>
      </patternFill>
    </fill>
    <fill>
      <patternFill patternType="solid">
        <fgColor theme="9" tint="0.59999389629810485"/>
        <bgColor indexed="64"/>
      </patternFill>
    </fill>
    <fill>
      <patternFill patternType="solid">
        <fgColor rgb="FFFF0000"/>
        <bgColor indexed="64"/>
      </patternFill>
    </fill>
    <fill>
      <patternFill patternType="solid">
        <fgColor theme="5"/>
        <bgColor indexed="64"/>
      </patternFill>
    </fill>
    <fill>
      <patternFill patternType="solid">
        <fgColor theme="6" tint="0.79998168889431442"/>
        <bgColor indexed="64"/>
      </patternFill>
    </fill>
    <fill>
      <patternFill patternType="solid">
        <fgColor rgb="FF92D050"/>
        <bgColor indexed="64"/>
      </patternFill>
    </fill>
    <fill>
      <patternFill patternType="solid">
        <fgColor theme="8" tint="0.79998168889431442"/>
        <bgColor indexed="64"/>
      </patternFill>
    </fill>
    <fill>
      <patternFill patternType="solid">
        <fgColor theme="5" tint="0.59999389629810485"/>
        <bgColor indexed="64"/>
      </patternFill>
    </fill>
    <fill>
      <patternFill patternType="solid">
        <fgColor theme="2"/>
        <bgColor indexed="64"/>
      </patternFill>
    </fill>
    <fill>
      <patternFill patternType="solid">
        <fgColor theme="4" tint="0.79998168889431442"/>
        <bgColor indexed="64"/>
      </patternFill>
    </fill>
    <fill>
      <patternFill patternType="solid">
        <fgColor rgb="FF00B050"/>
        <bgColor indexed="64"/>
      </patternFill>
    </fill>
    <fill>
      <patternFill patternType="solid">
        <fgColor theme="9" tint="0.79998168889431442"/>
        <bgColor indexed="64"/>
      </patternFill>
    </fill>
    <fill>
      <patternFill patternType="solid">
        <fgColor theme="7" tint="0.79998168889431442"/>
        <bgColor indexed="64"/>
      </patternFill>
    </fill>
    <fill>
      <patternFill patternType="solid">
        <fgColor theme="8" tint="0.79995117038483843"/>
        <bgColor indexed="64"/>
      </patternFill>
    </fill>
    <fill>
      <patternFill patternType="solid">
        <fgColor rgb="FFFFC000"/>
        <bgColor indexed="64"/>
      </patternFill>
    </fill>
    <fill>
      <patternFill patternType="solid">
        <fgColor theme="4" tint="0.39997558519241921"/>
        <bgColor indexed="64"/>
      </patternFill>
    </fill>
    <fill>
      <patternFill patternType="solid">
        <fgColor rgb="FFFFFFFF"/>
        <bgColor indexed="64"/>
      </patternFill>
    </fill>
    <fill>
      <patternFill patternType="solid">
        <fgColor theme="7" tint="0.79995117038483843"/>
        <bgColor indexed="64"/>
      </patternFill>
    </fill>
    <fill>
      <patternFill patternType="solid">
        <fgColor theme="5" tint="0.39997558519241921"/>
        <bgColor indexed="64"/>
      </patternFill>
    </fill>
    <fill>
      <patternFill patternType="solid">
        <fgColor rgb="FFFFFF99"/>
        <bgColor indexed="64"/>
      </patternFill>
    </fill>
    <fill>
      <patternFill patternType="solid">
        <fgColor rgb="FFFFFFCC"/>
        <bgColor indexed="64"/>
      </patternFill>
    </fill>
  </fills>
  <borders count="48">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right style="thin">
        <color indexed="9"/>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top style="thin">
        <color indexed="64"/>
      </top>
      <bottom style="thin">
        <color indexed="64"/>
      </bottom>
      <diagonal/>
    </border>
    <border>
      <left/>
      <right/>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style="thin">
        <color indexed="8"/>
      </left>
      <right style="thin">
        <color indexed="8"/>
      </right>
      <top style="thin">
        <color indexed="8"/>
      </top>
      <bottom style="thin">
        <color indexed="8"/>
      </bottom>
      <diagonal/>
    </border>
    <border>
      <left style="thin">
        <color indexed="64"/>
      </left>
      <right/>
      <top/>
      <bottom/>
      <diagonal/>
    </border>
    <border>
      <left style="thin">
        <color indexed="64"/>
      </left>
      <right/>
      <top style="thin">
        <color indexed="64"/>
      </top>
      <bottom style="thin">
        <color indexed="64"/>
      </bottom>
      <diagonal/>
    </border>
    <border>
      <left style="thin">
        <color indexed="64"/>
      </left>
      <right style="thin">
        <color indexed="64"/>
      </right>
      <top/>
      <bottom/>
      <diagonal/>
    </border>
    <border>
      <left/>
      <right/>
      <top style="thin">
        <color auto="1"/>
      </top>
      <bottom/>
      <diagonal/>
    </border>
    <border>
      <left/>
      <right style="medium">
        <color indexed="64"/>
      </right>
      <top/>
      <bottom style="medium">
        <color indexed="64"/>
      </bottom>
      <diagonal/>
    </border>
    <border>
      <left style="thin">
        <color auto="1"/>
      </left>
      <right/>
      <top/>
      <bottom/>
      <diagonal/>
    </border>
    <border>
      <left style="thin">
        <color auto="1"/>
      </left>
      <right style="thin">
        <color indexed="64"/>
      </right>
      <top style="thin">
        <color indexed="64"/>
      </top>
      <bottom style="thin">
        <color indexed="64"/>
      </bottom>
      <diagonal/>
    </border>
    <border>
      <left style="thin">
        <color auto="1"/>
      </left>
      <right/>
      <top style="thin">
        <color indexed="64"/>
      </top>
      <bottom/>
      <diagonal/>
    </border>
    <border>
      <left style="thin">
        <color auto="1"/>
      </left>
      <right/>
      <top/>
      <bottom style="thin">
        <color indexed="64"/>
      </bottom>
      <diagonal/>
    </border>
    <border>
      <left/>
      <right style="thin">
        <color auto="1"/>
      </right>
      <top/>
      <bottom/>
      <diagonal/>
    </border>
    <border>
      <left style="thin">
        <color indexed="64"/>
      </left>
      <right style="thin">
        <color auto="1"/>
      </right>
      <top style="thin">
        <color indexed="64"/>
      </top>
      <bottom style="thin">
        <color indexed="64"/>
      </bottom>
      <diagonal/>
    </border>
    <border>
      <left/>
      <right style="thin">
        <color auto="1"/>
      </right>
      <top style="thin">
        <color indexed="64"/>
      </top>
      <bottom/>
      <diagonal/>
    </border>
    <border>
      <left/>
      <right style="thin">
        <color auto="1"/>
      </right>
      <top/>
      <bottom style="thin">
        <color indexed="64"/>
      </bottom>
      <diagonal/>
    </border>
    <border>
      <left/>
      <right/>
      <top/>
      <bottom style="medium">
        <color auto="1"/>
      </bottom>
      <diagonal/>
    </border>
    <border>
      <left/>
      <right style="thin">
        <color auto="1"/>
      </right>
      <top/>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diagonal/>
    </border>
    <border>
      <left/>
      <right style="medium">
        <color indexed="64"/>
      </right>
      <top/>
      <bottom/>
      <diagonal/>
    </border>
    <border>
      <left style="medium">
        <color indexed="64"/>
      </left>
      <right style="thin">
        <color indexed="64"/>
      </right>
      <top style="medium">
        <color indexed="64"/>
      </top>
      <bottom/>
      <diagonal/>
    </border>
    <border>
      <left style="medium">
        <color indexed="64"/>
      </left>
      <right style="thin">
        <color indexed="64"/>
      </right>
      <top/>
      <bottom style="medium">
        <color indexed="64"/>
      </bottom>
      <diagonal/>
    </border>
    <border>
      <left style="medium">
        <color indexed="64"/>
      </left>
      <right style="medium">
        <color indexed="64"/>
      </right>
      <top/>
      <bottom/>
      <diagonal/>
    </border>
    <border>
      <left style="medium">
        <color indexed="64"/>
      </left>
      <right style="thin">
        <color indexed="64"/>
      </right>
      <top/>
      <bottom/>
      <diagonal/>
    </border>
    <border>
      <left style="thin">
        <color indexed="9"/>
      </left>
      <right/>
      <top style="thin">
        <color indexed="64"/>
      </top>
      <bottom/>
      <diagonal/>
    </border>
    <border>
      <left style="thin">
        <color indexed="22"/>
      </left>
      <right style="thin">
        <color indexed="22"/>
      </right>
      <top style="thin">
        <color indexed="22"/>
      </top>
      <bottom style="thin">
        <color indexed="22"/>
      </bottom>
      <diagonal/>
    </border>
    <border>
      <left/>
      <right/>
      <top style="thin">
        <color indexed="64"/>
      </top>
      <bottom/>
      <diagonal/>
    </border>
    <border>
      <left style="thin">
        <color indexed="64"/>
      </left>
      <right/>
      <top style="thin">
        <color indexed="64"/>
      </top>
      <bottom/>
      <diagonal/>
    </border>
  </borders>
  <cellStyleXfs count="111">
    <xf numFmtId="0" fontId="0" fillId="0" borderId="0"/>
    <xf numFmtId="0" fontId="15" fillId="0" borderId="0"/>
    <xf numFmtId="0" fontId="15" fillId="0" borderId="0"/>
    <xf numFmtId="0" fontId="71" fillId="0" borderId="0"/>
    <xf numFmtId="0" fontId="15" fillId="0" borderId="0"/>
    <xf numFmtId="0" fontId="15" fillId="0" borderId="0"/>
    <xf numFmtId="0" fontId="93" fillId="0" borderId="0"/>
    <xf numFmtId="0" fontId="15" fillId="0" borderId="0"/>
    <xf numFmtId="0" fontId="18" fillId="0" borderId="0"/>
    <xf numFmtId="0" fontId="74" fillId="2" borderId="0" applyNumberFormat="0" applyBorder="0" applyAlignment="0" applyProtection="0">
      <alignment vertical="center"/>
    </xf>
    <xf numFmtId="0" fontId="74" fillId="3" borderId="0" applyNumberFormat="0" applyBorder="0" applyAlignment="0" applyProtection="0">
      <alignment vertical="center"/>
    </xf>
    <xf numFmtId="0" fontId="74" fillId="4" borderId="0" applyNumberFormat="0" applyBorder="0" applyAlignment="0" applyProtection="0">
      <alignment vertical="center"/>
    </xf>
    <xf numFmtId="0" fontId="74" fillId="5" borderId="0" applyNumberFormat="0" applyBorder="0" applyAlignment="0" applyProtection="0">
      <alignment vertical="center"/>
    </xf>
    <xf numFmtId="0" fontId="74" fillId="6" borderId="0" applyNumberFormat="0" applyBorder="0" applyAlignment="0" applyProtection="0">
      <alignment vertical="center"/>
    </xf>
    <xf numFmtId="0" fontId="74" fillId="7" borderId="0" applyNumberFormat="0" applyBorder="0" applyAlignment="0" applyProtection="0">
      <alignment vertical="center"/>
    </xf>
    <xf numFmtId="0" fontId="74" fillId="8" borderId="0" applyNumberFormat="0" applyBorder="0" applyAlignment="0" applyProtection="0">
      <alignment vertical="center"/>
    </xf>
    <xf numFmtId="0" fontId="74" fillId="9" borderId="0" applyNumberFormat="0" applyBorder="0" applyAlignment="0" applyProtection="0">
      <alignment vertical="center"/>
    </xf>
    <xf numFmtId="0" fontId="74" fillId="10" borderId="0" applyNumberFormat="0" applyBorder="0" applyAlignment="0" applyProtection="0">
      <alignment vertical="center"/>
    </xf>
    <xf numFmtId="0" fontId="74" fillId="5" borderId="0" applyNumberFormat="0" applyBorder="0" applyAlignment="0" applyProtection="0">
      <alignment vertical="center"/>
    </xf>
    <xf numFmtId="0" fontId="74" fillId="8" borderId="0" applyNumberFormat="0" applyBorder="0" applyAlignment="0" applyProtection="0">
      <alignment vertical="center"/>
    </xf>
    <xf numFmtId="0" fontId="74" fillId="11" borderId="0" applyNumberFormat="0" applyBorder="0" applyAlignment="0" applyProtection="0">
      <alignment vertical="center"/>
    </xf>
    <xf numFmtId="0" fontId="75" fillId="12" borderId="0" applyNumberFormat="0" applyBorder="0" applyAlignment="0" applyProtection="0">
      <alignment vertical="center"/>
    </xf>
    <xf numFmtId="0" fontId="75" fillId="9" borderId="0" applyNumberFormat="0" applyBorder="0" applyAlignment="0" applyProtection="0">
      <alignment vertical="center"/>
    </xf>
    <xf numFmtId="0" fontId="75" fillId="10" borderId="0" applyNumberFormat="0" applyBorder="0" applyAlignment="0" applyProtection="0">
      <alignment vertical="center"/>
    </xf>
    <xf numFmtId="0" fontId="75" fillId="13" borderId="0" applyNumberFormat="0" applyBorder="0" applyAlignment="0" applyProtection="0">
      <alignment vertical="center"/>
    </xf>
    <xf numFmtId="0" fontId="75" fillId="14" borderId="0" applyNumberFormat="0" applyBorder="0" applyAlignment="0" applyProtection="0">
      <alignment vertical="center"/>
    </xf>
    <xf numFmtId="0" fontId="75" fillId="15" borderId="0" applyNumberFormat="0" applyBorder="0" applyAlignment="0" applyProtection="0">
      <alignment vertical="center"/>
    </xf>
    <xf numFmtId="0" fontId="75" fillId="16" borderId="0" applyNumberFormat="0" applyBorder="0" applyAlignment="0" applyProtection="0">
      <alignment vertical="center"/>
    </xf>
    <xf numFmtId="0" fontId="75" fillId="17" borderId="0" applyNumberFormat="0" applyBorder="0" applyAlignment="0" applyProtection="0">
      <alignment vertical="center"/>
    </xf>
    <xf numFmtId="0" fontId="75" fillId="18" borderId="0" applyNumberFormat="0" applyBorder="0" applyAlignment="0" applyProtection="0">
      <alignment vertical="center"/>
    </xf>
    <xf numFmtId="0" fontId="75" fillId="13" borderId="0" applyNumberFormat="0" applyBorder="0" applyAlignment="0" applyProtection="0">
      <alignment vertical="center"/>
    </xf>
    <xf numFmtId="0" fontId="75" fillId="14" borderId="0" applyNumberFormat="0" applyBorder="0" applyAlignment="0" applyProtection="0">
      <alignment vertical="center"/>
    </xf>
    <xf numFmtId="0" fontId="75" fillId="19" borderId="0" applyNumberFormat="0" applyBorder="0" applyAlignment="0" applyProtection="0">
      <alignment vertical="center"/>
    </xf>
    <xf numFmtId="0" fontId="76" fillId="3" borderId="0" applyNumberFormat="0" applyBorder="0" applyAlignment="0" applyProtection="0">
      <alignment vertical="center"/>
    </xf>
    <xf numFmtId="0" fontId="77" fillId="20" borderId="1" applyNumberFormat="0" applyAlignment="0" applyProtection="0">
      <alignment vertical="center"/>
    </xf>
    <xf numFmtId="0" fontId="78" fillId="21" borderId="2" applyNumberFormat="0" applyAlignment="0" applyProtection="0">
      <alignment vertical="center"/>
    </xf>
    <xf numFmtId="0" fontId="79" fillId="0" borderId="0" applyNumberFormat="0" applyFill="0" applyBorder="0" applyAlignment="0" applyProtection="0">
      <alignment vertical="center"/>
    </xf>
    <xf numFmtId="0" fontId="80" fillId="4" borderId="0" applyNumberFormat="0" applyBorder="0" applyAlignment="0" applyProtection="0">
      <alignment vertical="center"/>
    </xf>
    <xf numFmtId="0" fontId="81" fillId="0" borderId="3" applyNumberFormat="0" applyFill="0" applyAlignment="0" applyProtection="0">
      <alignment vertical="center"/>
    </xf>
    <xf numFmtId="0" fontId="82" fillId="0" borderId="4" applyNumberFormat="0" applyFill="0" applyAlignment="0" applyProtection="0">
      <alignment vertical="center"/>
    </xf>
    <xf numFmtId="0" fontId="83" fillId="0" borderId="5" applyNumberFormat="0" applyFill="0" applyAlignment="0" applyProtection="0">
      <alignment vertical="center"/>
    </xf>
    <xf numFmtId="0" fontId="83" fillId="0" borderId="0" applyNumberFormat="0" applyFill="0" applyBorder="0" applyAlignment="0" applyProtection="0">
      <alignment vertical="center"/>
    </xf>
    <xf numFmtId="0" fontId="84" fillId="7" borderId="1" applyNumberFormat="0" applyAlignment="0" applyProtection="0">
      <alignment vertical="center"/>
    </xf>
    <xf numFmtId="0" fontId="85" fillId="0" borderId="6" applyNumberFormat="0" applyFill="0" applyAlignment="0" applyProtection="0">
      <alignment vertical="center"/>
    </xf>
    <xf numFmtId="0" fontId="86" fillId="22" borderId="0" applyNumberFormat="0" applyBorder="0" applyAlignment="0" applyProtection="0">
      <alignment vertical="center"/>
    </xf>
    <xf numFmtId="0" fontId="18" fillId="23" borderId="7" applyNumberFormat="0" applyFont="0" applyAlignment="0" applyProtection="0">
      <alignment vertical="center"/>
    </xf>
    <xf numFmtId="0" fontId="87" fillId="20" borderId="8" applyNumberFormat="0" applyAlignment="0" applyProtection="0">
      <alignment vertical="center"/>
    </xf>
    <xf numFmtId="0" fontId="88" fillId="24" borderId="0">
      <alignment vertical="center"/>
      <protection hidden="1"/>
    </xf>
    <xf numFmtId="0" fontId="89" fillId="0" borderId="0" applyNumberFormat="0" applyFill="0" applyBorder="0" applyAlignment="0" applyProtection="0">
      <alignment vertical="center"/>
    </xf>
    <xf numFmtId="0" fontId="90" fillId="0" borderId="9" applyNumberFormat="0" applyFill="0" applyAlignment="0" applyProtection="0">
      <alignment vertical="center"/>
    </xf>
    <xf numFmtId="0" fontId="91" fillId="0" borderId="0" applyNumberFormat="0" applyFill="0" applyBorder="0" applyAlignment="0" applyProtection="0">
      <alignment vertical="center"/>
    </xf>
    <xf numFmtId="0" fontId="21" fillId="0" borderId="0"/>
    <xf numFmtId="0" fontId="94" fillId="0" borderId="0">
      <alignment vertical="center"/>
    </xf>
    <xf numFmtId="0" fontId="15" fillId="0" borderId="0"/>
    <xf numFmtId="0" fontId="15" fillId="0" borderId="0"/>
    <xf numFmtId="0" fontId="69" fillId="0" borderId="0">
      <alignment vertical="center"/>
    </xf>
    <xf numFmtId="0" fontId="69" fillId="0" borderId="0">
      <alignment vertical="center"/>
    </xf>
    <xf numFmtId="0" fontId="18" fillId="0" borderId="0">
      <alignment vertical="center"/>
    </xf>
    <xf numFmtId="0" fontId="93" fillId="0" borderId="0"/>
    <xf numFmtId="0" fontId="15" fillId="0" borderId="0"/>
    <xf numFmtId="0" fontId="24" fillId="0" borderId="0"/>
    <xf numFmtId="0" fontId="24" fillId="0" borderId="0"/>
    <xf numFmtId="0" fontId="72" fillId="0" borderId="0"/>
    <xf numFmtId="0" fontId="24" fillId="0" borderId="0"/>
    <xf numFmtId="0" fontId="24" fillId="0" borderId="0"/>
    <xf numFmtId="0" fontId="21" fillId="0" borderId="0">
      <alignment vertical="center"/>
    </xf>
    <xf numFmtId="0" fontId="69" fillId="0" borderId="0">
      <alignment vertical="center"/>
    </xf>
    <xf numFmtId="0" fontId="21" fillId="0" borderId="0">
      <alignment vertical="center"/>
    </xf>
    <xf numFmtId="0" fontId="18" fillId="0" borderId="0"/>
    <xf numFmtId="0" fontId="72" fillId="0" borderId="0"/>
    <xf numFmtId="0" fontId="24" fillId="0" borderId="0"/>
    <xf numFmtId="0" fontId="72" fillId="0" borderId="0"/>
    <xf numFmtId="43" fontId="15" fillId="0" borderId="0" applyFont="0" applyFill="0" applyBorder="0" applyAlignment="0" applyProtection="0"/>
    <xf numFmtId="43" fontId="93"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1" fontId="15" fillId="0" borderId="0" applyFont="0" applyFill="0" applyBorder="0" applyAlignment="0" applyProtection="0"/>
    <xf numFmtId="41" fontId="93" fillId="0" borderId="0" applyFont="0" applyFill="0" applyBorder="0" applyAlignment="0" applyProtection="0"/>
    <xf numFmtId="41" fontId="15" fillId="0" borderId="0" applyFont="0" applyFill="0" applyBorder="0" applyAlignment="0" applyProtection="0"/>
    <xf numFmtId="0" fontId="80" fillId="4" borderId="0" applyNumberFormat="0" applyBorder="0" applyAlignment="0" applyProtection="0">
      <alignment vertical="center"/>
    </xf>
    <xf numFmtId="0" fontId="16" fillId="0" borderId="0" applyNumberFormat="0" applyFill="0" applyBorder="0" applyAlignment="0" applyProtection="0"/>
    <xf numFmtId="0" fontId="92" fillId="0" borderId="0" applyNumberFormat="0" applyFill="0" applyBorder="0" applyAlignment="0" applyProtection="0"/>
    <xf numFmtId="0" fontId="69" fillId="0" borderId="0"/>
    <xf numFmtId="0" fontId="76" fillId="3" borderId="0" applyNumberFormat="0" applyBorder="0" applyAlignment="0" applyProtection="0">
      <alignment vertical="center"/>
    </xf>
    <xf numFmtId="0" fontId="15" fillId="0" borderId="0"/>
    <xf numFmtId="0" fontId="15" fillId="0" borderId="0"/>
    <xf numFmtId="0" fontId="14" fillId="0" borderId="0">
      <alignment vertical="center"/>
    </xf>
    <xf numFmtId="0" fontId="15" fillId="0" borderId="0"/>
    <xf numFmtId="0" fontId="13" fillId="0" borderId="0">
      <alignment vertical="center"/>
    </xf>
    <xf numFmtId="0" fontId="15" fillId="0" borderId="0"/>
    <xf numFmtId="0" fontId="12" fillId="0" borderId="0">
      <alignment vertical="center"/>
    </xf>
    <xf numFmtId="0" fontId="11" fillId="0" borderId="0">
      <alignment vertical="center"/>
    </xf>
    <xf numFmtId="0" fontId="10" fillId="0" borderId="0">
      <alignment vertical="center"/>
    </xf>
    <xf numFmtId="0" fontId="9" fillId="0" borderId="0">
      <alignment vertical="center"/>
    </xf>
    <xf numFmtId="0" fontId="8" fillId="0" borderId="0">
      <alignment vertical="center"/>
    </xf>
    <xf numFmtId="0" fontId="7" fillId="0" borderId="0">
      <alignment vertical="center"/>
    </xf>
    <xf numFmtId="0" fontId="6" fillId="0" borderId="0">
      <alignment vertical="center"/>
    </xf>
    <xf numFmtId="0" fontId="15" fillId="0" borderId="0"/>
    <xf numFmtId="0" fontId="5" fillId="0" borderId="0">
      <alignment vertical="center"/>
    </xf>
    <xf numFmtId="0" fontId="4" fillId="0" borderId="0">
      <alignment vertical="center"/>
    </xf>
    <xf numFmtId="0" fontId="3" fillId="0" borderId="0">
      <alignment vertical="center"/>
    </xf>
    <xf numFmtId="0" fontId="145" fillId="0" borderId="0"/>
    <xf numFmtId="0" fontId="145" fillId="0" borderId="0"/>
    <xf numFmtId="41" fontId="145" fillId="0" borderId="0" applyFont="0" applyFill="0" applyBorder="0" applyAlignment="0" applyProtection="0"/>
    <xf numFmtId="43" fontId="145" fillId="0" borderId="0" applyFont="0" applyFill="0" applyBorder="0" applyAlignment="0" applyProtection="0"/>
    <xf numFmtId="0" fontId="145" fillId="0" borderId="0"/>
    <xf numFmtId="0" fontId="2" fillId="0" borderId="0">
      <alignment vertical="center"/>
    </xf>
    <xf numFmtId="0" fontId="24" fillId="0" borderId="0"/>
    <xf numFmtId="0" fontId="24" fillId="0" borderId="0"/>
    <xf numFmtId="0" fontId="1" fillId="0" borderId="0">
      <alignment vertical="center"/>
    </xf>
    <xf numFmtId="0" fontId="24" fillId="0" borderId="0"/>
  </cellStyleXfs>
  <cellXfs count="876">
    <xf numFmtId="0" fontId="0" fillId="0" borderId="0" xfId="0"/>
    <xf numFmtId="0" fontId="19" fillId="0" borderId="0" xfId="1" applyFont="1"/>
    <xf numFmtId="0" fontId="21" fillId="25" borderId="0" xfId="68" applyFont="1" applyFill="1" applyAlignment="1" applyProtection="1">
      <alignment vertical="center"/>
      <protection hidden="1"/>
    </xf>
    <xf numFmtId="0" fontId="21" fillId="0" borderId="0" xfId="68" applyFont="1" applyAlignment="1" applyProtection="1">
      <alignment vertical="center"/>
      <protection hidden="1"/>
    </xf>
    <xf numFmtId="0" fontId="22" fillId="25" borderId="0" xfId="68" applyFont="1" applyFill="1" applyAlignment="1" applyProtection="1">
      <alignment vertical="center"/>
      <protection hidden="1"/>
    </xf>
    <xf numFmtId="0" fontId="0" fillId="0" borderId="0" xfId="1" applyFont="1" applyProtection="1">
      <protection hidden="1"/>
    </xf>
    <xf numFmtId="0" fontId="28" fillId="0" borderId="0" xfId="68" applyFont="1" applyAlignment="1" applyProtection="1">
      <alignment horizontal="center" vertical="center"/>
      <protection hidden="1"/>
    </xf>
    <xf numFmtId="0" fontId="50" fillId="0" borderId="0" xfId="1" applyFont="1"/>
    <xf numFmtId="0" fontId="30" fillId="0" borderId="0" xfId="68" applyFont="1" applyAlignment="1" applyProtection="1">
      <alignment horizontal="center" vertical="center"/>
      <protection hidden="1"/>
    </xf>
    <xf numFmtId="0" fontId="39" fillId="0" borderId="0" xfId="68" applyFont="1" applyAlignment="1" applyProtection="1">
      <alignment horizontal="center" vertical="center"/>
      <protection hidden="1"/>
    </xf>
    <xf numFmtId="0" fontId="27" fillId="0" borderId="0" xfId="68" applyFont="1" applyAlignment="1" applyProtection="1">
      <alignment horizontal="center" vertical="center"/>
      <protection hidden="1"/>
    </xf>
    <xf numFmtId="0" fontId="33" fillId="0" borderId="0" xfId="68" applyFont="1" applyAlignment="1" applyProtection="1">
      <alignment horizontal="center" vertical="center" wrapText="1"/>
      <protection hidden="1"/>
    </xf>
    <xf numFmtId="181" fontId="35" fillId="0" borderId="0" xfId="68" applyNumberFormat="1" applyFont="1" applyAlignment="1" applyProtection="1">
      <alignment horizontal="center" vertical="center"/>
      <protection hidden="1"/>
    </xf>
    <xf numFmtId="190" fontId="35" fillId="0" borderId="0" xfId="68" applyNumberFormat="1" applyFont="1" applyAlignment="1" applyProtection="1">
      <alignment horizontal="center" vertical="center"/>
      <protection hidden="1"/>
    </xf>
    <xf numFmtId="181" fontId="38" fillId="0" borderId="0" xfId="68" applyNumberFormat="1" applyFont="1" applyAlignment="1" applyProtection="1">
      <alignment horizontal="center" vertical="center"/>
      <protection hidden="1"/>
    </xf>
    <xf numFmtId="181" fontId="37" fillId="0" borderId="0" xfId="68" applyNumberFormat="1" applyFont="1" applyAlignment="1" applyProtection="1">
      <alignment horizontal="center" vertical="center" shrinkToFit="1"/>
      <protection hidden="1"/>
    </xf>
    <xf numFmtId="0" fontId="19" fillId="0" borderId="0" xfId="68" applyFont="1" applyAlignment="1" applyProtection="1">
      <alignment horizontal="center" vertical="center"/>
      <protection hidden="1"/>
    </xf>
    <xf numFmtId="0" fontId="29" fillId="0" borderId="0" xfId="68" applyFont="1" applyAlignment="1" applyProtection="1">
      <alignment horizontal="center" vertical="center"/>
      <protection hidden="1"/>
    </xf>
    <xf numFmtId="0" fontId="40" fillId="0" borderId="0" xfId="68" applyFont="1" applyAlignment="1" applyProtection="1">
      <alignment horizontal="center" vertical="center"/>
      <protection hidden="1"/>
    </xf>
    <xf numFmtId="0" fontId="34" fillId="0" borderId="0" xfId="68" applyFont="1" applyAlignment="1" applyProtection="1">
      <alignment horizontal="center" vertical="center"/>
      <protection hidden="1"/>
    </xf>
    <xf numFmtId="0" fontId="27" fillId="0" borderId="0" xfId="68" applyFont="1" applyAlignment="1" applyProtection="1">
      <alignment horizontal="center" vertical="center" shrinkToFit="1"/>
      <protection hidden="1"/>
    </xf>
    <xf numFmtId="0" fontId="40" fillId="0" borderId="0" xfId="68" applyFont="1" applyAlignment="1" applyProtection="1">
      <alignment horizontal="right" vertical="center"/>
      <protection hidden="1"/>
    </xf>
    <xf numFmtId="0" fontId="19" fillId="0" borderId="0" xfId="68" applyFont="1" applyAlignment="1" applyProtection="1">
      <alignment horizontal="right" vertical="center"/>
      <protection hidden="1"/>
    </xf>
    <xf numFmtId="0" fontId="21" fillId="0" borderId="0" xfId="68" applyFont="1" applyAlignment="1" applyProtection="1">
      <alignment horizontal="center" vertical="center"/>
      <protection hidden="1"/>
    </xf>
    <xf numFmtId="0" fontId="48" fillId="0" borderId="0" xfId="68" applyFont="1" applyAlignment="1" applyProtection="1">
      <alignment horizontal="center" vertical="center" shrinkToFit="1"/>
      <protection hidden="1"/>
    </xf>
    <xf numFmtId="0" fontId="42" fillId="0" borderId="0" xfId="68" applyFont="1" applyAlignment="1" applyProtection="1">
      <alignment vertical="center"/>
      <protection hidden="1"/>
    </xf>
    <xf numFmtId="0" fontId="21" fillId="0" borderId="0" xfId="65" applyAlignment="1">
      <alignment horizontal="center" vertical="center"/>
    </xf>
    <xf numFmtId="0" fontId="21" fillId="0" borderId="0" xfId="65">
      <alignment vertical="center"/>
    </xf>
    <xf numFmtId="0" fontId="39" fillId="0" borderId="10" xfId="68" applyFont="1" applyBorder="1" applyAlignment="1" applyProtection="1">
      <alignment horizontal="right" vertical="center"/>
      <protection hidden="1"/>
    </xf>
    <xf numFmtId="0" fontId="39" fillId="0" borderId="0" xfId="68" applyFont="1" applyAlignment="1" applyProtection="1">
      <alignment horizontal="right" vertical="center"/>
      <protection hidden="1"/>
    </xf>
    <xf numFmtId="0" fontId="21" fillId="28" borderId="12" xfId="65" applyFill="1" applyBorder="1">
      <alignment vertical="center"/>
    </xf>
    <xf numFmtId="0" fontId="21" fillId="29" borderId="0" xfId="65" applyFill="1" applyAlignment="1">
      <alignment horizontal="center" vertical="center"/>
    </xf>
    <xf numFmtId="0" fontId="21" fillId="29" borderId="0" xfId="65" applyFill="1">
      <alignment vertical="center"/>
    </xf>
    <xf numFmtId="0" fontId="21" fillId="29" borderId="14" xfId="65" applyFill="1" applyBorder="1" applyAlignment="1">
      <alignment horizontal="center" vertical="center"/>
    </xf>
    <xf numFmtId="177" fontId="21" fillId="0" borderId="0" xfId="65" applyNumberFormat="1" applyAlignment="1">
      <alignment horizontal="center" vertical="center"/>
    </xf>
    <xf numFmtId="192" fontId="21" fillId="0" borderId="0" xfId="65" applyNumberFormat="1" applyAlignment="1">
      <alignment horizontal="center" vertical="center"/>
    </xf>
    <xf numFmtId="0" fontId="21" fillId="0" borderId="15" xfId="65" applyBorder="1">
      <alignment vertical="center"/>
    </xf>
    <xf numFmtId="0" fontId="21" fillId="0" borderId="0" xfId="65" applyAlignment="1">
      <alignment horizontal="right" vertical="center"/>
    </xf>
    <xf numFmtId="10" fontId="21" fillId="0" borderId="0" xfId="65" applyNumberFormat="1" applyAlignment="1">
      <alignment horizontal="center" vertical="center"/>
    </xf>
    <xf numFmtId="0" fontId="21" fillId="0" borderId="14" xfId="65" applyBorder="1">
      <alignment vertical="center"/>
    </xf>
    <xf numFmtId="176" fontId="21" fillId="0" borderId="0" xfId="65" applyNumberFormat="1" applyAlignment="1">
      <alignment horizontal="center" vertical="center"/>
    </xf>
    <xf numFmtId="0" fontId="58" fillId="0" borderId="0" xfId="65" applyFont="1">
      <alignment vertical="center"/>
    </xf>
    <xf numFmtId="186" fontId="21" fillId="0" borderId="0" xfId="65" applyNumberFormat="1">
      <alignment vertical="center"/>
    </xf>
    <xf numFmtId="0" fontId="50" fillId="0" borderId="0" xfId="65" applyFont="1">
      <alignment vertical="center"/>
    </xf>
    <xf numFmtId="0" fontId="23" fillId="0" borderId="0" xfId="68" applyFont="1" applyAlignment="1" applyProtection="1">
      <alignment vertical="center"/>
      <protection hidden="1"/>
    </xf>
    <xf numFmtId="0" fontId="36" fillId="25" borderId="0" xfId="68" applyFont="1" applyFill="1" applyAlignment="1" applyProtection="1">
      <alignment horizontal="center" vertical="center"/>
      <protection hidden="1"/>
    </xf>
    <xf numFmtId="0" fontId="32" fillId="0" borderId="0" xfId="68" applyFont="1" applyAlignment="1" applyProtection="1">
      <alignment horizontal="center" vertical="center"/>
      <protection hidden="1"/>
    </xf>
    <xf numFmtId="0" fontId="65" fillId="0" borderId="0" xfId="61" applyFont="1" applyAlignment="1">
      <alignment wrapText="1"/>
    </xf>
    <xf numFmtId="0" fontId="30" fillId="0" borderId="0" xfId="68" applyFont="1" applyAlignment="1" applyProtection="1">
      <alignment horizontal="center" vertical="center" shrinkToFit="1"/>
      <protection hidden="1"/>
    </xf>
    <xf numFmtId="0" fontId="30" fillId="0" borderId="0" xfId="68" applyFont="1" applyAlignment="1" applyProtection="1">
      <alignment horizontal="right" vertical="center" wrapText="1"/>
      <protection hidden="1"/>
    </xf>
    <xf numFmtId="0" fontId="30" fillId="0" borderId="0" xfId="68" applyFont="1" applyAlignment="1" applyProtection="1">
      <alignment vertical="center" wrapText="1"/>
      <protection hidden="1"/>
    </xf>
    <xf numFmtId="0" fontId="39" fillId="25" borderId="0" xfId="68" applyFont="1" applyFill="1" applyAlignment="1" applyProtection="1">
      <alignment horizontal="center" vertical="center"/>
      <protection hidden="1"/>
    </xf>
    <xf numFmtId="0" fontId="31" fillId="0" borderId="0" xfId="1" applyFont="1" applyAlignment="1" applyProtection="1">
      <alignment shrinkToFit="1"/>
      <protection hidden="1"/>
    </xf>
    <xf numFmtId="189" fontId="28" fillId="0" borderId="0" xfId="68" applyNumberFormat="1" applyFont="1" applyAlignment="1" applyProtection="1">
      <alignment horizontal="center" vertical="center" shrinkToFit="1"/>
      <protection hidden="1"/>
    </xf>
    <xf numFmtId="187" fontId="29" fillId="0" borderId="0" xfId="68" applyNumberFormat="1" applyFont="1" applyAlignment="1" applyProtection="1">
      <alignment vertical="center" shrinkToFit="1"/>
      <protection hidden="1"/>
    </xf>
    <xf numFmtId="187" fontId="27" fillId="0" borderId="0" xfId="68" applyNumberFormat="1" applyFont="1" applyAlignment="1" applyProtection="1">
      <alignment vertical="center"/>
      <protection hidden="1"/>
    </xf>
    <xf numFmtId="0" fontId="21" fillId="28" borderId="0" xfId="67" applyFill="1">
      <alignment vertical="center"/>
    </xf>
    <xf numFmtId="0" fontId="21" fillId="27" borderId="0" xfId="67" applyFill="1">
      <alignment vertical="center"/>
    </xf>
    <xf numFmtId="0" fontId="21" fillId="0" borderId="0" xfId="67">
      <alignment vertical="center"/>
    </xf>
    <xf numFmtId="0" fontId="21" fillId="0" borderId="11" xfId="67" applyBorder="1">
      <alignment vertical="center"/>
    </xf>
    <xf numFmtId="0" fontId="21" fillId="0" borderId="0" xfId="51"/>
    <xf numFmtId="10" fontId="21" fillId="0" borderId="11" xfId="67" applyNumberFormat="1" applyBorder="1">
      <alignment vertical="center"/>
    </xf>
    <xf numFmtId="14" fontId="21" fillId="0" borderId="0" xfId="67" applyNumberFormat="1">
      <alignment vertical="center"/>
    </xf>
    <xf numFmtId="19" fontId="21" fillId="0" borderId="0" xfId="67" applyNumberFormat="1">
      <alignment vertical="center"/>
    </xf>
    <xf numFmtId="10" fontId="21" fillId="0" borderId="0" xfId="67" applyNumberFormat="1">
      <alignment vertical="center"/>
    </xf>
    <xf numFmtId="0" fontId="21" fillId="0" borderId="0" xfId="51" applyAlignment="1">
      <alignment vertical="center"/>
    </xf>
    <xf numFmtId="0" fontId="21" fillId="35" borderId="0" xfId="65" applyFill="1">
      <alignment vertical="center"/>
    </xf>
    <xf numFmtId="0" fontId="95" fillId="30" borderId="11" xfId="65" applyFont="1" applyFill="1" applyBorder="1">
      <alignment vertical="center"/>
    </xf>
    <xf numFmtId="0" fontId="95" fillId="28" borderId="11" xfId="65" applyFont="1" applyFill="1" applyBorder="1">
      <alignment vertical="center"/>
    </xf>
    <xf numFmtId="0" fontId="63" fillId="31" borderId="18" xfId="63" applyFont="1" applyFill="1" applyBorder="1" applyAlignment="1">
      <alignment horizontal="center"/>
    </xf>
    <xf numFmtId="0" fontId="63" fillId="0" borderId="7" xfId="63" applyFont="1" applyBorder="1" applyAlignment="1">
      <alignment horizontal="right" wrapText="1"/>
    </xf>
    <xf numFmtId="0" fontId="30" fillId="0" borderId="0" xfId="1" applyFont="1" applyProtection="1">
      <protection hidden="1"/>
    </xf>
    <xf numFmtId="0" fontId="63" fillId="0" borderId="0" xfId="61" applyFont="1" applyAlignment="1">
      <alignment wrapText="1"/>
    </xf>
    <xf numFmtId="0" fontId="63" fillId="0" borderId="0" xfId="61" applyFont="1" applyAlignment="1">
      <alignment horizontal="right" wrapText="1"/>
    </xf>
    <xf numFmtId="0" fontId="46" fillId="0" borderId="17" xfId="68" applyFont="1" applyBorder="1" applyAlignment="1" applyProtection="1">
      <alignment horizontal="center" vertical="center" wrapText="1"/>
      <protection hidden="1"/>
    </xf>
    <xf numFmtId="188" fontId="28" fillId="0" borderId="17" xfId="68" applyNumberFormat="1" applyFont="1" applyBorder="1" applyAlignment="1" applyProtection="1">
      <alignment horizontal="center" vertical="center"/>
      <protection hidden="1"/>
    </xf>
    <xf numFmtId="0" fontId="19" fillId="0" borderId="17" xfId="68" applyFont="1" applyBorder="1" applyAlignment="1" applyProtection="1">
      <alignment horizontal="center" vertical="center"/>
      <protection hidden="1"/>
    </xf>
    <xf numFmtId="0" fontId="33" fillId="0" borderId="17" xfId="68" applyFont="1" applyBorder="1" applyAlignment="1" applyProtection="1">
      <alignment horizontal="center" vertical="center" wrapText="1"/>
      <protection hidden="1"/>
    </xf>
    <xf numFmtId="0" fontId="19" fillId="0" borderId="15" xfId="68" applyFont="1" applyBorder="1" applyAlignment="1" applyProtection="1">
      <alignment horizontal="center" vertical="center"/>
      <protection hidden="1"/>
    </xf>
    <xf numFmtId="0" fontId="21" fillId="0" borderId="15" xfId="68" applyFont="1" applyBorder="1" applyAlignment="1" applyProtection="1">
      <alignment vertical="center"/>
      <protection hidden="1"/>
    </xf>
    <xf numFmtId="0" fontId="47" fillId="0" borderId="15" xfId="68" applyFont="1" applyBorder="1" applyAlignment="1" applyProtection="1">
      <alignment horizontal="left" vertical="center"/>
      <protection hidden="1"/>
    </xf>
    <xf numFmtId="0" fontId="30" fillId="0" borderId="15" xfId="68" applyFont="1" applyBorder="1" applyAlignment="1" applyProtection="1">
      <alignment horizontal="center" vertical="center" shrinkToFit="1"/>
      <protection hidden="1"/>
    </xf>
    <xf numFmtId="0" fontId="52" fillId="0" borderId="15" xfId="68" applyFont="1" applyBorder="1" applyAlignment="1" applyProtection="1">
      <alignment vertical="center"/>
      <protection hidden="1"/>
    </xf>
    <xf numFmtId="0" fontId="39" fillId="0" borderId="15" xfId="68" applyFont="1" applyBorder="1" applyAlignment="1" applyProtection="1">
      <alignment horizontal="center" vertical="center"/>
      <protection hidden="1"/>
    </xf>
    <xf numFmtId="41" fontId="96" fillId="0" borderId="15" xfId="76" applyFont="1" applyBorder="1" applyAlignment="1" applyProtection="1">
      <alignment horizontal="right" vertical="center"/>
      <protection hidden="1"/>
    </xf>
    <xf numFmtId="0" fontId="54" fillId="0" borderId="17" xfId="68" applyFont="1" applyBorder="1" applyAlignment="1" applyProtection="1">
      <alignment horizontal="center" vertical="center"/>
      <protection hidden="1"/>
    </xf>
    <xf numFmtId="0" fontId="55" fillId="0" borderId="15" xfId="68" applyFont="1" applyBorder="1" applyAlignment="1" applyProtection="1">
      <alignment horizontal="left" vertical="center"/>
      <protection hidden="1"/>
    </xf>
    <xf numFmtId="0" fontId="0" fillId="0" borderId="15" xfId="1" applyFont="1" applyBorder="1" applyProtection="1">
      <protection hidden="1"/>
    </xf>
    <xf numFmtId="0" fontId="30" fillId="0" borderId="15" xfId="68" applyFont="1" applyBorder="1" applyAlignment="1" applyProtection="1">
      <alignment horizontal="right" vertical="center" wrapText="1"/>
      <protection hidden="1"/>
    </xf>
    <xf numFmtId="0" fontId="0" fillId="0" borderId="11" xfId="0" applyBorder="1"/>
    <xf numFmtId="0" fontId="30" fillId="0" borderId="0" xfId="68" applyFont="1" applyAlignment="1" applyProtection="1">
      <alignment vertical="center" shrinkToFit="1"/>
      <protection hidden="1"/>
    </xf>
    <xf numFmtId="0" fontId="67" fillId="0" borderId="0" xfId="1" applyFont="1" applyAlignment="1" applyProtection="1">
      <alignment vertical="center"/>
      <protection hidden="1"/>
    </xf>
    <xf numFmtId="0" fontId="44" fillId="0" borderId="11" xfId="1" applyFont="1" applyBorder="1" applyAlignment="1" applyProtection="1">
      <alignment horizontal="center" vertical="center" shrinkToFit="1"/>
      <protection hidden="1"/>
    </xf>
    <xf numFmtId="0" fontId="64" fillId="0" borderId="11" xfId="1" applyFont="1" applyBorder="1" applyAlignment="1" applyProtection="1">
      <alignment horizontal="center" vertical="center" shrinkToFit="1"/>
      <protection hidden="1"/>
    </xf>
    <xf numFmtId="0" fontId="17" fillId="0" borderId="7" xfId="60" applyFont="1" applyBorder="1" applyAlignment="1">
      <alignment horizontal="right" wrapText="1"/>
    </xf>
    <xf numFmtId="0" fontId="63" fillId="0" borderId="7" xfId="63" applyFont="1" applyBorder="1" applyAlignment="1">
      <alignment wrapText="1"/>
    </xf>
    <xf numFmtId="0" fontId="63" fillId="0" borderId="0" xfId="61" applyFont="1" applyAlignment="1">
      <alignment horizontal="center"/>
    </xf>
    <xf numFmtId="0" fontId="63" fillId="0" borderId="18" xfId="63" applyFont="1" applyBorder="1" applyAlignment="1">
      <alignment horizontal="center"/>
    </xf>
    <xf numFmtId="0" fontId="47" fillId="0" borderId="0" xfId="68" applyFont="1" applyAlignment="1" applyProtection="1">
      <alignment horizontal="left" vertical="center"/>
      <protection hidden="1"/>
    </xf>
    <xf numFmtId="0" fontId="52" fillId="0" borderId="0" xfId="68" applyFont="1" applyAlignment="1" applyProtection="1">
      <alignment vertical="center"/>
      <protection hidden="1"/>
    </xf>
    <xf numFmtId="0" fontId="53" fillId="0" borderId="0" xfId="68" applyFont="1" applyAlignment="1" applyProtection="1">
      <alignment horizontal="right" vertical="center"/>
      <protection hidden="1"/>
    </xf>
    <xf numFmtId="0" fontId="47" fillId="0" borderId="0" xfId="68" applyFont="1" applyAlignment="1" applyProtection="1">
      <alignment horizontal="center" vertical="center"/>
      <protection hidden="1"/>
    </xf>
    <xf numFmtId="57" fontId="30" fillId="0" borderId="0" xfId="68" applyNumberFormat="1" applyFont="1" applyAlignment="1" applyProtection="1">
      <alignment horizontal="center" vertical="center"/>
      <protection hidden="1"/>
    </xf>
    <xf numFmtId="0" fontId="98" fillId="0" borderId="0" xfId="80" applyFont="1" applyFill="1" applyBorder="1" applyAlignment="1" applyProtection="1">
      <alignment horizontal="center" vertical="center"/>
      <protection hidden="1"/>
    </xf>
    <xf numFmtId="0" fontId="53" fillId="0" borderId="0" xfId="68" applyFont="1" applyAlignment="1" applyProtection="1">
      <alignment vertical="center"/>
      <protection hidden="1"/>
    </xf>
    <xf numFmtId="177" fontId="99" fillId="0" borderId="0" xfId="80" applyNumberFormat="1" applyFont="1" applyFill="1" applyBorder="1" applyAlignment="1" applyProtection="1">
      <alignment vertical="center"/>
      <protection hidden="1"/>
    </xf>
    <xf numFmtId="0" fontId="0" fillId="0" borderId="0" xfId="1" applyFont="1" applyAlignment="1" applyProtection="1">
      <alignment vertical="center"/>
      <protection hidden="1"/>
    </xf>
    <xf numFmtId="177" fontId="100" fillId="0" borderId="11" xfId="1" applyNumberFormat="1" applyFont="1" applyBorder="1" applyAlignment="1" applyProtection="1">
      <alignment horizontal="center" vertical="center"/>
      <protection hidden="1"/>
    </xf>
    <xf numFmtId="0" fontId="17" fillId="36" borderId="7" xfId="60" applyFont="1" applyFill="1" applyBorder="1" applyAlignment="1">
      <alignment horizontal="right" wrapText="1"/>
    </xf>
    <xf numFmtId="0" fontId="0" fillId="36" borderId="0" xfId="0" applyFill="1"/>
    <xf numFmtId="0" fontId="0" fillId="0" borderId="0" xfId="0" applyAlignment="1">
      <alignment vertical="center"/>
    </xf>
    <xf numFmtId="0" fontId="101" fillId="36" borderId="0" xfId="68" applyFont="1" applyFill="1" applyAlignment="1" applyProtection="1">
      <alignment horizontal="right"/>
      <protection hidden="1"/>
    </xf>
    <xf numFmtId="0" fontId="26" fillId="0" borderId="0" xfId="68" applyFont="1" applyProtection="1">
      <protection hidden="1"/>
    </xf>
    <xf numFmtId="191" fontId="44" fillId="0" borderId="11" xfId="72" applyNumberFormat="1" applyFont="1" applyFill="1" applyBorder="1" applyAlignment="1" applyProtection="1">
      <alignment vertical="center" shrinkToFit="1"/>
      <protection hidden="1"/>
    </xf>
    <xf numFmtId="0" fontId="0" fillId="0" borderId="17" xfId="1" applyFont="1" applyBorder="1" applyProtection="1">
      <protection hidden="1"/>
    </xf>
    <xf numFmtId="0" fontId="17" fillId="41" borderId="11" xfId="1" applyFont="1" applyFill="1" applyBorder="1" applyAlignment="1" applyProtection="1">
      <alignment horizontal="center" vertical="center" wrapText="1"/>
      <protection hidden="1"/>
    </xf>
    <xf numFmtId="0" fontId="17" fillId="41" borderId="11" xfId="1" applyFont="1" applyFill="1" applyBorder="1" applyAlignment="1" applyProtection="1">
      <alignment vertical="center" wrapText="1"/>
      <protection hidden="1"/>
    </xf>
    <xf numFmtId="0" fontId="64" fillId="0" borderId="0" xfId="1" applyFont="1" applyAlignment="1" applyProtection="1">
      <alignment horizontal="center" vertical="center" shrinkToFit="1"/>
      <protection hidden="1"/>
    </xf>
    <xf numFmtId="0" fontId="44" fillId="0" borderId="0" xfId="1" applyFont="1" applyAlignment="1" applyProtection="1">
      <alignment horizontal="center" vertical="center" shrinkToFit="1"/>
      <protection hidden="1"/>
    </xf>
    <xf numFmtId="191" fontId="44" fillId="0" borderId="0" xfId="72" applyNumberFormat="1" applyFont="1" applyFill="1" applyBorder="1" applyAlignment="1" applyProtection="1">
      <alignment vertical="center" shrinkToFit="1"/>
      <protection hidden="1"/>
    </xf>
    <xf numFmtId="191" fontId="44" fillId="0" borderId="0" xfId="72" applyNumberFormat="1" applyFont="1" applyFill="1" applyBorder="1" applyAlignment="1">
      <alignment vertical="center" shrinkToFit="1"/>
    </xf>
    <xf numFmtId="0" fontId="18" fillId="46" borderId="11" xfId="72" applyNumberFormat="1" applyFont="1" applyFill="1" applyBorder="1" applyAlignment="1" applyProtection="1">
      <alignment horizontal="center" vertical="center" shrinkToFit="1"/>
      <protection hidden="1"/>
    </xf>
    <xf numFmtId="0" fontId="18" fillId="46" borderId="11" xfId="1" applyFont="1" applyFill="1" applyBorder="1" applyAlignment="1" applyProtection="1">
      <alignment horizontal="center" vertical="center" shrinkToFit="1"/>
      <protection hidden="1"/>
    </xf>
    <xf numFmtId="0" fontId="0" fillId="0" borderId="11" xfId="0" applyBorder="1" applyAlignment="1">
      <alignment wrapText="1"/>
    </xf>
    <xf numFmtId="197" fontId="15" fillId="46" borderId="11" xfId="72" applyNumberFormat="1" applyFont="1" applyFill="1" applyBorder="1" applyAlignment="1">
      <alignment horizontal="center" vertical="center"/>
    </xf>
    <xf numFmtId="177" fontId="0" fillId="0" borderId="11" xfId="0" applyNumberFormat="1" applyBorder="1" applyAlignment="1">
      <alignment wrapText="1"/>
    </xf>
    <xf numFmtId="0" fontId="69" fillId="0" borderId="0" xfId="66">
      <alignment vertical="center"/>
    </xf>
    <xf numFmtId="0" fontId="69" fillId="33" borderId="11" xfId="66" applyFill="1" applyBorder="1">
      <alignment vertical="center"/>
    </xf>
    <xf numFmtId="0" fontId="0" fillId="0" borderId="0" xfId="66" applyFont="1">
      <alignment vertical="center"/>
    </xf>
    <xf numFmtId="0" fontId="19" fillId="0" borderId="0" xfId="3" applyFont="1"/>
    <xf numFmtId="0" fontId="69" fillId="0" borderId="0" xfId="55">
      <alignment vertical="center"/>
    </xf>
    <xf numFmtId="0" fontId="20" fillId="0" borderId="11" xfId="3" applyFont="1" applyBorder="1" applyAlignment="1">
      <alignment horizontal="right"/>
    </xf>
    <xf numFmtId="0" fontId="19" fillId="41" borderId="11" xfId="3" applyFont="1" applyFill="1" applyBorder="1"/>
    <xf numFmtId="0" fontId="0" fillId="0" borderId="11" xfId="66" applyFont="1" applyBorder="1">
      <alignment vertical="center"/>
    </xf>
    <xf numFmtId="0" fontId="0" fillId="0" borderId="11" xfId="66" applyFont="1" applyBorder="1" applyAlignment="1">
      <alignment horizontal="center" vertical="center"/>
    </xf>
    <xf numFmtId="0" fontId="0" fillId="0" borderId="11" xfId="66" applyFont="1" applyBorder="1" applyAlignment="1">
      <alignment horizontal="right" vertical="center"/>
    </xf>
    <xf numFmtId="0" fontId="69" fillId="41" borderId="11" xfId="66" applyFill="1" applyBorder="1">
      <alignment vertical="center"/>
    </xf>
    <xf numFmtId="0" fontId="72" fillId="33" borderId="11" xfId="71" applyFill="1" applyBorder="1" applyAlignment="1">
      <alignment wrapText="1"/>
    </xf>
    <xf numFmtId="0" fontId="69" fillId="0" borderId="11" xfId="66" applyBorder="1">
      <alignment vertical="center"/>
    </xf>
    <xf numFmtId="0" fontId="69" fillId="0" borderId="13" xfId="66" applyBorder="1">
      <alignment vertical="center"/>
    </xf>
    <xf numFmtId="0" fontId="73" fillId="0" borderId="7" xfId="69" applyFont="1" applyBorder="1" applyAlignment="1">
      <alignment wrapText="1"/>
    </xf>
    <xf numFmtId="0" fontId="20" fillId="0" borderId="0" xfId="3" applyFont="1" applyAlignment="1">
      <alignment horizontal="right"/>
    </xf>
    <xf numFmtId="0" fontId="19" fillId="39" borderId="11" xfId="3" applyFont="1" applyFill="1" applyBorder="1"/>
    <xf numFmtId="0" fontId="20" fillId="0" borderId="0" xfId="3" applyFont="1" applyAlignment="1">
      <alignment horizontal="center"/>
    </xf>
    <xf numFmtId="0" fontId="20" fillId="34" borderId="11" xfId="3" applyFont="1" applyFill="1" applyBorder="1" applyAlignment="1">
      <alignment horizontal="center" vertical="center"/>
    </xf>
    <xf numFmtId="0" fontId="19" fillId="34" borderId="11" xfId="3" applyFont="1" applyFill="1" applyBorder="1" applyAlignment="1">
      <alignment horizontal="center" vertical="center"/>
    </xf>
    <xf numFmtId="10" fontId="19" fillId="34" borderId="11" xfId="3" applyNumberFormat="1" applyFont="1" applyFill="1" applyBorder="1" applyAlignment="1">
      <alignment horizontal="center" vertical="center"/>
    </xf>
    <xf numFmtId="0" fontId="73" fillId="0" borderId="0" xfId="3" applyFont="1" applyAlignment="1">
      <alignment horizontal="center"/>
    </xf>
    <xf numFmtId="0" fontId="73" fillId="0" borderId="0" xfId="62" applyFont="1" applyAlignment="1">
      <alignment horizontal="center"/>
    </xf>
    <xf numFmtId="0" fontId="73" fillId="0" borderId="0" xfId="62" applyFont="1" applyAlignment="1">
      <alignment horizontal="right" wrapText="1"/>
    </xf>
    <xf numFmtId="0" fontId="73" fillId="0" borderId="0" xfId="3" applyFont="1" applyAlignment="1">
      <alignment wrapText="1"/>
    </xf>
    <xf numFmtId="0" fontId="102" fillId="0" borderId="0" xfId="64" applyFont="1" applyAlignment="1">
      <alignment wrapText="1"/>
    </xf>
    <xf numFmtId="0" fontId="20" fillId="0" borderId="0" xfId="1" applyFont="1"/>
    <xf numFmtId="10" fontId="19" fillId="0" borderId="0" xfId="1" applyNumberFormat="1" applyFont="1"/>
    <xf numFmtId="0" fontId="102" fillId="0" borderId="0" xfId="64" applyFont="1" applyAlignment="1">
      <alignment horizontal="center"/>
    </xf>
    <xf numFmtId="0" fontId="94" fillId="0" borderId="11" xfId="52" applyBorder="1">
      <alignment vertical="center"/>
    </xf>
    <xf numFmtId="177" fontId="94" fillId="0" borderId="12" xfId="52" applyNumberFormat="1" applyBorder="1">
      <alignment vertical="center"/>
    </xf>
    <xf numFmtId="0" fontId="94" fillId="0" borderId="0" xfId="52">
      <alignment vertical="center"/>
    </xf>
    <xf numFmtId="0" fontId="94" fillId="0" borderId="11" xfId="52" applyBorder="1" applyAlignment="1">
      <alignment horizontal="center" vertical="center"/>
    </xf>
    <xf numFmtId="10" fontId="94" fillId="0" borderId="11" xfId="52" applyNumberFormat="1" applyBorder="1">
      <alignment vertical="center"/>
    </xf>
    <xf numFmtId="177" fontId="94" fillId="0" borderId="11" xfId="52" applyNumberFormat="1" applyBorder="1" applyAlignment="1">
      <alignment horizontal="right" vertical="center"/>
    </xf>
    <xf numFmtId="177" fontId="94" fillId="0" borderId="11" xfId="52" applyNumberFormat="1" applyBorder="1">
      <alignment vertical="center"/>
    </xf>
    <xf numFmtId="10" fontId="94" fillId="38" borderId="11" xfId="52" applyNumberFormat="1" applyFill="1" applyBorder="1" applyAlignment="1">
      <alignment horizontal="right" vertical="center"/>
    </xf>
    <xf numFmtId="0" fontId="94" fillId="38" borderId="11" xfId="52" applyFill="1" applyBorder="1" applyAlignment="1">
      <alignment horizontal="center" vertical="center"/>
    </xf>
    <xf numFmtId="0" fontId="94" fillId="0" borderId="0" xfId="52" applyAlignment="1">
      <alignment horizontal="center" vertical="center"/>
    </xf>
    <xf numFmtId="194" fontId="94" fillId="0" borderId="11" xfId="52" applyNumberFormat="1" applyBorder="1">
      <alignment vertical="center"/>
    </xf>
    <xf numFmtId="0" fontId="94" fillId="33" borderId="11" xfId="52" applyFill="1" applyBorder="1">
      <alignment vertical="center"/>
    </xf>
    <xf numFmtId="194" fontId="94" fillId="47" borderId="11" xfId="52" applyNumberFormat="1" applyFill="1" applyBorder="1" applyAlignment="1">
      <alignment horizontal="center" vertical="center"/>
    </xf>
    <xf numFmtId="198" fontId="94" fillId="38" borderId="11" xfId="52" applyNumberFormat="1" applyFill="1" applyBorder="1">
      <alignment vertical="center"/>
    </xf>
    <xf numFmtId="194" fontId="94" fillId="47" borderId="11" xfId="52" applyNumberFormat="1" applyFill="1" applyBorder="1">
      <alignment vertical="center"/>
    </xf>
    <xf numFmtId="177" fontId="94" fillId="38" borderId="11" xfId="52" applyNumberFormat="1" applyFill="1" applyBorder="1">
      <alignment vertical="center"/>
    </xf>
    <xf numFmtId="199" fontId="94" fillId="0" borderId="11" xfId="52" applyNumberFormat="1" applyBorder="1">
      <alignment vertical="center"/>
    </xf>
    <xf numFmtId="196" fontId="94" fillId="0" borderId="11" xfId="52" applyNumberFormat="1" applyBorder="1">
      <alignment vertical="center"/>
    </xf>
    <xf numFmtId="195" fontId="94" fillId="0" borderId="11" xfId="52" applyNumberFormat="1" applyBorder="1">
      <alignment vertical="center"/>
    </xf>
    <xf numFmtId="0" fontId="55" fillId="0" borderId="0" xfId="68" applyFont="1" applyAlignment="1" applyProtection="1">
      <alignment horizontal="left" vertical="center"/>
      <protection hidden="1"/>
    </xf>
    <xf numFmtId="0" fontId="55" fillId="0" borderId="17" xfId="68" applyFont="1" applyBorder="1" applyAlignment="1" applyProtection="1">
      <alignment horizontal="left" vertical="center"/>
      <protection hidden="1"/>
    </xf>
    <xf numFmtId="0" fontId="21" fillId="0" borderId="17" xfId="68" applyFont="1" applyBorder="1" applyAlignment="1" applyProtection="1">
      <alignment vertical="center"/>
      <protection hidden="1"/>
    </xf>
    <xf numFmtId="0" fontId="30" fillId="0" borderId="17" xfId="68" applyFont="1" applyBorder="1" applyAlignment="1" applyProtection="1">
      <alignment horizontal="center" vertical="center" shrinkToFit="1"/>
      <protection hidden="1"/>
    </xf>
    <xf numFmtId="0" fontId="30" fillId="0" borderId="17" xfId="68" applyFont="1" applyBorder="1" applyAlignment="1" applyProtection="1">
      <alignment horizontal="right" vertical="center" wrapText="1"/>
      <protection hidden="1"/>
    </xf>
    <xf numFmtId="0" fontId="0" fillId="39" borderId="11" xfId="0" applyFill="1" applyBorder="1"/>
    <xf numFmtId="0" fontId="49" fillId="39" borderId="11" xfId="0" applyFont="1" applyFill="1" applyBorder="1" applyAlignment="1">
      <alignment horizontal="center" vertical="center" wrapText="1"/>
    </xf>
    <xf numFmtId="0" fontId="0" fillId="39" borderId="11" xfId="0" applyFill="1" applyBorder="1" applyAlignment="1">
      <alignment wrapText="1"/>
    </xf>
    <xf numFmtId="191" fontId="44" fillId="0" borderId="0" xfId="72" applyNumberFormat="1" applyFont="1" applyFill="1" applyBorder="1" applyAlignment="1" applyProtection="1">
      <alignment horizontal="center" vertical="center" shrinkToFit="1"/>
      <protection hidden="1"/>
    </xf>
    <xf numFmtId="10" fontId="94" fillId="33" borderId="11" xfId="52" applyNumberFormat="1" applyFill="1" applyBorder="1" applyAlignment="1">
      <alignment horizontal="center" vertical="center"/>
    </xf>
    <xf numFmtId="10" fontId="94" fillId="0" borderId="11" xfId="52" applyNumberFormat="1" applyBorder="1" applyAlignment="1">
      <alignment horizontal="center" vertical="center"/>
    </xf>
    <xf numFmtId="0" fontId="21" fillId="0" borderId="0" xfId="65" quotePrefix="1">
      <alignment vertical="center"/>
    </xf>
    <xf numFmtId="38" fontId="44" fillId="0" borderId="11" xfId="72" applyNumberFormat="1" applyFont="1" applyFill="1" applyBorder="1" applyAlignment="1" applyProtection="1">
      <alignment vertical="center" shrinkToFit="1"/>
      <protection hidden="1"/>
    </xf>
    <xf numFmtId="38" fontId="44" fillId="0" borderId="11" xfId="72" applyNumberFormat="1" applyFont="1" applyFill="1" applyBorder="1" applyAlignment="1">
      <alignment vertical="center" shrinkToFit="1"/>
    </xf>
    <xf numFmtId="38" fontId="44" fillId="0" borderId="11" xfId="1" applyNumberFormat="1" applyFont="1" applyBorder="1" applyAlignment="1" applyProtection="1">
      <alignment vertical="center" shrinkToFit="1"/>
      <protection hidden="1"/>
    </xf>
    <xf numFmtId="38" fontId="44" fillId="0" borderId="11" xfId="0" applyNumberFormat="1" applyFont="1" applyBorder="1"/>
    <xf numFmtId="192" fontId="94" fillId="33" borderId="11" xfId="52" applyNumberFormat="1" applyFill="1" applyBorder="1">
      <alignment vertical="center"/>
    </xf>
    <xf numFmtId="192" fontId="94" fillId="0" borderId="11" xfId="52" applyNumberFormat="1" applyBorder="1">
      <alignment vertical="center"/>
    </xf>
    <xf numFmtId="0" fontId="94" fillId="33" borderId="11" xfId="52" applyFill="1" applyBorder="1" applyAlignment="1">
      <alignment horizontal="center" vertical="center"/>
    </xf>
    <xf numFmtId="201" fontId="94" fillId="0" borderId="0" xfId="52" applyNumberFormat="1">
      <alignment vertical="center"/>
    </xf>
    <xf numFmtId="0" fontId="94" fillId="44" borderId="11" xfId="52" applyFill="1" applyBorder="1">
      <alignment vertical="center"/>
    </xf>
    <xf numFmtId="0" fontId="104" fillId="0" borderId="0" xfId="80" applyFont="1" applyFill="1" applyBorder="1" applyAlignment="1" applyProtection="1">
      <alignment horizontal="center" vertical="center"/>
      <protection hidden="1"/>
    </xf>
    <xf numFmtId="0" fontId="105" fillId="0" borderId="0" xfId="80" applyFont="1" applyFill="1" applyBorder="1" applyAlignment="1" applyProtection="1">
      <alignment horizontal="center" vertical="center"/>
      <protection hidden="1"/>
    </xf>
    <xf numFmtId="0" fontId="104" fillId="0" borderId="0" xfId="80" applyFont="1" applyFill="1" applyBorder="1" applyAlignment="1" applyProtection="1">
      <alignment horizontal="right" vertical="center"/>
      <protection hidden="1"/>
    </xf>
    <xf numFmtId="191" fontId="44" fillId="0" borderId="0" xfId="72" applyNumberFormat="1" applyFont="1" applyFill="1" applyBorder="1" applyAlignment="1" applyProtection="1">
      <alignment horizontal="center" vertical="center"/>
      <protection hidden="1"/>
    </xf>
    <xf numFmtId="0" fontId="107" fillId="0" borderId="0" xfId="55" applyFont="1">
      <alignment vertical="center"/>
    </xf>
    <xf numFmtId="191" fontId="49" fillId="0" borderId="0" xfId="72" applyNumberFormat="1" applyFont="1" applyFill="1" applyBorder="1" applyAlignment="1" applyProtection="1">
      <alignment vertical="center"/>
      <protection hidden="1"/>
    </xf>
    <xf numFmtId="177" fontId="44" fillId="0" borderId="0" xfId="0" applyNumberFormat="1" applyFont="1"/>
    <xf numFmtId="40" fontId="44" fillId="33" borderId="11" xfId="0" applyNumberFormat="1" applyFont="1" applyFill="1" applyBorder="1"/>
    <xf numFmtId="0" fontId="21" fillId="0" borderId="0" xfId="0" applyFont="1" applyAlignment="1">
      <alignment vertical="center"/>
    </xf>
    <xf numFmtId="187" fontId="21" fillId="0" borderId="0" xfId="0" applyNumberFormat="1" applyFont="1" applyAlignment="1">
      <alignment vertical="center"/>
    </xf>
    <xf numFmtId="177" fontId="21" fillId="0" borderId="0" xfId="65" applyNumberFormat="1">
      <alignment vertical="center"/>
    </xf>
    <xf numFmtId="187" fontId="0" fillId="0" borderId="0" xfId="0" applyNumberFormat="1" applyAlignment="1">
      <alignment vertical="center"/>
    </xf>
    <xf numFmtId="0" fontId="0" fillId="0" borderId="0" xfId="0" applyAlignment="1">
      <alignment vertical="center" wrapText="1"/>
    </xf>
    <xf numFmtId="191" fontId="44" fillId="0" borderId="0" xfId="72" applyNumberFormat="1" applyFont="1" applyFill="1" applyBorder="1" applyAlignment="1" applyProtection="1">
      <alignment vertical="center" wrapText="1"/>
      <protection hidden="1"/>
    </xf>
    <xf numFmtId="0" fontId="0" fillId="0" borderId="0" xfId="0" applyAlignment="1">
      <alignment horizontal="center" vertical="center" shrinkToFit="1"/>
    </xf>
    <xf numFmtId="191" fontId="44" fillId="0" borderId="0" xfId="72" applyNumberFormat="1" applyFont="1" applyFill="1" applyBorder="1" applyAlignment="1" applyProtection="1">
      <alignment horizontal="center" vertical="center" wrapText="1" shrinkToFit="1"/>
      <protection hidden="1"/>
    </xf>
    <xf numFmtId="191" fontId="44" fillId="0" borderId="0" xfId="72" applyNumberFormat="1" applyFont="1" applyFill="1" applyBorder="1" applyAlignment="1" applyProtection="1">
      <alignment vertical="center" wrapText="1" shrinkToFit="1"/>
      <protection hidden="1"/>
    </xf>
    <xf numFmtId="0" fontId="0" fillId="41" borderId="11" xfId="0" applyFill="1" applyBorder="1"/>
    <xf numFmtId="0" fontId="110" fillId="0" borderId="0" xfId="1" applyFont="1"/>
    <xf numFmtId="0" fontId="102" fillId="0" borderId="7" xfId="60" applyFont="1" applyBorder="1" applyAlignment="1">
      <alignment horizontal="right" wrapText="1"/>
    </xf>
    <xf numFmtId="0" fontId="110" fillId="0" borderId="0" xfId="0" applyFont="1"/>
    <xf numFmtId="0" fontId="102" fillId="36" borderId="7" xfId="60" applyFont="1" applyFill="1" applyBorder="1" applyAlignment="1">
      <alignment horizontal="right" wrapText="1"/>
    </xf>
    <xf numFmtId="0" fontId="102" fillId="0" borderId="7" xfId="63" applyFont="1" applyBorder="1" applyAlignment="1">
      <alignment horizontal="right" wrapText="1"/>
    </xf>
    <xf numFmtId="0" fontId="21" fillId="43" borderId="0" xfId="0" applyFont="1" applyFill="1" applyAlignment="1">
      <alignment vertical="center"/>
    </xf>
    <xf numFmtId="0" fontId="42" fillId="0" borderId="0" xfId="68" applyFont="1" applyAlignment="1" applyProtection="1">
      <alignment horizontal="center" vertical="center"/>
      <protection hidden="1"/>
    </xf>
    <xf numFmtId="0" fontId="19" fillId="0" borderId="22" xfId="68" applyFont="1" applyBorder="1" applyAlignment="1" applyProtection="1">
      <alignment horizontal="center" vertical="center"/>
      <protection hidden="1"/>
    </xf>
    <xf numFmtId="0" fontId="21" fillId="0" borderId="12" xfId="65" applyBorder="1" applyAlignment="1">
      <alignment horizontal="center" vertical="center"/>
    </xf>
    <xf numFmtId="0" fontId="19" fillId="0" borderId="0" xfId="1" applyFont="1" applyAlignment="1">
      <alignment horizontal="right"/>
    </xf>
    <xf numFmtId="0" fontId="47" fillId="0" borderId="22" xfId="1" applyFont="1" applyBorder="1" applyAlignment="1" applyProtection="1">
      <alignment horizontal="right"/>
      <protection hidden="1"/>
    </xf>
    <xf numFmtId="0" fontId="17" fillId="46" borderId="11" xfId="1" applyFont="1" applyFill="1" applyBorder="1" applyAlignment="1" applyProtection="1">
      <alignment vertical="center" wrapText="1"/>
      <protection hidden="1"/>
    </xf>
    <xf numFmtId="0" fontId="17" fillId="39" borderId="11" xfId="1" applyFont="1" applyFill="1" applyBorder="1" applyAlignment="1" applyProtection="1">
      <alignment vertical="center" wrapText="1"/>
      <protection hidden="1"/>
    </xf>
    <xf numFmtId="0" fontId="0" fillId="46" borderId="11" xfId="0" applyFill="1" applyBorder="1"/>
    <xf numFmtId="0" fontId="17" fillId="41" borderId="12" xfId="1" applyFont="1" applyFill="1" applyBorder="1" applyAlignment="1" applyProtection="1">
      <alignment vertical="center" wrapText="1"/>
      <protection hidden="1"/>
    </xf>
    <xf numFmtId="0" fontId="49" fillId="43" borderId="11" xfId="84" applyFont="1" applyFill="1" applyBorder="1" applyAlignment="1" applyProtection="1">
      <alignment horizontal="center" vertical="center" wrapText="1"/>
      <protection hidden="1"/>
    </xf>
    <xf numFmtId="0" fontId="95" fillId="34" borderId="11" xfId="65" applyFont="1" applyFill="1" applyBorder="1">
      <alignment vertical="center"/>
    </xf>
    <xf numFmtId="0" fontId="95" fillId="41" borderId="11" xfId="65" applyFont="1" applyFill="1" applyBorder="1">
      <alignment vertical="center"/>
    </xf>
    <xf numFmtId="0" fontId="95" fillId="37" borderId="11" xfId="65" applyFont="1" applyFill="1" applyBorder="1">
      <alignment vertical="center"/>
    </xf>
    <xf numFmtId="0" fontId="95" fillId="46" borderId="11" xfId="65" applyFont="1" applyFill="1" applyBorder="1">
      <alignment vertical="center"/>
    </xf>
    <xf numFmtId="0" fontId="95" fillId="49" borderId="11" xfId="65" applyFont="1" applyFill="1" applyBorder="1">
      <alignment vertical="center"/>
    </xf>
    <xf numFmtId="0" fontId="113" fillId="36" borderId="0" xfId="68" applyFont="1" applyFill="1" applyAlignment="1" applyProtection="1">
      <alignment horizontal="center" vertical="center" shrinkToFit="1"/>
      <protection hidden="1"/>
    </xf>
    <xf numFmtId="0" fontId="95" fillId="0" borderId="0" xfId="68" applyFont="1" applyAlignment="1" applyProtection="1">
      <alignment horizontal="left" vertical="center"/>
      <protection hidden="1"/>
    </xf>
    <xf numFmtId="0" fontId="58" fillId="0" borderId="0" xfId="68" applyFont="1" applyAlignment="1" applyProtection="1">
      <alignment horizontal="right" vertical="center"/>
      <protection hidden="1"/>
    </xf>
    <xf numFmtId="0" fontId="118" fillId="0" borderId="15" xfId="68" applyFont="1" applyBorder="1" applyAlignment="1" applyProtection="1">
      <alignment horizontal="right" vertical="center"/>
      <protection hidden="1"/>
    </xf>
    <xf numFmtId="0" fontId="58" fillId="0" borderId="0" xfId="68" applyFont="1" applyAlignment="1" applyProtection="1">
      <alignment vertical="center"/>
      <protection hidden="1"/>
    </xf>
    <xf numFmtId="0" fontId="110" fillId="0" borderId="0" xfId="0" applyFont="1" applyAlignment="1">
      <alignment vertical="center" wrapText="1"/>
    </xf>
    <xf numFmtId="0" fontId="110" fillId="0" borderId="0" xfId="0" applyFont="1" applyAlignment="1">
      <alignment vertical="center"/>
    </xf>
    <xf numFmtId="0" fontId="17" fillId="0" borderId="0" xfId="1" applyFont="1" applyAlignment="1" applyProtection="1">
      <alignment horizontal="center" vertical="center" wrapText="1"/>
      <protection hidden="1"/>
    </xf>
    <xf numFmtId="0" fontId="17" fillId="0" borderId="0" xfId="1" applyFont="1" applyAlignment="1" applyProtection="1">
      <alignment vertical="center" wrapText="1"/>
      <protection hidden="1"/>
    </xf>
    <xf numFmtId="191" fontId="49" fillId="0" borderId="0" xfId="72" applyNumberFormat="1" applyFont="1" applyFill="1" applyBorder="1" applyAlignment="1" applyProtection="1">
      <alignment horizontal="center" vertical="center" shrinkToFit="1"/>
      <protection hidden="1"/>
    </xf>
    <xf numFmtId="0" fontId="109" fillId="0" borderId="0" xfId="0" applyFont="1" applyAlignment="1" applyProtection="1">
      <alignment horizontal="center" vertical="center"/>
      <protection hidden="1"/>
    </xf>
    <xf numFmtId="0" fontId="109" fillId="0" borderId="0" xfId="0" applyFont="1" applyAlignment="1" applyProtection="1">
      <alignment horizontal="center" vertical="center" shrinkToFit="1"/>
      <protection hidden="1"/>
    </xf>
    <xf numFmtId="191" fontId="17" fillId="0" borderId="0" xfId="1" applyNumberFormat="1" applyFont="1" applyAlignment="1" applyProtection="1">
      <alignment horizontal="center" vertical="center" wrapText="1"/>
      <protection hidden="1"/>
    </xf>
    <xf numFmtId="0" fontId="49" fillId="0" borderId="0" xfId="0" applyFont="1" applyAlignment="1" applyProtection="1">
      <alignment horizontal="center" vertical="center" wrapText="1"/>
      <protection hidden="1"/>
    </xf>
    <xf numFmtId="191" fontId="49" fillId="0" borderId="0" xfId="0" applyNumberFormat="1" applyFont="1" applyAlignment="1" applyProtection="1">
      <alignment horizontal="center" vertical="center" wrapText="1"/>
      <protection hidden="1"/>
    </xf>
    <xf numFmtId="191" fontId="49" fillId="0" borderId="0" xfId="72" applyNumberFormat="1" applyFont="1" applyFill="1" applyBorder="1" applyAlignment="1" applyProtection="1">
      <alignment horizontal="center" vertical="center"/>
      <protection hidden="1"/>
    </xf>
    <xf numFmtId="0" fontId="0" fillId="0" borderId="0" xfId="0" applyAlignment="1">
      <alignment horizontal="center" vertical="center"/>
    </xf>
    <xf numFmtId="187" fontId="110" fillId="0" borderId="0" xfId="0" applyNumberFormat="1" applyFont="1" applyAlignment="1">
      <alignment vertical="center" wrapText="1"/>
    </xf>
    <xf numFmtId="0" fontId="109" fillId="0" borderId="0" xfId="0" applyFont="1" applyAlignment="1" applyProtection="1">
      <alignment horizontal="center" vertical="center" wrapText="1" shrinkToFit="1"/>
      <protection hidden="1"/>
    </xf>
    <xf numFmtId="191" fontId="17" fillId="0" borderId="0" xfId="1" applyNumberFormat="1" applyFont="1" applyAlignment="1" applyProtection="1">
      <alignment horizontal="center" vertical="center"/>
      <protection hidden="1"/>
    </xf>
    <xf numFmtId="0" fontId="17" fillId="0" borderId="0" xfId="1" applyFont="1" applyAlignment="1" applyProtection="1">
      <alignment horizontal="center" vertical="center"/>
      <protection hidden="1"/>
    </xf>
    <xf numFmtId="0" fontId="39" fillId="0" borderId="0" xfId="68" applyFont="1" applyAlignment="1" applyProtection="1">
      <alignment horizontal="left" vertical="center"/>
      <protection hidden="1"/>
    </xf>
    <xf numFmtId="0" fontId="39" fillId="25" borderId="0" xfId="68" applyFont="1" applyFill="1" applyAlignment="1" applyProtection="1">
      <alignment horizontal="center" vertical="center" wrapText="1"/>
      <protection hidden="1"/>
    </xf>
    <xf numFmtId="0" fontId="58" fillId="0" borderId="15" xfId="68" applyFont="1" applyBorder="1" applyAlignment="1" applyProtection="1">
      <alignment horizontal="center" vertical="center"/>
      <protection hidden="1"/>
    </xf>
    <xf numFmtId="0" fontId="95" fillId="0" borderId="0" xfId="68" applyFont="1" applyAlignment="1" applyProtection="1">
      <alignment horizontal="right" vertical="center"/>
      <protection hidden="1"/>
    </xf>
    <xf numFmtId="0" fontId="104" fillId="0" borderId="0" xfId="68" applyFont="1" applyAlignment="1" applyProtection="1">
      <alignment vertical="center"/>
      <protection hidden="1"/>
    </xf>
    <xf numFmtId="0" fontId="58" fillId="0" borderId="0" xfId="68" applyFont="1" applyAlignment="1" applyProtection="1">
      <alignment horizontal="left" vertical="center"/>
      <protection hidden="1"/>
    </xf>
    <xf numFmtId="0" fontId="0" fillId="0" borderId="15" xfId="0" applyBorder="1"/>
    <xf numFmtId="0" fontId="0" fillId="39" borderId="11" xfId="0" applyFill="1" applyBorder="1" applyAlignment="1">
      <alignment vertical="center" wrapText="1"/>
    </xf>
    <xf numFmtId="0" fontId="125" fillId="31" borderId="18" xfId="63" applyFont="1" applyFill="1" applyBorder="1" applyAlignment="1">
      <alignment horizontal="center"/>
    </xf>
    <xf numFmtId="0" fontId="125" fillId="0" borderId="7" xfId="63" applyFont="1" applyBorder="1" applyAlignment="1">
      <alignment wrapText="1"/>
    </xf>
    <xf numFmtId="0" fontId="126" fillId="0" borderId="0" xfId="0" applyFont="1"/>
    <xf numFmtId="0" fontId="125" fillId="0" borderId="7" xfId="60" applyFont="1" applyBorder="1" applyAlignment="1">
      <alignment horizontal="right" wrapText="1"/>
    </xf>
    <xf numFmtId="0" fontId="126" fillId="36" borderId="0" xfId="0" applyFont="1" applyFill="1"/>
    <xf numFmtId="0" fontId="127" fillId="0" borderId="0" xfId="55" applyFont="1">
      <alignment vertical="center"/>
    </xf>
    <xf numFmtId="0" fontId="63" fillId="31" borderId="18" xfId="70" applyFont="1" applyFill="1" applyBorder="1" applyAlignment="1">
      <alignment horizontal="center"/>
    </xf>
    <xf numFmtId="0" fontId="63" fillId="0" borderId="7" xfId="70" applyFont="1" applyBorder="1" applyAlignment="1">
      <alignment wrapText="1"/>
    </xf>
    <xf numFmtId="0" fontId="39" fillId="0" borderId="0" xfId="0" applyFont="1" applyAlignment="1">
      <alignment horizontal="right" vertical="center"/>
    </xf>
    <xf numFmtId="0" fontId="112" fillId="0" borderId="0" xfId="68" applyFont="1" applyAlignment="1" applyProtection="1">
      <alignment horizontal="right" vertical="center"/>
      <protection hidden="1"/>
    </xf>
    <xf numFmtId="0" fontId="128" fillId="0" borderId="0" xfId="68" applyFont="1" applyAlignment="1" applyProtection="1">
      <alignment horizontal="left" vertical="center"/>
      <protection hidden="1"/>
    </xf>
    <xf numFmtId="0" fontId="26" fillId="0" borderId="24" xfId="68" applyFont="1" applyBorder="1" applyProtection="1">
      <protection hidden="1"/>
    </xf>
    <xf numFmtId="0" fontId="41" fillId="0" borderId="24" xfId="68" applyFont="1" applyBorder="1" applyAlignment="1" applyProtection="1">
      <alignment vertical="center"/>
      <protection hidden="1"/>
    </xf>
    <xf numFmtId="0" fontId="42" fillId="0" borderId="24" xfId="68" applyFont="1" applyBorder="1" applyAlignment="1" applyProtection="1">
      <alignment vertical="center"/>
      <protection hidden="1"/>
    </xf>
    <xf numFmtId="0" fontId="42" fillId="0" borderId="24" xfId="68" applyFont="1" applyBorder="1" applyAlignment="1" applyProtection="1">
      <alignment horizontal="center" vertical="center"/>
      <protection hidden="1"/>
    </xf>
    <xf numFmtId="0" fontId="21" fillId="0" borderId="24" xfId="68" applyFont="1" applyBorder="1" applyAlignment="1" applyProtection="1">
      <alignment vertical="center"/>
      <protection hidden="1"/>
    </xf>
    <xf numFmtId="0" fontId="27" fillId="0" borderId="24" xfId="68" applyFont="1" applyBorder="1" applyAlignment="1" applyProtection="1">
      <alignment horizontal="center" vertical="center"/>
      <protection hidden="1"/>
    </xf>
    <xf numFmtId="0" fontId="39" fillId="0" borderId="24" xfId="68" applyFont="1" applyBorder="1" applyAlignment="1" applyProtection="1">
      <alignment horizontal="right" vertical="center"/>
      <protection hidden="1"/>
    </xf>
    <xf numFmtId="0" fontId="27" fillId="0" borderId="26" xfId="68" applyFont="1" applyBorder="1" applyAlignment="1" applyProtection="1">
      <alignment horizontal="center" vertical="center"/>
      <protection hidden="1"/>
    </xf>
    <xf numFmtId="0" fontId="39" fillId="0" borderId="24" xfId="68" applyFont="1" applyBorder="1" applyAlignment="1" applyProtection="1">
      <alignment horizontal="center" vertical="center"/>
      <protection hidden="1"/>
    </xf>
    <xf numFmtId="0" fontId="39" fillId="0" borderId="24" xfId="68" applyFont="1" applyBorder="1" applyAlignment="1" applyProtection="1">
      <alignment vertical="center"/>
      <protection hidden="1"/>
    </xf>
    <xf numFmtId="0" fontId="27" fillId="0" borderId="27" xfId="68" applyFont="1" applyBorder="1" applyAlignment="1" applyProtection="1">
      <alignment horizontal="center" vertical="center"/>
      <protection hidden="1"/>
    </xf>
    <xf numFmtId="0" fontId="27" fillId="0" borderId="24" xfId="68" applyFont="1" applyBorder="1" applyAlignment="1" applyProtection="1">
      <alignment horizontal="right" vertical="center"/>
      <protection hidden="1"/>
    </xf>
    <xf numFmtId="0" fontId="40" fillId="0" borderId="24" xfId="68" applyFont="1" applyBorder="1" applyAlignment="1" applyProtection="1">
      <alignment vertical="center"/>
      <protection hidden="1"/>
    </xf>
    <xf numFmtId="49" fontId="27" fillId="0" borderId="27" xfId="68" applyNumberFormat="1" applyFont="1" applyBorder="1" applyAlignment="1" applyProtection="1">
      <alignment horizontal="left" vertical="center"/>
      <protection hidden="1"/>
    </xf>
    <xf numFmtId="49" fontId="27" fillId="0" borderId="24" xfId="68" applyNumberFormat="1" applyFont="1" applyBorder="1" applyAlignment="1" applyProtection="1">
      <alignment horizontal="left" vertical="center"/>
      <protection hidden="1"/>
    </xf>
    <xf numFmtId="0" fontId="0" fillId="0" borderId="24" xfId="0" applyBorder="1"/>
    <xf numFmtId="0" fontId="26" fillId="0" borderId="28" xfId="68" applyFont="1" applyBorder="1" applyProtection="1">
      <protection hidden="1"/>
    </xf>
    <xf numFmtId="0" fontId="36" fillId="25" borderId="28" xfId="68" applyFont="1" applyFill="1" applyBorder="1" applyAlignment="1" applyProtection="1">
      <alignment horizontal="center" vertical="center"/>
      <protection hidden="1"/>
    </xf>
    <xf numFmtId="0" fontId="19" fillId="0" borderId="28" xfId="68" applyFont="1" applyBorder="1" applyAlignment="1" applyProtection="1">
      <alignment horizontal="center" vertical="center"/>
      <protection hidden="1"/>
    </xf>
    <xf numFmtId="0" fontId="31" fillId="0" borderId="28" xfId="68" applyFont="1" applyBorder="1" applyAlignment="1" applyProtection="1">
      <alignment horizontal="right" vertical="center"/>
      <protection hidden="1"/>
    </xf>
    <xf numFmtId="0" fontId="19" fillId="0" borderId="30" xfId="68" applyFont="1" applyBorder="1" applyAlignment="1" applyProtection="1">
      <alignment horizontal="center" vertical="center"/>
      <protection hidden="1"/>
    </xf>
    <xf numFmtId="0" fontId="33" fillId="0" borderId="28" xfId="68" applyFont="1" applyBorder="1" applyAlignment="1" applyProtection="1">
      <alignment horizontal="center" vertical="center" wrapText="1"/>
      <protection hidden="1"/>
    </xf>
    <xf numFmtId="0" fontId="21" fillId="0" borderId="28" xfId="68" applyFont="1" applyBorder="1" applyAlignment="1" applyProtection="1">
      <alignment vertical="center"/>
      <protection hidden="1"/>
    </xf>
    <xf numFmtId="0" fontId="30" fillId="0" borderId="28" xfId="68" applyFont="1" applyBorder="1" applyAlignment="1" applyProtection="1">
      <alignment vertical="center" wrapText="1"/>
      <protection hidden="1"/>
    </xf>
    <xf numFmtId="0" fontId="30" fillId="0" borderId="31" xfId="68" applyFont="1" applyBorder="1" applyAlignment="1" applyProtection="1">
      <alignment horizontal="right" vertical="center" wrapText="1"/>
      <protection hidden="1"/>
    </xf>
    <xf numFmtId="0" fontId="30" fillId="0" borderId="30" xfId="68" applyFont="1" applyBorder="1" applyAlignment="1" applyProtection="1">
      <alignment horizontal="right" vertical="center" wrapText="1"/>
      <protection hidden="1"/>
    </xf>
    <xf numFmtId="0" fontId="36" fillId="0" borderId="28" xfId="68" applyFont="1" applyBorder="1" applyAlignment="1" applyProtection="1">
      <alignment horizontal="center" vertical="center"/>
      <protection hidden="1"/>
    </xf>
    <xf numFmtId="0" fontId="30" fillId="0" borderId="28" xfId="68" applyFont="1" applyBorder="1" applyAlignment="1" applyProtection="1">
      <alignment horizontal="right" vertical="center" wrapText="1"/>
      <protection hidden="1"/>
    </xf>
    <xf numFmtId="0" fontId="19" fillId="0" borderId="31" xfId="68" applyFont="1" applyBorder="1" applyAlignment="1" applyProtection="1">
      <alignment horizontal="center" vertical="center"/>
      <protection hidden="1"/>
    </xf>
    <xf numFmtId="0" fontId="36" fillId="0" borderId="31" xfId="68" applyFont="1" applyBorder="1" applyAlignment="1" applyProtection="1">
      <alignment horizontal="center" vertical="center"/>
      <protection hidden="1"/>
    </xf>
    <xf numFmtId="0" fontId="0" fillId="0" borderId="28" xfId="0" applyBorder="1"/>
    <xf numFmtId="0" fontId="95" fillId="0" borderId="28" xfId="0" applyFont="1" applyBorder="1" applyAlignment="1">
      <alignment horizontal="right"/>
    </xf>
    <xf numFmtId="0" fontId="0" fillId="0" borderId="27" xfId="0" applyBorder="1"/>
    <xf numFmtId="0" fontId="0" fillId="0" borderId="31" xfId="0" applyBorder="1"/>
    <xf numFmtId="193" fontId="39" fillId="36" borderId="0" xfId="1" applyNumberFormat="1" applyFont="1" applyFill="1" applyAlignment="1" applyProtection="1">
      <alignment horizontal="right" vertical="center"/>
      <protection hidden="1"/>
    </xf>
    <xf numFmtId="0" fontId="130" fillId="25" borderId="0" xfId="68" applyFont="1" applyFill="1" applyAlignment="1" applyProtection="1">
      <alignment vertical="center"/>
      <protection hidden="1"/>
    </xf>
    <xf numFmtId="0" fontId="21" fillId="0" borderId="29" xfId="65" applyBorder="1" applyAlignment="1">
      <alignment horizontal="center" vertical="center"/>
    </xf>
    <xf numFmtId="176" fontId="21" fillId="0" borderId="29" xfId="65" applyNumberFormat="1" applyBorder="1" applyAlignment="1">
      <alignment horizontal="center" vertical="center"/>
    </xf>
    <xf numFmtId="0" fontId="21" fillId="0" borderId="29" xfId="65" applyBorder="1">
      <alignment vertical="center"/>
    </xf>
    <xf numFmtId="0" fontId="21" fillId="0" borderId="0" xfId="0" applyFont="1" applyAlignment="1">
      <alignment horizontal="center" vertical="center"/>
    </xf>
    <xf numFmtId="14" fontId="21" fillId="0" borderId="0" xfId="0" applyNumberFormat="1" applyFont="1" applyAlignment="1">
      <alignment horizontal="center" vertical="center"/>
    </xf>
    <xf numFmtId="177" fontId="21" fillId="0" borderId="0" xfId="0" applyNumberFormat="1" applyFont="1" applyAlignment="1">
      <alignment vertical="center"/>
    </xf>
    <xf numFmtId="0" fontId="131" fillId="0" borderId="0" xfId="65" applyFont="1">
      <alignment vertical="center"/>
    </xf>
    <xf numFmtId="0" fontId="58" fillId="0" borderId="15" xfId="68" applyFont="1" applyBorder="1" applyAlignment="1" applyProtection="1">
      <alignment horizontal="left" vertical="center" wrapText="1"/>
      <protection hidden="1"/>
    </xf>
    <xf numFmtId="49" fontId="0" fillId="0" borderId="0" xfId="0" applyNumberFormat="1" applyAlignment="1">
      <alignment horizontal="center" vertical="center"/>
    </xf>
    <xf numFmtId="177" fontId="0" fillId="52" borderId="29" xfId="0" applyNumberFormat="1" applyFill="1" applyBorder="1" applyAlignment="1">
      <alignment vertical="center"/>
    </xf>
    <xf numFmtId="0" fontId="0" fillId="52" borderId="29" xfId="0" applyFill="1" applyBorder="1" applyAlignment="1">
      <alignment vertical="center"/>
    </xf>
    <xf numFmtId="0" fontId="132" fillId="0" borderId="0" xfId="0" applyFont="1" applyAlignment="1">
      <alignment horizontal="center" vertical="center"/>
    </xf>
    <xf numFmtId="0" fontId="15" fillId="33" borderId="0" xfId="53" applyFill="1" applyAlignment="1">
      <alignment vertical="center"/>
    </xf>
    <xf numFmtId="177" fontId="15" fillId="52" borderId="29" xfId="53" applyNumberFormat="1" applyFill="1" applyBorder="1" applyAlignment="1">
      <alignment vertical="center"/>
    </xf>
    <xf numFmtId="0" fontId="15" fillId="0" borderId="0" xfId="53" applyAlignment="1">
      <alignment vertical="center"/>
    </xf>
    <xf numFmtId="0" fontId="0" fillId="37" borderId="29" xfId="0" applyFill="1" applyBorder="1" applyAlignment="1">
      <alignment horizontal="center" vertical="center"/>
    </xf>
    <xf numFmtId="0" fontId="15" fillId="52" borderId="29" xfId="53" applyFill="1" applyBorder="1" applyAlignment="1">
      <alignment vertical="center"/>
    </xf>
    <xf numFmtId="0" fontId="0" fillId="46" borderId="29" xfId="0" applyFill="1" applyBorder="1" applyAlignment="1">
      <alignment horizontal="center" vertical="center"/>
    </xf>
    <xf numFmtId="0" fontId="133" fillId="48" borderId="34" xfId="0" applyFont="1" applyFill="1" applyBorder="1" applyAlignment="1">
      <alignment horizontal="justify" vertical="center" wrapText="1"/>
    </xf>
    <xf numFmtId="0" fontId="133" fillId="48" borderId="35" xfId="0" applyFont="1" applyFill="1" applyBorder="1" applyAlignment="1">
      <alignment horizontal="justify" vertical="center" wrapText="1"/>
    </xf>
    <xf numFmtId="0" fontId="133" fillId="48" borderId="36" xfId="0" applyFont="1" applyFill="1" applyBorder="1" applyAlignment="1">
      <alignment horizontal="justify" vertical="center" wrapText="1"/>
    </xf>
    <xf numFmtId="0" fontId="133" fillId="48" borderId="29" xfId="0" applyFont="1" applyFill="1" applyBorder="1" applyAlignment="1">
      <alignment horizontal="center" vertical="center" wrapText="1"/>
    </xf>
    <xf numFmtId="49" fontId="133" fillId="38" borderId="29" xfId="0" applyNumberFormat="1" applyFont="1" applyFill="1" applyBorder="1" applyAlignment="1">
      <alignment horizontal="center" vertical="center" wrapText="1"/>
    </xf>
    <xf numFmtId="0" fontId="0" fillId="0" borderId="29" xfId="0" applyBorder="1" applyAlignment="1">
      <alignment horizontal="center" vertical="center" wrapText="1"/>
    </xf>
    <xf numFmtId="0" fontId="0" fillId="0" borderId="29" xfId="0" applyBorder="1" applyAlignment="1">
      <alignment horizontal="center" vertical="center"/>
    </xf>
    <xf numFmtId="0" fontId="0" fillId="0" borderId="29" xfId="0" applyBorder="1" applyAlignment="1">
      <alignment vertical="center"/>
    </xf>
    <xf numFmtId="0" fontId="134" fillId="33" borderId="37" xfId="0" applyFont="1" applyFill="1" applyBorder="1" applyAlignment="1">
      <alignment horizontal="justify" vertical="center" wrapText="1"/>
    </xf>
    <xf numFmtId="0" fontId="133" fillId="53" borderId="23" xfId="0" applyFont="1" applyFill="1" applyBorder="1" applyAlignment="1">
      <alignment horizontal="justify" vertical="center" wrapText="1"/>
    </xf>
    <xf numFmtId="0" fontId="133" fillId="53" borderId="32" xfId="0" applyFont="1" applyFill="1" applyBorder="1" applyAlignment="1">
      <alignment horizontal="justify" vertical="center" wrapText="1"/>
    </xf>
    <xf numFmtId="0" fontId="133" fillId="53" borderId="29" xfId="0" applyFont="1" applyFill="1" applyBorder="1" applyAlignment="1">
      <alignment horizontal="center" vertical="center" wrapText="1"/>
    </xf>
    <xf numFmtId="0" fontId="133" fillId="0" borderId="0" xfId="0" applyFont="1" applyAlignment="1">
      <alignment horizontal="center" vertical="center" wrapText="1"/>
    </xf>
    <xf numFmtId="49" fontId="0" fillId="0" borderId="22" xfId="0" applyNumberFormat="1" applyBorder="1" applyAlignment="1">
      <alignment horizontal="center" vertical="center"/>
    </xf>
    <xf numFmtId="0" fontId="0" fillId="0" borderId="22" xfId="0" applyBorder="1" applyAlignment="1">
      <alignment horizontal="center" vertical="center"/>
    </xf>
    <xf numFmtId="0" fontId="0" fillId="0" borderId="29" xfId="0" quotePrefix="1" applyBorder="1" applyAlignment="1">
      <alignment horizontal="center" vertical="center"/>
    </xf>
    <xf numFmtId="0" fontId="135" fillId="53" borderId="37" xfId="0" applyFont="1" applyFill="1" applyBorder="1" applyAlignment="1">
      <alignment horizontal="justify" vertical="center" wrapText="1"/>
    </xf>
    <xf numFmtId="0" fontId="135" fillId="53" borderId="23" xfId="0" applyFont="1" applyFill="1" applyBorder="1" applyAlignment="1">
      <alignment horizontal="justify" vertical="center" wrapText="1"/>
    </xf>
    <xf numFmtId="0" fontId="135" fillId="53" borderId="32" xfId="0" applyFont="1" applyFill="1" applyBorder="1" applyAlignment="1">
      <alignment horizontal="justify" vertical="center" wrapText="1"/>
    </xf>
    <xf numFmtId="0" fontId="135" fillId="53" borderId="29" xfId="0" applyFont="1" applyFill="1" applyBorder="1" applyAlignment="1">
      <alignment horizontal="center" vertical="center" wrapText="1"/>
    </xf>
    <xf numFmtId="0" fontId="135" fillId="0" borderId="0" xfId="0" applyFont="1" applyAlignment="1">
      <alignment horizontal="center" vertical="center" wrapText="1"/>
    </xf>
    <xf numFmtId="0" fontId="135" fillId="53" borderId="39" xfId="0" applyFont="1" applyFill="1" applyBorder="1" applyAlignment="1">
      <alignment vertical="center" wrapText="1"/>
    </xf>
    <xf numFmtId="0" fontId="135" fillId="53" borderId="37" xfId="0" applyFont="1" applyFill="1" applyBorder="1" applyAlignment="1">
      <alignment horizontal="left" vertical="center" wrapText="1" indent="1"/>
    </xf>
    <xf numFmtId="0" fontId="135" fillId="53" borderId="23" xfId="0" applyFont="1" applyFill="1" applyBorder="1" applyAlignment="1">
      <alignment vertical="center" wrapText="1"/>
    </xf>
    <xf numFmtId="0" fontId="135" fillId="53" borderId="32" xfId="0" applyFont="1" applyFill="1" applyBorder="1" applyAlignment="1">
      <alignment vertical="center" wrapText="1"/>
    </xf>
    <xf numFmtId="49" fontId="0" fillId="0" borderId="15" xfId="0" applyNumberFormat="1" applyBorder="1" applyAlignment="1">
      <alignment horizontal="center" vertical="center"/>
    </xf>
    <xf numFmtId="0" fontId="0" fillId="0" borderId="15" xfId="0" applyBorder="1" applyAlignment="1">
      <alignment horizontal="center" vertical="center"/>
    </xf>
    <xf numFmtId="0" fontId="135" fillId="33" borderId="29" xfId="0" applyFont="1" applyFill="1" applyBorder="1" applyAlignment="1">
      <alignment horizontal="center" vertical="center" wrapText="1"/>
    </xf>
    <xf numFmtId="0" fontId="0" fillId="38" borderId="29" xfId="0" applyFill="1" applyBorder="1" applyAlignment="1" applyProtection="1">
      <alignment horizontal="center" vertical="center"/>
      <protection locked="0"/>
    </xf>
    <xf numFmtId="187" fontId="0" fillId="33" borderId="0" xfId="0" applyNumberFormat="1" applyFill="1" applyAlignment="1">
      <alignment vertical="center" wrapText="1"/>
    </xf>
    <xf numFmtId="0" fontId="135" fillId="53" borderId="29" xfId="0" applyFont="1" applyFill="1" applyBorder="1" applyAlignment="1">
      <alignment vertical="center" wrapText="1"/>
    </xf>
    <xf numFmtId="0" fontId="0" fillId="0" borderId="14" xfId="0" applyBorder="1" applyAlignment="1">
      <alignment horizontal="center" vertical="center"/>
    </xf>
    <xf numFmtId="0" fontId="0" fillId="0" borderId="15" xfId="0" applyBorder="1" applyAlignment="1">
      <alignment vertical="center"/>
    </xf>
    <xf numFmtId="14" fontId="0" fillId="37" borderId="29" xfId="0" applyNumberFormat="1" applyFill="1" applyBorder="1" applyAlignment="1">
      <alignment horizontal="center" vertical="center"/>
    </xf>
    <xf numFmtId="0" fontId="0" fillId="41" borderId="29" xfId="0" applyFill="1" applyBorder="1" applyAlignment="1" applyProtection="1">
      <alignment horizontal="center" vertical="center"/>
      <protection locked="0"/>
    </xf>
    <xf numFmtId="0" fontId="0" fillId="0" borderId="14" xfId="0" applyBorder="1" applyAlignment="1">
      <alignment vertical="center"/>
    </xf>
    <xf numFmtId="0" fontId="0" fillId="41" borderId="29" xfId="0" quotePrefix="1" applyFill="1" applyBorder="1" applyAlignment="1" applyProtection="1">
      <alignment horizontal="center" vertical="center"/>
      <protection locked="0"/>
    </xf>
    <xf numFmtId="0" fontId="0" fillId="54" borderId="29" xfId="0" applyFill="1" applyBorder="1" applyAlignment="1">
      <alignment vertical="center"/>
    </xf>
    <xf numFmtId="0" fontId="132" fillId="0" borderId="0" xfId="0" applyFont="1"/>
    <xf numFmtId="0" fontId="134" fillId="0" borderId="0" xfId="0" applyFont="1" applyAlignment="1">
      <alignment horizontal="center" vertical="center" wrapText="1"/>
    </xf>
    <xf numFmtId="0" fontId="0" fillId="0" borderId="22" xfId="0" applyBorder="1" applyAlignment="1">
      <alignment vertical="center"/>
    </xf>
    <xf numFmtId="0" fontId="136" fillId="53" borderId="23" xfId="0" applyFont="1" applyFill="1" applyBorder="1" applyAlignment="1">
      <alignment vertical="center" wrapText="1"/>
    </xf>
    <xf numFmtId="0" fontId="135" fillId="0" borderId="29" xfId="0" applyFont="1" applyBorder="1" applyAlignment="1">
      <alignment horizontal="center" vertical="center" wrapText="1"/>
    </xf>
    <xf numFmtId="49" fontId="0" fillId="38" borderId="29" xfId="0" quotePrefix="1" applyNumberFormat="1" applyFill="1" applyBorder="1" applyAlignment="1" applyProtection="1">
      <alignment horizontal="center" vertical="center"/>
      <protection locked="0"/>
    </xf>
    <xf numFmtId="0" fontId="0" fillId="55" borderId="29" xfId="0" applyFill="1" applyBorder="1" applyAlignment="1">
      <alignment horizontal="center" vertical="center"/>
    </xf>
    <xf numFmtId="0" fontId="133" fillId="53" borderId="32" xfId="0" applyFont="1" applyFill="1" applyBorder="1" applyAlignment="1">
      <alignment vertical="center" wrapText="1"/>
    </xf>
    <xf numFmtId="0" fontId="133" fillId="53" borderId="23" xfId="0" applyFont="1" applyFill="1" applyBorder="1" applyAlignment="1">
      <alignment vertical="center" wrapText="1"/>
    </xf>
    <xf numFmtId="0" fontId="133" fillId="33" borderId="29" xfId="0" applyFont="1" applyFill="1" applyBorder="1" applyAlignment="1">
      <alignment horizontal="center" vertical="center" wrapText="1"/>
    </xf>
    <xf numFmtId="0" fontId="0" fillId="0" borderId="29" xfId="0" applyBorder="1" applyAlignment="1" applyProtection="1">
      <alignment horizontal="center" vertical="center"/>
      <protection locked="0"/>
    </xf>
    <xf numFmtId="0" fontId="0" fillId="0" borderId="0" xfId="0" applyAlignment="1">
      <alignment horizontal="left" vertical="center"/>
    </xf>
    <xf numFmtId="0" fontId="133" fillId="0" borderId="29" xfId="0" applyFont="1" applyBorder="1" applyAlignment="1">
      <alignment horizontal="center" vertical="center" wrapText="1"/>
    </xf>
    <xf numFmtId="0" fontId="0" fillId="38" borderId="29" xfId="0" quotePrefix="1" applyFill="1" applyBorder="1" applyAlignment="1" applyProtection="1">
      <alignment horizontal="center" vertical="center"/>
      <protection locked="0"/>
    </xf>
    <xf numFmtId="10" fontId="0" fillId="46" borderId="29" xfId="0" applyNumberFormat="1" applyFill="1" applyBorder="1" applyAlignment="1">
      <alignment horizontal="center" vertical="center"/>
    </xf>
    <xf numFmtId="0" fontId="0" fillId="40" borderId="0" xfId="0" applyFill="1" applyAlignment="1">
      <alignment vertical="center"/>
    </xf>
    <xf numFmtId="0" fontId="0" fillId="40" borderId="0" xfId="0" applyFill="1" applyAlignment="1">
      <alignment horizontal="center" vertical="center"/>
    </xf>
    <xf numFmtId="0" fontId="133" fillId="53" borderId="37" xfId="0" applyFont="1" applyFill="1" applyBorder="1" applyAlignment="1">
      <alignment horizontal="left" vertical="center" wrapText="1" indent="1"/>
    </xf>
    <xf numFmtId="0" fontId="138" fillId="53" borderId="37" xfId="0" applyFont="1" applyFill="1" applyBorder="1" applyAlignment="1">
      <alignment vertical="center" wrapText="1"/>
    </xf>
    <xf numFmtId="0" fontId="138" fillId="53" borderId="37" xfId="0" applyFont="1" applyFill="1" applyBorder="1" applyAlignment="1">
      <alignment horizontal="left" vertical="center" wrapText="1" indent="1"/>
    </xf>
    <xf numFmtId="0" fontId="134" fillId="53" borderId="23" xfId="0" applyFont="1" applyFill="1" applyBorder="1" applyAlignment="1">
      <alignment vertical="center" wrapText="1"/>
    </xf>
    <xf numFmtId="0" fontId="135" fillId="53" borderId="39" xfId="0" applyFont="1" applyFill="1" applyBorder="1" applyAlignment="1">
      <alignment horizontal="left" vertical="center" wrapText="1" indent="1"/>
    </xf>
    <xf numFmtId="0" fontId="133" fillId="53" borderId="39" xfId="0" applyFont="1" applyFill="1" applyBorder="1" applyAlignment="1">
      <alignment horizontal="left" vertical="center" wrapText="1" indent="1"/>
    </xf>
    <xf numFmtId="0" fontId="133" fillId="53" borderId="23" xfId="0" applyFont="1" applyFill="1" applyBorder="1" applyAlignment="1">
      <alignment horizontal="left" vertical="center" wrapText="1" indent="1"/>
    </xf>
    <xf numFmtId="0" fontId="134" fillId="53" borderId="32" xfId="0" applyFont="1" applyFill="1" applyBorder="1" applyAlignment="1">
      <alignment vertical="center" wrapText="1"/>
    </xf>
    <xf numFmtId="0" fontId="134" fillId="53" borderId="29" xfId="0" applyFont="1" applyFill="1" applyBorder="1" applyAlignment="1">
      <alignment horizontal="center" vertical="center" wrapText="1"/>
    </xf>
    <xf numFmtId="49" fontId="0" fillId="0" borderId="0" xfId="0" applyNumberFormat="1"/>
    <xf numFmtId="0" fontId="21" fillId="40" borderId="0" xfId="65" applyFill="1" applyAlignment="1">
      <alignment horizontal="center" vertical="center"/>
    </xf>
    <xf numFmtId="0" fontId="21" fillId="40" borderId="29" xfId="65" applyFill="1" applyBorder="1" applyAlignment="1">
      <alignment horizontal="center" vertical="center"/>
    </xf>
    <xf numFmtId="0" fontId="0" fillId="40" borderId="29" xfId="2" applyFont="1" applyFill="1" applyBorder="1" applyAlignment="1" applyProtection="1">
      <alignment shrinkToFit="1"/>
      <protection hidden="1"/>
    </xf>
    <xf numFmtId="0" fontId="19" fillId="40" borderId="0" xfId="1" applyFont="1" applyFill="1"/>
    <xf numFmtId="10" fontId="94" fillId="40" borderId="13" xfId="52" applyNumberFormat="1" applyFill="1" applyBorder="1" applyAlignment="1">
      <alignment horizontal="right" vertical="center"/>
    </xf>
    <xf numFmtId="0" fontId="94" fillId="40" borderId="13" xfId="52" applyFill="1" applyBorder="1" applyAlignment="1">
      <alignment horizontal="right" vertical="center"/>
    </xf>
    <xf numFmtId="10" fontId="21" fillId="40" borderId="29" xfId="65" applyNumberFormat="1" applyFill="1" applyBorder="1" applyAlignment="1">
      <alignment horizontal="center" vertical="center"/>
    </xf>
    <xf numFmtId="0" fontId="21" fillId="46" borderId="29" xfId="65" applyFill="1" applyBorder="1" applyAlignment="1">
      <alignment horizontal="center" vertical="center"/>
    </xf>
    <xf numFmtId="0" fontId="21" fillId="46" borderId="29" xfId="0" applyFont="1" applyFill="1" applyBorder="1" applyAlignment="1">
      <alignment horizontal="left" vertical="center"/>
    </xf>
    <xf numFmtId="187" fontId="21" fillId="46" borderId="29" xfId="0" applyNumberFormat="1" applyFont="1" applyFill="1" applyBorder="1" applyAlignment="1">
      <alignment vertical="center"/>
    </xf>
    <xf numFmtId="187" fontId="21" fillId="0" borderId="29" xfId="0" applyNumberFormat="1" applyFont="1" applyBorder="1" applyAlignment="1">
      <alignment vertical="center"/>
    </xf>
    <xf numFmtId="202" fontId="21" fillId="40" borderId="29" xfId="65" applyNumberFormat="1" applyFill="1" applyBorder="1" applyAlignment="1">
      <alignment horizontal="center" vertical="center"/>
    </xf>
    <xf numFmtId="178" fontId="21" fillId="40" borderId="29" xfId="65" applyNumberFormat="1" applyFill="1" applyBorder="1" applyAlignment="1">
      <alignment horizontal="center" vertical="center"/>
    </xf>
    <xf numFmtId="0" fontId="21" fillId="0" borderId="29" xfId="1" applyFont="1" applyBorder="1" applyAlignment="1">
      <alignment vertical="center"/>
    </xf>
    <xf numFmtId="10" fontId="21" fillId="0" borderId="29" xfId="65" applyNumberFormat="1" applyBorder="1">
      <alignment vertical="center"/>
    </xf>
    <xf numFmtId="10" fontId="21" fillId="33" borderId="29" xfId="65" applyNumberFormat="1" applyFill="1" applyBorder="1" applyAlignment="1">
      <alignment horizontal="center" vertical="center"/>
    </xf>
    <xf numFmtId="192" fontId="21" fillId="40" borderId="29" xfId="65" applyNumberFormat="1" applyFill="1" applyBorder="1" applyAlignment="1">
      <alignment horizontal="center" vertical="center"/>
    </xf>
    <xf numFmtId="0" fontId="55" fillId="0" borderId="22" xfId="68" applyFont="1" applyBorder="1" applyAlignment="1" applyProtection="1">
      <alignment horizontal="left" vertical="center"/>
      <protection hidden="1"/>
    </xf>
    <xf numFmtId="0" fontId="21" fillId="0" borderId="22" xfId="68" applyFont="1" applyBorder="1" applyAlignment="1" applyProtection="1">
      <alignment vertical="center"/>
      <protection hidden="1"/>
    </xf>
    <xf numFmtId="0" fontId="30" fillId="0" borderId="22" xfId="68" applyFont="1" applyBorder="1" applyAlignment="1" applyProtection="1">
      <alignment horizontal="center" vertical="center" shrinkToFit="1"/>
      <protection hidden="1"/>
    </xf>
    <xf numFmtId="0" fontId="0" fillId="0" borderId="22" xfId="1" applyFont="1" applyBorder="1" applyProtection="1">
      <protection hidden="1"/>
    </xf>
    <xf numFmtId="0" fontId="30" fillId="0" borderId="22" xfId="68" applyFont="1" applyBorder="1" applyAlignment="1" applyProtection="1">
      <alignment horizontal="right" vertical="center" wrapText="1"/>
      <protection hidden="1"/>
    </xf>
    <xf numFmtId="0" fontId="30" fillId="0" borderId="33" xfId="68" applyFont="1" applyBorder="1" applyAlignment="1" applyProtection="1">
      <alignment horizontal="right" vertical="center" wrapText="1"/>
      <protection hidden="1"/>
    </xf>
    <xf numFmtId="0" fontId="55" fillId="0" borderId="0" xfId="68" applyFont="1" applyAlignment="1" applyProtection="1">
      <alignment vertical="center" shrinkToFit="1"/>
      <protection locked="0"/>
    </xf>
    <xf numFmtId="0" fontId="30" fillId="0" borderId="0" xfId="68" applyFont="1" applyAlignment="1" applyProtection="1">
      <alignment horizontal="left" vertical="center"/>
      <protection hidden="1"/>
    </xf>
    <xf numFmtId="0" fontId="116" fillId="0" borderId="0" xfId="68" applyFont="1" applyAlignment="1" applyProtection="1">
      <alignment horizontal="center" vertical="center"/>
      <protection hidden="1"/>
    </xf>
    <xf numFmtId="0" fontId="45" fillId="0" borderId="0" xfId="68" applyFont="1" applyAlignment="1" applyProtection="1">
      <alignment horizontal="center" vertical="center"/>
      <protection hidden="1"/>
    </xf>
    <xf numFmtId="177" fontId="27" fillId="0" borderId="0" xfId="68" applyNumberFormat="1" applyFont="1" applyAlignment="1" applyProtection="1">
      <alignment horizontal="right" vertical="center" shrinkToFit="1"/>
      <protection hidden="1"/>
    </xf>
    <xf numFmtId="0" fontId="19" fillId="0" borderId="33" xfId="68" applyFont="1" applyBorder="1" applyAlignment="1" applyProtection="1">
      <alignment horizontal="center" vertical="center"/>
      <protection hidden="1"/>
    </xf>
    <xf numFmtId="0" fontId="27" fillId="0" borderId="0" xfId="68" applyFont="1" applyAlignment="1" applyProtection="1">
      <alignment vertical="center"/>
      <protection hidden="1"/>
    </xf>
    <xf numFmtId="0" fontId="58" fillId="0" borderId="33" xfId="68" applyFont="1" applyBorder="1" applyAlignment="1" applyProtection="1">
      <alignment horizontal="left" vertical="center"/>
      <protection hidden="1"/>
    </xf>
    <xf numFmtId="0" fontId="33" fillId="0" borderId="0" xfId="68" applyFont="1" applyAlignment="1" applyProtection="1">
      <alignment horizontal="center" vertical="center"/>
      <protection hidden="1"/>
    </xf>
    <xf numFmtId="0" fontId="36" fillId="0" borderId="0" xfId="68" applyFont="1" applyAlignment="1" applyProtection="1">
      <alignment horizontal="center" vertical="center"/>
      <protection hidden="1"/>
    </xf>
    <xf numFmtId="0" fontId="39" fillId="0" borderId="0" xfId="68" applyFont="1" applyAlignment="1" applyProtection="1">
      <alignment vertical="center"/>
      <protection hidden="1"/>
    </xf>
    <xf numFmtId="0" fontId="29" fillId="0" borderId="0" xfId="68" applyFont="1" applyAlignment="1" applyProtection="1">
      <alignment vertical="center"/>
      <protection hidden="1"/>
    </xf>
    <xf numFmtId="0" fontId="39" fillId="25" borderId="0" xfId="68" applyFont="1" applyFill="1" applyAlignment="1" applyProtection="1">
      <alignment horizontal="right" vertical="center"/>
      <protection hidden="1"/>
    </xf>
    <xf numFmtId="177" fontId="27" fillId="25" borderId="0" xfId="68" applyNumberFormat="1" applyFont="1" applyFill="1" applyAlignment="1" applyProtection="1">
      <alignment horizontal="right" vertical="center" shrinkToFit="1"/>
      <protection hidden="1"/>
    </xf>
    <xf numFmtId="0" fontId="36" fillId="25" borderId="0" xfId="68" applyFont="1" applyFill="1" applyAlignment="1" applyProtection="1">
      <alignment horizontal="center" vertical="center" wrapText="1"/>
      <protection hidden="1"/>
    </xf>
    <xf numFmtId="0" fontId="25" fillId="25" borderId="0" xfId="68" applyFont="1" applyFill="1" applyAlignment="1" applyProtection="1">
      <alignment horizontal="center" vertical="center"/>
      <protection hidden="1"/>
    </xf>
    <xf numFmtId="177" fontId="28" fillId="25" borderId="0" xfId="68" applyNumberFormat="1" applyFont="1" applyFill="1" applyAlignment="1" applyProtection="1">
      <alignment horizontal="center" vertical="center"/>
      <protection hidden="1"/>
    </xf>
    <xf numFmtId="0" fontId="58" fillId="0" borderId="0" xfId="68" applyFont="1" applyAlignment="1" applyProtection="1">
      <alignment horizontal="left" vertical="center" wrapText="1"/>
      <protection hidden="1"/>
    </xf>
    <xf numFmtId="0" fontId="21" fillId="33" borderId="29" xfId="65" applyFill="1" applyBorder="1">
      <alignment vertical="center"/>
    </xf>
    <xf numFmtId="0" fontId="21" fillId="33" borderId="29" xfId="65" applyFill="1" applyBorder="1" applyAlignment="1">
      <alignment vertical="center" wrapText="1"/>
    </xf>
    <xf numFmtId="0" fontId="104" fillId="0" borderId="0" xfId="1" applyFont="1" applyProtection="1">
      <protection hidden="1"/>
    </xf>
    <xf numFmtId="0" fontId="141" fillId="43" borderId="12" xfId="0" applyFont="1" applyFill="1" applyBorder="1" applyAlignment="1" applyProtection="1">
      <alignment horizontal="center" vertical="center"/>
      <protection locked="0" hidden="1"/>
    </xf>
    <xf numFmtId="0" fontId="94" fillId="0" borderId="29" xfId="52" applyBorder="1">
      <alignment vertical="center"/>
    </xf>
    <xf numFmtId="9" fontId="21" fillId="0" borderId="0" xfId="65" applyNumberFormat="1" applyAlignment="1">
      <alignment horizontal="center" vertical="center"/>
    </xf>
    <xf numFmtId="187" fontId="21" fillId="0" borderId="0" xfId="65" applyNumberFormat="1">
      <alignment vertical="center"/>
    </xf>
    <xf numFmtId="177" fontId="21" fillId="0" borderId="29" xfId="65" applyNumberFormat="1" applyBorder="1" applyAlignment="1">
      <alignment horizontal="center" vertical="center"/>
    </xf>
    <xf numFmtId="0" fontId="21" fillId="33" borderId="29" xfId="65" applyFill="1" applyBorder="1" applyAlignment="1">
      <alignment horizontal="center" vertical="center"/>
    </xf>
    <xf numFmtId="0" fontId="21" fillId="56" borderId="29" xfId="65" applyFill="1" applyBorder="1">
      <alignment vertical="center"/>
    </xf>
    <xf numFmtId="0" fontId="21" fillId="0" borderId="13" xfId="65" applyBorder="1" applyAlignment="1">
      <alignment horizontal="center" vertical="center"/>
    </xf>
    <xf numFmtId="0" fontId="21" fillId="0" borderId="29" xfId="65" applyBorder="1" applyAlignment="1">
      <alignment vertical="center" wrapText="1"/>
    </xf>
    <xf numFmtId="0" fontId="21" fillId="0" borderId="29" xfId="1" applyFont="1" applyBorder="1" applyAlignment="1">
      <alignment wrapText="1"/>
    </xf>
    <xf numFmtId="0" fontId="21" fillId="0" borderId="29" xfId="1" applyFont="1" applyBorder="1" applyAlignment="1">
      <alignment vertical="center" wrapText="1"/>
    </xf>
    <xf numFmtId="0" fontId="21" fillId="0" borderId="16" xfId="65" applyBorder="1">
      <alignment vertical="center"/>
    </xf>
    <xf numFmtId="0" fontId="143" fillId="0" borderId="29" xfId="1" applyFont="1" applyBorder="1"/>
    <xf numFmtId="0" fontId="21" fillId="40" borderId="13" xfId="65" applyFill="1" applyBorder="1">
      <alignment vertical="center"/>
    </xf>
    <xf numFmtId="0" fontId="0" fillId="0" borderId="0" xfId="0" applyAlignment="1">
      <alignment horizontal="right" vertical="center"/>
    </xf>
    <xf numFmtId="0" fontId="141" fillId="0" borderId="12" xfId="0" applyFont="1" applyBorder="1" applyAlignment="1" applyProtection="1">
      <alignment horizontal="center" vertical="center"/>
      <protection hidden="1"/>
    </xf>
    <xf numFmtId="177" fontId="21" fillId="0" borderId="29" xfId="65" applyNumberFormat="1" applyBorder="1">
      <alignment vertical="center"/>
    </xf>
    <xf numFmtId="0" fontId="0" fillId="0" borderId="0" xfId="101" applyFont="1" applyProtection="1">
      <protection hidden="1"/>
    </xf>
    <xf numFmtId="0" fontId="146" fillId="0" borderId="0" xfId="101" applyFont="1" applyAlignment="1" applyProtection="1">
      <alignment horizontal="right"/>
      <protection hidden="1"/>
    </xf>
    <xf numFmtId="0" fontId="146" fillId="0" borderId="0" xfId="101" applyFont="1" applyProtection="1">
      <protection hidden="1"/>
    </xf>
    <xf numFmtId="0" fontId="148" fillId="0" borderId="0" xfId="101" applyFont="1" applyAlignment="1" applyProtection="1">
      <alignment vertical="center"/>
      <protection hidden="1"/>
    </xf>
    <xf numFmtId="0" fontId="60" fillId="0" borderId="0" xfId="101" applyFont="1" applyAlignment="1" applyProtection="1">
      <alignment horizontal="right" vertical="center"/>
      <protection hidden="1"/>
    </xf>
    <xf numFmtId="0" fontId="60" fillId="0" borderId="0" xfId="101" applyFont="1" applyAlignment="1" applyProtection="1">
      <alignment vertical="center"/>
      <protection hidden="1"/>
    </xf>
    <xf numFmtId="0" fontId="142" fillId="0" borderId="0" xfId="101" applyFont="1" applyAlignment="1" applyProtection="1">
      <alignment vertical="center"/>
      <protection hidden="1"/>
    </xf>
    <xf numFmtId="0" fontId="146" fillId="0" borderId="0" xfId="101" applyFont="1" applyAlignment="1" applyProtection="1">
      <alignment vertical="center"/>
      <protection hidden="1"/>
    </xf>
    <xf numFmtId="0" fontId="0" fillId="0" borderId="0" xfId="101" applyFont="1" applyAlignment="1" applyProtection="1">
      <alignment vertical="center"/>
      <protection hidden="1"/>
    </xf>
    <xf numFmtId="0" fontId="149" fillId="0" borderId="29" xfId="101" applyFont="1" applyBorder="1" applyAlignment="1" applyProtection="1">
      <alignment horizontal="center" vertical="center" shrinkToFit="1"/>
      <protection hidden="1"/>
    </xf>
    <xf numFmtId="0" fontId="120" fillId="0" borderId="0" xfId="101" applyFont="1" applyAlignment="1" applyProtection="1">
      <alignment vertical="center"/>
      <protection hidden="1"/>
    </xf>
    <xf numFmtId="0" fontId="60" fillId="0" borderId="22" xfId="101" applyFont="1" applyBorder="1" applyAlignment="1" applyProtection="1">
      <alignment vertical="center"/>
      <protection hidden="1"/>
    </xf>
    <xf numFmtId="0" fontId="60" fillId="0" borderId="22" xfId="101" applyFont="1" applyBorder="1" applyAlignment="1" applyProtection="1">
      <alignment vertical="center" shrinkToFit="1"/>
      <protection hidden="1"/>
    </xf>
    <xf numFmtId="0" fontId="97" fillId="0" borderId="22" xfId="101" applyFont="1" applyBorder="1" applyAlignment="1" applyProtection="1">
      <alignment horizontal="right" vertical="center"/>
      <protection hidden="1"/>
    </xf>
    <xf numFmtId="0" fontId="50" fillId="0" borderId="0" xfId="101" applyFont="1" applyAlignment="1" applyProtection="1">
      <alignment vertical="center"/>
      <protection hidden="1"/>
    </xf>
    <xf numFmtId="0" fontId="151" fillId="0" borderId="0" xfId="101" applyFont="1" applyAlignment="1" applyProtection="1">
      <alignment horizontal="left" vertical="center"/>
      <protection hidden="1"/>
    </xf>
    <xf numFmtId="0" fontId="124" fillId="0" borderId="0" xfId="101" applyFont="1" applyAlignment="1" applyProtection="1">
      <alignment horizontal="left" vertical="center"/>
      <protection hidden="1"/>
    </xf>
    <xf numFmtId="0" fontId="119" fillId="0" borderId="0" xfId="101" applyFont="1" applyAlignment="1" applyProtection="1">
      <alignment horizontal="left" vertical="center"/>
      <protection hidden="1"/>
    </xf>
    <xf numFmtId="183" fontId="119" fillId="0" borderId="0" xfId="101" applyNumberFormat="1" applyFont="1" applyAlignment="1" applyProtection="1">
      <alignment horizontal="left" vertical="center"/>
      <protection hidden="1"/>
    </xf>
    <xf numFmtId="0" fontId="120" fillId="0" borderId="0" xfId="101" applyFont="1" applyProtection="1">
      <protection hidden="1"/>
    </xf>
    <xf numFmtId="0" fontId="50" fillId="0" borderId="0" xfId="101" applyFont="1" applyProtection="1">
      <protection hidden="1"/>
    </xf>
    <xf numFmtId="0" fontId="152" fillId="0" borderId="0" xfId="102" applyFont="1" applyAlignment="1" applyProtection="1">
      <alignment horizontal="left" vertical="center"/>
      <protection hidden="1"/>
    </xf>
    <xf numFmtId="0" fontId="122" fillId="0" borderId="0" xfId="101" applyFont="1" applyAlignment="1" applyProtection="1">
      <alignment horizontal="left" vertical="center"/>
      <protection hidden="1"/>
    </xf>
    <xf numFmtId="57" fontId="0" fillId="0" borderId="0" xfId="101" applyNumberFormat="1" applyFont="1" applyProtection="1">
      <protection hidden="1"/>
    </xf>
    <xf numFmtId="0" fontId="149" fillId="25" borderId="0" xfId="101" applyFont="1" applyFill="1" applyAlignment="1" applyProtection="1">
      <alignment horizontal="left" vertical="center"/>
      <protection hidden="1"/>
    </xf>
    <xf numFmtId="0" fontId="154" fillId="0" borderId="0" xfId="101" applyFont="1" applyAlignment="1" applyProtection="1">
      <alignment horizontal="left" vertical="center"/>
      <protection hidden="1"/>
    </xf>
    <xf numFmtId="0" fontId="155" fillId="0" borderId="0" xfId="101" applyFont="1" applyAlignment="1" applyProtection="1">
      <alignment horizontal="right" vertical="center"/>
      <protection hidden="1"/>
    </xf>
    <xf numFmtId="0" fontId="155" fillId="0" borderId="0" xfId="101" applyFont="1" applyAlignment="1" applyProtection="1">
      <alignment horizontal="left" vertical="center"/>
      <protection hidden="1"/>
    </xf>
    <xf numFmtId="182" fontId="155" fillId="0" borderId="0" xfId="101" applyNumberFormat="1" applyFont="1" applyAlignment="1" applyProtection="1">
      <alignment horizontal="left" vertical="center"/>
      <protection hidden="1"/>
    </xf>
    <xf numFmtId="0" fontId="155" fillId="0" borderId="0" xfId="101" applyFont="1" applyAlignment="1" applyProtection="1">
      <alignment vertical="center"/>
      <protection hidden="1"/>
    </xf>
    <xf numFmtId="57" fontId="142" fillId="0" borderId="0" xfId="101" applyNumberFormat="1" applyFont="1" applyAlignment="1" applyProtection="1">
      <alignment horizontal="center" vertical="center"/>
      <protection hidden="1"/>
    </xf>
    <xf numFmtId="0" fontId="97" fillId="0" borderId="0" xfId="68" applyFont="1" applyAlignment="1" applyProtection="1">
      <alignment horizontal="right" vertical="center"/>
      <protection hidden="1"/>
    </xf>
    <xf numFmtId="57" fontId="142" fillId="0" borderId="0" xfId="101" applyNumberFormat="1" applyFont="1" applyAlignment="1" applyProtection="1">
      <alignment vertical="center"/>
      <protection hidden="1"/>
    </xf>
    <xf numFmtId="0" fontId="155" fillId="0" borderId="0" xfId="101" applyFont="1" applyAlignment="1" applyProtection="1">
      <alignment horizontal="right"/>
      <protection hidden="1"/>
    </xf>
    <xf numFmtId="0" fontId="155" fillId="0" borderId="0" xfId="101" applyFont="1" applyAlignment="1" applyProtection="1">
      <alignment horizontal="left"/>
      <protection hidden="1"/>
    </xf>
    <xf numFmtId="0" fontId="155" fillId="0" borderId="0" xfId="101" applyFont="1" applyAlignment="1" applyProtection="1">
      <alignment horizontal="right" shrinkToFit="1"/>
      <protection hidden="1"/>
    </xf>
    <xf numFmtId="182" fontId="155" fillId="0" borderId="0" xfId="101" applyNumberFormat="1" applyFont="1" applyAlignment="1" applyProtection="1">
      <alignment horizontal="left"/>
      <protection hidden="1"/>
    </xf>
    <xf numFmtId="0" fontId="155" fillId="0" borderId="0" xfId="101" applyFont="1" applyProtection="1">
      <protection hidden="1"/>
    </xf>
    <xf numFmtId="0" fontId="142" fillId="0" borderId="0" xfId="101" applyFont="1" applyProtection="1">
      <protection hidden="1"/>
    </xf>
    <xf numFmtId="0" fontId="142" fillId="0" borderId="0" xfId="101" applyFont="1" applyAlignment="1" applyProtection="1">
      <alignment horizontal="right"/>
      <protection hidden="1"/>
    </xf>
    <xf numFmtId="0" fontId="148" fillId="0" borderId="0" xfId="101" applyFont="1" applyAlignment="1" applyProtection="1">
      <alignment horizontal="right"/>
      <protection hidden="1"/>
    </xf>
    <xf numFmtId="57" fontId="142" fillId="0" borderId="0" xfId="101" applyNumberFormat="1" applyFont="1" applyAlignment="1" applyProtection="1">
      <alignment horizontal="center"/>
      <protection hidden="1"/>
    </xf>
    <xf numFmtId="57" fontId="155" fillId="0" borderId="0" xfId="101" applyNumberFormat="1" applyFont="1" applyAlignment="1" applyProtection="1">
      <alignment horizontal="right"/>
      <protection hidden="1"/>
    </xf>
    <xf numFmtId="57" fontId="145" fillId="0" borderId="0" xfId="101" applyNumberFormat="1" applyAlignment="1" applyProtection="1">
      <alignment vertical="center"/>
      <protection hidden="1"/>
    </xf>
    <xf numFmtId="0" fontId="145" fillId="0" borderId="0" xfId="101" applyAlignment="1" applyProtection="1">
      <alignment vertical="center"/>
      <protection hidden="1"/>
    </xf>
    <xf numFmtId="49" fontId="43" fillId="0" borderId="0" xfId="101" applyNumberFormat="1" applyFont="1" applyAlignment="1" applyProtection="1">
      <alignment horizontal="left" vertical="center"/>
      <protection hidden="1"/>
    </xf>
    <xf numFmtId="0" fontId="43" fillId="0" borderId="0" xfId="101" applyFont="1" applyAlignment="1" applyProtection="1">
      <alignment horizontal="left" vertical="center"/>
      <protection hidden="1"/>
    </xf>
    <xf numFmtId="0" fontId="61" fillId="0" borderId="0" xfId="101" applyFont="1" applyAlignment="1" applyProtection="1">
      <alignment horizontal="center" vertical="center"/>
      <protection hidden="1"/>
    </xf>
    <xf numFmtId="0" fontId="43" fillId="0" borderId="0" xfId="101" applyFont="1" applyAlignment="1" applyProtection="1">
      <alignment vertical="center" shrinkToFit="1"/>
      <protection hidden="1"/>
    </xf>
    <xf numFmtId="0" fontId="124" fillId="0" borderId="0" xfId="101" applyFont="1" applyAlignment="1" applyProtection="1">
      <alignment horizontal="right" vertical="center"/>
      <protection hidden="1"/>
    </xf>
    <xf numFmtId="0" fontId="97" fillId="0" borderId="0" xfId="101" applyFont="1" applyAlignment="1" applyProtection="1">
      <alignment vertical="center"/>
      <protection hidden="1"/>
    </xf>
    <xf numFmtId="0" fontId="149" fillId="0" borderId="0" xfId="101" applyFont="1" applyAlignment="1" applyProtection="1">
      <alignment horizontal="center"/>
      <protection hidden="1"/>
    </xf>
    <xf numFmtId="0" fontId="149" fillId="0" borderId="0" xfId="101" applyFont="1" applyProtection="1">
      <protection hidden="1"/>
    </xf>
    <xf numFmtId="57" fontId="158" fillId="0" borderId="0" xfId="101" applyNumberFormat="1" applyFont="1" applyAlignment="1" applyProtection="1">
      <alignment vertical="center"/>
      <protection hidden="1"/>
    </xf>
    <xf numFmtId="0" fontId="158" fillId="0" borderId="0" xfId="101" applyFont="1" applyAlignment="1" applyProtection="1">
      <alignment vertical="center"/>
      <protection hidden="1"/>
    </xf>
    <xf numFmtId="177" fontId="44" fillId="0" borderId="0" xfId="101" applyNumberFormat="1" applyFont="1" applyAlignment="1" applyProtection="1">
      <alignment horizontal="center" vertical="center"/>
      <protection hidden="1"/>
    </xf>
    <xf numFmtId="177" fontId="44" fillId="0" borderId="0" xfId="101" applyNumberFormat="1" applyFont="1" applyAlignment="1" applyProtection="1">
      <alignment vertical="center" shrinkToFit="1"/>
      <protection hidden="1"/>
    </xf>
    <xf numFmtId="177" fontId="44" fillId="0" borderId="0" xfId="101" applyNumberFormat="1" applyFont="1" applyAlignment="1" applyProtection="1">
      <alignment horizontal="center" vertical="center" shrinkToFit="1"/>
      <protection hidden="1"/>
    </xf>
    <xf numFmtId="0" fontId="152" fillId="0" borderId="0" xfId="7" applyFont="1" applyAlignment="1" applyProtection="1">
      <alignment horizontal="left" vertical="center"/>
      <protection hidden="1"/>
    </xf>
    <xf numFmtId="0" fontId="43" fillId="0" borderId="0" xfId="101" applyFont="1" applyAlignment="1" applyProtection="1">
      <alignment horizontal="left"/>
      <protection hidden="1"/>
    </xf>
    <xf numFmtId="0" fontId="43" fillId="0" borderId="0" xfId="101" applyFont="1" applyAlignment="1" applyProtection="1">
      <alignment horizontal="center"/>
      <protection hidden="1"/>
    </xf>
    <xf numFmtId="0" fontId="43" fillId="0" borderId="0" xfId="101" applyFont="1" applyProtection="1">
      <protection hidden="1"/>
    </xf>
    <xf numFmtId="0" fontId="158" fillId="0" borderId="0" xfId="101" applyFont="1" applyAlignment="1" applyProtection="1">
      <alignment horizontal="right"/>
      <protection hidden="1"/>
    </xf>
    <xf numFmtId="57" fontId="43" fillId="0" borderId="0" xfId="101" applyNumberFormat="1" applyFont="1" applyAlignment="1" applyProtection="1">
      <alignment horizontal="center" shrinkToFit="1"/>
      <protection hidden="1"/>
    </xf>
    <xf numFmtId="0" fontId="62" fillId="0" borderId="0" xfId="101" applyFont="1" applyAlignment="1" applyProtection="1">
      <alignment vertical="center"/>
      <protection hidden="1"/>
    </xf>
    <xf numFmtId="0" fontId="18" fillId="0" borderId="0" xfId="101" applyFont="1" applyAlignment="1" applyProtection="1">
      <alignment vertical="center"/>
      <protection hidden="1"/>
    </xf>
    <xf numFmtId="0" fontId="159" fillId="0" borderId="0" xfId="101" applyFont="1" applyAlignment="1" applyProtection="1">
      <alignment vertical="center"/>
      <protection hidden="1"/>
    </xf>
    <xf numFmtId="0" fontId="160" fillId="0" borderId="0" xfId="101" applyFont="1" applyAlignment="1" applyProtection="1">
      <alignment vertical="center"/>
      <protection hidden="1"/>
    </xf>
    <xf numFmtId="0" fontId="148" fillId="0" borderId="0" xfId="101" applyFont="1" applyProtection="1">
      <protection hidden="1"/>
    </xf>
    <xf numFmtId="0" fontId="162" fillId="0" borderId="0" xfId="101" applyFont="1" applyAlignment="1" applyProtection="1">
      <alignment vertical="center"/>
      <protection hidden="1"/>
    </xf>
    <xf numFmtId="0" fontId="149" fillId="0" borderId="0" xfId="101" applyFont="1" applyAlignment="1" applyProtection="1">
      <alignment horizontal="right" vertical="center"/>
      <protection hidden="1"/>
    </xf>
    <xf numFmtId="0" fontId="163" fillId="0" borderId="0" xfId="101" applyFont="1" applyAlignment="1" applyProtection="1">
      <alignment vertical="center"/>
      <protection hidden="1"/>
    </xf>
    <xf numFmtId="0" fontId="164" fillId="0" borderId="0" xfId="101" applyFont="1" applyAlignment="1" applyProtection="1">
      <alignment vertical="center"/>
      <protection hidden="1"/>
    </xf>
    <xf numFmtId="0" fontId="165" fillId="0" borderId="0" xfId="101" applyFont="1" applyAlignment="1" applyProtection="1">
      <alignment vertical="center"/>
      <protection hidden="1"/>
    </xf>
    <xf numFmtId="0" fontId="49" fillId="0" borderId="0" xfId="101" applyFont="1" applyProtection="1">
      <protection hidden="1"/>
    </xf>
    <xf numFmtId="0" fontId="121" fillId="0" borderId="0" xfId="101" applyFont="1" applyProtection="1">
      <protection hidden="1"/>
    </xf>
    <xf numFmtId="0" fontId="163" fillId="0" borderId="0" xfId="101" applyFont="1" applyProtection="1">
      <protection hidden="1"/>
    </xf>
    <xf numFmtId="0" fontId="49" fillId="0" borderId="0" xfId="101" applyFont="1" applyAlignment="1">
      <alignment horizontal="center" vertical="center"/>
    </xf>
    <xf numFmtId="10" fontId="49" fillId="0" borderId="0" xfId="101" applyNumberFormat="1" applyFont="1" applyAlignment="1">
      <alignment horizontal="center" vertical="center"/>
    </xf>
    <xf numFmtId="0" fontId="18" fillId="0" borderId="0" xfId="101" applyFont="1" applyProtection="1">
      <protection hidden="1"/>
    </xf>
    <xf numFmtId="0" fontId="61" fillId="0" borderId="0" xfId="101" applyFont="1" applyProtection="1">
      <protection hidden="1"/>
    </xf>
    <xf numFmtId="0" fontId="68" fillId="0" borderId="0" xfId="101" applyFont="1"/>
    <xf numFmtId="10" fontId="129" fillId="0" borderId="0" xfId="101" applyNumberFormat="1" applyFont="1"/>
    <xf numFmtId="0" fontId="51" fillId="0" borderId="0" xfId="101" applyFont="1"/>
    <xf numFmtId="10" fontId="123" fillId="0" borderId="0" xfId="101" applyNumberFormat="1" applyFont="1"/>
    <xf numFmtId="0" fontId="44" fillId="0" borderId="0" xfId="101" applyFont="1"/>
    <xf numFmtId="10" fontId="64" fillId="0" borderId="0" xfId="101" applyNumberFormat="1" applyFont="1"/>
    <xf numFmtId="0" fontId="44" fillId="0" borderId="0" xfId="101" applyFont="1" applyProtection="1">
      <protection hidden="1"/>
    </xf>
    <xf numFmtId="0" fontId="49" fillId="0" borderId="0" xfId="101" applyFont="1" applyAlignment="1" applyProtection="1">
      <alignment vertical="center"/>
      <protection hidden="1"/>
    </xf>
    <xf numFmtId="0" fontId="61" fillId="0" borderId="0" xfId="105" applyFont="1" applyAlignment="1" applyProtection="1">
      <alignment vertical="center"/>
      <protection hidden="1"/>
    </xf>
    <xf numFmtId="0" fontId="166" fillId="0" borderId="0" xfId="105" applyFont="1" applyAlignment="1" applyProtection="1">
      <alignment vertical="center"/>
      <protection hidden="1"/>
    </xf>
    <xf numFmtId="0" fontId="44" fillId="0" borderId="0" xfId="101" applyFont="1" applyAlignment="1">
      <alignment vertical="center"/>
    </xf>
    <xf numFmtId="10" fontId="64" fillId="0" borderId="0" xfId="101" applyNumberFormat="1" applyFont="1" applyAlignment="1">
      <alignment vertical="center"/>
    </xf>
    <xf numFmtId="0" fontId="44" fillId="0" borderId="0" xfId="101" applyFont="1" applyAlignment="1" applyProtection="1">
      <alignment vertical="center"/>
      <protection hidden="1"/>
    </xf>
    <xf numFmtId="0" fontId="166" fillId="0" borderId="0" xfId="101" applyFont="1" applyAlignment="1" applyProtection="1">
      <alignment vertical="center"/>
      <protection hidden="1"/>
    </xf>
    <xf numFmtId="0" fontId="61" fillId="0" borderId="0" xfId="101" applyFont="1" applyAlignment="1" applyProtection="1">
      <alignment vertical="center"/>
      <protection hidden="1"/>
    </xf>
    <xf numFmtId="0" fontId="149" fillId="0" borderId="0" xfId="101" applyFont="1" applyAlignment="1">
      <alignment vertical="center"/>
    </xf>
    <xf numFmtId="0" fontId="62" fillId="0" borderId="0" xfId="7" applyFont="1" applyAlignment="1" applyProtection="1">
      <alignment vertical="center"/>
      <protection hidden="1"/>
    </xf>
    <xf numFmtId="0" fontId="149" fillId="0" borderId="0" xfId="101" applyFont="1" applyAlignment="1" applyProtection="1">
      <alignment vertical="center"/>
      <protection hidden="1"/>
    </xf>
    <xf numFmtId="0" fontId="167" fillId="0" borderId="0" xfId="101" applyFont="1" applyAlignment="1" applyProtection="1">
      <alignment vertical="center"/>
      <protection hidden="1"/>
    </xf>
    <xf numFmtId="0" fontId="168" fillId="0" borderId="0" xfId="101" applyFont="1" applyProtection="1">
      <protection hidden="1"/>
    </xf>
    <xf numFmtId="0" fontId="168" fillId="36" borderId="0" xfId="101" applyFont="1" applyFill="1" applyProtection="1">
      <protection hidden="1"/>
    </xf>
    <xf numFmtId="0" fontId="66" fillId="0" borderId="0" xfId="102" applyFont="1" applyAlignment="1">
      <alignment vertical="center"/>
    </xf>
    <xf numFmtId="0" fontId="158" fillId="0" borderId="15" xfId="101" applyFont="1" applyBorder="1" applyAlignment="1" applyProtection="1">
      <alignment horizontal="right"/>
      <protection hidden="1"/>
    </xf>
    <xf numFmtId="0" fontId="0" fillId="0" borderId="26" xfId="101" applyFont="1" applyBorder="1" applyProtection="1">
      <protection hidden="1"/>
    </xf>
    <xf numFmtId="0" fontId="0" fillId="0" borderId="22" xfId="101" applyFont="1" applyBorder="1" applyProtection="1">
      <protection hidden="1"/>
    </xf>
    <xf numFmtId="0" fontId="0" fillId="0" borderId="30" xfId="101" applyFont="1" applyBorder="1" applyProtection="1">
      <protection hidden="1"/>
    </xf>
    <xf numFmtId="0" fontId="158" fillId="0" borderId="24" xfId="101" applyFont="1" applyBorder="1" applyProtection="1">
      <protection hidden="1"/>
    </xf>
    <xf numFmtId="0" fontId="158" fillId="0" borderId="0" xfId="101" applyFont="1" applyProtection="1">
      <protection hidden="1"/>
    </xf>
    <xf numFmtId="0" fontId="158" fillId="0" borderId="33" xfId="101" applyFont="1" applyBorder="1" applyProtection="1">
      <protection hidden="1"/>
    </xf>
    <xf numFmtId="0" fontId="158" fillId="0" borderId="0" xfId="101" applyFont="1" applyAlignment="1" applyProtection="1">
      <alignment horizontal="left"/>
      <protection hidden="1"/>
    </xf>
    <xf numFmtId="0" fontId="158" fillId="0" borderId="27" xfId="101" applyFont="1" applyBorder="1" applyProtection="1">
      <protection hidden="1"/>
    </xf>
    <xf numFmtId="0" fontId="158" fillId="0" borderId="15" xfId="101" applyFont="1" applyBorder="1" applyProtection="1">
      <protection hidden="1"/>
    </xf>
    <xf numFmtId="0" fontId="158" fillId="0" borderId="31" xfId="101" applyFont="1" applyBorder="1" applyProtection="1">
      <protection hidden="1"/>
    </xf>
    <xf numFmtId="9" fontId="21" fillId="0" borderId="29" xfId="65" applyNumberFormat="1" applyBorder="1">
      <alignment vertical="center"/>
    </xf>
    <xf numFmtId="0" fontId="21" fillId="0" borderId="29" xfId="65" applyBorder="1" applyAlignment="1">
      <alignment horizontal="right" vertical="center"/>
    </xf>
    <xf numFmtId="0" fontId="144" fillId="36" borderId="0" xfId="1" applyFont="1" applyFill="1" applyAlignment="1" applyProtection="1">
      <alignment horizontal="right" vertical="center"/>
      <protection hidden="1"/>
    </xf>
    <xf numFmtId="57" fontId="49" fillId="0" borderId="0" xfId="101" applyNumberFormat="1" applyFont="1" applyAlignment="1" applyProtection="1">
      <alignment horizontal="right" vertical="center"/>
      <protection hidden="1"/>
    </xf>
    <xf numFmtId="0" fontId="60" fillId="41" borderId="29" xfId="101" applyFont="1" applyFill="1" applyBorder="1" applyAlignment="1" applyProtection="1">
      <alignment horizontal="center" vertical="center" wrapText="1"/>
      <protection hidden="1"/>
    </xf>
    <xf numFmtId="0" fontId="60" fillId="25" borderId="15" xfId="101" applyFont="1" applyFill="1" applyBorder="1" applyAlignment="1" applyProtection="1">
      <alignment horizontal="left" vertical="center"/>
      <protection hidden="1"/>
    </xf>
    <xf numFmtId="0" fontId="150" fillId="0" borderId="0" xfId="101" applyFont="1" applyAlignment="1" applyProtection="1">
      <alignment horizontal="left" vertical="center"/>
      <protection hidden="1"/>
    </xf>
    <xf numFmtId="0" fontId="157" fillId="0" borderId="0" xfId="101" applyFont="1" applyAlignment="1" applyProtection="1">
      <alignment horizontal="right" vertical="center"/>
      <protection hidden="1"/>
    </xf>
    <xf numFmtId="0" fontId="15" fillId="0" borderId="0" xfId="102" applyFont="1" applyAlignment="1">
      <alignment horizontal="right" vertical="center"/>
    </xf>
    <xf numFmtId="0" fontId="60" fillId="0" borderId="15" xfId="101" applyFont="1" applyBorder="1" applyAlignment="1" applyProtection="1">
      <alignment horizontal="right" vertical="center"/>
      <protection hidden="1"/>
    </xf>
    <xf numFmtId="0" fontId="50" fillId="0" borderId="15" xfId="102" applyFont="1" applyBorder="1" applyAlignment="1">
      <alignment vertical="center"/>
    </xf>
    <xf numFmtId="0" fontId="60" fillId="25" borderId="15" xfId="101" applyFont="1" applyFill="1" applyBorder="1" applyAlignment="1" applyProtection="1">
      <alignment horizontal="right" vertical="center"/>
      <protection hidden="1"/>
    </xf>
    <xf numFmtId="0" fontId="0" fillId="0" borderId="29" xfId="0" applyBorder="1"/>
    <xf numFmtId="0" fontId="0" fillId="0" borderId="29" xfId="0" applyBorder="1" applyAlignment="1">
      <alignment vertical="center" wrapText="1"/>
    </xf>
    <xf numFmtId="0" fontId="17" fillId="41" borderId="29" xfId="1" applyFont="1" applyFill="1" applyBorder="1" applyAlignment="1" applyProtection="1">
      <alignment vertical="center" wrapText="1"/>
      <protection hidden="1"/>
    </xf>
    <xf numFmtId="0" fontId="0" fillId="0" borderId="10" xfId="0" applyBorder="1" applyAlignment="1">
      <alignment horizontal="left" vertical="center"/>
    </xf>
    <xf numFmtId="0" fontId="34" fillId="0" borderId="22" xfId="68" applyFont="1" applyBorder="1" applyAlignment="1" applyProtection="1">
      <alignment horizontal="center" vertical="center"/>
      <protection hidden="1"/>
    </xf>
    <xf numFmtId="0" fontId="33" fillId="0" borderId="22" xfId="68" applyFont="1" applyBorder="1" applyAlignment="1" applyProtection="1">
      <alignment horizontal="center" vertical="center" wrapText="1"/>
      <protection hidden="1"/>
    </xf>
    <xf numFmtId="0" fontId="36" fillId="0" borderId="30" xfId="68" applyFont="1" applyBorder="1" applyAlignment="1" applyProtection="1">
      <alignment horizontal="center" vertical="center"/>
      <protection hidden="1"/>
    </xf>
    <xf numFmtId="0" fontId="21" fillId="48" borderId="29" xfId="65" applyFill="1" applyBorder="1" applyAlignment="1">
      <alignment horizontal="center" vertical="center"/>
    </xf>
    <xf numFmtId="0" fontId="21" fillId="34" borderId="29" xfId="65" applyFill="1" applyBorder="1">
      <alignment vertical="center"/>
    </xf>
    <xf numFmtId="0" fontId="21" fillId="0" borderId="29" xfId="0" applyFont="1" applyBorder="1" applyAlignment="1">
      <alignment vertical="center"/>
    </xf>
    <xf numFmtId="14" fontId="21" fillId="40" borderId="29" xfId="65" applyNumberFormat="1" applyFill="1" applyBorder="1" applyAlignment="1">
      <alignment horizontal="center" vertical="center"/>
    </xf>
    <xf numFmtId="14" fontId="21" fillId="26" borderId="29" xfId="65" applyNumberFormat="1" applyFill="1" applyBorder="1" applyAlignment="1">
      <alignment horizontal="center" vertical="center"/>
    </xf>
    <xf numFmtId="14" fontId="21" fillId="0" borderId="29" xfId="65" applyNumberFormat="1" applyBorder="1" applyAlignment="1">
      <alignment horizontal="center" vertical="center"/>
    </xf>
    <xf numFmtId="14" fontId="21" fillId="56" borderId="29" xfId="65" applyNumberFormat="1" applyFill="1" applyBorder="1" applyAlignment="1">
      <alignment horizontal="center" vertical="center"/>
    </xf>
    <xf numFmtId="0" fontId="21" fillId="28" borderId="29" xfId="65" applyFill="1" applyBorder="1" applyAlignment="1">
      <alignment horizontal="center" vertical="center"/>
    </xf>
    <xf numFmtId="0" fontId="21" fillId="51" borderId="29" xfId="65" applyFill="1" applyBorder="1" applyAlignment="1">
      <alignment horizontal="center" vertical="center"/>
    </xf>
    <xf numFmtId="178" fontId="21" fillId="0" borderId="29" xfId="65" applyNumberFormat="1" applyBorder="1" applyAlignment="1">
      <alignment horizontal="center" vertical="center"/>
    </xf>
    <xf numFmtId="178" fontId="21" fillId="56" borderId="29" xfId="65" applyNumberFormat="1" applyFill="1" applyBorder="1" applyAlignment="1">
      <alignment horizontal="center" vertical="center"/>
    </xf>
    <xf numFmtId="177" fontId="21" fillId="0" borderId="29" xfId="0" applyNumberFormat="1" applyFont="1" applyBorder="1" applyAlignment="1">
      <alignment vertical="center"/>
    </xf>
    <xf numFmtId="0" fontId="21" fillId="27" borderId="29" xfId="65" applyFill="1" applyBorder="1" applyAlignment="1">
      <alignment horizontal="center" vertical="center"/>
    </xf>
    <xf numFmtId="0" fontId="115" fillId="51" borderId="29" xfId="0" applyFont="1" applyFill="1" applyBorder="1" applyAlignment="1">
      <alignment vertical="center" wrapText="1"/>
    </xf>
    <xf numFmtId="0" fontId="21" fillId="46" borderId="29" xfId="65" applyFill="1" applyBorder="1">
      <alignment vertical="center"/>
    </xf>
    <xf numFmtId="0" fontId="63" fillId="0" borderId="0" xfId="107" applyFont="1" applyAlignment="1">
      <alignment horizontal="center"/>
    </xf>
    <xf numFmtId="0" fontId="63" fillId="0" borderId="0" xfId="107" applyFont="1" applyAlignment="1">
      <alignment wrapText="1"/>
    </xf>
    <xf numFmtId="0" fontId="21" fillId="28" borderId="29" xfId="65" applyFill="1" applyBorder="1">
      <alignment vertical="center"/>
    </xf>
    <xf numFmtId="0" fontId="21" fillId="43" borderId="29" xfId="0" applyFont="1" applyFill="1" applyBorder="1" applyAlignment="1">
      <alignment vertical="center"/>
    </xf>
    <xf numFmtId="0" fontId="21" fillId="29" borderId="29" xfId="65" applyFill="1" applyBorder="1" applyAlignment="1">
      <alignment horizontal="center" vertical="center"/>
    </xf>
    <xf numFmtId="0" fontId="21" fillId="29" borderId="29" xfId="65" applyFill="1" applyBorder="1">
      <alignment vertical="center"/>
    </xf>
    <xf numFmtId="0" fontId="21" fillId="29" borderId="20" xfId="65" applyFill="1" applyBorder="1" applyAlignment="1">
      <alignment horizontal="center" vertical="center"/>
    </xf>
    <xf numFmtId="0" fontId="21" fillId="0" borderId="30" xfId="65" applyBorder="1" applyAlignment="1">
      <alignment horizontal="center" vertical="center"/>
    </xf>
    <xf numFmtId="0" fontId="21" fillId="0" borderId="22" xfId="65" applyBorder="1" applyAlignment="1">
      <alignment horizontal="center" vertical="center"/>
    </xf>
    <xf numFmtId="0" fontId="21" fillId="0" borderId="31" xfId="65" applyBorder="1" applyAlignment="1">
      <alignment horizontal="center" vertical="center"/>
    </xf>
    <xf numFmtId="0" fontId="21" fillId="0" borderId="15" xfId="65" applyBorder="1" applyAlignment="1">
      <alignment horizontal="center" vertical="center"/>
    </xf>
    <xf numFmtId="0" fontId="15" fillId="0" borderId="0" xfId="1" applyAlignment="1" applyProtection="1">
      <alignment horizontal="left"/>
      <protection hidden="1"/>
    </xf>
    <xf numFmtId="0" fontId="21" fillId="56" borderId="29" xfId="65" applyFill="1" applyBorder="1" applyAlignment="1">
      <alignment horizontal="center" vertical="center"/>
    </xf>
    <xf numFmtId="0" fontId="21" fillId="48" borderId="16" xfId="65" applyFill="1" applyBorder="1" applyAlignment="1">
      <alignment horizontal="center" vertical="center"/>
    </xf>
    <xf numFmtId="0" fontId="21" fillId="0" borderId="26" xfId="65" applyBorder="1">
      <alignment vertical="center"/>
    </xf>
    <xf numFmtId="0" fontId="21" fillId="56" borderId="29" xfId="65" applyFill="1" applyBorder="1" applyAlignment="1">
      <alignment horizontal="left" vertical="center"/>
    </xf>
    <xf numFmtId="192" fontId="21" fillId="56" borderId="29" xfId="65" applyNumberFormat="1" applyFill="1" applyBorder="1" applyAlignment="1">
      <alignment horizontal="center" vertical="center"/>
    </xf>
    <xf numFmtId="0" fontId="21" fillId="40" borderId="29" xfId="65" applyFill="1" applyBorder="1">
      <alignment vertical="center"/>
    </xf>
    <xf numFmtId="0" fontId="21" fillId="0" borderId="22" xfId="65" applyBorder="1">
      <alignment vertical="center"/>
    </xf>
    <xf numFmtId="14" fontId="21" fillId="0" borderId="29" xfId="65" applyNumberFormat="1" applyBorder="1">
      <alignment vertical="center"/>
    </xf>
    <xf numFmtId="0" fontId="63" fillId="0" borderId="0" xfId="108" applyFont="1" applyAlignment="1">
      <alignment horizontal="center"/>
    </xf>
    <xf numFmtId="0" fontId="63" fillId="0" borderId="0" xfId="108" applyFont="1" applyAlignment="1">
      <alignment wrapText="1"/>
    </xf>
    <xf numFmtId="0" fontId="21" fillId="39" borderId="29" xfId="65" applyFill="1" applyBorder="1" applyAlignment="1">
      <alignment horizontal="center" vertical="center"/>
    </xf>
    <xf numFmtId="0" fontId="21" fillId="39" borderId="29" xfId="65" applyFill="1" applyBorder="1">
      <alignment vertical="center"/>
    </xf>
    <xf numFmtId="0" fontId="0" fillId="43" borderId="29" xfId="0" applyFill="1" applyBorder="1" applyAlignment="1">
      <alignment vertical="center"/>
    </xf>
    <xf numFmtId="0" fontId="21" fillId="33" borderId="29" xfId="2" applyFont="1" applyFill="1" applyBorder="1" applyAlignment="1" applyProtection="1">
      <alignment shrinkToFit="1"/>
      <protection hidden="1"/>
    </xf>
    <xf numFmtId="0" fontId="0" fillId="42" borderId="29" xfId="0" applyFill="1" applyBorder="1" applyAlignment="1">
      <alignment vertical="center"/>
    </xf>
    <xf numFmtId="0" fontId="0" fillId="45" borderId="29" xfId="0" applyFill="1" applyBorder="1" applyAlignment="1">
      <alignment horizontal="center" vertical="center"/>
    </xf>
    <xf numFmtId="0" fontId="0" fillId="45" borderId="29" xfId="0" applyFill="1" applyBorder="1" applyAlignment="1">
      <alignment vertical="center"/>
    </xf>
    <xf numFmtId="0" fontId="0" fillId="46" borderId="29" xfId="0" applyFill="1" applyBorder="1" applyAlignment="1">
      <alignment vertical="center"/>
    </xf>
    <xf numFmtId="0" fontId="21" fillId="0" borderId="29" xfId="2" applyFont="1" applyBorder="1" applyAlignment="1" applyProtection="1">
      <alignment horizontal="center" shrinkToFit="1"/>
      <protection hidden="1"/>
    </xf>
    <xf numFmtId="0" fontId="95" fillId="30" borderId="29" xfId="65" applyFont="1" applyFill="1" applyBorder="1">
      <alignment vertical="center"/>
    </xf>
    <xf numFmtId="0" fontId="21" fillId="32" borderId="29" xfId="65" applyFill="1" applyBorder="1" applyAlignment="1">
      <alignment horizontal="center" vertical="center"/>
    </xf>
    <xf numFmtId="14" fontId="21" fillId="32" borderId="29" xfId="65" applyNumberFormat="1" applyFill="1" applyBorder="1" applyAlignment="1">
      <alignment horizontal="center" vertical="center"/>
    </xf>
    <xf numFmtId="178" fontId="21" fillId="32" borderId="29" xfId="65" applyNumberFormat="1" applyFill="1" applyBorder="1" applyAlignment="1">
      <alignment horizontal="center" vertical="center"/>
    </xf>
    <xf numFmtId="192" fontId="21" fillId="32" borderId="29" xfId="65" applyNumberFormat="1" applyFill="1" applyBorder="1" applyAlignment="1">
      <alignment horizontal="center" vertical="center"/>
    </xf>
    <xf numFmtId="0" fontId="21" fillId="33" borderId="29" xfId="65" applyFill="1" applyBorder="1" applyAlignment="1">
      <alignment horizontal="left" vertical="center"/>
    </xf>
    <xf numFmtId="0" fontId="21" fillId="33" borderId="29" xfId="65" applyFill="1" applyBorder="1" applyAlignment="1">
      <alignment horizontal="right" vertical="center"/>
    </xf>
    <xf numFmtId="0" fontId="21" fillId="33" borderId="29" xfId="1" applyFont="1" applyFill="1" applyBorder="1" applyAlignment="1">
      <alignment vertical="center"/>
    </xf>
    <xf numFmtId="0" fontId="95" fillId="28" borderId="29" xfId="65" applyFont="1" applyFill="1" applyBorder="1">
      <alignment vertical="center"/>
    </xf>
    <xf numFmtId="187" fontId="21" fillId="33" borderId="29" xfId="0" applyNumberFormat="1" applyFont="1" applyFill="1" applyBorder="1" applyAlignment="1">
      <alignment vertical="center"/>
    </xf>
    <xf numFmtId="187" fontId="0" fillId="0" borderId="29" xfId="0" applyNumberFormat="1" applyBorder="1" applyAlignment="1">
      <alignment vertical="center"/>
    </xf>
    <xf numFmtId="0" fontId="21" fillId="0" borderId="29" xfId="65" applyBorder="1" applyAlignment="1">
      <alignment horizontal="left" vertical="center"/>
    </xf>
    <xf numFmtId="0" fontId="0" fillId="0" borderId="29" xfId="0" applyBorder="1" applyAlignment="1">
      <alignment horizontal="left" vertical="center"/>
    </xf>
    <xf numFmtId="0" fontId="21" fillId="41" borderId="29" xfId="65" applyFill="1" applyBorder="1" applyAlignment="1">
      <alignment horizontal="center" vertical="center"/>
    </xf>
    <xf numFmtId="0" fontId="21" fillId="33" borderId="29" xfId="0" applyFont="1" applyFill="1" applyBorder="1" applyAlignment="1">
      <alignment vertical="center"/>
    </xf>
    <xf numFmtId="176" fontId="21" fillId="33" borderId="29" xfId="65" applyNumberFormat="1" applyFill="1" applyBorder="1">
      <alignment vertical="center"/>
    </xf>
    <xf numFmtId="0" fontId="0" fillId="39" borderId="29" xfId="0" applyFill="1" applyBorder="1"/>
    <xf numFmtId="0" fontId="21" fillId="50" borderId="29" xfId="65" applyFill="1" applyBorder="1" applyAlignment="1">
      <alignment horizontal="center" vertical="center"/>
    </xf>
    <xf numFmtId="0" fontId="21" fillId="50" borderId="29" xfId="0" applyFont="1" applyFill="1" applyBorder="1" applyAlignment="1">
      <alignment horizontal="center" vertical="center"/>
    </xf>
    <xf numFmtId="0" fontId="21" fillId="33" borderId="29" xfId="0" applyFont="1" applyFill="1" applyBorder="1" applyAlignment="1">
      <alignment horizontal="center" vertical="center"/>
    </xf>
    <xf numFmtId="180" fontId="27" fillId="0" borderId="0" xfId="68" applyNumberFormat="1" applyFont="1" applyAlignment="1" applyProtection="1">
      <alignment horizontal="center" vertical="center"/>
      <protection hidden="1"/>
    </xf>
    <xf numFmtId="0" fontId="29" fillId="43" borderId="29" xfId="68" applyFont="1" applyFill="1" applyBorder="1" applyAlignment="1" applyProtection="1">
      <alignment horizontal="center" vertical="center" shrinkToFit="1"/>
      <protection locked="0"/>
    </xf>
    <xf numFmtId="185" fontId="27" fillId="0" borderId="0" xfId="68" applyNumberFormat="1" applyFont="1" applyAlignment="1" applyProtection="1">
      <alignment horizontal="center" vertical="center"/>
      <protection hidden="1"/>
    </xf>
    <xf numFmtId="180" fontId="27" fillId="0" borderId="0" xfId="68" applyNumberFormat="1" applyFont="1" applyAlignment="1" applyProtection="1">
      <alignment horizontal="left" vertical="center" shrinkToFit="1"/>
      <protection hidden="1"/>
    </xf>
    <xf numFmtId="185" fontId="27" fillId="0" borderId="0" xfId="68" applyNumberFormat="1" applyFont="1" applyAlignment="1" applyProtection="1">
      <alignment horizontal="left" vertical="center" shrinkToFit="1"/>
      <protection hidden="1"/>
    </xf>
    <xf numFmtId="0" fontId="21" fillId="57" borderId="29" xfId="65" applyFill="1" applyBorder="1">
      <alignment vertical="center"/>
    </xf>
    <xf numFmtId="0" fontId="63" fillId="0" borderId="45" xfId="63" applyFont="1" applyBorder="1" applyAlignment="1">
      <alignment wrapText="1"/>
    </xf>
    <xf numFmtId="0" fontId="102" fillId="0" borderId="45" xfId="60" applyFont="1" applyBorder="1" applyAlignment="1">
      <alignment horizontal="right" wrapText="1"/>
    </xf>
    <xf numFmtId="0" fontId="102" fillId="36" borderId="45" xfId="60" applyFont="1" applyFill="1" applyBorder="1" applyAlignment="1">
      <alignment horizontal="right" wrapText="1"/>
    </xf>
    <xf numFmtId="0" fontId="15" fillId="0" borderId="0" xfId="0" applyFont="1"/>
    <xf numFmtId="0" fontId="171" fillId="0" borderId="0" xfId="109" applyFont="1">
      <alignment vertical="center"/>
    </xf>
    <xf numFmtId="0" fontId="63" fillId="0" borderId="45" xfId="63" applyFont="1" applyBorder="1" applyAlignment="1">
      <alignment horizontal="right" wrapText="1"/>
    </xf>
    <xf numFmtId="0" fontId="0" fillId="0" borderId="0" xfId="0" quotePrefix="1"/>
    <xf numFmtId="0" fontId="17" fillId="0" borderId="0" xfId="63" applyFont="1" applyAlignment="1">
      <alignment horizontal="center"/>
    </xf>
    <xf numFmtId="49" fontId="171" fillId="0" borderId="0" xfId="109" applyNumberFormat="1" applyFont="1">
      <alignment vertical="center"/>
    </xf>
    <xf numFmtId="38" fontId="44" fillId="0" borderId="0" xfId="0" applyNumberFormat="1" applyFont="1"/>
    <xf numFmtId="38" fontId="44" fillId="0" borderId="0" xfId="72" applyNumberFormat="1" applyFont="1" applyFill="1" applyBorder="1" applyAlignment="1">
      <alignment vertical="center" shrinkToFit="1"/>
    </xf>
    <xf numFmtId="38" fontId="44" fillId="0" borderId="29" xfId="0" applyNumberFormat="1" applyFont="1" applyBorder="1"/>
    <xf numFmtId="191" fontId="44" fillId="0" borderId="29" xfId="72" applyNumberFormat="1" applyFont="1" applyFill="1" applyBorder="1" applyAlignment="1" applyProtection="1">
      <alignment vertical="center" shrinkToFit="1"/>
      <protection hidden="1"/>
    </xf>
    <xf numFmtId="38" fontId="44" fillId="0" borderId="29" xfId="72" applyNumberFormat="1" applyFont="1" applyFill="1" applyBorder="1" applyAlignment="1">
      <alignment vertical="center" shrinkToFit="1"/>
    </xf>
    <xf numFmtId="1" fontId="15" fillId="0" borderId="0" xfId="0" applyNumberFormat="1" applyFont="1"/>
    <xf numFmtId="1" fontId="171" fillId="0" borderId="0" xfId="109" applyNumberFormat="1" applyFont="1">
      <alignment vertical="center"/>
    </xf>
    <xf numFmtId="0" fontId="15" fillId="0" borderId="0" xfId="0" applyFont="1" applyAlignment="1">
      <alignment horizontal="center" vertical="center"/>
    </xf>
    <xf numFmtId="0" fontId="15" fillId="0" borderId="0" xfId="0" quotePrefix="1" applyFont="1" applyAlignment="1">
      <alignment horizontal="center" vertical="center"/>
    </xf>
    <xf numFmtId="0" fontId="15" fillId="0" borderId="0" xfId="0" quotePrefix="1" applyFont="1"/>
    <xf numFmtId="0" fontId="167" fillId="0" borderId="0" xfId="105" applyFont="1" applyAlignment="1" applyProtection="1">
      <alignment vertical="center"/>
      <protection hidden="1"/>
    </xf>
    <xf numFmtId="0" fontId="21" fillId="48" borderId="29" xfId="65" applyFill="1" applyBorder="1">
      <alignment vertical="center"/>
    </xf>
    <xf numFmtId="10" fontId="21" fillId="48" borderId="29" xfId="65" applyNumberFormat="1" applyFill="1" applyBorder="1" applyAlignment="1">
      <alignment horizontal="center" vertical="center"/>
    </xf>
    <xf numFmtId="0" fontId="95" fillId="48" borderId="29" xfId="65" applyFont="1" applyFill="1" applyBorder="1" applyAlignment="1">
      <alignment horizontal="center" vertical="center"/>
    </xf>
    <xf numFmtId="0" fontId="21" fillId="48" borderId="11" xfId="65" applyFill="1" applyBorder="1" applyAlignment="1">
      <alignment horizontal="center" vertical="center"/>
    </xf>
    <xf numFmtId="0" fontId="21" fillId="48" borderId="29" xfId="65" applyFill="1" applyBorder="1" applyAlignment="1">
      <alignment horizontal="left" vertical="center"/>
    </xf>
    <xf numFmtId="0" fontId="21" fillId="48" borderId="29" xfId="65" applyFill="1" applyBorder="1" applyProtection="1">
      <alignment vertical="center"/>
      <protection locked="0" hidden="1"/>
    </xf>
    <xf numFmtId="0" fontId="95" fillId="48" borderId="29" xfId="65" applyFont="1" applyFill="1" applyBorder="1">
      <alignment vertical="center"/>
    </xf>
    <xf numFmtId="49" fontId="21" fillId="48" borderId="0" xfId="65" applyNumberFormat="1" applyFill="1" applyAlignment="1">
      <alignment horizontal="center" vertical="center"/>
    </xf>
    <xf numFmtId="0" fontId="0" fillId="0" borderId="0" xfId="105" applyFont="1" applyProtection="1">
      <protection hidden="1"/>
    </xf>
    <xf numFmtId="195" fontId="106" fillId="0" borderId="0" xfId="68" applyNumberFormat="1" applyFont="1" applyAlignment="1" applyProtection="1">
      <alignment horizontal="center" vertical="center"/>
      <protection hidden="1"/>
    </xf>
    <xf numFmtId="0" fontId="95" fillId="33" borderId="11" xfId="65" applyFont="1" applyFill="1" applyBorder="1">
      <alignment vertical="center"/>
    </xf>
    <xf numFmtId="0" fontId="97" fillId="0" borderId="0" xfId="105" applyFont="1" applyAlignment="1" applyProtection="1">
      <alignment vertical="center"/>
      <protection hidden="1"/>
    </xf>
    <xf numFmtId="0" fontId="161" fillId="0" borderId="0" xfId="105" applyFont="1" applyAlignment="1" applyProtection="1">
      <alignment vertical="center"/>
      <protection hidden="1"/>
    </xf>
    <xf numFmtId="0" fontId="97" fillId="0" borderId="0" xfId="105" applyFont="1" applyAlignment="1" applyProtection="1">
      <alignment horizontal="left" vertical="center"/>
      <protection hidden="1"/>
    </xf>
    <xf numFmtId="0" fontId="60" fillId="0" borderId="0" xfId="105" applyFont="1" applyAlignment="1" applyProtection="1">
      <alignment horizontal="left" vertical="center"/>
      <protection hidden="1"/>
    </xf>
    <xf numFmtId="0" fontId="97" fillId="0" borderId="0" xfId="0" applyFont="1" applyAlignment="1" applyProtection="1">
      <alignment vertical="center"/>
      <protection hidden="1"/>
    </xf>
    <xf numFmtId="0" fontId="63" fillId="31" borderId="18" xfId="110" applyFont="1" applyFill="1" applyBorder="1" applyAlignment="1">
      <alignment horizontal="center"/>
    </xf>
    <xf numFmtId="0" fontId="110" fillId="0" borderId="0" xfId="0" applyFont="1" applyAlignment="1">
      <alignment horizontal="right" vertical="center"/>
    </xf>
    <xf numFmtId="0" fontId="60" fillId="46" borderId="29" xfId="101" applyFont="1" applyFill="1" applyBorder="1" applyAlignment="1" applyProtection="1">
      <alignment horizontal="center" vertical="center" wrapText="1"/>
      <protection hidden="1"/>
    </xf>
    <xf numFmtId="0" fontId="0" fillId="0" borderId="0" xfId="0" applyAlignment="1">
      <alignment wrapText="1"/>
    </xf>
    <xf numFmtId="0" fontId="149" fillId="0" borderId="0" xfId="0" applyFont="1" applyAlignment="1">
      <alignment horizontal="center" vertical="center" shrinkToFit="1"/>
    </xf>
    <xf numFmtId="0" fontId="0" fillId="0" borderId="0" xfId="0" applyAlignment="1">
      <alignment vertical="center" shrinkToFit="1"/>
    </xf>
    <xf numFmtId="49" fontId="39" fillId="33" borderId="20" xfId="0" applyNumberFormat="1" applyFont="1" applyFill="1" applyBorder="1" applyAlignment="1" applyProtection="1">
      <alignment horizontal="left" vertical="center"/>
      <protection locked="0"/>
    </xf>
    <xf numFmtId="49" fontId="39" fillId="33" borderId="14" xfId="0" applyNumberFormat="1" applyFont="1" applyFill="1" applyBorder="1" applyAlignment="1" applyProtection="1">
      <alignment horizontal="left" vertical="center"/>
      <protection locked="0"/>
    </xf>
    <xf numFmtId="49" fontId="39" fillId="33" borderId="16" xfId="0" applyNumberFormat="1" applyFont="1" applyFill="1" applyBorder="1" applyAlignment="1" applyProtection="1">
      <alignment horizontal="left" vertical="center"/>
      <protection locked="0"/>
    </xf>
    <xf numFmtId="0" fontId="48" fillId="43" borderId="20" xfId="68" applyFont="1" applyFill="1" applyBorder="1" applyAlignment="1" applyProtection="1">
      <alignment horizontal="center" vertical="center" shrinkToFit="1"/>
      <protection locked="0"/>
    </xf>
    <xf numFmtId="0" fontId="48" fillId="43" borderId="16" xfId="68" applyFont="1" applyFill="1" applyBorder="1" applyAlignment="1" applyProtection="1">
      <alignment horizontal="center" vertical="center" shrinkToFit="1"/>
      <protection locked="0"/>
    </xf>
    <xf numFmtId="0" fontId="104" fillId="43" borderId="11" xfId="68" applyFont="1" applyFill="1" applyBorder="1" applyAlignment="1" applyProtection="1">
      <alignment horizontal="center" vertical="center"/>
      <protection locked="0" hidden="1"/>
    </xf>
    <xf numFmtId="0" fontId="108" fillId="43" borderId="20" xfId="68" applyFont="1" applyFill="1" applyBorder="1" applyAlignment="1" applyProtection="1">
      <alignment horizontal="center" vertical="center" shrinkToFit="1"/>
      <protection locked="0" hidden="1"/>
    </xf>
    <xf numFmtId="0" fontId="108" fillId="43" borderId="16" xfId="68" applyFont="1" applyFill="1" applyBorder="1" applyAlignment="1" applyProtection="1">
      <alignment horizontal="center" vertical="center" shrinkToFit="1"/>
      <protection locked="0" hidden="1"/>
    </xf>
    <xf numFmtId="0" fontId="144" fillId="36" borderId="0" xfId="1" applyFont="1" applyFill="1" applyAlignment="1" applyProtection="1">
      <alignment horizontal="center" vertical="center" shrinkToFit="1"/>
      <protection hidden="1"/>
    </xf>
    <xf numFmtId="0" fontId="132" fillId="36" borderId="0" xfId="0" applyFont="1" applyFill="1" applyAlignment="1" applyProtection="1">
      <alignment shrinkToFit="1"/>
      <protection hidden="1"/>
    </xf>
    <xf numFmtId="0" fontId="114" fillId="43" borderId="11" xfId="0" applyFont="1" applyFill="1" applyBorder="1" applyAlignment="1" applyProtection="1">
      <alignment horizontal="center" vertical="center"/>
      <protection locked="0" hidden="1"/>
    </xf>
    <xf numFmtId="0" fontId="95" fillId="0" borderId="19" xfId="1" applyFont="1" applyBorder="1" applyAlignment="1" applyProtection="1">
      <alignment horizontal="left" vertical="center" wrapText="1"/>
      <protection hidden="1"/>
    </xf>
    <xf numFmtId="0" fontId="95" fillId="0" borderId="0" xfId="1" applyFont="1" applyAlignment="1" applyProtection="1">
      <alignment horizontal="left" vertical="center" wrapText="1"/>
      <protection hidden="1"/>
    </xf>
    <xf numFmtId="0" fontId="95" fillId="0" borderId="28" xfId="1" applyFont="1" applyBorder="1" applyAlignment="1" applyProtection="1">
      <alignment horizontal="left" vertical="center" wrapText="1"/>
      <protection hidden="1"/>
    </xf>
    <xf numFmtId="177" fontId="103" fillId="41" borderId="20" xfId="68" applyNumberFormat="1" applyFont="1" applyFill="1" applyBorder="1" applyAlignment="1" applyProtection="1">
      <alignment horizontal="right" vertical="center"/>
      <protection locked="0" hidden="1"/>
    </xf>
    <xf numFmtId="177" fontId="103" fillId="41" borderId="14" xfId="68" applyNumberFormat="1" applyFont="1" applyFill="1" applyBorder="1" applyAlignment="1" applyProtection="1">
      <alignment horizontal="right" vertical="center"/>
      <protection locked="0" hidden="1"/>
    </xf>
    <xf numFmtId="177" fontId="103" fillId="41" borderId="16" xfId="68" applyNumberFormat="1" applyFont="1" applyFill="1" applyBorder="1" applyAlignment="1" applyProtection="1">
      <alignment horizontal="right" vertical="center"/>
      <protection locked="0" hidden="1"/>
    </xf>
    <xf numFmtId="0" fontId="39" fillId="0" borderId="24" xfId="1" applyFont="1" applyBorder="1" applyAlignment="1" applyProtection="1">
      <alignment horizontal="right" vertical="center" wrapText="1"/>
      <protection hidden="1"/>
    </xf>
    <xf numFmtId="0" fontId="39" fillId="0" borderId="0" xfId="1" applyFont="1" applyAlignment="1" applyProtection="1">
      <alignment horizontal="right" vertical="center"/>
      <protection hidden="1"/>
    </xf>
    <xf numFmtId="177" fontId="99" fillId="41" borderId="20" xfId="80" applyNumberFormat="1" applyFont="1" applyFill="1" applyBorder="1" applyAlignment="1" applyProtection="1">
      <alignment horizontal="center" vertical="center"/>
      <protection locked="0" hidden="1"/>
    </xf>
    <xf numFmtId="177" fontId="99" fillId="41" borderId="14" xfId="80" applyNumberFormat="1" applyFont="1" applyFill="1" applyBorder="1" applyAlignment="1" applyProtection="1">
      <alignment horizontal="center" vertical="center"/>
      <protection locked="0" hidden="1"/>
    </xf>
    <xf numFmtId="177" fontId="99" fillId="41" borderId="16" xfId="80" applyNumberFormat="1" applyFont="1" applyFill="1" applyBorder="1" applyAlignment="1" applyProtection="1">
      <alignment horizontal="center" vertical="center"/>
      <protection locked="0" hidden="1"/>
    </xf>
    <xf numFmtId="0" fontId="39" fillId="0" borderId="24" xfId="68" applyFont="1" applyBorder="1" applyAlignment="1" applyProtection="1">
      <alignment horizontal="right" vertical="center"/>
      <protection hidden="1"/>
    </xf>
    <xf numFmtId="0" fontId="27" fillId="0" borderId="0" xfId="68" applyFont="1" applyAlignment="1" applyProtection="1">
      <alignment horizontal="right" vertical="center"/>
      <protection hidden="1"/>
    </xf>
    <xf numFmtId="57" fontId="30" fillId="0" borderId="15" xfId="68" applyNumberFormat="1" applyFont="1" applyBorder="1" applyAlignment="1" applyProtection="1">
      <alignment horizontal="center" vertical="center"/>
      <protection hidden="1"/>
    </xf>
    <xf numFmtId="182" fontId="27" fillId="0" borderId="44" xfId="68" applyNumberFormat="1" applyFont="1" applyBorder="1" applyAlignment="1" applyProtection="1">
      <alignment horizontal="left" vertical="center" shrinkToFit="1"/>
      <protection hidden="1"/>
    </xf>
    <xf numFmtId="0" fontId="0" fillId="0" borderId="22" xfId="0" applyBorder="1" applyAlignment="1">
      <alignment horizontal="left" vertical="center" shrinkToFit="1"/>
    </xf>
    <xf numFmtId="0" fontId="56" fillId="34" borderId="25" xfId="68" applyFont="1" applyFill="1" applyBorder="1" applyAlignment="1" applyProtection="1">
      <alignment horizontal="center" vertical="center" shrinkToFit="1"/>
      <protection hidden="1"/>
    </xf>
    <xf numFmtId="0" fontId="57" fillId="34" borderId="11" xfId="68" applyFont="1" applyFill="1" applyBorder="1" applyAlignment="1" applyProtection="1">
      <alignment horizontal="center" vertical="center" shrinkToFit="1"/>
      <protection hidden="1"/>
    </xf>
    <xf numFmtId="0" fontId="57" fillId="34" borderId="29" xfId="68" applyFont="1" applyFill="1" applyBorder="1" applyAlignment="1" applyProtection="1">
      <alignment horizontal="center" vertical="center" shrinkToFit="1"/>
      <protection hidden="1"/>
    </xf>
    <xf numFmtId="0" fontId="29" fillId="43" borderId="14" xfId="68" applyFont="1" applyFill="1" applyBorder="1" applyAlignment="1" applyProtection="1">
      <alignment horizontal="center" vertical="center" shrinkToFit="1"/>
      <protection locked="0"/>
    </xf>
    <xf numFmtId="0" fontId="29" fillId="43" borderId="16" xfId="68" applyFont="1" applyFill="1" applyBorder="1" applyAlignment="1" applyProtection="1">
      <alignment horizontal="center" vertical="center" shrinkToFit="1"/>
      <protection locked="0"/>
    </xf>
    <xf numFmtId="0" fontId="95" fillId="0" borderId="25" xfId="68" applyFont="1" applyBorder="1" applyAlignment="1" applyProtection="1">
      <alignment horizontal="center" vertical="center" shrinkToFit="1"/>
      <protection hidden="1"/>
    </xf>
    <xf numFmtId="0" fontId="95" fillId="0" borderId="11" xfId="68" applyFont="1" applyBorder="1" applyAlignment="1" applyProtection="1">
      <alignment horizontal="center" vertical="center" shrinkToFit="1"/>
      <protection hidden="1"/>
    </xf>
    <xf numFmtId="0" fontId="95" fillId="0" borderId="29" xfId="68" applyFont="1" applyBorder="1" applyAlignment="1" applyProtection="1">
      <alignment horizontal="center" vertical="center" shrinkToFit="1"/>
      <protection hidden="1"/>
    </xf>
    <xf numFmtId="0" fontId="39" fillId="0" borderId="0" xfId="68" applyFont="1" applyAlignment="1" applyProtection="1">
      <alignment horizontal="left" vertical="center" shrinkToFit="1"/>
      <protection hidden="1"/>
    </xf>
    <xf numFmtId="0" fontId="29" fillId="43" borderId="20" xfId="68" applyFont="1" applyFill="1" applyBorder="1" applyAlignment="1" applyProtection="1">
      <alignment horizontal="center" vertical="center" shrinkToFit="1"/>
      <protection locked="0"/>
    </xf>
    <xf numFmtId="179" fontId="108" fillId="43" borderId="11" xfId="68" applyNumberFormat="1" applyFont="1" applyFill="1" applyBorder="1" applyAlignment="1" applyProtection="1">
      <alignment horizontal="center" vertical="center"/>
      <protection locked="0" hidden="1"/>
    </xf>
    <xf numFmtId="0" fontId="104" fillId="43" borderId="20" xfId="68" applyFont="1" applyFill="1" applyBorder="1" applyAlignment="1" applyProtection="1">
      <alignment horizontal="center" vertical="center"/>
      <protection locked="0" hidden="1"/>
    </xf>
    <xf numFmtId="0" fontId="104" fillId="43" borderId="14" xfId="68" applyFont="1" applyFill="1" applyBorder="1" applyAlignment="1" applyProtection="1">
      <alignment horizontal="center" vertical="center"/>
      <protection locked="0" hidden="1"/>
    </xf>
    <xf numFmtId="0" fontId="104" fillId="43" borderId="16" xfId="68" applyFont="1" applyFill="1" applyBorder="1" applyAlignment="1" applyProtection="1">
      <alignment horizontal="center" vertical="center"/>
      <protection locked="0" hidden="1"/>
    </xf>
    <xf numFmtId="0" fontId="104" fillId="43" borderId="20" xfId="68" applyFont="1" applyFill="1" applyBorder="1" applyAlignment="1" applyProtection="1">
      <alignment horizontal="center" vertical="center" shrinkToFit="1"/>
      <protection locked="0"/>
    </xf>
    <xf numFmtId="0" fontId="104" fillId="43" borderId="16" xfId="68" applyFont="1" applyFill="1" applyBorder="1" applyAlignment="1" applyProtection="1">
      <alignment horizontal="center" vertical="center" shrinkToFit="1"/>
      <protection locked="0"/>
    </xf>
    <xf numFmtId="0" fontId="104" fillId="43" borderId="11" xfId="68" applyFont="1" applyFill="1" applyBorder="1" applyAlignment="1" applyProtection="1">
      <alignment horizontal="center" vertical="center" shrinkToFit="1"/>
      <protection locked="0" hidden="1"/>
    </xf>
    <xf numFmtId="0" fontId="58" fillId="0" borderId="0" xfId="68" applyFont="1" applyAlignment="1" applyProtection="1">
      <alignment horizontal="center" vertical="center" shrinkToFit="1"/>
      <protection hidden="1"/>
    </xf>
    <xf numFmtId="0" fontId="39" fillId="25" borderId="0" xfId="68" applyFont="1" applyFill="1" applyAlignment="1" applyProtection="1">
      <alignment horizontal="right" vertical="center"/>
      <protection hidden="1"/>
    </xf>
    <xf numFmtId="0" fontId="46" fillId="0" borderId="0" xfId="68" applyFont="1" applyAlignment="1" applyProtection="1">
      <alignment horizontal="right" vertical="center" wrapText="1"/>
      <protection hidden="1"/>
    </xf>
    <xf numFmtId="0" fontId="35" fillId="0" borderId="0" xfId="68" applyFont="1" applyAlignment="1" applyProtection="1">
      <alignment horizontal="right" vertical="center" wrapText="1"/>
      <protection hidden="1"/>
    </xf>
    <xf numFmtId="0" fontId="35" fillId="0" borderId="33" xfId="68" applyFont="1" applyBorder="1" applyAlignment="1" applyProtection="1">
      <alignment horizontal="right" vertical="center" wrapText="1"/>
      <protection hidden="1"/>
    </xf>
    <xf numFmtId="195" fontId="29" fillId="43" borderId="20" xfId="68" applyNumberFormat="1" applyFont="1" applyFill="1" applyBorder="1" applyAlignment="1" applyProtection="1">
      <alignment horizontal="center" vertical="center" shrinkToFit="1"/>
      <protection locked="0"/>
    </xf>
    <xf numFmtId="195" fontId="29" fillId="43" borderId="14" xfId="68" applyNumberFormat="1" applyFont="1" applyFill="1" applyBorder="1" applyAlignment="1" applyProtection="1">
      <alignment horizontal="center" vertical="center" shrinkToFit="1"/>
      <protection locked="0"/>
    </xf>
    <xf numFmtId="195" fontId="29" fillId="43" borderId="16" xfId="68" applyNumberFormat="1" applyFont="1" applyFill="1" applyBorder="1" applyAlignment="1" applyProtection="1">
      <alignment horizontal="center" vertical="center" shrinkToFit="1"/>
      <protection locked="0"/>
    </xf>
    <xf numFmtId="200" fontId="108" fillId="43" borderId="11" xfId="68" applyNumberFormat="1" applyFont="1" applyFill="1" applyBorder="1" applyAlignment="1" applyProtection="1">
      <alignment horizontal="center" vertical="center"/>
      <protection locked="0" hidden="1"/>
    </xf>
    <xf numFmtId="0" fontId="27" fillId="0" borderId="0" xfId="68" applyFont="1" applyAlignment="1" applyProtection="1">
      <alignment horizontal="center" vertical="center" shrinkToFit="1"/>
      <protection hidden="1"/>
    </xf>
    <xf numFmtId="177" fontId="108" fillId="43" borderId="20" xfId="68" applyNumberFormat="1" applyFont="1" applyFill="1" applyBorder="1" applyAlignment="1" applyProtection="1">
      <alignment horizontal="center" vertical="center" shrinkToFit="1"/>
      <protection locked="0" hidden="1"/>
    </xf>
    <xf numFmtId="177" fontId="108" fillId="43" borderId="16" xfId="68" applyNumberFormat="1" applyFont="1" applyFill="1" applyBorder="1" applyAlignment="1" applyProtection="1">
      <alignment horizontal="center" vertical="center" shrinkToFit="1"/>
      <protection locked="0" hidden="1"/>
    </xf>
    <xf numFmtId="0" fontId="117" fillId="0" borderId="0" xfId="68" applyFont="1" applyAlignment="1" applyProtection="1">
      <alignment horizontal="right" vertical="center" wrapText="1"/>
      <protection hidden="1"/>
    </xf>
    <xf numFmtId="10" fontId="27" fillId="0" borderId="0" xfId="68" applyNumberFormat="1" applyFont="1" applyAlignment="1" applyProtection="1">
      <alignment horizontal="center" vertical="center"/>
      <protection hidden="1"/>
    </xf>
    <xf numFmtId="0" fontId="21" fillId="0" borderId="0" xfId="68" applyFont="1" applyAlignment="1" applyProtection="1">
      <alignment horizontal="right" vertical="center"/>
      <protection hidden="1"/>
    </xf>
    <xf numFmtId="0" fontId="55" fillId="0" borderId="0" xfId="68" applyFont="1" applyAlignment="1" applyProtection="1">
      <alignment horizontal="center" vertical="center" shrinkToFit="1"/>
      <protection locked="0"/>
    </xf>
    <xf numFmtId="0" fontId="58" fillId="0" borderId="24" xfId="68" applyFont="1" applyBorder="1" applyAlignment="1" applyProtection="1">
      <alignment horizontal="left" vertical="center" wrapText="1"/>
      <protection hidden="1"/>
    </xf>
    <xf numFmtId="0" fontId="0" fillId="0" borderId="0" xfId="0" applyAlignment="1">
      <alignment wrapText="1"/>
    </xf>
    <xf numFmtId="0" fontId="0" fillId="0" borderId="24" xfId="0" applyBorder="1" applyAlignment="1">
      <alignment wrapText="1"/>
    </xf>
    <xf numFmtId="0" fontId="0" fillId="0" borderId="27" xfId="0" applyBorder="1" applyAlignment="1">
      <alignment wrapText="1"/>
    </xf>
    <xf numFmtId="0" fontId="0" fillId="0" borderId="15" xfId="0" applyBorder="1" applyAlignment="1">
      <alignment wrapText="1"/>
    </xf>
    <xf numFmtId="0" fontId="95" fillId="0" borderId="0" xfId="68" applyFont="1" applyAlignment="1" applyProtection="1">
      <alignment horizontal="left" vertical="center" shrinkToFit="1"/>
      <protection hidden="1"/>
    </xf>
    <xf numFmtId="0" fontId="48" fillId="0" borderId="0" xfId="68" applyFont="1" applyAlignment="1" applyProtection="1">
      <alignment horizontal="left" vertical="center" shrinkToFit="1"/>
      <protection hidden="1"/>
    </xf>
    <xf numFmtId="0" fontId="69" fillId="39" borderId="15" xfId="55" applyFill="1" applyBorder="1" applyAlignment="1">
      <alignment horizontal="center" vertical="center"/>
    </xf>
    <xf numFmtId="0" fontId="138" fillId="53" borderId="38" xfId="0" applyFont="1" applyFill="1" applyBorder="1" applyAlignment="1">
      <alignment horizontal="left" vertical="center" wrapText="1" indent="1"/>
    </xf>
    <xf numFmtId="0" fontId="138" fillId="53" borderId="37" xfId="0" applyFont="1" applyFill="1" applyBorder="1" applyAlignment="1">
      <alignment horizontal="left" vertical="center" wrapText="1" indent="1"/>
    </xf>
    <xf numFmtId="0" fontId="133" fillId="53" borderId="40" xfId="0" applyFont="1" applyFill="1" applyBorder="1" applyAlignment="1">
      <alignment vertical="center" wrapText="1"/>
    </xf>
    <xf numFmtId="0" fontId="133" fillId="53" borderId="41" xfId="0" applyFont="1" applyFill="1" applyBorder="1" applyAlignment="1">
      <alignment vertical="center" wrapText="1"/>
    </xf>
    <xf numFmtId="0" fontId="133" fillId="53" borderId="12" xfId="0" applyFont="1" applyFill="1" applyBorder="1" applyAlignment="1">
      <alignment horizontal="center" vertical="center" wrapText="1"/>
    </xf>
    <xf numFmtId="0" fontId="133" fillId="53" borderId="13" xfId="0" applyFont="1" applyFill="1" applyBorder="1" applyAlignment="1">
      <alignment horizontal="center" vertical="center" wrapText="1"/>
    </xf>
    <xf numFmtId="0" fontId="138" fillId="53" borderId="42" xfId="0" applyFont="1" applyFill="1" applyBorder="1" applyAlignment="1">
      <alignment horizontal="left" vertical="center" wrapText="1" indent="1"/>
    </xf>
    <xf numFmtId="0" fontId="135" fillId="53" borderId="38" xfId="0" applyFont="1" applyFill="1" applyBorder="1" applyAlignment="1">
      <alignment vertical="center" wrapText="1"/>
    </xf>
    <xf numFmtId="0" fontId="135" fillId="53" borderId="42" xfId="0" applyFont="1" applyFill="1" applyBorder="1" applyAlignment="1">
      <alignment vertical="center" wrapText="1"/>
    </xf>
    <xf numFmtId="0" fontId="135" fillId="53" borderId="37" xfId="0" applyFont="1" applyFill="1" applyBorder="1" applyAlignment="1">
      <alignment vertical="center" wrapText="1"/>
    </xf>
    <xf numFmtId="0" fontId="133" fillId="53" borderId="43" xfId="0" applyFont="1" applyFill="1" applyBorder="1" applyAlignment="1">
      <alignment vertical="center" wrapText="1"/>
    </xf>
    <xf numFmtId="0" fontId="133" fillId="53" borderId="21" xfId="0" applyFont="1" applyFill="1" applyBorder="1" applyAlignment="1">
      <alignment horizontal="center" vertical="center" wrapText="1"/>
    </xf>
    <xf numFmtId="0" fontId="135" fillId="53" borderId="38" xfId="0" applyFont="1" applyFill="1" applyBorder="1" applyAlignment="1">
      <alignment horizontal="left" vertical="center" wrapText="1" indent="1"/>
    </xf>
    <xf numFmtId="0" fontId="135" fillId="53" borderId="37" xfId="0" applyFont="1" applyFill="1" applyBorder="1" applyAlignment="1">
      <alignment horizontal="left" vertical="center" wrapText="1" indent="1"/>
    </xf>
    <xf numFmtId="0" fontId="137" fillId="33" borderId="12" xfId="0" applyFont="1" applyFill="1" applyBorder="1" applyAlignment="1">
      <alignment horizontal="center" vertical="center" wrapText="1"/>
    </xf>
    <xf numFmtId="0" fontId="137" fillId="33" borderId="13" xfId="0" applyFont="1" applyFill="1" applyBorder="1" applyAlignment="1">
      <alignment horizontal="center" vertical="center" wrapText="1"/>
    </xf>
    <xf numFmtId="0" fontId="133" fillId="33" borderId="12" xfId="0" applyFont="1" applyFill="1" applyBorder="1" applyAlignment="1">
      <alignment horizontal="center" vertical="center" wrapText="1"/>
    </xf>
    <xf numFmtId="0" fontId="133" fillId="33" borderId="13" xfId="0" applyFont="1" applyFill="1" applyBorder="1" applyAlignment="1">
      <alignment horizontal="center" vertical="center" wrapText="1"/>
    </xf>
    <xf numFmtId="0" fontId="135" fillId="53" borderId="42" xfId="0" applyFont="1" applyFill="1" applyBorder="1" applyAlignment="1">
      <alignment horizontal="left" vertical="center" wrapText="1" indent="1"/>
    </xf>
    <xf numFmtId="0" fontId="133" fillId="33" borderId="21" xfId="0" applyFont="1" applyFill="1" applyBorder="1" applyAlignment="1">
      <alignment horizontal="center" vertical="center" wrapText="1"/>
    </xf>
    <xf numFmtId="0" fontId="135" fillId="53" borderId="40" xfId="0" applyFont="1" applyFill="1" applyBorder="1" applyAlignment="1">
      <alignment vertical="center" wrapText="1"/>
    </xf>
    <xf numFmtId="0" fontId="135" fillId="53" borderId="43" xfId="0" applyFont="1" applyFill="1" applyBorder="1" applyAlignment="1">
      <alignment vertical="center" wrapText="1"/>
    </xf>
    <xf numFmtId="0" fontId="135" fillId="53" borderId="41" xfId="0" applyFont="1" applyFill="1" applyBorder="1" applyAlignment="1">
      <alignment vertical="center" wrapText="1"/>
    </xf>
    <xf numFmtId="0" fontId="135" fillId="33" borderId="12" xfId="0" applyFont="1" applyFill="1" applyBorder="1" applyAlignment="1">
      <alignment horizontal="center" vertical="center" wrapText="1"/>
    </xf>
    <xf numFmtId="0" fontId="135" fillId="33" borderId="21" xfId="0" applyFont="1" applyFill="1" applyBorder="1" applyAlignment="1">
      <alignment horizontal="center" vertical="center" wrapText="1"/>
    </xf>
    <xf numFmtId="0" fontId="135" fillId="33" borderId="13" xfId="0" applyFont="1" applyFill="1" applyBorder="1" applyAlignment="1">
      <alignment horizontal="center" vertical="center" wrapText="1"/>
    </xf>
    <xf numFmtId="0" fontId="133" fillId="0" borderId="21" xfId="0" applyFont="1" applyBorder="1" applyAlignment="1">
      <alignment horizontal="center" vertical="center" wrapText="1"/>
    </xf>
    <xf numFmtId="0" fontId="133" fillId="0" borderId="12" xfId="0" applyFont="1" applyBorder="1" applyAlignment="1">
      <alignment horizontal="center" vertical="center" wrapText="1"/>
    </xf>
    <xf numFmtId="0" fontId="133" fillId="0" borderId="13" xfId="0" applyFont="1" applyBorder="1" applyAlignment="1">
      <alignment horizontal="center" vertical="center" wrapText="1"/>
    </xf>
    <xf numFmtId="0" fontId="133" fillId="0" borderId="24" xfId="0" applyFont="1" applyBorder="1" applyAlignment="1">
      <alignment horizontal="center" vertical="center" wrapText="1"/>
    </xf>
    <xf numFmtId="0" fontId="135" fillId="0" borderId="24" xfId="0" applyFont="1" applyBorder="1" applyAlignment="1">
      <alignment horizontal="center" vertical="center" wrapText="1"/>
    </xf>
    <xf numFmtId="0" fontId="135" fillId="0" borderId="12" xfId="0" applyFont="1" applyBorder="1" applyAlignment="1">
      <alignment horizontal="center" vertical="center" wrapText="1"/>
    </xf>
    <xf numFmtId="0" fontId="135" fillId="0" borderId="13" xfId="0" applyFont="1" applyBorder="1" applyAlignment="1">
      <alignment horizontal="center" vertical="center" wrapText="1"/>
    </xf>
    <xf numFmtId="0" fontId="0" fillId="0" borderId="29" xfId="0" applyBorder="1" applyAlignment="1">
      <alignment vertical="center" wrapText="1"/>
    </xf>
    <xf numFmtId="0" fontId="0" fillId="0" borderId="29" xfId="0" applyBorder="1"/>
    <xf numFmtId="0" fontId="17" fillId="0" borderId="11" xfId="1" applyFont="1" applyBorder="1" applyAlignment="1" applyProtection="1">
      <alignment horizontal="center" vertical="center" shrinkToFit="1"/>
      <protection hidden="1"/>
    </xf>
    <xf numFmtId="0" fontId="0" fillId="0" borderId="20" xfId="0" applyBorder="1" applyAlignment="1">
      <alignment horizontal="center"/>
    </xf>
    <xf numFmtId="0" fontId="0" fillId="0" borderId="16" xfId="0" applyBorder="1" applyAlignment="1">
      <alignment horizontal="center"/>
    </xf>
    <xf numFmtId="0" fontId="0" fillId="0" borderId="14" xfId="0" applyBorder="1" applyAlignment="1">
      <alignment horizontal="center"/>
    </xf>
    <xf numFmtId="0" fontId="49" fillId="41" borderId="11" xfId="0" applyFont="1" applyFill="1" applyBorder="1" applyAlignment="1">
      <alignment vertical="center" wrapText="1"/>
    </xf>
    <xf numFmtId="0" fontId="49" fillId="37" borderId="11" xfId="0" applyFont="1" applyFill="1" applyBorder="1" applyAlignment="1">
      <alignment vertical="center" wrapText="1"/>
    </xf>
    <xf numFmtId="0" fontId="60" fillId="57" borderId="47" xfId="105" applyFont="1" applyFill="1" applyBorder="1" applyAlignment="1" applyProtection="1">
      <alignment horizontal="center" vertical="center" wrapText="1"/>
      <protection hidden="1"/>
    </xf>
    <xf numFmtId="0" fontId="0" fillId="0" borderId="46" xfId="0" applyBorder="1" applyAlignment="1">
      <alignment wrapText="1"/>
    </xf>
    <xf numFmtId="0" fontId="0" fillId="0" borderId="30" xfId="0" applyBorder="1" applyAlignment="1">
      <alignment wrapText="1"/>
    </xf>
    <xf numFmtId="0" fontId="0" fillId="0" borderId="33" xfId="0" applyBorder="1" applyAlignment="1">
      <alignment wrapText="1"/>
    </xf>
    <xf numFmtId="0" fontId="0" fillId="0" borderId="31" xfId="0" applyBorder="1" applyAlignment="1">
      <alignment wrapText="1"/>
    </xf>
    <xf numFmtId="191" fontId="149" fillId="0" borderId="29" xfId="104" applyNumberFormat="1" applyFont="1" applyFill="1" applyBorder="1" applyAlignment="1" applyProtection="1">
      <alignment horizontal="center" vertical="center" shrinkToFit="1"/>
      <protection hidden="1"/>
    </xf>
    <xf numFmtId="0" fontId="0" fillId="0" borderId="29" xfId="0" applyBorder="1" applyAlignment="1">
      <alignment vertical="center" shrinkToFit="1"/>
    </xf>
    <xf numFmtId="0" fontId="156" fillId="0" borderId="0" xfId="101" applyFont="1" applyAlignment="1" applyProtection="1">
      <alignment horizontal="center" vertical="center"/>
      <protection hidden="1"/>
    </xf>
    <xf numFmtId="0" fontId="157" fillId="0" borderId="0" xfId="101" applyFont="1" applyAlignment="1" applyProtection="1">
      <alignment horizontal="right" vertical="center"/>
      <protection hidden="1"/>
    </xf>
    <xf numFmtId="0" fontId="15" fillId="0" borderId="0" xfId="102" applyFont="1" applyAlignment="1">
      <alignment horizontal="right" vertical="center"/>
    </xf>
    <xf numFmtId="0" fontId="169" fillId="0" borderId="0" xfId="102" applyFont="1" applyAlignment="1">
      <alignment horizontal="center" vertical="center"/>
    </xf>
    <xf numFmtId="0" fontId="147" fillId="34" borderId="29" xfId="68" applyFont="1" applyFill="1" applyBorder="1" applyAlignment="1" applyProtection="1">
      <alignment horizontal="center" vertical="center" shrinkToFit="1"/>
      <protection hidden="1"/>
    </xf>
    <xf numFmtId="0" fontId="60" fillId="57" borderId="29" xfId="105" applyFont="1" applyFill="1" applyBorder="1" applyAlignment="1" applyProtection="1">
      <alignment horizontal="center" vertical="center" wrapText="1"/>
      <protection hidden="1"/>
    </xf>
    <xf numFmtId="0" fontId="0" fillId="0" borderId="29" xfId="0" applyBorder="1" applyAlignment="1">
      <alignment wrapText="1"/>
    </xf>
    <xf numFmtId="0" fontId="60" fillId="41" borderId="20" xfId="101" applyFont="1" applyFill="1" applyBorder="1" applyAlignment="1" applyProtection="1">
      <alignment horizontal="center" vertical="center" wrapText="1"/>
      <protection hidden="1"/>
    </xf>
    <xf numFmtId="0" fontId="0" fillId="0" borderId="16" xfId="0" applyBorder="1" applyAlignment="1">
      <alignment vertical="center" wrapText="1"/>
    </xf>
    <xf numFmtId="0" fontId="0" fillId="0" borderId="14" xfId="0" applyBorder="1" applyAlignment="1">
      <alignment vertical="center" wrapText="1"/>
    </xf>
    <xf numFmtId="0" fontId="60" fillId="46" borderId="20" xfId="101" applyFont="1" applyFill="1" applyBorder="1" applyAlignment="1" applyProtection="1">
      <alignment horizontal="center" vertical="center" wrapText="1"/>
      <protection hidden="1"/>
    </xf>
    <xf numFmtId="0" fontId="0" fillId="46" borderId="16" xfId="0" applyFill="1" applyBorder="1" applyAlignment="1">
      <alignment vertical="center" wrapText="1"/>
    </xf>
    <xf numFmtId="0" fontId="0" fillId="46" borderId="14" xfId="0" applyFill="1" applyBorder="1" applyAlignment="1">
      <alignment vertical="center" wrapText="1"/>
    </xf>
    <xf numFmtId="0" fontId="152" fillId="41" borderId="29" xfId="102" applyFont="1" applyFill="1" applyBorder="1" applyAlignment="1" applyProtection="1">
      <alignment horizontal="left" vertical="center"/>
      <protection hidden="1"/>
    </xf>
    <xf numFmtId="0" fontId="145" fillId="41" borderId="29" xfId="102" applyFill="1" applyBorder="1" applyAlignment="1">
      <alignment horizontal="left" vertical="center"/>
    </xf>
    <xf numFmtId="0" fontId="145" fillId="41" borderId="29" xfId="102" applyFill="1" applyBorder="1"/>
    <xf numFmtId="9" fontId="153" fillId="0" borderId="29" xfId="102" applyNumberFormat="1" applyFont="1" applyBorder="1" applyAlignment="1" applyProtection="1">
      <alignment horizontal="center" vertical="center"/>
      <protection hidden="1"/>
    </xf>
    <xf numFmtId="0" fontId="145" fillId="0" borderId="29" xfId="102" applyBorder="1"/>
    <xf numFmtId="177" fontId="149" fillId="0" borderId="29" xfId="102" applyNumberFormat="1" applyFont="1" applyBorder="1" applyAlignment="1">
      <alignment horizontal="right" vertical="center"/>
    </xf>
    <xf numFmtId="0" fontId="59" fillId="34" borderId="29" xfId="101" applyFont="1" applyFill="1" applyBorder="1" applyAlignment="1" applyProtection="1">
      <alignment horizontal="center" vertical="center"/>
      <protection hidden="1"/>
    </xf>
    <xf numFmtId="0" fontId="60" fillId="0" borderId="0" xfId="101" applyFont="1" applyAlignment="1" applyProtection="1">
      <alignment horizontal="left" vertical="center" shrinkToFit="1"/>
      <protection hidden="1"/>
    </xf>
    <xf numFmtId="0" fontId="50" fillId="41" borderId="29" xfId="102" applyFont="1" applyFill="1" applyBorder="1" applyAlignment="1">
      <alignment horizontal="left" vertical="center"/>
    </xf>
    <xf numFmtId="0" fontId="152" fillId="41" borderId="29" xfId="102" applyFont="1" applyFill="1" applyBorder="1" applyAlignment="1" applyProtection="1">
      <alignment horizontal="center" vertical="center"/>
      <protection hidden="1"/>
    </xf>
    <xf numFmtId="0" fontId="60" fillId="41" borderId="20" xfId="101" applyFont="1" applyFill="1" applyBorder="1" applyAlignment="1" applyProtection="1">
      <alignment horizontal="center" vertical="center" shrinkToFit="1"/>
      <protection hidden="1"/>
    </xf>
    <xf numFmtId="0" fontId="145" fillId="41" borderId="14" xfId="102" applyFill="1" applyBorder="1" applyAlignment="1">
      <alignment horizontal="center" vertical="center" shrinkToFit="1"/>
    </xf>
    <xf numFmtId="0" fontId="145" fillId="41" borderId="16" xfId="102" applyFill="1" applyBorder="1" applyAlignment="1">
      <alignment horizontal="center" vertical="center" shrinkToFit="1"/>
    </xf>
    <xf numFmtId="0" fontId="60" fillId="41" borderId="29" xfId="101" applyFont="1" applyFill="1" applyBorder="1" applyAlignment="1" applyProtection="1">
      <alignment horizontal="center" vertical="center" shrinkToFit="1"/>
      <protection hidden="1"/>
    </xf>
    <xf numFmtId="183" fontId="60" fillId="0" borderId="20" xfId="101" applyNumberFormat="1" applyFont="1" applyBorder="1" applyAlignment="1" applyProtection="1">
      <alignment horizontal="left" vertical="center" shrinkToFit="1"/>
      <protection hidden="1"/>
    </xf>
    <xf numFmtId="0" fontId="145" fillId="0" borderId="14" xfId="102" applyBorder="1" applyAlignment="1">
      <alignment vertical="center" shrinkToFit="1"/>
    </xf>
    <xf numFmtId="0" fontId="145" fillId="0" borderId="16" xfId="102" applyBorder="1" applyAlignment="1">
      <alignment vertical="center" shrinkToFit="1"/>
    </xf>
    <xf numFmtId="0" fontId="149" fillId="0" borderId="29" xfId="101" applyFont="1" applyBorder="1" applyAlignment="1" applyProtection="1">
      <alignment horizontal="center" vertical="center" shrinkToFit="1"/>
      <protection hidden="1"/>
    </xf>
    <xf numFmtId="41" fontId="149" fillId="0" borderId="29" xfId="103" applyFont="1" applyBorder="1" applyAlignment="1" applyProtection="1">
      <alignment horizontal="center" vertical="center" shrinkToFit="1"/>
      <protection hidden="1"/>
    </xf>
    <xf numFmtId="0" fontId="49" fillId="0" borderId="0" xfId="101" applyFont="1" applyAlignment="1" applyProtection="1">
      <alignment horizontal="right" vertical="center" shrinkToFit="1"/>
      <protection hidden="1"/>
    </xf>
    <xf numFmtId="184" fontId="149" fillId="0" borderId="20" xfId="101" applyNumberFormat="1" applyFont="1" applyBorder="1" applyAlignment="1" applyProtection="1">
      <alignment horizontal="center" vertical="center" shrinkToFit="1"/>
      <protection hidden="1"/>
    </xf>
    <xf numFmtId="0" fontId="0" fillId="0" borderId="14" xfId="0" applyBorder="1" applyAlignment="1">
      <alignment vertical="center" shrinkToFit="1"/>
    </xf>
    <xf numFmtId="0" fontId="0" fillId="0" borderId="16" xfId="0" applyBorder="1" applyAlignment="1">
      <alignment vertical="center" shrinkToFit="1"/>
    </xf>
    <xf numFmtId="182" fontId="60" fillId="0" borderId="15" xfId="101" applyNumberFormat="1" applyFont="1" applyBorder="1" applyAlignment="1" applyProtection="1">
      <alignment horizontal="left" vertical="center" shrinkToFit="1"/>
      <protection hidden="1"/>
    </xf>
    <xf numFmtId="0" fontId="0" fillId="0" borderId="15" xfId="0" applyBorder="1" applyAlignment="1">
      <alignment horizontal="left" vertical="center" shrinkToFit="1"/>
    </xf>
    <xf numFmtId="0" fontId="60" fillId="0" borderId="15" xfId="101" applyFont="1" applyBorder="1" applyAlignment="1" applyProtection="1">
      <alignment horizontal="left" vertical="center" shrinkToFit="1"/>
      <protection hidden="1"/>
    </xf>
    <xf numFmtId="0" fontId="0" fillId="0" borderId="15" xfId="0" applyBorder="1" applyAlignment="1">
      <alignment vertical="center" shrinkToFit="1"/>
    </xf>
    <xf numFmtId="0" fontId="60" fillId="0" borderId="20" xfId="105" applyFont="1" applyBorder="1" applyAlignment="1" applyProtection="1">
      <alignment horizontal="left" vertical="center" wrapText="1"/>
      <protection hidden="1"/>
    </xf>
    <xf numFmtId="0" fontId="0" fillId="0" borderId="14" xfId="0" applyBorder="1" applyAlignment="1">
      <alignment wrapText="1"/>
    </xf>
    <xf numFmtId="0" fontId="0" fillId="0" borderId="16" xfId="0" applyBorder="1" applyAlignment="1">
      <alignment wrapText="1"/>
    </xf>
    <xf numFmtId="0" fontId="122" fillId="48" borderId="20" xfId="105" applyFont="1" applyFill="1" applyBorder="1" applyAlignment="1" applyProtection="1">
      <alignment horizontal="center" vertical="center" wrapText="1" shrinkToFit="1"/>
      <protection hidden="1"/>
    </xf>
    <xf numFmtId="0" fontId="0" fillId="0" borderId="16" xfId="0" applyBorder="1" applyAlignment="1">
      <alignment horizontal="center" vertical="center" wrapText="1"/>
    </xf>
    <xf numFmtId="0" fontId="149" fillId="0" borderId="20" xfId="0" applyFont="1" applyBorder="1" applyAlignment="1">
      <alignment horizontal="center" vertical="center" shrinkToFit="1"/>
    </xf>
    <xf numFmtId="0" fontId="0" fillId="0" borderId="16" xfId="0" applyBorder="1" applyAlignment="1">
      <alignment horizontal="center" vertical="center" shrinkToFit="1"/>
    </xf>
    <xf numFmtId="0" fontId="149" fillId="0" borderId="20" xfId="105" applyFont="1" applyBorder="1" applyAlignment="1" applyProtection="1">
      <alignment horizontal="right" vertical="center" shrinkToFit="1"/>
      <protection hidden="1"/>
    </xf>
    <xf numFmtId="0" fontId="60" fillId="0" borderId="20" xfId="105" applyFont="1" applyBorder="1" applyAlignment="1" applyProtection="1">
      <alignment horizontal="left" vertical="center" wrapText="1" shrinkToFit="1"/>
      <protection hidden="1"/>
    </xf>
    <xf numFmtId="0" fontId="50" fillId="0" borderId="14" xfId="0" applyFont="1" applyBorder="1" applyAlignment="1">
      <alignment horizontal="left" wrapText="1"/>
    </xf>
    <xf numFmtId="0" fontId="50" fillId="0" borderId="16" xfId="0" applyFont="1" applyBorder="1" applyAlignment="1">
      <alignment horizontal="left" wrapText="1"/>
    </xf>
    <xf numFmtId="0" fontId="149" fillId="0" borderId="29" xfId="105" applyFont="1" applyBorder="1" applyAlignment="1" applyProtection="1">
      <alignment horizontal="right" vertical="center" shrinkToFit="1"/>
      <protection hidden="1"/>
    </xf>
    <xf numFmtId="0" fontId="60" fillId="0" borderId="29" xfId="105" applyFont="1" applyBorder="1" applyAlignment="1" applyProtection="1">
      <alignment horizontal="left" vertical="center" wrapText="1"/>
      <protection hidden="1"/>
    </xf>
    <xf numFmtId="0" fontId="60" fillId="0" borderId="47" xfId="105" applyFont="1" applyBorder="1" applyAlignment="1" applyProtection="1">
      <alignment horizontal="left" vertical="center" wrapText="1"/>
      <protection hidden="1"/>
    </xf>
    <xf numFmtId="0" fontId="60" fillId="0" borderId="29" xfId="105" applyFont="1" applyBorder="1" applyAlignment="1" applyProtection="1">
      <alignment horizontal="right" vertical="center" shrinkToFit="1"/>
      <protection hidden="1"/>
    </xf>
    <xf numFmtId="0" fontId="50" fillId="0" borderId="29" xfId="0" applyFont="1" applyBorder="1" applyAlignment="1">
      <alignment vertical="center" shrinkToFit="1"/>
    </xf>
    <xf numFmtId="0" fontId="60" fillId="46" borderId="14" xfId="101" applyFont="1" applyFill="1" applyBorder="1" applyAlignment="1" applyProtection="1">
      <alignment horizontal="center" vertical="center" wrapText="1"/>
      <protection hidden="1"/>
    </xf>
    <xf numFmtId="0" fontId="60" fillId="46" borderId="16" xfId="101" applyFont="1" applyFill="1" applyBorder="1" applyAlignment="1" applyProtection="1">
      <alignment horizontal="center" vertical="center" wrapText="1"/>
      <protection hidden="1"/>
    </xf>
    <xf numFmtId="191" fontId="149" fillId="0" borderId="20" xfId="104" applyNumberFormat="1" applyFont="1" applyFill="1" applyBorder="1" applyAlignment="1" applyProtection="1">
      <alignment horizontal="center" vertical="center" shrinkToFit="1"/>
      <protection hidden="1"/>
    </xf>
  </cellXfs>
  <cellStyles count="111">
    <cellStyle name="_x000e__x0008__x000a_" xfId="1" xr:uid="{00000000-0005-0000-0000-000000000000}"/>
    <cellStyle name="_x000e__x0008__x000a_ 2" xfId="2" xr:uid="{00000000-0005-0000-0000-000001000000}"/>
    <cellStyle name="_x000e__x0008__x000a_ 2 2" xfId="3" xr:uid="{00000000-0005-0000-0000-000002000000}"/>
    <cellStyle name="_x000e__x0008__x000a_ 2 2 2" xfId="4" xr:uid="{00000000-0005-0000-0000-000003000000}"/>
    <cellStyle name="_x000e__x0008__x000a_ 2 2 3" xfId="97" xr:uid="{00000000-0005-0000-0000-000004000000}"/>
    <cellStyle name="_x000e__x0008__x000a_ 2 3" xfId="5" xr:uid="{00000000-0005-0000-0000-000005000000}"/>
    <cellStyle name="_x000e__x0008__x000a_ 2 4" xfId="105" xr:uid="{5027B1D8-2334-4177-8027-01D646B4DF4B}"/>
    <cellStyle name="_x000e__x0008__x000a_ 3" xfId="6" xr:uid="{00000000-0005-0000-0000-000006000000}"/>
    <cellStyle name="_x000e__x0008__x000a_ 3 2" xfId="7" xr:uid="{00000000-0005-0000-0000-000007000000}"/>
    <cellStyle name="_x000e__x0008__x000a_ 3 2 2" xfId="84" xr:uid="{00000000-0005-0000-0000-000008000000}"/>
    <cellStyle name="_x000e__x0008__x000a_ 4" xfId="101" xr:uid="{C3CA860E-3351-4593-A6C7-E677A4962482}"/>
    <cellStyle name="_x000e__x0008__x000a_ 4 2" xfId="87" xr:uid="{00000000-0005-0000-0000-000009000000}"/>
    <cellStyle name="_x000e__x0008__x000a_ 5" xfId="85" xr:uid="{00000000-0005-0000-0000-00000A000000}"/>
    <cellStyle name="_x000a_386grabber=v" xfId="8" xr:uid="{00000000-0005-0000-0000-00000B000000}"/>
    <cellStyle name="20% - Accent1" xfId="9" xr:uid="{00000000-0005-0000-0000-00000C000000}"/>
    <cellStyle name="20% - Accent2" xfId="10" xr:uid="{00000000-0005-0000-0000-00000D000000}"/>
    <cellStyle name="20% - Accent3" xfId="11" xr:uid="{00000000-0005-0000-0000-00000E000000}"/>
    <cellStyle name="20% - Accent4" xfId="12" xr:uid="{00000000-0005-0000-0000-00000F000000}"/>
    <cellStyle name="20% - Accent5" xfId="13" xr:uid="{00000000-0005-0000-0000-000010000000}"/>
    <cellStyle name="20% - Accent6" xfId="14" xr:uid="{00000000-0005-0000-0000-000011000000}"/>
    <cellStyle name="40% - Accent1" xfId="15" xr:uid="{00000000-0005-0000-0000-000012000000}"/>
    <cellStyle name="40% - Accent2" xfId="16" xr:uid="{00000000-0005-0000-0000-000013000000}"/>
    <cellStyle name="40% - Accent3" xfId="17" xr:uid="{00000000-0005-0000-0000-000014000000}"/>
    <cellStyle name="40% - Accent4" xfId="18" xr:uid="{00000000-0005-0000-0000-000015000000}"/>
    <cellStyle name="40% - Accent5" xfId="19" xr:uid="{00000000-0005-0000-0000-000016000000}"/>
    <cellStyle name="40% - Accent6" xfId="20" xr:uid="{00000000-0005-0000-0000-000017000000}"/>
    <cellStyle name="60% - Accent1" xfId="21" xr:uid="{00000000-0005-0000-0000-000018000000}"/>
    <cellStyle name="60% - Accent2" xfId="22" xr:uid="{00000000-0005-0000-0000-000019000000}"/>
    <cellStyle name="60% - Accent3" xfId="23" xr:uid="{00000000-0005-0000-0000-00001A000000}"/>
    <cellStyle name="60% - Accent4" xfId="24" xr:uid="{00000000-0005-0000-0000-00001B000000}"/>
    <cellStyle name="60% - Accent5" xfId="25" xr:uid="{00000000-0005-0000-0000-00001C000000}"/>
    <cellStyle name="60% - Accent6" xfId="26" xr:uid="{00000000-0005-0000-0000-00001D000000}"/>
    <cellStyle name="Accent1" xfId="27" xr:uid="{00000000-0005-0000-0000-00001E000000}"/>
    <cellStyle name="Accent2" xfId="28" xr:uid="{00000000-0005-0000-0000-00001F000000}"/>
    <cellStyle name="Accent3" xfId="29" xr:uid="{00000000-0005-0000-0000-000020000000}"/>
    <cellStyle name="Accent4" xfId="30" xr:uid="{00000000-0005-0000-0000-000021000000}"/>
    <cellStyle name="Accent5" xfId="31" xr:uid="{00000000-0005-0000-0000-000022000000}"/>
    <cellStyle name="Accent6" xfId="32" xr:uid="{00000000-0005-0000-0000-000023000000}"/>
    <cellStyle name="Bad" xfId="33" xr:uid="{00000000-0005-0000-0000-000024000000}"/>
    <cellStyle name="Calculation" xfId="34" xr:uid="{00000000-0005-0000-0000-000025000000}"/>
    <cellStyle name="Check Cell" xfId="35" xr:uid="{00000000-0005-0000-0000-000026000000}"/>
    <cellStyle name="Explanatory Text" xfId="36" xr:uid="{00000000-0005-0000-0000-000027000000}"/>
    <cellStyle name="Good" xfId="37" xr:uid="{00000000-0005-0000-0000-000028000000}"/>
    <cellStyle name="Heading 1" xfId="38" xr:uid="{00000000-0005-0000-0000-000029000000}"/>
    <cellStyle name="Heading 2" xfId="39" xr:uid="{00000000-0005-0000-0000-00002A000000}"/>
    <cellStyle name="Heading 3" xfId="40" xr:uid="{00000000-0005-0000-0000-00002B000000}"/>
    <cellStyle name="Heading 4" xfId="41" xr:uid="{00000000-0005-0000-0000-00002C000000}"/>
    <cellStyle name="Input" xfId="42" xr:uid="{00000000-0005-0000-0000-00002D000000}"/>
    <cellStyle name="Linked Cell" xfId="43" xr:uid="{00000000-0005-0000-0000-00002E000000}"/>
    <cellStyle name="Neutral" xfId="44" xr:uid="{00000000-0005-0000-0000-00002F000000}"/>
    <cellStyle name="Note" xfId="45" xr:uid="{00000000-0005-0000-0000-000030000000}"/>
    <cellStyle name="Output" xfId="46" xr:uid="{00000000-0005-0000-0000-000031000000}"/>
    <cellStyle name="SPMDE" xfId="47" xr:uid="{00000000-0005-0000-0000-000032000000}"/>
    <cellStyle name="Title" xfId="48" xr:uid="{00000000-0005-0000-0000-000033000000}"/>
    <cellStyle name="Total" xfId="49" xr:uid="{00000000-0005-0000-0000-000034000000}"/>
    <cellStyle name="Warning Text" xfId="50" xr:uid="{00000000-0005-0000-0000-000035000000}"/>
    <cellStyle name="一般" xfId="0" builtinId="0"/>
    <cellStyle name="一般 110" xfId="109" xr:uid="{ACD8A4D9-AC1C-475C-B15C-3D7B91E84F05}"/>
    <cellStyle name="一般 2" xfId="51" xr:uid="{00000000-0005-0000-0000-000037000000}"/>
    <cellStyle name="一般 2 2" xfId="52" xr:uid="{00000000-0005-0000-0000-000038000000}"/>
    <cellStyle name="一般 3" xfId="53" xr:uid="{00000000-0005-0000-0000-000039000000}"/>
    <cellStyle name="一般 3 2" xfId="54" xr:uid="{00000000-0005-0000-0000-00003A000000}"/>
    <cellStyle name="一般 4" xfId="55" xr:uid="{00000000-0005-0000-0000-00003B000000}"/>
    <cellStyle name="一般 4 3" xfId="89" xr:uid="{00000000-0005-0000-0000-00003C000000}"/>
    <cellStyle name="一般 5" xfId="56" xr:uid="{00000000-0005-0000-0000-00003D000000}"/>
    <cellStyle name="一般 6" xfId="57" xr:uid="{00000000-0005-0000-0000-00003E000000}"/>
    <cellStyle name="一般 7" xfId="58" xr:uid="{00000000-0005-0000-0000-00003F000000}"/>
    <cellStyle name="一般 7 2" xfId="59" xr:uid="{00000000-0005-0000-0000-000040000000}"/>
    <cellStyle name="一般 8" xfId="86" xr:uid="{00000000-0005-0000-0000-000041000000}"/>
    <cellStyle name="一般 8 3 2 2" xfId="88" xr:uid="{00000000-0005-0000-0000-000042000000}"/>
    <cellStyle name="一般 8 3 2 2 2" xfId="90" xr:uid="{00000000-0005-0000-0000-000043000000}"/>
    <cellStyle name="一般 8 3 2 2 2 2" xfId="91" xr:uid="{00000000-0005-0000-0000-000044000000}"/>
    <cellStyle name="一般 8 3 2 2 2 3" xfId="92" xr:uid="{00000000-0005-0000-0000-000045000000}"/>
    <cellStyle name="一般 8 3 2 2 2 3 2" xfId="93" xr:uid="{00000000-0005-0000-0000-000046000000}"/>
    <cellStyle name="一般 8 3 2 2 2 3 2 2" xfId="94" xr:uid="{00000000-0005-0000-0000-000047000000}"/>
    <cellStyle name="一般 8 3 2 2 2 3 2 3" xfId="95" xr:uid="{00000000-0005-0000-0000-000048000000}"/>
    <cellStyle name="一般 8 3 2 2 2 3 2 3 2" xfId="99" xr:uid="{00000000-0005-0000-0000-000049000000}"/>
    <cellStyle name="一般 8 3 2 2 2 3 2 4" xfId="96" xr:uid="{00000000-0005-0000-0000-00004A000000}"/>
    <cellStyle name="一般 8 3 2 2 2 3 2 5" xfId="98" xr:uid="{00000000-0005-0000-0000-00004B000000}"/>
    <cellStyle name="一般 8 3 2 2 2 3 2 6" xfId="100" xr:uid="{00000000-0005-0000-0000-00004C000000}"/>
    <cellStyle name="一般 8 3 2 2 2 3 3" xfId="106" xr:uid="{EF46E88F-9B31-44D7-877E-C93B6EB73FB9}"/>
    <cellStyle name="一般 9" xfId="102" xr:uid="{18E09677-5E52-4018-97CF-5083068EBC65}"/>
    <cellStyle name="一般_FXWGD" xfId="60" xr:uid="{00000000-0005-0000-0000-00004D000000}"/>
    <cellStyle name="一般_OP" xfId="61" xr:uid="{00000000-0005-0000-0000-00004E000000}"/>
    <cellStyle name="一般_OP 2" xfId="62" xr:uid="{00000000-0005-0000-0000-00004F000000}"/>
    <cellStyle name="一般_OP_1 2" xfId="108" xr:uid="{526705DE-ABA1-45F8-B1CD-B3592317E1EB}"/>
    <cellStyle name="一般_OP_2 2" xfId="107" xr:uid="{51BA6FA9-EA97-43D4-9754-639658D35B5F}"/>
    <cellStyle name="一般_P_DATA" xfId="110" xr:uid="{37E01385-4F2D-42A5-9A07-C16FA77CB494}"/>
    <cellStyle name="一般_PDATA" xfId="63" xr:uid="{00000000-0005-0000-0000-000052000000}"/>
    <cellStyle name="一般_工作表1" xfId="64" xr:uid="{00000000-0005-0000-0000-000055000000}"/>
    <cellStyle name="一般_我用的-年齡計算函數e" xfId="65" xr:uid="{00000000-0005-0000-0000-000056000000}"/>
    <cellStyle name="一般_我用的-年齡計算函數e 2" xfId="66" xr:uid="{00000000-0005-0000-0000-000057000000}"/>
    <cellStyle name="一般_宣告利率更新" xfId="67" xr:uid="{00000000-0005-0000-0000-000058000000}"/>
    <cellStyle name="一般_頁面" xfId="68" xr:uid="{00000000-0005-0000-0000-000059000000}"/>
    <cellStyle name="一般_揭露" xfId="69" xr:uid="{00000000-0005-0000-0000-00005A000000}"/>
    <cellStyle name="一般_揭露_1" xfId="70" xr:uid="{00000000-0005-0000-0000-00005B000000}"/>
    <cellStyle name="一般_揭露_2" xfId="71" xr:uid="{00000000-0005-0000-0000-00005C000000}"/>
    <cellStyle name="千分位" xfId="72" builtinId="3"/>
    <cellStyle name="千分位 2" xfId="73" xr:uid="{00000000-0005-0000-0000-00005E000000}"/>
    <cellStyle name="千分位 2 2" xfId="74" xr:uid="{00000000-0005-0000-0000-00005F000000}"/>
    <cellStyle name="千分位 2 3" xfId="75" xr:uid="{00000000-0005-0000-0000-000060000000}"/>
    <cellStyle name="千分位 3" xfId="104" xr:uid="{6F2021DE-D28A-4AC9-96EA-216723146979}"/>
    <cellStyle name="千分位[0]" xfId="76" builtinId="6"/>
    <cellStyle name="千分位[0] 2" xfId="77" xr:uid="{00000000-0005-0000-0000-000062000000}"/>
    <cellStyle name="千分位[0] 2 2" xfId="78" xr:uid="{00000000-0005-0000-0000-000063000000}"/>
    <cellStyle name="千分位[0] 3" xfId="103" xr:uid="{5072C811-E640-4911-BB7B-CBB7A0FF25F0}"/>
    <cellStyle name="好_ANZIB 書面分析報告_20150519_壽險_Edit" xfId="79" xr:uid="{00000000-0005-0000-0000-000064000000}"/>
    <cellStyle name="超連結" xfId="80" builtinId="8"/>
    <cellStyle name="超連結 2" xfId="81" xr:uid="{00000000-0005-0000-0000-000066000000}"/>
    <cellStyle name="樣式 1" xfId="82" xr:uid="{00000000-0005-0000-0000-000067000000}"/>
    <cellStyle name="壞_ANZIB 書面分析報告_20150519_壽險_Edit" xfId="83" xr:uid="{00000000-0005-0000-0000-000068000000}"/>
  </cellStyles>
  <dxfs count="32">
    <dxf>
      <font>
        <color theme="0"/>
      </font>
      <fill>
        <patternFill>
          <bgColor theme="0"/>
        </patternFill>
      </fill>
      <border>
        <left/>
        <right/>
        <top/>
        <bottom/>
        <vertical/>
        <horizontal/>
      </border>
    </dxf>
    <dxf>
      <fill>
        <patternFill>
          <bgColor theme="8" tint="0.79998168889431442"/>
        </patternFill>
      </fill>
    </dxf>
    <dxf>
      <font>
        <b/>
        <i val="0"/>
        <condense val="0"/>
        <extend val="0"/>
        <color indexed="12"/>
      </font>
    </dxf>
    <dxf>
      <font>
        <color theme="0"/>
      </font>
      <fill>
        <patternFill>
          <bgColor theme="0"/>
        </patternFill>
      </fill>
      <border>
        <left/>
        <right/>
        <top/>
        <bottom/>
        <vertical/>
        <horizontal/>
      </border>
    </dxf>
    <dxf>
      <font>
        <color theme="0"/>
      </font>
      <fill>
        <patternFill>
          <fgColor indexed="64"/>
          <bgColor theme="0"/>
        </patternFill>
      </fill>
      <border>
        <left/>
        <right/>
        <top/>
        <bottom/>
      </border>
    </dxf>
    <dxf>
      <font>
        <strike val="0"/>
        <color theme="0"/>
      </font>
      <fill>
        <patternFill>
          <bgColor theme="0"/>
        </patternFill>
      </fill>
      <border>
        <left/>
        <right/>
        <top/>
        <bottom/>
        <vertical/>
        <horizontal/>
      </border>
    </dxf>
    <dxf>
      <font>
        <strike val="0"/>
      </font>
      <fill>
        <patternFill>
          <bgColor rgb="FFFF0000"/>
        </patternFill>
      </fill>
    </dxf>
    <dxf>
      <font>
        <b/>
        <i val="0"/>
        <strike/>
        <condense val="0"/>
        <extend val="0"/>
        <color indexed="9"/>
      </font>
      <fill>
        <patternFill>
          <bgColor indexed="10"/>
        </patternFill>
      </fill>
    </dxf>
    <dxf>
      <fill>
        <patternFill>
          <bgColor rgb="FFFF0000"/>
        </patternFill>
      </fill>
    </dxf>
    <dxf>
      <font>
        <b/>
        <i val="0"/>
        <strike/>
        <condense val="0"/>
        <extend val="0"/>
        <color indexed="9"/>
      </font>
      <fill>
        <patternFill>
          <bgColor indexed="10"/>
        </patternFill>
      </fill>
    </dxf>
    <dxf>
      <fill>
        <patternFill>
          <bgColor indexed="10"/>
        </patternFill>
      </fill>
    </dxf>
    <dxf>
      <fill>
        <patternFill>
          <bgColor indexed="10"/>
        </patternFill>
      </fill>
    </dxf>
    <dxf>
      <fill>
        <patternFill>
          <bgColor indexed="10"/>
        </patternFill>
      </fill>
    </dxf>
    <dxf>
      <font>
        <b/>
        <i val="0"/>
        <strike/>
        <condense val="0"/>
        <extend val="0"/>
        <color indexed="9"/>
      </font>
      <fill>
        <patternFill>
          <bgColor indexed="10"/>
        </patternFill>
      </fill>
    </dxf>
    <dxf>
      <font>
        <color theme="0"/>
      </font>
      <fill>
        <patternFill patternType="solid">
          <bgColor theme="0"/>
        </patternFill>
      </fill>
      <border>
        <left/>
        <right/>
        <top/>
        <bottom/>
      </border>
    </dxf>
    <dxf>
      <font>
        <color theme="0"/>
      </font>
      <fill>
        <patternFill>
          <bgColor theme="0"/>
        </patternFill>
      </fill>
      <border>
        <left/>
        <right/>
        <top/>
        <bottom/>
        <vertical/>
        <horizontal/>
      </border>
    </dxf>
    <dxf>
      <font>
        <color theme="0"/>
      </font>
      <fill>
        <patternFill>
          <fgColor indexed="64"/>
          <bgColor theme="0"/>
        </patternFill>
      </fill>
      <border>
        <left/>
        <right/>
        <bottom/>
      </border>
    </dxf>
    <dxf>
      <font>
        <color theme="0"/>
      </font>
      <fill>
        <patternFill>
          <fgColor indexed="64"/>
          <bgColor theme="0"/>
        </patternFill>
      </fill>
      <border>
        <left/>
        <right/>
      </border>
    </dxf>
    <dxf>
      <font>
        <condense val="0"/>
        <extend val="0"/>
        <color indexed="9"/>
      </font>
      <fill>
        <patternFill>
          <bgColor indexed="9"/>
        </patternFill>
      </fill>
      <border>
        <left/>
        <right/>
        <top/>
        <bottom/>
      </border>
    </dxf>
    <dxf>
      <font>
        <b/>
        <i val="0"/>
        <strike/>
        <condense val="0"/>
        <extend val="0"/>
        <color indexed="9"/>
      </font>
      <fill>
        <patternFill>
          <bgColor indexed="10"/>
        </patternFill>
      </fill>
    </dxf>
    <dxf>
      <font>
        <b/>
        <i val="0"/>
        <strike/>
        <condense val="0"/>
        <extend val="0"/>
        <color indexed="9"/>
      </font>
      <fill>
        <patternFill>
          <bgColor indexed="10"/>
        </patternFill>
      </fill>
    </dxf>
    <dxf>
      <fill>
        <patternFill>
          <bgColor indexed="10"/>
        </patternFill>
      </fill>
    </dxf>
    <dxf>
      <font>
        <b/>
        <i val="0"/>
        <strike/>
        <condense val="0"/>
        <extend val="0"/>
        <color indexed="9"/>
      </font>
      <fill>
        <patternFill>
          <bgColor indexed="10"/>
        </patternFill>
      </fill>
    </dxf>
    <dxf>
      <font>
        <b/>
        <i val="0"/>
        <strike/>
        <condense val="0"/>
        <extend val="0"/>
        <color indexed="9"/>
      </font>
      <fill>
        <patternFill>
          <bgColor indexed="10"/>
        </patternFill>
      </fill>
    </dxf>
    <dxf>
      <fill>
        <patternFill>
          <bgColor indexed="10"/>
        </patternFill>
      </fill>
    </dxf>
    <dxf>
      <fill>
        <patternFill>
          <bgColor indexed="10"/>
        </patternFill>
      </fill>
    </dxf>
    <dxf>
      <font>
        <condense val="0"/>
        <extend val="0"/>
        <color indexed="12"/>
      </font>
    </dxf>
    <dxf>
      <font>
        <condense val="0"/>
        <extend val="0"/>
        <color indexed="9"/>
      </font>
      <fill>
        <patternFill patternType="none">
          <bgColor indexed="65"/>
        </patternFill>
      </fill>
    </dxf>
    <dxf>
      <font>
        <condense val="0"/>
        <extend val="0"/>
        <color indexed="9"/>
      </font>
      <fill>
        <patternFill patternType="none">
          <bgColor indexed="65"/>
        </patternFill>
      </fill>
    </dxf>
    <dxf>
      <font>
        <condense val="0"/>
        <extend val="0"/>
        <color indexed="9"/>
      </font>
      <fill>
        <patternFill patternType="none">
          <bgColor indexed="65"/>
        </patternFill>
      </fill>
    </dxf>
    <dxf>
      <font>
        <condense val="0"/>
        <extend val="0"/>
        <color indexed="9"/>
      </font>
      <fill>
        <patternFill patternType="none">
          <bgColor indexed="65"/>
        </patternFill>
      </fill>
    </dxf>
    <dxf>
      <font>
        <condense val="0"/>
        <extend val="0"/>
        <color indexed="9"/>
      </font>
      <fill>
        <patternFill patternType="none">
          <bgColor indexed="65"/>
        </patternFill>
      </fill>
    </dxf>
  </dxfs>
  <tableStyles count="0" defaultTableStyle="TableStyleMedium9" defaultPivotStyle="PivotStyleLight16"/>
  <colors>
    <mruColors>
      <color rgb="FFFFFFCC"/>
      <color rgb="FFFFFF99"/>
      <color rgb="FF0000FF"/>
      <color rgb="FFF7E5B3"/>
      <color rgb="FFFFCC99"/>
      <color rgb="FFFFCC66"/>
      <color rgb="FFF3D685"/>
      <color rgb="FFFFFFFF"/>
      <color rgb="FFCCCC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dimension ref="A1:IR1757"/>
  <sheetViews>
    <sheetView topLeftCell="XFD1048576" workbookViewId="0"/>
  </sheetViews>
  <sheetFormatPr baseColWidth="10" defaultColWidth="0" defaultRowHeight="16.5" customHeight="1" zeroHeight="1"/>
  <cols>
    <col min="1" max="9" width="9.3984375" hidden="1" customWidth="1"/>
    <col min="10" max="10" width="12.19921875" hidden="1" customWidth="1"/>
    <col min="11" max="14" width="9.3984375" hidden="1" customWidth="1"/>
    <col min="15" max="15" width="12.3984375" hidden="1" customWidth="1"/>
    <col min="16" max="21" width="9.3984375" hidden="1" customWidth="1"/>
    <col min="22" max="22" width="16" hidden="1" customWidth="1"/>
    <col min="23" max="23" width="12" hidden="1" customWidth="1"/>
    <col min="24" max="128" width="9.3984375" hidden="1" customWidth="1"/>
    <col min="129" max="133" width="10.3984375" hidden="1" customWidth="1"/>
    <col min="134" max="134" width="17.3984375" hidden="1" customWidth="1"/>
    <col min="135" max="138" width="9.3984375" hidden="1" customWidth="1"/>
    <col min="139" max="139" width="12.796875" style="109" hidden="1" customWidth="1"/>
    <col min="140" max="140" width="18" hidden="1" customWidth="1"/>
    <col min="141" max="141" width="17.796875" hidden="1" customWidth="1"/>
    <col min="142" max="246" width="9.3984375" hidden="1" customWidth="1"/>
    <col min="247" max="249" width="10.3984375" hidden="1" customWidth="1"/>
    <col min="250" max="250" width="20.19921875" hidden="1" customWidth="1"/>
    <col min="251" max="252" width="10.3984375" hidden="1" customWidth="1"/>
    <col min="253" max="16384" width="9.3984375" hidden="1"/>
  </cols>
  <sheetData>
    <row r="1" spans="1:251" s="215" customFormat="1" ht="16.5" hidden="1" customHeight="1">
      <c r="A1" s="213" t="s">
        <v>317</v>
      </c>
      <c r="B1" s="213">
        <v>1051130</v>
      </c>
      <c r="C1" s="213"/>
      <c r="D1" s="213"/>
      <c r="E1" s="213"/>
      <c r="F1" s="213"/>
      <c r="G1" s="213"/>
      <c r="H1" s="213"/>
      <c r="I1" s="213"/>
      <c r="J1" s="214" t="str">
        <f>B1&amp;TEXT(F1,"00")&amp;TEXT(H1,"00")</f>
        <v>10511300000</v>
      </c>
      <c r="K1" s="213"/>
      <c r="M1"/>
      <c r="N1"/>
      <c r="O1" s="696" t="str">
        <f>M1&amp;TEXT(N1,"00")</f>
        <v>00</v>
      </c>
      <c r="P1"/>
      <c r="R1" s="213" t="s">
        <v>318</v>
      </c>
      <c r="S1" s="213"/>
      <c r="T1" s="213"/>
      <c r="U1" s="213"/>
      <c r="V1" s="214" t="str">
        <f>S1&amp;TEXT(T1,"00")&amp;TEXT(U1,"00")</f>
        <v>0000</v>
      </c>
      <c r="W1" s="213"/>
      <c r="X1" s="213"/>
      <c r="Y1" s="213"/>
      <c r="Z1" s="213"/>
      <c r="AA1" s="213"/>
      <c r="AB1" s="213"/>
      <c r="AC1" s="213"/>
      <c r="AD1" s="213"/>
      <c r="AE1" s="213"/>
      <c r="AF1" s="213"/>
      <c r="AG1" s="213"/>
      <c r="AH1" s="213"/>
      <c r="AI1" s="213"/>
      <c r="AJ1" s="213"/>
      <c r="AK1" s="213"/>
      <c r="AL1" s="213"/>
      <c r="AM1" s="213"/>
      <c r="AN1" s="213"/>
      <c r="AO1" s="213"/>
      <c r="AP1" s="213"/>
      <c r="AQ1" s="213"/>
      <c r="AR1" s="213"/>
      <c r="AS1" s="213"/>
      <c r="AT1" s="213"/>
      <c r="AU1" s="213"/>
      <c r="AV1" s="213"/>
      <c r="AW1" s="213"/>
      <c r="AX1" s="213"/>
      <c r="AY1" s="213"/>
      <c r="AZ1" s="213"/>
      <c r="BA1" s="213"/>
      <c r="BB1" s="213"/>
      <c r="BC1" s="213"/>
      <c r="BD1" s="213"/>
      <c r="BE1" s="213"/>
      <c r="BF1" s="213"/>
      <c r="BG1" s="213"/>
      <c r="BH1" s="213"/>
      <c r="BI1" s="213"/>
      <c r="BJ1" s="213"/>
      <c r="BK1" s="213"/>
      <c r="BL1" s="213"/>
      <c r="BM1" s="213"/>
      <c r="BN1" s="213"/>
      <c r="BO1" s="213"/>
      <c r="BP1" s="213"/>
      <c r="BQ1" s="213"/>
      <c r="BR1" s="213"/>
      <c r="BS1" s="213"/>
      <c r="BT1" s="213"/>
      <c r="BU1" s="213"/>
      <c r="BV1" s="213"/>
      <c r="BW1" s="213"/>
      <c r="BX1" s="213"/>
      <c r="BY1" s="213"/>
      <c r="BZ1" s="213"/>
      <c r="CA1" s="213"/>
      <c r="CB1" s="213"/>
      <c r="CC1" s="213"/>
      <c r="CD1" s="213"/>
      <c r="CE1" s="213"/>
      <c r="CF1" s="213"/>
      <c r="CG1" s="213"/>
      <c r="CH1" s="213"/>
      <c r="CI1" s="213"/>
      <c r="CJ1" s="213"/>
      <c r="CK1" s="213"/>
      <c r="CL1" s="213"/>
      <c r="CM1" s="213"/>
      <c r="CN1" s="213"/>
      <c r="CO1" s="213"/>
      <c r="CP1" s="213"/>
      <c r="CQ1" s="213"/>
      <c r="CR1" s="213"/>
      <c r="CS1" s="213"/>
      <c r="CT1" s="213"/>
      <c r="CU1" s="213"/>
      <c r="CV1" s="213"/>
      <c r="CW1" s="213"/>
      <c r="CX1" s="213"/>
      <c r="CY1" s="213"/>
      <c r="CZ1" s="213"/>
      <c r="DA1" s="213"/>
      <c r="DB1" s="213"/>
      <c r="DC1" s="213"/>
      <c r="DD1" s="213"/>
      <c r="DE1" s="213"/>
      <c r="DF1" s="213"/>
      <c r="DG1" s="213"/>
      <c r="DH1" s="213"/>
      <c r="DI1" s="213"/>
      <c r="DJ1" s="213"/>
      <c r="DK1" s="213"/>
      <c r="DL1" s="213"/>
      <c r="DM1" s="213"/>
      <c r="DN1" s="213"/>
      <c r="DO1" s="213"/>
      <c r="DP1" s="213"/>
      <c r="DQ1" s="213"/>
      <c r="DR1" s="213"/>
      <c r="DS1" s="213"/>
      <c r="DT1" s="213"/>
      <c r="DU1" s="213"/>
      <c r="DV1" s="213"/>
      <c r="DW1" s="213"/>
      <c r="DX1" s="213"/>
      <c r="DY1" s="213"/>
      <c r="DZ1" s="213"/>
      <c r="EA1" s="213"/>
      <c r="EB1" s="213"/>
      <c r="EC1" s="213"/>
      <c r="EE1" s="215" t="s">
        <v>314</v>
      </c>
      <c r="EI1" s="216" t="str">
        <f>EF1&amp;TEXT(EG1,"00")&amp;TEXT(EH1,"00")</f>
        <v>0000</v>
      </c>
    </row>
    <row r="2" spans="1:251" ht="16.5" hidden="1" customHeight="1">
      <c r="A2" s="69" t="s">
        <v>76</v>
      </c>
      <c r="B2" s="69" t="s">
        <v>77</v>
      </c>
      <c r="C2" s="69" t="s">
        <v>446</v>
      </c>
      <c r="D2" s="69" t="s">
        <v>447</v>
      </c>
      <c r="E2" s="69" t="s">
        <v>448</v>
      </c>
      <c r="F2" s="69" t="s">
        <v>78</v>
      </c>
      <c r="G2" s="69" t="s">
        <v>449</v>
      </c>
      <c r="H2" s="69" t="s">
        <v>79</v>
      </c>
      <c r="I2" s="69" t="s">
        <v>591</v>
      </c>
      <c r="J2" s="214" t="str">
        <f t="shared" ref="J2:J65" si="0">B2&amp;TEXT(F2,"00")&amp;TEXT(H2,"00")</f>
        <v>商品代號性別年齡</v>
      </c>
      <c r="K2" s="69" t="s">
        <v>592</v>
      </c>
      <c r="M2" s="695" t="s">
        <v>77</v>
      </c>
      <c r="N2" s="695" t="s">
        <v>1392</v>
      </c>
      <c r="O2" s="696" t="str">
        <f t="shared" ref="O2:O50" si="1">M2&amp;TEXT(N2,"00")</f>
        <v>商品代號累計給付年度</v>
      </c>
      <c r="P2" s="695" t="s">
        <v>1393</v>
      </c>
      <c r="R2" s="69" t="s">
        <v>76</v>
      </c>
      <c r="S2" s="69" t="s">
        <v>77</v>
      </c>
      <c r="T2" s="69" t="s">
        <v>78</v>
      </c>
      <c r="U2" s="69" t="s">
        <v>79</v>
      </c>
      <c r="V2" s="214" t="str">
        <f t="shared" ref="V2" si="2">S2&amp;TEXT(T2,"00")&amp;TEXT(U2,"00")</f>
        <v>商品代號性別年齡</v>
      </c>
      <c r="W2" s="69" t="s">
        <v>682</v>
      </c>
      <c r="X2" s="69" t="s">
        <v>683</v>
      </c>
      <c r="Y2" s="69" t="s">
        <v>684</v>
      </c>
      <c r="Z2" s="69" t="s">
        <v>685</v>
      </c>
      <c r="AA2" s="69" t="s">
        <v>686</v>
      </c>
      <c r="AB2" s="69" t="s">
        <v>687</v>
      </c>
      <c r="AC2" s="69" t="s">
        <v>688</v>
      </c>
      <c r="AD2" s="69" t="s">
        <v>689</v>
      </c>
      <c r="AE2" s="69" t="s">
        <v>690</v>
      </c>
      <c r="AF2" s="69" t="s">
        <v>691</v>
      </c>
      <c r="AG2" s="69" t="s">
        <v>692</v>
      </c>
      <c r="AH2" s="69" t="s">
        <v>693</v>
      </c>
      <c r="AI2" s="69" t="s">
        <v>694</v>
      </c>
      <c r="AJ2" s="69" t="s">
        <v>695</v>
      </c>
      <c r="AK2" s="69" t="s">
        <v>696</v>
      </c>
      <c r="AL2" s="69" t="s">
        <v>697</v>
      </c>
      <c r="AM2" s="69" t="s">
        <v>698</v>
      </c>
      <c r="AN2" s="69" t="s">
        <v>699</v>
      </c>
      <c r="AO2" s="69" t="s">
        <v>700</v>
      </c>
      <c r="AP2" s="69" t="s">
        <v>701</v>
      </c>
      <c r="AQ2" s="69" t="s">
        <v>702</v>
      </c>
      <c r="AR2" s="69" t="s">
        <v>703</v>
      </c>
      <c r="AS2" s="69" t="s">
        <v>704</v>
      </c>
      <c r="AT2" s="69" t="s">
        <v>705</v>
      </c>
      <c r="AU2" s="69" t="s">
        <v>706</v>
      </c>
      <c r="AV2" s="69" t="s">
        <v>707</v>
      </c>
      <c r="AW2" s="69" t="s">
        <v>708</v>
      </c>
      <c r="AX2" s="69" t="s">
        <v>709</v>
      </c>
      <c r="AY2" s="69" t="s">
        <v>710</v>
      </c>
      <c r="AZ2" s="69" t="s">
        <v>711</v>
      </c>
      <c r="BA2" s="69" t="s">
        <v>712</v>
      </c>
      <c r="BB2" s="69" t="s">
        <v>713</v>
      </c>
      <c r="BC2" s="69" t="s">
        <v>714</v>
      </c>
      <c r="BD2" s="69" t="s">
        <v>715</v>
      </c>
      <c r="BE2" s="69" t="s">
        <v>716</v>
      </c>
      <c r="BF2" s="69" t="s">
        <v>717</v>
      </c>
      <c r="BG2" s="69" t="s">
        <v>718</v>
      </c>
      <c r="BH2" s="69" t="s">
        <v>719</v>
      </c>
      <c r="BI2" s="69" t="s">
        <v>720</v>
      </c>
      <c r="BJ2" s="69" t="s">
        <v>721</v>
      </c>
      <c r="BK2" s="69" t="s">
        <v>722</v>
      </c>
      <c r="BL2" s="69" t="s">
        <v>723</v>
      </c>
      <c r="BM2" s="69" t="s">
        <v>724</v>
      </c>
      <c r="BN2" s="69" t="s">
        <v>725</v>
      </c>
      <c r="BO2" s="69" t="s">
        <v>726</v>
      </c>
      <c r="BP2" s="69" t="s">
        <v>727</v>
      </c>
      <c r="BQ2" s="69" t="s">
        <v>728</v>
      </c>
      <c r="BR2" s="69" t="s">
        <v>729</v>
      </c>
      <c r="BS2" s="69" t="s">
        <v>730</v>
      </c>
      <c r="BT2" s="69" t="s">
        <v>731</v>
      </c>
      <c r="BU2" s="69" t="s">
        <v>732</v>
      </c>
      <c r="BV2" s="69" t="s">
        <v>733</v>
      </c>
      <c r="BW2" s="69" t="s">
        <v>734</v>
      </c>
      <c r="BX2" s="69" t="s">
        <v>735</v>
      </c>
      <c r="BY2" s="69" t="s">
        <v>736</v>
      </c>
      <c r="BZ2" s="69" t="s">
        <v>737</v>
      </c>
      <c r="CA2" s="69" t="s">
        <v>738</v>
      </c>
      <c r="CB2" s="69" t="s">
        <v>739</v>
      </c>
      <c r="CC2" s="69" t="s">
        <v>740</v>
      </c>
      <c r="CD2" s="69" t="s">
        <v>741</v>
      </c>
      <c r="CE2" s="69" t="s">
        <v>742</v>
      </c>
      <c r="CF2" s="69" t="s">
        <v>743</v>
      </c>
      <c r="CG2" s="69" t="s">
        <v>744</v>
      </c>
      <c r="CH2" s="69" t="s">
        <v>745</v>
      </c>
      <c r="CI2" s="69" t="s">
        <v>746</v>
      </c>
      <c r="CJ2" s="69" t="s">
        <v>747</v>
      </c>
      <c r="CK2" s="69" t="s">
        <v>748</v>
      </c>
      <c r="CL2" s="69" t="s">
        <v>749</v>
      </c>
      <c r="CM2" s="69" t="s">
        <v>750</v>
      </c>
      <c r="CN2" s="69" t="s">
        <v>751</v>
      </c>
      <c r="CO2" s="69" t="s">
        <v>752</v>
      </c>
      <c r="CP2" s="69" t="s">
        <v>753</v>
      </c>
      <c r="CQ2" s="69" t="s">
        <v>754</v>
      </c>
      <c r="CR2" s="69" t="s">
        <v>755</v>
      </c>
      <c r="CS2" s="69" t="s">
        <v>756</v>
      </c>
      <c r="CT2" s="69" t="s">
        <v>757</v>
      </c>
      <c r="CU2" s="69" t="s">
        <v>758</v>
      </c>
      <c r="CV2" s="69" t="s">
        <v>759</v>
      </c>
      <c r="CW2" s="69" t="s">
        <v>760</v>
      </c>
      <c r="CX2" s="69" t="s">
        <v>761</v>
      </c>
      <c r="CY2" s="69" t="s">
        <v>762</v>
      </c>
      <c r="CZ2" s="69" t="s">
        <v>763</v>
      </c>
      <c r="DA2" s="69" t="s">
        <v>764</v>
      </c>
      <c r="DB2" s="69" t="s">
        <v>765</v>
      </c>
      <c r="DC2" s="69" t="s">
        <v>766</v>
      </c>
      <c r="DD2" s="69" t="s">
        <v>767</v>
      </c>
      <c r="DE2" s="69" t="s">
        <v>768</v>
      </c>
      <c r="DF2" s="69" t="s">
        <v>769</v>
      </c>
      <c r="DG2" s="69" t="s">
        <v>770</v>
      </c>
      <c r="DH2" s="69" t="s">
        <v>771</v>
      </c>
      <c r="DI2" s="69" t="s">
        <v>772</v>
      </c>
      <c r="DJ2" s="69" t="s">
        <v>773</v>
      </c>
      <c r="DK2" s="69" t="s">
        <v>774</v>
      </c>
      <c r="DL2" s="69" t="s">
        <v>775</v>
      </c>
      <c r="DM2" s="69" t="s">
        <v>776</v>
      </c>
      <c r="DN2" s="69" t="s">
        <v>777</v>
      </c>
      <c r="DO2" s="69" t="s">
        <v>778</v>
      </c>
      <c r="DP2" s="69" t="s">
        <v>779</v>
      </c>
      <c r="DQ2" s="69" t="s">
        <v>780</v>
      </c>
      <c r="DR2" s="69" t="s">
        <v>781</v>
      </c>
      <c r="DS2" s="69" t="s">
        <v>782</v>
      </c>
      <c r="DT2" s="69" t="s">
        <v>783</v>
      </c>
      <c r="DU2" s="69" t="s">
        <v>784</v>
      </c>
      <c r="DV2" s="69" t="s">
        <v>785</v>
      </c>
      <c r="DW2" s="69" t="s">
        <v>786</v>
      </c>
      <c r="DX2" s="69" t="s">
        <v>787</v>
      </c>
      <c r="DY2" s="69" t="s">
        <v>788</v>
      </c>
      <c r="DZ2" s="69" t="s">
        <v>789</v>
      </c>
      <c r="EA2" s="69" t="s">
        <v>790</v>
      </c>
      <c r="EB2" s="69" t="s">
        <v>791</v>
      </c>
      <c r="EC2" s="69" t="s">
        <v>792</v>
      </c>
      <c r="EE2" s="69" t="s">
        <v>76</v>
      </c>
      <c r="EF2" s="69" t="s">
        <v>77</v>
      </c>
      <c r="EG2" s="69" t="s">
        <v>78</v>
      </c>
      <c r="EH2" s="69" t="s">
        <v>79</v>
      </c>
      <c r="EI2" s="216"/>
      <c r="EJ2" s="69"/>
      <c r="EK2" s="69"/>
      <c r="EL2" s="69"/>
      <c r="EM2" s="69"/>
      <c r="EN2" s="69"/>
      <c r="EO2" s="69"/>
      <c r="EP2" s="69"/>
      <c r="EQ2" s="69"/>
      <c r="ER2" s="69"/>
      <c r="ES2" s="69"/>
      <c r="ET2" s="69"/>
      <c r="EU2" s="69"/>
      <c r="EV2" s="69"/>
      <c r="EW2" s="69"/>
      <c r="EX2" s="69"/>
      <c r="EY2" s="69"/>
      <c r="EZ2" s="69"/>
      <c r="FA2" s="69"/>
      <c r="FB2" s="69"/>
      <c r="FC2" s="69"/>
      <c r="FD2" s="69"/>
      <c r="FE2" s="69"/>
      <c r="FF2" s="69"/>
      <c r="FG2" s="69"/>
      <c r="FH2" s="69"/>
      <c r="FI2" s="69"/>
      <c r="FJ2" s="69"/>
      <c r="FK2" s="69"/>
      <c r="FL2" s="69"/>
      <c r="FM2" s="69"/>
      <c r="FN2" s="69"/>
      <c r="FO2" s="69"/>
      <c r="FP2" s="69"/>
      <c r="FQ2" s="69"/>
      <c r="FR2" s="69"/>
      <c r="FS2" s="69"/>
      <c r="FT2" s="69"/>
      <c r="FU2" s="69"/>
      <c r="FV2" s="69"/>
      <c r="FW2" s="69"/>
      <c r="FX2" s="69"/>
      <c r="FY2" s="69"/>
      <c r="FZ2" s="69"/>
      <c r="GA2" s="69"/>
      <c r="GB2" s="69"/>
      <c r="GC2" s="69"/>
      <c r="GD2" s="69"/>
      <c r="GE2" s="69"/>
      <c r="GF2" s="69"/>
      <c r="GG2" s="69"/>
      <c r="GH2" s="69"/>
      <c r="GI2" s="69"/>
      <c r="GJ2" s="69"/>
      <c r="GK2" s="69"/>
      <c r="GL2" s="69"/>
      <c r="GM2" s="69"/>
      <c r="GN2" s="69"/>
      <c r="GO2" s="69"/>
      <c r="GP2" s="69"/>
      <c r="GQ2" s="69"/>
      <c r="GR2" s="69"/>
      <c r="GS2" s="69"/>
      <c r="GT2" s="69"/>
      <c r="GU2" s="69"/>
      <c r="GV2" s="69"/>
      <c r="GW2" s="69"/>
      <c r="GX2" s="69"/>
      <c r="GY2" s="69"/>
      <c r="GZ2" s="69"/>
      <c r="HA2" s="69"/>
      <c r="HB2" s="69"/>
      <c r="HC2" s="69"/>
      <c r="HD2" s="69"/>
      <c r="HE2" s="69"/>
      <c r="HF2" s="69"/>
      <c r="HG2" s="69"/>
      <c r="HH2" s="69"/>
      <c r="HI2" s="69"/>
      <c r="HJ2" s="69"/>
      <c r="HK2" s="69"/>
      <c r="HL2" s="69"/>
      <c r="HM2" s="69"/>
      <c r="HN2" s="69"/>
      <c r="HO2" s="69"/>
      <c r="HP2" s="69"/>
      <c r="HQ2" s="69"/>
      <c r="HR2" s="69"/>
      <c r="HS2" s="69"/>
      <c r="HT2" s="69"/>
      <c r="HU2" s="69"/>
      <c r="HV2" s="69"/>
      <c r="HW2" s="69"/>
      <c r="HX2" s="69"/>
      <c r="HY2" s="69"/>
      <c r="HZ2" s="69"/>
      <c r="IA2" s="69"/>
      <c r="IB2" s="69"/>
      <c r="IC2" s="69"/>
      <c r="ID2" s="69"/>
      <c r="IE2" s="69"/>
      <c r="IF2" s="69"/>
      <c r="IG2" s="69"/>
      <c r="IH2" s="69"/>
      <c r="II2" s="69"/>
      <c r="IJ2" s="69"/>
      <c r="IK2" s="69"/>
      <c r="IL2" s="69"/>
      <c r="IM2" s="69"/>
      <c r="IN2" s="69"/>
      <c r="IO2" s="69"/>
      <c r="IP2" s="69"/>
      <c r="IQ2" s="97"/>
    </row>
    <row r="3" spans="1:251" ht="16.5" hidden="1" customHeight="1">
      <c r="A3" s="95" t="s">
        <v>450</v>
      </c>
      <c r="B3" t="s">
        <v>1350</v>
      </c>
      <c r="C3" t="s">
        <v>450</v>
      </c>
      <c r="D3">
        <v>30</v>
      </c>
      <c r="E3" t="s">
        <v>450</v>
      </c>
      <c r="F3">
        <v>1</v>
      </c>
      <c r="G3" s="665"/>
      <c r="H3" s="665">
        <v>15</v>
      </c>
      <c r="J3" s="214" t="str">
        <f t="shared" si="0"/>
        <v>LTQ300115</v>
      </c>
      <c r="K3">
        <v>12780</v>
      </c>
      <c r="M3" t="s">
        <v>1348</v>
      </c>
      <c r="N3">
        <v>1</v>
      </c>
      <c r="O3" s="696" t="str">
        <f t="shared" si="1"/>
        <v>LTQ1001</v>
      </c>
      <c r="P3">
        <v>20000</v>
      </c>
      <c r="R3" s="95" t="s">
        <v>450</v>
      </c>
      <c r="U3" s="665"/>
      <c r="V3" s="214"/>
      <c r="EE3" s="95" t="s">
        <v>450</v>
      </c>
      <c r="EF3" s="110"/>
      <c r="EG3" s="110"/>
      <c r="EH3" s="110"/>
      <c r="EI3" s="216"/>
      <c r="EJ3" s="110"/>
      <c r="EK3" s="110"/>
      <c r="EL3" s="110"/>
      <c r="EM3" s="110"/>
      <c r="EN3" s="110"/>
      <c r="EO3" s="110"/>
      <c r="EP3" s="110"/>
      <c r="EQ3" s="110"/>
      <c r="ER3" s="110"/>
      <c r="ES3" s="110"/>
      <c r="ET3" s="110"/>
      <c r="EU3" s="110"/>
      <c r="EV3" s="110"/>
      <c r="EW3" s="110"/>
      <c r="EX3" s="110"/>
      <c r="EY3" s="110"/>
      <c r="EZ3" s="110"/>
      <c r="FA3" s="110"/>
      <c r="FB3" s="110"/>
      <c r="FC3" s="110"/>
      <c r="FD3" s="110"/>
      <c r="FE3" s="110"/>
      <c r="FF3" s="110"/>
      <c r="FG3" s="110"/>
      <c r="FH3" s="110"/>
      <c r="FI3" s="110"/>
      <c r="FJ3" s="110"/>
      <c r="FK3" s="110"/>
      <c r="FL3" s="110"/>
      <c r="FM3" s="110"/>
      <c r="FN3" s="110"/>
      <c r="FO3" s="110"/>
      <c r="FP3" s="110"/>
      <c r="FQ3" s="110"/>
      <c r="FR3" s="110"/>
      <c r="FS3" s="110"/>
      <c r="FT3" s="110"/>
      <c r="FU3" s="110"/>
      <c r="FV3" s="110"/>
      <c r="FW3" s="110"/>
      <c r="FX3" s="110"/>
      <c r="FY3" s="110"/>
      <c r="FZ3" s="110"/>
      <c r="GA3" s="110"/>
      <c r="GB3" s="110"/>
      <c r="GC3" s="110"/>
      <c r="GD3" s="110"/>
      <c r="GE3" s="110"/>
      <c r="GF3" s="110"/>
      <c r="GG3" s="110"/>
      <c r="GH3" s="110"/>
      <c r="GI3" s="110"/>
      <c r="GJ3" s="110"/>
      <c r="GK3" s="110"/>
      <c r="GL3" s="110"/>
      <c r="GM3" s="110"/>
      <c r="GN3" s="110"/>
      <c r="GO3" s="110"/>
      <c r="GP3" s="110"/>
      <c r="GQ3" s="110"/>
      <c r="GR3" s="110"/>
      <c r="GS3" s="110"/>
      <c r="GT3" s="110"/>
      <c r="GU3" s="110"/>
      <c r="GV3" s="110"/>
      <c r="GW3" s="110"/>
      <c r="GX3" s="110"/>
      <c r="GY3" s="110"/>
      <c r="GZ3" s="110"/>
      <c r="HA3" s="110"/>
      <c r="HB3" s="110"/>
      <c r="HC3" s="110"/>
      <c r="HD3" s="110"/>
      <c r="HE3" s="110"/>
      <c r="HF3" s="110"/>
      <c r="HG3" s="110"/>
      <c r="HH3" s="110"/>
      <c r="HI3" s="110"/>
      <c r="HJ3" s="110"/>
      <c r="HK3" s="110"/>
      <c r="HL3" s="110"/>
      <c r="HM3" s="110"/>
      <c r="HN3" s="110"/>
      <c r="HO3" s="110"/>
      <c r="HP3" s="110"/>
      <c r="HQ3" s="110"/>
      <c r="HR3" s="110"/>
      <c r="HS3" s="110"/>
      <c r="HT3" s="110"/>
      <c r="HU3" s="110"/>
      <c r="HV3" s="110"/>
      <c r="HW3" s="110"/>
      <c r="HX3" s="110"/>
      <c r="HY3" s="110"/>
      <c r="HZ3" s="110"/>
      <c r="IA3" s="110"/>
      <c r="IB3" s="110"/>
      <c r="IC3" s="110"/>
      <c r="ID3" s="110"/>
      <c r="IE3" s="110"/>
      <c r="IF3" s="110"/>
      <c r="IG3" s="110"/>
      <c r="IH3" s="110"/>
      <c r="II3" s="110"/>
      <c r="IJ3" s="110"/>
      <c r="IK3" s="110"/>
      <c r="IL3" s="110"/>
      <c r="IM3" s="110"/>
      <c r="IN3" s="110"/>
      <c r="IO3" s="110"/>
      <c r="IP3" s="110"/>
      <c r="IQ3" s="70"/>
    </row>
    <row r="4" spans="1:251" ht="16.5" hidden="1" customHeight="1">
      <c r="A4" s="95" t="s">
        <v>450</v>
      </c>
      <c r="B4" t="s">
        <v>1350</v>
      </c>
      <c r="C4" t="s">
        <v>450</v>
      </c>
      <c r="D4">
        <v>30</v>
      </c>
      <c r="E4" t="s">
        <v>450</v>
      </c>
      <c r="F4">
        <v>1</v>
      </c>
      <c r="G4" s="665"/>
      <c r="H4">
        <v>16</v>
      </c>
      <c r="J4" s="214" t="str">
        <f t="shared" si="0"/>
        <v>LTQ300116</v>
      </c>
      <c r="K4">
        <v>12980</v>
      </c>
      <c r="M4" t="s">
        <v>1348</v>
      </c>
      <c r="N4">
        <v>2</v>
      </c>
      <c r="O4" s="696" t="str">
        <f t="shared" si="1"/>
        <v>LTQ1002</v>
      </c>
      <c r="P4">
        <v>20400</v>
      </c>
      <c r="R4" s="95" t="s">
        <v>450</v>
      </c>
      <c r="V4" s="214"/>
      <c r="EE4" s="95" t="s">
        <v>450</v>
      </c>
      <c r="EF4" s="110"/>
      <c r="EG4" s="110"/>
      <c r="EH4" s="110"/>
      <c r="EI4" s="216"/>
      <c r="EJ4" s="110"/>
      <c r="EK4" s="110"/>
      <c r="EL4" s="110"/>
      <c r="EM4" s="110"/>
      <c r="EN4" s="110"/>
      <c r="EO4" s="110"/>
      <c r="EP4" s="110"/>
      <c r="EQ4" s="110"/>
      <c r="ER4" s="110"/>
      <c r="ES4" s="110"/>
      <c r="ET4" s="110"/>
      <c r="EU4" s="110"/>
      <c r="EV4" s="110"/>
      <c r="EW4" s="110"/>
      <c r="EX4" s="110"/>
      <c r="EY4" s="110"/>
      <c r="EZ4" s="110"/>
      <c r="FA4" s="110"/>
      <c r="FB4" s="110"/>
      <c r="FC4" s="110"/>
      <c r="FD4" s="110"/>
      <c r="FE4" s="110"/>
      <c r="FF4" s="110"/>
      <c r="FG4" s="110"/>
      <c r="FH4" s="110"/>
      <c r="FI4" s="110"/>
      <c r="FJ4" s="110"/>
      <c r="FK4" s="110"/>
      <c r="FL4" s="110"/>
      <c r="FM4" s="110"/>
      <c r="FN4" s="110"/>
      <c r="FO4" s="110"/>
      <c r="FP4" s="110"/>
      <c r="FQ4" s="110"/>
      <c r="FR4" s="110"/>
      <c r="FS4" s="110"/>
      <c r="FT4" s="110"/>
      <c r="FU4" s="110"/>
      <c r="FV4" s="110"/>
      <c r="FW4" s="110"/>
      <c r="FX4" s="110"/>
      <c r="FY4" s="110"/>
      <c r="FZ4" s="110"/>
      <c r="GA4" s="110"/>
      <c r="GB4" s="110"/>
      <c r="GC4" s="110"/>
      <c r="GD4" s="110"/>
      <c r="GE4" s="110"/>
      <c r="GF4" s="110"/>
      <c r="GG4" s="110"/>
      <c r="GH4" s="110"/>
      <c r="GI4" s="110"/>
      <c r="GJ4" s="110"/>
      <c r="GK4" s="110"/>
      <c r="GL4" s="110"/>
      <c r="GM4" s="110"/>
      <c r="GN4" s="110"/>
      <c r="GO4" s="110"/>
      <c r="GP4" s="110"/>
      <c r="GQ4" s="110"/>
      <c r="GR4" s="110"/>
      <c r="GS4" s="110"/>
      <c r="GT4" s="110"/>
      <c r="GU4" s="110"/>
      <c r="GV4" s="110"/>
      <c r="GW4" s="110"/>
      <c r="GX4" s="110"/>
      <c r="GY4" s="110"/>
      <c r="GZ4" s="110"/>
      <c r="HA4" s="110"/>
      <c r="HB4" s="110"/>
      <c r="HC4" s="110"/>
      <c r="HD4" s="110"/>
      <c r="HE4" s="110"/>
      <c r="HF4" s="110"/>
      <c r="HG4" s="110"/>
      <c r="HH4" s="110"/>
      <c r="HI4" s="110"/>
      <c r="HJ4" s="110"/>
      <c r="HK4" s="110"/>
      <c r="HL4" s="110"/>
      <c r="HM4" s="110"/>
      <c r="HN4" s="110"/>
      <c r="HO4" s="110"/>
      <c r="HP4" s="110"/>
      <c r="HQ4" s="110"/>
      <c r="HR4" s="110"/>
      <c r="HS4" s="110"/>
      <c r="HT4" s="110"/>
      <c r="HU4" s="110"/>
      <c r="HV4" s="110"/>
      <c r="HW4" s="110"/>
      <c r="HX4" s="110"/>
      <c r="HY4" s="110"/>
      <c r="HZ4" s="110"/>
      <c r="IA4" s="110"/>
      <c r="IB4" s="110"/>
      <c r="IC4" s="110"/>
      <c r="ID4" s="110"/>
      <c r="IE4" s="110"/>
      <c r="IF4" s="110"/>
      <c r="IG4" s="110"/>
      <c r="IH4" s="110"/>
      <c r="II4" s="110"/>
      <c r="IJ4" s="110"/>
      <c r="IK4" s="110"/>
      <c r="IL4" s="110"/>
      <c r="IM4" s="110"/>
      <c r="IN4" s="110"/>
      <c r="IO4" s="110"/>
      <c r="IP4" s="110"/>
      <c r="IQ4" s="70"/>
    </row>
    <row r="5" spans="1:251" ht="16.5" hidden="1" customHeight="1">
      <c r="A5" s="95" t="s">
        <v>450</v>
      </c>
      <c r="B5" t="s">
        <v>1350</v>
      </c>
      <c r="C5" t="s">
        <v>450</v>
      </c>
      <c r="D5">
        <v>30</v>
      </c>
      <c r="E5" t="s">
        <v>450</v>
      </c>
      <c r="F5">
        <v>1</v>
      </c>
      <c r="G5" s="665"/>
      <c r="H5">
        <v>17</v>
      </c>
      <c r="J5" s="214" t="str">
        <f t="shared" si="0"/>
        <v>LTQ300117</v>
      </c>
      <c r="K5">
        <v>13290</v>
      </c>
      <c r="M5" t="s">
        <v>1348</v>
      </c>
      <c r="N5">
        <v>3</v>
      </c>
      <c r="O5" s="696" t="str">
        <f t="shared" si="1"/>
        <v>LTQ1003</v>
      </c>
      <c r="P5">
        <v>20800</v>
      </c>
      <c r="R5" s="95" t="s">
        <v>450</v>
      </c>
      <c r="V5" s="214"/>
      <c r="EE5" s="95" t="s">
        <v>450</v>
      </c>
      <c r="EF5" s="110"/>
      <c r="EG5" s="110"/>
      <c r="EH5" s="110"/>
      <c r="EI5" s="216"/>
      <c r="EJ5" s="110"/>
      <c r="EK5" s="110"/>
      <c r="EL5" s="110"/>
      <c r="EM5" s="110"/>
      <c r="EN5" s="110"/>
      <c r="EO5" s="110"/>
      <c r="EP5" s="110"/>
      <c r="EQ5" s="110"/>
      <c r="ER5" s="110"/>
      <c r="ES5" s="110"/>
      <c r="ET5" s="110"/>
      <c r="EU5" s="110"/>
      <c r="EV5" s="110"/>
      <c r="EW5" s="110"/>
      <c r="EX5" s="110"/>
      <c r="EY5" s="110"/>
      <c r="EZ5" s="110"/>
      <c r="FA5" s="110"/>
      <c r="FB5" s="110"/>
      <c r="FC5" s="110"/>
      <c r="FD5" s="110"/>
      <c r="FE5" s="110"/>
      <c r="FF5" s="110"/>
      <c r="FG5" s="110"/>
      <c r="FH5" s="110"/>
      <c r="FI5" s="110"/>
      <c r="FJ5" s="110"/>
      <c r="FK5" s="110"/>
      <c r="FL5" s="110"/>
      <c r="FM5" s="110"/>
      <c r="FN5" s="110"/>
      <c r="FO5" s="110"/>
      <c r="FP5" s="110"/>
      <c r="FQ5" s="110"/>
      <c r="FR5" s="110"/>
      <c r="FS5" s="110"/>
      <c r="FT5" s="110"/>
      <c r="FU5" s="110"/>
      <c r="FV5" s="110"/>
      <c r="FW5" s="110"/>
      <c r="FX5" s="110"/>
      <c r="FY5" s="110"/>
      <c r="FZ5" s="110"/>
      <c r="GA5" s="110"/>
      <c r="GB5" s="110"/>
      <c r="GC5" s="110"/>
      <c r="GD5" s="110"/>
      <c r="GE5" s="110"/>
      <c r="GF5" s="110"/>
      <c r="GG5" s="110"/>
      <c r="GH5" s="110"/>
      <c r="GI5" s="110"/>
      <c r="GJ5" s="110"/>
      <c r="GK5" s="110"/>
      <c r="GL5" s="110"/>
      <c r="GM5" s="110"/>
      <c r="GN5" s="110"/>
      <c r="GO5" s="110"/>
      <c r="GP5" s="110"/>
      <c r="GQ5" s="110"/>
      <c r="GR5" s="110"/>
      <c r="GS5" s="110"/>
      <c r="GT5" s="110"/>
      <c r="GU5" s="110"/>
      <c r="GV5" s="110"/>
      <c r="GW5" s="110"/>
      <c r="GX5" s="110"/>
      <c r="GY5" s="110"/>
      <c r="GZ5" s="110"/>
      <c r="HA5" s="110"/>
      <c r="HB5" s="110"/>
      <c r="HC5" s="110"/>
      <c r="HD5" s="110"/>
      <c r="HE5" s="110"/>
      <c r="HF5" s="110"/>
      <c r="HG5" s="110"/>
      <c r="HH5" s="110"/>
      <c r="HI5" s="110"/>
      <c r="HJ5" s="110"/>
      <c r="HK5" s="110"/>
      <c r="HL5" s="110"/>
      <c r="HM5" s="110"/>
      <c r="HN5" s="110"/>
      <c r="HO5" s="110"/>
      <c r="HP5" s="110"/>
      <c r="HQ5" s="110"/>
      <c r="HR5" s="110"/>
      <c r="HS5" s="110"/>
      <c r="HT5" s="110"/>
      <c r="HU5" s="110"/>
      <c r="HV5" s="110"/>
      <c r="HW5" s="110"/>
      <c r="HX5" s="110"/>
      <c r="HY5" s="110"/>
      <c r="HZ5" s="110"/>
      <c r="IA5" s="110"/>
      <c r="IB5" s="110"/>
      <c r="IC5" s="110"/>
      <c r="ID5" s="110"/>
      <c r="IE5" s="110"/>
      <c r="IF5" s="110"/>
      <c r="IG5" s="110"/>
      <c r="IH5" s="110"/>
      <c r="II5" s="110"/>
      <c r="IJ5" s="110"/>
      <c r="IK5" s="110"/>
      <c r="IL5" s="110"/>
      <c r="IM5" s="110"/>
      <c r="IN5" s="110"/>
      <c r="IO5" s="110"/>
      <c r="IP5" s="110"/>
      <c r="IQ5" s="70"/>
    </row>
    <row r="6" spans="1:251" ht="16.5" hidden="1" customHeight="1">
      <c r="A6" s="95" t="s">
        <v>450</v>
      </c>
      <c r="B6" t="s">
        <v>1350</v>
      </c>
      <c r="C6" t="s">
        <v>450</v>
      </c>
      <c r="D6">
        <v>30</v>
      </c>
      <c r="E6" t="s">
        <v>450</v>
      </c>
      <c r="F6">
        <v>1</v>
      </c>
      <c r="G6" s="665"/>
      <c r="H6">
        <v>18</v>
      </c>
      <c r="J6" s="214" t="str">
        <f t="shared" si="0"/>
        <v>LTQ300118</v>
      </c>
      <c r="K6">
        <v>13600</v>
      </c>
      <c r="M6" t="s">
        <v>1348</v>
      </c>
      <c r="N6">
        <v>4</v>
      </c>
      <c r="O6" s="696" t="str">
        <f t="shared" si="1"/>
        <v>LTQ1004</v>
      </c>
      <c r="P6">
        <v>21200</v>
      </c>
      <c r="R6" s="95" t="s">
        <v>450</v>
      </c>
      <c r="V6" s="214"/>
      <c r="EE6" s="95" t="s">
        <v>450</v>
      </c>
      <c r="EF6" s="110"/>
      <c r="EG6" s="110"/>
      <c r="EH6" s="110"/>
      <c r="EI6" s="216"/>
      <c r="EJ6" s="110"/>
      <c r="EK6" s="110"/>
      <c r="EL6" s="110"/>
      <c r="EM6" s="110"/>
      <c r="EN6" s="110"/>
      <c r="EO6" s="110"/>
      <c r="EP6" s="110"/>
      <c r="EQ6" s="110"/>
      <c r="ER6" s="110"/>
      <c r="ES6" s="110"/>
      <c r="ET6" s="110"/>
      <c r="EU6" s="110"/>
      <c r="EV6" s="110"/>
      <c r="EW6" s="110"/>
      <c r="EX6" s="110"/>
      <c r="EY6" s="110"/>
      <c r="EZ6" s="110"/>
      <c r="FA6" s="110"/>
      <c r="FB6" s="110"/>
      <c r="FC6" s="110"/>
      <c r="FD6" s="110"/>
      <c r="FE6" s="110"/>
      <c r="FF6" s="110"/>
      <c r="FG6" s="110"/>
      <c r="FH6" s="110"/>
      <c r="FI6" s="110"/>
      <c r="FJ6" s="110"/>
      <c r="FK6" s="110"/>
      <c r="FL6" s="110"/>
      <c r="FM6" s="110"/>
      <c r="FN6" s="110"/>
      <c r="FO6" s="110"/>
      <c r="FP6" s="110"/>
      <c r="FQ6" s="110"/>
      <c r="FR6" s="110"/>
      <c r="FS6" s="110"/>
      <c r="FT6" s="110"/>
      <c r="FU6" s="110"/>
      <c r="FV6" s="110"/>
      <c r="FW6" s="110"/>
      <c r="FX6" s="110"/>
      <c r="FY6" s="110"/>
      <c r="FZ6" s="110"/>
      <c r="GA6" s="110"/>
      <c r="GB6" s="110"/>
      <c r="GC6" s="110"/>
      <c r="GD6" s="110"/>
      <c r="GE6" s="110"/>
      <c r="GF6" s="110"/>
      <c r="GG6" s="110"/>
      <c r="GH6" s="110"/>
      <c r="GI6" s="110"/>
      <c r="GJ6" s="110"/>
      <c r="GK6" s="110"/>
      <c r="GL6" s="110"/>
      <c r="GM6" s="110"/>
      <c r="GN6" s="110"/>
      <c r="GO6" s="110"/>
      <c r="GP6" s="110"/>
      <c r="GQ6" s="110"/>
      <c r="GR6" s="110"/>
      <c r="GS6" s="110"/>
      <c r="GT6" s="110"/>
      <c r="GU6" s="110"/>
      <c r="GV6" s="110"/>
      <c r="GW6" s="110"/>
      <c r="GX6" s="110"/>
      <c r="GY6" s="110"/>
      <c r="GZ6" s="110"/>
      <c r="HA6" s="110"/>
      <c r="HB6" s="110"/>
      <c r="HC6" s="110"/>
      <c r="HD6" s="110"/>
      <c r="HE6" s="110"/>
      <c r="HF6" s="110"/>
      <c r="HG6" s="110"/>
      <c r="HH6" s="110"/>
      <c r="HI6" s="110"/>
      <c r="HJ6" s="110"/>
      <c r="HK6" s="110"/>
      <c r="HL6" s="110"/>
      <c r="HM6" s="110"/>
      <c r="HN6" s="110"/>
      <c r="HO6" s="110"/>
      <c r="HP6" s="110"/>
      <c r="HQ6" s="110"/>
      <c r="HR6" s="110"/>
      <c r="HS6" s="110"/>
      <c r="HT6" s="110"/>
      <c r="HU6" s="110"/>
      <c r="HV6" s="110"/>
      <c r="HW6" s="110"/>
      <c r="HX6" s="110"/>
      <c r="HY6" s="110"/>
      <c r="HZ6" s="110"/>
      <c r="IA6" s="110"/>
      <c r="IB6" s="110"/>
      <c r="IC6" s="110"/>
      <c r="ID6" s="110"/>
      <c r="IE6" s="110"/>
      <c r="IF6" s="110"/>
      <c r="IG6" s="110"/>
      <c r="IH6" s="110"/>
      <c r="II6" s="110"/>
      <c r="IJ6" s="110"/>
      <c r="IK6" s="110"/>
      <c r="IL6" s="110"/>
      <c r="IM6" s="110"/>
      <c r="IN6" s="110"/>
      <c r="IO6" s="110"/>
      <c r="IP6" s="110"/>
      <c r="IQ6" s="70"/>
    </row>
    <row r="7" spans="1:251" ht="16.5" hidden="1" customHeight="1">
      <c r="A7" s="95" t="s">
        <v>450</v>
      </c>
      <c r="B7" t="s">
        <v>1350</v>
      </c>
      <c r="C7" t="s">
        <v>450</v>
      </c>
      <c r="D7">
        <v>30</v>
      </c>
      <c r="E7" t="s">
        <v>450</v>
      </c>
      <c r="F7">
        <v>1</v>
      </c>
      <c r="G7" s="665"/>
      <c r="H7">
        <v>19</v>
      </c>
      <c r="J7" s="214" t="str">
        <f t="shared" si="0"/>
        <v>LTQ300119</v>
      </c>
      <c r="K7">
        <v>13810</v>
      </c>
      <c r="M7" t="s">
        <v>1348</v>
      </c>
      <c r="N7">
        <v>5</v>
      </c>
      <c r="O7" s="696" t="str">
        <f t="shared" si="1"/>
        <v>LTQ1005</v>
      </c>
      <c r="P7">
        <v>21600</v>
      </c>
      <c r="R7" s="95" t="s">
        <v>450</v>
      </c>
      <c r="V7" s="214"/>
      <c r="EE7" s="95" t="s">
        <v>450</v>
      </c>
      <c r="EF7" s="110"/>
      <c r="EG7" s="110"/>
      <c r="EH7" s="110"/>
      <c r="EI7" s="216"/>
      <c r="EJ7" s="110"/>
      <c r="EK7" s="110"/>
      <c r="EL7" s="110"/>
      <c r="EM7" s="110"/>
      <c r="EN7" s="110"/>
      <c r="EO7" s="110"/>
      <c r="EP7" s="110"/>
      <c r="EQ7" s="110"/>
      <c r="ER7" s="110"/>
      <c r="ES7" s="110"/>
      <c r="ET7" s="110"/>
      <c r="EU7" s="110"/>
      <c r="EV7" s="110"/>
      <c r="EW7" s="110"/>
      <c r="EX7" s="110"/>
      <c r="EY7" s="110"/>
      <c r="EZ7" s="110"/>
      <c r="FA7" s="110"/>
      <c r="FB7" s="110"/>
      <c r="FC7" s="110"/>
      <c r="FD7" s="110"/>
      <c r="FE7" s="110"/>
      <c r="FF7" s="110"/>
      <c r="FG7" s="110"/>
      <c r="FH7" s="110"/>
      <c r="FI7" s="110"/>
      <c r="FJ7" s="110"/>
      <c r="FK7" s="110"/>
      <c r="FL7" s="110"/>
      <c r="FM7" s="110"/>
      <c r="FN7" s="110"/>
      <c r="FO7" s="110"/>
      <c r="FP7" s="110"/>
      <c r="FQ7" s="110"/>
      <c r="FR7" s="110"/>
      <c r="FS7" s="110"/>
      <c r="FT7" s="110"/>
      <c r="FU7" s="110"/>
      <c r="FV7" s="110"/>
      <c r="FW7" s="110"/>
      <c r="FX7" s="110"/>
      <c r="FY7" s="110"/>
      <c r="FZ7" s="110"/>
      <c r="GA7" s="110"/>
      <c r="GB7" s="110"/>
      <c r="GC7" s="110"/>
      <c r="GD7" s="110"/>
      <c r="GE7" s="110"/>
      <c r="GF7" s="110"/>
      <c r="GG7" s="110"/>
      <c r="GH7" s="110"/>
      <c r="GI7" s="110"/>
      <c r="GJ7" s="110"/>
      <c r="GK7" s="110"/>
      <c r="GL7" s="110"/>
      <c r="GM7" s="110"/>
      <c r="GN7" s="110"/>
      <c r="GO7" s="110"/>
      <c r="GP7" s="110"/>
      <c r="GQ7" s="110"/>
      <c r="GR7" s="110"/>
      <c r="GS7" s="110"/>
      <c r="GT7" s="110"/>
      <c r="GU7" s="110"/>
      <c r="GV7" s="110"/>
      <c r="GW7" s="110"/>
      <c r="GX7" s="110"/>
      <c r="GY7" s="110"/>
      <c r="GZ7" s="110"/>
      <c r="HA7" s="110"/>
      <c r="HB7" s="110"/>
      <c r="HC7" s="110"/>
      <c r="HD7" s="110"/>
      <c r="HE7" s="110"/>
      <c r="HF7" s="110"/>
      <c r="HG7" s="110"/>
      <c r="HH7" s="110"/>
      <c r="HI7" s="110"/>
      <c r="HJ7" s="110"/>
      <c r="HK7" s="110"/>
      <c r="HL7" s="110"/>
      <c r="HM7" s="110"/>
      <c r="HN7" s="110"/>
      <c r="HO7" s="110"/>
      <c r="HP7" s="110"/>
      <c r="HQ7" s="110"/>
      <c r="HR7" s="110"/>
      <c r="HS7" s="110"/>
      <c r="HT7" s="110"/>
      <c r="HU7" s="110"/>
      <c r="HV7" s="110"/>
      <c r="HW7" s="110"/>
      <c r="HX7" s="110"/>
      <c r="HY7" s="110"/>
      <c r="HZ7" s="110"/>
      <c r="IA7" s="110"/>
      <c r="IB7" s="110"/>
      <c r="IC7" s="110"/>
      <c r="ID7" s="110"/>
      <c r="IE7" s="110"/>
      <c r="IF7" s="110"/>
      <c r="IG7" s="110"/>
      <c r="IH7" s="110"/>
      <c r="II7" s="110"/>
      <c r="IJ7" s="110"/>
      <c r="IK7" s="110"/>
      <c r="IL7" s="110"/>
      <c r="IM7" s="110"/>
      <c r="IN7" s="110"/>
      <c r="IO7" s="110"/>
      <c r="IP7" s="110"/>
      <c r="IQ7" s="70"/>
    </row>
    <row r="8" spans="1:251" ht="16.5" hidden="1" customHeight="1">
      <c r="A8" s="95" t="s">
        <v>450</v>
      </c>
      <c r="B8" t="s">
        <v>1350</v>
      </c>
      <c r="C8" t="s">
        <v>450</v>
      </c>
      <c r="D8">
        <v>30</v>
      </c>
      <c r="E8" t="s">
        <v>450</v>
      </c>
      <c r="F8">
        <v>1</v>
      </c>
      <c r="G8" s="665"/>
      <c r="H8">
        <v>20</v>
      </c>
      <c r="J8" s="214" t="str">
        <f t="shared" si="0"/>
        <v>LTQ300120</v>
      </c>
      <c r="K8">
        <v>14320</v>
      </c>
      <c r="M8" t="s">
        <v>1348</v>
      </c>
      <c r="N8">
        <v>6</v>
      </c>
      <c r="O8" s="696" t="str">
        <f t="shared" si="1"/>
        <v>LTQ1006</v>
      </c>
      <c r="P8">
        <v>22000</v>
      </c>
      <c r="R8" s="95" t="s">
        <v>450</v>
      </c>
      <c r="V8" s="214"/>
      <c r="EE8" s="95" t="s">
        <v>450</v>
      </c>
      <c r="EF8" s="110"/>
      <c r="EG8" s="110"/>
      <c r="EH8" s="110"/>
      <c r="EI8" s="216"/>
      <c r="EJ8" s="110"/>
      <c r="EK8" s="110"/>
      <c r="EL8" s="110"/>
      <c r="EM8" s="110"/>
      <c r="EN8" s="110"/>
      <c r="EO8" s="110"/>
      <c r="EP8" s="110"/>
      <c r="EQ8" s="110"/>
      <c r="ER8" s="110"/>
      <c r="ES8" s="110"/>
      <c r="ET8" s="110"/>
      <c r="EU8" s="110"/>
      <c r="EV8" s="110"/>
      <c r="EW8" s="110"/>
      <c r="EX8" s="110"/>
      <c r="EY8" s="110"/>
      <c r="EZ8" s="110"/>
      <c r="FA8" s="110"/>
      <c r="FB8" s="110"/>
      <c r="FC8" s="110"/>
      <c r="FD8" s="110"/>
      <c r="FE8" s="110"/>
      <c r="FF8" s="110"/>
      <c r="FG8" s="110"/>
      <c r="FH8" s="110"/>
      <c r="FI8" s="110"/>
      <c r="FJ8" s="110"/>
      <c r="FK8" s="110"/>
      <c r="FL8" s="110"/>
      <c r="FM8" s="110"/>
      <c r="FN8" s="110"/>
      <c r="FO8" s="110"/>
      <c r="FP8" s="110"/>
      <c r="FQ8" s="110"/>
      <c r="FR8" s="110"/>
      <c r="FS8" s="110"/>
      <c r="FT8" s="110"/>
      <c r="FU8" s="110"/>
      <c r="FV8" s="110"/>
      <c r="FW8" s="110"/>
      <c r="FX8" s="110"/>
      <c r="FY8" s="110"/>
      <c r="FZ8" s="110"/>
      <c r="GA8" s="110"/>
      <c r="GB8" s="110"/>
      <c r="GC8" s="110"/>
      <c r="GD8" s="110"/>
      <c r="GE8" s="110"/>
      <c r="GF8" s="110"/>
      <c r="GG8" s="110"/>
      <c r="GH8" s="110"/>
      <c r="GI8" s="110"/>
      <c r="GJ8" s="110"/>
      <c r="GK8" s="110"/>
      <c r="GL8" s="110"/>
      <c r="GM8" s="110"/>
      <c r="GN8" s="110"/>
      <c r="GO8" s="110"/>
      <c r="GP8" s="110"/>
      <c r="GQ8" s="110"/>
      <c r="GR8" s="110"/>
      <c r="GS8" s="110"/>
      <c r="GT8" s="110"/>
      <c r="GU8" s="110"/>
      <c r="GV8" s="110"/>
      <c r="GW8" s="110"/>
      <c r="GX8" s="110"/>
      <c r="GY8" s="110"/>
      <c r="GZ8" s="110"/>
      <c r="HA8" s="110"/>
      <c r="HB8" s="110"/>
      <c r="HC8" s="110"/>
      <c r="HD8" s="110"/>
      <c r="HE8" s="110"/>
      <c r="HF8" s="110"/>
      <c r="HG8" s="110"/>
      <c r="HH8" s="110"/>
      <c r="HI8" s="110"/>
      <c r="HJ8" s="110"/>
      <c r="HK8" s="110"/>
      <c r="HL8" s="110"/>
      <c r="HM8" s="110"/>
      <c r="HN8" s="110"/>
      <c r="HO8" s="110"/>
      <c r="HP8" s="110"/>
      <c r="HQ8" s="110"/>
      <c r="HR8" s="110"/>
      <c r="HS8" s="110"/>
      <c r="HT8" s="110"/>
      <c r="HU8" s="110"/>
      <c r="HV8" s="110"/>
      <c r="HW8" s="110"/>
      <c r="HX8" s="110"/>
      <c r="HY8" s="110"/>
      <c r="HZ8" s="110"/>
      <c r="IA8" s="110"/>
      <c r="IB8" s="110"/>
      <c r="IC8" s="110"/>
      <c r="ID8" s="110"/>
      <c r="IE8" s="110"/>
      <c r="IF8" s="110"/>
      <c r="IG8" s="110"/>
      <c r="IH8" s="110"/>
      <c r="II8" s="110"/>
      <c r="IJ8" s="110"/>
      <c r="IK8" s="110"/>
      <c r="IL8" s="110"/>
      <c r="IM8" s="110"/>
      <c r="IN8" s="110"/>
      <c r="IO8" s="110"/>
      <c r="IP8" s="110"/>
      <c r="IQ8" s="70"/>
    </row>
    <row r="9" spans="1:251" ht="16.5" hidden="1" customHeight="1">
      <c r="A9" s="95" t="s">
        <v>450</v>
      </c>
      <c r="B9" t="s">
        <v>1350</v>
      </c>
      <c r="C9" t="s">
        <v>450</v>
      </c>
      <c r="D9">
        <v>30</v>
      </c>
      <c r="E9" t="s">
        <v>450</v>
      </c>
      <c r="F9">
        <v>1</v>
      </c>
      <c r="G9" s="665"/>
      <c r="H9">
        <v>21</v>
      </c>
      <c r="J9" s="214" t="str">
        <f t="shared" si="0"/>
        <v>LTQ300121</v>
      </c>
      <c r="K9">
        <v>14740</v>
      </c>
      <c r="M9" t="s">
        <v>1348</v>
      </c>
      <c r="N9">
        <v>7</v>
      </c>
      <c r="O9" s="696" t="str">
        <f t="shared" si="1"/>
        <v>LTQ1007</v>
      </c>
      <c r="P9">
        <v>22400.000000000004</v>
      </c>
      <c r="R9" s="95" t="s">
        <v>450</v>
      </c>
      <c r="V9" s="214"/>
      <c r="EE9" s="95" t="s">
        <v>450</v>
      </c>
      <c r="EF9" s="110"/>
      <c r="EG9" s="110"/>
      <c r="EH9" s="110"/>
      <c r="EI9" s="216"/>
      <c r="EJ9" s="110"/>
      <c r="EK9" s="110"/>
      <c r="EL9" s="110"/>
      <c r="EM9" s="110"/>
      <c r="EN9" s="110"/>
      <c r="EO9" s="110"/>
      <c r="EP9" s="110"/>
      <c r="EQ9" s="110"/>
      <c r="ER9" s="110"/>
      <c r="ES9" s="110"/>
      <c r="ET9" s="110"/>
      <c r="EU9" s="110"/>
      <c r="EV9" s="110"/>
      <c r="EW9" s="110"/>
      <c r="EX9" s="110"/>
      <c r="EY9" s="110"/>
      <c r="EZ9" s="110"/>
      <c r="FA9" s="110"/>
      <c r="FB9" s="110"/>
      <c r="FC9" s="110"/>
      <c r="FD9" s="110"/>
      <c r="FE9" s="110"/>
      <c r="FF9" s="110"/>
      <c r="FG9" s="110"/>
      <c r="FH9" s="110"/>
      <c r="FI9" s="110"/>
      <c r="FJ9" s="110"/>
      <c r="FK9" s="110"/>
      <c r="FL9" s="110"/>
      <c r="FM9" s="110"/>
      <c r="FN9" s="110"/>
      <c r="FO9" s="110"/>
      <c r="FP9" s="110"/>
      <c r="FQ9" s="110"/>
      <c r="FR9" s="110"/>
      <c r="FS9" s="110"/>
      <c r="FT9" s="110"/>
      <c r="FU9" s="110"/>
      <c r="FV9" s="110"/>
      <c r="FW9" s="110"/>
      <c r="FX9" s="110"/>
      <c r="FY9" s="110"/>
      <c r="FZ9" s="110"/>
      <c r="GA9" s="110"/>
      <c r="GB9" s="110"/>
      <c r="GC9" s="110"/>
      <c r="GD9" s="110"/>
      <c r="GE9" s="110"/>
      <c r="GF9" s="110"/>
      <c r="GG9" s="110"/>
      <c r="GH9" s="110"/>
      <c r="GI9" s="110"/>
      <c r="GJ9" s="110"/>
      <c r="GK9" s="110"/>
      <c r="GL9" s="110"/>
      <c r="GM9" s="110"/>
      <c r="GN9" s="110"/>
      <c r="GO9" s="110"/>
      <c r="GP9" s="110"/>
      <c r="GQ9" s="110"/>
      <c r="GR9" s="110"/>
      <c r="GS9" s="110"/>
      <c r="GT9" s="110"/>
      <c r="GU9" s="110"/>
      <c r="GV9" s="110"/>
      <c r="GW9" s="110"/>
      <c r="GX9" s="110"/>
      <c r="GY9" s="110"/>
      <c r="GZ9" s="110"/>
      <c r="HA9" s="110"/>
      <c r="HB9" s="110"/>
      <c r="HC9" s="110"/>
      <c r="HD9" s="110"/>
      <c r="HE9" s="110"/>
      <c r="HF9" s="110"/>
      <c r="HG9" s="110"/>
      <c r="HH9" s="110"/>
      <c r="HI9" s="110"/>
      <c r="HJ9" s="110"/>
      <c r="HK9" s="110"/>
      <c r="HL9" s="110"/>
      <c r="HM9" s="110"/>
      <c r="HN9" s="110"/>
      <c r="HO9" s="110"/>
      <c r="HP9" s="110"/>
      <c r="HQ9" s="110"/>
      <c r="HR9" s="110"/>
      <c r="HS9" s="110"/>
      <c r="HT9" s="110"/>
      <c r="HU9" s="110"/>
      <c r="HV9" s="110"/>
      <c r="HW9" s="110"/>
      <c r="HX9" s="110"/>
      <c r="HY9" s="110"/>
      <c r="HZ9" s="110"/>
      <c r="IA9" s="110"/>
      <c r="IB9" s="110"/>
      <c r="IC9" s="110"/>
      <c r="ID9" s="110"/>
      <c r="IE9" s="110"/>
      <c r="IF9" s="110"/>
      <c r="IG9" s="110"/>
      <c r="IH9" s="110"/>
      <c r="II9" s="110"/>
      <c r="IJ9" s="110"/>
      <c r="IK9" s="110"/>
      <c r="IL9" s="110"/>
      <c r="IM9" s="110"/>
      <c r="IN9" s="110"/>
      <c r="IO9" s="110"/>
      <c r="IP9" s="110"/>
      <c r="IQ9" s="70"/>
    </row>
    <row r="10" spans="1:251" ht="16.5" hidden="1" customHeight="1">
      <c r="A10" s="95" t="s">
        <v>450</v>
      </c>
      <c r="B10" t="s">
        <v>1350</v>
      </c>
      <c r="C10" t="s">
        <v>450</v>
      </c>
      <c r="D10">
        <v>30</v>
      </c>
      <c r="E10" t="s">
        <v>450</v>
      </c>
      <c r="F10">
        <v>1</v>
      </c>
      <c r="G10" s="665"/>
      <c r="H10">
        <v>22</v>
      </c>
      <c r="J10" s="214" t="str">
        <f t="shared" si="0"/>
        <v>LTQ300122</v>
      </c>
      <c r="K10">
        <v>15150</v>
      </c>
      <c r="M10" t="s">
        <v>1348</v>
      </c>
      <c r="N10">
        <v>8</v>
      </c>
      <c r="O10" s="696" t="str">
        <f t="shared" si="1"/>
        <v>LTQ1008</v>
      </c>
      <c r="P10">
        <v>22800.000000000004</v>
      </c>
      <c r="R10" s="95" t="s">
        <v>450</v>
      </c>
      <c r="V10" s="214"/>
      <c r="EE10" s="95" t="s">
        <v>450</v>
      </c>
      <c r="EF10" s="110"/>
      <c r="EG10" s="110"/>
      <c r="EH10" s="110"/>
      <c r="EI10" s="216"/>
      <c r="EJ10" s="110"/>
      <c r="EK10" s="110"/>
      <c r="EL10" s="110"/>
      <c r="EM10" s="110"/>
      <c r="EN10" s="110"/>
      <c r="EO10" s="110"/>
      <c r="EP10" s="110"/>
      <c r="EQ10" s="110"/>
      <c r="ER10" s="110"/>
      <c r="ES10" s="110"/>
      <c r="ET10" s="110"/>
      <c r="EU10" s="110"/>
      <c r="EV10" s="110"/>
      <c r="EW10" s="110"/>
      <c r="EX10" s="110"/>
      <c r="EY10" s="110"/>
      <c r="EZ10" s="110"/>
      <c r="FA10" s="110"/>
      <c r="FB10" s="110"/>
      <c r="FC10" s="110"/>
      <c r="FD10" s="110"/>
      <c r="FE10" s="110"/>
      <c r="FF10" s="110"/>
      <c r="FG10" s="110"/>
      <c r="FH10" s="110"/>
      <c r="FI10" s="110"/>
      <c r="FJ10" s="110"/>
      <c r="FK10" s="110"/>
      <c r="FL10" s="110"/>
      <c r="FM10" s="110"/>
      <c r="FN10" s="110"/>
      <c r="FO10" s="110"/>
      <c r="FP10" s="110"/>
      <c r="FQ10" s="110"/>
      <c r="FR10" s="110"/>
      <c r="FS10" s="110"/>
      <c r="FT10" s="110"/>
      <c r="FU10" s="110"/>
      <c r="FV10" s="110"/>
      <c r="FW10" s="110"/>
      <c r="FX10" s="110"/>
      <c r="FY10" s="110"/>
      <c r="FZ10" s="110"/>
      <c r="GA10" s="110"/>
      <c r="GB10" s="110"/>
      <c r="GC10" s="110"/>
      <c r="GD10" s="110"/>
      <c r="GE10" s="110"/>
      <c r="GF10" s="110"/>
      <c r="GG10" s="110"/>
      <c r="GH10" s="110"/>
      <c r="GI10" s="110"/>
      <c r="GJ10" s="110"/>
      <c r="GK10" s="110"/>
      <c r="GL10" s="110"/>
      <c r="GM10" s="110"/>
      <c r="GN10" s="110"/>
      <c r="GO10" s="110"/>
      <c r="GP10" s="110"/>
      <c r="GQ10" s="110"/>
      <c r="GR10" s="110"/>
      <c r="GS10" s="110"/>
      <c r="GT10" s="110"/>
      <c r="GU10" s="110"/>
      <c r="GV10" s="110"/>
      <c r="GW10" s="110"/>
      <c r="GX10" s="110"/>
      <c r="GY10" s="110"/>
      <c r="GZ10" s="110"/>
      <c r="HA10" s="110"/>
      <c r="HB10" s="110"/>
      <c r="HC10" s="110"/>
      <c r="HD10" s="110"/>
      <c r="HE10" s="110"/>
      <c r="HF10" s="110"/>
      <c r="HG10" s="110"/>
      <c r="HH10" s="110"/>
      <c r="HI10" s="110"/>
      <c r="HJ10" s="110"/>
      <c r="HK10" s="110"/>
      <c r="HL10" s="110"/>
      <c r="HM10" s="110"/>
      <c r="HN10" s="110"/>
      <c r="HO10" s="110"/>
      <c r="HP10" s="110"/>
      <c r="HQ10" s="110"/>
      <c r="HR10" s="110"/>
      <c r="HS10" s="110"/>
      <c r="HT10" s="110"/>
      <c r="HU10" s="110"/>
      <c r="HV10" s="110"/>
      <c r="HW10" s="110"/>
      <c r="HX10" s="110"/>
      <c r="HY10" s="110"/>
      <c r="HZ10" s="110"/>
      <c r="IA10" s="110"/>
      <c r="IB10" s="110"/>
      <c r="IC10" s="110"/>
      <c r="ID10" s="110"/>
      <c r="IE10" s="110"/>
      <c r="IF10" s="110"/>
      <c r="IG10" s="110"/>
      <c r="IH10" s="110"/>
      <c r="II10" s="110"/>
      <c r="IJ10" s="110"/>
      <c r="IK10" s="110"/>
      <c r="IL10" s="110"/>
      <c r="IM10" s="110"/>
      <c r="IN10" s="110"/>
      <c r="IO10" s="110"/>
      <c r="IP10" s="110"/>
      <c r="IQ10" s="70"/>
    </row>
    <row r="11" spans="1:251" ht="16.5" hidden="1" customHeight="1">
      <c r="A11" s="95" t="s">
        <v>450</v>
      </c>
      <c r="B11" t="s">
        <v>1350</v>
      </c>
      <c r="C11" t="s">
        <v>450</v>
      </c>
      <c r="D11">
        <v>30</v>
      </c>
      <c r="E11" t="s">
        <v>450</v>
      </c>
      <c r="F11">
        <v>1</v>
      </c>
      <c r="G11" s="665"/>
      <c r="H11">
        <v>23</v>
      </c>
      <c r="J11" s="214" t="str">
        <f t="shared" si="0"/>
        <v>LTQ300123</v>
      </c>
      <c r="K11">
        <v>15560</v>
      </c>
      <c r="M11" t="s">
        <v>1348</v>
      </c>
      <c r="N11">
        <v>9</v>
      </c>
      <c r="O11" s="696" t="str">
        <f t="shared" si="1"/>
        <v>LTQ1009</v>
      </c>
      <c r="P11">
        <v>23200</v>
      </c>
      <c r="R11" s="95" t="s">
        <v>450</v>
      </c>
      <c r="V11" s="214"/>
      <c r="EE11" s="95" t="s">
        <v>450</v>
      </c>
      <c r="EF11" s="110"/>
      <c r="EG11" s="110"/>
      <c r="EH11" s="110"/>
      <c r="EI11" s="216"/>
      <c r="EJ11" s="110"/>
      <c r="EK11" s="110"/>
      <c r="EL11" s="110"/>
      <c r="EM11" s="110"/>
      <c r="EN11" s="110"/>
      <c r="EO11" s="110"/>
      <c r="EP11" s="110"/>
      <c r="EQ11" s="110"/>
      <c r="ER11" s="110"/>
      <c r="ES11" s="110"/>
      <c r="ET11" s="110"/>
      <c r="EU11" s="110"/>
      <c r="EV11" s="110"/>
      <c r="EW11" s="110"/>
      <c r="EX11" s="110"/>
      <c r="EY11" s="110"/>
      <c r="EZ11" s="110"/>
      <c r="FA11" s="110"/>
      <c r="FB11" s="110"/>
      <c r="FC11" s="110"/>
      <c r="FD11" s="110"/>
      <c r="FE11" s="110"/>
      <c r="FF11" s="110"/>
      <c r="FG11" s="110"/>
      <c r="FH11" s="110"/>
      <c r="FI11" s="110"/>
      <c r="FJ11" s="110"/>
      <c r="FK11" s="110"/>
      <c r="FL11" s="110"/>
      <c r="FM11" s="110"/>
      <c r="FN11" s="110"/>
      <c r="FO11" s="110"/>
      <c r="FP11" s="110"/>
      <c r="FQ11" s="110"/>
      <c r="FR11" s="110"/>
      <c r="FS11" s="110"/>
      <c r="FT11" s="110"/>
      <c r="FU11" s="110"/>
      <c r="FV11" s="110"/>
      <c r="FW11" s="110"/>
      <c r="FX11" s="110"/>
      <c r="FY11" s="110"/>
      <c r="FZ11" s="110"/>
      <c r="GA11" s="110"/>
      <c r="GB11" s="110"/>
      <c r="GC11" s="110"/>
      <c r="GD11" s="110"/>
      <c r="GE11" s="110"/>
      <c r="GF11" s="110"/>
      <c r="GG11" s="110"/>
      <c r="GH11" s="110"/>
      <c r="GI11" s="110"/>
      <c r="GJ11" s="110"/>
      <c r="GK11" s="110"/>
      <c r="GL11" s="110"/>
      <c r="GM11" s="110"/>
      <c r="GN11" s="110"/>
      <c r="GO11" s="110"/>
      <c r="GP11" s="110"/>
      <c r="GQ11" s="110"/>
      <c r="GR11" s="110"/>
      <c r="GS11" s="110"/>
      <c r="GT11" s="110"/>
      <c r="GU11" s="110"/>
      <c r="GV11" s="110"/>
      <c r="GW11" s="110"/>
      <c r="GX11" s="110"/>
      <c r="GY11" s="110"/>
      <c r="GZ11" s="110"/>
      <c r="HA11" s="110"/>
      <c r="HB11" s="110"/>
      <c r="HC11" s="110"/>
      <c r="HD11" s="110"/>
      <c r="HE11" s="110"/>
      <c r="HF11" s="110"/>
      <c r="HG11" s="110"/>
      <c r="HH11" s="110"/>
      <c r="HI11" s="110"/>
      <c r="HJ11" s="110"/>
      <c r="HK11" s="110"/>
      <c r="HL11" s="110"/>
      <c r="HM11" s="110"/>
      <c r="HN11" s="110"/>
      <c r="HO11" s="110"/>
      <c r="HP11" s="110"/>
      <c r="HQ11" s="110"/>
      <c r="HR11" s="110"/>
      <c r="HS11" s="110"/>
      <c r="HT11" s="110"/>
      <c r="HU11" s="110"/>
      <c r="HV11" s="110"/>
      <c r="HW11" s="110"/>
      <c r="HX11" s="110"/>
      <c r="HY11" s="110"/>
      <c r="HZ11" s="110"/>
      <c r="IA11" s="110"/>
      <c r="IB11" s="110"/>
      <c r="IC11" s="110"/>
      <c r="ID11" s="110"/>
      <c r="IE11" s="110"/>
      <c r="IF11" s="110"/>
      <c r="IG11" s="110"/>
      <c r="IH11" s="110"/>
      <c r="II11" s="110"/>
      <c r="IJ11" s="110"/>
      <c r="IK11" s="110"/>
      <c r="IL11" s="110"/>
      <c r="IM11" s="110"/>
      <c r="IN11" s="110"/>
      <c r="IO11" s="110"/>
      <c r="IP11" s="110"/>
      <c r="IQ11" s="70"/>
    </row>
    <row r="12" spans="1:251" ht="16.5" hidden="1" customHeight="1">
      <c r="A12" s="95" t="s">
        <v>450</v>
      </c>
      <c r="B12" t="s">
        <v>1350</v>
      </c>
      <c r="C12" t="s">
        <v>450</v>
      </c>
      <c r="D12">
        <v>30</v>
      </c>
      <c r="E12" t="s">
        <v>450</v>
      </c>
      <c r="F12">
        <v>1</v>
      </c>
      <c r="G12" s="665"/>
      <c r="H12">
        <v>24</v>
      </c>
      <c r="J12" s="214" t="str">
        <f t="shared" si="0"/>
        <v>LTQ300124</v>
      </c>
      <c r="K12">
        <v>16070</v>
      </c>
      <c r="M12" t="s">
        <v>1348</v>
      </c>
      <c r="N12">
        <v>10</v>
      </c>
      <c r="O12" s="696" t="str">
        <f t="shared" si="1"/>
        <v>LTQ1010</v>
      </c>
      <c r="P12">
        <v>23600</v>
      </c>
      <c r="R12" s="95" t="s">
        <v>450</v>
      </c>
      <c r="V12" s="214"/>
      <c r="EE12" s="95" t="s">
        <v>450</v>
      </c>
      <c r="EF12" s="110"/>
      <c r="EG12" s="110"/>
      <c r="EH12" s="110"/>
      <c r="EI12" s="216"/>
      <c r="EJ12" s="110"/>
      <c r="EK12" s="110"/>
      <c r="EL12" s="110"/>
      <c r="EM12" s="110"/>
      <c r="EN12" s="110"/>
      <c r="EO12" s="110"/>
      <c r="EP12" s="110"/>
      <c r="EQ12" s="110"/>
      <c r="ER12" s="110"/>
      <c r="ES12" s="110"/>
      <c r="ET12" s="110"/>
      <c r="EU12" s="110"/>
      <c r="EV12" s="110"/>
      <c r="EW12" s="110"/>
      <c r="EX12" s="110"/>
      <c r="EY12" s="110"/>
      <c r="EZ12" s="110"/>
      <c r="FA12" s="110"/>
      <c r="FB12" s="110"/>
      <c r="FC12" s="110"/>
      <c r="FD12" s="110"/>
      <c r="FE12" s="110"/>
      <c r="FF12" s="110"/>
      <c r="FG12" s="110"/>
      <c r="FH12" s="110"/>
      <c r="FI12" s="110"/>
      <c r="FJ12" s="110"/>
      <c r="FK12" s="110"/>
      <c r="FL12" s="110"/>
      <c r="FM12" s="110"/>
      <c r="FN12" s="110"/>
      <c r="FO12" s="110"/>
      <c r="FP12" s="110"/>
      <c r="FQ12" s="110"/>
      <c r="FR12" s="110"/>
      <c r="FS12" s="110"/>
      <c r="FT12" s="110"/>
      <c r="FU12" s="110"/>
      <c r="FV12" s="110"/>
      <c r="FW12" s="110"/>
      <c r="FX12" s="110"/>
      <c r="FY12" s="110"/>
      <c r="FZ12" s="110"/>
      <c r="GA12" s="110"/>
      <c r="GB12" s="110"/>
      <c r="GC12" s="110"/>
      <c r="GD12" s="110"/>
      <c r="GE12" s="110"/>
      <c r="GF12" s="110"/>
      <c r="GG12" s="110"/>
      <c r="GH12" s="110"/>
      <c r="GI12" s="110"/>
      <c r="GJ12" s="110"/>
      <c r="GK12" s="110"/>
      <c r="GL12" s="110"/>
      <c r="GM12" s="110"/>
      <c r="GN12" s="110"/>
      <c r="GO12" s="110"/>
      <c r="GP12" s="110"/>
      <c r="GQ12" s="110"/>
      <c r="GR12" s="110"/>
      <c r="GS12" s="110"/>
      <c r="GT12" s="110"/>
      <c r="GU12" s="110"/>
      <c r="GV12" s="110"/>
      <c r="GW12" s="110"/>
      <c r="GX12" s="110"/>
      <c r="GY12" s="110"/>
      <c r="GZ12" s="110"/>
      <c r="HA12" s="110"/>
      <c r="HB12" s="110"/>
      <c r="HC12" s="110"/>
      <c r="HD12" s="110"/>
      <c r="HE12" s="110"/>
      <c r="HF12" s="110"/>
      <c r="HG12" s="110"/>
      <c r="HH12" s="110"/>
      <c r="HI12" s="110"/>
      <c r="HJ12" s="110"/>
      <c r="HK12" s="110"/>
      <c r="HL12" s="110"/>
      <c r="HM12" s="110"/>
      <c r="HN12" s="110"/>
      <c r="HO12" s="110"/>
      <c r="HP12" s="110"/>
      <c r="HQ12" s="110"/>
      <c r="HR12" s="110"/>
      <c r="HS12" s="110"/>
      <c r="HT12" s="110"/>
      <c r="HU12" s="110"/>
      <c r="HV12" s="110"/>
      <c r="HW12" s="110"/>
      <c r="HX12" s="110"/>
      <c r="HY12" s="110"/>
      <c r="HZ12" s="110"/>
      <c r="IA12" s="110"/>
      <c r="IB12" s="110"/>
      <c r="IC12" s="110"/>
      <c r="ID12" s="110"/>
      <c r="IE12" s="110"/>
      <c r="IF12" s="110"/>
      <c r="IG12" s="110"/>
      <c r="IH12" s="110"/>
      <c r="II12" s="110"/>
      <c r="IJ12" s="110"/>
      <c r="IK12" s="110"/>
      <c r="IL12" s="110"/>
      <c r="IM12" s="110"/>
      <c r="IN12" s="110"/>
      <c r="IO12" s="110"/>
      <c r="IP12" s="110"/>
      <c r="IQ12" s="70"/>
    </row>
    <row r="13" spans="1:251" ht="16.5" hidden="1" customHeight="1">
      <c r="A13" s="95" t="s">
        <v>450</v>
      </c>
      <c r="B13" t="s">
        <v>1350</v>
      </c>
      <c r="C13" t="s">
        <v>450</v>
      </c>
      <c r="D13">
        <v>30</v>
      </c>
      <c r="E13" t="s">
        <v>450</v>
      </c>
      <c r="F13">
        <v>1</v>
      </c>
      <c r="G13" s="665"/>
      <c r="H13">
        <v>25</v>
      </c>
      <c r="J13" s="214" t="str">
        <f t="shared" si="0"/>
        <v>LTQ300125</v>
      </c>
      <c r="K13">
        <v>16580</v>
      </c>
      <c r="M13" t="s">
        <v>1348</v>
      </c>
      <c r="N13">
        <v>11</v>
      </c>
      <c r="O13" s="696" t="str">
        <f t="shared" si="1"/>
        <v>LTQ1011</v>
      </c>
      <c r="P13">
        <v>24000</v>
      </c>
      <c r="R13" s="95" t="s">
        <v>450</v>
      </c>
      <c r="V13" s="214"/>
      <c r="EE13" s="95" t="s">
        <v>450</v>
      </c>
      <c r="EF13" s="110"/>
      <c r="EG13" s="110"/>
      <c r="EH13" s="110"/>
      <c r="EI13" s="216"/>
      <c r="EJ13" s="110"/>
      <c r="EK13" s="110"/>
      <c r="EL13" s="110"/>
      <c r="EM13" s="110"/>
      <c r="EN13" s="110"/>
      <c r="EO13" s="110"/>
      <c r="EP13" s="110"/>
      <c r="EQ13" s="110"/>
      <c r="ER13" s="110"/>
      <c r="ES13" s="110"/>
      <c r="ET13" s="110"/>
      <c r="EU13" s="110"/>
      <c r="EV13" s="110"/>
      <c r="EW13" s="110"/>
      <c r="EX13" s="110"/>
      <c r="EY13" s="110"/>
      <c r="EZ13" s="110"/>
      <c r="FA13" s="110"/>
      <c r="FB13" s="110"/>
      <c r="FC13" s="110"/>
      <c r="FD13" s="110"/>
      <c r="FE13" s="110"/>
      <c r="FF13" s="110"/>
      <c r="FG13" s="110"/>
      <c r="FH13" s="110"/>
      <c r="FI13" s="110"/>
      <c r="FJ13" s="110"/>
      <c r="FK13" s="110"/>
      <c r="FL13" s="110"/>
      <c r="FM13" s="110"/>
      <c r="FN13" s="110"/>
      <c r="FO13" s="110"/>
      <c r="FP13" s="110"/>
      <c r="FQ13" s="110"/>
      <c r="FR13" s="110"/>
      <c r="FS13" s="110"/>
      <c r="FT13" s="110"/>
      <c r="FU13" s="110"/>
      <c r="FV13" s="110"/>
      <c r="FW13" s="110"/>
      <c r="FX13" s="110"/>
      <c r="FY13" s="110"/>
      <c r="FZ13" s="110"/>
      <c r="GA13" s="110"/>
      <c r="GB13" s="110"/>
      <c r="GC13" s="110"/>
      <c r="GD13" s="110"/>
      <c r="GE13" s="110"/>
      <c r="GF13" s="110"/>
      <c r="GG13" s="110"/>
      <c r="GH13" s="110"/>
      <c r="GI13" s="110"/>
      <c r="GJ13" s="110"/>
      <c r="GK13" s="110"/>
      <c r="GL13" s="110"/>
      <c r="GM13" s="110"/>
      <c r="GN13" s="110"/>
      <c r="GO13" s="110"/>
      <c r="GP13" s="110"/>
      <c r="GQ13" s="110"/>
      <c r="GR13" s="110"/>
      <c r="GS13" s="110"/>
      <c r="GT13" s="110"/>
      <c r="GU13" s="110"/>
      <c r="GV13" s="110"/>
      <c r="GW13" s="110"/>
      <c r="GX13" s="110"/>
      <c r="GY13" s="110"/>
      <c r="GZ13" s="110"/>
      <c r="HA13" s="110"/>
      <c r="HB13" s="110"/>
      <c r="HC13" s="110"/>
      <c r="HD13" s="110"/>
      <c r="HE13" s="110"/>
      <c r="HF13" s="110"/>
      <c r="HG13" s="110"/>
      <c r="HH13" s="110"/>
      <c r="HI13" s="110"/>
      <c r="HJ13" s="110"/>
      <c r="HK13" s="110"/>
      <c r="HL13" s="110"/>
      <c r="HM13" s="110"/>
      <c r="HN13" s="110"/>
      <c r="HO13" s="110"/>
      <c r="HP13" s="110"/>
      <c r="HQ13" s="110"/>
      <c r="HR13" s="110"/>
      <c r="HS13" s="110"/>
      <c r="HT13" s="110"/>
      <c r="HU13" s="110"/>
      <c r="HV13" s="110"/>
      <c r="HW13" s="110"/>
      <c r="HX13" s="110"/>
      <c r="HY13" s="110"/>
      <c r="HZ13" s="110"/>
      <c r="IA13" s="110"/>
      <c r="IB13" s="110"/>
      <c r="IC13" s="110"/>
      <c r="ID13" s="110"/>
      <c r="IE13" s="110"/>
      <c r="IF13" s="110"/>
      <c r="IG13" s="110"/>
      <c r="IH13" s="110"/>
      <c r="II13" s="110"/>
      <c r="IJ13" s="110"/>
      <c r="IK13" s="110"/>
      <c r="IL13" s="110"/>
      <c r="IM13" s="110"/>
      <c r="IN13" s="110"/>
      <c r="IO13" s="110"/>
      <c r="IP13" s="110"/>
      <c r="IQ13" s="70"/>
    </row>
    <row r="14" spans="1:251" ht="16.5" hidden="1" customHeight="1">
      <c r="A14" s="95" t="s">
        <v>450</v>
      </c>
      <c r="B14" t="s">
        <v>1350</v>
      </c>
      <c r="C14" t="s">
        <v>450</v>
      </c>
      <c r="D14">
        <v>30</v>
      </c>
      <c r="E14" t="s">
        <v>450</v>
      </c>
      <c r="F14">
        <v>1</v>
      </c>
      <c r="G14" s="665"/>
      <c r="H14">
        <v>26</v>
      </c>
      <c r="J14" s="214" t="str">
        <f t="shared" si="0"/>
        <v>LTQ300126</v>
      </c>
      <c r="K14">
        <v>16990</v>
      </c>
      <c r="M14" t="s">
        <v>1348</v>
      </c>
      <c r="N14">
        <v>12</v>
      </c>
      <c r="O14" s="696" t="str">
        <f t="shared" si="1"/>
        <v>LTQ1012</v>
      </c>
      <c r="P14">
        <v>24400</v>
      </c>
      <c r="R14" s="95" t="s">
        <v>450</v>
      </c>
      <c r="V14" s="214"/>
      <c r="EE14" s="95" t="s">
        <v>450</v>
      </c>
      <c r="EF14" s="110"/>
      <c r="EG14" s="110"/>
      <c r="EH14" s="110"/>
      <c r="EI14" s="216"/>
      <c r="EJ14" s="110"/>
      <c r="EK14" s="110"/>
      <c r="EL14" s="110"/>
      <c r="EM14" s="110"/>
      <c r="EN14" s="110"/>
      <c r="EO14" s="110"/>
      <c r="EP14" s="110"/>
      <c r="EQ14" s="110"/>
      <c r="ER14" s="110"/>
      <c r="ES14" s="110"/>
      <c r="ET14" s="110"/>
      <c r="EU14" s="110"/>
      <c r="EV14" s="110"/>
      <c r="EW14" s="110"/>
      <c r="EX14" s="110"/>
      <c r="EY14" s="110"/>
      <c r="EZ14" s="110"/>
      <c r="FA14" s="110"/>
      <c r="FB14" s="110"/>
      <c r="FC14" s="110"/>
      <c r="FD14" s="110"/>
      <c r="FE14" s="110"/>
      <c r="FF14" s="110"/>
      <c r="FG14" s="110"/>
      <c r="FH14" s="110"/>
      <c r="FI14" s="110"/>
      <c r="FJ14" s="110"/>
      <c r="FK14" s="110"/>
      <c r="FL14" s="110"/>
      <c r="FM14" s="110"/>
      <c r="FN14" s="110"/>
      <c r="FO14" s="110"/>
      <c r="FP14" s="110"/>
      <c r="FQ14" s="110"/>
      <c r="FR14" s="110"/>
      <c r="FS14" s="110"/>
      <c r="FT14" s="110"/>
      <c r="FU14" s="110"/>
      <c r="FV14" s="110"/>
      <c r="FW14" s="110"/>
      <c r="FX14" s="110"/>
      <c r="FY14" s="110"/>
      <c r="FZ14" s="110"/>
      <c r="GA14" s="110"/>
      <c r="GB14" s="110"/>
      <c r="GC14" s="110"/>
      <c r="GD14" s="110"/>
      <c r="GE14" s="110"/>
      <c r="GF14" s="110"/>
      <c r="GG14" s="110"/>
      <c r="GH14" s="110"/>
      <c r="GI14" s="110"/>
      <c r="GJ14" s="110"/>
      <c r="GK14" s="110"/>
      <c r="GL14" s="110"/>
      <c r="GM14" s="110"/>
      <c r="GN14" s="110"/>
      <c r="GO14" s="110"/>
      <c r="GP14" s="110"/>
      <c r="GQ14" s="110"/>
      <c r="GR14" s="110"/>
      <c r="GS14" s="110"/>
      <c r="GT14" s="110"/>
      <c r="GU14" s="110"/>
      <c r="GV14" s="110"/>
      <c r="GW14" s="110"/>
      <c r="GX14" s="110"/>
      <c r="GY14" s="110"/>
      <c r="GZ14" s="110"/>
      <c r="HA14" s="110"/>
      <c r="HB14" s="110"/>
      <c r="HC14" s="110"/>
      <c r="HD14" s="110"/>
      <c r="HE14" s="110"/>
      <c r="HF14" s="110"/>
      <c r="HG14" s="110"/>
      <c r="HH14" s="110"/>
      <c r="HI14" s="110"/>
      <c r="HJ14" s="110"/>
      <c r="HK14" s="110"/>
      <c r="HL14" s="110"/>
      <c r="HM14" s="110"/>
      <c r="HN14" s="110"/>
      <c r="HO14" s="110"/>
      <c r="HP14" s="110"/>
      <c r="HQ14" s="110"/>
      <c r="HR14" s="110"/>
      <c r="HS14" s="110"/>
      <c r="HT14" s="110"/>
      <c r="HU14" s="110"/>
      <c r="HV14" s="110"/>
      <c r="HW14" s="110"/>
      <c r="HX14" s="110"/>
      <c r="HY14" s="110"/>
      <c r="HZ14" s="110"/>
      <c r="IA14" s="110"/>
      <c r="IB14" s="110"/>
      <c r="IC14" s="110"/>
      <c r="ID14" s="110"/>
      <c r="IE14" s="110"/>
      <c r="IF14" s="110"/>
      <c r="IG14" s="110"/>
      <c r="IH14" s="110"/>
      <c r="II14" s="110"/>
      <c r="IJ14" s="110"/>
      <c r="IK14" s="110"/>
      <c r="IL14" s="110"/>
      <c r="IM14" s="110"/>
      <c r="IN14" s="110"/>
      <c r="IO14" s="110"/>
      <c r="IP14" s="110"/>
      <c r="IQ14" s="70"/>
    </row>
    <row r="15" spans="1:251" ht="16.5" hidden="1" customHeight="1">
      <c r="A15" s="95" t="s">
        <v>450</v>
      </c>
      <c r="B15" t="s">
        <v>1350</v>
      </c>
      <c r="C15" t="s">
        <v>450</v>
      </c>
      <c r="D15">
        <v>30</v>
      </c>
      <c r="E15" t="s">
        <v>450</v>
      </c>
      <c r="F15">
        <v>1</v>
      </c>
      <c r="G15" s="665"/>
      <c r="H15">
        <v>27</v>
      </c>
      <c r="J15" s="214" t="str">
        <f t="shared" si="0"/>
        <v>LTQ300127</v>
      </c>
      <c r="K15">
        <v>17390</v>
      </c>
      <c r="M15" t="s">
        <v>1348</v>
      </c>
      <c r="N15">
        <v>13</v>
      </c>
      <c r="O15" s="696" t="str">
        <f t="shared" si="1"/>
        <v>LTQ1013</v>
      </c>
      <c r="P15">
        <v>24800</v>
      </c>
      <c r="R15" s="95" t="s">
        <v>450</v>
      </c>
      <c r="V15" s="214"/>
      <c r="EE15" s="95" t="s">
        <v>450</v>
      </c>
      <c r="EF15" s="110"/>
      <c r="EG15" s="110"/>
      <c r="EH15" s="110"/>
      <c r="EI15" s="216"/>
      <c r="EJ15" s="110"/>
      <c r="EK15" s="110"/>
      <c r="EL15" s="110"/>
      <c r="EM15" s="110"/>
      <c r="EN15" s="110"/>
      <c r="EO15" s="110"/>
      <c r="EP15" s="110"/>
      <c r="EQ15" s="110"/>
      <c r="ER15" s="110"/>
      <c r="ES15" s="110"/>
      <c r="ET15" s="110"/>
      <c r="EU15" s="110"/>
      <c r="EV15" s="110"/>
      <c r="EW15" s="110"/>
      <c r="EX15" s="110"/>
      <c r="EY15" s="110"/>
      <c r="EZ15" s="110"/>
      <c r="FA15" s="110"/>
      <c r="FB15" s="110"/>
      <c r="FC15" s="110"/>
      <c r="FD15" s="110"/>
      <c r="FE15" s="110"/>
      <c r="FF15" s="110"/>
      <c r="FG15" s="110"/>
      <c r="FH15" s="110"/>
      <c r="FI15" s="110"/>
      <c r="FJ15" s="110"/>
      <c r="FK15" s="110"/>
      <c r="FL15" s="110"/>
      <c r="FM15" s="110"/>
      <c r="FN15" s="110"/>
      <c r="FO15" s="110"/>
      <c r="FP15" s="110"/>
      <c r="FQ15" s="110"/>
      <c r="FR15" s="110"/>
      <c r="FS15" s="110"/>
      <c r="FT15" s="110"/>
      <c r="FU15" s="110"/>
      <c r="FV15" s="110"/>
      <c r="FW15" s="110"/>
      <c r="FX15" s="110"/>
      <c r="FY15" s="110"/>
      <c r="FZ15" s="110"/>
      <c r="GA15" s="110"/>
      <c r="GB15" s="110"/>
      <c r="GC15" s="110"/>
      <c r="GD15" s="110"/>
      <c r="GE15" s="110"/>
      <c r="GF15" s="110"/>
      <c r="GG15" s="110"/>
      <c r="GH15" s="110"/>
      <c r="GI15" s="110"/>
      <c r="GJ15" s="110"/>
      <c r="GK15" s="110"/>
      <c r="GL15" s="110"/>
      <c r="GM15" s="110"/>
      <c r="GN15" s="110"/>
      <c r="GO15" s="110"/>
      <c r="GP15" s="110"/>
      <c r="GQ15" s="110"/>
      <c r="GR15" s="110"/>
      <c r="GS15" s="110"/>
      <c r="GT15" s="110"/>
      <c r="GU15" s="110"/>
      <c r="GV15" s="110"/>
      <c r="GW15" s="110"/>
      <c r="GX15" s="110"/>
      <c r="GY15" s="110"/>
      <c r="GZ15" s="110"/>
      <c r="HA15" s="110"/>
      <c r="HB15" s="110"/>
      <c r="HC15" s="110"/>
      <c r="HD15" s="110"/>
      <c r="HE15" s="110"/>
      <c r="HF15" s="110"/>
      <c r="HG15" s="110"/>
      <c r="HH15" s="110"/>
      <c r="HI15" s="110"/>
      <c r="HJ15" s="110"/>
      <c r="HK15" s="110"/>
      <c r="HL15" s="110"/>
      <c r="HM15" s="110"/>
      <c r="HN15" s="110"/>
      <c r="HO15" s="110"/>
      <c r="HP15" s="110"/>
      <c r="HQ15" s="110"/>
      <c r="HR15" s="110"/>
      <c r="HS15" s="110"/>
      <c r="HT15" s="110"/>
      <c r="HU15" s="110"/>
      <c r="HV15" s="110"/>
      <c r="HW15" s="110"/>
      <c r="HX15" s="110"/>
      <c r="HY15" s="110"/>
      <c r="HZ15" s="110"/>
      <c r="IA15" s="110"/>
      <c r="IB15" s="110"/>
      <c r="IC15" s="110"/>
      <c r="ID15" s="110"/>
      <c r="IE15" s="110"/>
      <c r="IF15" s="110"/>
      <c r="IG15" s="110"/>
      <c r="IH15" s="110"/>
      <c r="II15" s="110"/>
      <c r="IJ15" s="110"/>
      <c r="IK15" s="110"/>
      <c r="IL15" s="110"/>
      <c r="IM15" s="110"/>
      <c r="IN15" s="110"/>
      <c r="IO15" s="110"/>
      <c r="IP15" s="110"/>
      <c r="IQ15" s="70"/>
    </row>
    <row r="16" spans="1:251" ht="16.5" hidden="1" customHeight="1">
      <c r="A16" s="95" t="s">
        <v>450</v>
      </c>
      <c r="B16" t="s">
        <v>1350</v>
      </c>
      <c r="C16" t="s">
        <v>450</v>
      </c>
      <c r="D16">
        <v>30</v>
      </c>
      <c r="E16" t="s">
        <v>450</v>
      </c>
      <c r="F16">
        <v>1</v>
      </c>
      <c r="G16" s="665"/>
      <c r="H16">
        <v>28</v>
      </c>
      <c r="J16" s="214" t="str">
        <f t="shared" si="0"/>
        <v>LTQ300128</v>
      </c>
      <c r="K16">
        <v>17890</v>
      </c>
      <c r="M16" t="s">
        <v>1348</v>
      </c>
      <c r="N16">
        <v>14</v>
      </c>
      <c r="O16" s="696" t="str">
        <f t="shared" si="1"/>
        <v>LTQ1014</v>
      </c>
      <c r="P16">
        <v>25200</v>
      </c>
      <c r="R16" s="95" t="s">
        <v>450</v>
      </c>
      <c r="V16" s="214"/>
      <c r="EE16" s="95" t="s">
        <v>450</v>
      </c>
      <c r="EF16" s="110"/>
      <c r="EG16" s="110"/>
      <c r="EH16" s="110"/>
      <c r="EI16" s="216"/>
      <c r="EJ16" s="110"/>
      <c r="EK16" s="110"/>
      <c r="EL16" s="110"/>
      <c r="EM16" s="110"/>
      <c r="EN16" s="110"/>
      <c r="EO16" s="110"/>
      <c r="EP16" s="110"/>
      <c r="EQ16" s="110"/>
      <c r="ER16" s="110"/>
      <c r="ES16" s="110"/>
      <c r="ET16" s="110"/>
      <c r="EU16" s="110"/>
      <c r="EV16" s="110"/>
      <c r="EW16" s="110"/>
      <c r="EX16" s="110"/>
      <c r="EY16" s="110"/>
      <c r="EZ16" s="110"/>
      <c r="FA16" s="110"/>
      <c r="FB16" s="110"/>
      <c r="FC16" s="110"/>
      <c r="FD16" s="110"/>
      <c r="FE16" s="110"/>
      <c r="FF16" s="110"/>
      <c r="FG16" s="110"/>
      <c r="FH16" s="110"/>
      <c r="FI16" s="110"/>
      <c r="FJ16" s="110"/>
      <c r="FK16" s="110"/>
      <c r="FL16" s="110"/>
      <c r="FM16" s="110"/>
      <c r="FN16" s="110"/>
      <c r="FO16" s="110"/>
      <c r="FP16" s="110"/>
      <c r="FQ16" s="110"/>
      <c r="FR16" s="110"/>
      <c r="FS16" s="110"/>
      <c r="FT16" s="110"/>
      <c r="FU16" s="110"/>
      <c r="FV16" s="110"/>
      <c r="FW16" s="110"/>
      <c r="FX16" s="110"/>
      <c r="FY16" s="110"/>
      <c r="FZ16" s="110"/>
      <c r="GA16" s="110"/>
      <c r="GB16" s="110"/>
      <c r="GC16" s="110"/>
      <c r="GD16" s="110"/>
      <c r="GE16" s="110"/>
      <c r="GF16" s="110"/>
      <c r="GG16" s="110"/>
      <c r="GH16" s="110"/>
      <c r="GI16" s="110"/>
      <c r="GJ16" s="110"/>
      <c r="GK16" s="110"/>
      <c r="GL16" s="110"/>
      <c r="GM16" s="110"/>
      <c r="GN16" s="110"/>
      <c r="GO16" s="110"/>
      <c r="GP16" s="110"/>
      <c r="GQ16" s="110"/>
      <c r="GR16" s="110"/>
      <c r="GS16" s="110"/>
      <c r="GT16" s="110"/>
      <c r="GU16" s="110"/>
      <c r="GV16" s="110"/>
      <c r="GW16" s="110"/>
      <c r="GX16" s="110"/>
      <c r="GY16" s="110"/>
      <c r="GZ16" s="110"/>
      <c r="HA16" s="110"/>
      <c r="HB16" s="110"/>
      <c r="HC16" s="110"/>
      <c r="HD16" s="110"/>
      <c r="HE16" s="110"/>
      <c r="HF16" s="110"/>
      <c r="HG16" s="110"/>
      <c r="HH16" s="110"/>
      <c r="HI16" s="110"/>
      <c r="HJ16" s="110"/>
      <c r="HK16" s="110"/>
      <c r="HL16" s="110"/>
      <c r="HM16" s="110"/>
      <c r="HN16" s="110"/>
      <c r="HO16" s="110"/>
      <c r="HP16" s="110"/>
      <c r="HQ16" s="110"/>
      <c r="HR16" s="110"/>
      <c r="HS16" s="110"/>
      <c r="HT16" s="110"/>
      <c r="HU16" s="110"/>
      <c r="HV16" s="110"/>
      <c r="HW16" s="110"/>
      <c r="HX16" s="110"/>
      <c r="HY16" s="110"/>
      <c r="HZ16" s="110"/>
      <c r="IA16" s="110"/>
      <c r="IB16" s="110"/>
      <c r="IC16" s="110"/>
      <c r="ID16" s="110"/>
      <c r="IE16" s="110"/>
      <c r="IF16" s="110"/>
      <c r="IG16" s="110"/>
      <c r="IH16" s="110"/>
      <c r="II16" s="110"/>
      <c r="IJ16" s="110"/>
      <c r="IK16" s="110"/>
      <c r="IL16" s="110"/>
      <c r="IM16" s="110"/>
      <c r="IN16" s="110"/>
      <c r="IO16" s="110"/>
      <c r="IP16" s="110"/>
      <c r="IQ16" s="70"/>
    </row>
    <row r="17" spans="1:251" ht="16.5" hidden="1" customHeight="1">
      <c r="A17" s="95" t="s">
        <v>450</v>
      </c>
      <c r="B17" t="s">
        <v>1350</v>
      </c>
      <c r="C17" t="s">
        <v>450</v>
      </c>
      <c r="D17">
        <v>30</v>
      </c>
      <c r="E17" t="s">
        <v>450</v>
      </c>
      <c r="F17">
        <v>1</v>
      </c>
      <c r="G17" s="665"/>
      <c r="H17">
        <v>29</v>
      </c>
      <c r="J17" s="214" t="str">
        <f t="shared" si="0"/>
        <v>LTQ300129</v>
      </c>
      <c r="K17">
        <v>18190</v>
      </c>
      <c r="M17" t="s">
        <v>1348</v>
      </c>
      <c r="N17">
        <v>15</v>
      </c>
      <c r="O17" s="696" t="str">
        <f t="shared" si="1"/>
        <v>LTQ1015</v>
      </c>
      <c r="P17">
        <v>25600</v>
      </c>
      <c r="R17" s="95" t="s">
        <v>450</v>
      </c>
      <c r="V17" s="214"/>
      <c r="EE17" s="95" t="s">
        <v>450</v>
      </c>
      <c r="EF17" s="110"/>
      <c r="EG17" s="110"/>
      <c r="EH17" s="110"/>
      <c r="EI17" s="216"/>
      <c r="EJ17" s="110"/>
      <c r="EK17" s="110"/>
      <c r="EL17" s="110"/>
      <c r="EM17" s="110"/>
      <c r="EN17" s="110"/>
      <c r="EO17" s="110"/>
      <c r="EP17" s="110"/>
      <c r="EQ17" s="110"/>
      <c r="ER17" s="110"/>
      <c r="ES17" s="110"/>
      <c r="ET17" s="110"/>
      <c r="EU17" s="110"/>
      <c r="EV17" s="110"/>
      <c r="EW17" s="110"/>
      <c r="EX17" s="110"/>
      <c r="EY17" s="110"/>
      <c r="EZ17" s="110"/>
      <c r="FA17" s="110"/>
      <c r="FB17" s="110"/>
      <c r="FC17" s="110"/>
      <c r="FD17" s="110"/>
      <c r="FE17" s="110"/>
      <c r="FF17" s="110"/>
      <c r="FG17" s="110"/>
      <c r="FH17" s="110"/>
      <c r="FI17" s="110"/>
      <c r="FJ17" s="110"/>
      <c r="FK17" s="110"/>
      <c r="FL17" s="110"/>
      <c r="FM17" s="110"/>
      <c r="FN17" s="110"/>
      <c r="FO17" s="110"/>
      <c r="FP17" s="110"/>
      <c r="FQ17" s="110"/>
      <c r="FR17" s="110"/>
      <c r="FS17" s="110"/>
      <c r="FT17" s="110"/>
      <c r="FU17" s="110"/>
      <c r="FV17" s="110"/>
      <c r="FW17" s="110"/>
      <c r="FX17" s="110"/>
      <c r="FY17" s="110"/>
      <c r="FZ17" s="110"/>
      <c r="GA17" s="110"/>
      <c r="GB17" s="110"/>
      <c r="GC17" s="110"/>
      <c r="GD17" s="110"/>
      <c r="GE17" s="110"/>
      <c r="GF17" s="110"/>
      <c r="GG17" s="110"/>
      <c r="GH17" s="110"/>
      <c r="GI17" s="110"/>
      <c r="GJ17" s="110"/>
      <c r="GK17" s="110"/>
      <c r="GL17" s="110"/>
      <c r="GM17" s="110"/>
      <c r="GN17" s="110"/>
      <c r="GO17" s="110"/>
      <c r="GP17" s="110"/>
      <c r="GQ17" s="110"/>
      <c r="GR17" s="110"/>
      <c r="GS17" s="110"/>
      <c r="GT17" s="110"/>
      <c r="GU17" s="110"/>
      <c r="GV17" s="110"/>
      <c r="GW17" s="110"/>
      <c r="GX17" s="110"/>
      <c r="GY17" s="110"/>
      <c r="GZ17" s="110"/>
      <c r="HA17" s="110"/>
      <c r="HB17" s="110"/>
      <c r="HC17" s="110"/>
      <c r="HD17" s="110"/>
      <c r="HE17" s="110"/>
      <c r="HF17" s="110"/>
      <c r="HG17" s="110"/>
      <c r="HH17" s="110"/>
      <c r="HI17" s="110"/>
      <c r="HJ17" s="110"/>
      <c r="HK17" s="110"/>
      <c r="HL17" s="110"/>
      <c r="HM17" s="110"/>
      <c r="HN17" s="110"/>
      <c r="HO17" s="110"/>
      <c r="HP17" s="110"/>
      <c r="HQ17" s="110"/>
      <c r="HR17" s="110"/>
      <c r="HS17" s="110"/>
      <c r="HT17" s="110"/>
      <c r="HU17" s="110"/>
      <c r="HV17" s="110"/>
      <c r="HW17" s="110"/>
      <c r="HX17" s="110"/>
      <c r="HY17" s="110"/>
      <c r="HZ17" s="110"/>
      <c r="IA17" s="110"/>
      <c r="IB17" s="110"/>
      <c r="IC17" s="110"/>
      <c r="ID17" s="110"/>
      <c r="IE17" s="110"/>
      <c r="IF17" s="110"/>
      <c r="IG17" s="110"/>
      <c r="IH17" s="110"/>
      <c r="II17" s="110"/>
      <c r="IJ17" s="110"/>
      <c r="IK17" s="110"/>
      <c r="IL17" s="110"/>
      <c r="IM17" s="110"/>
      <c r="IN17" s="110"/>
      <c r="IO17" s="110"/>
      <c r="IP17" s="110"/>
      <c r="IQ17" s="70"/>
    </row>
    <row r="18" spans="1:251" ht="16.5" hidden="1" customHeight="1">
      <c r="A18" s="95" t="s">
        <v>450</v>
      </c>
      <c r="B18" t="s">
        <v>1350</v>
      </c>
      <c r="C18" t="s">
        <v>450</v>
      </c>
      <c r="D18">
        <v>30</v>
      </c>
      <c r="E18" t="s">
        <v>450</v>
      </c>
      <c r="F18">
        <v>1</v>
      </c>
      <c r="G18" s="665"/>
      <c r="H18">
        <v>30</v>
      </c>
      <c r="J18" s="214" t="str">
        <f t="shared" si="0"/>
        <v>LTQ300130</v>
      </c>
      <c r="K18">
        <v>18700</v>
      </c>
      <c r="M18" t="s">
        <v>1348</v>
      </c>
      <c r="N18">
        <v>16</v>
      </c>
      <c r="O18" s="696" t="str">
        <f t="shared" si="1"/>
        <v>LTQ1016</v>
      </c>
      <c r="P18">
        <v>26000</v>
      </c>
      <c r="R18" s="95" t="s">
        <v>450</v>
      </c>
      <c r="V18" s="214"/>
      <c r="EE18" s="95" t="s">
        <v>450</v>
      </c>
      <c r="EF18" s="110"/>
      <c r="EG18" s="110"/>
      <c r="EH18" s="110"/>
      <c r="EI18" s="216"/>
      <c r="EJ18" s="110"/>
      <c r="EK18" s="110"/>
      <c r="EL18" s="110"/>
      <c r="EM18" s="110"/>
      <c r="EN18" s="110"/>
      <c r="EO18" s="110"/>
      <c r="EP18" s="110"/>
      <c r="EQ18" s="110"/>
      <c r="ER18" s="110"/>
      <c r="ES18" s="110"/>
      <c r="ET18" s="110"/>
      <c r="EU18" s="110"/>
      <c r="EV18" s="110"/>
      <c r="EW18" s="110"/>
      <c r="EX18" s="110"/>
      <c r="EY18" s="110"/>
      <c r="EZ18" s="110"/>
      <c r="FA18" s="110"/>
      <c r="FB18" s="110"/>
      <c r="FC18" s="110"/>
      <c r="FD18" s="110"/>
      <c r="FE18" s="110"/>
      <c r="FF18" s="110"/>
      <c r="FG18" s="110"/>
      <c r="FH18" s="110"/>
      <c r="FI18" s="110"/>
      <c r="FJ18" s="110"/>
      <c r="FK18" s="110"/>
      <c r="FL18" s="110"/>
      <c r="FM18" s="110"/>
      <c r="FN18" s="110"/>
      <c r="FO18" s="110"/>
      <c r="FP18" s="110"/>
      <c r="FQ18" s="110"/>
      <c r="FR18" s="110"/>
      <c r="FS18" s="110"/>
      <c r="FT18" s="110"/>
      <c r="FU18" s="110"/>
      <c r="FV18" s="110"/>
      <c r="FW18" s="110"/>
      <c r="FX18" s="110"/>
      <c r="FY18" s="110"/>
      <c r="FZ18" s="110"/>
      <c r="GA18" s="110"/>
      <c r="GB18" s="110"/>
      <c r="GC18" s="110"/>
      <c r="GD18" s="110"/>
      <c r="GE18" s="110"/>
      <c r="GF18" s="110"/>
      <c r="GG18" s="110"/>
      <c r="GH18" s="110"/>
      <c r="GI18" s="110"/>
      <c r="GJ18" s="110"/>
      <c r="GK18" s="110"/>
      <c r="GL18" s="110"/>
      <c r="GM18" s="110"/>
      <c r="GN18" s="110"/>
      <c r="GO18" s="110"/>
      <c r="GP18" s="110"/>
      <c r="GQ18" s="110"/>
      <c r="GR18" s="110"/>
      <c r="GS18" s="110"/>
      <c r="GT18" s="110"/>
      <c r="GU18" s="110"/>
      <c r="GV18" s="110"/>
      <c r="GW18" s="110"/>
      <c r="GX18" s="110"/>
      <c r="GY18" s="110"/>
      <c r="GZ18" s="110"/>
      <c r="HA18" s="110"/>
      <c r="HB18" s="110"/>
      <c r="HC18" s="110"/>
      <c r="HD18" s="110"/>
      <c r="HE18" s="110"/>
      <c r="HF18" s="110"/>
      <c r="HG18" s="110"/>
      <c r="HH18" s="110"/>
      <c r="HI18" s="110"/>
      <c r="HJ18" s="110"/>
      <c r="HK18" s="110"/>
      <c r="HL18" s="110"/>
      <c r="HM18" s="110"/>
      <c r="HN18" s="110"/>
      <c r="HO18" s="110"/>
      <c r="HP18" s="110"/>
      <c r="HQ18" s="110"/>
      <c r="HR18" s="110"/>
      <c r="HS18" s="110"/>
      <c r="HT18" s="110"/>
      <c r="HU18" s="110"/>
      <c r="HV18" s="110"/>
      <c r="HW18" s="110"/>
      <c r="HX18" s="110"/>
      <c r="HY18" s="110"/>
      <c r="HZ18" s="110"/>
      <c r="IA18" s="110"/>
      <c r="IB18" s="110"/>
      <c r="IC18" s="110"/>
      <c r="ID18" s="110"/>
      <c r="IE18" s="110"/>
      <c r="IF18" s="110"/>
      <c r="IG18" s="110"/>
      <c r="IH18" s="110"/>
      <c r="II18" s="110"/>
      <c r="IJ18" s="110"/>
      <c r="IK18" s="110"/>
      <c r="IL18" s="110"/>
      <c r="IM18" s="110"/>
      <c r="IN18" s="110"/>
      <c r="IO18" s="110"/>
      <c r="IP18" s="110"/>
      <c r="IQ18" s="70"/>
    </row>
    <row r="19" spans="1:251" ht="16.5" hidden="1" customHeight="1">
      <c r="A19" s="95" t="s">
        <v>450</v>
      </c>
      <c r="B19" t="s">
        <v>1350</v>
      </c>
      <c r="C19" t="s">
        <v>450</v>
      </c>
      <c r="D19">
        <v>30</v>
      </c>
      <c r="E19" t="s">
        <v>450</v>
      </c>
      <c r="F19">
        <v>1</v>
      </c>
      <c r="G19" s="665"/>
      <c r="H19">
        <v>31</v>
      </c>
      <c r="J19" s="214" t="str">
        <f t="shared" si="0"/>
        <v>LTQ300131</v>
      </c>
      <c r="K19">
        <v>19510</v>
      </c>
      <c r="M19" t="s">
        <v>1349</v>
      </c>
      <c r="N19">
        <v>1</v>
      </c>
      <c r="O19" s="696" t="str">
        <f t="shared" si="1"/>
        <v>LTQ2001</v>
      </c>
      <c r="P19">
        <v>20000</v>
      </c>
      <c r="R19" s="95" t="s">
        <v>450</v>
      </c>
      <c r="V19" s="214"/>
      <c r="EE19" s="95" t="s">
        <v>450</v>
      </c>
      <c r="EF19" s="110"/>
      <c r="EG19" s="110"/>
      <c r="EH19" s="110"/>
      <c r="EI19" s="216"/>
      <c r="EJ19" s="110"/>
      <c r="EK19" s="110"/>
      <c r="EL19" s="110"/>
      <c r="EM19" s="110"/>
      <c r="EN19" s="110"/>
      <c r="EO19" s="110"/>
      <c r="EP19" s="110"/>
      <c r="EQ19" s="110"/>
      <c r="ER19" s="110"/>
      <c r="ES19" s="110"/>
      <c r="ET19" s="110"/>
      <c r="EU19" s="110"/>
      <c r="EV19" s="110"/>
      <c r="EW19" s="110"/>
      <c r="EX19" s="110"/>
      <c r="EY19" s="110"/>
      <c r="EZ19" s="110"/>
      <c r="FA19" s="110"/>
      <c r="FB19" s="110"/>
      <c r="FC19" s="110"/>
      <c r="FD19" s="110"/>
      <c r="FE19" s="110"/>
      <c r="FF19" s="110"/>
      <c r="FG19" s="110"/>
      <c r="FH19" s="110"/>
      <c r="FI19" s="110"/>
      <c r="FJ19" s="110"/>
      <c r="FK19" s="110"/>
      <c r="FL19" s="110"/>
      <c r="FM19" s="110"/>
      <c r="FN19" s="110"/>
      <c r="FO19" s="110"/>
      <c r="FP19" s="110"/>
      <c r="FQ19" s="110"/>
      <c r="FR19" s="110"/>
      <c r="FS19" s="110"/>
      <c r="FT19" s="110"/>
      <c r="FU19" s="110"/>
      <c r="FV19" s="110"/>
      <c r="FW19" s="110"/>
      <c r="FX19" s="110"/>
      <c r="FY19" s="110"/>
      <c r="FZ19" s="110"/>
      <c r="GA19" s="110"/>
      <c r="GB19" s="110"/>
      <c r="GC19" s="110"/>
      <c r="GD19" s="110"/>
      <c r="GE19" s="110"/>
      <c r="GF19" s="110"/>
      <c r="GG19" s="110"/>
      <c r="GH19" s="110"/>
      <c r="GI19" s="110"/>
      <c r="GJ19" s="110"/>
      <c r="GK19" s="110"/>
      <c r="GL19" s="110"/>
      <c r="GM19" s="110"/>
      <c r="GN19" s="110"/>
      <c r="GO19" s="110"/>
      <c r="GP19" s="110"/>
      <c r="GQ19" s="110"/>
      <c r="GR19" s="110"/>
      <c r="GS19" s="110"/>
      <c r="GT19" s="110"/>
      <c r="GU19" s="110"/>
      <c r="GV19" s="110"/>
      <c r="GW19" s="110"/>
      <c r="GX19" s="110"/>
      <c r="GY19" s="110"/>
      <c r="GZ19" s="110"/>
      <c r="HA19" s="110"/>
      <c r="HB19" s="110"/>
      <c r="HC19" s="110"/>
      <c r="HD19" s="110"/>
      <c r="HE19" s="110"/>
      <c r="HF19" s="110"/>
      <c r="HG19" s="110"/>
      <c r="HH19" s="110"/>
      <c r="HI19" s="110"/>
      <c r="HJ19" s="110"/>
      <c r="HK19" s="110"/>
      <c r="HL19" s="110"/>
      <c r="HM19" s="110"/>
      <c r="HN19" s="110"/>
      <c r="HO19" s="110"/>
      <c r="HP19" s="110"/>
      <c r="HQ19" s="110"/>
      <c r="HR19" s="110"/>
      <c r="HS19" s="110"/>
      <c r="HT19" s="110"/>
      <c r="HU19" s="110"/>
      <c r="HV19" s="110"/>
      <c r="HW19" s="110"/>
      <c r="HX19" s="110"/>
      <c r="HY19" s="110"/>
      <c r="HZ19" s="110"/>
      <c r="IA19" s="110"/>
      <c r="IB19" s="110"/>
      <c r="IC19" s="110"/>
      <c r="ID19" s="110"/>
      <c r="IE19" s="110"/>
      <c r="IF19" s="110"/>
      <c r="IG19" s="110"/>
      <c r="IH19" s="110"/>
      <c r="II19" s="110"/>
      <c r="IJ19" s="110"/>
      <c r="IK19" s="110"/>
      <c r="IL19" s="110"/>
      <c r="IM19" s="110"/>
      <c r="IN19" s="110"/>
      <c r="IO19" s="110"/>
      <c r="IP19" s="110"/>
      <c r="IQ19" s="70"/>
    </row>
    <row r="20" spans="1:251" ht="16.5" hidden="1" customHeight="1">
      <c r="A20" s="95" t="s">
        <v>450</v>
      </c>
      <c r="B20" t="s">
        <v>1350</v>
      </c>
      <c r="C20" t="s">
        <v>450</v>
      </c>
      <c r="D20">
        <v>30</v>
      </c>
      <c r="E20" t="s">
        <v>450</v>
      </c>
      <c r="F20">
        <v>1</v>
      </c>
      <c r="G20" s="665"/>
      <c r="H20">
        <v>32</v>
      </c>
      <c r="J20" s="214" t="str">
        <f t="shared" si="0"/>
        <v>LTQ300132</v>
      </c>
      <c r="K20">
        <v>20120</v>
      </c>
      <c r="M20" t="s">
        <v>1349</v>
      </c>
      <c r="N20">
        <v>2</v>
      </c>
      <c r="O20" s="696" t="str">
        <f t="shared" si="1"/>
        <v>LTQ2002</v>
      </c>
      <c r="P20">
        <v>20400</v>
      </c>
      <c r="R20" s="95" t="s">
        <v>450</v>
      </c>
      <c r="V20" s="214"/>
      <c r="EE20" s="95" t="s">
        <v>450</v>
      </c>
      <c r="EF20" s="110"/>
      <c r="EG20" s="110"/>
      <c r="EH20" s="110"/>
      <c r="EI20" s="216"/>
      <c r="EJ20" s="110"/>
      <c r="EK20" s="110"/>
      <c r="EL20" s="110"/>
      <c r="EM20" s="110"/>
      <c r="EN20" s="110"/>
      <c r="EO20" s="110"/>
      <c r="EP20" s="110"/>
      <c r="EQ20" s="110"/>
      <c r="ER20" s="110"/>
      <c r="ES20" s="110"/>
      <c r="ET20" s="110"/>
      <c r="EU20" s="110"/>
      <c r="EV20" s="110"/>
      <c r="EW20" s="110"/>
      <c r="EX20" s="110"/>
      <c r="EY20" s="110"/>
      <c r="EZ20" s="110"/>
      <c r="FA20" s="110"/>
      <c r="FB20" s="110"/>
      <c r="FC20" s="110"/>
      <c r="FD20" s="110"/>
      <c r="FE20" s="110"/>
      <c r="FF20" s="110"/>
      <c r="FG20" s="110"/>
      <c r="FH20" s="110"/>
      <c r="FI20" s="110"/>
      <c r="FJ20" s="110"/>
      <c r="FK20" s="110"/>
      <c r="FL20" s="110"/>
      <c r="FM20" s="110"/>
      <c r="FN20" s="110"/>
      <c r="FO20" s="110"/>
      <c r="FP20" s="110"/>
      <c r="FQ20" s="110"/>
      <c r="FR20" s="110"/>
      <c r="FS20" s="110"/>
      <c r="FT20" s="110"/>
      <c r="FU20" s="110"/>
      <c r="FV20" s="110"/>
      <c r="FW20" s="110"/>
      <c r="FX20" s="110"/>
      <c r="FY20" s="110"/>
      <c r="FZ20" s="110"/>
      <c r="GA20" s="110"/>
      <c r="GB20" s="110"/>
      <c r="GC20" s="110"/>
      <c r="GD20" s="110"/>
      <c r="GE20" s="110"/>
      <c r="GF20" s="110"/>
      <c r="GG20" s="110"/>
      <c r="GH20" s="110"/>
      <c r="GI20" s="110"/>
      <c r="GJ20" s="110"/>
      <c r="GK20" s="110"/>
      <c r="GL20" s="110"/>
      <c r="GM20" s="110"/>
      <c r="GN20" s="110"/>
      <c r="GO20" s="110"/>
      <c r="GP20" s="110"/>
      <c r="GQ20" s="110"/>
      <c r="GR20" s="110"/>
      <c r="GS20" s="110"/>
      <c r="GT20" s="110"/>
      <c r="GU20" s="110"/>
      <c r="GV20" s="110"/>
      <c r="GW20" s="110"/>
      <c r="GX20" s="110"/>
      <c r="GY20" s="110"/>
      <c r="GZ20" s="110"/>
      <c r="HA20" s="110"/>
      <c r="HB20" s="110"/>
      <c r="HC20" s="110"/>
      <c r="HD20" s="110"/>
      <c r="HE20" s="110"/>
      <c r="HF20" s="110"/>
      <c r="HG20" s="110"/>
      <c r="HH20" s="110"/>
      <c r="HI20" s="110"/>
      <c r="HJ20" s="110"/>
      <c r="HK20" s="110"/>
      <c r="HL20" s="110"/>
      <c r="HM20" s="110"/>
      <c r="HN20" s="110"/>
      <c r="HO20" s="110"/>
      <c r="HP20" s="110"/>
      <c r="HQ20" s="110"/>
      <c r="HR20" s="110"/>
      <c r="HS20" s="110"/>
      <c r="HT20" s="110"/>
      <c r="HU20" s="110"/>
      <c r="HV20" s="110"/>
      <c r="HW20" s="110"/>
      <c r="HX20" s="110"/>
      <c r="HY20" s="110"/>
      <c r="HZ20" s="110"/>
      <c r="IA20" s="110"/>
      <c r="IB20" s="110"/>
      <c r="IC20" s="110"/>
      <c r="ID20" s="110"/>
      <c r="IE20" s="110"/>
      <c r="IF20" s="110"/>
      <c r="IG20" s="110"/>
      <c r="IH20" s="110"/>
      <c r="II20" s="110"/>
      <c r="IJ20" s="110"/>
      <c r="IK20" s="110"/>
      <c r="IL20" s="110"/>
      <c r="IM20" s="110"/>
      <c r="IN20" s="110"/>
      <c r="IO20" s="110"/>
      <c r="IP20" s="110"/>
      <c r="IQ20" s="70"/>
    </row>
    <row r="21" spans="1:251" ht="16.5" hidden="1" customHeight="1">
      <c r="A21" s="95" t="s">
        <v>450</v>
      </c>
      <c r="B21" t="s">
        <v>1350</v>
      </c>
      <c r="C21" t="s">
        <v>450</v>
      </c>
      <c r="D21">
        <v>30</v>
      </c>
      <c r="E21" t="s">
        <v>450</v>
      </c>
      <c r="F21">
        <v>1</v>
      </c>
      <c r="G21" s="665"/>
      <c r="H21">
        <v>33</v>
      </c>
      <c r="J21" s="214" t="str">
        <f t="shared" si="0"/>
        <v>LTQ300133</v>
      </c>
      <c r="K21">
        <v>20840</v>
      </c>
      <c r="M21" t="s">
        <v>1349</v>
      </c>
      <c r="N21">
        <v>3</v>
      </c>
      <c r="O21" s="696" t="str">
        <f t="shared" si="1"/>
        <v>LTQ2003</v>
      </c>
      <c r="P21">
        <v>20800</v>
      </c>
      <c r="R21" s="95" t="s">
        <v>450</v>
      </c>
      <c r="V21" s="214"/>
      <c r="EE21" s="95" t="s">
        <v>450</v>
      </c>
      <c r="EF21" s="110"/>
      <c r="EG21" s="110"/>
      <c r="EH21" s="110"/>
      <c r="EI21" s="216"/>
      <c r="EJ21" s="110"/>
      <c r="EK21" s="110"/>
      <c r="EL21" s="110"/>
      <c r="EM21" s="110"/>
      <c r="EN21" s="110"/>
      <c r="EO21" s="110"/>
      <c r="EP21" s="110"/>
      <c r="EQ21" s="110"/>
      <c r="ER21" s="110"/>
      <c r="ES21" s="110"/>
      <c r="ET21" s="110"/>
      <c r="EU21" s="110"/>
      <c r="EV21" s="110"/>
      <c r="EW21" s="110"/>
      <c r="EX21" s="110"/>
      <c r="EY21" s="110"/>
      <c r="EZ21" s="110"/>
      <c r="FA21" s="110"/>
      <c r="FB21" s="110"/>
      <c r="FC21" s="110"/>
      <c r="FD21" s="110"/>
      <c r="FE21" s="110"/>
      <c r="FF21" s="110"/>
      <c r="FG21" s="110"/>
      <c r="FH21" s="110"/>
      <c r="FI21" s="110"/>
      <c r="FJ21" s="110"/>
      <c r="FK21" s="110"/>
      <c r="FL21" s="110"/>
      <c r="FM21" s="110"/>
      <c r="FN21" s="110"/>
      <c r="FO21" s="110"/>
      <c r="FP21" s="110"/>
      <c r="FQ21" s="110"/>
      <c r="FR21" s="110"/>
      <c r="FS21" s="110"/>
      <c r="FT21" s="110"/>
      <c r="FU21" s="110"/>
      <c r="FV21" s="110"/>
      <c r="FW21" s="110"/>
      <c r="FX21" s="110"/>
      <c r="FY21" s="110"/>
      <c r="FZ21" s="110"/>
      <c r="GA21" s="110"/>
      <c r="GB21" s="110"/>
      <c r="GC21" s="110"/>
      <c r="GD21" s="110"/>
      <c r="GE21" s="110"/>
      <c r="GF21" s="110"/>
      <c r="GG21" s="110"/>
      <c r="GH21" s="110"/>
      <c r="GI21" s="110"/>
      <c r="GJ21" s="110"/>
      <c r="GK21" s="110"/>
      <c r="GL21" s="110"/>
      <c r="GM21" s="110"/>
      <c r="GN21" s="110"/>
      <c r="GO21" s="110"/>
      <c r="GP21" s="110"/>
      <c r="GQ21" s="110"/>
      <c r="GR21" s="110"/>
      <c r="GS21" s="110"/>
      <c r="GT21" s="110"/>
      <c r="GU21" s="110"/>
      <c r="GV21" s="110"/>
      <c r="GW21" s="110"/>
      <c r="GX21" s="110"/>
      <c r="GY21" s="110"/>
      <c r="GZ21" s="110"/>
      <c r="HA21" s="110"/>
      <c r="HB21" s="110"/>
      <c r="HC21" s="110"/>
      <c r="HD21" s="110"/>
      <c r="HE21" s="110"/>
      <c r="HF21" s="110"/>
      <c r="HG21" s="110"/>
      <c r="HH21" s="110"/>
      <c r="HI21" s="110"/>
      <c r="HJ21" s="110"/>
      <c r="HK21" s="110"/>
      <c r="HL21" s="110"/>
      <c r="HM21" s="110"/>
      <c r="HN21" s="110"/>
      <c r="HO21" s="110"/>
      <c r="HP21" s="110"/>
      <c r="HQ21" s="110"/>
      <c r="HR21" s="110"/>
      <c r="HS21" s="110"/>
      <c r="HT21" s="110"/>
      <c r="HU21" s="110"/>
      <c r="HV21" s="110"/>
      <c r="HW21" s="110"/>
      <c r="HX21" s="110"/>
      <c r="HY21" s="110"/>
      <c r="HZ21" s="110"/>
      <c r="IA21" s="110"/>
      <c r="IB21" s="110"/>
      <c r="IC21" s="110"/>
      <c r="ID21" s="110"/>
      <c r="IE21" s="110"/>
      <c r="IF21" s="110"/>
      <c r="IG21" s="110"/>
      <c r="IH21" s="110"/>
      <c r="II21" s="110"/>
      <c r="IJ21" s="110"/>
      <c r="IK21" s="110"/>
      <c r="IL21" s="110"/>
      <c r="IM21" s="110"/>
      <c r="IN21" s="110"/>
      <c r="IO21" s="110"/>
      <c r="IP21" s="110"/>
      <c r="IQ21" s="70"/>
    </row>
    <row r="22" spans="1:251" ht="16.5" hidden="1" customHeight="1">
      <c r="A22" s="95" t="s">
        <v>450</v>
      </c>
      <c r="B22" t="s">
        <v>1350</v>
      </c>
      <c r="C22" t="s">
        <v>450</v>
      </c>
      <c r="D22">
        <v>30</v>
      </c>
      <c r="E22" t="s">
        <v>450</v>
      </c>
      <c r="F22">
        <v>1</v>
      </c>
      <c r="G22" s="665"/>
      <c r="H22">
        <v>34</v>
      </c>
      <c r="J22" s="214" t="str">
        <f t="shared" si="0"/>
        <v>LTQ300134</v>
      </c>
      <c r="K22">
        <v>21350</v>
      </c>
      <c r="M22" t="s">
        <v>1349</v>
      </c>
      <c r="N22">
        <v>4</v>
      </c>
      <c r="O22" s="696" t="str">
        <f t="shared" si="1"/>
        <v>LTQ2004</v>
      </c>
      <c r="P22">
        <v>21200</v>
      </c>
      <c r="R22" s="95" t="s">
        <v>450</v>
      </c>
      <c r="V22" s="214"/>
      <c r="EE22" s="95" t="s">
        <v>450</v>
      </c>
      <c r="EF22" s="110"/>
      <c r="EG22" s="110"/>
      <c r="EH22" s="110"/>
      <c r="EI22" s="216"/>
      <c r="EJ22" s="110"/>
      <c r="EK22" s="110"/>
      <c r="EL22" s="110"/>
      <c r="EM22" s="110"/>
      <c r="EN22" s="110"/>
      <c r="EO22" s="110"/>
      <c r="EP22" s="110"/>
      <c r="EQ22" s="110"/>
      <c r="ER22" s="110"/>
      <c r="ES22" s="110"/>
      <c r="ET22" s="110"/>
      <c r="EU22" s="110"/>
      <c r="EV22" s="110"/>
      <c r="EW22" s="110"/>
      <c r="EX22" s="110"/>
      <c r="EY22" s="110"/>
      <c r="EZ22" s="110"/>
      <c r="FA22" s="110"/>
      <c r="FB22" s="110"/>
      <c r="FC22" s="110"/>
      <c r="FD22" s="110"/>
      <c r="FE22" s="110"/>
      <c r="FF22" s="110"/>
      <c r="FG22" s="110"/>
      <c r="FH22" s="110"/>
      <c r="FI22" s="110"/>
      <c r="FJ22" s="110"/>
      <c r="FK22" s="110"/>
      <c r="FL22" s="110"/>
      <c r="FM22" s="110"/>
      <c r="FN22" s="110"/>
      <c r="FO22" s="110"/>
      <c r="FP22" s="110"/>
      <c r="FQ22" s="110"/>
      <c r="FR22" s="110"/>
      <c r="FS22" s="110"/>
      <c r="FT22" s="110"/>
      <c r="FU22" s="110"/>
      <c r="FV22" s="110"/>
      <c r="FW22" s="110"/>
      <c r="FX22" s="110"/>
      <c r="FY22" s="110"/>
      <c r="FZ22" s="110"/>
      <c r="GA22" s="110"/>
      <c r="GB22" s="110"/>
      <c r="GC22" s="110"/>
      <c r="GD22" s="110"/>
      <c r="GE22" s="110"/>
      <c r="GF22" s="110"/>
      <c r="GG22" s="110"/>
      <c r="GH22" s="110"/>
      <c r="GI22" s="110"/>
      <c r="GJ22" s="110"/>
      <c r="GK22" s="110"/>
      <c r="GL22" s="110"/>
      <c r="GM22" s="110"/>
      <c r="GN22" s="110"/>
      <c r="GO22" s="110"/>
      <c r="GP22" s="110"/>
      <c r="GQ22" s="110"/>
      <c r="GR22" s="110"/>
      <c r="GS22" s="110"/>
      <c r="GT22" s="110"/>
      <c r="GU22" s="110"/>
      <c r="GV22" s="110"/>
      <c r="GW22" s="110"/>
      <c r="GX22" s="110"/>
      <c r="GY22" s="110"/>
      <c r="GZ22" s="110"/>
      <c r="HA22" s="110"/>
      <c r="HB22" s="110"/>
      <c r="HC22" s="110"/>
      <c r="HD22" s="110"/>
      <c r="HE22" s="110"/>
      <c r="HF22" s="110"/>
      <c r="HG22" s="110"/>
      <c r="HH22" s="110"/>
      <c r="HI22" s="110"/>
      <c r="HJ22" s="110"/>
      <c r="HK22" s="110"/>
      <c r="HL22" s="110"/>
      <c r="HM22" s="110"/>
      <c r="HN22" s="110"/>
      <c r="HO22" s="110"/>
      <c r="HP22" s="110"/>
      <c r="HQ22" s="110"/>
      <c r="HR22" s="110"/>
      <c r="HS22" s="110"/>
      <c r="HT22" s="110"/>
      <c r="HU22" s="110"/>
      <c r="HV22" s="110"/>
      <c r="HW22" s="110"/>
      <c r="HX22" s="110"/>
      <c r="HY22" s="110"/>
      <c r="HZ22" s="110"/>
      <c r="IA22" s="110"/>
      <c r="IB22" s="110"/>
      <c r="IC22" s="110"/>
      <c r="ID22" s="110"/>
      <c r="IE22" s="110"/>
      <c r="IF22" s="110"/>
      <c r="IG22" s="110"/>
      <c r="IH22" s="110"/>
      <c r="II22" s="110"/>
      <c r="IJ22" s="110"/>
      <c r="IK22" s="110"/>
      <c r="IL22" s="110"/>
      <c r="IM22" s="110"/>
      <c r="IN22" s="110"/>
      <c r="IO22" s="110"/>
      <c r="IP22" s="110"/>
      <c r="IQ22" s="70"/>
    </row>
    <row r="23" spans="1:251" ht="16.5" hidden="1" customHeight="1">
      <c r="A23" s="95" t="s">
        <v>450</v>
      </c>
      <c r="B23" t="s">
        <v>1350</v>
      </c>
      <c r="C23" t="s">
        <v>450</v>
      </c>
      <c r="D23">
        <v>30</v>
      </c>
      <c r="E23" t="s">
        <v>450</v>
      </c>
      <c r="F23">
        <v>1</v>
      </c>
      <c r="G23" s="665"/>
      <c r="H23">
        <v>35</v>
      </c>
      <c r="J23" s="214" t="str">
        <f t="shared" si="0"/>
        <v>LTQ300135</v>
      </c>
      <c r="K23">
        <v>22070</v>
      </c>
      <c r="M23" t="s">
        <v>1349</v>
      </c>
      <c r="N23">
        <v>5</v>
      </c>
      <c r="O23" s="696" t="str">
        <f t="shared" si="1"/>
        <v>LTQ2005</v>
      </c>
      <c r="P23">
        <v>21600</v>
      </c>
      <c r="R23" s="95" t="s">
        <v>450</v>
      </c>
      <c r="V23" s="214"/>
      <c r="EE23" s="95" t="s">
        <v>450</v>
      </c>
      <c r="EF23" s="110"/>
      <c r="EG23" s="110"/>
      <c r="EH23" s="110"/>
      <c r="EI23" s="216"/>
      <c r="EJ23" s="110"/>
      <c r="EK23" s="110"/>
      <c r="EL23" s="110"/>
      <c r="EM23" s="110"/>
      <c r="EN23" s="110"/>
      <c r="EO23" s="110"/>
      <c r="EP23" s="110"/>
      <c r="EQ23" s="110"/>
      <c r="ER23" s="110"/>
      <c r="ES23" s="110"/>
      <c r="ET23" s="110"/>
      <c r="EU23" s="110"/>
      <c r="EV23" s="110"/>
      <c r="EW23" s="110"/>
      <c r="EX23" s="110"/>
      <c r="EY23" s="110"/>
      <c r="EZ23" s="110"/>
      <c r="FA23" s="110"/>
      <c r="FB23" s="110"/>
      <c r="FC23" s="110"/>
      <c r="FD23" s="110"/>
      <c r="FE23" s="110"/>
      <c r="FF23" s="110"/>
      <c r="FG23" s="110"/>
      <c r="FH23" s="110"/>
      <c r="FI23" s="110"/>
      <c r="FJ23" s="110"/>
      <c r="FK23" s="110"/>
      <c r="FL23" s="110"/>
      <c r="FM23" s="110"/>
      <c r="FN23" s="110"/>
      <c r="FO23" s="110"/>
      <c r="FP23" s="110"/>
      <c r="FQ23" s="110"/>
      <c r="FR23" s="110"/>
      <c r="FS23" s="110"/>
      <c r="FT23" s="110"/>
      <c r="FU23" s="110"/>
      <c r="FV23" s="110"/>
      <c r="FW23" s="110"/>
      <c r="FX23" s="110"/>
      <c r="FY23" s="110"/>
      <c r="FZ23" s="110"/>
      <c r="GA23" s="110"/>
      <c r="GB23" s="110"/>
      <c r="GC23" s="110"/>
      <c r="GD23" s="110"/>
      <c r="GE23" s="110"/>
      <c r="GF23" s="110"/>
      <c r="GG23" s="110"/>
      <c r="GH23" s="110"/>
      <c r="GI23" s="110"/>
      <c r="GJ23" s="110"/>
      <c r="GK23" s="110"/>
      <c r="GL23" s="110"/>
      <c r="GM23" s="110"/>
      <c r="GN23" s="110"/>
      <c r="GO23" s="110"/>
      <c r="GP23" s="110"/>
      <c r="GQ23" s="110"/>
      <c r="GR23" s="110"/>
      <c r="GS23" s="110"/>
      <c r="GT23" s="110"/>
      <c r="GU23" s="110"/>
      <c r="GV23" s="110"/>
      <c r="GW23" s="110"/>
      <c r="GX23" s="110"/>
      <c r="GY23" s="110"/>
      <c r="GZ23" s="110"/>
      <c r="HA23" s="110"/>
      <c r="HB23" s="110"/>
      <c r="HC23" s="110"/>
      <c r="HD23" s="110"/>
      <c r="HE23" s="110"/>
      <c r="HF23" s="110"/>
      <c r="HG23" s="110"/>
      <c r="HH23" s="110"/>
      <c r="HI23" s="110"/>
      <c r="HJ23" s="110"/>
      <c r="HK23" s="110"/>
      <c r="HL23" s="110"/>
      <c r="HM23" s="110"/>
      <c r="HN23" s="110"/>
      <c r="HO23" s="110"/>
      <c r="HP23" s="110"/>
      <c r="HQ23" s="110"/>
      <c r="HR23" s="110"/>
      <c r="HS23" s="110"/>
      <c r="HT23" s="110"/>
      <c r="HU23" s="110"/>
      <c r="HV23" s="110"/>
      <c r="HW23" s="110"/>
      <c r="HX23" s="110"/>
      <c r="HY23" s="110"/>
      <c r="HZ23" s="110"/>
      <c r="IA23" s="110"/>
      <c r="IB23" s="110"/>
      <c r="IC23" s="110"/>
      <c r="ID23" s="110"/>
      <c r="IE23" s="110"/>
      <c r="IF23" s="110"/>
      <c r="IG23" s="110"/>
      <c r="IH23" s="110"/>
      <c r="II23" s="110"/>
      <c r="IJ23" s="110"/>
      <c r="IK23" s="110"/>
      <c r="IL23" s="110"/>
      <c r="IM23" s="110"/>
      <c r="IN23" s="110"/>
      <c r="IO23" s="110"/>
      <c r="IP23" s="110"/>
      <c r="IQ23" s="70"/>
    </row>
    <row r="24" spans="1:251" ht="16.5" hidden="1" customHeight="1">
      <c r="A24" s="95" t="s">
        <v>450</v>
      </c>
      <c r="B24" t="s">
        <v>1350</v>
      </c>
      <c r="C24" t="s">
        <v>450</v>
      </c>
      <c r="D24">
        <v>30</v>
      </c>
      <c r="E24" t="s">
        <v>450</v>
      </c>
      <c r="F24">
        <v>1</v>
      </c>
      <c r="G24" s="665"/>
      <c r="H24">
        <v>36</v>
      </c>
      <c r="J24" s="214" t="str">
        <f t="shared" si="0"/>
        <v>LTQ300136</v>
      </c>
      <c r="K24">
        <v>22790</v>
      </c>
      <c r="M24" t="s">
        <v>1349</v>
      </c>
      <c r="N24">
        <v>6</v>
      </c>
      <c r="O24" s="696" t="str">
        <f t="shared" si="1"/>
        <v>LTQ2006</v>
      </c>
      <c r="P24">
        <v>22000</v>
      </c>
      <c r="R24" s="95" t="s">
        <v>450</v>
      </c>
      <c r="V24" s="214"/>
      <c r="EE24" s="95" t="s">
        <v>450</v>
      </c>
      <c r="EF24" s="110"/>
      <c r="EG24" s="110"/>
      <c r="EH24" s="110"/>
      <c r="EI24" s="216"/>
      <c r="EJ24" s="110"/>
      <c r="EK24" s="110"/>
      <c r="EL24" s="110"/>
      <c r="EM24" s="110"/>
      <c r="EN24" s="110"/>
      <c r="EO24" s="110"/>
      <c r="EP24" s="110"/>
      <c r="EQ24" s="110"/>
      <c r="ER24" s="110"/>
      <c r="ES24" s="110"/>
      <c r="ET24" s="110"/>
      <c r="EU24" s="110"/>
      <c r="EV24" s="110"/>
      <c r="EW24" s="110"/>
      <c r="EX24" s="110"/>
      <c r="EY24" s="110"/>
      <c r="EZ24" s="110"/>
      <c r="FA24" s="110"/>
      <c r="FB24" s="110"/>
      <c r="FC24" s="110"/>
      <c r="FD24" s="110"/>
      <c r="FE24" s="110"/>
      <c r="FF24" s="110"/>
      <c r="FG24" s="110"/>
      <c r="FH24" s="110"/>
      <c r="FI24" s="110"/>
      <c r="FJ24" s="110"/>
      <c r="FK24" s="110"/>
      <c r="FL24" s="110"/>
      <c r="FM24" s="110"/>
      <c r="FN24" s="110"/>
      <c r="FO24" s="110"/>
      <c r="FP24" s="110"/>
      <c r="FQ24" s="110"/>
      <c r="FR24" s="110"/>
      <c r="FS24" s="110"/>
      <c r="FT24" s="110"/>
      <c r="FU24" s="110"/>
      <c r="FV24" s="110"/>
      <c r="FW24" s="110"/>
      <c r="FX24" s="110"/>
      <c r="FY24" s="110"/>
      <c r="FZ24" s="110"/>
      <c r="GA24" s="110"/>
      <c r="GB24" s="110"/>
      <c r="GC24" s="110"/>
      <c r="GD24" s="110"/>
      <c r="GE24" s="110"/>
      <c r="GF24" s="110"/>
      <c r="GG24" s="110"/>
      <c r="GH24" s="110"/>
      <c r="GI24" s="110"/>
      <c r="GJ24" s="110"/>
      <c r="GK24" s="110"/>
      <c r="GL24" s="110"/>
      <c r="GM24" s="110"/>
      <c r="GN24" s="110"/>
      <c r="GO24" s="110"/>
      <c r="GP24" s="110"/>
      <c r="GQ24" s="110"/>
      <c r="GR24" s="110"/>
      <c r="GS24" s="110"/>
      <c r="GT24" s="110"/>
      <c r="GU24" s="110"/>
      <c r="GV24" s="110"/>
      <c r="GW24" s="110"/>
      <c r="GX24" s="110"/>
      <c r="GY24" s="110"/>
      <c r="GZ24" s="110"/>
      <c r="HA24" s="110"/>
      <c r="HB24" s="110"/>
      <c r="HC24" s="110"/>
      <c r="HD24" s="110"/>
      <c r="HE24" s="110"/>
      <c r="HF24" s="110"/>
      <c r="HG24" s="110"/>
      <c r="HH24" s="110"/>
      <c r="HI24" s="110"/>
      <c r="HJ24" s="110"/>
      <c r="HK24" s="110"/>
      <c r="HL24" s="110"/>
      <c r="HM24" s="110"/>
      <c r="HN24" s="110"/>
      <c r="HO24" s="110"/>
      <c r="HP24" s="110"/>
      <c r="HQ24" s="110"/>
      <c r="HR24" s="110"/>
      <c r="HS24" s="110"/>
      <c r="HT24" s="110"/>
      <c r="HU24" s="110"/>
      <c r="HV24" s="110"/>
      <c r="HW24" s="110"/>
      <c r="HX24" s="110"/>
      <c r="HY24" s="110"/>
      <c r="HZ24" s="110"/>
      <c r="IA24" s="110"/>
      <c r="IB24" s="110"/>
      <c r="IC24" s="110"/>
      <c r="ID24" s="110"/>
      <c r="IE24" s="110"/>
      <c r="IF24" s="110"/>
      <c r="IG24" s="110"/>
      <c r="IH24" s="110"/>
      <c r="II24" s="110"/>
      <c r="IJ24" s="110"/>
      <c r="IK24" s="110"/>
      <c r="IL24" s="110"/>
      <c r="IM24" s="110"/>
      <c r="IN24" s="110"/>
      <c r="IO24" s="110"/>
      <c r="IP24" s="110"/>
      <c r="IQ24" s="70"/>
    </row>
    <row r="25" spans="1:251" ht="16.5" hidden="1" customHeight="1">
      <c r="A25" s="95" t="s">
        <v>450</v>
      </c>
      <c r="B25" t="s">
        <v>1350</v>
      </c>
      <c r="C25" t="s">
        <v>450</v>
      </c>
      <c r="D25">
        <v>30</v>
      </c>
      <c r="E25" t="s">
        <v>450</v>
      </c>
      <c r="F25">
        <v>1</v>
      </c>
      <c r="G25" s="665"/>
      <c r="H25">
        <v>37</v>
      </c>
      <c r="J25" s="214" t="str">
        <f t="shared" si="0"/>
        <v>LTQ300137</v>
      </c>
      <c r="K25">
        <v>23300</v>
      </c>
      <c r="M25" t="s">
        <v>1349</v>
      </c>
      <c r="N25">
        <v>7</v>
      </c>
      <c r="O25" s="696" t="str">
        <f t="shared" si="1"/>
        <v>LTQ2007</v>
      </c>
      <c r="P25">
        <v>22400.000000000004</v>
      </c>
      <c r="R25" s="95" t="s">
        <v>450</v>
      </c>
      <c r="V25" s="214"/>
      <c r="EE25" s="95" t="s">
        <v>450</v>
      </c>
      <c r="EF25" s="110"/>
      <c r="EG25" s="110"/>
      <c r="EH25" s="110"/>
      <c r="EI25" s="216"/>
      <c r="EJ25" s="110"/>
      <c r="EK25" s="110"/>
      <c r="EL25" s="110"/>
      <c r="EM25" s="110"/>
      <c r="EN25" s="110"/>
      <c r="EO25" s="110"/>
      <c r="EP25" s="110"/>
      <c r="EQ25" s="110"/>
      <c r="ER25" s="110"/>
      <c r="ES25" s="110"/>
      <c r="ET25" s="110"/>
      <c r="EU25" s="110"/>
      <c r="EV25" s="110"/>
      <c r="EW25" s="110"/>
      <c r="EX25" s="110"/>
      <c r="EY25" s="110"/>
      <c r="EZ25" s="110"/>
      <c r="FA25" s="110"/>
      <c r="FB25" s="110"/>
      <c r="FC25" s="110"/>
      <c r="FD25" s="110"/>
      <c r="FE25" s="110"/>
      <c r="FF25" s="110"/>
      <c r="FG25" s="110"/>
      <c r="FH25" s="110"/>
      <c r="FI25" s="110"/>
      <c r="FJ25" s="110"/>
      <c r="FK25" s="110"/>
      <c r="FL25" s="110"/>
      <c r="FM25" s="110"/>
      <c r="FN25" s="110"/>
      <c r="FO25" s="110"/>
      <c r="FP25" s="110"/>
      <c r="FQ25" s="110"/>
      <c r="FR25" s="110"/>
      <c r="FS25" s="110"/>
      <c r="FT25" s="110"/>
      <c r="FU25" s="110"/>
      <c r="FV25" s="110"/>
      <c r="FW25" s="110"/>
      <c r="FX25" s="110"/>
      <c r="FY25" s="110"/>
      <c r="FZ25" s="110"/>
      <c r="GA25" s="110"/>
      <c r="GB25" s="110"/>
      <c r="GC25" s="110"/>
      <c r="GD25" s="110"/>
      <c r="GE25" s="110"/>
      <c r="GF25" s="110"/>
      <c r="GG25" s="110"/>
      <c r="GH25" s="110"/>
      <c r="GI25" s="110"/>
      <c r="GJ25" s="110"/>
      <c r="GK25" s="110"/>
      <c r="GL25" s="110"/>
      <c r="GM25" s="110"/>
      <c r="GN25" s="110"/>
      <c r="GO25" s="110"/>
      <c r="GP25" s="110"/>
      <c r="GQ25" s="110"/>
      <c r="GR25" s="110"/>
      <c r="GS25" s="110"/>
      <c r="GT25" s="110"/>
      <c r="GU25" s="110"/>
      <c r="GV25" s="110"/>
      <c r="GW25" s="110"/>
      <c r="GX25" s="110"/>
      <c r="GY25" s="110"/>
      <c r="GZ25" s="110"/>
      <c r="HA25" s="110"/>
      <c r="HB25" s="110"/>
      <c r="HC25" s="110"/>
      <c r="HD25" s="110"/>
      <c r="HE25" s="110"/>
      <c r="HF25" s="110"/>
      <c r="HG25" s="110"/>
      <c r="HH25" s="110"/>
      <c r="HI25" s="110"/>
      <c r="HJ25" s="110"/>
      <c r="HK25" s="110"/>
      <c r="HL25" s="110"/>
      <c r="HM25" s="110"/>
      <c r="HN25" s="110"/>
      <c r="HO25" s="110"/>
      <c r="HP25" s="110"/>
      <c r="HQ25" s="110"/>
      <c r="HR25" s="110"/>
      <c r="HS25" s="110"/>
      <c r="HT25" s="110"/>
      <c r="HU25" s="110"/>
      <c r="HV25" s="110"/>
      <c r="HW25" s="110"/>
      <c r="HX25" s="110"/>
      <c r="HY25" s="110"/>
      <c r="HZ25" s="110"/>
      <c r="IA25" s="110"/>
      <c r="IB25" s="110"/>
      <c r="IC25" s="110"/>
      <c r="ID25" s="110"/>
      <c r="IE25" s="110"/>
      <c r="IF25" s="110"/>
      <c r="IG25" s="110"/>
      <c r="IH25" s="110"/>
      <c r="II25" s="110"/>
      <c r="IJ25" s="110"/>
      <c r="IK25" s="110"/>
      <c r="IL25" s="110"/>
      <c r="IM25" s="110"/>
      <c r="IN25" s="110"/>
      <c r="IO25" s="110"/>
      <c r="IP25" s="110"/>
      <c r="IQ25" s="70"/>
    </row>
    <row r="26" spans="1:251" ht="16.5" hidden="1" customHeight="1">
      <c r="A26" s="95" t="s">
        <v>450</v>
      </c>
      <c r="B26" t="s">
        <v>1350</v>
      </c>
      <c r="C26" t="s">
        <v>450</v>
      </c>
      <c r="D26">
        <v>30</v>
      </c>
      <c r="E26" t="s">
        <v>450</v>
      </c>
      <c r="F26">
        <v>1</v>
      </c>
      <c r="G26" s="665"/>
      <c r="H26">
        <v>38</v>
      </c>
      <c r="J26" s="214" t="str">
        <f t="shared" si="0"/>
        <v>LTQ300138</v>
      </c>
      <c r="K26">
        <v>24020</v>
      </c>
      <c r="M26" t="s">
        <v>1349</v>
      </c>
      <c r="N26">
        <v>8</v>
      </c>
      <c r="O26" s="696" t="str">
        <f t="shared" si="1"/>
        <v>LTQ2008</v>
      </c>
      <c r="P26">
        <v>22800.000000000004</v>
      </c>
      <c r="R26" s="95" t="s">
        <v>450</v>
      </c>
      <c r="V26" s="214"/>
      <c r="EE26" s="95" t="s">
        <v>450</v>
      </c>
      <c r="EF26" s="110"/>
      <c r="EG26" s="110"/>
      <c r="EH26" s="110"/>
      <c r="EI26" s="216"/>
      <c r="EJ26" s="110"/>
      <c r="EK26" s="110"/>
      <c r="EL26" s="110"/>
      <c r="EM26" s="110"/>
      <c r="EN26" s="110"/>
      <c r="EO26" s="110"/>
      <c r="EP26" s="110"/>
      <c r="EQ26" s="110"/>
      <c r="ER26" s="110"/>
      <c r="ES26" s="110"/>
      <c r="ET26" s="110"/>
      <c r="EU26" s="110"/>
      <c r="EV26" s="110"/>
      <c r="EW26" s="110"/>
      <c r="EX26" s="110"/>
      <c r="EY26" s="110"/>
      <c r="EZ26" s="110"/>
      <c r="FA26" s="110"/>
      <c r="FB26" s="110"/>
      <c r="FC26" s="110"/>
      <c r="FD26" s="110"/>
      <c r="FE26" s="110"/>
      <c r="FF26" s="110"/>
      <c r="FG26" s="110"/>
      <c r="FH26" s="110"/>
      <c r="FI26" s="110"/>
      <c r="FJ26" s="110"/>
      <c r="FK26" s="110"/>
      <c r="FL26" s="110"/>
      <c r="FM26" s="110"/>
      <c r="FN26" s="110"/>
      <c r="FO26" s="110"/>
      <c r="FP26" s="110"/>
      <c r="FQ26" s="110"/>
      <c r="FR26" s="110"/>
      <c r="FS26" s="110"/>
      <c r="FT26" s="110"/>
      <c r="FU26" s="110"/>
      <c r="FV26" s="110"/>
      <c r="FW26" s="110"/>
      <c r="FX26" s="110"/>
      <c r="FY26" s="110"/>
      <c r="FZ26" s="110"/>
      <c r="GA26" s="110"/>
      <c r="GB26" s="110"/>
      <c r="GC26" s="110"/>
      <c r="GD26" s="110"/>
      <c r="GE26" s="110"/>
      <c r="GF26" s="110"/>
      <c r="GG26" s="110"/>
      <c r="GH26" s="110"/>
      <c r="GI26" s="110"/>
      <c r="GJ26" s="110"/>
      <c r="GK26" s="110"/>
      <c r="GL26" s="110"/>
      <c r="GM26" s="110"/>
      <c r="GN26" s="110"/>
      <c r="GO26" s="110"/>
      <c r="GP26" s="110"/>
      <c r="GQ26" s="110"/>
      <c r="GR26" s="110"/>
      <c r="GS26" s="110"/>
      <c r="GT26" s="110"/>
      <c r="GU26" s="110"/>
      <c r="GV26" s="110"/>
      <c r="GW26" s="110"/>
      <c r="GX26" s="110"/>
      <c r="GY26" s="110"/>
      <c r="GZ26" s="110"/>
      <c r="HA26" s="110"/>
      <c r="HB26" s="110"/>
      <c r="HC26" s="110"/>
      <c r="HD26" s="110"/>
      <c r="HE26" s="110"/>
      <c r="HF26" s="110"/>
      <c r="HG26" s="110"/>
      <c r="HH26" s="110"/>
      <c r="HI26" s="110"/>
      <c r="HJ26" s="110"/>
      <c r="HK26" s="110"/>
      <c r="HL26" s="110"/>
      <c r="HM26" s="110"/>
      <c r="HN26" s="110"/>
      <c r="HO26" s="110"/>
      <c r="HP26" s="110"/>
      <c r="HQ26" s="110"/>
      <c r="HR26" s="110"/>
      <c r="HS26" s="110"/>
      <c r="HT26" s="110"/>
      <c r="HU26" s="110"/>
      <c r="HV26" s="110"/>
      <c r="HW26" s="110"/>
      <c r="HX26" s="110"/>
      <c r="HY26" s="110"/>
      <c r="HZ26" s="110"/>
      <c r="IA26" s="110"/>
      <c r="IB26" s="110"/>
      <c r="IC26" s="110"/>
      <c r="ID26" s="110"/>
      <c r="IE26" s="110"/>
      <c r="IF26" s="110"/>
      <c r="IG26" s="110"/>
      <c r="IH26" s="110"/>
      <c r="II26" s="110"/>
      <c r="IJ26" s="110"/>
      <c r="IK26" s="110"/>
      <c r="IL26" s="110"/>
      <c r="IM26" s="110"/>
      <c r="IN26" s="110"/>
      <c r="IO26" s="110"/>
      <c r="IP26" s="110"/>
      <c r="IQ26" s="70"/>
    </row>
    <row r="27" spans="1:251" ht="16.5" hidden="1" customHeight="1">
      <c r="A27" s="95" t="s">
        <v>450</v>
      </c>
      <c r="B27" t="s">
        <v>1350</v>
      </c>
      <c r="C27" t="s">
        <v>450</v>
      </c>
      <c r="D27">
        <v>30</v>
      </c>
      <c r="E27" t="s">
        <v>450</v>
      </c>
      <c r="F27">
        <v>1</v>
      </c>
      <c r="G27" s="665"/>
      <c r="H27">
        <v>39</v>
      </c>
      <c r="J27" s="214" t="str">
        <f t="shared" si="0"/>
        <v>LTQ300139</v>
      </c>
      <c r="K27">
        <v>24530</v>
      </c>
      <c r="M27" t="s">
        <v>1349</v>
      </c>
      <c r="N27">
        <v>9</v>
      </c>
      <c r="O27" s="696" t="str">
        <f t="shared" si="1"/>
        <v>LTQ2009</v>
      </c>
      <c r="P27">
        <v>23200</v>
      </c>
      <c r="R27" s="95" t="s">
        <v>450</v>
      </c>
      <c r="V27" s="214"/>
      <c r="EE27" s="95" t="s">
        <v>450</v>
      </c>
      <c r="EF27" s="110"/>
      <c r="EG27" s="110"/>
      <c r="EH27" s="110"/>
      <c r="EI27" s="216"/>
      <c r="EJ27" s="110"/>
      <c r="EK27" s="110"/>
      <c r="EL27" s="110"/>
      <c r="EM27" s="110"/>
      <c r="EN27" s="110"/>
      <c r="EO27" s="110"/>
      <c r="EP27" s="110"/>
      <c r="EQ27" s="110"/>
      <c r="ER27" s="110"/>
      <c r="ES27" s="110"/>
      <c r="ET27" s="110"/>
      <c r="EU27" s="110"/>
      <c r="EV27" s="110"/>
      <c r="EW27" s="110"/>
      <c r="EX27" s="110"/>
      <c r="EY27" s="110"/>
      <c r="EZ27" s="110"/>
      <c r="FA27" s="110"/>
      <c r="FB27" s="110"/>
      <c r="FC27" s="110"/>
      <c r="FD27" s="110"/>
      <c r="FE27" s="110"/>
      <c r="FF27" s="110"/>
      <c r="FG27" s="110"/>
      <c r="FH27" s="110"/>
      <c r="FI27" s="110"/>
      <c r="FJ27" s="110"/>
      <c r="FK27" s="110"/>
      <c r="FL27" s="110"/>
      <c r="FM27" s="110"/>
      <c r="FN27" s="110"/>
      <c r="FO27" s="110"/>
      <c r="FP27" s="110"/>
      <c r="FQ27" s="110"/>
      <c r="FR27" s="110"/>
      <c r="FS27" s="110"/>
      <c r="FT27" s="110"/>
      <c r="FU27" s="110"/>
      <c r="FV27" s="110"/>
      <c r="FW27" s="110"/>
      <c r="FX27" s="110"/>
      <c r="FY27" s="110"/>
      <c r="FZ27" s="110"/>
      <c r="GA27" s="110"/>
      <c r="GB27" s="110"/>
      <c r="GC27" s="110"/>
      <c r="GD27" s="110"/>
      <c r="GE27" s="110"/>
      <c r="GF27" s="110"/>
      <c r="GG27" s="110"/>
      <c r="GH27" s="110"/>
      <c r="GI27" s="110"/>
      <c r="GJ27" s="110"/>
      <c r="GK27" s="110"/>
      <c r="GL27" s="110"/>
      <c r="GM27" s="110"/>
      <c r="GN27" s="110"/>
      <c r="GO27" s="110"/>
      <c r="GP27" s="110"/>
      <c r="GQ27" s="110"/>
      <c r="GR27" s="110"/>
      <c r="GS27" s="110"/>
      <c r="GT27" s="110"/>
      <c r="GU27" s="110"/>
      <c r="GV27" s="110"/>
      <c r="GW27" s="110"/>
      <c r="GX27" s="110"/>
      <c r="GY27" s="110"/>
      <c r="GZ27" s="110"/>
      <c r="HA27" s="110"/>
      <c r="HB27" s="110"/>
      <c r="HC27" s="110"/>
      <c r="HD27" s="110"/>
      <c r="HE27" s="110"/>
      <c r="HF27" s="110"/>
      <c r="HG27" s="110"/>
      <c r="HH27" s="110"/>
      <c r="HI27" s="110"/>
      <c r="HJ27" s="110"/>
      <c r="HK27" s="110"/>
      <c r="HL27" s="110"/>
      <c r="HM27" s="110"/>
      <c r="HN27" s="110"/>
      <c r="HO27" s="110"/>
      <c r="HP27" s="110"/>
      <c r="HQ27" s="110"/>
      <c r="HR27" s="110"/>
      <c r="HS27" s="110"/>
      <c r="HT27" s="110"/>
      <c r="HU27" s="110"/>
      <c r="HV27" s="110"/>
      <c r="HW27" s="110"/>
      <c r="HX27" s="110"/>
      <c r="HY27" s="110"/>
      <c r="HZ27" s="110"/>
      <c r="IA27" s="110"/>
      <c r="IB27" s="110"/>
      <c r="IC27" s="110"/>
      <c r="ID27" s="110"/>
      <c r="IE27" s="110"/>
      <c r="IF27" s="110"/>
      <c r="IG27" s="110"/>
      <c r="IH27" s="110"/>
      <c r="II27" s="110"/>
      <c r="IJ27" s="110"/>
      <c r="IK27" s="110"/>
      <c r="IL27" s="110"/>
      <c r="IM27" s="110"/>
      <c r="IN27" s="110"/>
      <c r="IO27" s="110"/>
      <c r="IP27" s="110"/>
      <c r="IQ27" s="70"/>
    </row>
    <row r="28" spans="1:251" ht="16.5" hidden="1" customHeight="1">
      <c r="A28" s="95" t="s">
        <v>450</v>
      </c>
      <c r="B28" t="s">
        <v>1350</v>
      </c>
      <c r="C28" t="s">
        <v>450</v>
      </c>
      <c r="D28">
        <v>30</v>
      </c>
      <c r="E28" t="s">
        <v>450</v>
      </c>
      <c r="F28">
        <v>1</v>
      </c>
      <c r="G28" s="665"/>
      <c r="H28">
        <v>40</v>
      </c>
      <c r="J28" s="214" t="str">
        <f t="shared" si="0"/>
        <v>LTQ300140</v>
      </c>
      <c r="K28">
        <v>25250</v>
      </c>
      <c r="M28" t="s">
        <v>1349</v>
      </c>
      <c r="N28">
        <v>10</v>
      </c>
      <c r="O28" s="696" t="str">
        <f t="shared" si="1"/>
        <v>LTQ2010</v>
      </c>
      <c r="P28">
        <v>23600</v>
      </c>
      <c r="R28" s="95" t="s">
        <v>450</v>
      </c>
      <c r="V28" s="214"/>
      <c r="EE28" s="95" t="s">
        <v>450</v>
      </c>
      <c r="EF28" s="110"/>
      <c r="EG28" s="110"/>
      <c r="EH28" s="110"/>
      <c r="EI28" s="216"/>
      <c r="EJ28" s="110"/>
      <c r="EK28" s="110"/>
      <c r="EL28" s="110"/>
      <c r="EM28" s="110"/>
      <c r="EN28" s="110"/>
      <c r="EO28" s="110"/>
      <c r="EP28" s="110"/>
      <c r="EQ28" s="110"/>
      <c r="ER28" s="110"/>
      <c r="ES28" s="110"/>
      <c r="ET28" s="110"/>
      <c r="EU28" s="110"/>
      <c r="EV28" s="110"/>
      <c r="EW28" s="110"/>
      <c r="EX28" s="110"/>
      <c r="EY28" s="110"/>
      <c r="EZ28" s="110"/>
      <c r="FA28" s="110"/>
      <c r="FB28" s="110"/>
      <c r="FC28" s="110"/>
      <c r="FD28" s="110"/>
      <c r="FE28" s="110"/>
      <c r="FF28" s="110"/>
      <c r="FG28" s="110"/>
      <c r="FH28" s="110"/>
      <c r="FI28" s="110"/>
      <c r="FJ28" s="110"/>
      <c r="FK28" s="110"/>
      <c r="FL28" s="110"/>
      <c r="FM28" s="110"/>
      <c r="FN28" s="110"/>
      <c r="FO28" s="110"/>
      <c r="FP28" s="110"/>
      <c r="FQ28" s="110"/>
      <c r="FR28" s="110"/>
      <c r="FS28" s="110"/>
      <c r="FT28" s="110"/>
      <c r="FU28" s="110"/>
      <c r="FV28" s="110"/>
      <c r="FW28" s="110"/>
      <c r="FX28" s="110"/>
      <c r="FY28" s="110"/>
      <c r="FZ28" s="110"/>
      <c r="GA28" s="110"/>
      <c r="GB28" s="110"/>
      <c r="GC28" s="110"/>
      <c r="GD28" s="110"/>
      <c r="GE28" s="110"/>
      <c r="GF28" s="110"/>
      <c r="GG28" s="110"/>
      <c r="GH28" s="110"/>
      <c r="GI28" s="110"/>
      <c r="GJ28" s="110"/>
      <c r="GK28" s="110"/>
      <c r="GL28" s="110"/>
      <c r="GM28" s="110"/>
      <c r="GN28" s="110"/>
      <c r="GO28" s="110"/>
      <c r="GP28" s="110"/>
      <c r="GQ28" s="110"/>
      <c r="GR28" s="110"/>
      <c r="GS28" s="110"/>
      <c r="GT28" s="110"/>
      <c r="GU28" s="110"/>
      <c r="GV28" s="110"/>
      <c r="GW28" s="110"/>
      <c r="GX28" s="110"/>
      <c r="GY28" s="110"/>
      <c r="GZ28" s="110"/>
      <c r="HA28" s="110"/>
      <c r="HB28" s="110"/>
      <c r="HC28" s="110"/>
      <c r="HD28" s="110"/>
      <c r="HE28" s="110"/>
      <c r="HF28" s="110"/>
      <c r="HG28" s="110"/>
      <c r="HH28" s="110"/>
      <c r="HI28" s="110"/>
      <c r="HJ28" s="110"/>
      <c r="HK28" s="110"/>
      <c r="HL28" s="110"/>
      <c r="HM28" s="110"/>
      <c r="HN28" s="110"/>
      <c r="HO28" s="110"/>
      <c r="HP28" s="110"/>
      <c r="HQ28" s="110"/>
      <c r="HR28" s="110"/>
      <c r="HS28" s="110"/>
      <c r="HT28" s="110"/>
      <c r="HU28" s="110"/>
      <c r="HV28" s="110"/>
      <c r="HW28" s="110"/>
      <c r="HX28" s="110"/>
      <c r="HY28" s="110"/>
      <c r="HZ28" s="110"/>
      <c r="IA28" s="110"/>
      <c r="IB28" s="110"/>
      <c r="IC28" s="110"/>
      <c r="ID28" s="110"/>
      <c r="IE28" s="110"/>
      <c r="IF28" s="110"/>
      <c r="IG28" s="110"/>
      <c r="IH28" s="110"/>
      <c r="II28" s="110"/>
      <c r="IJ28" s="110"/>
      <c r="IK28" s="110"/>
      <c r="IL28" s="110"/>
      <c r="IM28" s="110"/>
      <c r="IN28" s="110"/>
      <c r="IO28" s="110"/>
      <c r="IP28" s="110"/>
      <c r="IQ28" s="70"/>
    </row>
    <row r="29" spans="1:251" ht="16.5" hidden="1" customHeight="1">
      <c r="A29" s="95" t="s">
        <v>450</v>
      </c>
      <c r="B29" t="s">
        <v>1350</v>
      </c>
      <c r="C29" t="s">
        <v>450</v>
      </c>
      <c r="D29">
        <v>30</v>
      </c>
      <c r="E29" t="s">
        <v>450</v>
      </c>
      <c r="F29">
        <v>1</v>
      </c>
      <c r="G29" s="665"/>
      <c r="H29">
        <v>41</v>
      </c>
      <c r="J29" s="214" t="str">
        <f t="shared" si="0"/>
        <v>LTQ300141</v>
      </c>
      <c r="K29">
        <v>26480</v>
      </c>
      <c r="M29" t="s">
        <v>1349</v>
      </c>
      <c r="N29">
        <v>11</v>
      </c>
      <c r="O29" s="696" t="str">
        <f t="shared" si="1"/>
        <v>LTQ2011</v>
      </c>
      <c r="P29">
        <v>24000</v>
      </c>
      <c r="R29" s="95" t="s">
        <v>450</v>
      </c>
      <c r="V29" s="214"/>
      <c r="EE29" s="95" t="s">
        <v>450</v>
      </c>
      <c r="EF29" s="110"/>
      <c r="EG29" s="110"/>
      <c r="EH29" s="110"/>
      <c r="EI29" s="216"/>
      <c r="EJ29" s="110"/>
      <c r="EK29" s="110"/>
      <c r="EL29" s="110"/>
      <c r="EM29" s="110"/>
      <c r="EN29" s="110"/>
      <c r="EO29" s="110"/>
      <c r="EP29" s="110"/>
      <c r="EQ29" s="110"/>
      <c r="ER29" s="110"/>
      <c r="ES29" s="110"/>
      <c r="ET29" s="110"/>
      <c r="EU29" s="110"/>
      <c r="EV29" s="110"/>
      <c r="EW29" s="110"/>
      <c r="EX29" s="110"/>
      <c r="EY29" s="110"/>
      <c r="EZ29" s="110"/>
      <c r="FA29" s="110"/>
      <c r="FB29" s="110"/>
      <c r="FC29" s="110"/>
      <c r="FD29" s="110"/>
      <c r="FE29" s="110"/>
      <c r="FF29" s="110"/>
      <c r="FG29" s="110"/>
      <c r="FH29" s="110"/>
      <c r="FI29" s="110"/>
      <c r="FJ29" s="110"/>
      <c r="FK29" s="110"/>
      <c r="FL29" s="110"/>
      <c r="FM29" s="110"/>
      <c r="FN29" s="110"/>
      <c r="FO29" s="110"/>
      <c r="FP29" s="110"/>
      <c r="FQ29" s="110"/>
      <c r="FR29" s="110"/>
      <c r="FS29" s="110"/>
      <c r="FT29" s="110"/>
      <c r="FU29" s="110"/>
      <c r="FV29" s="110"/>
      <c r="FW29" s="110"/>
      <c r="FX29" s="110"/>
      <c r="FY29" s="110"/>
      <c r="FZ29" s="110"/>
      <c r="GA29" s="110"/>
      <c r="GB29" s="110"/>
      <c r="GC29" s="110"/>
      <c r="GD29" s="110"/>
      <c r="GE29" s="110"/>
      <c r="GF29" s="110"/>
      <c r="GG29" s="110"/>
      <c r="GH29" s="110"/>
      <c r="GI29" s="110"/>
      <c r="GJ29" s="110"/>
      <c r="GK29" s="110"/>
      <c r="GL29" s="110"/>
      <c r="GM29" s="110"/>
      <c r="GN29" s="110"/>
      <c r="GO29" s="110"/>
      <c r="GP29" s="110"/>
      <c r="GQ29" s="110"/>
      <c r="GR29" s="110"/>
      <c r="GS29" s="110"/>
      <c r="GT29" s="110"/>
      <c r="GU29" s="110"/>
      <c r="GV29" s="110"/>
      <c r="GW29" s="110"/>
      <c r="GX29" s="110"/>
      <c r="GY29" s="110"/>
      <c r="GZ29" s="110"/>
      <c r="HA29" s="110"/>
      <c r="HB29" s="110"/>
      <c r="HC29" s="110"/>
      <c r="HD29" s="110"/>
      <c r="HE29" s="110"/>
      <c r="HF29" s="110"/>
      <c r="HG29" s="110"/>
      <c r="HH29" s="110"/>
      <c r="HI29" s="110"/>
      <c r="HJ29" s="110"/>
      <c r="HK29" s="110"/>
      <c r="HL29" s="110"/>
      <c r="HM29" s="110"/>
      <c r="HN29" s="110"/>
      <c r="HO29" s="110"/>
      <c r="HP29" s="110"/>
      <c r="HQ29" s="110"/>
      <c r="HR29" s="110"/>
      <c r="HS29" s="110"/>
      <c r="HT29" s="110"/>
      <c r="HU29" s="110"/>
      <c r="HV29" s="110"/>
      <c r="HW29" s="110"/>
      <c r="HX29" s="110"/>
      <c r="HY29" s="110"/>
      <c r="HZ29" s="110"/>
      <c r="IA29" s="110"/>
      <c r="IB29" s="110"/>
      <c r="IC29" s="110"/>
      <c r="ID29" s="110"/>
      <c r="IE29" s="110"/>
      <c r="IF29" s="110"/>
      <c r="IG29" s="110"/>
      <c r="IH29" s="110"/>
      <c r="II29" s="110"/>
      <c r="IJ29" s="110"/>
      <c r="IK29" s="110"/>
      <c r="IL29" s="110"/>
      <c r="IM29" s="110"/>
      <c r="IN29" s="110"/>
      <c r="IO29" s="110"/>
      <c r="IP29" s="110"/>
      <c r="IQ29" s="70"/>
    </row>
    <row r="30" spans="1:251" ht="16.5" hidden="1" customHeight="1">
      <c r="A30" s="95" t="s">
        <v>450</v>
      </c>
      <c r="B30" t="s">
        <v>1350</v>
      </c>
      <c r="C30" t="s">
        <v>450</v>
      </c>
      <c r="D30">
        <v>30</v>
      </c>
      <c r="E30" t="s">
        <v>450</v>
      </c>
      <c r="F30">
        <v>1</v>
      </c>
      <c r="G30" s="665"/>
      <c r="H30">
        <v>42</v>
      </c>
      <c r="J30" s="214" t="str">
        <f t="shared" si="0"/>
        <v>LTQ300142</v>
      </c>
      <c r="K30">
        <v>27710</v>
      </c>
      <c r="M30" t="s">
        <v>1349</v>
      </c>
      <c r="N30">
        <v>12</v>
      </c>
      <c r="O30" s="696" t="str">
        <f t="shared" si="1"/>
        <v>LTQ2012</v>
      </c>
      <c r="P30">
        <v>24400</v>
      </c>
      <c r="R30" s="95" t="s">
        <v>450</v>
      </c>
      <c r="V30" s="214"/>
      <c r="EE30" s="95" t="s">
        <v>450</v>
      </c>
      <c r="EF30" s="110"/>
      <c r="EG30" s="110"/>
      <c r="EH30" s="110"/>
      <c r="EI30" s="216"/>
      <c r="EJ30" s="110"/>
      <c r="EK30" s="110"/>
      <c r="EL30" s="110"/>
      <c r="EM30" s="110"/>
      <c r="EN30" s="110"/>
      <c r="EO30" s="110"/>
      <c r="EP30" s="110"/>
      <c r="EQ30" s="110"/>
      <c r="ER30" s="110"/>
      <c r="ES30" s="110"/>
      <c r="ET30" s="110"/>
      <c r="EU30" s="110"/>
      <c r="EV30" s="110"/>
      <c r="EW30" s="110"/>
      <c r="EX30" s="110"/>
      <c r="EY30" s="110"/>
      <c r="EZ30" s="110"/>
      <c r="FA30" s="110"/>
      <c r="FB30" s="110"/>
      <c r="FC30" s="110"/>
      <c r="FD30" s="110"/>
      <c r="FE30" s="110"/>
      <c r="FF30" s="110"/>
      <c r="FG30" s="110"/>
      <c r="FH30" s="110"/>
      <c r="FI30" s="110"/>
      <c r="FJ30" s="110"/>
      <c r="FK30" s="110"/>
      <c r="FL30" s="110"/>
      <c r="FM30" s="110"/>
      <c r="FN30" s="110"/>
      <c r="FO30" s="110"/>
      <c r="FP30" s="110"/>
      <c r="FQ30" s="110"/>
      <c r="FR30" s="110"/>
      <c r="FS30" s="110"/>
      <c r="FT30" s="110"/>
      <c r="FU30" s="110"/>
      <c r="FV30" s="110"/>
      <c r="FW30" s="110"/>
      <c r="FX30" s="110"/>
      <c r="FY30" s="110"/>
      <c r="FZ30" s="110"/>
      <c r="GA30" s="110"/>
      <c r="GB30" s="110"/>
      <c r="GC30" s="110"/>
      <c r="GD30" s="110"/>
      <c r="GE30" s="110"/>
      <c r="GF30" s="110"/>
      <c r="GG30" s="110"/>
      <c r="GH30" s="110"/>
      <c r="GI30" s="110"/>
      <c r="GJ30" s="110"/>
      <c r="GK30" s="110"/>
      <c r="GL30" s="110"/>
      <c r="GM30" s="110"/>
      <c r="GN30" s="110"/>
      <c r="GO30" s="110"/>
      <c r="GP30" s="110"/>
      <c r="GQ30" s="110"/>
      <c r="GR30" s="110"/>
      <c r="GS30" s="110"/>
      <c r="GT30" s="110"/>
      <c r="GU30" s="110"/>
      <c r="GV30" s="110"/>
      <c r="GW30" s="110"/>
      <c r="GX30" s="110"/>
      <c r="GY30" s="110"/>
      <c r="GZ30" s="110"/>
      <c r="HA30" s="110"/>
      <c r="HB30" s="110"/>
      <c r="HC30" s="110"/>
      <c r="HD30" s="110"/>
      <c r="HE30" s="110"/>
      <c r="HF30" s="110"/>
      <c r="HG30" s="110"/>
      <c r="HH30" s="110"/>
      <c r="HI30" s="110"/>
      <c r="HJ30" s="110"/>
      <c r="HK30" s="110"/>
      <c r="HL30" s="110"/>
      <c r="HM30" s="110"/>
      <c r="HN30" s="110"/>
      <c r="HO30" s="110"/>
      <c r="HP30" s="110"/>
      <c r="HQ30" s="110"/>
      <c r="HR30" s="110"/>
      <c r="HS30" s="110"/>
      <c r="HT30" s="110"/>
      <c r="HU30" s="110"/>
      <c r="HV30" s="110"/>
      <c r="HW30" s="110"/>
      <c r="HX30" s="110"/>
      <c r="HY30" s="110"/>
      <c r="HZ30" s="110"/>
      <c r="IA30" s="110"/>
      <c r="IB30" s="110"/>
      <c r="IC30" s="110"/>
      <c r="ID30" s="110"/>
      <c r="IE30" s="110"/>
      <c r="IF30" s="110"/>
      <c r="IG30" s="110"/>
      <c r="IH30" s="110"/>
      <c r="II30" s="110"/>
      <c r="IJ30" s="110"/>
      <c r="IK30" s="110"/>
      <c r="IL30" s="110"/>
      <c r="IM30" s="110"/>
      <c r="IN30" s="110"/>
      <c r="IO30" s="110"/>
      <c r="IP30" s="110"/>
      <c r="IQ30" s="70"/>
    </row>
    <row r="31" spans="1:251" ht="16.5" hidden="1" customHeight="1">
      <c r="A31" s="95" t="s">
        <v>450</v>
      </c>
      <c r="B31" t="s">
        <v>1350</v>
      </c>
      <c r="C31" t="s">
        <v>450</v>
      </c>
      <c r="D31">
        <v>30</v>
      </c>
      <c r="E31" t="s">
        <v>450</v>
      </c>
      <c r="F31">
        <v>1</v>
      </c>
      <c r="G31" s="665"/>
      <c r="H31">
        <v>43</v>
      </c>
      <c r="J31" s="214" t="str">
        <f t="shared" si="0"/>
        <v>LTQ300143</v>
      </c>
      <c r="K31">
        <v>28940</v>
      </c>
      <c r="M31" t="s">
        <v>1349</v>
      </c>
      <c r="N31">
        <v>13</v>
      </c>
      <c r="O31" s="696" t="str">
        <f t="shared" si="1"/>
        <v>LTQ2013</v>
      </c>
      <c r="P31">
        <v>24800</v>
      </c>
      <c r="R31" s="95" t="s">
        <v>450</v>
      </c>
      <c r="V31" s="214"/>
      <c r="EE31" s="95" t="s">
        <v>450</v>
      </c>
      <c r="EF31" s="110"/>
      <c r="EG31" s="110"/>
      <c r="EH31" s="110"/>
      <c r="EI31" s="216"/>
      <c r="EJ31" s="110"/>
      <c r="EK31" s="110"/>
      <c r="EL31" s="110"/>
      <c r="EM31" s="110"/>
      <c r="EN31" s="110"/>
      <c r="EO31" s="110"/>
      <c r="EP31" s="110"/>
      <c r="EQ31" s="110"/>
      <c r="ER31" s="110"/>
      <c r="ES31" s="110"/>
      <c r="ET31" s="110"/>
      <c r="EU31" s="110"/>
      <c r="EV31" s="110"/>
      <c r="EW31" s="110"/>
      <c r="EX31" s="110"/>
      <c r="EY31" s="110"/>
      <c r="EZ31" s="110"/>
      <c r="FA31" s="110"/>
      <c r="FB31" s="110"/>
      <c r="FC31" s="110"/>
      <c r="FD31" s="110"/>
      <c r="FE31" s="110"/>
      <c r="FF31" s="110"/>
      <c r="FG31" s="110"/>
      <c r="FH31" s="110"/>
      <c r="FI31" s="110"/>
      <c r="FJ31" s="110"/>
      <c r="FK31" s="110"/>
      <c r="FL31" s="110"/>
      <c r="FM31" s="110"/>
      <c r="FN31" s="110"/>
      <c r="FO31" s="110"/>
      <c r="FP31" s="110"/>
      <c r="FQ31" s="110"/>
      <c r="FR31" s="110"/>
      <c r="FS31" s="110"/>
      <c r="FT31" s="110"/>
      <c r="FU31" s="110"/>
      <c r="FV31" s="110"/>
      <c r="FW31" s="110"/>
      <c r="FX31" s="110"/>
      <c r="FY31" s="110"/>
      <c r="FZ31" s="110"/>
      <c r="GA31" s="110"/>
      <c r="GB31" s="110"/>
      <c r="GC31" s="110"/>
      <c r="GD31" s="110"/>
      <c r="GE31" s="110"/>
      <c r="GF31" s="110"/>
      <c r="GG31" s="110"/>
      <c r="GH31" s="110"/>
      <c r="GI31" s="110"/>
      <c r="GJ31" s="110"/>
      <c r="GK31" s="110"/>
      <c r="GL31" s="110"/>
      <c r="GM31" s="110"/>
      <c r="GN31" s="110"/>
      <c r="GO31" s="110"/>
      <c r="GP31" s="110"/>
      <c r="GQ31" s="110"/>
      <c r="GR31" s="110"/>
      <c r="GS31" s="110"/>
      <c r="GT31" s="110"/>
      <c r="GU31" s="110"/>
      <c r="GV31" s="110"/>
      <c r="GW31" s="110"/>
      <c r="GX31" s="110"/>
      <c r="GY31" s="110"/>
      <c r="GZ31" s="110"/>
      <c r="HA31" s="110"/>
      <c r="HB31" s="110"/>
      <c r="HC31" s="110"/>
      <c r="HD31" s="110"/>
      <c r="HE31" s="110"/>
      <c r="HF31" s="110"/>
      <c r="HG31" s="110"/>
      <c r="HH31" s="110"/>
      <c r="HI31" s="110"/>
      <c r="HJ31" s="110"/>
      <c r="HK31" s="110"/>
      <c r="HL31" s="110"/>
      <c r="HM31" s="110"/>
      <c r="HN31" s="110"/>
      <c r="HO31" s="110"/>
      <c r="HP31" s="110"/>
      <c r="HQ31" s="110"/>
      <c r="HR31" s="110"/>
      <c r="HS31" s="110"/>
      <c r="HT31" s="110"/>
      <c r="HU31" s="110"/>
      <c r="HV31" s="110"/>
      <c r="HW31" s="110"/>
      <c r="HX31" s="110"/>
      <c r="HY31" s="110"/>
      <c r="HZ31" s="110"/>
      <c r="IA31" s="110"/>
      <c r="IB31" s="110"/>
      <c r="IC31" s="110"/>
      <c r="ID31" s="110"/>
      <c r="IE31" s="110"/>
      <c r="IF31" s="110"/>
      <c r="IG31" s="110"/>
      <c r="IH31" s="110"/>
      <c r="II31" s="110"/>
      <c r="IJ31" s="110"/>
      <c r="IK31" s="110"/>
      <c r="IL31" s="110"/>
      <c r="IM31" s="110"/>
      <c r="IN31" s="110"/>
      <c r="IO31" s="110"/>
      <c r="IP31" s="110"/>
      <c r="IQ31" s="70"/>
    </row>
    <row r="32" spans="1:251" ht="16.5" hidden="1" customHeight="1">
      <c r="A32" s="95" t="s">
        <v>450</v>
      </c>
      <c r="B32" t="s">
        <v>1350</v>
      </c>
      <c r="C32" t="s">
        <v>450</v>
      </c>
      <c r="D32">
        <v>30</v>
      </c>
      <c r="E32" t="s">
        <v>450</v>
      </c>
      <c r="F32">
        <v>1</v>
      </c>
      <c r="G32" s="665"/>
      <c r="H32">
        <v>44</v>
      </c>
      <c r="J32" s="214" t="str">
        <f t="shared" si="0"/>
        <v>LTQ300144</v>
      </c>
      <c r="K32">
        <v>30160</v>
      </c>
      <c r="M32" t="s">
        <v>1349</v>
      </c>
      <c r="N32">
        <v>14</v>
      </c>
      <c r="O32" s="696" t="str">
        <f t="shared" si="1"/>
        <v>LTQ2014</v>
      </c>
      <c r="P32">
        <v>25200</v>
      </c>
      <c r="R32" s="95" t="s">
        <v>450</v>
      </c>
      <c r="V32" s="214"/>
      <c r="EE32" s="95" t="s">
        <v>450</v>
      </c>
      <c r="EF32" s="110"/>
      <c r="EG32" s="110"/>
      <c r="EH32" s="110"/>
      <c r="EI32" s="216"/>
      <c r="EJ32" s="110"/>
      <c r="EK32" s="110"/>
      <c r="EL32" s="110"/>
      <c r="EM32" s="110"/>
      <c r="EN32" s="110"/>
      <c r="EO32" s="110"/>
      <c r="EP32" s="110"/>
      <c r="EQ32" s="110"/>
      <c r="ER32" s="110"/>
      <c r="ES32" s="110"/>
      <c r="ET32" s="110"/>
      <c r="EU32" s="110"/>
      <c r="EV32" s="110"/>
      <c r="EW32" s="110"/>
      <c r="EX32" s="110"/>
      <c r="EY32" s="110"/>
      <c r="EZ32" s="110"/>
      <c r="FA32" s="110"/>
      <c r="FB32" s="110"/>
      <c r="FC32" s="110"/>
      <c r="FD32" s="110"/>
      <c r="FE32" s="110"/>
      <c r="FF32" s="110"/>
      <c r="FG32" s="110"/>
      <c r="FH32" s="110"/>
      <c r="FI32" s="110"/>
      <c r="FJ32" s="110"/>
      <c r="FK32" s="110"/>
      <c r="FL32" s="110"/>
      <c r="FM32" s="110"/>
      <c r="FN32" s="110"/>
      <c r="FO32" s="110"/>
      <c r="FP32" s="110"/>
      <c r="FQ32" s="110"/>
      <c r="FR32" s="110"/>
      <c r="FS32" s="110"/>
      <c r="FT32" s="110"/>
      <c r="FU32" s="110"/>
      <c r="FV32" s="110"/>
      <c r="FW32" s="110"/>
      <c r="FX32" s="110"/>
      <c r="FY32" s="110"/>
      <c r="FZ32" s="110"/>
      <c r="GA32" s="110"/>
      <c r="GB32" s="110"/>
      <c r="GC32" s="110"/>
      <c r="GD32" s="110"/>
      <c r="GE32" s="110"/>
      <c r="GF32" s="110"/>
      <c r="GG32" s="110"/>
      <c r="GH32" s="110"/>
      <c r="GI32" s="110"/>
      <c r="GJ32" s="110"/>
      <c r="GK32" s="110"/>
      <c r="GL32" s="110"/>
      <c r="GM32" s="110"/>
      <c r="GN32" s="110"/>
      <c r="GO32" s="110"/>
      <c r="GP32" s="110"/>
      <c r="GQ32" s="110"/>
      <c r="GR32" s="110"/>
      <c r="GS32" s="110"/>
      <c r="GT32" s="110"/>
      <c r="GU32" s="110"/>
      <c r="GV32" s="110"/>
      <c r="GW32" s="110"/>
      <c r="GX32" s="110"/>
      <c r="GY32" s="110"/>
      <c r="GZ32" s="110"/>
      <c r="HA32" s="110"/>
      <c r="HB32" s="110"/>
      <c r="HC32" s="110"/>
      <c r="HD32" s="110"/>
      <c r="HE32" s="110"/>
      <c r="HF32" s="110"/>
      <c r="HG32" s="110"/>
      <c r="HH32" s="110"/>
      <c r="HI32" s="110"/>
      <c r="HJ32" s="110"/>
      <c r="HK32" s="110"/>
      <c r="HL32" s="110"/>
      <c r="HM32" s="110"/>
      <c r="HN32" s="110"/>
      <c r="HO32" s="110"/>
      <c r="HP32" s="110"/>
      <c r="HQ32" s="110"/>
      <c r="HR32" s="110"/>
      <c r="HS32" s="110"/>
      <c r="HT32" s="110"/>
      <c r="HU32" s="110"/>
      <c r="HV32" s="110"/>
      <c r="HW32" s="110"/>
      <c r="HX32" s="110"/>
      <c r="HY32" s="110"/>
      <c r="HZ32" s="110"/>
      <c r="IA32" s="110"/>
      <c r="IB32" s="110"/>
      <c r="IC32" s="110"/>
      <c r="ID32" s="110"/>
      <c r="IE32" s="110"/>
      <c r="IF32" s="110"/>
      <c r="IG32" s="110"/>
      <c r="IH32" s="110"/>
      <c r="II32" s="110"/>
      <c r="IJ32" s="110"/>
      <c r="IK32" s="110"/>
      <c r="IL32" s="110"/>
      <c r="IM32" s="110"/>
      <c r="IN32" s="110"/>
      <c r="IO32" s="110"/>
      <c r="IP32" s="110"/>
      <c r="IQ32" s="70"/>
    </row>
    <row r="33" spans="1:251" ht="16.5" hidden="1" customHeight="1">
      <c r="A33" s="95" t="s">
        <v>450</v>
      </c>
      <c r="B33" t="s">
        <v>1350</v>
      </c>
      <c r="C33" t="s">
        <v>450</v>
      </c>
      <c r="D33">
        <v>30</v>
      </c>
      <c r="E33" t="s">
        <v>450</v>
      </c>
      <c r="F33">
        <v>1</v>
      </c>
      <c r="G33" s="665"/>
      <c r="H33">
        <v>45</v>
      </c>
      <c r="J33" s="214" t="str">
        <f t="shared" si="0"/>
        <v>LTQ300145</v>
      </c>
      <c r="K33">
        <v>31390</v>
      </c>
      <c r="M33" t="s">
        <v>1349</v>
      </c>
      <c r="N33">
        <v>15</v>
      </c>
      <c r="O33" s="696" t="str">
        <f t="shared" si="1"/>
        <v>LTQ2015</v>
      </c>
      <c r="P33">
        <v>25600</v>
      </c>
      <c r="R33" s="95" t="s">
        <v>450</v>
      </c>
      <c r="V33" s="214"/>
      <c r="EE33" s="95" t="s">
        <v>450</v>
      </c>
      <c r="EF33" s="110"/>
      <c r="EG33" s="110"/>
      <c r="EH33" s="110"/>
      <c r="EI33" s="216"/>
      <c r="EJ33" s="110"/>
      <c r="EK33" s="110"/>
      <c r="EL33" s="110"/>
      <c r="EM33" s="110"/>
      <c r="EN33" s="110"/>
      <c r="EO33" s="110"/>
      <c r="EP33" s="110"/>
      <c r="EQ33" s="110"/>
      <c r="ER33" s="110"/>
      <c r="ES33" s="110"/>
      <c r="ET33" s="110"/>
      <c r="EU33" s="110"/>
      <c r="EV33" s="110"/>
      <c r="EW33" s="110"/>
      <c r="EX33" s="110"/>
      <c r="EY33" s="110"/>
      <c r="EZ33" s="110"/>
      <c r="FA33" s="110"/>
      <c r="FB33" s="110"/>
      <c r="FC33" s="110"/>
      <c r="FD33" s="110"/>
      <c r="FE33" s="110"/>
      <c r="FF33" s="110"/>
      <c r="FG33" s="110"/>
      <c r="FH33" s="110"/>
      <c r="FI33" s="110"/>
      <c r="FJ33" s="110"/>
      <c r="FK33" s="110"/>
      <c r="FL33" s="110"/>
      <c r="FM33" s="110"/>
      <c r="FN33" s="110"/>
      <c r="FO33" s="110"/>
      <c r="FP33" s="110"/>
      <c r="FQ33" s="110"/>
      <c r="FR33" s="110"/>
      <c r="FS33" s="110"/>
      <c r="FT33" s="110"/>
      <c r="FU33" s="110"/>
      <c r="FV33" s="110"/>
      <c r="FW33" s="110"/>
      <c r="FX33" s="110"/>
      <c r="FY33" s="110"/>
      <c r="FZ33" s="110"/>
      <c r="GA33" s="110"/>
      <c r="GB33" s="110"/>
      <c r="GC33" s="110"/>
      <c r="GD33" s="110"/>
      <c r="GE33" s="110"/>
      <c r="GF33" s="110"/>
      <c r="GG33" s="110"/>
      <c r="GH33" s="110"/>
      <c r="GI33" s="110"/>
      <c r="GJ33" s="110"/>
      <c r="GK33" s="110"/>
      <c r="GL33" s="110"/>
      <c r="GM33" s="110"/>
      <c r="GN33" s="110"/>
      <c r="GO33" s="110"/>
      <c r="GP33" s="110"/>
      <c r="GQ33" s="110"/>
      <c r="GR33" s="110"/>
      <c r="GS33" s="110"/>
      <c r="GT33" s="110"/>
      <c r="GU33" s="110"/>
      <c r="GV33" s="110"/>
      <c r="GW33" s="110"/>
      <c r="GX33" s="110"/>
      <c r="GY33" s="110"/>
      <c r="GZ33" s="110"/>
      <c r="HA33" s="110"/>
      <c r="HB33" s="110"/>
      <c r="HC33" s="110"/>
      <c r="HD33" s="110"/>
      <c r="HE33" s="110"/>
      <c r="HF33" s="110"/>
      <c r="HG33" s="110"/>
      <c r="HH33" s="110"/>
      <c r="HI33" s="110"/>
      <c r="HJ33" s="110"/>
      <c r="HK33" s="110"/>
      <c r="HL33" s="110"/>
      <c r="HM33" s="110"/>
      <c r="HN33" s="110"/>
      <c r="HO33" s="110"/>
      <c r="HP33" s="110"/>
      <c r="HQ33" s="110"/>
      <c r="HR33" s="110"/>
      <c r="HS33" s="110"/>
      <c r="HT33" s="110"/>
      <c r="HU33" s="110"/>
      <c r="HV33" s="110"/>
      <c r="HW33" s="110"/>
      <c r="HX33" s="110"/>
      <c r="HY33" s="110"/>
      <c r="HZ33" s="110"/>
      <c r="IA33" s="110"/>
      <c r="IB33" s="110"/>
      <c r="IC33" s="110"/>
      <c r="ID33" s="110"/>
      <c r="IE33" s="110"/>
      <c r="IF33" s="110"/>
      <c r="IG33" s="110"/>
      <c r="IH33" s="110"/>
      <c r="II33" s="110"/>
      <c r="IJ33" s="110"/>
      <c r="IK33" s="110"/>
      <c r="IL33" s="110"/>
      <c r="IM33" s="110"/>
      <c r="IN33" s="110"/>
      <c r="IO33" s="110"/>
      <c r="IP33" s="110"/>
      <c r="IQ33" s="70"/>
    </row>
    <row r="34" spans="1:251" ht="16.5" hidden="1" customHeight="1">
      <c r="A34" s="95" t="s">
        <v>450</v>
      </c>
      <c r="B34" t="s">
        <v>1350</v>
      </c>
      <c r="C34" t="s">
        <v>450</v>
      </c>
      <c r="D34">
        <v>30</v>
      </c>
      <c r="E34" t="s">
        <v>450</v>
      </c>
      <c r="F34">
        <v>1</v>
      </c>
      <c r="G34" s="665"/>
      <c r="H34">
        <v>46</v>
      </c>
      <c r="J34" s="214" t="str">
        <f t="shared" si="0"/>
        <v>LTQ300146</v>
      </c>
      <c r="K34">
        <v>32620</v>
      </c>
      <c r="M34" t="s">
        <v>1349</v>
      </c>
      <c r="N34">
        <v>16</v>
      </c>
      <c r="O34" s="696" t="str">
        <f t="shared" si="1"/>
        <v>LTQ2016</v>
      </c>
      <c r="P34">
        <v>26000</v>
      </c>
      <c r="R34" s="95" t="s">
        <v>450</v>
      </c>
      <c r="V34" s="214"/>
      <c r="EE34" s="95" t="s">
        <v>450</v>
      </c>
      <c r="EF34" s="110"/>
      <c r="EG34" s="110"/>
      <c r="EH34" s="110"/>
      <c r="EI34" s="216"/>
      <c r="EJ34" s="110"/>
      <c r="EK34" s="110"/>
      <c r="EL34" s="110"/>
      <c r="EM34" s="110"/>
      <c r="EN34" s="110"/>
      <c r="EO34" s="110"/>
      <c r="EP34" s="110"/>
      <c r="EQ34" s="110"/>
      <c r="ER34" s="110"/>
      <c r="ES34" s="110"/>
      <c r="ET34" s="110"/>
      <c r="EU34" s="110"/>
      <c r="EV34" s="110"/>
      <c r="EW34" s="110"/>
      <c r="EX34" s="110"/>
      <c r="EY34" s="110"/>
      <c r="EZ34" s="110"/>
      <c r="FA34" s="110"/>
      <c r="FB34" s="110"/>
      <c r="FC34" s="110"/>
      <c r="FD34" s="110"/>
      <c r="FE34" s="110"/>
      <c r="FF34" s="110"/>
      <c r="FG34" s="110"/>
      <c r="FH34" s="110"/>
      <c r="FI34" s="110"/>
      <c r="FJ34" s="110"/>
      <c r="FK34" s="110"/>
      <c r="FL34" s="110"/>
      <c r="FM34" s="110"/>
      <c r="FN34" s="110"/>
      <c r="FO34" s="110"/>
      <c r="FP34" s="110"/>
      <c r="FQ34" s="110"/>
      <c r="FR34" s="110"/>
      <c r="FS34" s="110"/>
      <c r="FT34" s="110"/>
      <c r="FU34" s="110"/>
      <c r="FV34" s="110"/>
      <c r="FW34" s="110"/>
      <c r="FX34" s="110"/>
      <c r="FY34" s="110"/>
      <c r="FZ34" s="110"/>
      <c r="GA34" s="110"/>
      <c r="GB34" s="110"/>
      <c r="GC34" s="110"/>
      <c r="GD34" s="110"/>
      <c r="GE34" s="110"/>
      <c r="GF34" s="110"/>
      <c r="GG34" s="110"/>
      <c r="GH34" s="110"/>
      <c r="GI34" s="110"/>
      <c r="GJ34" s="110"/>
      <c r="GK34" s="110"/>
      <c r="GL34" s="110"/>
      <c r="GM34" s="110"/>
      <c r="GN34" s="110"/>
      <c r="GO34" s="110"/>
      <c r="GP34" s="110"/>
      <c r="GQ34" s="110"/>
      <c r="GR34" s="110"/>
      <c r="GS34" s="110"/>
      <c r="GT34" s="110"/>
      <c r="GU34" s="110"/>
      <c r="GV34" s="110"/>
      <c r="GW34" s="110"/>
      <c r="GX34" s="110"/>
      <c r="GY34" s="110"/>
      <c r="GZ34" s="110"/>
      <c r="HA34" s="110"/>
      <c r="HB34" s="110"/>
      <c r="HC34" s="110"/>
      <c r="HD34" s="110"/>
      <c r="HE34" s="110"/>
      <c r="HF34" s="110"/>
      <c r="HG34" s="110"/>
      <c r="HH34" s="110"/>
      <c r="HI34" s="110"/>
      <c r="HJ34" s="110"/>
      <c r="HK34" s="110"/>
      <c r="HL34" s="110"/>
      <c r="HM34" s="110"/>
      <c r="HN34" s="110"/>
      <c r="HO34" s="110"/>
      <c r="HP34" s="110"/>
      <c r="HQ34" s="110"/>
      <c r="HR34" s="110"/>
      <c r="HS34" s="110"/>
      <c r="HT34" s="110"/>
      <c r="HU34" s="110"/>
      <c r="HV34" s="110"/>
      <c r="HW34" s="110"/>
      <c r="HX34" s="110"/>
      <c r="HY34" s="110"/>
      <c r="HZ34" s="110"/>
      <c r="IA34" s="110"/>
      <c r="IB34" s="110"/>
      <c r="IC34" s="110"/>
      <c r="ID34" s="110"/>
      <c r="IE34" s="110"/>
      <c r="IF34" s="110"/>
      <c r="IG34" s="110"/>
      <c r="IH34" s="110"/>
      <c r="II34" s="110"/>
      <c r="IJ34" s="110"/>
      <c r="IK34" s="110"/>
      <c r="IL34" s="110"/>
      <c r="IM34" s="110"/>
      <c r="IN34" s="110"/>
      <c r="IO34" s="110"/>
      <c r="IP34" s="110"/>
      <c r="IQ34" s="70"/>
    </row>
    <row r="35" spans="1:251" ht="16.5" hidden="1" customHeight="1">
      <c r="A35" s="95" t="s">
        <v>450</v>
      </c>
      <c r="B35" t="s">
        <v>1350</v>
      </c>
      <c r="C35" t="s">
        <v>450</v>
      </c>
      <c r="D35">
        <v>30</v>
      </c>
      <c r="E35" t="s">
        <v>450</v>
      </c>
      <c r="F35">
        <v>1</v>
      </c>
      <c r="G35" s="665"/>
      <c r="H35">
        <v>47</v>
      </c>
      <c r="J35" s="214" t="str">
        <f t="shared" si="0"/>
        <v>LTQ300147</v>
      </c>
      <c r="K35">
        <v>33860</v>
      </c>
      <c r="M35" t="s">
        <v>1350</v>
      </c>
      <c r="N35">
        <v>1</v>
      </c>
      <c r="O35" s="696" t="str">
        <f t="shared" si="1"/>
        <v>LTQ3001</v>
      </c>
      <c r="P35">
        <v>20000</v>
      </c>
      <c r="R35" s="95" t="s">
        <v>450</v>
      </c>
      <c r="V35" s="214"/>
      <c r="EE35" s="95" t="s">
        <v>450</v>
      </c>
      <c r="EF35" s="110"/>
      <c r="EG35" s="110"/>
      <c r="EH35" s="110"/>
      <c r="EI35" s="216"/>
      <c r="EJ35" s="110"/>
      <c r="EK35" s="110"/>
      <c r="EL35" s="110"/>
      <c r="EM35" s="110"/>
      <c r="EN35" s="110"/>
      <c r="EO35" s="110"/>
      <c r="EP35" s="110"/>
      <c r="EQ35" s="110"/>
      <c r="ER35" s="110"/>
      <c r="ES35" s="110"/>
      <c r="ET35" s="110"/>
      <c r="EU35" s="110"/>
      <c r="EV35" s="110"/>
      <c r="EW35" s="110"/>
      <c r="EX35" s="110"/>
      <c r="EY35" s="110"/>
      <c r="EZ35" s="110"/>
      <c r="FA35" s="110"/>
      <c r="FB35" s="110"/>
      <c r="FC35" s="110"/>
      <c r="FD35" s="110"/>
      <c r="FE35" s="110"/>
      <c r="FF35" s="110"/>
      <c r="FG35" s="110"/>
      <c r="FH35" s="110"/>
      <c r="FI35" s="110"/>
      <c r="FJ35" s="110"/>
      <c r="FK35" s="110"/>
      <c r="FL35" s="110"/>
      <c r="FM35" s="110"/>
      <c r="FN35" s="110"/>
      <c r="FO35" s="110"/>
      <c r="FP35" s="110"/>
      <c r="FQ35" s="110"/>
      <c r="FR35" s="110"/>
      <c r="FS35" s="110"/>
      <c r="FT35" s="110"/>
      <c r="FU35" s="110"/>
      <c r="FV35" s="110"/>
      <c r="FW35" s="110"/>
      <c r="FX35" s="110"/>
      <c r="FY35" s="110"/>
      <c r="FZ35" s="110"/>
      <c r="GA35" s="110"/>
      <c r="GB35" s="110"/>
      <c r="GC35" s="110"/>
      <c r="GD35" s="110"/>
      <c r="GE35" s="110"/>
      <c r="GF35" s="110"/>
      <c r="GG35" s="110"/>
      <c r="GH35" s="110"/>
      <c r="GI35" s="110"/>
      <c r="GJ35" s="110"/>
      <c r="GK35" s="110"/>
      <c r="GL35" s="110"/>
      <c r="GM35" s="110"/>
      <c r="GN35" s="110"/>
      <c r="GO35" s="110"/>
      <c r="GP35" s="110"/>
      <c r="GQ35" s="110"/>
      <c r="GR35" s="110"/>
      <c r="GS35" s="110"/>
      <c r="GT35" s="110"/>
      <c r="GU35" s="110"/>
      <c r="GV35" s="110"/>
      <c r="GW35" s="110"/>
      <c r="GX35" s="110"/>
      <c r="GY35" s="110"/>
      <c r="GZ35" s="110"/>
      <c r="HA35" s="110"/>
      <c r="HB35" s="110"/>
      <c r="HC35" s="110"/>
      <c r="HD35" s="110"/>
      <c r="HE35" s="110"/>
      <c r="HF35" s="110"/>
      <c r="HG35" s="110"/>
      <c r="HH35" s="110"/>
      <c r="HI35" s="110"/>
      <c r="HJ35" s="110"/>
      <c r="HK35" s="110"/>
      <c r="HL35" s="110"/>
      <c r="HM35" s="110"/>
      <c r="HN35" s="110"/>
      <c r="HO35" s="110"/>
      <c r="HP35" s="110"/>
      <c r="HQ35" s="110"/>
      <c r="HR35" s="110"/>
      <c r="HS35" s="110"/>
      <c r="HT35" s="110"/>
      <c r="HU35" s="110"/>
      <c r="HV35" s="110"/>
      <c r="HW35" s="110"/>
      <c r="HX35" s="110"/>
      <c r="HY35" s="110"/>
      <c r="HZ35" s="110"/>
      <c r="IA35" s="110"/>
      <c r="IB35" s="110"/>
      <c r="IC35" s="110"/>
      <c r="ID35" s="110"/>
      <c r="IE35" s="110"/>
      <c r="IF35" s="110"/>
      <c r="IG35" s="110"/>
      <c r="IH35" s="110"/>
      <c r="II35" s="110"/>
      <c r="IJ35" s="110"/>
      <c r="IK35" s="110"/>
      <c r="IL35" s="110"/>
      <c r="IM35" s="110"/>
      <c r="IN35" s="110"/>
      <c r="IO35" s="110"/>
      <c r="IP35" s="110"/>
      <c r="IQ35" s="70"/>
    </row>
    <row r="36" spans="1:251" ht="16.5" hidden="1" customHeight="1">
      <c r="A36" s="95" t="s">
        <v>450</v>
      </c>
      <c r="B36" t="s">
        <v>1350</v>
      </c>
      <c r="C36" t="s">
        <v>450</v>
      </c>
      <c r="D36">
        <v>30</v>
      </c>
      <c r="E36" t="s">
        <v>450</v>
      </c>
      <c r="F36">
        <v>1</v>
      </c>
      <c r="G36" s="665"/>
      <c r="H36">
        <v>48</v>
      </c>
      <c r="J36" s="214" t="str">
        <f t="shared" si="0"/>
        <v>LTQ300148</v>
      </c>
      <c r="K36">
        <v>35090</v>
      </c>
      <c r="M36" t="s">
        <v>1350</v>
      </c>
      <c r="N36">
        <v>2</v>
      </c>
      <c r="O36" s="696" t="str">
        <f t="shared" si="1"/>
        <v>LTQ3002</v>
      </c>
      <c r="P36">
        <v>20400</v>
      </c>
      <c r="R36" s="95" t="s">
        <v>450</v>
      </c>
      <c r="V36" s="214"/>
      <c r="EE36" s="95" t="s">
        <v>450</v>
      </c>
      <c r="EF36" s="110"/>
      <c r="EG36" s="110"/>
      <c r="EH36" s="110"/>
      <c r="EI36" s="216"/>
      <c r="EJ36" s="110"/>
      <c r="EK36" s="110"/>
      <c r="EL36" s="110"/>
      <c r="EM36" s="110"/>
      <c r="EN36" s="110"/>
      <c r="EO36" s="110"/>
      <c r="EP36" s="110"/>
      <c r="EQ36" s="110"/>
      <c r="ER36" s="110"/>
      <c r="ES36" s="110"/>
      <c r="ET36" s="110"/>
      <c r="EU36" s="110"/>
      <c r="EV36" s="110"/>
      <c r="EW36" s="110"/>
      <c r="EX36" s="110"/>
      <c r="EY36" s="110"/>
      <c r="EZ36" s="110"/>
      <c r="FA36" s="110"/>
      <c r="FB36" s="110"/>
      <c r="FC36" s="110"/>
      <c r="FD36" s="110"/>
      <c r="FE36" s="110"/>
      <c r="FF36" s="110"/>
      <c r="FG36" s="110"/>
      <c r="FH36" s="110"/>
      <c r="FI36" s="110"/>
      <c r="FJ36" s="110"/>
      <c r="FK36" s="110"/>
      <c r="FL36" s="110"/>
      <c r="FM36" s="110"/>
      <c r="FN36" s="110"/>
      <c r="FO36" s="110"/>
      <c r="FP36" s="110"/>
      <c r="FQ36" s="110"/>
      <c r="FR36" s="110"/>
      <c r="FS36" s="110"/>
      <c r="FT36" s="110"/>
      <c r="FU36" s="110"/>
      <c r="FV36" s="110"/>
      <c r="FW36" s="110"/>
      <c r="FX36" s="110"/>
      <c r="FY36" s="110"/>
      <c r="FZ36" s="110"/>
      <c r="GA36" s="110"/>
      <c r="GB36" s="110"/>
      <c r="GC36" s="110"/>
      <c r="GD36" s="110"/>
      <c r="GE36" s="110"/>
      <c r="GF36" s="110"/>
      <c r="GG36" s="110"/>
      <c r="GH36" s="110"/>
      <c r="GI36" s="110"/>
      <c r="GJ36" s="110"/>
      <c r="GK36" s="110"/>
      <c r="GL36" s="110"/>
      <c r="GM36" s="110"/>
      <c r="GN36" s="110"/>
      <c r="GO36" s="110"/>
      <c r="GP36" s="110"/>
      <c r="GQ36" s="110"/>
      <c r="GR36" s="110"/>
      <c r="GS36" s="110"/>
      <c r="GT36" s="110"/>
      <c r="GU36" s="110"/>
      <c r="GV36" s="110"/>
      <c r="GW36" s="110"/>
      <c r="GX36" s="110"/>
      <c r="GY36" s="110"/>
      <c r="GZ36" s="110"/>
      <c r="HA36" s="110"/>
      <c r="HB36" s="110"/>
      <c r="HC36" s="110"/>
      <c r="HD36" s="110"/>
      <c r="HE36" s="110"/>
      <c r="HF36" s="110"/>
      <c r="HG36" s="110"/>
      <c r="HH36" s="110"/>
      <c r="HI36" s="110"/>
      <c r="HJ36" s="110"/>
      <c r="HK36" s="110"/>
      <c r="HL36" s="110"/>
      <c r="HM36" s="110"/>
      <c r="HN36" s="110"/>
      <c r="HO36" s="110"/>
      <c r="HP36" s="110"/>
      <c r="HQ36" s="110"/>
      <c r="HR36" s="110"/>
      <c r="HS36" s="110"/>
      <c r="HT36" s="110"/>
      <c r="HU36" s="110"/>
      <c r="HV36" s="110"/>
      <c r="HW36" s="110"/>
      <c r="HX36" s="110"/>
      <c r="HY36" s="110"/>
      <c r="HZ36" s="110"/>
      <c r="IA36" s="110"/>
      <c r="IB36" s="110"/>
      <c r="IC36" s="110"/>
      <c r="ID36" s="110"/>
      <c r="IE36" s="110"/>
      <c r="IF36" s="110"/>
      <c r="IG36" s="110"/>
      <c r="IH36" s="110"/>
      <c r="II36" s="110"/>
      <c r="IJ36" s="110"/>
      <c r="IK36" s="110"/>
      <c r="IL36" s="110"/>
      <c r="IM36" s="110"/>
      <c r="IN36" s="110"/>
      <c r="IO36" s="110"/>
      <c r="IP36" s="110"/>
      <c r="IQ36" s="70"/>
    </row>
    <row r="37" spans="1:251" ht="16.5" hidden="1" customHeight="1">
      <c r="A37" s="95" t="s">
        <v>450</v>
      </c>
      <c r="B37" t="s">
        <v>1350</v>
      </c>
      <c r="C37" t="s">
        <v>450</v>
      </c>
      <c r="D37">
        <v>30</v>
      </c>
      <c r="E37" t="s">
        <v>450</v>
      </c>
      <c r="F37">
        <v>1</v>
      </c>
      <c r="G37" s="665"/>
      <c r="H37">
        <v>49</v>
      </c>
      <c r="J37" s="214" t="str">
        <f t="shared" si="0"/>
        <v>LTQ300149</v>
      </c>
      <c r="K37">
        <v>36320</v>
      </c>
      <c r="M37" t="s">
        <v>1350</v>
      </c>
      <c r="N37">
        <v>3</v>
      </c>
      <c r="O37" s="696" t="str">
        <f t="shared" si="1"/>
        <v>LTQ3003</v>
      </c>
      <c r="P37">
        <v>20800</v>
      </c>
      <c r="R37" s="95" t="s">
        <v>450</v>
      </c>
      <c r="V37" s="214"/>
      <c r="EE37" s="95" t="s">
        <v>450</v>
      </c>
      <c r="EF37" s="110"/>
      <c r="EG37" s="110"/>
      <c r="EH37" s="110"/>
      <c r="EI37" s="216"/>
      <c r="EJ37" s="110"/>
      <c r="EK37" s="110"/>
      <c r="EL37" s="110"/>
      <c r="EM37" s="110"/>
      <c r="EN37" s="110"/>
      <c r="EO37" s="110"/>
      <c r="EP37" s="110"/>
      <c r="EQ37" s="110"/>
      <c r="ER37" s="110"/>
      <c r="ES37" s="110"/>
      <c r="ET37" s="110"/>
      <c r="EU37" s="110"/>
      <c r="EV37" s="110"/>
      <c r="EW37" s="110"/>
      <c r="EX37" s="110"/>
      <c r="EY37" s="110"/>
      <c r="EZ37" s="110"/>
      <c r="FA37" s="110"/>
      <c r="FB37" s="110"/>
      <c r="FC37" s="110"/>
      <c r="FD37" s="110"/>
      <c r="FE37" s="110"/>
      <c r="FF37" s="110"/>
      <c r="FG37" s="110"/>
      <c r="FH37" s="110"/>
      <c r="FI37" s="110"/>
      <c r="FJ37" s="110"/>
      <c r="FK37" s="110"/>
      <c r="FL37" s="110"/>
      <c r="FM37" s="110"/>
      <c r="FN37" s="110"/>
      <c r="FO37" s="110"/>
      <c r="FP37" s="110"/>
      <c r="FQ37" s="110"/>
      <c r="FR37" s="110"/>
      <c r="FS37" s="110"/>
      <c r="FT37" s="110"/>
      <c r="FU37" s="110"/>
      <c r="FV37" s="110"/>
      <c r="FW37" s="110"/>
      <c r="FX37" s="110"/>
      <c r="FY37" s="110"/>
      <c r="FZ37" s="110"/>
      <c r="GA37" s="110"/>
      <c r="GB37" s="110"/>
      <c r="GC37" s="110"/>
      <c r="GD37" s="110"/>
      <c r="GE37" s="110"/>
      <c r="GF37" s="110"/>
      <c r="GG37" s="110"/>
      <c r="GH37" s="110"/>
      <c r="GI37" s="110"/>
      <c r="GJ37" s="110"/>
      <c r="GK37" s="110"/>
      <c r="GL37" s="110"/>
      <c r="GM37" s="110"/>
      <c r="GN37" s="110"/>
      <c r="GO37" s="110"/>
      <c r="GP37" s="110"/>
      <c r="GQ37" s="110"/>
      <c r="GR37" s="110"/>
      <c r="GS37" s="110"/>
      <c r="GT37" s="110"/>
      <c r="GU37" s="110"/>
      <c r="GV37" s="110"/>
      <c r="GW37" s="110"/>
      <c r="GX37" s="110"/>
      <c r="GY37" s="110"/>
      <c r="GZ37" s="110"/>
      <c r="HA37" s="110"/>
      <c r="HB37" s="110"/>
      <c r="HC37" s="110"/>
      <c r="HD37" s="110"/>
      <c r="HE37" s="110"/>
      <c r="HF37" s="110"/>
      <c r="HG37" s="110"/>
      <c r="HH37" s="110"/>
      <c r="HI37" s="110"/>
      <c r="HJ37" s="110"/>
      <c r="HK37" s="110"/>
      <c r="HL37" s="110"/>
      <c r="HM37" s="110"/>
      <c r="HN37" s="110"/>
      <c r="HO37" s="110"/>
      <c r="HP37" s="110"/>
      <c r="HQ37" s="110"/>
      <c r="HR37" s="110"/>
      <c r="HS37" s="110"/>
      <c r="HT37" s="110"/>
      <c r="HU37" s="110"/>
      <c r="HV37" s="110"/>
      <c r="HW37" s="110"/>
      <c r="HX37" s="110"/>
      <c r="HY37" s="110"/>
      <c r="HZ37" s="110"/>
      <c r="IA37" s="110"/>
      <c r="IB37" s="110"/>
      <c r="IC37" s="110"/>
      <c r="ID37" s="110"/>
      <c r="IE37" s="110"/>
      <c r="IF37" s="110"/>
      <c r="IG37" s="110"/>
      <c r="IH37" s="110"/>
      <c r="II37" s="110"/>
      <c r="IJ37" s="110"/>
      <c r="IK37" s="110"/>
      <c r="IL37" s="110"/>
      <c r="IM37" s="110"/>
      <c r="IN37" s="110"/>
      <c r="IO37" s="110"/>
      <c r="IP37" s="110"/>
      <c r="IQ37" s="70"/>
    </row>
    <row r="38" spans="1:251" ht="16.5" hidden="1" customHeight="1">
      <c r="A38" s="95" t="s">
        <v>450</v>
      </c>
      <c r="B38" t="s">
        <v>1350</v>
      </c>
      <c r="C38" t="s">
        <v>450</v>
      </c>
      <c r="D38">
        <v>30</v>
      </c>
      <c r="E38" t="s">
        <v>450</v>
      </c>
      <c r="F38">
        <v>1</v>
      </c>
      <c r="G38" s="665"/>
      <c r="H38">
        <v>50</v>
      </c>
      <c r="J38" s="214" t="str">
        <f t="shared" si="0"/>
        <v>LTQ300150</v>
      </c>
      <c r="K38">
        <v>37550</v>
      </c>
      <c r="M38" t="s">
        <v>1350</v>
      </c>
      <c r="N38">
        <v>4</v>
      </c>
      <c r="O38" s="696" t="str">
        <f t="shared" si="1"/>
        <v>LTQ3004</v>
      </c>
      <c r="P38">
        <v>21200</v>
      </c>
      <c r="R38" s="95" t="s">
        <v>450</v>
      </c>
      <c r="V38" s="214"/>
      <c r="EE38" s="95" t="s">
        <v>450</v>
      </c>
      <c r="EF38" s="110"/>
      <c r="EG38" s="110"/>
      <c r="EH38" s="110"/>
      <c r="EI38" s="216"/>
      <c r="EJ38" s="110"/>
      <c r="EK38" s="110"/>
      <c r="EL38" s="110"/>
      <c r="EM38" s="110"/>
      <c r="EN38" s="110"/>
      <c r="EO38" s="110"/>
      <c r="EP38" s="110"/>
      <c r="EQ38" s="110"/>
      <c r="ER38" s="110"/>
      <c r="ES38" s="110"/>
      <c r="ET38" s="110"/>
      <c r="EU38" s="110"/>
      <c r="EV38" s="110"/>
      <c r="EW38" s="110"/>
      <c r="EX38" s="110"/>
      <c r="EY38" s="110"/>
      <c r="EZ38" s="110"/>
      <c r="FA38" s="110"/>
      <c r="FB38" s="110"/>
      <c r="FC38" s="110"/>
      <c r="FD38" s="110"/>
      <c r="FE38" s="110"/>
      <c r="FF38" s="110"/>
      <c r="FG38" s="110"/>
      <c r="FH38" s="110"/>
      <c r="FI38" s="110"/>
      <c r="FJ38" s="110"/>
      <c r="FK38" s="110"/>
      <c r="FL38" s="110"/>
      <c r="FM38" s="110"/>
      <c r="FN38" s="110"/>
      <c r="FO38" s="110"/>
      <c r="FP38" s="110"/>
      <c r="FQ38" s="110"/>
      <c r="FR38" s="110"/>
      <c r="FS38" s="110"/>
      <c r="FT38" s="110"/>
      <c r="FU38" s="110"/>
      <c r="FV38" s="110"/>
      <c r="FW38" s="110"/>
      <c r="FX38" s="110"/>
      <c r="FY38" s="110"/>
      <c r="FZ38" s="110"/>
      <c r="GA38" s="110"/>
      <c r="GB38" s="110"/>
      <c r="GC38" s="110"/>
      <c r="GD38" s="110"/>
      <c r="GE38" s="110"/>
      <c r="GF38" s="110"/>
      <c r="GG38" s="110"/>
      <c r="GH38" s="110"/>
      <c r="GI38" s="110"/>
      <c r="GJ38" s="110"/>
      <c r="GK38" s="110"/>
      <c r="GL38" s="110"/>
      <c r="GM38" s="110"/>
      <c r="GN38" s="110"/>
      <c r="GO38" s="110"/>
      <c r="GP38" s="110"/>
      <c r="GQ38" s="110"/>
      <c r="GR38" s="110"/>
      <c r="GS38" s="110"/>
      <c r="GT38" s="110"/>
      <c r="GU38" s="110"/>
      <c r="GV38" s="110"/>
      <c r="GW38" s="110"/>
      <c r="GX38" s="110"/>
      <c r="GY38" s="110"/>
      <c r="GZ38" s="110"/>
      <c r="HA38" s="110"/>
      <c r="HB38" s="110"/>
      <c r="HC38" s="110"/>
      <c r="HD38" s="110"/>
      <c r="HE38" s="110"/>
      <c r="HF38" s="110"/>
      <c r="HG38" s="110"/>
      <c r="HH38" s="110"/>
      <c r="HI38" s="110"/>
      <c r="HJ38" s="110"/>
      <c r="HK38" s="110"/>
      <c r="HL38" s="110"/>
      <c r="HM38" s="110"/>
      <c r="HN38" s="110"/>
      <c r="HO38" s="110"/>
      <c r="HP38" s="110"/>
      <c r="HQ38" s="110"/>
      <c r="HR38" s="110"/>
      <c r="HS38" s="110"/>
      <c r="HT38" s="110"/>
      <c r="HU38" s="110"/>
      <c r="HV38" s="110"/>
      <c r="HW38" s="110"/>
      <c r="HX38" s="110"/>
      <c r="HY38" s="110"/>
      <c r="HZ38" s="110"/>
      <c r="IA38" s="110"/>
      <c r="IB38" s="110"/>
      <c r="IC38" s="110"/>
      <c r="ID38" s="110"/>
      <c r="IE38" s="110"/>
      <c r="IF38" s="110"/>
      <c r="IG38" s="110"/>
      <c r="IH38" s="110"/>
      <c r="II38" s="110"/>
      <c r="IJ38" s="110"/>
      <c r="IK38" s="110"/>
      <c r="IL38" s="110"/>
      <c r="IM38" s="110"/>
      <c r="IN38" s="110"/>
      <c r="IO38" s="110"/>
      <c r="IP38" s="110"/>
      <c r="IQ38" s="70"/>
    </row>
    <row r="39" spans="1:251" ht="16.5" hidden="1" customHeight="1">
      <c r="A39" s="95" t="s">
        <v>450</v>
      </c>
      <c r="B39" t="s">
        <v>1350</v>
      </c>
      <c r="C39" t="s">
        <v>450</v>
      </c>
      <c r="D39">
        <v>30</v>
      </c>
      <c r="E39" t="s">
        <v>450</v>
      </c>
      <c r="F39">
        <v>2</v>
      </c>
      <c r="G39" s="665"/>
      <c r="H39">
        <v>15</v>
      </c>
      <c r="J39" s="214" t="str">
        <f t="shared" si="0"/>
        <v>LTQ300215</v>
      </c>
      <c r="K39">
        <v>16170</v>
      </c>
      <c r="M39" t="s">
        <v>1350</v>
      </c>
      <c r="N39">
        <v>5</v>
      </c>
      <c r="O39" s="696" t="str">
        <f t="shared" si="1"/>
        <v>LTQ3005</v>
      </c>
      <c r="P39">
        <v>21600</v>
      </c>
      <c r="R39" s="95" t="s">
        <v>450</v>
      </c>
      <c r="V39" s="214"/>
      <c r="EE39" s="95" t="s">
        <v>450</v>
      </c>
      <c r="EF39" s="110"/>
      <c r="EG39" s="110"/>
      <c r="EH39" s="110"/>
      <c r="EI39" s="216"/>
      <c r="EJ39" s="110"/>
      <c r="EK39" s="110"/>
      <c r="EL39" s="110"/>
      <c r="EM39" s="110"/>
      <c r="EN39" s="110"/>
      <c r="EO39" s="110"/>
      <c r="EP39" s="110"/>
      <c r="EQ39" s="110"/>
      <c r="ER39" s="110"/>
      <c r="ES39" s="110"/>
      <c r="ET39" s="110"/>
      <c r="EU39" s="110"/>
      <c r="EV39" s="110"/>
      <c r="EW39" s="110"/>
      <c r="EX39" s="110"/>
      <c r="EY39" s="110"/>
      <c r="EZ39" s="110"/>
      <c r="FA39" s="110"/>
      <c r="FB39" s="110"/>
      <c r="FC39" s="110"/>
      <c r="FD39" s="110"/>
      <c r="FE39" s="110"/>
      <c r="FF39" s="110"/>
      <c r="FG39" s="110"/>
      <c r="FH39" s="110"/>
      <c r="FI39" s="110"/>
      <c r="FJ39" s="110"/>
      <c r="FK39" s="110"/>
      <c r="FL39" s="110"/>
      <c r="FM39" s="110"/>
      <c r="FN39" s="110"/>
      <c r="FO39" s="110"/>
      <c r="FP39" s="110"/>
      <c r="FQ39" s="110"/>
      <c r="FR39" s="110"/>
      <c r="FS39" s="110"/>
      <c r="FT39" s="110"/>
      <c r="FU39" s="110"/>
      <c r="FV39" s="110"/>
      <c r="FW39" s="110"/>
      <c r="FX39" s="110"/>
      <c r="FY39" s="110"/>
      <c r="FZ39" s="110"/>
      <c r="GA39" s="110"/>
      <c r="GB39" s="110"/>
      <c r="GC39" s="110"/>
      <c r="GD39" s="110"/>
      <c r="GE39" s="110"/>
      <c r="GF39" s="110"/>
      <c r="GG39" s="110"/>
      <c r="GH39" s="110"/>
      <c r="GI39" s="110"/>
      <c r="GJ39" s="110"/>
      <c r="GK39" s="110"/>
      <c r="GL39" s="110"/>
      <c r="GM39" s="110"/>
      <c r="GN39" s="110"/>
      <c r="GO39" s="110"/>
      <c r="GP39" s="110"/>
      <c r="GQ39" s="110"/>
      <c r="GR39" s="110"/>
      <c r="GS39" s="110"/>
      <c r="GT39" s="110"/>
      <c r="GU39" s="110"/>
      <c r="GV39" s="110"/>
      <c r="GW39" s="110"/>
      <c r="GX39" s="110"/>
      <c r="GY39" s="110"/>
      <c r="GZ39" s="110"/>
      <c r="HA39" s="110"/>
      <c r="HB39" s="110"/>
      <c r="HC39" s="110"/>
      <c r="HD39" s="110"/>
      <c r="HE39" s="110"/>
      <c r="HF39" s="110"/>
      <c r="HG39" s="110"/>
      <c r="HH39" s="110"/>
      <c r="HI39" s="110"/>
      <c r="HJ39" s="110"/>
      <c r="HK39" s="110"/>
      <c r="HL39" s="110"/>
      <c r="HM39" s="110"/>
      <c r="HN39" s="110"/>
      <c r="HO39" s="110"/>
      <c r="HP39" s="110"/>
      <c r="HQ39" s="110"/>
      <c r="HR39" s="110"/>
      <c r="HS39" s="110"/>
      <c r="HT39" s="110"/>
      <c r="HU39" s="110"/>
      <c r="HV39" s="110"/>
      <c r="HW39" s="110"/>
      <c r="HX39" s="110"/>
      <c r="HY39" s="110"/>
      <c r="HZ39" s="110"/>
      <c r="IA39" s="110"/>
      <c r="IB39" s="110"/>
      <c r="IC39" s="110"/>
      <c r="ID39" s="110"/>
      <c r="IE39" s="110"/>
      <c r="IF39" s="110"/>
      <c r="IG39" s="110"/>
      <c r="IH39" s="110"/>
      <c r="II39" s="110"/>
      <c r="IJ39" s="110"/>
      <c r="IK39" s="110"/>
      <c r="IL39" s="110"/>
      <c r="IM39" s="110"/>
      <c r="IN39" s="110"/>
      <c r="IO39" s="110"/>
      <c r="IP39" s="110"/>
      <c r="IQ39" s="70"/>
    </row>
    <row r="40" spans="1:251" ht="16.5" hidden="1" customHeight="1">
      <c r="A40" s="95" t="s">
        <v>450</v>
      </c>
      <c r="B40" t="s">
        <v>1350</v>
      </c>
      <c r="C40" t="s">
        <v>450</v>
      </c>
      <c r="D40">
        <v>30</v>
      </c>
      <c r="E40" t="s">
        <v>450</v>
      </c>
      <c r="F40">
        <v>2</v>
      </c>
      <c r="G40" s="665"/>
      <c r="H40">
        <v>16</v>
      </c>
      <c r="J40" s="214" t="str">
        <f t="shared" si="0"/>
        <v>LTQ300216</v>
      </c>
      <c r="K40">
        <v>16370</v>
      </c>
      <c r="M40" t="s">
        <v>1350</v>
      </c>
      <c r="N40">
        <v>6</v>
      </c>
      <c r="O40" s="696" t="str">
        <f t="shared" si="1"/>
        <v>LTQ3006</v>
      </c>
      <c r="P40">
        <v>22000</v>
      </c>
      <c r="R40" s="95" t="s">
        <v>450</v>
      </c>
      <c r="V40" s="214"/>
      <c r="EE40" s="95" t="s">
        <v>450</v>
      </c>
      <c r="EF40" s="110"/>
      <c r="EG40" s="110"/>
      <c r="EH40" s="110"/>
      <c r="EI40" s="216"/>
      <c r="EJ40" s="110"/>
      <c r="EK40" s="110"/>
      <c r="EL40" s="110"/>
      <c r="EM40" s="110"/>
      <c r="EN40" s="110"/>
      <c r="EO40" s="110"/>
      <c r="EP40" s="110"/>
      <c r="EQ40" s="110"/>
      <c r="ER40" s="110"/>
      <c r="ES40" s="110"/>
      <c r="ET40" s="110"/>
      <c r="EU40" s="110"/>
      <c r="EV40" s="110"/>
      <c r="EW40" s="110"/>
      <c r="EX40" s="110"/>
      <c r="EY40" s="110"/>
      <c r="EZ40" s="110"/>
      <c r="FA40" s="110"/>
      <c r="FB40" s="110"/>
      <c r="FC40" s="110"/>
      <c r="FD40" s="110"/>
      <c r="FE40" s="110"/>
      <c r="FF40" s="110"/>
      <c r="FG40" s="110"/>
      <c r="FH40" s="110"/>
      <c r="FI40" s="110"/>
      <c r="FJ40" s="110"/>
      <c r="FK40" s="110"/>
      <c r="FL40" s="110"/>
      <c r="FM40" s="110"/>
      <c r="FN40" s="110"/>
      <c r="FO40" s="110"/>
      <c r="FP40" s="110"/>
      <c r="FQ40" s="110"/>
      <c r="FR40" s="110"/>
      <c r="FS40" s="110"/>
      <c r="FT40" s="110"/>
      <c r="FU40" s="110"/>
      <c r="FV40" s="110"/>
      <c r="FW40" s="110"/>
      <c r="FX40" s="110"/>
      <c r="FY40" s="110"/>
      <c r="FZ40" s="110"/>
      <c r="GA40" s="110"/>
      <c r="GB40" s="110"/>
      <c r="GC40" s="110"/>
      <c r="GD40" s="110"/>
      <c r="GE40" s="110"/>
      <c r="GF40" s="110"/>
      <c r="GG40" s="110"/>
      <c r="GH40" s="110"/>
      <c r="GI40" s="110"/>
      <c r="GJ40" s="110"/>
      <c r="GK40" s="110"/>
      <c r="GL40" s="110"/>
      <c r="GM40" s="110"/>
      <c r="GN40" s="110"/>
      <c r="GO40" s="110"/>
      <c r="GP40" s="110"/>
      <c r="GQ40" s="110"/>
      <c r="GR40" s="110"/>
      <c r="GS40" s="110"/>
      <c r="GT40" s="110"/>
      <c r="GU40" s="110"/>
      <c r="GV40" s="110"/>
      <c r="GW40" s="110"/>
      <c r="GX40" s="110"/>
      <c r="GY40" s="110"/>
      <c r="GZ40" s="110"/>
      <c r="HA40" s="110"/>
      <c r="HB40" s="110"/>
      <c r="HC40" s="110"/>
      <c r="HD40" s="110"/>
      <c r="HE40" s="110"/>
      <c r="HF40" s="110"/>
      <c r="HG40" s="110"/>
      <c r="HH40" s="110"/>
      <c r="HI40" s="110"/>
      <c r="HJ40" s="110"/>
      <c r="HK40" s="110"/>
      <c r="HL40" s="110"/>
      <c r="HM40" s="110"/>
      <c r="HN40" s="110"/>
      <c r="HO40" s="110"/>
      <c r="HP40" s="110"/>
      <c r="HQ40" s="110"/>
      <c r="HR40" s="110"/>
      <c r="HS40" s="110"/>
      <c r="HT40" s="110"/>
      <c r="HU40" s="110"/>
      <c r="HV40" s="110"/>
      <c r="HW40" s="110"/>
      <c r="HX40" s="110"/>
      <c r="HY40" s="110"/>
      <c r="HZ40" s="110"/>
      <c r="IA40" s="110"/>
      <c r="IB40" s="110"/>
      <c r="IC40" s="110"/>
      <c r="ID40" s="110"/>
      <c r="IE40" s="110"/>
      <c r="IF40" s="110"/>
      <c r="IG40" s="110"/>
      <c r="IH40" s="110"/>
      <c r="II40" s="110"/>
      <c r="IJ40" s="110"/>
      <c r="IK40" s="110"/>
      <c r="IL40" s="110"/>
      <c r="IM40" s="110"/>
      <c r="IN40" s="110"/>
      <c r="IO40" s="110"/>
      <c r="IP40" s="110"/>
      <c r="IQ40" s="70"/>
    </row>
    <row r="41" spans="1:251" ht="16.5" hidden="1" customHeight="1">
      <c r="A41" s="95" t="s">
        <v>450</v>
      </c>
      <c r="B41" t="s">
        <v>1350</v>
      </c>
      <c r="C41" t="s">
        <v>450</v>
      </c>
      <c r="D41">
        <v>30</v>
      </c>
      <c r="E41" t="s">
        <v>450</v>
      </c>
      <c r="F41">
        <v>2</v>
      </c>
      <c r="G41" s="665"/>
      <c r="H41">
        <v>17</v>
      </c>
      <c r="J41" s="214" t="str">
        <f t="shared" si="0"/>
        <v>LTQ300217</v>
      </c>
      <c r="K41">
        <v>16680</v>
      </c>
      <c r="M41" t="s">
        <v>1350</v>
      </c>
      <c r="N41">
        <v>7</v>
      </c>
      <c r="O41" s="696" t="str">
        <f t="shared" si="1"/>
        <v>LTQ3007</v>
      </c>
      <c r="P41">
        <v>22400.000000000004</v>
      </c>
      <c r="R41" s="95" t="s">
        <v>450</v>
      </c>
      <c r="V41" s="214"/>
      <c r="EE41" s="95" t="s">
        <v>450</v>
      </c>
      <c r="EF41" s="110"/>
      <c r="EG41" s="110"/>
      <c r="EH41" s="110"/>
      <c r="EI41" s="216"/>
      <c r="EJ41" s="110"/>
      <c r="EK41" s="110"/>
      <c r="EL41" s="110"/>
      <c r="EM41" s="110"/>
      <c r="EN41" s="110"/>
      <c r="EO41" s="110"/>
      <c r="EP41" s="110"/>
      <c r="EQ41" s="110"/>
      <c r="ER41" s="110"/>
      <c r="ES41" s="110"/>
      <c r="ET41" s="110"/>
      <c r="EU41" s="110"/>
      <c r="EV41" s="110"/>
      <c r="EW41" s="110"/>
      <c r="EX41" s="110"/>
      <c r="EY41" s="110"/>
      <c r="EZ41" s="110"/>
      <c r="FA41" s="110"/>
      <c r="FB41" s="110"/>
      <c r="FC41" s="110"/>
      <c r="FD41" s="110"/>
      <c r="FE41" s="110"/>
      <c r="FF41" s="110"/>
      <c r="FG41" s="110"/>
      <c r="FH41" s="110"/>
      <c r="FI41" s="110"/>
      <c r="FJ41" s="110"/>
      <c r="FK41" s="110"/>
      <c r="FL41" s="110"/>
      <c r="FM41" s="110"/>
      <c r="FN41" s="110"/>
      <c r="FO41" s="110"/>
      <c r="FP41" s="110"/>
      <c r="FQ41" s="110"/>
      <c r="FR41" s="110"/>
      <c r="FS41" s="110"/>
      <c r="FT41" s="110"/>
      <c r="FU41" s="110"/>
      <c r="FV41" s="110"/>
      <c r="FW41" s="110"/>
      <c r="FX41" s="110"/>
      <c r="FY41" s="110"/>
      <c r="FZ41" s="110"/>
      <c r="GA41" s="110"/>
      <c r="GB41" s="110"/>
      <c r="GC41" s="110"/>
      <c r="GD41" s="110"/>
      <c r="GE41" s="110"/>
      <c r="GF41" s="110"/>
      <c r="GG41" s="110"/>
      <c r="GH41" s="110"/>
      <c r="GI41" s="110"/>
      <c r="GJ41" s="110"/>
      <c r="GK41" s="110"/>
      <c r="GL41" s="110"/>
      <c r="GM41" s="110"/>
      <c r="GN41" s="110"/>
      <c r="GO41" s="110"/>
      <c r="GP41" s="110"/>
      <c r="GQ41" s="110"/>
      <c r="GR41" s="110"/>
      <c r="GS41" s="110"/>
      <c r="GT41" s="110"/>
      <c r="GU41" s="110"/>
      <c r="GV41" s="110"/>
      <c r="GW41" s="110"/>
      <c r="GX41" s="110"/>
      <c r="GY41" s="110"/>
      <c r="GZ41" s="110"/>
      <c r="HA41" s="110"/>
      <c r="HB41" s="110"/>
      <c r="HC41" s="110"/>
      <c r="HD41" s="110"/>
      <c r="HE41" s="110"/>
      <c r="HF41" s="110"/>
      <c r="HG41" s="110"/>
      <c r="HH41" s="110"/>
      <c r="HI41" s="110"/>
      <c r="HJ41" s="110"/>
      <c r="HK41" s="110"/>
      <c r="HL41" s="110"/>
      <c r="HM41" s="110"/>
      <c r="HN41" s="110"/>
      <c r="HO41" s="110"/>
      <c r="HP41" s="110"/>
      <c r="HQ41" s="110"/>
      <c r="HR41" s="110"/>
      <c r="HS41" s="110"/>
      <c r="HT41" s="110"/>
      <c r="HU41" s="110"/>
      <c r="HV41" s="110"/>
      <c r="HW41" s="110"/>
      <c r="HX41" s="110"/>
      <c r="HY41" s="110"/>
      <c r="HZ41" s="110"/>
      <c r="IA41" s="110"/>
      <c r="IB41" s="110"/>
      <c r="IC41" s="110"/>
      <c r="ID41" s="110"/>
      <c r="IE41" s="110"/>
      <c r="IF41" s="110"/>
      <c r="IG41" s="110"/>
      <c r="IH41" s="110"/>
      <c r="II41" s="110"/>
      <c r="IJ41" s="110"/>
      <c r="IK41" s="110"/>
      <c r="IL41" s="110"/>
      <c r="IM41" s="110"/>
      <c r="IN41" s="110"/>
      <c r="IO41" s="110"/>
      <c r="IP41" s="110"/>
      <c r="IQ41" s="70"/>
    </row>
    <row r="42" spans="1:251" ht="16.5" hidden="1" customHeight="1">
      <c r="A42" s="95" t="s">
        <v>450</v>
      </c>
      <c r="B42" t="s">
        <v>1350</v>
      </c>
      <c r="C42" t="s">
        <v>450</v>
      </c>
      <c r="D42">
        <v>30</v>
      </c>
      <c r="E42" t="s">
        <v>450</v>
      </c>
      <c r="F42">
        <v>2</v>
      </c>
      <c r="G42" s="665"/>
      <c r="H42">
        <v>18</v>
      </c>
      <c r="J42" s="214" t="str">
        <f t="shared" si="0"/>
        <v>LTQ300218</v>
      </c>
      <c r="K42">
        <v>16980</v>
      </c>
      <c r="M42" t="s">
        <v>1350</v>
      </c>
      <c r="N42">
        <v>8</v>
      </c>
      <c r="O42" s="696" t="str">
        <f t="shared" si="1"/>
        <v>LTQ3008</v>
      </c>
      <c r="P42">
        <v>22800.000000000004</v>
      </c>
      <c r="R42" s="95" t="s">
        <v>450</v>
      </c>
      <c r="V42" s="214"/>
      <c r="EE42" s="95" t="s">
        <v>450</v>
      </c>
      <c r="EF42" s="110"/>
      <c r="EG42" s="110"/>
      <c r="EH42" s="110"/>
      <c r="EI42" s="216"/>
      <c r="EJ42" s="110"/>
      <c r="EK42" s="110"/>
      <c r="EL42" s="110"/>
      <c r="EM42" s="110"/>
      <c r="EN42" s="110"/>
      <c r="EO42" s="110"/>
      <c r="EP42" s="110"/>
      <c r="EQ42" s="110"/>
      <c r="ER42" s="110"/>
      <c r="ES42" s="110"/>
      <c r="ET42" s="110"/>
      <c r="EU42" s="110"/>
      <c r="EV42" s="110"/>
      <c r="EW42" s="110"/>
      <c r="EX42" s="110"/>
      <c r="EY42" s="110"/>
      <c r="EZ42" s="110"/>
      <c r="FA42" s="110"/>
      <c r="FB42" s="110"/>
      <c r="FC42" s="110"/>
      <c r="FD42" s="110"/>
      <c r="FE42" s="110"/>
      <c r="FF42" s="110"/>
      <c r="FG42" s="110"/>
      <c r="FH42" s="110"/>
      <c r="FI42" s="110"/>
      <c r="FJ42" s="110"/>
      <c r="FK42" s="110"/>
      <c r="FL42" s="110"/>
      <c r="FM42" s="110"/>
      <c r="FN42" s="110"/>
      <c r="FO42" s="110"/>
      <c r="FP42" s="110"/>
      <c r="FQ42" s="110"/>
      <c r="FR42" s="110"/>
      <c r="FS42" s="110"/>
      <c r="FT42" s="110"/>
      <c r="FU42" s="110"/>
      <c r="FV42" s="110"/>
      <c r="FW42" s="110"/>
      <c r="FX42" s="110"/>
      <c r="FY42" s="110"/>
      <c r="FZ42" s="110"/>
      <c r="GA42" s="110"/>
      <c r="GB42" s="110"/>
      <c r="GC42" s="110"/>
      <c r="GD42" s="110"/>
      <c r="GE42" s="110"/>
      <c r="GF42" s="110"/>
      <c r="GG42" s="110"/>
      <c r="GH42" s="110"/>
      <c r="GI42" s="110"/>
      <c r="GJ42" s="110"/>
      <c r="GK42" s="110"/>
      <c r="GL42" s="110"/>
      <c r="GM42" s="110"/>
      <c r="GN42" s="110"/>
      <c r="GO42" s="110"/>
      <c r="GP42" s="110"/>
      <c r="GQ42" s="110"/>
      <c r="GR42" s="110"/>
      <c r="GS42" s="110"/>
      <c r="GT42" s="110"/>
      <c r="GU42" s="110"/>
      <c r="GV42" s="110"/>
      <c r="GW42" s="110"/>
      <c r="GX42" s="110"/>
      <c r="GY42" s="110"/>
      <c r="GZ42" s="110"/>
      <c r="HA42" s="110"/>
      <c r="HB42" s="110"/>
      <c r="HC42" s="110"/>
      <c r="HD42" s="110"/>
      <c r="HE42" s="110"/>
      <c r="HF42" s="110"/>
      <c r="HG42" s="110"/>
      <c r="HH42" s="110"/>
      <c r="HI42" s="110"/>
      <c r="HJ42" s="110"/>
      <c r="HK42" s="110"/>
      <c r="HL42" s="110"/>
      <c r="HM42" s="110"/>
      <c r="HN42" s="110"/>
      <c r="HO42" s="110"/>
      <c r="HP42" s="110"/>
      <c r="HQ42" s="110"/>
      <c r="HR42" s="110"/>
      <c r="HS42" s="110"/>
      <c r="HT42" s="110"/>
      <c r="HU42" s="110"/>
      <c r="HV42" s="110"/>
      <c r="HW42" s="110"/>
      <c r="HX42" s="110"/>
      <c r="HY42" s="110"/>
      <c r="HZ42" s="110"/>
      <c r="IA42" s="110"/>
      <c r="IB42" s="110"/>
      <c r="IC42" s="110"/>
      <c r="ID42" s="110"/>
      <c r="IE42" s="110"/>
      <c r="IF42" s="110"/>
      <c r="IG42" s="110"/>
      <c r="IH42" s="110"/>
      <c r="II42" s="110"/>
      <c r="IJ42" s="110"/>
      <c r="IK42" s="110"/>
      <c r="IL42" s="110"/>
      <c r="IM42" s="110"/>
      <c r="IN42" s="110"/>
      <c r="IO42" s="110"/>
      <c r="IP42" s="110"/>
      <c r="IQ42" s="70"/>
    </row>
    <row r="43" spans="1:251" ht="16.5" hidden="1" customHeight="1">
      <c r="A43" s="95" t="s">
        <v>450</v>
      </c>
      <c r="B43" t="s">
        <v>1350</v>
      </c>
      <c r="C43" t="s">
        <v>450</v>
      </c>
      <c r="D43">
        <v>30</v>
      </c>
      <c r="E43" t="s">
        <v>450</v>
      </c>
      <c r="F43">
        <v>2</v>
      </c>
      <c r="G43" s="665"/>
      <c r="H43">
        <v>19</v>
      </c>
      <c r="J43" s="214" t="str">
        <f t="shared" si="0"/>
        <v>LTQ300219</v>
      </c>
      <c r="K43">
        <v>17290</v>
      </c>
      <c r="M43" t="s">
        <v>1350</v>
      </c>
      <c r="N43">
        <v>9</v>
      </c>
      <c r="O43" s="696" t="str">
        <f t="shared" si="1"/>
        <v>LTQ3009</v>
      </c>
      <c r="P43">
        <v>23200</v>
      </c>
      <c r="R43" s="95" t="s">
        <v>450</v>
      </c>
      <c r="V43" s="214"/>
      <c r="EE43" s="95" t="s">
        <v>450</v>
      </c>
      <c r="EF43" s="110"/>
      <c r="EG43" s="110"/>
      <c r="EH43" s="110"/>
      <c r="EI43" s="216"/>
      <c r="EJ43" s="110"/>
      <c r="EK43" s="110"/>
      <c r="EL43" s="110"/>
      <c r="EM43" s="110"/>
      <c r="EN43" s="110"/>
      <c r="EO43" s="110"/>
      <c r="EP43" s="110"/>
      <c r="EQ43" s="110"/>
      <c r="ER43" s="110"/>
      <c r="ES43" s="110"/>
      <c r="ET43" s="110"/>
      <c r="EU43" s="110"/>
      <c r="EV43" s="110"/>
      <c r="EW43" s="110"/>
      <c r="EX43" s="110"/>
      <c r="EY43" s="110"/>
      <c r="EZ43" s="110"/>
      <c r="FA43" s="110"/>
      <c r="FB43" s="110"/>
      <c r="FC43" s="110"/>
      <c r="FD43" s="110"/>
      <c r="FE43" s="110"/>
      <c r="FF43" s="110"/>
      <c r="FG43" s="110"/>
      <c r="FH43" s="110"/>
      <c r="FI43" s="110"/>
      <c r="FJ43" s="110"/>
      <c r="FK43" s="110"/>
      <c r="FL43" s="110"/>
      <c r="FM43" s="110"/>
      <c r="FN43" s="110"/>
      <c r="FO43" s="110"/>
      <c r="FP43" s="110"/>
      <c r="FQ43" s="110"/>
      <c r="FR43" s="110"/>
      <c r="FS43" s="110"/>
      <c r="FT43" s="110"/>
      <c r="FU43" s="110"/>
      <c r="FV43" s="110"/>
      <c r="FW43" s="110"/>
      <c r="FX43" s="110"/>
      <c r="FY43" s="110"/>
      <c r="FZ43" s="110"/>
      <c r="GA43" s="110"/>
      <c r="GB43" s="110"/>
      <c r="GC43" s="110"/>
      <c r="GD43" s="110"/>
      <c r="GE43" s="110"/>
      <c r="GF43" s="110"/>
      <c r="GG43" s="110"/>
      <c r="GH43" s="110"/>
      <c r="GI43" s="110"/>
      <c r="GJ43" s="110"/>
      <c r="GK43" s="110"/>
      <c r="GL43" s="110"/>
      <c r="GM43" s="110"/>
      <c r="GN43" s="110"/>
      <c r="GO43" s="110"/>
      <c r="GP43" s="110"/>
      <c r="GQ43" s="110"/>
      <c r="GR43" s="110"/>
      <c r="GS43" s="110"/>
      <c r="GT43" s="110"/>
      <c r="GU43" s="110"/>
      <c r="GV43" s="110"/>
      <c r="GW43" s="110"/>
      <c r="GX43" s="110"/>
      <c r="GY43" s="110"/>
      <c r="GZ43" s="110"/>
      <c r="HA43" s="110"/>
      <c r="HB43" s="110"/>
      <c r="HC43" s="110"/>
      <c r="HD43" s="110"/>
      <c r="HE43" s="110"/>
      <c r="HF43" s="110"/>
      <c r="HG43" s="110"/>
      <c r="HH43" s="110"/>
      <c r="HI43" s="110"/>
      <c r="HJ43" s="110"/>
      <c r="HK43" s="110"/>
      <c r="HL43" s="110"/>
      <c r="HM43" s="110"/>
      <c r="HN43" s="110"/>
      <c r="HO43" s="110"/>
      <c r="HP43" s="110"/>
      <c r="HQ43" s="110"/>
      <c r="HR43" s="110"/>
      <c r="HS43" s="110"/>
      <c r="HT43" s="110"/>
      <c r="HU43" s="110"/>
      <c r="HV43" s="110"/>
      <c r="HW43" s="110"/>
      <c r="HX43" s="110"/>
      <c r="HY43" s="110"/>
      <c r="HZ43" s="110"/>
      <c r="IA43" s="110"/>
      <c r="IB43" s="110"/>
      <c r="IC43" s="110"/>
      <c r="ID43" s="110"/>
      <c r="IE43" s="110"/>
      <c r="IF43" s="110"/>
      <c r="IG43" s="110"/>
      <c r="IH43" s="110"/>
      <c r="II43" s="110"/>
      <c r="IJ43" s="110"/>
      <c r="IK43" s="110"/>
      <c r="IL43" s="110"/>
      <c r="IM43" s="110"/>
      <c r="IN43" s="110"/>
      <c r="IO43" s="110"/>
      <c r="IP43" s="110"/>
      <c r="IQ43" s="70"/>
    </row>
    <row r="44" spans="1:251" ht="16.5" hidden="1" customHeight="1">
      <c r="A44" s="95" t="s">
        <v>450</v>
      </c>
      <c r="B44" t="s">
        <v>1350</v>
      </c>
      <c r="C44" t="s">
        <v>450</v>
      </c>
      <c r="D44">
        <v>30</v>
      </c>
      <c r="E44" t="s">
        <v>450</v>
      </c>
      <c r="F44">
        <v>2</v>
      </c>
      <c r="G44" s="665"/>
      <c r="H44">
        <v>20</v>
      </c>
      <c r="J44" s="214" t="str">
        <f t="shared" si="0"/>
        <v>LTQ300220</v>
      </c>
      <c r="K44">
        <v>17700</v>
      </c>
      <c r="M44" t="s">
        <v>1350</v>
      </c>
      <c r="N44">
        <v>10</v>
      </c>
      <c r="O44" s="696" t="str">
        <f t="shared" si="1"/>
        <v>LTQ3010</v>
      </c>
      <c r="P44">
        <v>23600</v>
      </c>
      <c r="R44" s="95" t="s">
        <v>450</v>
      </c>
      <c r="V44" s="214"/>
      <c r="EE44" s="95" t="s">
        <v>450</v>
      </c>
      <c r="EF44" s="110"/>
      <c r="EG44" s="110"/>
      <c r="EH44" s="110"/>
      <c r="EI44" s="216"/>
      <c r="EJ44" s="110"/>
      <c r="EK44" s="110"/>
      <c r="EL44" s="110"/>
      <c r="EM44" s="110"/>
      <c r="EN44" s="110"/>
      <c r="EO44" s="110"/>
      <c r="EP44" s="110"/>
      <c r="EQ44" s="110"/>
      <c r="ER44" s="110"/>
      <c r="ES44" s="110"/>
      <c r="ET44" s="110"/>
      <c r="EU44" s="110"/>
      <c r="EV44" s="110"/>
      <c r="EW44" s="110"/>
      <c r="EX44" s="110"/>
      <c r="EY44" s="110"/>
      <c r="EZ44" s="110"/>
      <c r="FA44" s="110"/>
      <c r="FB44" s="110"/>
      <c r="FC44" s="110"/>
      <c r="FD44" s="110"/>
      <c r="FE44" s="110"/>
      <c r="FF44" s="110"/>
      <c r="FG44" s="110"/>
      <c r="FH44" s="110"/>
      <c r="FI44" s="110"/>
      <c r="FJ44" s="110"/>
      <c r="FK44" s="110"/>
      <c r="FL44" s="110"/>
      <c r="FM44" s="110"/>
      <c r="FN44" s="110"/>
      <c r="FO44" s="110"/>
      <c r="FP44" s="110"/>
      <c r="FQ44" s="110"/>
      <c r="FR44" s="110"/>
      <c r="FS44" s="110"/>
      <c r="FT44" s="110"/>
      <c r="FU44" s="110"/>
      <c r="FV44" s="110"/>
      <c r="FW44" s="110"/>
      <c r="FX44" s="110"/>
      <c r="FY44" s="110"/>
      <c r="FZ44" s="110"/>
      <c r="GA44" s="110"/>
      <c r="GB44" s="110"/>
      <c r="GC44" s="110"/>
      <c r="GD44" s="110"/>
      <c r="GE44" s="110"/>
      <c r="GF44" s="110"/>
      <c r="GG44" s="110"/>
      <c r="GH44" s="110"/>
      <c r="GI44" s="110"/>
      <c r="GJ44" s="110"/>
      <c r="GK44" s="110"/>
      <c r="GL44" s="110"/>
      <c r="GM44" s="110"/>
      <c r="GN44" s="110"/>
      <c r="GO44" s="110"/>
      <c r="GP44" s="110"/>
      <c r="GQ44" s="110"/>
      <c r="GR44" s="110"/>
      <c r="GS44" s="110"/>
      <c r="GT44" s="110"/>
      <c r="GU44" s="110"/>
      <c r="GV44" s="110"/>
      <c r="GW44" s="110"/>
      <c r="GX44" s="110"/>
      <c r="GY44" s="110"/>
      <c r="GZ44" s="110"/>
      <c r="HA44" s="110"/>
      <c r="HB44" s="110"/>
      <c r="HC44" s="110"/>
      <c r="HD44" s="110"/>
      <c r="HE44" s="110"/>
      <c r="HF44" s="110"/>
      <c r="HG44" s="110"/>
      <c r="HH44" s="110"/>
      <c r="HI44" s="110"/>
      <c r="HJ44" s="110"/>
      <c r="HK44" s="110"/>
      <c r="HL44" s="110"/>
      <c r="HM44" s="110"/>
      <c r="HN44" s="110"/>
      <c r="HO44" s="110"/>
      <c r="HP44" s="110"/>
      <c r="HQ44" s="110"/>
      <c r="HR44" s="110"/>
      <c r="HS44" s="110"/>
      <c r="HT44" s="110"/>
      <c r="HU44" s="110"/>
      <c r="HV44" s="110"/>
      <c r="HW44" s="110"/>
      <c r="HX44" s="110"/>
      <c r="HY44" s="110"/>
      <c r="HZ44" s="110"/>
      <c r="IA44" s="110"/>
      <c r="IB44" s="110"/>
      <c r="IC44" s="110"/>
      <c r="ID44" s="110"/>
      <c r="IE44" s="110"/>
      <c r="IF44" s="110"/>
      <c r="IG44" s="110"/>
      <c r="IH44" s="110"/>
      <c r="II44" s="110"/>
      <c r="IJ44" s="110"/>
      <c r="IK44" s="110"/>
      <c r="IL44" s="110"/>
      <c r="IM44" s="110"/>
      <c r="IN44" s="110"/>
      <c r="IO44" s="110"/>
      <c r="IP44" s="110"/>
      <c r="IQ44" s="70"/>
    </row>
    <row r="45" spans="1:251" ht="16.5" hidden="1" customHeight="1">
      <c r="A45" s="95" t="s">
        <v>450</v>
      </c>
      <c r="B45" t="s">
        <v>1350</v>
      </c>
      <c r="C45" t="s">
        <v>450</v>
      </c>
      <c r="D45">
        <v>30</v>
      </c>
      <c r="E45" t="s">
        <v>450</v>
      </c>
      <c r="F45">
        <v>2</v>
      </c>
      <c r="G45" s="665"/>
      <c r="H45">
        <v>21</v>
      </c>
      <c r="J45" s="214" t="str">
        <f t="shared" si="0"/>
        <v>LTQ300221</v>
      </c>
      <c r="K45">
        <v>18320</v>
      </c>
      <c r="M45" t="s">
        <v>1350</v>
      </c>
      <c r="N45">
        <v>11</v>
      </c>
      <c r="O45" s="696" t="str">
        <f t="shared" si="1"/>
        <v>LTQ3011</v>
      </c>
      <c r="P45">
        <v>24000</v>
      </c>
      <c r="R45" s="95" t="s">
        <v>450</v>
      </c>
      <c r="V45" s="214"/>
      <c r="EE45" s="95" t="s">
        <v>450</v>
      </c>
      <c r="EF45" s="110"/>
      <c r="EG45" s="110"/>
      <c r="EH45" s="110"/>
      <c r="EI45" s="216"/>
      <c r="EJ45" s="110"/>
      <c r="EK45" s="110"/>
      <c r="EL45" s="110"/>
      <c r="EM45" s="110"/>
      <c r="EN45" s="110"/>
      <c r="EO45" s="110"/>
      <c r="EP45" s="110"/>
      <c r="EQ45" s="110"/>
      <c r="ER45" s="110"/>
      <c r="ES45" s="110"/>
      <c r="ET45" s="110"/>
      <c r="EU45" s="110"/>
      <c r="EV45" s="110"/>
      <c r="EW45" s="110"/>
      <c r="EX45" s="110"/>
      <c r="EY45" s="110"/>
      <c r="EZ45" s="110"/>
      <c r="FA45" s="110"/>
      <c r="FB45" s="110"/>
      <c r="FC45" s="110"/>
      <c r="FD45" s="110"/>
      <c r="FE45" s="110"/>
      <c r="FF45" s="110"/>
      <c r="FG45" s="110"/>
      <c r="FH45" s="110"/>
      <c r="FI45" s="110"/>
      <c r="FJ45" s="110"/>
      <c r="FK45" s="110"/>
      <c r="FL45" s="110"/>
      <c r="FM45" s="110"/>
      <c r="FN45" s="110"/>
      <c r="FO45" s="110"/>
      <c r="FP45" s="110"/>
      <c r="FQ45" s="110"/>
      <c r="FR45" s="110"/>
      <c r="FS45" s="110"/>
      <c r="FT45" s="110"/>
      <c r="FU45" s="110"/>
      <c r="FV45" s="110"/>
      <c r="FW45" s="110"/>
      <c r="FX45" s="110"/>
      <c r="FY45" s="110"/>
      <c r="FZ45" s="110"/>
      <c r="GA45" s="110"/>
      <c r="GB45" s="110"/>
      <c r="GC45" s="110"/>
      <c r="GD45" s="110"/>
      <c r="GE45" s="110"/>
      <c r="GF45" s="110"/>
      <c r="GG45" s="110"/>
      <c r="GH45" s="110"/>
      <c r="GI45" s="110"/>
      <c r="GJ45" s="110"/>
      <c r="GK45" s="110"/>
      <c r="GL45" s="110"/>
      <c r="GM45" s="110"/>
      <c r="GN45" s="110"/>
      <c r="GO45" s="110"/>
      <c r="GP45" s="110"/>
      <c r="GQ45" s="110"/>
      <c r="GR45" s="110"/>
      <c r="GS45" s="110"/>
      <c r="GT45" s="110"/>
      <c r="GU45" s="110"/>
      <c r="GV45" s="110"/>
      <c r="GW45" s="110"/>
      <c r="GX45" s="110"/>
      <c r="GY45" s="110"/>
      <c r="GZ45" s="110"/>
      <c r="HA45" s="110"/>
      <c r="HB45" s="110"/>
      <c r="HC45" s="110"/>
      <c r="HD45" s="110"/>
      <c r="HE45" s="110"/>
      <c r="HF45" s="110"/>
      <c r="HG45" s="110"/>
      <c r="HH45" s="110"/>
      <c r="HI45" s="110"/>
      <c r="HJ45" s="110"/>
      <c r="HK45" s="110"/>
      <c r="HL45" s="110"/>
      <c r="HM45" s="110"/>
      <c r="HN45" s="110"/>
      <c r="HO45" s="110"/>
      <c r="HP45" s="110"/>
      <c r="HQ45" s="110"/>
      <c r="HR45" s="110"/>
      <c r="HS45" s="110"/>
      <c r="HT45" s="110"/>
      <c r="HU45" s="110"/>
      <c r="HV45" s="110"/>
      <c r="HW45" s="110"/>
      <c r="HX45" s="110"/>
      <c r="HY45" s="110"/>
      <c r="HZ45" s="110"/>
      <c r="IA45" s="110"/>
      <c r="IB45" s="110"/>
      <c r="IC45" s="110"/>
      <c r="ID45" s="110"/>
      <c r="IE45" s="110"/>
      <c r="IF45" s="110"/>
      <c r="IG45" s="110"/>
      <c r="IH45" s="110"/>
      <c r="II45" s="110"/>
      <c r="IJ45" s="110"/>
      <c r="IK45" s="110"/>
      <c r="IL45" s="110"/>
      <c r="IM45" s="110"/>
      <c r="IN45" s="110"/>
      <c r="IO45" s="110"/>
      <c r="IP45" s="110"/>
      <c r="IQ45" s="70"/>
    </row>
    <row r="46" spans="1:251" ht="16.5" hidden="1" customHeight="1">
      <c r="A46" s="95" t="s">
        <v>450</v>
      </c>
      <c r="B46" t="s">
        <v>1350</v>
      </c>
      <c r="C46" t="s">
        <v>450</v>
      </c>
      <c r="D46">
        <v>30</v>
      </c>
      <c r="E46" t="s">
        <v>450</v>
      </c>
      <c r="F46">
        <v>2</v>
      </c>
      <c r="G46" s="665"/>
      <c r="H46">
        <v>22</v>
      </c>
      <c r="J46" s="214" t="str">
        <f t="shared" si="0"/>
        <v>LTQ300222</v>
      </c>
      <c r="K46">
        <v>18730</v>
      </c>
      <c r="M46" t="s">
        <v>1350</v>
      </c>
      <c r="N46">
        <v>12</v>
      </c>
      <c r="O46" s="696" t="str">
        <f t="shared" si="1"/>
        <v>LTQ3012</v>
      </c>
      <c r="P46">
        <v>24400</v>
      </c>
      <c r="R46" s="95" t="s">
        <v>450</v>
      </c>
      <c r="V46" s="214"/>
      <c r="EE46" s="95" t="s">
        <v>450</v>
      </c>
      <c r="EF46" s="110"/>
      <c r="EG46" s="110"/>
      <c r="EH46" s="110"/>
      <c r="EI46" s="216"/>
      <c r="EJ46" s="110"/>
      <c r="EK46" s="110"/>
      <c r="EL46" s="110"/>
      <c r="EM46" s="110"/>
      <c r="EN46" s="110"/>
      <c r="EO46" s="110"/>
      <c r="EP46" s="110"/>
      <c r="EQ46" s="110"/>
      <c r="ER46" s="110"/>
      <c r="ES46" s="110"/>
      <c r="ET46" s="110"/>
      <c r="EU46" s="110"/>
      <c r="EV46" s="110"/>
      <c r="EW46" s="110"/>
      <c r="EX46" s="110"/>
      <c r="EY46" s="110"/>
      <c r="EZ46" s="110"/>
      <c r="FA46" s="110"/>
      <c r="FB46" s="110"/>
      <c r="FC46" s="110"/>
      <c r="FD46" s="110"/>
      <c r="FE46" s="110"/>
      <c r="FF46" s="110"/>
      <c r="FG46" s="110"/>
      <c r="FH46" s="110"/>
      <c r="FI46" s="110"/>
      <c r="FJ46" s="110"/>
      <c r="FK46" s="110"/>
      <c r="FL46" s="110"/>
      <c r="FM46" s="110"/>
      <c r="FN46" s="110"/>
      <c r="FO46" s="110"/>
      <c r="FP46" s="110"/>
      <c r="FQ46" s="110"/>
      <c r="FR46" s="110"/>
      <c r="FS46" s="110"/>
      <c r="FT46" s="110"/>
      <c r="FU46" s="110"/>
      <c r="FV46" s="110"/>
      <c r="FW46" s="110"/>
      <c r="FX46" s="110"/>
      <c r="FY46" s="110"/>
      <c r="FZ46" s="110"/>
      <c r="GA46" s="110"/>
      <c r="GB46" s="110"/>
      <c r="GC46" s="110"/>
      <c r="GD46" s="110"/>
      <c r="GE46" s="110"/>
      <c r="GF46" s="110"/>
      <c r="GG46" s="110"/>
      <c r="GH46" s="110"/>
      <c r="GI46" s="110"/>
      <c r="GJ46" s="110"/>
      <c r="GK46" s="110"/>
      <c r="GL46" s="110"/>
      <c r="GM46" s="110"/>
      <c r="GN46" s="110"/>
      <c r="GO46" s="110"/>
      <c r="GP46" s="110"/>
      <c r="GQ46" s="110"/>
      <c r="GR46" s="110"/>
      <c r="GS46" s="110"/>
      <c r="GT46" s="110"/>
      <c r="GU46" s="110"/>
      <c r="GV46" s="110"/>
      <c r="GW46" s="110"/>
      <c r="GX46" s="110"/>
      <c r="GY46" s="110"/>
      <c r="GZ46" s="110"/>
      <c r="HA46" s="110"/>
      <c r="HB46" s="110"/>
      <c r="HC46" s="110"/>
      <c r="HD46" s="110"/>
      <c r="HE46" s="110"/>
      <c r="HF46" s="110"/>
      <c r="HG46" s="110"/>
      <c r="HH46" s="110"/>
      <c r="HI46" s="110"/>
      <c r="HJ46" s="110"/>
      <c r="HK46" s="110"/>
      <c r="HL46" s="110"/>
      <c r="HM46" s="110"/>
      <c r="HN46" s="110"/>
      <c r="HO46" s="110"/>
      <c r="HP46" s="110"/>
      <c r="HQ46" s="110"/>
      <c r="HR46" s="110"/>
      <c r="HS46" s="110"/>
      <c r="HT46" s="110"/>
      <c r="HU46" s="110"/>
      <c r="HV46" s="110"/>
      <c r="HW46" s="110"/>
      <c r="HX46" s="110"/>
      <c r="HY46" s="110"/>
      <c r="HZ46" s="110"/>
      <c r="IA46" s="110"/>
      <c r="IB46" s="110"/>
      <c r="IC46" s="110"/>
      <c r="ID46" s="110"/>
      <c r="IE46" s="110"/>
      <c r="IF46" s="110"/>
      <c r="IG46" s="110"/>
      <c r="IH46" s="110"/>
      <c r="II46" s="110"/>
      <c r="IJ46" s="110"/>
      <c r="IK46" s="110"/>
      <c r="IL46" s="110"/>
      <c r="IM46" s="110"/>
      <c r="IN46" s="110"/>
      <c r="IO46" s="110"/>
      <c r="IP46" s="110"/>
      <c r="IQ46" s="70"/>
    </row>
    <row r="47" spans="1:251" ht="16.5" hidden="1" customHeight="1">
      <c r="A47" s="95" t="s">
        <v>450</v>
      </c>
      <c r="B47" t="s">
        <v>1350</v>
      </c>
      <c r="C47" t="s">
        <v>450</v>
      </c>
      <c r="D47">
        <v>30</v>
      </c>
      <c r="E47" t="s">
        <v>450</v>
      </c>
      <c r="F47">
        <v>2</v>
      </c>
      <c r="G47" s="665"/>
      <c r="H47">
        <v>23</v>
      </c>
      <c r="J47" s="214" t="str">
        <f t="shared" si="0"/>
        <v>LTQ300223</v>
      </c>
      <c r="K47">
        <v>19340</v>
      </c>
      <c r="M47" t="s">
        <v>1350</v>
      </c>
      <c r="N47">
        <v>13</v>
      </c>
      <c r="O47" s="696" t="str">
        <f t="shared" si="1"/>
        <v>LTQ3013</v>
      </c>
      <c r="P47">
        <v>24800</v>
      </c>
      <c r="R47" s="95" t="s">
        <v>450</v>
      </c>
      <c r="V47" s="214"/>
      <c r="EE47" s="95" t="s">
        <v>450</v>
      </c>
      <c r="EF47" s="110"/>
      <c r="EG47" s="110"/>
      <c r="EH47" s="110"/>
      <c r="EI47" s="216"/>
      <c r="EJ47" s="110"/>
      <c r="EK47" s="110"/>
      <c r="EL47" s="110"/>
      <c r="EM47" s="110"/>
      <c r="EN47" s="110"/>
      <c r="EO47" s="110"/>
      <c r="EP47" s="110"/>
      <c r="EQ47" s="110"/>
      <c r="ER47" s="110"/>
      <c r="ES47" s="110"/>
      <c r="ET47" s="110"/>
      <c r="EU47" s="110"/>
      <c r="EV47" s="110"/>
      <c r="EW47" s="110"/>
      <c r="EX47" s="110"/>
      <c r="EY47" s="110"/>
      <c r="EZ47" s="110"/>
      <c r="FA47" s="110"/>
      <c r="FB47" s="110"/>
      <c r="FC47" s="110"/>
      <c r="FD47" s="110"/>
      <c r="FE47" s="110"/>
      <c r="FF47" s="110"/>
      <c r="FG47" s="110"/>
      <c r="FH47" s="110"/>
      <c r="FI47" s="110"/>
      <c r="FJ47" s="110"/>
      <c r="FK47" s="110"/>
      <c r="FL47" s="110"/>
      <c r="FM47" s="110"/>
      <c r="FN47" s="110"/>
      <c r="FO47" s="110"/>
      <c r="FP47" s="110"/>
      <c r="FQ47" s="110"/>
      <c r="FR47" s="110"/>
      <c r="FS47" s="110"/>
      <c r="FT47" s="110"/>
      <c r="FU47" s="110"/>
      <c r="FV47" s="110"/>
      <c r="FW47" s="110"/>
      <c r="FX47" s="110"/>
      <c r="FY47" s="110"/>
      <c r="FZ47" s="110"/>
      <c r="GA47" s="110"/>
      <c r="GB47" s="110"/>
      <c r="GC47" s="110"/>
      <c r="GD47" s="110"/>
      <c r="GE47" s="110"/>
      <c r="GF47" s="110"/>
      <c r="GG47" s="110"/>
      <c r="GH47" s="110"/>
      <c r="GI47" s="110"/>
      <c r="GJ47" s="110"/>
      <c r="GK47" s="110"/>
      <c r="GL47" s="110"/>
      <c r="GM47" s="110"/>
      <c r="GN47" s="110"/>
      <c r="GO47" s="110"/>
      <c r="GP47" s="110"/>
      <c r="GQ47" s="110"/>
      <c r="GR47" s="110"/>
      <c r="GS47" s="110"/>
      <c r="GT47" s="110"/>
      <c r="GU47" s="110"/>
      <c r="GV47" s="110"/>
      <c r="GW47" s="110"/>
      <c r="GX47" s="110"/>
      <c r="GY47" s="110"/>
      <c r="GZ47" s="110"/>
      <c r="HA47" s="110"/>
      <c r="HB47" s="110"/>
      <c r="HC47" s="110"/>
      <c r="HD47" s="110"/>
      <c r="HE47" s="110"/>
      <c r="HF47" s="110"/>
      <c r="HG47" s="110"/>
      <c r="HH47" s="110"/>
      <c r="HI47" s="110"/>
      <c r="HJ47" s="110"/>
      <c r="HK47" s="110"/>
      <c r="HL47" s="110"/>
      <c r="HM47" s="110"/>
      <c r="HN47" s="110"/>
      <c r="HO47" s="110"/>
      <c r="HP47" s="110"/>
      <c r="HQ47" s="110"/>
      <c r="HR47" s="110"/>
      <c r="HS47" s="110"/>
      <c r="HT47" s="110"/>
      <c r="HU47" s="110"/>
      <c r="HV47" s="110"/>
      <c r="HW47" s="110"/>
      <c r="HX47" s="110"/>
      <c r="HY47" s="110"/>
      <c r="HZ47" s="110"/>
      <c r="IA47" s="110"/>
      <c r="IB47" s="110"/>
      <c r="IC47" s="110"/>
      <c r="ID47" s="110"/>
      <c r="IE47" s="110"/>
      <c r="IF47" s="110"/>
      <c r="IG47" s="110"/>
      <c r="IH47" s="110"/>
      <c r="II47" s="110"/>
      <c r="IJ47" s="110"/>
      <c r="IK47" s="110"/>
      <c r="IL47" s="110"/>
      <c r="IM47" s="110"/>
      <c r="IN47" s="110"/>
      <c r="IO47" s="110"/>
      <c r="IP47" s="110"/>
      <c r="IQ47" s="70"/>
    </row>
    <row r="48" spans="1:251" ht="16.5" hidden="1" customHeight="1">
      <c r="A48" s="95" t="s">
        <v>450</v>
      </c>
      <c r="B48" t="s">
        <v>1350</v>
      </c>
      <c r="C48" t="s">
        <v>450</v>
      </c>
      <c r="D48">
        <v>30</v>
      </c>
      <c r="E48" t="s">
        <v>450</v>
      </c>
      <c r="F48">
        <v>2</v>
      </c>
      <c r="G48" s="665"/>
      <c r="H48">
        <v>24</v>
      </c>
      <c r="J48" s="214" t="str">
        <f t="shared" si="0"/>
        <v>LTQ300224</v>
      </c>
      <c r="K48">
        <v>19950</v>
      </c>
      <c r="M48" t="s">
        <v>1350</v>
      </c>
      <c r="N48">
        <v>14</v>
      </c>
      <c r="O48" s="696" t="str">
        <f t="shared" si="1"/>
        <v>LTQ3014</v>
      </c>
      <c r="P48">
        <v>25200</v>
      </c>
      <c r="R48" s="95" t="s">
        <v>450</v>
      </c>
      <c r="V48" s="214"/>
      <c r="EE48" s="95" t="s">
        <v>450</v>
      </c>
      <c r="EF48" s="110"/>
      <c r="EG48" s="110"/>
      <c r="EH48" s="110"/>
      <c r="EI48" s="216"/>
      <c r="EJ48" s="110"/>
      <c r="EK48" s="110"/>
      <c r="EL48" s="110"/>
      <c r="EM48" s="110"/>
      <c r="EN48" s="110"/>
      <c r="EO48" s="110"/>
      <c r="EP48" s="110"/>
      <c r="EQ48" s="110"/>
      <c r="ER48" s="110"/>
      <c r="ES48" s="110"/>
      <c r="ET48" s="110"/>
      <c r="EU48" s="110"/>
      <c r="EV48" s="110"/>
      <c r="EW48" s="110"/>
      <c r="EX48" s="110"/>
      <c r="EY48" s="110"/>
      <c r="EZ48" s="110"/>
      <c r="FA48" s="110"/>
      <c r="FB48" s="110"/>
      <c r="FC48" s="110"/>
      <c r="FD48" s="110"/>
      <c r="FE48" s="110"/>
      <c r="FF48" s="110"/>
      <c r="FG48" s="110"/>
      <c r="FH48" s="110"/>
      <c r="FI48" s="110"/>
      <c r="FJ48" s="110"/>
      <c r="FK48" s="110"/>
      <c r="FL48" s="110"/>
      <c r="FM48" s="110"/>
      <c r="FN48" s="110"/>
      <c r="FO48" s="110"/>
      <c r="FP48" s="110"/>
      <c r="FQ48" s="110"/>
      <c r="FR48" s="110"/>
      <c r="FS48" s="110"/>
      <c r="FT48" s="110"/>
      <c r="FU48" s="110"/>
      <c r="FV48" s="110"/>
      <c r="FW48" s="110"/>
      <c r="FX48" s="110"/>
      <c r="FY48" s="110"/>
      <c r="FZ48" s="110"/>
      <c r="GA48" s="110"/>
      <c r="GB48" s="110"/>
      <c r="GC48" s="110"/>
      <c r="GD48" s="110"/>
      <c r="GE48" s="110"/>
      <c r="GF48" s="110"/>
      <c r="GG48" s="110"/>
      <c r="GH48" s="110"/>
      <c r="GI48" s="110"/>
      <c r="GJ48" s="110"/>
      <c r="GK48" s="110"/>
      <c r="GL48" s="110"/>
      <c r="GM48" s="110"/>
      <c r="GN48" s="110"/>
      <c r="GO48" s="110"/>
      <c r="GP48" s="110"/>
      <c r="GQ48" s="110"/>
      <c r="GR48" s="110"/>
      <c r="GS48" s="110"/>
      <c r="GT48" s="110"/>
      <c r="GU48" s="110"/>
      <c r="GV48" s="110"/>
      <c r="GW48" s="110"/>
      <c r="GX48" s="110"/>
      <c r="GY48" s="110"/>
      <c r="GZ48" s="110"/>
      <c r="HA48" s="110"/>
      <c r="HB48" s="110"/>
      <c r="HC48" s="110"/>
      <c r="HD48" s="110"/>
      <c r="HE48" s="110"/>
      <c r="HF48" s="110"/>
      <c r="HG48" s="110"/>
      <c r="HH48" s="110"/>
      <c r="HI48" s="110"/>
      <c r="HJ48" s="110"/>
      <c r="HK48" s="110"/>
      <c r="HL48" s="110"/>
      <c r="HM48" s="110"/>
      <c r="HN48" s="110"/>
      <c r="HO48" s="110"/>
      <c r="HP48" s="110"/>
      <c r="HQ48" s="110"/>
      <c r="HR48" s="110"/>
      <c r="HS48" s="110"/>
      <c r="HT48" s="110"/>
      <c r="HU48" s="110"/>
      <c r="HV48" s="110"/>
      <c r="HW48" s="110"/>
      <c r="HX48" s="110"/>
      <c r="HY48" s="110"/>
      <c r="HZ48" s="110"/>
      <c r="IA48" s="110"/>
      <c r="IB48" s="110"/>
      <c r="IC48" s="110"/>
      <c r="ID48" s="110"/>
      <c r="IE48" s="110"/>
      <c r="IF48" s="110"/>
      <c r="IG48" s="110"/>
      <c r="IH48" s="110"/>
      <c r="II48" s="110"/>
      <c r="IJ48" s="110"/>
      <c r="IK48" s="110"/>
      <c r="IL48" s="110"/>
      <c r="IM48" s="110"/>
      <c r="IN48" s="110"/>
      <c r="IO48" s="110"/>
      <c r="IP48" s="110"/>
      <c r="IQ48" s="70"/>
    </row>
    <row r="49" spans="1:251" ht="16.5" hidden="1" customHeight="1">
      <c r="A49" s="95" t="s">
        <v>450</v>
      </c>
      <c r="B49" t="s">
        <v>1350</v>
      </c>
      <c r="C49" t="s">
        <v>450</v>
      </c>
      <c r="D49">
        <v>30</v>
      </c>
      <c r="E49" t="s">
        <v>450</v>
      </c>
      <c r="F49">
        <v>2</v>
      </c>
      <c r="G49" s="665"/>
      <c r="H49">
        <v>25</v>
      </c>
      <c r="J49" s="214" t="str">
        <f t="shared" si="0"/>
        <v>LTQ300225</v>
      </c>
      <c r="K49">
        <v>20360</v>
      </c>
      <c r="M49" t="s">
        <v>1350</v>
      </c>
      <c r="N49">
        <v>15</v>
      </c>
      <c r="O49" s="696" t="str">
        <f t="shared" si="1"/>
        <v>LTQ3015</v>
      </c>
      <c r="P49">
        <v>25600</v>
      </c>
      <c r="R49" s="95" t="s">
        <v>450</v>
      </c>
      <c r="V49" s="214"/>
      <c r="EE49" s="95" t="s">
        <v>450</v>
      </c>
      <c r="EF49" s="110"/>
      <c r="EG49" s="110"/>
      <c r="EH49" s="110"/>
      <c r="EI49" s="216"/>
      <c r="EJ49" s="110"/>
      <c r="EK49" s="110"/>
      <c r="EL49" s="110"/>
      <c r="EM49" s="110"/>
      <c r="EN49" s="110"/>
      <c r="EO49" s="110"/>
      <c r="EP49" s="110"/>
      <c r="EQ49" s="110"/>
      <c r="ER49" s="110"/>
      <c r="ES49" s="110"/>
      <c r="ET49" s="110"/>
      <c r="EU49" s="110"/>
      <c r="EV49" s="110"/>
      <c r="EW49" s="110"/>
      <c r="EX49" s="110"/>
      <c r="EY49" s="110"/>
      <c r="EZ49" s="110"/>
      <c r="FA49" s="110"/>
      <c r="FB49" s="110"/>
      <c r="FC49" s="110"/>
      <c r="FD49" s="110"/>
      <c r="FE49" s="110"/>
      <c r="FF49" s="110"/>
      <c r="FG49" s="110"/>
      <c r="FH49" s="110"/>
      <c r="FI49" s="110"/>
      <c r="FJ49" s="110"/>
      <c r="FK49" s="110"/>
      <c r="FL49" s="110"/>
      <c r="FM49" s="110"/>
      <c r="FN49" s="110"/>
      <c r="FO49" s="110"/>
      <c r="FP49" s="110"/>
      <c r="FQ49" s="110"/>
      <c r="FR49" s="110"/>
      <c r="FS49" s="110"/>
      <c r="FT49" s="110"/>
      <c r="FU49" s="110"/>
      <c r="FV49" s="110"/>
      <c r="FW49" s="110"/>
      <c r="FX49" s="110"/>
      <c r="FY49" s="110"/>
      <c r="FZ49" s="110"/>
      <c r="GA49" s="110"/>
      <c r="GB49" s="110"/>
      <c r="GC49" s="110"/>
      <c r="GD49" s="110"/>
      <c r="GE49" s="110"/>
      <c r="GF49" s="110"/>
      <c r="GG49" s="110"/>
      <c r="GH49" s="110"/>
      <c r="GI49" s="110"/>
      <c r="GJ49" s="110"/>
      <c r="GK49" s="110"/>
      <c r="GL49" s="110"/>
      <c r="GM49" s="110"/>
      <c r="GN49" s="110"/>
      <c r="GO49" s="110"/>
      <c r="GP49" s="110"/>
      <c r="GQ49" s="110"/>
      <c r="GR49" s="110"/>
      <c r="GS49" s="110"/>
      <c r="GT49" s="110"/>
      <c r="GU49" s="110"/>
      <c r="GV49" s="110"/>
      <c r="GW49" s="110"/>
      <c r="GX49" s="110"/>
      <c r="GY49" s="110"/>
      <c r="GZ49" s="110"/>
      <c r="HA49" s="110"/>
      <c r="HB49" s="110"/>
      <c r="HC49" s="110"/>
      <c r="HD49" s="110"/>
      <c r="HE49" s="110"/>
      <c r="HF49" s="110"/>
      <c r="HG49" s="110"/>
      <c r="HH49" s="110"/>
      <c r="HI49" s="110"/>
      <c r="HJ49" s="110"/>
      <c r="HK49" s="110"/>
      <c r="HL49" s="110"/>
      <c r="HM49" s="110"/>
      <c r="HN49" s="110"/>
      <c r="HO49" s="110"/>
      <c r="HP49" s="110"/>
      <c r="HQ49" s="110"/>
      <c r="HR49" s="110"/>
      <c r="HS49" s="110"/>
      <c r="HT49" s="110"/>
      <c r="HU49" s="110"/>
      <c r="HV49" s="110"/>
      <c r="HW49" s="110"/>
      <c r="HX49" s="110"/>
      <c r="HY49" s="110"/>
      <c r="HZ49" s="110"/>
      <c r="IA49" s="110"/>
      <c r="IB49" s="110"/>
      <c r="IC49" s="110"/>
      <c r="ID49" s="110"/>
      <c r="IE49" s="110"/>
      <c r="IF49" s="110"/>
      <c r="IG49" s="110"/>
      <c r="IH49" s="110"/>
      <c r="II49" s="110"/>
      <c r="IJ49" s="110"/>
      <c r="IK49" s="110"/>
      <c r="IL49" s="110"/>
      <c r="IM49" s="110"/>
      <c r="IN49" s="110"/>
      <c r="IO49" s="110"/>
      <c r="IP49" s="110"/>
      <c r="IQ49" s="70"/>
    </row>
    <row r="50" spans="1:251" ht="16.5" hidden="1" customHeight="1">
      <c r="A50" s="95" t="s">
        <v>450</v>
      </c>
      <c r="B50" t="s">
        <v>1350</v>
      </c>
      <c r="C50" t="s">
        <v>450</v>
      </c>
      <c r="D50">
        <v>30</v>
      </c>
      <c r="E50" t="s">
        <v>450</v>
      </c>
      <c r="F50">
        <v>2</v>
      </c>
      <c r="G50" s="665"/>
      <c r="H50">
        <v>26</v>
      </c>
      <c r="J50" s="214" t="str">
        <f t="shared" si="0"/>
        <v>LTQ300226</v>
      </c>
      <c r="K50">
        <v>20970</v>
      </c>
      <c r="M50" t="s">
        <v>1350</v>
      </c>
      <c r="N50">
        <v>16</v>
      </c>
      <c r="O50" s="696" t="str">
        <f t="shared" si="1"/>
        <v>LTQ3016</v>
      </c>
      <c r="P50">
        <v>26000</v>
      </c>
      <c r="R50" s="95" t="s">
        <v>450</v>
      </c>
      <c r="V50" s="214"/>
      <c r="EE50" s="95" t="s">
        <v>450</v>
      </c>
      <c r="EF50" s="110"/>
      <c r="EG50" s="110"/>
      <c r="EH50" s="110"/>
      <c r="EI50" s="216"/>
      <c r="EJ50" s="110"/>
      <c r="EK50" s="110"/>
      <c r="EL50" s="110"/>
      <c r="EM50" s="110"/>
      <c r="EN50" s="110"/>
      <c r="EO50" s="110"/>
      <c r="EP50" s="110"/>
      <c r="EQ50" s="110"/>
      <c r="ER50" s="110"/>
      <c r="ES50" s="110"/>
      <c r="ET50" s="110"/>
      <c r="EU50" s="110"/>
      <c r="EV50" s="110"/>
      <c r="EW50" s="110"/>
      <c r="EX50" s="110"/>
      <c r="EY50" s="110"/>
      <c r="EZ50" s="110"/>
      <c r="FA50" s="110"/>
      <c r="FB50" s="110"/>
      <c r="FC50" s="110"/>
      <c r="FD50" s="110"/>
      <c r="FE50" s="110"/>
      <c r="FF50" s="110"/>
      <c r="FG50" s="110"/>
      <c r="FH50" s="110"/>
      <c r="FI50" s="110"/>
      <c r="FJ50" s="110"/>
      <c r="FK50" s="110"/>
      <c r="FL50" s="110"/>
      <c r="FM50" s="110"/>
      <c r="FN50" s="110"/>
      <c r="FO50" s="110"/>
      <c r="FP50" s="110"/>
      <c r="FQ50" s="110"/>
      <c r="FR50" s="110"/>
      <c r="FS50" s="110"/>
      <c r="FT50" s="110"/>
      <c r="FU50" s="110"/>
      <c r="FV50" s="110"/>
      <c r="FW50" s="110"/>
      <c r="FX50" s="110"/>
      <c r="FY50" s="110"/>
      <c r="FZ50" s="110"/>
      <c r="GA50" s="110"/>
      <c r="GB50" s="110"/>
      <c r="GC50" s="110"/>
      <c r="GD50" s="110"/>
      <c r="GE50" s="110"/>
      <c r="GF50" s="110"/>
      <c r="GG50" s="110"/>
      <c r="GH50" s="110"/>
      <c r="GI50" s="110"/>
      <c r="GJ50" s="110"/>
      <c r="GK50" s="110"/>
      <c r="GL50" s="110"/>
      <c r="GM50" s="110"/>
      <c r="GN50" s="110"/>
      <c r="GO50" s="110"/>
      <c r="GP50" s="110"/>
      <c r="GQ50" s="110"/>
      <c r="GR50" s="110"/>
      <c r="GS50" s="110"/>
      <c r="GT50" s="110"/>
      <c r="GU50" s="110"/>
      <c r="GV50" s="110"/>
      <c r="GW50" s="110"/>
      <c r="GX50" s="110"/>
      <c r="GY50" s="110"/>
      <c r="GZ50" s="110"/>
      <c r="HA50" s="110"/>
      <c r="HB50" s="110"/>
      <c r="HC50" s="110"/>
      <c r="HD50" s="110"/>
      <c r="HE50" s="110"/>
      <c r="HF50" s="110"/>
      <c r="HG50" s="110"/>
      <c r="HH50" s="110"/>
      <c r="HI50" s="110"/>
      <c r="HJ50" s="110"/>
      <c r="HK50" s="110"/>
      <c r="HL50" s="110"/>
      <c r="HM50" s="110"/>
      <c r="HN50" s="110"/>
      <c r="HO50" s="110"/>
      <c r="HP50" s="110"/>
      <c r="HQ50" s="110"/>
      <c r="HR50" s="110"/>
      <c r="HS50" s="110"/>
      <c r="HT50" s="110"/>
      <c r="HU50" s="110"/>
      <c r="HV50" s="110"/>
      <c r="HW50" s="110"/>
      <c r="HX50" s="110"/>
      <c r="HY50" s="110"/>
      <c r="HZ50" s="110"/>
      <c r="IA50" s="110"/>
      <c r="IB50" s="110"/>
      <c r="IC50" s="110"/>
      <c r="ID50" s="110"/>
      <c r="IE50" s="110"/>
      <c r="IF50" s="110"/>
      <c r="IG50" s="110"/>
      <c r="IH50" s="110"/>
      <c r="II50" s="110"/>
      <c r="IJ50" s="110"/>
      <c r="IK50" s="110"/>
      <c r="IL50" s="110"/>
      <c r="IM50" s="110"/>
      <c r="IN50" s="110"/>
      <c r="IO50" s="110"/>
      <c r="IP50" s="110"/>
      <c r="IQ50" s="70"/>
    </row>
    <row r="51" spans="1:251" ht="16.5" hidden="1" customHeight="1">
      <c r="A51" s="95" t="s">
        <v>450</v>
      </c>
      <c r="B51" t="s">
        <v>1350</v>
      </c>
      <c r="C51" t="s">
        <v>450</v>
      </c>
      <c r="D51">
        <v>30</v>
      </c>
      <c r="E51" t="s">
        <v>450</v>
      </c>
      <c r="F51">
        <v>2</v>
      </c>
      <c r="G51" s="665"/>
      <c r="H51">
        <v>27</v>
      </c>
      <c r="J51" s="214" t="str">
        <f t="shared" si="0"/>
        <v>LTQ300227</v>
      </c>
      <c r="K51">
        <v>21470</v>
      </c>
      <c r="R51" s="95" t="s">
        <v>450</v>
      </c>
      <c r="V51" s="214"/>
      <c r="EE51" s="95" t="s">
        <v>450</v>
      </c>
      <c r="EF51" s="110"/>
      <c r="EG51" s="110"/>
      <c r="EH51" s="110"/>
      <c r="EI51" s="216"/>
      <c r="EJ51" s="110"/>
      <c r="EK51" s="110"/>
      <c r="EL51" s="110"/>
      <c r="EM51" s="110"/>
      <c r="EN51" s="110"/>
      <c r="EO51" s="110"/>
      <c r="EP51" s="110"/>
      <c r="EQ51" s="110"/>
      <c r="ER51" s="110"/>
      <c r="ES51" s="110"/>
      <c r="ET51" s="110"/>
      <c r="EU51" s="110"/>
      <c r="EV51" s="110"/>
      <c r="EW51" s="110"/>
      <c r="EX51" s="110"/>
      <c r="EY51" s="110"/>
      <c r="EZ51" s="110"/>
      <c r="FA51" s="110"/>
      <c r="FB51" s="110"/>
      <c r="FC51" s="110"/>
      <c r="FD51" s="110"/>
      <c r="FE51" s="110"/>
      <c r="FF51" s="110"/>
      <c r="FG51" s="110"/>
      <c r="FH51" s="110"/>
      <c r="FI51" s="110"/>
      <c r="FJ51" s="110"/>
      <c r="FK51" s="110"/>
      <c r="FL51" s="110"/>
      <c r="FM51" s="110"/>
      <c r="FN51" s="110"/>
      <c r="FO51" s="110"/>
      <c r="FP51" s="110"/>
      <c r="FQ51" s="110"/>
      <c r="FR51" s="110"/>
      <c r="FS51" s="110"/>
      <c r="FT51" s="110"/>
      <c r="FU51" s="110"/>
      <c r="FV51" s="110"/>
      <c r="FW51" s="110"/>
      <c r="FX51" s="110"/>
      <c r="FY51" s="110"/>
      <c r="FZ51" s="110"/>
      <c r="GA51" s="110"/>
      <c r="GB51" s="110"/>
      <c r="GC51" s="110"/>
      <c r="GD51" s="110"/>
      <c r="GE51" s="110"/>
      <c r="GF51" s="110"/>
      <c r="GG51" s="110"/>
      <c r="GH51" s="110"/>
      <c r="GI51" s="110"/>
      <c r="GJ51" s="110"/>
      <c r="GK51" s="110"/>
      <c r="GL51" s="110"/>
      <c r="GM51" s="110"/>
      <c r="GN51" s="110"/>
      <c r="GO51" s="110"/>
      <c r="GP51" s="110"/>
      <c r="GQ51" s="110"/>
      <c r="GR51" s="110"/>
      <c r="GS51" s="110"/>
      <c r="GT51" s="110"/>
      <c r="GU51" s="110"/>
      <c r="GV51" s="110"/>
      <c r="GW51" s="110"/>
      <c r="GX51" s="110"/>
      <c r="GY51" s="110"/>
      <c r="GZ51" s="110"/>
      <c r="HA51" s="110"/>
      <c r="HB51" s="110"/>
      <c r="HC51" s="110"/>
      <c r="HD51" s="110"/>
      <c r="HE51" s="110"/>
      <c r="HF51" s="110"/>
      <c r="HG51" s="110"/>
      <c r="HH51" s="110"/>
      <c r="HI51" s="110"/>
      <c r="HJ51" s="110"/>
      <c r="HK51" s="110"/>
      <c r="HL51" s="110"/>
      <c r="HM51" s="110"/>
      <c r="HN51" s="110"/>
      <c r="HO51" s="110"/>
      <c r="HP51" s="110"/>
      <c r="HQ51" s="110"/>
      <c r="HR51" s="110"/>
      <c r="HS51" s="110"/>
      <c r="HT51" s="110"/>
      <c r="HU51" s="110"/>
      <c r="HV51" s="110"/>
      <c r="HW51" s="110"/>
      <c r="HX51" s="110"/>
      <c r="HY51" s="110"/>
      <c r="HZ51" s="110"/>
      <c r="IA51" s="110"/>
      <c r="IB51" s="110"/>
      <c r="IC51" s="110"/>
      <c r="ID51" s="110"/>
      <c r="IE51" s="110"/>
      <c r="IF51" s="110"/>
      <c r="IG51" s="110"/>
      <c r="IH51" s="110"/>
      <c r="II51" s="110"/>
      <c r="IJ51" s="110"/>
      <c r="IK51" s="110"/>
      <c r="IL51" s="110"/>
      <c r="IM51" s="110"/>
      <c r="IN51" s="110"/>
      <c r="IO51" s="110"/>
      <c r="IP51" s="110"/>
      <c r="IQ51" s="70"/>
    </row>
    <row r="52" spans="1:251" ht="16.5" hidden="1" customHeight="1">
      <c r="A52" s="95" t="s">
        <v>450</v>
      </c>
      <c r="B52" t="s">
        <v>1350</v>
      </c>
      <c r="C52" t="s">
        <v>450</v>
      </c>
      <c r="D52">
        <v>30</v>
      </c>
      <c r="E52" t="s">
        <v>450</v>
      </c>
      <c r="F52">
        <v>2</v>
      </c>
      <c r="G52" s="665"/>
      <c r="H52">
        <v>28</v>
      </c>
      <c r="J52" s="214" t="str">
        <f t="shared" si="0"/>
        <v>LTQ300228</v>
      </c>
      <c r="K52">
        <v>21970</v>
      </c>
      <c r="R52" s="95" t="s">
        <v>450</v>
      </c>
      <c r="V52" s="214"/>
      <c r="EE52" s="95" t="s">
        <v>450</v>
      </c>
      <c r="EF52" s="110"/>
      <c r="EG52" s="110"/>
      <c r="EH52" s="110"/>
      <c r="EI52" s="216"/>
      <c r="EJ52" s="110"/>
      <c r="EK52" s="110"/>
      <c r="EL52" s="110"/>
      <c r="EM52" s="110"/>
      <c r="EN52" s="110"/>
      <c r="EO52" s="110"/>
      <c r="EP52" s="110"/>
      <c r="EQ52" s="110"/>
      <c r="ER52" s="110"/>
      <c r="ES52" s="110"/>
      <c r="ET52" s="110"/>
      <c r="EU52" s="110"/>
      <c r="EV52" s="110"/>
      <c r="EW52" s="110"/>
      <c r="EX52" s="110"/>
      <c r="EY52" s="110"/>
      <c r="EZ52" s="110"/>
      <c r="FA52" s="110"/>
      <c r="FB52" s="110"/>
      <c r="FC52" s="110"/>
      <c r="FD52" s="110"/>
      <c r="FE52" s="110"/>
      <c r="FF52" s="110"/>
      <c r="FG52" s="110"/>
      <c r="FH52" s="110"/>
      <c r="FI52" s="110"/>
      <c r="FJ52" s="110"/>
      <c r="FK52" s="110"/>
      <c r="FL52" s="110"/>
      <c r="FM52" s="110"/>
      <c r="FN52" s="110"/>
      <c r="FO52" s="110"/>
      <c r="FP52" s="110"/>
      <c r="FQ52" s="110"/>
      <c r="FR52" s="110"/>
      <c r="FS52" s="110"/>
      <c r="FT52" s="110"/>
      <c r="FU52" s="110"/>
      <c r="FV52" s="110"/>
      <c r="FW52" s="110"/>
      <c r="FX52" s="110"/>
      <c r="FY52" s="110"/>
      <c r="FZ52" s="110"/>
      <c r="GA52" s="110"/>
      <c r="GB52" s="110"/>
      <c r="GC52" s="110"/>
      <c r="GD52" s="110"/>
      <c r="GE52" s="110"/>
      <c r="GF52" s="110"/>
      <c r="GG52" s="110"/>
      <c r="GH52" s="110"/>
      <c r="GI52" s="110"/>
      <c r="GJ52" s="110"/>
      <c r="GK52" s="110"/>
      <c r="GL52" s="110"/>
      <c r="GM52" s="110"/>
      <c r="GN52" s="110"/>
      <c r="GO52" s="110"/>
      <c r="GP52" s="110"/>
      <c r="GQ52" s="110"/>
      <c r="GR52" s="110"/>
      <c r="GS52" s="110"/>
      <c r="GT52" s="110"/>
      <c r="GU52" s="110"/>
      <c r="GV52" s="110"/>
      <c r="GW52" s="110"/>
      <c r="GX52" s="110"/>
      <c r="GY52" s="110"/>
      <c r="GZ52" s="110"/>
      <c r="HA52" s="110"/>
      <c r="HB52" s="110"/>
      <c r="HC52" s="110"/>
      <c r="HD52" s="110"/>
      <c r="HE52" s="110"/>
      <c r="HF52" s="110"/>
      <c r="HG52" s="110"/>
      <c r="HH52" s="110"/>
      <c r="HI52" s="110"/>
      <c r="HJ52" s="110"/>
      <c r="HK52" s="110"/>
      <c r="HL52" s="110"/>
      <c r="HM52" s="110"/>
      <c r="HN52" s="110"/>
      <c r="HO52" s="110"/>
      <c r="HP52" s="110"/>
      <c r="HQ52" s="110"/>
      <c r="HR52" s="110"/>
      <c r="HS52" s="110"/>
      <c r="HT52" s="110"/>
      <c r="HU52" s="110"/>
      <c r="HV52" s="110"/>
      <c r="HW52" s="110"/>
      <c r="HX52" s="110"/>
      <c r="HY52" s="110"/>
      <c r="HZ52" s="110"/>
      <c r="IA52" s="110"/>
      <c r="IB52" s="110"/>
      <c r="IC52" s="110"/>
      <c r="ID52" s="110"/>
      <c r="IE52" s="110"/>
      <c r="IF52" s="110"/>
      <c r="IG52" s="110"/>
      <c r="IH52" s="110"/>
      <c r="II52" s="110"/>
      <c r="IJ52" s="110"/>
      <c r="IK52" s="110"/>
      <c r="IL52" s="110"/>
      <c r="IM52" s="110"/>
      <c r="IN52" s="110"/>
      <c r="IO52" s="110"/>
      <c r="IP52" s="110"/>
      <c r="IQ52" s="70"/>
    </row>
    <row r="53" spans="1:251" ht="16.5" hidden="1" customHeight="1">
      <c r="A53" s="95" t="s">
        <v>450</v>
      </c>
      <c r="B53" t="s">
        <v>1350</v>
      </c>
      <c r="C53" t="s">
        <v>450</v>
      </c>
      <c r="D53">
        <v>30</v>
      </c>
      <c r="E53" t="s">
        <v>450</v>
      </c>
      <c r="F53">
        <v>2</v>
      </c>
      <c r="G53" s="665"/>
      <c r="H53">
        <v>29</v>
      </c>
      <c r="J53" s="214" t="str">
        <f t="shared" si="0"/>
        <v>LTQ300229</v>
      </c>
      <c r="K53">
        <v>22570</v>
      </c>
      <c r="R53" s="95" t="s">
        <v>450</v>
      </c>
      <c r="V53" s="214"/>
      <c r="EE53" s="95" t="s">
        <v>450</v>
      </c>
      <c r="EF53" s="110"/>
      <c r="EG53" s="110"/>
      <c r="EH53" s="110"/>
      <c r="EI53" s="216"/>
      <c r="EJ53" s="110"/>
      <c r="EK53" s="110"/>
      <c r="EL53" s="110"/>
      <c r="EM53" s="110"/>
      <c r="EN53" s="110"/>
      <c r="EO53" s="110"/>
      <c r="EP53" s="110"/>
      <c r="EQ53" s="110"/>
      <c r="ER53" s="110"/>
      <c r="ES53" s="110"/>
      <c r="ET53" s="110"/>
      <c r="EU53" s="110"/>
      <c r="EV53" s="110"/>
      <c r="EW53" s="110"/>
      <c r="EX53" s="110"/>
      <c r="EY53" s="110"/>
      <c r="EZ53" s="110"/>
      <c r="FA53" s="110"/>
      <c r="FB53" s="110"/>
      <c r="FC53" s="110"/>
      <c r="FD53" s="110"/>
      <c r="FE53" s="110"/>
      <c r="FF53" s="110"/>
      <c r="FG53" s="110"/>
      <c r="FH53" s="110"/>
      <c r="FI53" s="110"/>
      <c r="FJ53" s="110"/>
      <c r="FK53" s="110"/>
      <c r="FL53" s="110"/>
      <c r="FM53" s="110"/>
      <c r="FN53" s="110"/>
      <c r="FO53" s="110"/>
      <c r="FP53" s="110"/>
      <c r="FQ53" s="110"/>
      <c r="FR53" s="110"/>
      <c r="FS53" s="110"/>
      <c r="FT53" s="110"/>
      <c r="FU53" s="110"/>
      <c r="FV53" s="110"/>
      <c r="FW53" s="110"/>
      <c r="FX53" s="110"/>
      <c r="FY53" s="110"/>
      <c r="FZ53" s="110"/>
      <c r="GA53" s="110"/>
      <c r="GB53" s="110"/>
      <c r="GC53" s="110"/>
      <c r="GD53" s="110"/>
      <c r="GE53" s="110"/>
      <c r="GF53" s="110"/>
      <c r="GG53" s="110"/>
      <c r="GH53" s="110"/>
      <c r="GI53" s="110"/>
      <c r="GJ53" s="110"/>
      <c r="GK53" s="110"/>
      <c r="GL53" s="110"/>
      <c r="GM53" s="110"/>
      <c r="GN53" s="110"/>
      <c r="GO53" s="110"/>
      <c r="GP53" s="110"/>
      <c r="GQ53" s="110"/>
      <c r="GR53" s="110"/>
      <c r="GS53" s="110"/>
      <c r="GT53" s="110"/>
      <c r="GU53" s="110"/>
      <c r="GV53" s="110"/>
      <c r="GW53" s="110"/>
      <c r="GX53" s="110"/>
      <c r="GY53" s="110"/>
      <c r="GZ53" s="110"/>
      <c r="HA53" s="110"/>
      <c r="HB53" s="110"/>
      <c r="HC53" s="110"/>
      <c r="HD53" s="110"/>
      <c r="HE53" s="110"/>
      <c r="HF53" s="110"/>
      <c r="HG53" s="110"/>
      <c r="HH53" s="110"/>
      <c r="HI53" s="110"/>
      <c r="HJ53" s="110"/>
      <c r="HK53" s="110"/>
      <c r="HL53" s="110"/>
      <c r="HM53" s="110"/>
      <c r="HN53" s="110"/>
      <c r="HO53" s="110"/>
      <c r="HP53" s="110"/>
      <c r="HQ53" s="110"/>
      <c r="HR53" s="110"/>
      <c r="HS53" s="110"/>
      <c r="HT53" s="110"/>
      <c r="HU53" s="110"/>
      <c r="HV53" s="110"/>
      <c r="HW53" s="110"/>
      <c r="HX53" s="110"/>
      <c r="HY53" s="110"/>
      <c r="HZ53" s="110"/>
      <c r="IA53" s="110"/>
      <c r="IB53" s="110"/>
      <c r="IC53" s="110"/>
      <c r="ID53" s="110"/>
      <c r="IE53" s="110"/>
      <c r="IF53" s="110"/>
      <c r="IG53" s="110"/>
      <c r="IH53" s="110"/>
      <c r="II53" s="110"/>
      <c r="IJ53" s="110"/>
      <c r="IK53" s="110"/>
      <c r="IL53" s="110"/>
      <c r="IM53" s="110"/>
      <c r="IN53" s="110"/>
      <c r="IO53" s="110"/>
      <c r="IP53" s="110"/>
      <c r="IQ53" s="70"/>
    </row>
    <row r="54" spans="1:251" ht="16.5" hidden="1" customHeight="1">
      <c r="A54" s="95" t="s">
        <v>450</v>
      </c>
      <c r="B54" t="s">
        <v>1350</v>
      </c>
      <c r="C54" t="s">
        <v>450</v>
      </c>
      <c r="D54">
        <v>30</v>
      </c>
      <c r="E54" t="s">
        <v>450</v>
      </c>
      <c r="F54">
        <v>2</v>
      </c>
      <c r="G54" s="665"/>
      <c r="H54">
        <v>30</v>
      </c>
      <c r="J54" s="214" t="str">
        <f t="shared" si="0"/>
        <v>LTQ300230</v>
      </c>
      <c r="K54">
        <v>23080</v>
      </c>
      <c r="R54" s="95" t="s">
        <v>450</v>
      </c>
      <c r="V54" s="214"/>
      <c r="EE54" s="95" t="s">
        <v>450</v>
      </c>
      <c r="EF54" s="110"/>
      <c r="EG54" s="110"/>
      <c r="EH54" s="110"/>
      <c r="EI54" s="216"/>
      <c r="EJ54" s="110"/>
      <c r="EK54" s="110"/>
      <c r="EL54" s="110"/>
      <c r="EM54" s="110"/>
      <c r="EN54" s="110"/>
      <c r="EO54" s="110"/>
      <c r="EP54" s="110"/>
      <c r="EQ54" s="110"/>
      <c r="ER54" s="110"/>
      <c r="ES54" s="110"/>
      <c r="ET54" s="110"/>
      <c r="EU54" s="110"/>
      <c r="EV54" s="110"/>
      <c r="EW54" s="110"/>
      <c r="EX54" s="110"/>
      <c r="EY54" s="110"/>
      <c r="EZ54" s="110"/>
      <c r="FA54" s="110"/>
      <c r="FB54" s="110"/>
      <c r="FC54" s="110"/>
      <c r="FD54" s="110"/>
      <c r="FE54" s="110"/>
      <c r="FF54" s="110"/>
      <c r="FG54" s="110"/>
      <c r="FH54" s="110"/>
      <c r="FI54" s="110"/>
      <c r="FJ54" s="110"/>
      <c r="FK54" s="110"/>
      <c r="FL54" s="110"/>
      <c r="FM54" s="110"/>
      <c r="FN54" s="110"/>
      <c r="FO54" s="110"/>
      <c r="FP54" s="110"/>
      <c r="FQ54" s="110"/>
      <c r="FR54" s="110"/>
      <c r="FS54" s="110"/>
      <c r="FT54" s="110"/>
      <c r="FU54" s="110"/>
      <c r="FV54" s="110"/>
      <c r="FW54" s="110"/>
      <c r="FX54" s="110"/>
      <c r="FY54" s="110"/>
      <c r="FZ54" s="110"/>
      <c r="GA54" s="110"/>
      <c r="GB54" s="110"/>
      <c r="GC54" s="110"/>
      <c r="GD54" s="110"/>
      <c r="GE54" s="110"/>
      <c r="GF54" s="110"/>
      <c r="GG54" s="110"/>
      <c r="GH54" s="110"/>
      <c r="GI54" s="110"/>
      <c r="GJ54" s="110"/>
      <c r="GK54" s="110"/>
      <c r="GL54" s="110"/>
      <c r="GM54" s="110"/>
      <c r="GN54" s="110"/>
      <c r="GO54" s="110"/>
      <c r="GP54" s="110"/>
      <c r="GQ54" s="110"/>
      <c r="GR54" s="110"/>
      <c r="GS54" s="110"/>
      <c r="GT54" s="110"/>
      <c r="GU54" s="110"/>
      <c r="GV54" s="110"/>
      <c r="GW54" s="110"/>
      <c r="GX54" s="110"/>
      <c r="GY54" s="110"/>
      <c r="GZ54" s="110"/>
      <c r="HA54" s="110"/>
      <c r="HB54" s="110"/>
      <c r="HC54" s="110"/>
      <c r="HD54" s="110"/>
      <c r="HE54" s="110"/>
      <c r="HF54" s="110"/>
      <c r="HG54" s="110"/>
      <c r="HH54" s="110"/>
      <c r="HI54" s="110"/>
      <c r="HJ54" s="110"/>
      <c r="HK54" s="110"/>
      <c r="HL54" s="110"/>
      <c r="HM54" s="110"/>
      <c r="HN54" s="110"/>
      <c r="HO54" s="110"/>
      <c r="HP54" s="110"/>
      <c r="HQ54" s="110"/>
      <c r="HR54" s="110"/>
      <c r="HS54" s="110"/>
      <c r="HT54" s="110"/>
      <c r="HU54" s="110"/>
      <c r="HV54" s="110"/>
      <c r="HW54" s="110"/>
      <c r="HX54" s="110"/>
      <c r="HY54" s="110"/>
      <c r="HZ54" s="110"/>
      <c r="IA54" s="110"/>
      <c r="IB54" s="110"/>
      <c r="IC54" s="110"/>
      <c r="ID54" s="110"/>
      <c r="IE54" s="110"/>
      <c r="IF54" s="110"/>
      <c r="IG54" s="110"/>
      <c r="IH54" s="110"/>
      <c r="II54" s="110"/>
      <c r="IJ54" s="110"/>
      <c r="IK54" s="110"/>
      <c r="IL54" s="110"/>
      <c r="IM54" s="110"/>
      <c r="IN54" s="110"/>
      <c r="IO54" s="110"/>
      <c r="IP54" s="110"/>
      <c r="IQ54" s="70"/>
    </row>
    <row r="55" spans="1:251" ht="16.5" hidden="1" customHeight="1">
      <c r="A55" s="95" t="s">
        <v>450</v>
      </c>
      <c r="B55" t="s">
        <v>1350</v>
      </c>
      <c r="C55" t="s">
        <v>450</v>
      </c>
      <c r="D55">
        <v>30</v>
      </c>
      <c r="E55" t="s">
        <v>450</v>
      </c>
      <c r="F55">
        <v>2</v>
      </c>
      <c r="G55" s="665"/>
      <c r="H55">
        <v>31</v>
      </c>
      <c r="J55" s="214" t="str">
        <f t="shared" si="0"/>
        <v>LTQ300231</v>
      </c>
      <c r="K55">
        <v>23890</v>
      </c>
      <c r="R55" s="95" t="s">
        <v>450</v>
      </c>
      <c r="V55" s="214"/>
      <c r="EE55" s="95" t="s">
        <v>450</v>
      </c>
      <c r="EF55" s="110"/>
      <c r="EG55" s="110"/>
      <c r="EH55" s="110"/>
      <c r="EI55" s="216"/>
      <c r="EJ55" s="110"/>
      <c r="EK55" s="110"/>
      <c r="EL55" s="110"/>
      <c r="EM55" s="110"/>
      <c r="EN55" s="110"/>
      <c r="EO55" s="110"/>
      <c r="EP55" s="110"/>
      <c r="EQ55" s="110"/>
      <c r="ER55" s="110"/>
      <c r="ES55" s="110"/>
      <c r="ET55" s="110"/>
      <c r="EU55" s="110"/>
      <c r="EV55" s="110"/>
      <c r="EW55" s="110"/>
      <c r="EX55" s="110"/>
      <c r="EY55" s="110"/>
      <c r="EZ55" s="110"/>
      <c r="FA55" s="110"/>
      <c r="FB55" s="110"/>
      <c r="FC55" s="110"/>
      <c r="FD55" s="110"/>
      <c r="FE55" s="110"/>
      <c r="FF55" s="110"/>
      <c r="FG55" s="110"/>
      <c r="FH55" s="110"/>
      <c r="FI55" s="110"/>
      <c r="FJ55" s="110"/>
      <c r="FK55" s="110"/>
      <c r="FL55" s="110"/>
      <c r="FM55" s="110"/>
      <c r="FN55" s="110"/>
      <c r="FO55" s="110"/>
      <c r="FP55" s="110"/>
      <c r="FQ55" s="110"/>
      <c r="FR55" s="110"/>
      <c r="FS55" s="110"/>
      <c r="FT55" s="110"/>
      <c r="FU55" s="110"/>
      <c r="FV55" s="110"/>
      <c r="FW55" s="110"/>
      <c r="FX55" s="110"/>
      <c r="FY55" s="110"/>
      <c r="FZ55" s="110"/>
      <c r="GA55" s="110"/>
      <c r="GB55" s="110"/>
      <c r="GC55" s="110"/>
      <c r="GD55" s="110"/>
      <c r="GE55" s="110"/>
      <c r="GF55" s="110"/>
      <c r="GG55" s="110"/>
      <c r="GH55" s="110"/>
      <c r="GI55" s="110"/>
      <c r="GJ55" s="110"/>
      <c r="GK55" s="110"/>
      <c r="GL55" s="110"/>
      <c r="GM55" s="110"/>
      <c r="GN55" s="110"/>
      <c r="GO55" s="110"/>
      <c r="GP55" s="110"/>
      <c r="GQ55" s="110"/>
      <c r="GR55" s="110"/>
      <c r="GS55" s="110"/>
      <c r="GT55" s="110"/>
      <c r="GU55" s="110"/>
      <c r="GV55" s="110"/>
      <c r="GW55" s="110"/>
      <c r="GX55" s="110"/>
      <c r="GY55" s="110"/>
      <c r="GZ55" s="110"/>
      <c r="HA55" s="110"/>
      <c r="HB55" s="110"/>
      <c r="HC55" s="110"/>
      <c r="HD55" s="110"/>
      <c r="HE55" s="110"/>
      <c r="HF55" s="110"/>
      <c r="HG55" s="110"/>
      <c r="HH55" s="110"/>
      <c r="HI55" s="110"/>
      <c r="HJ55" s="110"/>
      <c r="HK55" s="110"/>
      <c r="HL55" s="110"/>
      <c r="HM55" s="110"/>
      <c r="HN55" s="110"/>
      <c r="HO55" s="110"/>
      <c r="HP55" s="110"/>
      <c r="HQ55" s="110"/>
      <c r="HR55" s="110"/>
      <c r="HS55" s="110"/>
      <c r="HT55" s="110"/>
      <c r="HU55" s="110"/>
      <c r="HV55" s="110"/>
      <c r="HW55" s="110"/>
      <c r="HX55" s="110"/>
      <c r="HY55" s="110"/>
      <c r="HZ55" s="110"/>
      <c r="IA55" s="110"/>
      <c r="IB55" s="110"/>
      <c r="IC55" s="110"/>
      <c r="ID55" s="110"/>
      <c r="IE55" s="110"/>
      <c r="IF55" s="110"/>
      <c r="IG55" s="110"/>
      <c r="IH55" s="110"/>
      <c r="II55" s="110"/>
      <c r="IJ55" s="110"/>
      <c r="IK55" s="110"/>
      <c r="IL55" s="110"/>
      <c r="IM55" s="110"/>
      <c r="IN55" s="110"/>
      <c r="IO55" s="110"/>
      <c r="IP55" s="110"/>
      <c r="IQ55" s="70"/>
    </row>
    <row r="56" spans="1:251" ht="16.5" hidden="1" customHeight="1">
      <c r="A56" s="95" t="s">
        <v>450</v>
      </c>
      <c r="B56" t="s">
        <v>1350</v>
      </c>
      <c r="C56" t="s">
        <v>450</v>
      </c>
      <c r="D56">
        <v>30</v>
      </c>
      <c r="E56" t="s">
        <v>450</v>
      </c>
      <c r="F56">
        <v>2</v>
      </c>
      <c r="G56" s="665"/>
      <c r="H56">
        <v>32</v>
      </c>
      <c r="J56" s="214" t="str">
        <f t="shared" si="0"/>
        <v>LTQ300232</v>
      </c>
      <c r="K56">
        <v>24500</v>
      </c>
      <c r="R56" s="95" t="s">
        <v>450</v>
      </c>
      <c r="V56" s="214"/>
      <c r="EE56" s="95" t="s">
        <v>450</v>
      </c>
      <c r="EF56" s="110"/>
      <c r="EG56" s="110"/>
      <c r="EH56" s="110"/>
      <c r="EI56" s="216"/>
      <c r="EJ56" s="110"/>
      <c r="EK56" s="110"/>
      <c r="EL56" s="110"/>
      <c r="EM56" s="110"/>
      <c r="EN56" s="110"/>
      <c r="EO56" s="110"/>
      <c r="EP56" s="110"/>
      <c r="EQ56" s="110"/>
      <c r="ER56" s="110"/>
      <c r="ES56" s="110"/>
      <c r="ET56" s="110"/>
      <c r="EU56" s="110"/>
      <c r="EV56" s="110"/>
      <c r="EW56" s="110"/>
      <c r="EX56" s="110"/>
      <c r="EY56" s="110"/>
      <c r="EZ56" s="110"/>
      <c r="FA56" s="110"/>
      <c r="FB56" s="110"/>
      <c r="FC56" s="110"/>
      <c r="FD56" s="110"/>
      <c r="FE56" s="110"/>
      <c r="FF56" s="110"/>
      <c r="FG56" s="110"/>
      <c r="FH56" s="110"/>
      <c r="FI56" s="110"/>
      <c r="FJ56" s="110"/>
      <c r="FK56" s="110"/>
      <c r="FL56" s="110"/>
      <c r="FM56" s="110"/>
      <c r="FN56" s="110"/>
      <c r="FO56" s="110"/>
      <c r="FP56" s="110"/>
      <c r="FQ56" s="110"/>
      <c r="FR56" s="110"/>
      <c r="FS56" s="110"/>
      <c r="FT56" s="110"/>
      <c r="FU56" s="110"/>
      <c r="FV56" s="110"/>
      <c r="FW56" s="110"/>
      <c r="FX56" s="110"/>
      <c r="FY56" s="110"/>
      <c r="FZ56" s="110"/>
      <c r="GA56" s="110"/>
      <c r="GB56" s="110"/>
      <c r="GC56" s="110"/>
      <c r="GD56" s="110"/>
      <c r="GE56" s="110"/>
      <c r="GF56" s="110"/>
      <c r="GG56" s="110"/>
      <c r="GH56" s="110"/>
      <c r="GI56" s="110"/>
      <c r="GJ56" s="110"/>
      <c r="GK56" s="110"/>
      <c r="GL56" s="110"/>
      <c r="GM56" s="110"/>
      <c r="GN56" s="110"/>
      <c r="GO56" s="110"/>
      <c r="GP56" s="110"/>
      <c r="GQ56" s="110"/>
      <c r="GR56" s="110"/>
      <c r="GS56" s="110"/>
      <c r="GT56" s="110"/>
      <c r="GU56" s="110"/>
      <c r="GV56" s="110"/>
      <c r="GW56" s="110"/>
      <c r="GX56" s="110"/>
      <c r="GY56" s="110"/>
      <c r="GZ56" s="110"/>
      <c r="HA56" s="110"/>
      <c r="HB56" s="110"/>
      <c r="HC56" s="110"/>
      <c r="HD56" s="110"/>
      <c r="HE56" s="110"/>
      <c r="HF56" s="110"/>
      <c r="HG56" s="110"/>
      <c r="HH56" s="110"/>
      <c r="HI56" s="110"/>
      <c r="HJ56" s="110"/>
      <c r="HK56" s="110"/>
      <c r="HL56" s="110"/>
      <c r="HM56" s="110"/>
      <c r="HN56" s="110"/>
      <c r="HO56" s="110"/>
      <c r="HP56" s="110"/>
      <c r="HQ56" s="110"/>
      <c r="HR56" s="110"/>
      <c r="HS56" s="110"/>
      <c r="HT56" s="110"/>
      <c r="HU56" s="110"/>
      <c r="HV56" s="110"/>
      <c r="HW56" s="110"/>
      <c r="HX56" s="110"/>
      <c r="HY56" s="110"/>
      <c r="HZ56" s="110"/>
      <c r="IA56" s="110"/>
      <c r="IB56" s="110"/>
      <c r="IC56" s="110"/>
      <c r="ID56" s="110"/>
      <c r="IE56" s="110"/>
      <c r="IF56" s="110"/>
      <c r="IG56" s="110"/>
      <c r="IH56" s="110"/>
      <c r="II56" s="110"/>
      <c r="IJ56" s="110"/>
      <c r="IK56" s="110"/>
      <c r="IL56" s="110"/>
      <c r="IM56" s="110"/>
      <c r="IN56" s="110"/>
      <c r="IO56" s="110"/>
      <c r="IP56" s="110"/>
      <c r="IQ56" s="70"/>
    </row>
    <row r="57" spans="1:251" ht="16.5" hidden="1" customHeight="1">
      <c r="A57" s="95" t="s">
        <v>450</v>
      </c>
      <c r="B57" t="s">
        <v>1350</v>
      </c>
      <c r="C57" t="s">
        <v>450</v>
      </c>
      <c r="D57">
        <v>30</v>
      </c>
      <c r="E57" t="s">
        <v>450</v>
      </c>
      <c r="F57">
        <v>2</v>
      </c>
      <c r="G57" s="665"/>
      <c r="H57">
        <v>33</v>
      </c>
      <c r="J57" s="214" t="str">
        <f t="shared" si="0"/>
        <v>LTQ300233</v>
      </c>
      <c r="K57">
        <v>25310</v>
      </c>
      <c r="R57" s="95" t="s">
        <v>450</v>
      </c>
      <c r="V57" s="214"/>
      <c r="EE57" s="95" t="s">
        <v>450</v>
      </c>
      <c r="EF57" s="110"/>
      <c r="EG57" s="110"/>
      <c r="EH57" s="110"/>
      <c r="EI57" s="216"/>
      <c r="EJ57" s="110"/>
      <c r="EK57" s="110"/>
      <c r="EL57" s="110"/>
      <c r="EM57" s="110"/>
      <c r="EN57" s="110"/>
      <c r="EO57" s="110"/>
      <c r="EP57" s="110"/>
      <c r="EQ57" s="110"/>
      <c r="ER57" s="110"/>
      <c r="ES57" s="110"/>
      <c r="ET57" s="110"/>
      <c r="EU57" s="110"/>
      <c r="EV57" s="110"/>
      <c r="EW57" s="110"/>
      <c r="EX57" s="110"/>
      <c r="EY57" s="110"/>
      <c r="EZ57" s="110"/>
      <c r="FA57" s="110"/>
      <c r="FB57" s="110"/>
      <c r="FC57" s="110"/>
      <c r="FD57" s="110"/>
      <c r="FE57" s="110"/>
      <c r="FF57" s="110"/>
      <c r="FG57" s="110"/>
      <c r="FH57" s="110"/>
      <c r="FI57" s="110"/>
      <c r="FJ57" s="110"/>
      <c r="FK57" s="110"/>
      <c r="FL57" s="110"/>
      <c r="FM57" s="110"/>
      <c r="FN57" s="110"/>
      <c r="FO57" s="110"/>
      <c r="FP57" s="110"/>
      <c r="FQ57" s="110"/>
      <c r="FR57" s="110"/>
      <c r="FS57" s="110"/>
      <c r="FT57" s="110"/>
      <c r="FU57" s="110"/>
      <c r="FV57" s="110"/>
      <c r="FW57" s="110"/>
      <c r="FX57" s="110"/>
      <c r="FY57" s="110"/>
      <c r="FZ57" s="110"/>
      <c r="GA57" s="110"/>
      <c r="GB57" s="110"/>
      <c r="GC57" s="110"/>
      <c r="GD57" s="110"/>
      <c r="GE57" s="110"/>
      <c r="GF57" s="110"/>
      <c r="GG57" s="110"/>
      <c r="GH57" s="110"/>
      <c r="GI57" s="110"/>
      <c r="GJ57" s="110"/>
      <c r="GK57" s="110"/>
      <c r="GL57" s="110"/>
      <c r="GM57" s="110"/>
      <c r="GN57" s="110"/>
      <c r="GO57" s="110"/>
      <c r="GP57" s="110"/>
      <c r="GQ57" s="110"/>
      <c r="GR57" s="110"/>
      <c r="GS57" s="110"/>
      <c r="GT57" s="110"/>
      <c r="GU57" s="110"/>
      <c r="GV57" s="110"/>
      <c r="GW57" s="110"/>
      <c r="GX57" s="110"/>
      <c r="GY57" s="110"/>
      <c r="GZ57" s="110"/>
      <c r="HA57" s="110"/>
      <c r="HB57" s="110"/>
      <c r="HC57" s="110"/>
      <c r="HD57" s="110"/>
      <c r="HE57" s="110"/>
      <c r="HF57" s="110"/>
      <c r="HG57" s="110"/>
      <c r="HH57" s="110"/>
      <c r="HI57" s="110"/>
      <c r="HJ57" s="110"/>
      <c r="HK57" s="110"/>
      <c r="HL57" s="110"/>
      <c r="HM57" s="110"/>
      <c r="HN57" s="110"/>
      <c r="HO57" s="110"/>
      <c r="HP57" s="110"/>
      <c r="HQ57" s="110"/>
      <c r="HR57" s="110"/>
      <c r="HS57" s="110"/>
      <c r="HT57" s="110"/>
      <c r="HU57" s="110"/>
      <c r="HV57" s="110"/>
      <c r="HW57" s="110"/>
      <c r="HX57" s="110"/>
      <c r="HY57" s="110"/>
      <c r="HZ57" s="110"/>
      <c r="IA57" s="110"/>
      <c r="IB57" s="110"/>
      <c r="IC57" s="110"/>
      <c r="ID57" s="110"/>
      <c r="IE57" s="110"/>
      <c r="IF57" s="110"/>
      <c r="IG57" s="110"/>
      <c r="IH57" s="110"/>
      <c r="II57" s="110"/>
      <c r="IJ57" s="110"/>
      <c r="IK57" s="110"/>
      <c r="IL57" s="110"/>
      <c r="IM57" s="110"/>
      <c r="IN57" s="110"/>
      <c r="IO57" s="110"/>
      <c r="IP57" s="110"/>
      <c r="IQ57" s="70"/>
    </row>
    <row r="58" spans="1:251" ht="16.5" hidden="1" customHeight="1">
      <c r="A58" s="95" t="s">
        <v>450</v>
      </c>
      <c r="B58" t="s">
        <v>1350</v>
      </c>
      <c r="C58" t="s">
        <v>450</v>
      </c>
      <c r="D58">
        <v>30</v>
      </c>
      <c r="E58" t="s">
        <v>450</v>
      </c>
      <c r="F58">
        <v>2</v>
      </c>
      <c r="G58" s="665"/>
      <c r="H58">
        <v>34</v>
      </c>
      <c r="J58" s="214" t="str">
        <f t="shared" si="0"/>
        <v>LTQ300234</v>
      </c>
      <c r="K58">
        <v>26030</v>
      </c>
      <c r="R58" s="95" t="s">
        <v>450</v>
      </c>
      <c r="V58" s="214"/>
      <c r="EE58" s="95" t="s">
        <v>450</v>
      </c>
      <c r="EF58" s="110"/>
      <c r="EG58" s="110"/>
      <c r="EH58" s="110"/>
      <c r="EI58" s="216"/>
      <c r="EJ58" s="110"/>
      <c r="EK58" s="110"/>
      <c r="EL58" s="110"/>
      <c r="EM58" s="110"/>
      <c r="EN58" s="110"/>
      <c r="EO58" s="110"/>
      <c r="EP58" s="110"/>
      <c r="EQ58" s="110"/>
      <c r="ER58" s="110"/>
      <c r="ES58" s="110"/>
      <c r="ET58" s="110"/>
      <c r="EU58" s="110"/>
      <c r="EV58" s="110"/>
      <c r="EW58" s="110"/>
      <c r="EX58" s="110"/>
      <c r="EY58" s="110"/>
      <c r="EZ58" s="110"/>
      <c r="FA58" s="110"/>
      <c r="FB58" s="110"/>
      <c r="FC58" s="110"/>
      <c r="FD58" s="110"/>
      <c r="FE58" s="110"/>
      <c r="FF58" s="110"/>
      <c r="FG58" s="110"/>
      <c r="FH58" s="110"/>
      <c r="FI58" s="110"/>
      <c r="FJ58" s="110"/>
      <c r="FK58" s="110"/>
      <c r="FL58" s="110"/>
      <c r="FM58" s="110"/>
      <c r="FN58" s="110"/>
      <c r="FO58" s="110"/>
      <c r="FP58" s="110"/>
      <c r="FQ58" s="110"/>
      <c r="FR58" s="110"/>
      <c r="FS58" s="110"/>
      <c r="FT58" s="110"/>
      <c r="FU58" s="110"/>
      <c r="FV58" s="110"/>
      <c r="FW58" s="110"/>
      <c r="FX58" s="110"/>
      <c r="FY58" s="110"/>
      <c r="FZ58" s="110"/>
      <c r="GA58" s="110"/>
      <c r="GB58" s="110"/>
      <c r="GC58" s="110"/>
      <c r="GD58" s="110"/>
      <c r="GE58" s="110"/>
      <c r="GF58" s="110"/>
      <c r="GG58" s="110"/>
      <c r="GH58" s="110"/>
      <c r="GI58" s="110"/>
      <c r="GJ58" s="110"/>
      <c r="GK58" s="110"/>
      <c r="GL58" s="110"/>
      <c r="GM58" s="110"/>
      <c r="GN58" s="110"/>
      <c r="GO58" s="110"/>
      <c r="GP58" s="110"/>
      <c r="GQ58" s="110"/>
      <c r="GR58" s="110"/>
      <c r="GS58" s="110"/>
      <c r="GT58" s="110"/>
      <c r="GU58" s="110"/>
      <c r="GV58" s="110"/>
      <c r="GW58" s="110"/>
      <c r="GX58" s="110"/>
      <c r="GY58" s="110"/>
      <c r="GZ58" s="110"/>
      <c r="HA58" s="110"/>
      <c r="HB58" s="110"/>
      <c r="HC58" s="110"/>
      <c r="HD58" s="110"/>
      <c r="HE58" s="110"/>
      <c r="HF58" s="110"/>
      <c r="HG58" s="110"/>
      <c r="HH58" s="110"/>
      <c r="HI58" s="110"/>
      <c r="HJ58" s="110"/>
      <c r="HK58" s="110"/>
      <c r="HL58" s="110"/>
      <c r="HM58" s="110"/>
      <c r="HN58" s="110"/>
      <c r="HO58" s="110"/>
      <c r="HP58" s="110"/>
      <c r="HQ58" s="110"/>
      <c r="HR58" s="110"/>
      <c r="HS58" s="110"/>
      <c r="HT58" s="110"/>
      <c r="HU58" s="110"/>
      <c r="HV58" s="110"/>
      <c r="HW58" s="110"/>
      <c r="HX58" s="110"/>
      <c r="HY58" s="110"/>
      <c r="HZ58" s="110"/>
      <c r="IA58" s="110"/>
      <c r="IB58" s="110"/>
      <c r="IC58" s="110"/>
      <c r="ID58" s="110"/>
      <c r="IE58" s="110"/>
      <c r="IF58" s="110"/>
      <c r="IG58" s="110"/>
      <c r="IH58" s="110"/>
      <c r="II58" s="110"/>
      <c r="IJ58" s="110"/>
      <c r="IK58" s="110"/>
      <c r="IL58" s="110"/>
      <c r="IM58" s="110"/>
      <c r="IN58" s="110"/>
      <c r="IO58" s="110"/>
      <c r="IP58" s="110"/>
      <c r="IQ58" s="70"/>
    </row>
    <row r="59" spans="1:251" ht="16.5" hidden="1" customHeight="1">
      <c r="A59" s="95" t="s">
        <v>450</v>
      </c>
      <c r="B59" t="s">
        <v>1350</v>
      </c>
      <c r="C59" t="s">
        <v>450</v>
      </c>
      <c r="D59">
        <v>30</v>
      </c>
      <c r="E59" t="s">
        <v>450</v>
      </c>
      <c r="F59">
        <v>2</v>
      </c>
      <c r="G59" s="665"/>
      <c r="H59" s="665">
        <v>35</v>
      </c>
      <c r="J59" s="214" t="str">
        <f t="shared" si="0"/>
        <v>LTQ300235</v>
      </c>
      <c r="K59">
        <v>26740</v>
      </c>
      <c r="R59" s="95" t="s">
        <v>450</v>
      </c>
      <c r="V59" s="214"/>
      <c r="EE59" s="95" t="s">
        <v>450</v>
      </c>
      <c r="EF59" s="110"/>
      <c r="EG59" s="110"/>
      <c r="EH59" s="110"/>
      <c r="EI59" s="216"/>
      <c r="EJ59" s="110"/>
      <c r="EK59" s="110"/>
      <c r="EL59" s="110"/>
      <c r="EM59" s="110"/>
      <c r="EN59" s="110"/>
      <c r="EO59" s="110"/>
      <c r="EP59" s="110"/>
      <c r="EQ59" s="110"/>
      <c r="ER59" s="110"/>
      <c r="ES59" s="110"/>
      <c r="ET59" s="110"/>
      <c r="EU59" s="110"/>
      <c r="EV59" s="110"/>
      <c r="EW59" s="110"/>
      <c r="EX59" s="110"/>
      <c r="EY59" s="110"/>
      <c r="EZ59" s="110"/>
      <c r="FA59" s="110"/>
      <c r="FB59" s="110"/>
      <c r="FC59" s="110"/>
      <c r="FD59" s="110"/>
      <c r="FE59" s="110"/>
      <c r="FF59" s="110"/>
      <c r="FG59" s="110"/>
      <c r="FH59" s="110"/>
      <c r="FI59" s="110"/>
      <c r="FJ59" s="110"/>
      <c r="FK59" s="110"/>
      <c r="FL59" s="110"/>
      <c r="FM59" s="110"/>
      <c r="FN59" s="110"/>
      <c r="FO59" s="110"/>
      <c r="FP59" s="110"/>
      <c r="FQ59" s="110"/>
      <c r="FR59" s="110"/>
      <c r="FS59" s="110"/>
      <c r="FT59" s="110"/>
      <c r="FU59" s="110"/>
      <c r="FV59" s="110"/>
      <c r="FW59" s="110"/>
      <c r="FX59" s="110"/>
      <c r="FY59" s="110"/>
      <c r="FZ59" s="110"/>
      <c r="GA59" s="110"/>
      <c r="GB59" s="110"/>
      <c r="GC59" s="110"/>
      <c r="GD59" s="110"/>
      <c r="GE59" s="110"/>
      <c r="GF59" s="110"/>
      <c r="GG59" s="110"/>
      <c r="GH59" s="110"/>
      <c r="GI59" s="110"/>
      <c r="GJ59" s="110"/>
      <c r="GK59" s="110"/>
      <c r="GL59" s="110"/>
      <c r="GM59" s="110"/>
      <c r="GN59" s="110"/>
      <c r="GO59" s="110"/>
      <c r="GP59" s="110"/>
      <c r="GQ59" s="110"/>
      <c r="GR59" s="110"/>
      <c r="GS59" s="110"/>
      <c r="GT59" s="110"/>
      <c r="GU59" s="110"/>
      <c r="GV59" s="110"/>
      <c r="GW59" s="110"/>
      <c r="GX59" s="110"/>
      <c r="GY59" s="110"/>
      <c r="GZ59" s="110"/>
      <c r="HA59" s="110"/>
      <c r="HB59" s="110"/>
      <c r="HC59" s="110"/>
      <c r="HD59" s="110"/>
      <c r="HE59" s="110"/>
      <c r="HF59" s="110"/>
      <c r="HG59" s="110"/>
      <c r="HH59" s="110"/>
      <c r="HI59" s="110"/>
      <c r="HJ59" s="110"/>
      <c r="HK59" s="110"/>
      <c r="HL59" s="110"/>
      <c r="HM59" s="110"/>
      <c r="HN59" s="110"/>
      <c r="HO59" s="110"/>
      <c r="HP59" s="110"/>
      <c r="HQ59" s="110"/>
      <c r="HR59" s="110"/>
      <c r="HS59" s="110"/>
      <c r="HT59" s="110"/>
      <c r="HU59" s="110"/>
      <c r="HV59" s="110"/>
      <c r="HW59" s="110"/>
      <c r="HX59" s="110"/>
      <c r="HY59" s="110"/>
      <c r="HZ59" s="110"/>
      <c r="IA59" s="110"/>
      <c r="IB59" s="110"/>
      <c r="IC59" s="110"/>
      <c r="ID59" s="110"/>
      <c r="IE59" s="110"/>
      <c r="IF59" s="110"/>
      <c r="IG59" s="110"/>
      <c r="IH59" s="110"/>
      <c r="II59" s="110"/>
      <c r="IJ59" s="110"/>
      <c r="IK59" s="110"/>
      <c r="IL59" s="110"/>
      <c r="IM59" s="110"/>
      <c r="IN59" s="110"/>
      <c r="IO59" s="110"/>
      <c r="IP59" s="110"/>
      <c r="IQ59" s="70"/>
    </row>
    <row r="60" spans="1:251" ht="16.5" hidden="1" customHeight="1">
      <c r="A60" s="95" t="s">
        <v>450</v>
      </c>
      <c r="B60" t="s">
        <v>1350</v>
      </c>
      <c r="C60" t="s">
        <v>450</v>
      </c>
      <c r="D60">
        <v>30</v>
      </c>
      <c r="E60" t="s">
        <v>450</v>
      </c>
      <c r="F60">
        <v>2</v>
      </c>
      <c r="G60" s="665"/>
      <c r="H60">
        <v>36</v>
      </c>
      <c r="J60" s="214" t="str">
        <f t="shared" si="0"/>
        <v>LTQ300236</v>
      </c>
      <c r="K60">
        <v>27460</v>
      </c>
      <c r="R60" s="95" t="s">
        <v>450</v>
      </c>
      <c r="V60" s="214"/>
      <c r="EE60" s="95" t="s">
        <v>450</v>
      </c>
      <c r="EF60" s="110"/>
      <c r="EG60" s="110"/>
      <c r="EH60" s="110"/>
      <c r="EI60" s="216"/>
      <c r="EJ60" s="110"/>
      <c r="EK60" s="110"/>
      <c r="EL60" s="110"/>
      <c r="EM60" s="110"/>
      <c r="EN60" s="110"/>
      <c r="EO60" s="110"/>
      <c r="EP60" s="110"/>
      <c r="EQ60" s="110"/>
      <c r="ER60" s="110"/>
      <c r="ES60" s="110"/>
      <c r="ET60" s="110"/>
      <c r="EU60" s="110"/>
      <c r="EV60" s="110"/>
      <c r="EW60" s="110"/>
      <c r="EX60" s="110"/>
      <c r="EY60" s="110"/>
      <c r="EZ60" s="110"/>
      <c r="FA60" s="110"/>
      <c r="FB60" s="110"/>
      <c r="FC60" s="110"/>
      <c r="FD60" s="110"/>
      <c r="FE60" s="110"/>
      <c r="FF60" s="110"/>
      <c r="FG60" s="110"/>
      <c r="FH60" s="110"/>
      <c r="FI60" s="110"/>
      <c r="FJ60" s="110"/>
      <c r="FK60" s="110"/>
      <c r="FL60" s="110"/>
      <c r="FM60" s="110"/>
      <c r="FN60" s="110"/>
      <c r="FO60" s="110"/>
      <c r="FP60" s="110"/>
      <c r="FQ60" s="110"/>
      <c r="FR60" s="110"/>
      <c r="FS60" s="110"/>
      <c r="FT60" s="110"/>
      <c r="FU60" s="110"/>
      <c r="FV60" s="110"/>
      <c r="FW60" s="110"/>
      <c r="FX60" s="110"/>
      <c r="FY60" s="110"/>
      <c r="FZ60" s="110"/>
      <c r="GA60" s="110"/>
      <c r="GB60" s="110"/>
      <c r="GC60" s="110"/>
      <c r="GD60" s="110"/>
      <c r="GE60" s="110"/>
      <c r="GF60" s="110"/>
      <c r="GG60" s="110"/>
      <c r="GH60" s="110"/>
      <c r="GI60" s="110"/>
      <c r="GJ60" s="110"/>
      <c r="GK60" s="110"/>
      <c r="GL60" s="110"/>
      <c r="GM60" s="110"/>
      <c r="GN60" s="110"/>
      <c r="GO60" s="110"/>
      <c r="GP60" s="110"/>
      <c r="GQ60" s="110"/>
      <c r="GR60" s="110"/>
      <c r="GS60" s="110"/>
      <c r="GT60" s="110"/>
      <c r="GU60" s="110"/>
      <c r="GV60" s="110"/>
      <c r="GW60" s="110"/>
      <c r="GX60" s="110"/>
      <c r="GY60" s="110"/>
      <c r="GZ60" s="110"/>
      <c r="HA60" s="110"/>
      <c r="HB60" s="110"/>
      <c r="HC60" s="110"/>
      <c r="HD60" s="110"/>
      <c r="HE60" s="110"/>
      <c r="HF60" s="110"/>
      <c r="HG60" s="110"/>
      <c r="HH60" s="110"/>
      <c r="HI60" s="110"/>
      <c r="HJ60" s="110"/>
      <c r="HK60" s="110"/>
      <c r="HL60" s="110"/>
      <c r="HM60" s="110"/>
      <c r="HN60" s="110"/>
      <c r="HO60" s="110"/>
      <c r="HP60" s="110"/>
      <c r="HQ60" s="110"/>
      <c r="HR60" s="110"/>
      <c r="HS60" s="110"/>
      <c r="HT60" s="110"/>
      <c r="HU60" s="110"/>
      <c r="HV60" s="110"/>
      <c r="HW60" s="110"/>
      <c r="HX60" s="110"/>
      <c r="HY60" s="110"/>
      <c r="HZ60" s="110"/>
      <c r="IA60" s="110"/>
      <c r="IB60" s="110"/>
      <c r="IC60" s="110"/>
      <c r="ID60" s="110"/>
      <c r="IE60" s="110"/>
      <c r="IF60" s="110"/>
      <c r="IG60" s="110"/>
      <c r="IH60" s="110"/>
      <c r="II60" s="110"/>
      <c r="IJ60" s="110"/>
      <c r="IK60" s="110"/>
      <c r="IL60" s="110"/>
      <c r="IM60" s="110"/>
      <c r="IN60" s="110"/>
      <c r="IO60" s="110"/>
      <c r="IP60" s="110"/>
      <c r="IQ60" s="70"/>
    </row>
    <row r="61" spans="1:251" ht="16.5" hidden="1" customHeight="1">
      <c r="A61" s="95" t="s">
        <v>450</v>
      </c>
      <c r="B61" t="s">
        <v>1350</v>
      </c>
      <c r="C61" t="s">
        <v>450</v>
      </c>
      <c r="D61">
        <v>30</v>
      </c>
      <c r="E61" t="s">
        <v>450</v>
      </c>
      <c r="F61">
        <v>2</v>
      </c>
      <c r="G61" s="665"/>
      <c r="H61">
        <v>37</v>
      </c>
      <c r="J61" s="214" t="str">
        <f t="shared" si="0"/>
        <v>LTQ300237</v>
      </c>
      <c r="K61">
        <v>28180</v>
      </c>
      <c r="R61" s="95" t="s">
        <v>450</v>
      </c>
      <c r="V61" s="214"/>
      <c r="EE61" s="95" t="s">
        <v>450</v>
      </c>
      <c r="EF61" s="110"/>
      <c r="EG61" s="110"/>
      <c r="EH61" s="110"/>
      <c r="EI61" s="216"/>
      <c r="EJ61" s="110"/>
      <c r="EK61" s="110"/>
      <c r="EL61" s="110"/>
      <c r="EM61" s="110"/>
      <c r="EN61" s="110"/>
      <c r="EO61" s="110"/>
      <c r="EP61" s="110"/>
      <c r="EQ61" s="110"/>
      <c r="ER61" s="110"/>
      <c r="ES61" s="110"/>
      <c r="ET61" s="110"/>
      <c r="EU61" s="110"/>
      <c r="EV61" s="110"/>
      <c r="EW61" s="110"/>
      <c r="EX61" s="110"/>
      <c r="EY61" s="110"/>
      <c r="EZ61" s="110"/>
      <c r="FA61" s="110"/>
      <c r="FB61" s="110"/>
      <c r="FC61" s="110"/>
      <c r="FD61" s="110"/>
      <c r="FE61" s="110"/>
      <c r="FF61" s="110"/>
      <c r="FG61" s="110"/>
      <c r="FH61" s="110"/>
      <c r="FI61" s="110"/>
      <c r="FJ61" s="110"/>
      <c r="FK61" s="110"/>
      <c r="FL61" s="110"/>
      <c r="FM61" s="110"/>
      <c r="FN61" s="110"/>
      <c r="FO61" s="110"/>
      <c r="FP61" s="110"/>
      <c r="FQ61" s="110"/>
      <c r="FR61" s="110"/>
      <c r="FS61" s="110"/>
      <c r="FT61" s="110"/>
      <c r="FU61" s="110"/>
      <c r="FV61" s="110"/>
      <c r="FW61" s="110"/>
      <c r="FX61" s="110"/>
      <c r="FY61" s="110"/>
      <c r="FZ61" s="110"/>
      <c r="GA61" s="110"/>
      <c r="GB61" s="110"/>
      <c r="GC61" s="110"/>
      <c r="GD61" s="110"/>
      <c r="GE61" s="110"/>
      <c r="GF61" s="110"/>
      <c r="GG61" s="110"/>
      <c r="GH61" s="110"/>
      <c r="GI61" s="110"/>
      <c r="GJ61" s="110"/>
      <c r="GK61" s="110"/>
      <c r="GL61" s="110"/>
      <c r="GM61" s="110"/>
      <c r="GN61" s="110"/>
      <c r="GO61" s="110"/>
      <c r="GP61" s="110"/>
      <c r="GQ61" s="110"/>
      <c r="GR61" s="110"/>
      <c r="GS61" s="110"/>
      <c r="GT61" s="110"/>
      <c r="GU61" s="110"/>
      <c r="GV61" s="110"/>
      <c r="GW61" s="110"/>
      <c r="GX61" s="110"/>
      <c r="GY61" s="110"/>
      <c r="GZ61" s="110"/>
      <c r="HA61" s="110"/>
      <c r="HB61" s="110"/>
      <c r="HC61" s="110"/>
      <c r="HD61" s="110"/>
      <c r="HE61" s="110"/>
      <c r="HF61" s="110"/>
      <c r="HG61" s="110"/>
      <c r="HH61" s="110"/>
      <c r="HI61" s="110"/>
      <c r="HJ61" s="110"/>
      <c r="HK61" s="110"/>
      <c r="HL61" s="110"/>
      <c r="HM61" s="110"/>
      <c r="HN61" s="110"/>
      <c r="HO61" s="110"/>
      <c r="HP61" s="110"/>
      <c r="HQ61" s="110"/>
      <c r="HR61" s="110"/>
      <c r="HS61" s="110"/>
      <c r="HT61" s="110"/>
      <c r="HU61" s="110"/>
      <c r="HV61" s="110"/>
      <c r="HW61" s="110"/>
      <c r="HX61" s="110"/>
      <c r="HY61" s="110"/>
      <c r="HZ61" s="110"/>
      <c r="IA61" s="110"/>
      <c r="IB61" s="110"/>
      <c r="IC61" s="110"/>
      <c r="ID61" s="110"/>
      <c r="IE61" s="110"/>
      <c r="IF61" s="110"/>
      <c r="IG61" s="110"/>
      <c r="IH61" s="110"/>
      <c r="II61" s="110"/>
      <c r="IJ61" s="110"/>
      <c r="IK61" s="110"/>
      <c r="IL61" s="110"/>
      <c r="IM61" s="110"/>
      <c r="IN61" s="110"/>
      <c r="IO61" s="110"/>
      <c r="IP61" s="110"/>
      <c r="IQ61" s="70"/>
    </row>
    <row r="62" spans="1:251" ht="16.5" hidden="1" customHeight="1">
      <c r="A62" s="95" t="s">
        <v>450</v>
      </c>
      <c r="B62" t="s">
        <v>1350</v>
      </c>
      <c r="C62" t="s">
        <v>450</v>
      </c>
      <c r="D62">
        <v>30</v>
      </c>
      <c r="E62" t="s">
        <v>450</v>
      </c>
      <c r="F62">
        <v>2</v>
      </c>
      <c r="G62" s="665"/>
      <c r="H62">
        <v>38</v>
      </c>
      <c r="J62" s="214" t="str">
        <f t="shared" si="0"/>
        <v>LTQ300238</v>
      </c>
      <c r="K62">
        <v>29000</v>
      </c>
      <c r="R62" s="95" t="s">
        <v>450</v>
      </c>
      <c r="V62" s="214"/>
      <c r="EE62" s="95" t="s">
        <v>450</v>
      </c>
      <c r="EF62" s="110"/>
      <c r="EG62" s="110"/>
      <c r="EH62" s="110"/>
      <c r="EI62" s="216"/>
      <c r="EJ62" s="110"/>
      <c r="EK62" s="110"/>
      <c r="EL62" s="110"/>
      <c r="EM62" s="110"/>
      <c r="EN62" s="110"/>
      <c r="EO62" s="110"/>
      <c r="EP62" s="110"/>
      <c r="EQ62" s="110"/>
      <c r="ER62" s="110"/>
      <c r="ES62" s="110"/>
      <c r="ET62" s="110"/>
      <c r="EU62" s="110"/>
      <c r="EV62" s="110"/>
      <c r="EW62" s="110"/>
      <c r="EX62" s="110"/>
      <c r="EY62" s="110"/>
      <c r="EZ62" s="110"/>
      <c r="FA62" s="110"/>
      <c r="FB62" s="110"/>
      <c r="FC62" s="110"/>
      <c r="FD62" s="110"/>
      <c r="FE62" s="110"/>
      <c r="FF62" s="110"/>
      <c r="FG62" s="110"/>
      <c r="FH62" s="110"/>
      <c r="FI62" s="110"/>
      <c r="FJ62" s="110"/>
      <c r="FK62" s="110"/>
      <c r="FL62" s="110"/>
      <c r="FM62" s="110"/>
      <c r="FN62" s="110"/>
      <c r="FO62" s="110"/>
      <c r="FP62" s="110"/>
      <c r="FQ62" s="110"/>
      <c r="FR62" s="110"/>
      <c r="FS62" s="110"/>
      <c r="FT62" s="110"/>
      <c r="FU62" s="110"/>
      <c r="FV62" s="110"/>
      <c r="FW62" s="110"/>
      <c r="FX62" s="110"/>
      <c r="FY62" s="110"/>
      <c r="FZ62" s="110"/>
      <c r="GA62" s="110"/>
      <c r="GB62" s="110"/>
      <c r="GC62" s="110"/>
      <c r="GD62" s="110"/>
      <c r="GE62" s="110"/>
      <c r="GF62" s="110"/>
      <c r="GG62" s="110"/>
      <c r="GH62" s="110"/>
      <c r="GI62" s="110"/>
      <c r="GJ62" s="110"/>
      <c r="GK62" s="110"/>
      <c r="GL62" s="110"/>
      <c r="GM62" s="110"/>
      <c r="GN62" s="110"/>
      <c r="GO62" s="110"/>
      <c r="GP62" s="110"/>
      <c r="GQ62" s="110"/>
      <c r="GR62" s="110"/>
      <c r="GS62" s="110"/>
      <c r="GT62" s="110"/>
      <c r="GU62" s="110"/>
      <c r="GV62" s="110"/>
      <c r="GW62" s="110"/>
      <c r="GX62" s="110"/>
      <c r="GY62" s="110"/>
      <c r="GZ62" s="110"/>
      <c r="HA62" s="110"/>
      <c r="HB62" s="110"/>
      <c r="HC62" s="110"/>
      <c r="HD62" s="110"/>
      <c r="HE62" s="110"/>
      <c r="HF62" s="110"/>
      <c r="HG62" s="110"/>
      <c r="HH62" s="110"/>
      <c r="HI62" s="110"/>
      <c r="HJ62" s="110"/>
      <c r="HK62" s="110"/>
      <c r="HL62" s="110"/>
      <c r="HM62" s="110"/>
      <c r="HN62" s="110"/>
      <c r="HO62" s="110"/>
      <c r="HP62" s="110"/>
      <c r="HQ62" s="110"/>
      <c r="HR62" s="110"/>
      <c r="HS62" s="110"/>
      <c r="HT62" s="110"/>
      <c r="HU62" s="110"/>
      <c r="HV62" s="110"/>
      <c r="HW62" s="110"/>
      <c r="HX62" s="110"/>
      <c r="HY62" s="110"/>
      <c r="HZ62" s="110"/>
      <c r="IA62" s="110"/>
      <c r="IB62" s="110"/>
      <c r="IC62" s="110"/>
      <c r="ID62" s="110"/>
      <c r="IE62" s="110"/>
      <c r="IF62" s="110"/>
      <c r="IG62" s="110"/>
      <c r="IH62" s="110"/>
      <c r="II62" s="110"/>
      <c r="IJ62" s="110"/>
      <c r="IK62" s="110"/>
      <c r="IL62" s="110"/>
      <c r="IM62" s="110"/>
      <c r="IN62" s="110"/>
      <c r="IO62" s="110"/>
      <c r="IP62" s="110"/>
      <c r="IQ62" s="70"/>
    </row>
    <row r="63" spans="1:251" ht="16.5" hidden="1" customHeight="1">
      <c r="A63" s="95" t="s">
        <v>450</v>
      </c>
      <c r="B63" t="s">
        <v>1350</v>
      </c>
      <c r="C63" t="s">
        <v>450</v>
      </c>
      <c r="D63">
        <v>30</v>
      </c>
      <c r="E63" t="s">
        <v>450</v>
      </c>
      <c r="F63">
        <v>2</v>
      </c>
      <c r="G63" s="665"/>
      <c r="H63">
        <v>39</v>
      </c>
      <c r="J63" s="214" t="str">
        <f t="shared" si="0"/>
        <v>LTQ300239</v>
      </c>
      <c r="K63">
        <v>29720</v>
      </c>
      <c r="R63" s="95" t="s">
        <v>450</v>
      </c>
      <c r="V63" s="214"/>
      <c r="EE63" s="95" t="s">
        <v>450</v>
      </c>
      <c r="EF63" s="110"/>
      <c r="EG63" s="110"/>
      <c r="EH63" s="110"/>
      <c r="EI63" s="216"/>
      <c r="EJ63" s="110"/>
      <c r="EK63" s="110"/>
      <c r="EL63" s="110"/>
      <c r="EM63" s="110"/>
      <c r="EN63" s="110"/>
      <c r="EO63" s="110"/>
      <c r="EP63" s="110"/>
      <c r="EQ63" s="110"/>
      <c r="ER63" s="110"/>
      <c r="ES63" s="110"/>
      <c r="ET63" s="110"/>
      <c r="EU63" s="110"/>
      <c r="EV63" s="110"/>
      <c r="EW63" s="110"/>
      <c r="EX63" s="110"/>
      <c r="EY63" s="110"/>
      <c r="EZ63" s="110"/>
      <c r="FA63" s="110"/>
      <c r="FB63" s="110"/>
      <c r="FC63" s="110"/>
      <c r="FD63" s="110"/>
      <c r="FE63" s="110"/>
      <c r="FF63" s="110"/>
      <c r="FG63" s="110"/>
      <c r="FH63" s="110"/>
      <c r="FI63" s="110"/>
      <c r="FJ63" s="110"/>
      <c r="FK63" s="110"/>
      <c r="FL63" s="110"/>
      <c r="FM63" s="110"/>
      <c r="FN63" s="110"/>
      <c r="FO63" s="110"/>
      <c r="FP63" s="110"/>
      <c r="FQ63" s="110"/>
      <c r="FR63" s="110"/>
      <c r="FS63" s="110"/>
      <c r="FT63" s="110"/>
      <c r="FU63" s="110"/>
      <c r="FV63" s="110"/>
      <c r="FW63" s="110"/>
      <c r="FX63" s="110"/>
      <c r="FY63" s="110"/>
      <c r="FZ63" s="110"/>
      <c r="GA63" s="110"/>
      <c r="GB63" s="110"/>
      <c r="GC63" s="110"/>
      <c r="GD63" s="110"/>
      <c r="GE63" s="110"/>
      <c r="GF63" s="110"/>
      <c r="GG63" s="110"/>
      <c r="GH63" s="110"/>
      <c r="GI63" s="110"/>
      <c r="GJ63" s="110"/>
      <c r="GK63" s="110"/>
      <c r="GL63" s="110"/>
      <c r="GM63" s="110"/>
      <c r="GN63" s="110"/>
      <c r="GO63" s="110"/>
      <c r="GP63" s="110"/>
      <c r="GQ63" s="110"/>
      <c r="GR63" s="110"/>
      <c r="GS63" s="110"/>
      <c r="GT63" s="110"/>
      <c r="GU63" s="110"/>
      <c r="GV63" s="110"/>
      <c r="GW63" s="110"/>
      <c r="GX63" s="110"/>
      <c r="GY63" s="110"/>
      <c r="GZ63" s="110"/>
      <c r="HA63" s="110"/>
      <c r="HB63" s="110"/>
      <c r="HC63" s="110"/>
      <c r="HD63" s="110"/>
      <c r="HE63" s="110"/>
      <c r="HF63" s="110"/>
      <c r="HG63" s="110"/>
      <c r="HH63" s="110"/>
      <c r="HI63" s="110"/>
      <c r="HJ63" s="110"/>
      <c r="HK63" s="110"/>
      <c r="HL63" s="110"/>
      <c r="HM63" s="110"/>
      <c r="HN63" s="110"/>
      <c r="HO63" s="110"/>
      <c r="HP63" s="110"/>
      <c r="HQ63" s="110"/>
      <c r="HR63" s="110"/>
      <c r="HS63" s="110"/>
      <c r="HT63" s="110"/>
      <c r="HU63" s="110"/>
      <c r="HV63" s="110"/>
      <c r="HW63" s="110"/>
      <c r="HX63" s="110"/>
      <c r="HY63" s="110"/>
      <c r="HZ63" s="110"/>
      <c r="IA63" s="110"/>
      <c r="IB63" s="110"/>
      <c r="IC63" s="110"/>
      <c r="ID63" s="110"/>
      <c r="IE63" s="110"/>
      <c r="IF63" s="110"/>
      <c r="IG63" s="110"/>
      <c r="IH63" s="110"/>
      <c r="II63" s="110"/>
      <c r="IJ63" s="110"/>
      <c r="IK63" s="110"/>
      <c r="IL63" s="110"/>
      <c r="IM63" s="110"/>
      <c r="IN63" s="110"/>
      <c r="IO63" s="110"/>
      <c r="IP63" s="110"/>
      <c r="IQ63" s="70"/>
    </row>
    <row r="64" spans="1:251" ht="16.5" hidden="1" customHeight="1">
      <c r="A64" s="95" t="s">
        <v>450</v>
      </c>
      <c r="B64" t="s">
        <v>1350</v>
      </c>
      <c r="C64" t="s">
        <v>450</v>
      </c>
      <c r="D64">
        <v>30</v>
      </c>
      <c r="E64" t="s">
        <v>450</v>
      </c>
      <c r="F64">
        <v>2</v>
      </c>
      <c r="G64" s="665"/>
      <c r="H64">
        <v>40</v>
      </c>
      <c r="J64" s="214" t="str">
        <f t="shared" si="0"/>
        <v>LTQ300240</v>
      </c>
      <c r="K64">
        <v>30430</v>
      </c>
      <c r="R64" s="95" t="s">
        <v>450</v>
      </c>
      <c r="V64" s="214"/>
      <c r="EE64" s="95" t="s">
        <v>450</v>
      </c>
      <c r="EF64" s="110"/>
      <c r="EG64" s="110"/>
      <c r="EH64" s="110"/>
      <c r="EI64" s="216"/>
      <c r="EJ64" s="110"/>
      <c r="EK64" s="110"/>
      <c r="EL64" s="110"/>
      <c r="EM64" s="110"/>
      <c r="EN64" s="110"/>
      <c r="EO64" s="110"/>
      <c r="EP64" s="110"/>
      <c r="EQ64" s="110"/>
      <c r="ER64" s="110"/>
      <c r="ES64" s="110"/>
      <c r="ET64" s="110"/>
      <c r="EU64" s="110"/>
      <c r="EV64" s="110"/>
      <c r="EW64" s="110"/>
      <c r="EX64" s="110"/>
      <c r="EY64" s="110"/>
      <c r="EZ64" s="110"/>
      <c r="FA64" s="110"/>
      <c r="FB64" s="110"/>
      <c r="FC64" s="110"/>
      <c r="FD64" s="110"/>
      <c r="FE64" s="110"/>
      <c r="FF64" s="110"/>
      <c r="FG64" s="110"/>
      <c r="FH64" s="110"/>
      <c r="FI64" s="110"/>
      <c r="FJ64" s="110"/>
      <c r="FK64" s="110"/>
      <c r="FL64" s="110"/>
      <c r="FM64" s="110"/>
      <c r="FN64" s="110"/>
      <c r="FO64" s="110"/>
      <c r="FP64" s="110"/>
      <c r="FQ64" s="110"/>
      <c r="FR64" s="110"/>
      <c r="FS64" s="110"/>
      <c r="FT64" s="110"/>
      <c r="FU64" s="110"/>
      <c r="FV64" s="110"/>
      <c r="FW64" s="110"/>
      <c r="FX64" s="110"/>
      <c r="FY64" s="110"/>
      <c r="FZ64" s="110"/>
      <c r="GA64" s="110"/>
      <c r="GB64" s="110"/>
      <c r="GC64" s="110"/>
      <c r="GD64" s="110"/>
      <c r="GE64" s="110"/>
      <c r="GF64" s="110"/>
      <c r="GG64" s="110"/>
      <c r="GH64" s="110"/>
      <c r="GI64" s="110"/>
      <c r="GJ64" s="110"/>
      <c r="GK64" s="110"/>
      <c r="GL64" s="110"/>
      <c r="GM64" s="110"/>
      <c r="GN64" s="110"/>
      <c r="GO64" s="110"/>
      <c r="GP64" s="110"/>
      <c r="GQ64" s="110"/>
      <c r="GR64" s="110"/>
      <c r="GS64" s="110"/>
      <c r="GT64" s="110"/>
      <c r="GU64" s="110"/>
      <c r="GV64" s="110"/>
      <c r="GW64" s="110"/>
      <c r="GX64" s="110"/>
      <c r="GY64" s="110"/>
      <c r="GZ64" s="110"/>
      <c r="HA64" s="110"/>
      <c r="HB64" s="110"/>
      <c r="HC64" s="110"/>
      <c r="HD64" s="110"/>
      <c r="HE64" s="110"/>
      <c r="HF64" s="110"/>
      <c r="HG64" s="110"/>
      <c r="HH64" s="110"/>
      <c r="HI64" s="110"/>
      <c r="HJ64" s="110"/>
      <c r="HK64" s="110"/>
      <c r="HL64" s="110"/>
      <c r="HM64" s="110"/>
      <c r="HN64" s="110"/>
      <c r="HO64" s="110"/>
      <c r="HP64" s="110"/>
      <c r="HQ64" s="110"/>
      <c r="HR64" s="110"/>
      <c r="HS64" s="110"/>
      <c r="HT64" s="110"/>
      <c r="HU64" s="110"/>
      <c r="HV64" s="110"/>
      <c r="HW64" s="110"/>
      <c r="HX64" s="110"/>
      <c r="HY64" s="110"/>
      <c r="HZ64" s="110"/>
      <c r="IA64" s="110"/>
      <c r="IB64" s="110"/>
      <c r="IC64" s="110"/>
      <c r="ID64" s="110"/>
      <c r="IE64" s="110"/>
      <c r="IF64" s="110"/>
      <c r="IG64" s="110"/>
      <c r="IH64" s="110"/>
      <c r="II64" s="110"/>
      <c r="IJ64" s="110"/>
      <c r="IK64" s="110"/>
      <c r="IL64" s="110"/>
      <c r="IM64" s="110"/>
      <c r="IN64" s="110"/>
      <c r="IO64" s="110"/>
      <c r="IP64" s="110"/>
      <c r="IQ64" s="70"/>
    </row>
    <row r="65" spans="1:251" ht="16.5" hidden="1" customHeight="1">
      <c r="A65" s="95" t="s">
        <v>450</v>
      </c>
      <c r="B65" t="s">
        <v>1350</v>
      </c>
      <c r="C65" t="s">
        <v>450</v>
      </c>
      <c r="D65">
        <v>30</v>
      </c>
      <c r="E65" t="s">
        <v>450</v>
      </c>
      <c r="F65">
        <v>2</v>
      </c>
      <c r="G65" s="665"/>
      <c r="H65">
        <v>41</v>
      </c>
      <c r="J65" s="214" t="str">
        <f t="shared" si="0"/>
        <v>LTQ300241</v>
      </c>
      <c r="K65">
        <v>31760</v>
      </c>
      <c r="R65" s="95" t="s">
        <v>450</v>
      </c>
      <c r="V65" s="214"/>
      <c r="EE65" s="95" t="s">
        <v>450</v>
      </c>
      <c r="EF65" s="110"/>
      <c r="EG65" s="110"/>
      <c r="EH65" s="110"/>
      <c r="EI65" s="216"/>
      <c r="EJ65" s="110"/>
      <c r="EK65" s="110"/>
      <c r="EL65" s="110"/>
      <c r="EM65" s="110"/>
      <c r="EN65" s="110"/>
      <c r="EO65" s="110"/>
      <c r="EP65" s="110"/>
      <c r="EQ65" s="110"/>
      <c r="ER65" s="110"/>
      <c r="ES65" s="110"/>
      <c r="ET65" s="110"/>
      <c r="EU65" s="110"/>
      <c r="EV65" s="110"/>
      <c r="EW65" s="110"/>
      <c r="EX65" s="110"/>
      <c r="EY65" s="110"/>
      <c r="EZ65" s="110"/>
      <c r="FA65" s="110"/>
      <c r="FB65" s="110"/>
      <c r="FC65" s="110"/>
      <c r="FD65" s="110"/>
      <c r="FE65" s="110"/>
      <c r="FF65" s="110"/>
      <c r="FG65" s="110"/>
      <c r="FH65" s="110"/>
      <c r="FI65" s="110"/>
      <c r="FJ65" s="110"/>
      <c r="FK65" s="110"/>
      <c r="FL65" s="110"/>
      <c r="FM65" s="110"/>
      <c r="FN65" s="110"/>
      <c r="FO65" s="110"/>
      <c r="FP65" s="110"/>
      <c r="FQ65" s="110"/>
      <c r="FR65" s="110"/>
      <c r="FS65" s="110"/>
      <c r="FT65" s="110"/>
      <c r="FU65" s="110"/>
      <c r="FV65" s="110"/>
      <c r="FW65" s="110"/>
      <c r="FX65" s="110"/>
      <c r="FY65" s="110"/>
      <c r="FZ65" s="110"/>
      <c r="GA65" s="110"/>
      <c r="GB65" s="110"/>
      <c r="GC65" s="110"/>
      <c r="GD65" s="110"/>
      <c r="GE65" s="110"/>
      <c r="GF65" s="110"/>
      <c r="GG65" s="110"/>
      <c r="GH65" s="110"/>
      <c r="GI65" s="110"/>
      <c r="GJ65" s="110"/>
      <c r="GK65" s="110"/>
      <c r="GL65" s="110"/>
      <c r="GM65" s="110"/>
      <c r="GN65" s="110"/>
      <c r="GO65" s="110"/>
      <c r="GP65" s="110"/>
      <c r="GQ65" s="110"/>
      <c r="GR65" s="110"/>
      <c r="GS65" s="110"/>
      <c r="GT65" s="110"/>
      <c r="GU65" s="110"/>
      <c r="GV65" s="110"/>
      <c r="GW65" s="110"/>
      <c r="GX65" s="110"/>
      <c r="GY65" s="110"/>
      <c r="GZ65" s="110"/>
      <c r="HA65" s="110"/>
      <c r="HB65" s="110"/>
      <c r="HC65" s="110"/>
      <c r="HD65" s="110"/>
      <c r="HE65" s="110"/>
      <c r="HF65" s="110"/>
      <c r="HG65" s="110"/>
      <c r="HH65" s="110"/>
      <c r="HI65" s="110"/>
      <c r="HJ65" s="110"/>
      <c r="HK65" s="110"/>
      <c r="HL65" s="110"/>
      <c r="HM65" s="110"/>
      <c r="HN65" s="110"/>
      <c r="HO65" s="110"/>
      <c r="HP65" s="110"/>
      <c r="HQ65" s="110"/>
      <c r="HR65" s="110"/>
      <c r="HS65" s="110"/>
      <c r="HT65" s="110"/>
      <c r="HU65" s="110"/>
      <c r="HV65" s="110"/>
      <c r="HW65" s="110"/>
      <c r="HX65" s="110"/>
      <c r="HY65" s="110"/>
      <c r="HZ65" s="110"/>
      <c r="IA65" s="110"/>
      <c r="IB65" s="110"/>
      <c r="IC65" s="110"/>
      <c r="ID65" s="110"/>
      <c r="IE65" s="110"/>
      <c r="IF65" s="110"/>
      <c r="IG65" s="110"/>
      <c r="IH65" s="110"/>
      <c r="II65" s="110"/>
      <c r="IJ65" s="110"/>
      <c r="IK65" s="110"/>
      <c r="IL65" s="110"/>
      <c r="IM65" s="110"/>
      <c r="IN65" s="110"/>
      <c r="IO65" s="110"/>
      <c r="IP65" s="110"/>
      <c r="IQ65" s="70"/>
    </row>
    <row r="66" spans="1:251" ht="16.5" hidden="1" customHeight="1">
      <c r="A66" s="95" t="s">
        <v>450</v>
      </c>
      <c r="B66" t="s">
        <v>1350</v>
      </c>
      <c r="C66" t="s">
        <v>450</v>
      </c>
      <c r="D66">
        <v>30</v>
      </c>
      <c r="E66" t="s">
        <v>450</v>
      </c>
      <c r="F66">
        <v>2</v>
      </c>
      <c r="G66" s="665"/>
      <c r="H66">
        <v>42</v>
      </c>
      <c r="J66" s="214" t="str">
        <f t="shared" ref="J66:J129" si="3">B66&amp;TEXT(F66,"00")&amp;TEXT(H66,"00")</f>
        <v>LTQ300242</v>
      </c>
      <c r="K66">
        <v>33190</v>
      </c>
      <c r="R66" s="95" t="s">
        <v>450</v>
      </c>
      <c r="V66" s="214"/>
      <c r="EE66" s="95" t="s">
        <v>450</v>
      </c>
      <c r="EF66" s="110"/>
      <c r="EG66" s="110"/>
      <c r="EH66" s="110"/>
      <c r="EI66" s="216"/>
      <c r="EJ66" s="110"/>
      <c r="EK66" s="110"/>
      <c r="EL66" s="110"/>
      <c r="EM66" s="110"/>
      <c r="EN66" s="110"/>
      <c r="EO66" s="110"/>
      <c r="EP66" s="110"/>
      <c r="EQ66" s="110"/>
      <c r="ER66" s="110"/>
      <c r="ES66" s="110"/>
      <c r="ET66" s="110"/>
      <c r="EU66" s="110"/>
      <c r="EV66" s="110"/>
      <c r="EW66" s="110"/>
      <c r="EX66" s="110"/>
      <c r="EY66" s="110"/>
      <c r="EZ66" s="110"/>
      <c r="FA66" s="110"/>
      <c r="FB66" s="110"/>
      <c r="FC66" s="110"/>
      <c r="FD66" s="110"/>
      <c r="FE66" s="110"/>
      <c r="FF66" s="110"/>
      <c r="FG66" s="110"/>
      <c r="FH66" s="110"/>
      <c r="FI66" s="110"/>
      <c r="FJ66" s="110"/>
      <c r="FK66" s="110"/>
      <c r="FL66" s="110"/>
      <c r="FM66" s="110"/>
      <c r="FN66" s="110"/>
      <c r="FO66" s="110"/>
      <c r="FP66" s="110"/>
      <c r="FQ66" s="110"/>
      <c r="FR66" s="110"/>
      <c r="FS66" s="110"/>
      <c r="FT66" s="110"/>
      <c r="FU66" s="110"/>
      <c r="FV66" s="110"/>
      <c r="FW66" s="110"/>
      <c r="FX66" s="110"/>
      <c r="FY66" s="110"/>
      <c r="FZ66" s="110"/>
      <c r="GA66" s="110"/>
      <c r="GB66" s="110"/>
      <c r="GC66" s="110"/>
      <c r="GD66" s="110"/>
      <c r="GE66" s="110"/>
      <c r="GF66" s="110"/>
      <c r="GG66" s="110"/>
      <c r="GH66" s="110"/>
      <c r="GI66" s="110"/>
      <c r="GJ66" s="110"/>
      <c r="GK66" s="110"/>
      <c r="GL66" s="110"/>
      <c r="GM66" s="110"/>
      <c r="GN66" s="110"/>
      <c r="GO66" s="110"/>
      <c r="GP66" s="110"/>
      <c r="GQ66" s="110"/>
      <c r="GR66" s="110"/>
      <c r="GS66" s="110"/>
      <c r="GT66" s="110"/>
      <c r="GU66" s="110"/>
      <c r="GV66" s="110"/>
      <c r="GW66" s="110"/>
      <c r="GX66" s="110"/>
      <c r="GY66" s="110"/>
      <c r="GZ66" s="110"/>
      <c r="HA66" s="110"/>
      <c r="HB66" s="110"/>
      <c r="HC66" s="110"/>
      <c r="HD66" s="110"/>
      <c r="HE66" s="110"/>
      <c r="HF66" s="110"/>
      <c r="HG66" s="110"/>
      <c r="HH66" s="110"/>
      <c r="HI66" s="110"/>
      <c r="HJ66" s="110"/>
      <c r="HK66" s="110"/>
      <c r="HL66" s="110"/>
      <c r="HM66" s="110"/>
      <c r="HN66" s="110"/>
      <c r="HO66" s="110"/>
      <c r="HP66" s="110"/>
      <c r="HQ66" s="110"/>
      <c r="HR66" s="110"/>
      <c r="HS66" s="110"/>
      <c r="HT66" s="110"/>
      <c r="HU66" s="110"/>
      <c r="HV66" s="110"/>
      <c r="HW66" s="110"/>
      <c r="HX66" s="110"/>
      <c r="HY66" s="110"/>
      <c r="HZ66" s="110"/>
      <c r="IA66" s="110"/>
      <c r="IB66" s="110"/>
      <c r="IC66" s="110"/>
      <c r="ID66" s="110"/>
      <c r="IE66" s="110"/>
      <c r="IF66" s="110"/>
      <c r="IG66" s="110"/>
      <c r="IH66" s="110"/>
      <c r="II66" s="110"/>
      <c r="IJ66" s="110"/>
      <c r="IK66" s="110"/>
      <c r="IL66" s="110"/>
      <c r="IM66" s="110"/>
      <c r="IN66" s="110"/>
      <c r="IO66" s="110"/>
      <c r="IP66" s="110"/>
      <c r="IQ66" s="70"/>
    </row>
    <row r="67" spans="1:251" ht="16.5" hidden="1" customHeight="1">
      <c r="A67" s="95" t="s">
        <v>450</v>
      </c>
      <c r="B67" t="s">
        <v>1350</v>
      </c>
      <c r="C67" t="s">
        <v>450</v>
      </c>
      <c r="D67">
        <v>30</v>
      </c>
      <c r="E67" t="s">
        <v>450</v>
      </c>
      <c r="F67">
        <v>2</v>
      </c>
      <c r="G67" s="665"/>
      <c r="H67">
        <v>43</v>
      </c>
      <c r="J67" s="214" t="str">
        <f t="shared" si="3"/>
        <v>LTQ300243</v>
      </c>
      <c r="K67">
        <v>34510</v>
      </c>
      <c r="R67" s="95" t="s">
        <v>450</v>
      </c>
      <c r="V67" s="214"/>
      <c r="EE67" s="95" t="s">
        <v>450</v>
      </c>
      <c r="EF67" s="110"/>
      <c r="EG67" s="110"/>
      <c r="EH67" s="110"/>
      <c r="EI67" s="216"/>
      <c r="EJ67" s="110"/>
      <c r="EK67" s="110"/>
      <c r="EL67" s="110"/>
      <c r="EM67" s="110"/>
      <c r="EN67" s="110"/>
      <c r="EO67" s="110"/>
      <c r="EP67" s="110"/>
      <c r="EQ67" s="110"/>
      <c r="ER67" s="110"/>
      <c r="ES67" s="110"/>
      <c r="ET67" s="110"/>
      <c r="EU67" s="110"/>
      <c r="EV67" s="110"/>
      <c r="EW67" s="110"/>
      <c r="EX67" s="110"/>
      <c r="EY67" s="110"/>
      <c r="EZ67" s="110"/>
      <c r="FA67" s="110"/>
      <c r="FB67" s="110"/>
      <c r="FC67" s="110"/>
      <c r="FD67" s="110"/>
      <c r="FE67" s="110"/>
      <c r="FF67" s="110"/>
      <c r="FG67" s="110"/>
      <c r="FH67" s="110"/>
      <c r="FI67" s="110"/>
      <c r="FJ67" s="110"/>
      <c r="FK67" s="110"/>
      <c r="FL67" s="110"/>
      <c r="FM67" s="110"/>
      <c r="FN67" s="110"/>
      <c r="FO67" s="110"/>
      <c r="FP67" s="110"/>
      <c r="FQ67" s="110"/>
      <c r="FR67" s="110"/>
      <c r="FS67" s="110"/>
      <c r="FT67" s="110"/>
      <c r="FU67" s="110"/>
      <c r="FV67" s="110"/>
      <c r="FW67" s="110"/>
      <c r="FX67" s="110"/>
      <c r="FY67" s="110"/>
      <c r="FZ67" s="110"/>
      <c r="GA67" s="110"/>
      <c r="GB67" s="110"/>
      <c r="GC67" s="110"/>
      <c r="GD67" s="110"/>
      <c r="GE67" s="110"/>
      <c r="GF67" s="110"/>
      <c r="GG67" s="110"/>
      <c r="GH67" s="110"/>
      <c r="GI67" s="110"/>
      <c r="GJ67" s="110"/>
      <c r="GK67" s="110"/>
      <c r="GL67" s="110"/>
      <c r="GM67" s="110"/>
      <c r="GN67" s="110"/>
      <c r="GO67" s="110"/>
      <c r="GP67" s="110"/>
      <c r="GQ67" s="110"/>
      <c r="GR67" s="110"/>
      <c r="GS67" s="110"/>
      <c r="GT67" s="110"/>
      <c r="GU67" s="110"/>
      <c r="GV67" s="110"/>
      <c r="GW67" s="110"/>
      <c r="GX67" s="110"/>
      <c r="GY67" s="110"/>
      <c r="GZ67" s="110"/>
      <c r="HA67" s="110"/>
      <c r="HB67" s="110"/>
      <c r="HC67" s="110"/>
      <c r="HD67" s="110"/>
      <c r="HE67" s="110"/>
      <c r="HF67" s="110"/>
      <c r="HG67" s="110"/>
      <c r="HH67" s="110"/>
      <c r="HI67" s="110"/>
      <c r="HJ67" s="110"/>
      <c r="HK67" s="110"/>
      <c r="HL67" s="110"/>
      <c r="HM67" s="110"/>
      <c r="HN67" s="110"/>
      <c r="HO67" s="110"/>
      <c r="HP67" s="110"/>
      <c r="HQ67" s="110"/>
      <c r="HR67" s="110"/>
      <c r="HS67" s="110"/>
      <c r="HT67" s="110"/>
      <c r="HU67" s="110"/>
      <c r="HV67" s="110"/>
      <c r="HW67" s="110"/>
      <c r="HX67" s="110"/>
      <c r="HY67" s="110"/>
      <c r="HZ67" s="110"/>
      <c r="IA67" s="110"/>
      <c r="IB67" s="110"/>
      <c r="IC67" s="110"/>
      <c r="ID67" s="110"/>
      <c r="IE67" s="110"/>
      <c r="IF67" s="110"/>
      <c r="IG67" s="110"/>
      <c r="IH67" s="110"/>
      <c r="II67" s="110"/>
      <c r="IJ67" s="110"/>
      <c r="IK67" s="110"/>
      <c r="IL67" s="110"/>
      <c r="IM67" s="110"/>
      <c r="IN67" s="110"/>
      <c r="IO67" s="110"/>
      <c r="IP67" s="110"/>
      <c r="IQ67" s="70"/>
    </row>
    <row r="68" spans="1:251" ht="16.5" hidden="1" customHeight="1">
      <c r="A68" s="95" t="s">
        <v>450</v>
      </c>
      <c r="B68" t="s">
        <v>1350</v>
      </c>
      <c r="C68" t="s">
        <v>450</v>
      </c>
      <c r="D68">
        <v>30</v>
      </c>
      <c r="E68" t="s">
        <v>450</v>
      </c>
      <c r="F68">
        <v>2</v>
      </c>
      <c r="G68" s="665"/>
      <c r="H68">
        <v>44</v>
      </c>
      <c r="J68" s="214" t="str">
        <f t="shared" si="3"/>
        <v>LTQ300244</v>
      </c>
      <c r="K68">
        <v>35930</v>
      </c>
      <c r="R68" s="95" t="s">
        <v>450</v>
      </c>
      <c r="V68" s="214"/>
      <c r="EE68" s="95" t="s">
        <v>450</v>
      </c>
      <c r="EF68" s="110"/>
      <c r="EG68" s="110"/>
      <c r="EH68" s="110"/>
      <c r="EI68" s="216"/>
      <c r="EJ68" s="110"/>
      <c r="EK68" s="110"/>
      <c r="EL68" s="110"/>
      <c r="EM68" s="110"/>
      <c r="EN68" s="110"/>
      <c r="EO68" s="110"/>
      <c r="EP68" s="110"/>
      <c r="EQ68" s="110"/>
      <c r="ER68" s="110"/>
      <c r="ES68" s="110"/>
      <c r="ET68" s="110"/>
      <c r="EU68" s="110"/>
      <c r="EV68" s="110"/>
      <c r="EW68" s="110"/>
      <c r="EX68" s="110"/>
      <c r="EY68" s="110"/>
      <c r="EZ68" s="110"/>
      <c r="FA68" s="110"/>
      <c r="FB68" s="110"/>
      <c r="FC68" s="110"/>
      <c r="FD68" s="110"/>
      <c r="FE68" s="110"/>
      <c r="FF68" s="110"/>
      <c r="FG68" s="110"/>
      <c r="FH68" s="110"/>
      <c r="FI68" s="110"/>
      <c r="FJ68" s="110"/>
      <c r="FK68" s="110"/>
      <c r="FL68" s="110"/>
      <c r="FM68" s="110"/>
      <c r="FN68" s="110"/>
      <c r="FO68" s="110"/>
      <c r="FP68" s="110"/>
      <c r="FQ68" s="110"/>
      <c r="FR68" s="110"/>
      <c r="FS68" s="110"/>
      <c r="FT68" s="110"/>
      <c r="FU68" s="110"/>
      <c r="FV68" s="110"/>
      <c r="FW68" s="110"/>
      <c r="FX68" s="110"/>
      <c r="FY68" s="110"/>
      <c r="FZ68" s="110"/>
      <c r="GA68" s="110"/>
      <c r="GB68" s="110"/>
      <c r="GC68" s="110"/>
      <c r="GD68" s="110"/>
      <c r="GE68" s="110"/>
      <c r="GF68" s="110"/>
      <c r="GG68" s="110"/>
      <c r="GH68" s="110"/>
      <c r="GI68" s="110"/>
      <c r="GJ68" s="110"/>
      <c r="GK68" s="110"/>
      <c r="GL68" s="110"/>
      <c r="GM68" s="110"/>
      <c r="GN68" s="110"/>
      <c r="GO68" s="110"/>
      <c r="GP68" s="110"/>
      <c r="GQ68" s="110"/>
      <c r="GR68" s="110"/>
      <c r="GS68" s="110"/>
      <c r="GT68" s="110"/>
      <c r="GU68" s="110"/>
      <c r="GV68" s="110"/>
      <c r="GW68" s="110"/>
      <c r="GX68" s="110"/>
      <c r="GY68" s="110"/>
      <c r="GZ68" s="110"/>
      <c r="HA68" s="110"/>
      <c r="HB68" s="110"/>
      <c r="HC68" s="110"/>
      <c r="HD68" s="110"/>
      <c r="HE68" s="110"/>
      <c r="HF68" s="110"/>
      <c r="HG68" s="110"/>
      <c r="HH68" s="110"/>
      <c r="HI68" s="110"/>
      <c r="HJ68" s="110"/>
      <c r="HK68" s="110"/>
      <c r="HL68" s="110"/>
      <c r="HM68" s="110"/>
      <c r="HN68" s="110"/>
      <c r="HO68" s="110"/>
      <c r="HP68" s="110"/>
      <c r="HQ68" s="110"/>
      <c r="HR68" s="110"/>
      <c r="HS68" s="110"/>
      <c r="HT68" s="110"/>
      <c r="HU68" s="110"/>
      <c r="HV68" s="110"/>
      <c r="HW68" s="110"/>
      <c r="HX68" s="110"/>
      <c r="HY68" s="110"/>
      <c r="HZ68" s="110"/>
      <c r="IA68" s="110"/>
      <c r="IB68" s="110"/>
      <c r="IC68" s="110"/>
      <c r="ID68" s="110"/>
      <c r="IE68" s="110"/>
      <c r="IF68" s="110"/>
      <c r="IG68" s="110"/>
      <c r="IH68" s="110"/>
      <c r="II68" s="110"/>
      <c r="IJ68" s="110"/>
      <c r="IK68" s="110"/>
      <c r="IL68" s="110"/>
      <c r="IM68" s="110"/>
      <c r="IN68" s="110"/>
      <c r="IO68" s="110"/>
      <c r="IP68" s="110"/>
      <c r="IQ68" s="70"/>
    </row>
    <row r="69" spans="1:251" ht="16.5" hidden="1" customHeight="1">
      <c r="A69" s="95" t="s">
        <v>450</v>
      </c>
      <c r="B69" t="s">
        <v>1350</v>
      </c>
      <c r="C69" t="s">
        <v>450</v>
      </c>
      <c r="D69">
        <v>30</v>
      </c>
      <c r="E69" t="s">
        <v>450</v>
      </c>
      <c r="F69">
        <v>2</v>
      </c>
      <c r="G69" s="665"/>
      <c r="H69">
        <v>45</v>
      </c>
      <c r="J69" s="214" t="str">
        <f t="shared" si="3"/>
        <v>LTQ300245</v>
      </c>
      <c r="K69">
        <v>37350</v>
      </c>
      <c r="R69" s="95" t="s">
        <v>450</v>
      </c>
      <c r="V69" s="214"/>
      <c r="EE69" s="95" t="s">
        <v>450</v>
      </c>
      <c r="EF69" s="110"/>
      <c r="EG69" s="110"/>
      <c r="EH69" s="110"/>
      <c r="EI69" s="216"/>
      <c r="EJ69" s="110"/>
      <c r="EK69" s="110"/>
      <c r="EL69" s="110"/>
      <c r="EM69" s="110"/>
      <c r="EN69" s="110"/>
      <c r="EO69" s="110"/>
      <c r="EP69" s="110"/>
      <c r="EQ69" s="110"/>
      <c r="ER69" s="110"/>
      <c r="ES69" s="110"/>
      <c r="ET69" s="110"/>
      <c r="EU69" s="110"/>
      <c r="EV69" s="110"/>
      <c r="EW69" s="110"/>
      <c r="EX69" s="110"/>
      <c r="EY69" s="110"/>
      <c r="EZ69" s="110"/>
      <c r="FA69" s="110"/>
      <c r="FB69" s="110"/>
      <c r="FC69" s="110"/>
      <c r="FD69" s="110"/>
      <c r="FE69" s="110"/>
      <c r="FF69" s="110"/>
      <c r="FG69" s="110"/>
      <c r="FH69" s="110"/>
      <c r="FI69" s="110"/>
      <c r="FJ69" s="110"/>
      <c r="FK69" s="110"/>
      <c r="FL69" s="110"/>
      <c r="FM69" s="110"/>
      <c r="FN69" s="110"/>
      <c r="FO69" s="110"/>
      <c r="FP69" s="110"/>
      <c r="FQ69" s="110"/>
      <c r="FR69" s="110"/>
      <c r="FS69" s="110"/>
      <c r="FT69" s="110"/>
      <c r="FU69" s="110"/>
      <c r="FV69" s="110"/>
      <c r="FW69" s="110"/>
      <c r="FX69" s="110"/>
      <c r="FY69" s="110"/>
      <c r="FZ69" s="110"/>
      <c r="GA69" s="110"/>
      <c r="GB69" s="110"/>
      <c r="GC69" s="110"/>
      <c r="GD69" s="110"/>
      <c r="GE69" s="110"/>
      <c r="GF69" s="110"/>
      <c r="GG69" s="110"/>
      <c r="GH69" s="110"/>
      <c r="GI69" s="110"/>
      <c r="GJ69" s="110"/>
      <c r="GK69" s="110"/>
      <c r="GL69" s="110"/>
      <c r="GM69" s="110"/>
      <c r="GN69" s="110"/>
      <c r="GO69" s="110"/>
      <c r="GP69" s="110"/>
      <c r="GQ69" s="110"/>
      <c r="GR69" s="110"/>
      <c r="GS69" s="110"/>
      <c r="GT69" s="110"/>
      <c r="GU69" s="110"/>
      <c r="GV69" s="110"/>
      <c r="GW69" s="110"/>
      <c r="GX69" s="110"/>
      <c r="GY69" s="110"/>
      <c r="GZ69" s="110"/>
      <c r="HA69" s="110"/>
      <c r="HB69" s="110"/>
      <c r="HC69" s="110"/>
      <c r="HD69" s="110"/>
      <c r="HE69" s="110"/>
      <c r="HF69" s="110"/>
      <c r="HG69" s="110"/>
      <c r="HH69" s="110"/>
      <c r="HI69" s="110"/>
      <c r="HJ69" s="110"/>
      <c r="HK69" s="110"/>
      <c r="HL69" s="110"/>
      <c r="HM69" s="110"/>
      <c r="HN69" s="110"/>
      <c r="HO69" s="110"/>
      <c r="HP69" s="110"/>
      <c r="HQ69" s="110"/>
      <c r="HR69" s="110"/>
      <c r="HS69" s="110"/>
      <c r="HT69" s="110"/>
      <c r="HU69" s="110"/>
      <c r="HV69" s="110"/>
      <c r="HW69" s="110"/>
      <c r="HX69" s="110"/>
      <c r="HY69" s="110"/>
      <c r="HZ69" s="110"/>
      <c r="IA69" s="110"/>
      <c r="IB69" s="110"/>
      <c r="IC69" s="110"/>
      <c r="ID69" s="110"/>
      <c r="IE69" s="110"/>
      <c r="IF69" s="110"/>
      <c r="IG69" s="110"/>
      <c r="IH69" s="110"/>
      <c r="II69" s="110"/>
      <c r="IJ69" s="110"/>
      <c r="IK69" s="110"/>
      <c r="IL69" s="110"/>
      <c r="IM69" s="110"/>
      <c r="IN69" s="110"/>
      <c r="IO69" s="110"/>
      <c r="IP69" s="110"/>
      <c r="IQ69" s="70"/>
    </row>
    <row r="70" spans="1:251" ht="16.5" hidden="1" customHeight="1">
      <c r="A70" s="95" t="s">
        <v>450</v>
      </c>
      <c r="B70" t="s">
        <v>1350</v>
      </c>
      <c r="C70" t="s">
        <v>450</v>
      </c>
      <c r="D70">
        <v>30</v>
      </c>
      <c r="E70" t="s">
        <v>450</v>
      </c>
      <c r="F70">
        <v>2</v>
      </c>
      <c r="G70" s="665"/>
      <c r="H70">
        <v>46</v>
      </c>
      <c r="J70" s="214" t="str">
        <f t="shared" si="3"/>
        <v>LTQ300246</v>
      </c>
      <c r="K70">
        <v>38680</v>
      </c>
      <c r="R70" s="95" t="s">
        <v>450</v>
      </c>
      <c r="V70" s="214"/>
      <c r="EE70" s="95" t="s">
        <v>450</v>
      </c>
      <c r="EF70" s="110"/>
      <c r="EG70" s="110"/>
      <c r="EH70" s="110"/>
      <c r="EI70" s="216"/>
      <c r="EJ70" s="110"/>
      <c r="EK70" s="110"/>
      <c r="EL70" s="110"/>
      <c r="EM70" s="110"/>
      <c r="EN70" s="110"/>
      <c r="EO70" s="110"/>
      <c r="EP70" s="110"/>
      <c r="EQ70" s="110"/>
      <c r="ER70" s="110"/>
      <c r="ES70" s="110"/>
      <c r="ET70" s="110"/>
      <c r="EU70" s="110"/>
      <c r="EV70" s="110"/>
      <c r="EW70" s="110"/>
      <c r="EX70" s="110"/>
      <c r="EY70" s="110"/>
      <c r="EZ70" s="110"/>
      <c r="FA70" s="110"/>
      <c r="FB70" s="110"/>
      <c r="FC70" s="110"/>
      <c r="FD70" s="110"/>
      <c r="FE70" s="110"/>
      <c r="FF70" s="110"/>
      <c r="FG70" s="110"/>
      <c r="FH70" s="110"/>
      <c r="FI70" s="110"/>
      <c r="FJ70" s="110"/>
      <c r="FK70" s="110"/>
      <c r="FL70" s="110"/>
      <c r="FM70" s="110"/>
      <c r="FN70" s="110"/>
      <c r="FO70" s="110"/>
      <c r="FP70" s="110"/>
      <c r="FQ70" s="110"/>
      <c r="FR70" s="110"/>
      <c r="FS70" s="110"/>
      <c r="FT70" s="110"/>
      <c r="FU70" s="110"/>
      <c r="FV70" s="110"/>
      <c r="FW70" s="110"/>
      <c r="FX70" s="110"/>
      <c r="FY70" s="110"/>
      <c r="FZ70" s="110"/>
      <c r="GA70" s="110"/>
      <c r="GB70" s="110"/>
      <c r="GC70" s="110"/>
      <c r="GD70" s="110"/>
      <c r="GE70" s="110"/>
      <c r="GF70" s="110"/>
      <c r="GG70" s="110"/>
      <c r="GH70" s="110"/>
      <c r="GI70" s="110"/>
      <c r="GJ70" s="110"/>
      <c r="GK70" s="110"/>
      <c r="GL70" s="110"/>
      <c r="GM70" s="110"/>
      <c r="GN70" s="110"/>
      <c r="GO70" s="110"/>
      <c r="GP70" s="110"/>
      <c r="GQ70" s="110"/>
      <c r="GR70" s="110"/>
      <c r="GS70" s="110"/>
      <c r="GT70" s="110"/>
      <c r="GU70" s="110"/>
      <c r="GV70" s="110"/>
      <c r="GW70" s="110"/>
      <c r="GX70" s="110"/>
      <c r="GY70" s="110"/>
      <c r="GZ70" s="110"/>
      <c r="HA70" s="110"/>
      <c r="HB70" s="110"/>
      <c r="HC70" s="110"/>
      <c r="HD70" s="110"/>
      <c r="HE70" s="110"/>
      <c r="HF70" s="110"/>
      <c r="HG70" s="110"/>
      <c r="HH70" s="110"/>
      <c r="HI70" s="110"/>
      <c r="HJ70" s="110"/>
      <c r="HK70" s="110"/>
      <c r="HL70" s="110"/>
      <c r="HM70" s="110"/>
      <c r="HN70" s="110"/>
      <c r="HO70" s="110"/>
      <c r="HP70" s="110"/>
      <c r="HQ70" s="110"/>
      <c r="HR70" s="110"/>
      <c r="HS70" s="110"/>
      <c r="HT70" s="110"/>
      <c r="HU70" s="110"/>
      <c r="HV70" s="110"/>
      <c r="HW70" s="110"/>
      <c r="HX70" s="110"/>
      <c r="HY70" s="110"/>
      <c r="HZ70" s="110"/>
      <c r="IA70" s="110"/>
      <c r="IB70" s="110"/>
      <c r="IC70" s="110"/>
      <c r="ID70" s="110"/>
      <c r="IE70" s="110"/>
      <c r="IF70" s="110"/>
      <c r="IG70" s="110"/>
      <c r="IH70" s="110"/>
      <c r="II70" s="110"/>
      <c r="IJ70" s="110"/>
      <c r="IK70" s="110"/>
      <c r="IL70" s="110"/>
      <c r="IM70" s="110"/>
      <c r="IN70" s="110"/>
      <c r="IO70" s="110"/>
      <c r="IP70" s="110"/>
      <c r="IQ70" s="70"/>
    </row>
    <row r="71" spans="1:251" ht="16.5" hidden="1" customHeight="1">
      <c r="A71" s="95" t="s">
        <v>450</v>
      </c>
      <c r="B71" t="s">
        <v>1350</v>
      </c>
      <c r="C71" t="s">
        <v>450</v>
      </c>
      <c r="D71">
        <v>30</v>
      </c>
      <c r="E71" t="s">
        <v>450</v>
      </c>
      <c r="F71">
        <v>2</v>
      </c>
      <c r="G71" s="665"/>
      <c r="H71">
        <v>47</v>
      </c>
      <c r="J71" s="214" t="str">
        <f t="shared" si="3"/>
        <v>LTQ300247</v>
      </c>
      <c r="K71">
        <v>40110</v>
      </c>
      <c r="R71" s="95" t="s">
        <v>450</v>
      </c>
      <c r="V71" s="214"/>
      <c r="EE71" s="95" t="s">
        <v>450</v>
      </c>
      <c r="EF71" s="110"/>
      <c r="EG71" s="110"/>
      <c r="EH71" s="110"/>
      <c r="EI71" s="216"/>
      <c r="EJ71" s="110"/>
      <c r="EK71" s="110"/>
      <c r="EL71" s="110"/>
      <c r="EM71" s="110"/>
      <c r="EN71" s="110"/>
      <c r="EO71" s="110"/>
      <c r="EP71" s="110"/>
      <c r="EQ71" s="110"/>
      <c r="ER71" s="110"/>
      <c r="ES71" s="110"/>
      <c r="ET71" s="110"/>
      <c r="EU71" s="110"/>
      <c r="EV71" s="110"/>
      <c r="EW71" s="110"/>
      <c r="EX71" s="110"/>
      <c r="EY71" s="110"/>
      <c r="EZ71" s="110"/>
      <c r="FA71" s="110"/>
      <c r="FB71" s="110"/>
      <c r="FC71" s="110"/>
      <c r="FD71" s="110"/>
      <c r="FE71" s="110"/>
      <c r="FF71" s="110"/>
      <c r="FG71" s="110"/>
      <c r="FH71" s="110"/>
      <c r="FI71" s="110"/>
      <c r="FJ71" s="110"/>
      <c r="FK71" s="110"/>
      <c r="FL71" s="110"/>
      <c r="FM71" s="110"/>
      <c r="FN71" s="110"/>
      <c r="FO71" s="110"/>
      <c r="FP71" s="110"/>
      <c r="FQ71" s="110"/>
      <c r="FR71" s="110"/>
      <c r="FS71" s="110"/>
      <c r="FT71" s="110"/>
      <c r="FU71" s="110"/>
      <c r="FV71" s="110"/>
      <c r="FW71" s="110"/>
      <c r="FX71" s="110"/>
      <c r="FY71" s="110"/>
      <c r="FZ71" s="110"/>
      <c r="GA71" s="110"/>
      <c r="GB71" s="110"/>
      <c r="GC71" s="110"/>
      <c r="GD71" s="110"/>
      <c r="GE71" s="110"/>
      <c r="GF71" s="110"/>
      <c r="GG71" s="110"/>
      <c r="GH71" s="110"/>
      <c r="GI71" s="110"/>
      <c r="GJ71" s="110"/>
      <c r="GK71" s="110"/>
      <c r="GL71" s="110"/>
      <c r="GM71" s="110"/>
      <c r="GN71" s="110"/>
      <c r="GO71" s="110"/>
      <c r="GP71" s="110"/>
      <c r="GQ71" s="110"/>
      <c r="GR71" s="110"/>
      <c r="GS71" s="110"/>
      <c r="GT71" s="110"/>
      <c r="GU71" s="110"/>
      <c r="GV71" s="110"/>
      <c r="GW71" s="110"/>
      <c r="GX71" s="110"/>
      <c r="GY71" s="110"/>
      <c r="GZ71" s="110"/>
      <c r="HA71" s="110"/>
      <c r="HB71" s="110"/>
      <c r="HC71" s="110"/>
      <c r="HD71" s="110"/>
      <c r="HE71" s="110"/>
      <c r="HF71" s="110"/>
      <c r="HG71" s="110"/>
      <c r="HH71" s="110"/>
      <c r="HI71" s="110"/>
      <c r="HJ71" s="110"/>
      <c r="HK71" s="110"/>
      <c r="HL71" s="110"/>
      <c r="HM71" s="110"/>
      <c r="HN71" s="110"/>
      <c r="HO71" s="110"/>
      <c r="HP71" s="110"/>
      <c r="HQ71" s="110"/>
      <c r="HR71" s="110"/>
      <c r="HS71" s="110"/>
      <c r="HT71" s="110"/>
      <c r="HU71" s="110"/>
      <c r="HV71" s="110"/>
      <c r="HW71" s="110"/>
      <c r="HX71" s="110"/>
      <c r="HY71" s="110"/>
      <c r="HZ71" s="110"/>
      <c r="IA71" s="110"/>
      <c r="IB71" s="110"/>
      <c r="IC71" s="110"/>
      <c r="ID71" s="110"/>
      <c r="IE71" s="110"/>
      <c r="IF71" s="110"/>
      <c r="IG71" s="110"/>
      <c r="IH71" s="110"/>
      <c r="II71" s="110"/>
      <c r="IJ71" s="110"/>
      <c r="IK71" s="110"/>
      <c r="IL71" s="110"/>
      <c r="IM71" s="110"/>
      <c r="IN71" s="110"/>
      <c r="IO71" s="110"/>
      <c r="IP71" s="110"/>
      <c r="IQ71" s="70"/>
    </row>
    <row r="72" spans="1:251" ht="16.5" hidden="1" customHeight="1">
      <c r="A72" s="95" t="s">
        <v>450</v>
      </c>
      <c r="B72" t="s">
        <v>1350</v>
      </c>
      <c r="C72" t="s">
        <v>450</v>
      </c>
      <c r="D72">
        <v>30</v>
      </c>
      <c r="E72" t="s">
        <v>450</v>
      </c>
      <c r="F72">
        <v>2</v>
      </c>
      <c r="G72" s="665"/>
      <c r="H72">
        <v>48</v>
      </c>
      <c r="J72" s="214" t="str">
        <f t="shared" si="3"/>
        <v>LTQ300248</v>
      </c>
      <c r="K72">
        <v>41440</v>
      </c>
      <c r="R72" s="95" t="s">
        <v>450</v>
      </c>
      <c r="V72" s="214"/>
      <c r="EE72" s="95" t="s">
        <v>450</v>
      </c>
      <c r="EF72" s="110"/>
      <c r="EG72" s="110"/>
      <c r="EH72" s="110"/>
      <c r="EI72" s="216"/>
      <c r="EJ72" s="110"/>
      <c r="EK72" s="110"/>
      <c r="EL72" s="110"/>
      <c r="EM72" s="110"/>
      <c r="EN72" s="110"/>
      <c r="EO72" s="110"/>
      <c r="EP72" s="110"/>
      <c r="EQ72" s="110"/>
      <c r="ER72" s="110"/>
      <c r="ES72" s="110"/>
      <c r="ET72" s="110"/>
      <c r="EU72" s="110"/>
      <c r="EV72" s="110"/>
      <c r="EW72" s="110"/>
      <c r="EX72" s="110"/>
      <c r="EY72" s="110"/>
      <c r="EZ72" s="110"/>
      <c r="FA72" s="110"/>
      <c r="FB72" s="110"/>
      <c r="FC72" s="110"/>
      <c r="FD72" s="110"/>
      <c r="FE72" s="110"/>
      <c r="FF72" s="110"/>
      <c r="FG72" s="110"/>
      <c r="FH72" s="110"/>
      <c r="FI72" s="110"/>
      <c r="FJ72" s="110"/>
      <c r="FK72" s="110"/>
      <c r="FL72" s="110"/>
      <c r="FM72" s="110"/>
      <c r="FN72" s="110"/>
      <c r="FO72" s="110"/>
      <c r="FP72" s="110"/>
      <c r="FQ72" s="110"/>
      <c r="FR72" s="110"/>
      <c r="FS72" s="110"/>
      <c r="FT72" s="110"/>
      <c r="FU72" s="110"/>
      <c r="FV72" s="110"/>
      <c r="FW72" s="110"/>
      <c r="FX72" s="110"/>
      <c r="FY72" s="110"/>
      <c r="FZ72" s="110"/>
      <c r="GA72" s="110"/>
      <c r="GB72" s="110"/>
      <c r="GC72" s="110"/>
      <c r="GD72" s="110"/>
      <c r="GE72" s="110"/>
      <c r="GF72" s="110"/>
      <c r="GG72" s="110"/>
      <c r="GH72" s="110"/>
      <c r="GI72" s="110"/>
      <c r="GJ72" s="110"/>
      <c r="GK72" s="110"/>
      <c r="GL72" s="110"/>
      <c r="GM72" s="110"/>
      <c r="GN72" s="110"/>
      <c r="GO72" s="110"/>
      <c r="GP72" s="110"/>
      <c r="GQ72" s="110"/>
      <c r="GR72" s="110"/>
      <c r="GS72" s="110"/>
      <c r="GT72" s="110"/>
      <c r="GU72" s="110"/>
      <c r="GV72" s="110"/>
      <c r="GW72" s="110"/>
      <c r="GX72" s="110"/>
      <c r="GY72" s="110"/>
      <c r="GZ72" s="110"/>
      <c r="HA72" s="110"/>
      <c r="HB72" s="110"/>
      <c r="HC72" s="110"/>
      <c r="HD72" s="110"/>
      <c r="HE72" s="110"/>
      <c r="HF72" s="110"/>
      <c r="HG72" s="110"/>
      <c r="HH72" s="110"/>
      <c r="HI72" s="110"/>
      <c r="HJ72" s="110"/>
      <c r="HK72" s="110"/>
      <c r="HL72" s="110"/>
      <c r="HM72" s="110"/>
      <c r="HN72" s="110"/>
      <c r="HO72" s="110"/>
      <c r="HP72" s="110"/>
      <c r="HQ72" s="110"/>
      <c r="HR72" s="110"/>
      <c r="HS72" s="110"/>
      <c r="HT72" s="110"/>
      <c r="HU72" s="110"/>
      <c r="HV72" s="110"/>
      <c r="HW72" s="110"/>
      <c r="HX72" s="110"/>
      <c r="HY72" s="110"/>
      <c r="HZ72" s="110"/>
      <c r="IA72" s="110"/>
      <c r="IB72" s="110"/>
      <c r="IC72" s="110"/>
      <c r="ID72" s="110"/>
      <c r="IE72" s="110"/>
      <c r="IF72" s="110"/>
      <c r="IG72" s="110"/>
      <c r="IH72" s="110"/>
      <c r="II72" s="110"/>
      <c r="IJ72" s="110"/>
      <c r="IK72" s="110"/>
      <c r="IL72" s="110"/>
      <c r="IM72" s="110"/>
      <c r="IN72" s="110"/>
      <c r="IO72" s="110"/>
      <c r="IP72" s="110"/>
      <c r="IQ72" s="70"/>
    </row>
    <row r="73" spans="1:251" ht="16.5" hidden="1" customHeight="1">
      <c r="A73" s="95" t="s">
        <v>450</v>
      </c>
      <c r="B73" t="s">
        <v>1350</v>
      </c>
      <c r="C73" t="s">
        <v>450</v>
      </c>
      <c r="D73">
        <v>30</v>
      </c>
      <c r="E73" t="s">
        <v>450</v>
      </c>
      <c r="F73">
        <v>2</v>
      </c>
      <c r="G73" s="665"/>
      <c r="H73">
        <v>49</v>
      </c>
      <c r="J73" s="214" t="str">
        <f t="shared" si="3"/>
        <v>LTQ300249</v>
      </c>
      <c r="K73">
        <v>42870</v>
      </c>
      <c r="R73" s="95" t="s">
        <v>450</v>
      </c>
      <c r="V73" s="214"/>
      <c r="EE73" s="95" t="s">
        <v>450</v>
      </c>
      <c r="EF73" s="110"/>
      <c r="EG73" s="110"/>
      <c r="EH73" s="110"/>
      <c r="EI73" s="216"/>
      <c r="EJ73" s="110"/>
      <c r="EK73" s="110"/>
      <c r="EL73" s="110"/>
      <c r="EM73" s="110"/>
      <c r="EN73" s="110"/>
      <c r="EO73" s="110"/>
      <c r="EP73" s="110"/>
      <c r="EQ73" s="110"/>
      <c r="ER73" s="110"/>
      <c r="ES73" s="110"/>
      <c r="ET73" s="110"/>
      <c r="EU73" s="110"/>
      <c r="EV73" s="110"/>
      <c r="EW73" s="110"/>
      <c r="EX73" s="110"/>
      <c r="EY73" s="110"/>
      <c r="EZ73" s="110"/>
      <c r="FA73" s="110"/>
      <c r="FB73" s="110"/>
      <c r="FC73" s="110"/>
      <c r="FD73" s="110"/>
      <c r="FE73" s="110"/>
      <c r="FF73" s="110"/>
      <c r="FG73" s="110"/>
      <c r="FH73" s="110"/>
      <c r="FI73" s="110"/>
      <c r="FJ73" s="110"/>
      <c r="FK73" s="110"/>
      <c r="FL73" s="110"/>
      <c r="FM73" s="110"/>
      <c r="FN73" s="110"/>
      <c r="FO73" s="110"/>
      <c r="FP73" s="110"/>
      <c r="FQ73" s="110"/>
      <c r="FR73" s="110"/>
      <c r="FS73" s="110"/>
      <c r="FT73" s="110"/>
      <c r="FU73" s="110"/>
      <c r="FV73" s="110"/>
      <c r="FW73" s="110"/>
      <c r="FX73" s="110"/>
      <c r="FY73" s="110"/>
      <c r="FZ73" s="110"/>
      <c r="GA73" s="110"/>
      <c r="GB73" s="110"/>
      <c r="GC73" s="110"/>
      <c r="GD73" s="110"/>
      <c r="GE73" s="110"/>
      <c r="GF73" s="110"/>
      <c r="GG73" s="110"/>
      <c r="GH73" s="110"/>
      <c r="GI73" s="110"/>
      <c r="GJ73" s="110"/>
      <c r="GK73" s="110"/>
      <c r="GL73" s="110"/>
      <c r="GM73" s="110"/>
      <c r="GN73" s="110"/>
      <c r="GO73" s="110"/>
      <c r="GP73" s="110"/>
      <c r="GQ73" s="110"/>
      <c r="GR73" s="110"/>
      <c r="GS73" s="110"/>
      <c r="GT73" s="110"/>
      <c r="GU73" s="110"/>
      <c r="GV73" s="110"/>
      <c r="GW73" s="110"/>
      <c r="GX73" s="110"/>
      <c r="GY73" s="110"/>
      <c r="GZ73" s="110"/>
      <c r="HA73" s="110"/>
      <c r="HB73" s="110"/>
      <c r="HC73" s="110"/>
      <c r="HD73" s="110"/>
      <c r="HE73" s="110"/>
      <c r="HF73" s="110"/>
      <c r="HG73" s="110"/>
      <c r="HH73" s="110"/>
      <c r="HI73" s="110"/>
      <c r="HJ73" s="110"/>
      <c r="HK73" s="110"/>
      <c r="HL73" s="110"/>
      <c r="HM73" s="110"/>
      <c r="HN73" s="110"/>
      <c r="HO73" s="110"/>
      <c r="HP73" s="110"/>
      <c r="HQ73" s="110"/>
      <c r="HR73" s="110"/>
      <c r="HS73" s="110"/>
      <c r="HT73" s="110"/>
      <c r="HU73" s="110"/>
      <c r="HV73" s="110"/>
      <c r="HW73" s="110"/>
      <c r="HX73" s="110"/>
      <c r="HY73" s="110"/>
      <c r="HZ73" s="110"/>
      <c r="IA73" s="110"/>
      <c r="IB73" s="110"/>
      <c r="IC73" s="110"/>
      <c r="ID73" s="110"/>
      <c r="IE73" s="110"/>
      <c r="IF73" s="110"/>
      <c r="IG73" s="110"/>
      <c r="IH73" s="110"/>
      <c r="II73" s="110"/>
      <c r="IJ73" s="110"/>
      <c r="IK73" s="110"/>
      <c r="IL73" s="110"/>
      <c r="IM73" s="110"/>
      <c r="IN73" s="110"/>
      <c r="IO73" s="110"/>
      <c r="IP73" s="110"/>
      <c r="IQ73" s="70"/>
    </row>
    <row r="74" spans="1:251" ht="16.5" hidden="1" customHeight="1">
      <c r="A74" s="95" t="s">
        <v>450</v>
      </c>
      <c r="B74" t="s">
        <v>1350</v>
      </c>
      <c r="C74" t="s">
        <v>450</v>
      </c>
      <c r="D74">
        <v>30</v>
      </c>
      <c r="E74" t="s">
        <v>450</v>
      </c>
      <c r="F74">
        <v>2</v>
      </c>
      <c r="G74" s="665"/>
      <c r="H74">
        <v>50</v>
      </c>
      <c r="J74" s="214" t="str">
        <f t="shared" si="3"/>
        <v>LTQ300250</v>
      </c>
      <c r="K74">
        <v>44200</v>
      </c>
      <c r="R74" s="95" t="s">
        <v>450</v>
      </c>
      <c r="V74" s="214"/>
      <c r="EE74" s="95" t="s">
        <v>450</v>
      </c>
      <c r="EF74" s="110"/>
      <c r="EG74" s="110"/>
      <c r="EH74" s="110"/>
      <c r="EI74" s="216"/>
      <c r="EJ74" s="110"/>
      <c r="EK74" s="110"/>
      <c r="EL74" s="110"/>
      <c r="EM74" s="110"/>
      <c r="EN74" s="110"/>
      <c r="EO74" s="110"/>
      <c r="EP74" s="110"/>
      <c r="EQ74" s="110"/>
      <c r="ER74" s="110"/>
      <c r="ES74" s="110"/>
      <c r="ET74" s="110"/>
      <c r="EU74" s="110"/>
      <c r="EV74" s="110"/>
      <c r="EW74" s="110"/>
      <c r="EX74" s="110"/>
      <c r="EY74" s="110"/>
      <c r="EZ74" s="110"/>
      <c r="FA74" s="110"/>
      <c r="FB74" s="110"/>
      <c r="FC74" s="110"/>
      <c r="FD74" s="110"/>
      <c r="FE74" s="110"/>
      <c r="FF74" s="110"/>
      <c r="FG74" s="110"/>
      <c r="FH74" s="110"/>
      <c r="FI74" s="110"/>
      <c r="FJ74" s="110"/>
      <c r="FK74" s="110"/>
      <c r="FL74" s="110"/>
      <c r="FM74" s="110"/>
      <c r="FN74" s="110"/>
      <c r="FO74" s="110"/>
      <c r="FP74" s="110"/>
      <c r="FQ74" s="110"/>
      <c r="FR74" s="110"/>
      <c r="FS74" s="110"/>
      <c r="FT74" s="110"/>
      <c r="FU74" s="110"/>
      <c r="FV74" s="110"/>
      <c r="FW74" s="110"/>
      <c r="FX74" s="110"/>
      <c r="FY74" s="110"/>
      <c r="FZ74" s="110"/>
      <c r="GA74" s="110"/>
      <c r="GB74" s="110"/>
      <c r="GC74" s="110"/>
      <c r="GD74" s="110"/>
      <c r="GE74" s="110"/>
      <c r="GF74" s="110"/>
      <c r="GG74" s="110"/>
      <c r="GH74" s="110"/>
      <c r="GI74" s="110"/>
      <c r="GJ74" s="110"/>
      <c r="GK74" s="110"/>
      <c r="GL74" s="110"/>
      <c r="GM74" s="110"/>
      <c r="GN74" s="110"/>
      <c r="GO74" s="110"/>
      <c r="GP74" s="110"/>
      <c r="GQ74" s="110"/>
      <c r="GR74" s="110"/>
      <c r="GS74" s="110"/>
      <c r="GT74" s="110"/>
      <c r="GU74" s="110"/>
      <c r="GV74" s="110"/>
      <c r="GW74" s="110"/>
      <c r="GX74" s="110"/>
      <c r="GY74" s="110"/>
      <c r="GZ74" s="110"/>
      <c r="HA74" s="110"/>
      <c r="HB74" s="110"/>
      <c r="HC74" s="110"/>
      <c r="HD74" s="110"/>
      <c r="HE74" s="110"/>
      <c r="HF74" s="110"/>
      <c r="HG74" s="110"/>
      <c r="HH74" s="110"/>
      <c r="HI74" s="110"/>
      <c r="HJ74" s="110"/>
      <c r="HK74" s="110"/>
      <c r="HL74" s="110"/>
      <c r="HM74" s="110"/>
      <c r="HN74" s="110"/>
      <c r="HO74" s="110"/>
      <c r="HP74" s="110"/>
      <c r="HQ74" s="110"/>
      <c r="HR74" s="110"/>
      <c r="HS74" s="110"/>
      <c r="HT74" s="110"/>
      <c r="HU74" s="110"/>
      <c r="HV74" s="110"/>
      <c r="HW74" s="110"/>
      <c r="HX74" s="110"/>
      <c r="HY74" s="110"/>
      <c r="HZ74" s="110"/>
      <c r="IA74" s="110"/>
      <c r="IB74" s="110"/>
      <c r="IC74" s="110"/>
      <c r="ID74" s="110"/>
      <c r="IE74" s="110"/>
      <c r="IF74" s="110"/>
      <c r="IG74" s="110"/>
      <c r="IH74" s="110"/>
      <c r="II74" s="110"/>
      <c r="IJ74" s="110"/>
      <c r="IK74" s="110"/>
      <c r="IL74" s="110"/>
      <c r="IM74" s="110"/>
      <c r="IN74" s="110"/>
      <c r="IO74" s="110"/>
      <c r="IP74" s="110"/>
      <c r="IQ74" s="70"/>
    </row>
    <row r="75" spans="1:251" ht="16.5" hidden="1" customHeight="1">
      <c r="A75" s="95" t="s">
        <v>450</v>
      </c>
      <c r="B75" t="s">
        <v>1349</v>
      </c>
      <c r="C75" t="s">
        <v>450</v>
      </c>
      <c r="D75">
        <v>20</v>
      </c>
      <c r="E75" t="s">
        <v>450</v>
      </c>
      <c r="F75">
        <v>1</v>
      </c>
      <c r="G75" s="665"/>
      <c r="H75">
        <v>15</v>
      </c>
      <c r="J75" s="214" t="str">
        <f t="shared" si="3"/>
        <v>LTQ200115</v>
      </c>
      <c r="K75">
        <v>18710</v>
      </c>
      <c r="R75" s="95" t="s">
        <v>450</v>
      </c>
      <c r="V75" s="214"/>
      <c r="EE75" s="95" t="s">
        <v>450</v>
      </c>
      <c r="EF75" s="110"/>
      <c r="EG75" s="110"/>
      <c r="EH75" s="110"/>
      <c r="EI75" s="216"/>
      <c r="EJ75" s="110"/>
      <c r="EK75" s="110"/>
      <c r="EL75" s="110"/>
      <c r="EM75" s="110"/>
      <c r="EN75" s="110"/>
      <c r="EO75" s="110"/>
      <c r="EP75" s="110"/>
      <c r="EQ75" s="110"/>
      <c r="ER75" s="110"/>
      <c r="ES75" s="110"/>
      <c r="ET75" s="110"/>
      <c r="EU75" s="110"/>
      <c r="EV75" s="110"/>
      <c r="EW75" s="110"/>
      <c r="EX75" s="110"/>
      <c r="EY75" s="110"/>
      <c r="EZ75" s="110"/>
      <c r="FA75" s="110"/>
      <c r="FB75" s="110"/>
      <c r="FC75" s="110"/>
      <c r="FD75" s="110"/>
      <c r="FE75" s="110"/>
      <c r="FF75" s="110"/>
      <c r="FG75" s="110"/>
      <c r="FH75" s="110"/>
      <c r="FI75" s="110"/>
      <c r="FJ75" s="110"/>
      <c r="FK75" s="110"/>
      <c r="FL75" s="110"/>
      <c r="FM75" s="110"/>
      <c r="FN75" s="110"/>
      <c r="FO75" s="110"/>
      <c r="FP75" s="110"/>
      <c r="FQ75" s="110"/>
      <c r="FR75" s="110"/>
      <c r="FS75" s="110"/>
      <c r="FT75" s="110"/>
      <c r="FU75" s="110"/>
      <c r="FV75" s="110"/>
      <c r="FW75" s="110"/>
      <c r="FX75" s="110"/>
      <c r="FY75" s="110"/>
      <c r="FZ75" s="110"/>
      <c r="GA75" s="110"/>
      <c r="GB75" s="110"/>
      <c r="GC75" s="110"/>
      <c r="GD75" s="110"/>
      <c r="GE75" s="110"/>
      <c r="GF75" s="110"/>
      <c r="GG75" s="110"/>
      <c r="GH75" s="110"/>
      <c r="GI75" s="110"/>
      <c r="GJ75" s="110"/>
      <c r="GK75" s="110"/>
      <c r="GL75" s="110"/>
      <c r="GM75" s="110"/>
      <c r="GN75" s="110"/>
      <c r="GO75" s="110"/>
      <c r="GP75" s="110"/>
      <c r="GQ75" s="110"/>
      <c r="GR75" s="110"/>
      <c r="GS75" s="110"/>
      <c r="GT75" s="110"/>
      <c r="GU75" s="110"/>
      <c r="GV75" s="110"/>
      <c r="GW75" s="110"/>
      <c r="GX75" s="110"/>
      <c r="GY75" s="110"/>
      <c r="GZ75" s="110"/>
      <c r="HA75" s="110"/>
      <c r="HB75" s="110"/>
      <c r="HC75" s="110"/>
      <c r="HD75" s="110"/>
      <c r="HE75" s="110"/>
      <c r="HF75" s="110"/>
      <c r="HG75" s="110"/>
      <c r="HH75" s="110"/>
      <c r="HI75" s="110"/>
      <c r="HJ75" s="110"/>
      <c r="HK75" s="110"/>
      <c r="HL75" s="110"/>
      <c r="HM75" s="110"/>
      <c r="HN75" s="110"/>
      <c r="HO75" s="110"/>
      <c r="HP75" s="110"/>
      <c r="HQ75" s="110"/>
      <c r="HR75" s="110"/>
      <c r="HS75" s="110"/>
      <c r="HT75" s="110"/>
      <c r="HU75" s="110"/>
      <c r="HV75" s="110"/>
      <c r="HW75" s="110"/>
      <c r="HX75" s="110"/>
      <c r="HY75" s="110"/>
      <c r="HZ75" s="110"/>
      <c r="IA75" s="110"/>
      <c r="IB75" s="110"/>
      <c r="IC75" s="110"/>
      <c r="ID75" s="110"/>
      <c r="IE75" s="110"/>
      <c r="IF75" s="110"/>
      <c r="IG75" s="110"/>
      <c r="IH75" s="110"/>
      <c r="II75" s="110"/>
      <c r="IJ75" s="110"/>
      <c r="IK75" s="110"/>
      <c r="IL75" s="110"/>
      <c r="IM75" s="110"/>
      <c r="IN75" s="110"/>
      <c r="IO75" s="110"/>
      <c r="IP75" s="110"/>
      <c r="IQ75" s="70"/>
    </row>
    <row r="76" spans="1:251" ht="16.5" hidden="1" customHeight="1">
      <c r="A76" s="95" t="s">
        <v>450</v>
      </c>
      <c r="B76" t="s">
        <v>1349</v>
      </c>
      <c r="C76" t="s">
        <v>450</v>
      </c>
      <c r="D76">
        <v>20</v>
      </c>
      <c r="E76" t="s">
        <v>450</v>
      </c>
      <c r="F76">
        <v>1</v>
      </c>
      <c r="G76" s="665"/>
      <c r="H76">
        <v>16</v>
      </c>
      <c r="J76" s="214" t="str">
        <f t="shared" si="3"/>
        <v>LTQ200116</v>
      </c>
      <c r="K76">
        <v>19010</v>
      </c>
      <c r="R76" s="95" t="s">
        <v>450</v>
      </c>
      <c r="V76" s="214"/>
      <c r="EE76" s="95" t="s">
        <v>450</v>
      </c>
      <c r="EF76" s="110"/>
      <c r="EG76" s="110"/>
      <c r="EH76" s="110"/>
      <c r="EI76" s="216"/>
      <c r="EJ76" s="110"/>
      <c r="EK76" s="110"/>
      <c r="EL76" s="110"/>
      <c r="EM76" s="110"/>
      <c r="EN76" s="110"/>
      <c r="EO76" s="110"/>
      <c r="EP76" s="110"/>
      <c r="EQ76" s="110"/>
      <c r="ER76" s="110"/>
      <c r="ES76" s="110"/>
      <c r="ET76" s="110"/>
      <c r="EU76" s="110"/>
      <c r="EV76" s="110"/>
      <c r="EW76" s="110"/>
      <c r="EX76" s="110"/>
      <c r="EY76" s="110"/>
      <c r="EZ76" s="110"/>
      <c r="FA76" s="110"/>
      <c r="FB76" s="110"/>
      <c r="FC76" s="110"/>
      <c r="FD76" s="110"/>
      <c r="FE76" s="110"/>
      <c r="FF76" s="110"/>
      <c r="FG76" s="110"/>
      <c r="FH76" s="110"/>
      <c r="FI76" s="110"/>
      <c r="FJ76" s="110"/>
      <c r="FK76" s="110"/>
      <c r="FL76" s="110"/>
      <c r="FM76" s="110"/>
      <c r="FN76" s="110"/>
      <c r="FO76" s="110"/>
      <c r="FP76" s="110"/>
      <c r="FQ76" s="110"/>
      <c r="FR76" s="110"/>
      <c r="FS76" s="110"/>
      <c r="FT76" s="110"/>
      <c r="FU76" s="110"/>
      <c r="FV76" s="110"/>
      <c r="FW76" s="110"/>
      <c r="FX76" s="110"/>
      <c r="FY76" s="110"/>
      <c r="FZ76" s="110"/>
      <c r="GA76" s="110"/>
      <c r="GB76" s="110"/>
      <c r="GC76" s="110"/>
      <c r="GD76" s="110"/>
      <c r="GE76" s="110"/>
      <c r="GF76" s="110"/>
      <c r="GG76" s="110"/>
      <c r="GH76" s="110"/>
      <c r="GI76" s="110"/>
      <c r="GJ76" s="110"/>
      <c r="GK76" s="110"/>
      <c r="GL76" s="110"/>
      <c r="GM76" s="110"/>
      <c r="GN76" s="110"/>
      <c r="GO76" s="110"/>
      <c r="GP76" s="110"/>
      <c r="GQ76" s="110"/>
      <c r="GR76" s="110"/>
      <c r="GS76" s="110"/>
      <c r="GT76" s="110"/>
      <c r="GU76" s="110"/>
      <c r="GV76" s="110"/>
      <c r="GW76" s="110"/>
      <c r="GX76" s="110"/>
      <c r="GY76" s="110"/>
      <c r="GZ76" s="110"/>
      <c r="HA76" s="110"/>
      <c r="HB76" s="110"/>
      <c r="HC76" s="110"/>
      <c r="HD76" s="110"/>
      <c r="HE76" s="110"/>
      <c r="HF76" s="110"/>
      <c r="HG76" s="110"/>
      <c r="HH76" s="110"/>
      <c r="HI76" s="110"/>
      <c r="HJ76" s="110"/>
      <c r="HK76" s="110"/>
      <c r="HL76" s="110"/>
      <c r="HM76" s="110"/>
      <c r="HN76" s="110"/>
      <c r="HO76" s="110"/>
      <c r="HP76" s="110"/>
      <c r="HQ76" s="110"/>
      <c r="HR76" s="110"/>
      <c r="HS76" s="110"/>
      <c r="HT76" s="110"/>
      <c r="HU76" s="110"/>
      <c r="HV76" s="110"/>
      <c r="HW76" s="110"/>
      <c r="HX76" s="110"/>
      <c r="HY76" s="110"/>
      <c r="HZ76" s="110"/>
      <c r="IA76" s="110"/>
      <c r="IB76" s="110"/>
      <c r="IC76" s="110"/>
      <c r="ID76" s="110"/>
      <c r="IE76" s="110"/>
      <c r="IF76" s="110"/>
      <c r="IG76" s="110"/>
      <c r="IH76" s="110"/>
      <c r="II76" s="110"/>
      <c r="IJ76" s="110"/>
      <c r="IK76" s="110"/>
      <c r="IL76" s="110"/>
      <c r="IM76" s="110"/>
      <c r="IN76" s="110"/>
      <c r="IO76" s="110"/>
      <c r="IP76" s="110"/>
      <c r="IQ76" s="70"/>
    </row>
    <row r="77" spans="1:251" ht="16.5" hidden="1" customHeight="1">
      <c r="A77" s="95" t="s">
        <v>450</v>
      </c>
      <c r="B77" t="s">
        <v>1349</v>
      </c>
      <c r="C77" t="s">
        <v>450</v>
      </c>
      <c r="D77">
        <v>20</v>
      </c>
      <c r="E77" t="s">
        <v>450</v>
      </c>
      <c r="F77">
        <v>1</v>
      </c>
      <c r="G77" s="665"/>
      <c r="H77">
        <v>17</v>
      </c>
      <c r="J77" s="214" t="str">
        <f t="shared" si="3"/>
        <v>LTQ200117</v>
      </c>
      <c r="K77">
        <v>19420</v>
      </c>
      <c r="R77" s="95" t="s">
        <v>450</v>
      </c>
      <c r="V77" s="214"/>
      <c r="EE77" s="95" t="s">
        <v>450</v>
      </c>
      <c r="EF77" s="110"/>
      <c r="EG77" s="110"/>
      <c r="EH77" s="110"/>
      <c r="EI77" s="216"/>
      <c r="EJ77" s="110"/>
      <c r="EK77" s="110"/>
      <c r="EL77" s="110"/>
      <c r="EM77" s="110"/>
      <c r="EN77" s="110"/>
      <c r="EO77" s="110"/>
      <c r="EP77" s="110"/>
      <c r="EQ77" s="110"/>
      <c r="ER77" s="110"/>
      <c r="ES77" s="110"/>
      <c r="ET77" s="110"/>
      <c r="EU77" s="110"/>
      <c r="EV77" s="110"/>
      <c r="EW77" s="110"/>
      <c r="EX77" s="110"/>
      <c r="EY77" s="110"/>
      <c r="EZ77" s="110"/>
      <c r="FA77" s="110"/>
      <c r="FB77" s="110"/>
      <c r="FC77" s="110"/>
      <c r="FD77" s="110"/>
      <c r="FE77" s="110"/>
      <c r="FF77" s="110"/>
      <c r="FG77" s="110"/>
      <c r="FH77" s="110"/>
      <c r="FI77" s="110"/>
      <c r="FJ77" s="110"/>
      <c r="FK77" s="110"/>
      <c r="FL77" s="110"/>
      <c r="FM77" s="110"/>
      <c r="FN77" s="110"/>
      <c r="FO77" s="110"/>
      <c r="FP77" s="110"/>
      <c r="FQ77" s="110"/>
      <c r="FR77" s="110"/>
      <c r="FS77" s="110"/>
      <c r="FT77" s="110"/>
      <c r="FU77" s="110"/>
      <c r="FV77" s="110"/>
      <c r="FW77" s="110"/>
      <c r="FX77" s="110"/>
      <c r="FY77" s="110"/>
      <c r="FZ77" s="110"/>
      <c r="GA77" s="110"/>
      <c r="GB77" s="110"/>
      <c r="GC77" s="110"/>
      <c r="GD77" s="110"/>
      <c r="GE77" s="110"/>
      <c r="GF77" s="110"/>
      <c r="GG77" s="110"/>
      <c r="GH77" s="110"/>
      <c r="GI77" s="110"/>
      <c r="GJ77" s="110"/>
      <c r="GK77" s="110"/>
      <c r="GL77" s="110"/>
      <c r="GM77" s="110"/>
      <c r="GN77" s="110"/>
      <c r="GO77" s="110"/>
      <c r="GP77" s="110"/>
      <c r="GQ77" s="110"/>
      <c r="GR77" s="110"/>
      <c r="GS77" s="110"/>
      <c r="GT77" s="110"/>
      <c r="GU77" s="110"/>
      <c r="GV77" s="110"/>
      <c r="GW77" s="110"/>
      <c r="GX77" s="110"/>
      <c r="GY77" s="110"/>
      <c r="GZ77" s="110"/>
      <c r="HA77" s="110"/>
      <c r="HB77" s="110"/>
      <c r="HC77" s="110"/>
      <c r="HD77" s="110"/>
      <c r="HE77" s="110"/>
      <c r="HF77" s="110"/>
      <c r="HG77" s="110"/>
      <c r="HH77" s="110"/>
      <c r="HI77" s="110"/>
      <c r="HJ77" s="110"/>
      <c r="HK77" s="110"/>
      <c r="HL77" s="110"/>
      <c r="HM77" s="110"/>
      <c r="HN77" s="110"/>
      <c r="HO77" s="110"/>
      <c r="HP77" s="110"/>
      <c r="HQ77" s="110"/>
      <c r="HR77" s="110"/>
      <c r="HS77" s="110"/>
      <c r="HT77" s="110"/>
      <c r="HU77" s="110"/>
      <c r="HV77" s="110"/>
      <c r="HW77" s="110"/>
      <c r="HX77" s="110"/>
      <c r="HY77" s="110"/>
      <c r="HZ77" s="110"/>
      <c r="IA77" s="110"/>
      <c r="IB77" s="110"/>
      <c r="IC77" s="110"/>
      <c r="ID77" s="110"/>
      <c r="IE77" s="110"/>
      <c r="IF77" s="110"/>
      <c r="IG77" s="110"/>
      <c r="IH77" s="110"/>
      <c r="II77" s="110"/>
      <c r="IJ77" s="110"/>
      <c r="IK77" s="110"/>
      <c r="IL77" s="110"/>
      <c r="IM77" s="110"/>
      <c r="IN77" s="110"/>
      <c r="IO77" s="110"/>
      <c r="IP77" s="110"/>
      <c r="IQ77" s="70"/>
    </row>
    <row r="78" spans="1:251" ht="16.5" hidden="1" customHeight="1">
      <c r="A78" s="95" t="s">
        <v>450</v>
      </c>
      <c r="B78" t="s">
        <v>1349</v>
      </c>
      <c r="C78" t="s">
        <v>450</v>
      </c>
      <c r="D78">
        <v>20</v>
      </c>
      <c r="E78" t="s">
        <v>450</v>
      </c>
      <c r="F78">
        <v>1</v>
      </c>
      <c r="G78" s="665"/>
      <c r="H78">
        <v>18</v>
      </c>
      <c r="J78" s="214" t="str">
        <f t="shared" si="3"/>
        <v>LTQ200118</v>
      </c>
      <c r="K78">
        <v>19830</v>
      </c>
      <c r="R78" s="95" t="s">
        <v>450</v>
      </c>
      <c r="U78" s="665"/>
      <c r="V78" s="214"/>
      <c r="EE78" s="95" t="s">
        <v>450</v>
      </c>
      <c r="EF78" s="110"/>
      <c r="EG78" s="110"/>
      <c r="EH78" s="110"/>
      <c r="EI78" s="216"/>
      <c r="EJ78" s="110"/>
      <c r="EK78" s="110"/>
      <c r="EL78" s="110"/>
      <c r="EM78" s="110"/>
      <c r="EN78" s="110"/>
      <c r="EO78" s="110"/>
      <c r="EP78" s="110"/>
      <c r="EQ78" s="110"/>
      <c r="ER78" s="110"/>
      <c r="ES78" s="110"/>
      <c r="ET78" s="110"/>
      <c r="EU78" s="110"/>
      <c r="EV78" s="110"/>
      <c r="EW78" s="110"/>
      <c r="EX78" s="110"/>
      <c r="EY78" s="110"/>
      <c r="EZ78" s="110"/>
      <c r="FA78" s="110"/>
      <c r="FB78" s="110"/>
      <c r="FC78" s="110"/>
      <c r="FD78" s="110"/>
      <c r="FE78" s="110"/>
      <c r="FF78" s="110"/>
      <c r="FG78" s="110"/>
      <c r="FH78" s="110"/>
      <c r="FI78" s="110"/>
      <c r="FJ78" s="110"/>
      <c r="FK78" s="110"/>
      <c r="FL78" s="110"/>
      <c r="FM78" s="110"/>
      <c r="FN78" s="110"/>
      <c r="FO78" s="110"/>
      <c r="FP78" s="110"/>
      <c r="FQ78" s="110"/>
      <c r="FR78" s="110"/>
      <c r="FS78" s="110"/>
      <c r="FT78" s="110"/>
      <c r="FU78" s="110"/>
      <c r="FV78" s="110"/>
      <c r="FW78" s="110"/>
      <c r="FX78" s="110"/>
      <c r="FY78" s="110"/>
      <c r="FZ78" s="110"/>
      <c r="GA78" s="110"/>
      <c r="GB78" s="110"/>
      <c r="GC78" s="110"/>
      <c r="GD78" s="110"/>
      <c r="GE78" s="110"/>
      <c r="GF78" s="110"/>
      <c r="GG78" s="110"/>
      <c r="GH78" s="110"/>
      <c r="GI78" s="110"/>
      <c r="GJ78" s="110"/>
      <c r="GK78" s="110"/>
      <c r="GL78" s="110"/>
      <c r="GM78" s="110"/>
      <c r="GN78" s="110"/>
      <c r="GO78" s="110"/>
      <c r="GP78" s="110"/>
      <c r="GQ78" s="110"/>
      <c r="GR78" s="110"/>
      <c r="GS78" s="110"/>
      <c r="GT78" s="110"/>
      <c r="GU78" s="110"/>
      <c r="GV78" s="110"/>
      <c r="GW78" s="110"/>
      <c r="GX78" s="110"/>
      <c r="GY78" s="110"/>
      <c r="GZ78" s="110"/>
      <c r="HA78" s="110"/>
      <c r="HB78" s="110"/>
      <c r="HC78" s="110"/>
      <c r="HD78" s="110"/>
      <c r="HE78" s="110"/>
      <c r="HF78" s="110"/>
      <c r="HG78" s="110"/>
      <c r="HH78" s="110"/>
      <c r="HI78" s="110"/>
      <c r="HJ78" s="110"/>
      <c r="HK78" s="110"/>
      <c r="HL78" s="110"/>
      <c r="HM78" s="110"/>
      <c r="HN78" s="110"/>
      <c r="HO78" s="110"/>
      <c r="HP78" s="110"/>
      <c r="HQ78" s="110"/>
      <c r="HR78" s="110"/>
      <c r="HS78" s="110"/>
      <c r="HT78" s="110"/>
      <c r="HU78" s="110"/>
      <c r="HV78" s="110"/>
      <c r="HW78" s="110"/>
      <c r="HX78" s="110"/>
      <c r="HY78" s="110"/>
      <c r="HZ78" s="110"/>
      <c r="IA78" s="110"/>
      <c r="IB78" s="110"/>
      <c r="IC78" s="110"/>
      <c r="ID78" s="110"/>
      <c r="IE78" s="110"/>
      <c r="IF78" s="110"/>
      <c r="IG78" s="110"/>
      <c r="IH78" s="110"/>
      <c r="II78" s="110"/>
      <c r="IJ78" s="110"/>
      <c r="IK78" s="110"/>
      <c r="IL78" s="110"/>
      <c r="IM78" s="110"/>
      <c r="IN78" s="110"/>
      <c r="IO78" s="110"/>
      <c r="IP78" s="110"/>
      <c r="IQ78" s="70"/>
    </row>
    <row r="79" spans="1:251" ht="16.5" hidden="1" customHeight="1">
      <c r="A79" s="95" t="s">
        <v>450</v>
      </c>
      <c r="B79" t="s">
        <v>1349</v>
      </c>
      <c r="C79" t="s">
        <v>450</v>
      </c>
      <c r="D79">
        <v>20</v>
      </c>
      <c r="E79" t="s">
        <v>450</v>
      </c>
      <c r="F79">
        <v>1</v>
      </c>
      <c r="G79" s="665"/>
      <c r="H79">
        <v>19</v>
      </c>
      <c r="J79" s="214" t="str">
        <f t="shared" si="3"/>
        <v>LTQ200119</v>
      </c>
      <c r="K79">
        <v>20140</v>
      </c>
      <c r="R79" s="95" t="s">
        <v>450</v>
      </c>
      <c r="V79" s="214"/>
      <c r="EE79" s="95" t="s">
        <v>450</v>
      </c>
      <c r="EF79" s="110"/>
      <c r="EG79" s="110"/>
      <c r="EH79" s="110"/>
      <c r="EI79" s="216"/>
      <c r="EJ79" s="110"/>
      <c r="EK79" s="110"/>
      <c r="EL79" s="110"/>
      <c r="EM79" s="110"/>
      <c r="EN79" s="110"/>
      <c r="EO79" s="110"/>
      <c r="EP79" s="110"/>
      <c r="EQ79" s="110"/>
      <c r="ER79" s="110"/>
      <c r="ES79" s="110"/>
      <c r="ET79" s="110"/>
      <c r="EU79" s="110"/>
      <c r="EV79" s="110"/>
      <c r="EW79" s="110"/>
      <c r="EX79" s="110"/>
      <c r="EY79" s="110"/>
      <c r="EZ79" s="110"/>
      <c r="FA79" s="110"/>
      <c r="FB79" s="110"/>
      <c r="FC79" s="110"/>
      <c r="FD79" s="110"/>
      <c r="FE79" s="110"/>
      <c r="FF79" s="110"/>
      <c r="FG79" s="110"/>
      <c r="FH79" s="110"/>
      <c r="FI79" s="110"/>
      <c r="FJ79" s="110"/>
      <c r="FK79" s="110"/>
      <c r="FL79" s="110"/>
      <c r="FM79" s="110"/>
      <c r="FN79" s="110"/>
      <c r="FO79" s="110"/>
      <c r="FP79" s="110"/>
      <c r="FQ79" s="110"/>
      <c r="FR79" s="110"/>
      <c r="FS79" s="110"/>
      <c r="FT79" s="110"/>
      <c r="FU79" s="110"/>
      <c r="FV79" s="110"/>
      <c r="FW79" s="110"/>
      <c r="FX79" s="110"/>
      <c r="FY79" s="110"/>
      <c r="FZ79" s="110"/>
      <c r="GA79" s="110"/>
      <c r="GB79" s="110"/>
      <c r="GC79" s="110"/>
      <c r="GD79" s="110"/>
      <c r="GE79" s="110"/>
      <c r="GF79" s="110"/>
      <c r="GG79" s="110"/>
      <c r="GH79" s="110"/>
      <c r="GI79" s="110"/>
      <c r="GJ79" s="110"/>
      <c r="GK79" s="110"/>
      <c r="GL79" s="110"/>
      <c r="GM79" s="110"/>
      <c r="GN79" s="110"/>
      <c r="GO79" s="110"/>
      <c r="GP79" s="110"/>
      <c r="GQ79" s="110"/>
      <c r="GR79" s="110"/>
      <c r="GS79" s="110"/>
      <c r="GT79" s="110"/>
      <c r="GU79" s="110"/>
      <c r="GV79" s="110"/>
      <c r="GW79" s="110"/>
      <c r="GX79" s="110"/>
      <c r="GY79" s="110"/>
      <c r="GZ79" s="110"/>
      <c r="HA79" s="110"/>
      <c r="HB79" s="110"/>
      <c r="HC79" s="110"/>
      <c r="HD79" s="110"/>
      <c r="HE79" s="110"/>
      <c r="HF79" s="110"/>
      <c r="HG79" s="110"/>
      <c r="HH79" s="110"/>
      <c r="HI79" s="110"/>
      <c r="HJ79" s="110"/>
      <c r="HK79" s="110"/>
      <c r="HL79" s="110"/>
      <c r="HM79" s="110"/>
      <c r="HN79" s="110"/>
      <c r="HO79" s="110"/>
      <c r="HP79" s="110"/>
      <c r="HQ79" s="110"/>
      <c r="HR79" s="110"/>
      <c r="HS79" s="110"/>
      <c r="HT79" s="110"/>
      <c r="HU79" s="110"/>
      <c r="HV79" s="110"/>
      <c r="HW79" s="110"/>
      <c r="HX79" s="110"/>
      <c r="HY79" s="110"/>
      <c r="HZ79" s="110"/>
      <c r="IA79" s="110"/>
      <c r="IB79" s="110"/>
      <c r="IC79" s="110"/>
      <c r="ID79" s="110"/>
      <c r="IE79" s="110"/>
      <c r="IF79" s="110"/>
      <c r="IG79" s="110"/>
      <c r="IH79" s="110"/>
      <c r="II79" s="110"/>
      <c r="IJ79" s="110"/>
      <c r="IK79" s="110"/>
      <c r="IL79" s="110"/>
      <c r="IM79" s="110"/>
      <c r="IN79" s="110"/>
      <c r="IO79" s="110"/>
      <c r="IP79" s="110"/>
      <c r="IQ79" s="70"/>
    </row>
    <row r="80" spans="1:251" ht="16.5" hidden="1" customHeight="1">
      <c r="A80" s="95" t="s">
        <v>450</v>
      </c>
      <c r="B80" t="s">
        <v>1349</v>
      </c>
      <c r="C80" t="s">
        <v>450</v>
      </c>
      <c r="D80">
        <v>20</v>
      </c>
      <c r="E80" t="s">
        <v>450</v>
      </c>
      <c r="F80">
        <v>1</v>
      </c>
      <c r="G80" s="665"/>
      <c r="H80">
        <v>20</v>
      </c>
      <c r="J80" s="214" t="str">
        <f t="shared" si="3"/>
        <v>LTQ200120</v>
      </c>
      <c r="K80">
        <v>20650</v>
      </c>
      <c r="R80" s="95" t="s">
        <v>450</v>
      </c>
      <c r="V80" s="214"/>
      <c r="EE80" s="95" t="s">
        <v>450</v>
      </c>
      <c r="EF80" s="110"/>
      <c r="EG80" s="110"/>
      <c r="EH80" s="110"/>
      <c r="EI80" s="216"/>
      <c r="EJ80" s="110"/>
      <c r="EK80" s="110"/>
      <c r="EL80" s="110"/>
      <c r="EM80" s="110"/>
      <c r="EN80" s="110"/>
      <c r="EO80" s="110"/>
      <c r="EP80" s="110"/>
      <c r="EQ80" s="110"/>
      <c r="ER80" s="110"/>
      <c r="ES80" s="110"/>
      <c r="ET80" s="110"/>
      <c r="EU80" s="110"/>
      <c r="EV80" s="110"/>
      <c r="EW80" s="110"/>
      <c r="EX80" s="110"/>
      <c r="EY80" s="110"/>
      <c r="EZ80" s="110"/>
      <c r="FA80" s="110"/>
      <c r="FB80" s="110"/>
      <c r="FC80" s="110"/>
      <c r="FD80" s="110"/>
      <c r="FE80" s="110"/>
      <c r="FF80" s="110"/>
      <c r="FG80" s="110"/>
      <c r="FH80" s="110"/>
      <c r="FI80" s="110"/>
      <c r="FJ80" s="110"/>
      <c r="FK80" s="110"/>
      <c r="FL80" s="110"/>
      <c r="FM80" s="110"/>
      <c r="FN80" s="110"/>
      <c r="FO80" s="110"/>
      <c r="FP80" s="110"/>
      <c r="FQ80" s="110"/>
      <c r="FR80" s="110"/>
      <c r="FS80" s="110"/>
      <c r="FT80" s="110"/>
      <c r="FU80" s="110"/>
      <c r="FV80" s="110"/>
      <c r="FW80" s="110"/>
      <c r="FX80" s="110"/>
      <c r="FY80" s="110"/>
      <c r="FZ80" s="110"/>
      <c r="GA80" s="110"/>
      <c r="GB80" s="110"/>
      <c r="GC80" s="110"/>
      <c r="GD80" s="110"/>
      <c r="GE80" s="110"/>
      <c r="GF80" s="110"/>
      <c r="GG80" s="110"/>
      <c r="GH80" s="110"/>
      <c r="GI80" s="110"/>
      <c r="GJ80" s="110"/>
      <c r="GK80" s="110"/>
      <c r="GL80" s="110"/>
      <c r="GM80" s="110"/>
      <c r="GN80" s="110"/>
      <c r="GO80" s="110"/>
      <c r="GP80" s="110"/>
      <c r="GQ80" s="110"/>
      <c r="GR80" s="110"/>
      <c r="GS80" s="110"/>
      <c r="GT80" s="110"/>
      <c r="GU80" s="110"/>
      <c r="GV80" s="110"/>
      <c r="GW80" s="110"/>
      <c r="GX80" s="110"/>
      <c r="GY80" s="110"/>
      <c r="GZ80" s="110"/>
      <c r="HA80" s="110"/>
      <c r="HB80" s="110"/>
      <c r="HC80" s="110"/>
      <c r="HD80" s="110"/>
      <c r="HE80" s="110"/>
      <c r="HF80" s="110"/>
      <c r="HG80" s="110"/>
      <c r="HH80" s="110"/>
      <c r="HI80" s="110"/>
      <c r="HJ80" s="110"/>
      <c r="HK80" s="110"/>
      <c r="HL80" s="110"/>
      <c r="HM80" s="110"/>
      <c r="HN80" s="110"/>
      <c r="HO80" s="110"/>
      <c r="HP80" s="110"/>
      <c r="HQ80" s="110"/>
      <c r="HR80" s="110"/>
      <c r="HS80" s="110"/>
      <c r="HT80" s="110"/>
      <c r="HU80" s="110"/>
      <c r="HV80" s="110"/>
      <c r="HW80" s="110"/>
      <c r="HX80" s="110"/>
      <c r="HY80" s="110"/>
      <c r="HZ80" s="110"/>
      <c r="IA80" s="110"/>
      <c r="IB80" s="110"/>
      <c r="IC80" s="110"/>
      <c r="ID80" s="110"/>
      <c r="IE80" s="110"/>
      <c r="IF80" s="110"/>
      <c r="IG80" s="110"/>
      <c r="IH80" s="110"/>
      <c r="II80" s="110"/>
      <c r="IJ80" s="110"/>
      <c r="IK80" s="110"/>
      <c r="IL80" s="110"/>
      <c r="IM80" s="110"/>
      <c r="IN80" s="110"/>
      <c r="IO80" s="110"/>
      <c r="IP80" s="110"/>
      <c r="IQ80" s="70"/>
    </row>
    <row r="81" spans="1:251" ht="16.5" hidden="1" customHeight="1">
      <c r="A81" s="95" t="s">
        <v>450</v>
      </c>
      <c r="B81" t="s">
        <v>1349</v>
      </c>
      <c r="C81" t="s">
        <v>450</v>
      </c>
      <c r="D81">
        <v>20</v>
      </c>
      <c r="E81" t="s">
        <v>450</v>
      </c>
      <c r="F81">
        <v>1</v>
      </c>
      <c r="G81" s="665"/>
      <c r="H81">
        <v>21</v>
      </c>
      <c r="J81" s="214" t="str">
        <f t="shared" si="3"/>
        <v>LTQ200121</v>
      </c>
      <c r="K81">
        <v>21260</v>
      </c>
      <c r="R81" s="95" t="s">
        <v>450</v>
      </c>
      <c r="V81" s="214"/>
      <c r="EE81" s="95" t="s">
        <v>450</v>
      </c>
      <c r="EF81" s="110"/>
      <c r="EG81" s="110"/>
      <c r="EH81" s="110"/>
      <c r="EI81" s="216"/>
      <c r="EJ81" s="110"/>
      <c r="EK81" s="110"/>
      <c r="EL81" s="110"/>
      <c r="EM81" s="110"/>
      <c r="EN81" s="110"/>
      <c r="EO81" s="110"/>
      <c r="EP81" s="110"/>
      <c r="EQ81" s="110"/>
      <c r="ER81" s="110"/>
      <c r="ES81" s="110"/>
      <c r="ET81" s="110"/>
      <c r="EU81" s="110"/>
      <c r="EV81" s="110"/>
      <c r="EW81" s="110"/>
      <c r="EX81" s="110"/>
      <c r="EY81" s="110"/>
      <c r="EZ81" s="110"/>
      <c r="FA81" s="110"/>
      <c r="FB81" s="110"/>
      <c r="FC81" s="110"/>
      <c r="FD81" s="110"/>
      <c r="FE81" s="110"/>
      <c r="FF81" s="110"/>
      <c r="FG81" s="110"/>
      <c r="FH81" s="110"/>
      <c r="FI81" s="110"/>
      <c r="FJ81" s="110"/>
      <c r="FK81" s="110"/>
      <c r="FL81" s="110"/>
      <c r="FM81" s="110"/>
      <c r="FN81" s="110"/>
      <c r="FO81" s="110"/>
      <c r="FP81" s="110"/>
      <c r="FQ81" s="110"/>
      <c r="FR81" s="110"/>
      <c r="FS81" s="110"/>
      <c r="FT81" s="110"/>
      <c r="FU81" s="110"/>
      <c r="FV81" s="110"/>
      <c r="FW81" s="110"/>
      <c r="FX81" s="110"/>
      <c r="FY81" s="110"/>
      <c r="FZ81" s="110"/>
      <c r="GA81" s="110"/>
      <c r="GB81" s="110"/>
      <c r="GC81" s="110"/>
      <c r="GD81" s="110"/>
      <c r="GE81" s="110"/>
      <c r="GF81" s="110"/>
      <c r="GG81" s="110"/>
      <c r="GH81" s="110"/>
      <c r="GI81" s="110"/>
      <c r="GJ81" s="110"/>
      <c r="GK81" s="110"/>
      <c r="GL81" s="110"/>
      <c r="GM81" s="110"/>
      <c r="GN81" s="110"/>
      <c r="GO81" s="110"/>
      <c r="GP81" s="110"/>
      <c r="GQ81" s="110"/>
      <c r="GR81" s="110"/>
      <c r="GS81" s="110"/>
      <c r="GT81" s="110"/>
      <c r="GU81" s="110"/>
      <c r="GV81" s="110"/>
      <c r="GW81" s="110"/>
      <c r="GX81" s="110"/>
      <c r="GY81" s="110"/>
      <c r="GZ81" s="110"/>
      <c r="HA81" s="110"/>
      <c r="HB81" s="110"/>
      <c r="HC81" s="110"/>
      <c r="HD81" s="110"/>
      <c r="HE81" s="110"/>
      <c r="HF81" s="110"/>
      <c r="HG81" s="110"/>
      <c r="HH81" s="110"/>
      <c r="HI81" s="110"/>
      <c r="HJ81" s="110"/>
      <c r="HK81" s="110"/>
      <c r="HL81" s="110"/>
      <c r="HM81" s="110"/>
      <c r="HN81" s="110"/>
      <c r="HO81" s="110"/>
      <c r="HP81" s="110"/>
      <c r="HQ81" s="110"/>
      <c r="HR81" s="110"/>
      <c r="HS81" s="110"/>
      <c r="HT81" s="110"/>
      <c r="HU81" s="110"/>
      <c r="HV81" s="110"/>
      <c r="HW81" s="110"/>
      <c r="HX81" s="110"/>
      <c r="HY81" s="110"/>
      <c r="HZ81" s="110"/>
      <c r="IA81" s="110"/>
      <c r="IB81" s="110"/>
      <c r="IC81" s="110"/>
      <c r="ID81" s="110"/>
      <c r="IE81" s="110"/>
      <c r="IF81" s="110"/>
      <c r="IG81" s="110"/>
      <c r="IH81" s="110"/>
      <c r="II81" s="110"/>
      <c r="IJ81" s="110"/>
      <c r="IK81" s="110"/>
      <c r="IL81" s="110"/>
      <c r="IM81" s="110"/>
      <c r="IN81" s="110"/>
      <c r="IO81" s="110"/>
      <c r="IP81" s="110"/>
      <c r="IQ81" s="70"/>
    </row>
    <row r="82" spans="1:251" ht="16.5" hidden="1" customHeight="1">
      <c r="A82" s="95" t="s">
        <v>450</v>
      </c>
      <c r="B82" t="s">
        <v>1349</v>
      </c>
      <c r="C82" t="s">
        <v>450</v>
      </c>
      <c r="D82">
        <v>20</v>
      </c>
      <c r="E82" t="s">
        <v>450</v>
      </c>
      <c r="F82">
        <v>1</v>
      </c>
      <c r="G82" s="665"/>
      <c r="H82">
        <v>22</v>
      </c>
      <c r="J82" s="214" t="str">
        <f t="shared" si="3"/>
        <v>LTQ200122</v>
      </c>
      <c r="K82">
        <v>21770</v>
      </c>
      <c r="R82" s="95" t="s">
        <v>450</v>
      </c>
      <c r="V82" s="214"/>
      <c r="EE82" s="95" t="s">
        <v>450</v>
      </c>
      <c r="EF82" s="110"/>
      <c r="EG82" s="110"/>
      <c r="EH82" s="110"/>
      <c r="EI82" s="216"/>
      <c r="EJ82" s="110"/>
      <c r="EK82" s="110"/>
      <c r="EL82" s="110"/>
      <c r="EM82" s="110"/>
      <c r="EN82" s="110"/>
      <c r="EO82" s="110"/>
      <c r="EP82" s="110"/>
      <c r="EQ82" s="110"/>
      <c r="ER82" s="110"/>
      <c r="ES82" s="110"/>
      <c r="ET82" s="110"/>
      <c r="EU82" s="110"/>
      <c r="EV82" s="110"/>
      <c r="EW82" s="110"/>
      <c r="EX82" s="110"/>
      <c r="EY82" s="110"/>
      <c r="EZ82" s="110"/>
      <c r="FA82" s="110"/>
      <c r="FB82" s="110"/>
      <c r="FC82" s="110"/>
      <c r="FD82" s="110"/>
      <c r="FE82" s="110"/>
      <c r="FF82" s="110"/>
      <c r="FG82" s="110"/>
      <c r="FH82" s="110"/>
      <c r="FI82" s="110"/>
      <c r="FJ82" s="110"/>
      <c r="FK82" s="110"/>
      <c r="FL82" s="110"/>
      <c r="FM82" s="110"/>
      <c r="FN82" s="110"/>
      <c r="FO82" s="110"/>
      <c r="FP82" s="110"/>
      <c r="FQ82" s="110"/>
      <c r="FR82" s="110"/>
      <c r="FS82" s="110"/>
      <c r="FT82" s="110"/>
      <c r="FU82" s="110"/>
      <c r="FV82" s="110"/>
      <c r="FW82" s="110"/>
      <c r="FX82" s="110"/>
      <c r="FY82" s="110"/>
      <c r="FZ82" s="110"/>
      <c r="GA82" s="110"/>
      <c r="GB82" s="110"/>
      <c r="GC82" s="110"/>
      <c r="GD82" s="110"/>
      <c r="GE82" s="110"/>
      <c r="GF82" s="110"/>
      <c r="GG82" s="110"/>
      <c r="GH82" s="110"/>
      <c r="GI82" s="110"/>
      <c r="GJ82" s="110"/>
      <c r="GK82" s="110"/>
      <c r="GL82" s="110"/>
      <c r="GM82" s="110"/>
      <c r="GN82" s="110"/>
      <c r="GO82" s="110"/>
      <c r="GP82" s="110"/>
      <c r="GQ82" s="110"/>
      <c r="GR82" s="110"/>
      <c r="GS82" s="110"/>
      <c r="GT82" s="110"/>
      <c r="GU82" s="110"/>
      <c r="GV82" s="110"/>
      <c r="GW82" s="110"/>
      <c r="GX82" s="110"/>
      <c r="GY82" s="110"/>
      <c r="GZ82" s="110"/>
      <c r="HA82" s="110"/>
      <c r="HB82" s="110"/>
      <c r="HC82" s="110"/>
      <c r="HD82" s="110"/>
      <c r="HE82" s="110"/>
      <c r="HF82" s="110"/>
      <c r="HG82" s="110"/>
      <c r="HH82" s="110"/>
      <c r="HI82" s="110"/>
      <c r="HJ82" s="110"/>
      <c r="HK82" s="110"/>
      <c r="HL82" s="110"/>
      <c r="HM82" s="110"/>
      <c r="HN82" s="110"/>
      <c r="HO82" s="110"/>
      <c r="HP82" s="110"/>
      <c r="HQ82" s="110"/>
      <c r="HR82" s="110"/>
      <c r="HS82" s="110"/>
      <c r="HT82" s="110"/>
      <c r="HU82" s="110"/>
      <c r="HV82" s="110"/>
      <c r="HW82" s="110"/>
      <c r="HX82" s="110"/>
      <c r="HY82" s="110"/>
      <c r="HZ82" s="110"/>
      <c r="IA82" s="110"/>
      <c r="IB82" s="110"/>
      <c r="IC82" s="110"/>
      <c r="ID82" s="110"/>
      <c r="IE82" s="110"/>
      <c r="IF82" s="110"/>
      <c r="IG82" s="110"/>
      <c r="IH82" s="110"/>
      <c r="II82" s="110"/>
      <c r="IJ82" s="110"/>
      <c r="IK82" s="110"/>
      <c r="IL82" s="110"/>
      <c r="IM82" s="110"/>
      <c r="IN82" s="110"/>
      <c r="IO82" s="110"/>
      <c r="IP82" s="110"/>
      <c r="IQ82" s="70"/>
    </row>
    <row r="83" spans="1:251" ht="16.5" hidden="1" customHeight="1">
      <c r="A83" s="95" t="s">
        <v>450</v>
      </c>
      <c r="B83" t="s">
        <v>1349</v>
      </c>
      <c r="C83" t="s">
        <v>450</v>
      </c>
      <c r="D83">
        <v>20</v>
      </c>
      <c r="E83" t="s">
        <v>450</v>
      </c>
      <c r="F83">
        <v>1</v>
      </c>
      <c r="G83" s="665"/>
      <c r="H83">
        <v>23</v>
      </c>
      <c r="J83" s="214" t="str">
        <f t="shared" si="3"/>
        <v>LTQ200123</v>
      </c>
      <c r="K83">
        <v>22580</v>
      </c>
      <c r="R83" s="95" t="s">
        <v>450</v>
      </c>
      <c r="V83" s="214"/>
      <c r="EE83" s="95" t="s">
        <v>450</v>
      </c>
      <c r="EF83" s="110"/>
      <c r="EG83" s="110"/>
      <c r="EH83" s="110"/>
      <c r="EI83" s="216"/>
      <c r="EJ83" s="110"/>
      <c r="EK83" s="110"/>
      <c r="EL83" s="110"/>
      <c r="EM83" s="110"/>
      <c r="EN83" s="110"/>
      <c r="EO83" s="110"/>
      <c r="EP83" s="110"/>
      <c r="EQ83" s="110"/>
      <c r="ER83" s="110"/>
      <c r="ES83" s="110"/>
      <c r="ET83" s="110"/>
      <c r="EU83" s="110"/>
      <c r="EV83" s="110"/>
      <c r="EW83" s="110"/>
      <c r="EX83" s="110"/>
      <c r="EY83" s="110"/>
      <c r="EZ83" s="110"/>
      <c r="FA83" s="110"/>
      <c r="FB83" s="110"/>
      <c r="FC83" s="110"/>
      <c r="FD83" s="110"/>
      <c r="FE83" s="110"/>
      <c r="FF83" s="110"/>
      <c r="FG83" s="110"/>
      <c r="FH83" s="110"/>
      <c r="FI83" s="110"/>
      <c r="FJ83" s="110"/>
      <c r="FK83" s="110"/>
      <c r="FL83" s="110"/>
      <c r="FM83" s="110"/>
      <c r="FN83" s="110"/>
      <c r="FO83" s="110"/>
      <c r="FP83" s="110"/>
      <c r="FQ83" s="110"/>
      <c r="FR83" s="110"/>
      <c r="FS83" s="110"/>
      <c r="FT83" s="110"/>
      <c r="FU83" s="110"/>
      <c r="FV83" s="110"/>
      <c r="FW83" s="110"/>
      <c r="FX83" s="110"/>
      <c r="FY83" s="110"/>
      <c r="FZ83" s="110"/>
      <c r="GA83" s="110"/>
      <c r="GB83" s="110"/>
      <c r="GC83" s="110"/>
      <c r="GD83" s="110"/>
      <c r="GE83" s="110"/>
      <c r="GF83" s="110"/>
      <c r="GG83" s="110"/>
      <c r="GH83" s="110"/>
      <c r="GI83" s="110"/>
      <c r="GJ83" s="110"/>
      <c r="GK83" s="110"/>
      <c r="GL83" s="110"/>
      <c r="GM83" s="110"/>
      <c r="GN83" s="110"/>
      <c r="GO83" s="110"/>
      <c r="GP83" s="110"/>
      <c r="GQ83" s="110"/>
      <c r="GR83" s="110"/>
      <c r="GS83" s="110"/>
      <c r="GT83" s="110"/>
      <c r="GU83" s="110"/>
      <c r="GV83" s="110"/>
      <c r="GW83" s="110"/>
      <c r="GX83" s="110"/>
      <c r="GY83" s="110"/>
      <c r="GZ83" s="110"/>
      <c r="HA83" s="110"/>
      <c r="HB83" s="110"/>
      <c r="HC83" s="110"/>
      <c r="HD83" s="110"/>
      <c r="HE83" s="110"/>
      <c r="HF83" s="110"/>
      <c r="HG83" s="110"/>
      <c r="HH83" s="110"/>
      <c r="HI83" s="110"/>
      <c r="HJ83" s="110"/>
      <c r="HK83" s="110"/>
      <c r="HL83" s="110"/>
      <c r="HM83" s="110"/>
      <c r="HN83" s="110"/>
      <c r="HO83" s="110"/>
      <c r="HP83" s="110"/>
      <c r="HQ83" s="110"/>
      <c r="HR83" s="110"/>
      <c r="HS83" s="110"/>
      <c r="HT83" s="110"/>
      <c r="HU83" s="110"/>
      <c r="HV83" s="110"/>
      <c r="HW83" s="110"/>
      <c r="HX83" s="110"/>
      <c r="HY83" s="110"/>
      <c r="HZ83" s="110"/>
      <c r="IA83" s="110"/>
      <c r="IB83" s="110"/>
      <c r="IC83" s="110"/>
      <c r="ID83" s="110"/>
      <c r="IE83" s="110"/>
      <c r="IF83" s="110"/>
      <c r="IG83" s="110"/>
      <c r="IH83" s="110"/>
      <c r="II83" s="110"/>
      <c r="IJ83" s="110"/>
      <c r="IK83" s="110"/>
      <c r="IL83" s="110"/>
      <c r="IM83" s="110"/>
      <c r="IN83" s="110"/>
      <c r="IO83" s="110"/>
      <c r="IP83" s="110"/>
      <c r="IQ83" s="70"/>
    </row>
    <row r="84" spans="1:251" ht="16.5" hidden="1" customHeight="1">
      <c r="A84" s="95" t="s">
        <v>450</v>
      </c>
      <c r="B84" t="s">
        <v>1349</v>
      </c>
      <c r="C84" t="s">
        <v>450</v>
      </c>
      <c r="D84">
        <v>20</v>
      </c>
      <c r="E84" t="s">
        <v>450</v>
      </c>
      <c r="F84">
        <v>1</v>
      </c>
      <c r="G84" s="665"/>
      <c r="H84">
        <v>24</v>
      </c>
      <c r="J84" s="214" t="str">
        <f t="shared" si="3"/>
        <v>LTQ200124</v>
      </c>
      <c r="K84">
        <v>23090</v>
      </c>
      <c r="R84" s="95" t="s">
        <v>450</v>
      </c>
      <c r="V84" s="214"/>
      <c r="EE84" s="95" t="s">
        <v>450</v>
      </c>
      <c r="EF84" s="110"/>
      <c r="EG84" s="110"/>
      <c r="EH84" s="110"/>
      <c r="EI84" s="216"/>
      <c r="EJ84" s="110"/>
      <c r="EK84" s="110"/>
      <c r="EL84" s="110"/>
      <c r="EM84" s="110"/>
      <c r="EN84" s="110"/>
      <c r="EO84" s="110"/>
      <c r="EP84" s="110"/>
      <c r="EQ84" s="110"/>
      <c r="ER84" s="110"/>
      <c r="ES84" s="110"/>
      <c r="ET84" s="110"/>
      <c r="EU84" s="110"/>
      <c r="EV84" s="110"/>
      <c r="EW84" s="110"/>
      <c r="EX84" s="110"/>
      <c r="EY84" s="110"/>
      <c r="EZ84" s="110"/>
      <c r="FA84" s="110"/>
      <c r="FB84" s="110"/>
      <c r="FC84" s="110"/>
      <c r="FD84" s="110"/>
      <c r="FE84" s="110"/>
      <c r="FF84" s="110"/>
      <c r="FG84" s="110"/>
      <c r="FH84" s="110"/>
      <c r="FI84" s="110"/>
      <c r="FJ84" s="110"/>
      <c r="FK84" s="110"/>
      <c r="FL84" s="110"/>
      <c r="FM84" s="110"/>
      <c r="FN84" s="110"/>
      <c r="FO84" s="110"/>
      <c r="FP84" s="110"/>
      <c r="FQ84" s="110"/>
      <c r="FR84" s="110"/>
      <c r="FS84" s="110"/>
      <c r="FT84" s="110"/>
      <c r="FU84" s="110"/>
      <c r="FV84" s="110"/>
      <c r="FW84" s="110"/>
      <c r="FX84" s="110"/>
      <c r="FY84" s="110"/>
      <c r="FZ84" s="110"/>
      <c r="GA84" s="110"/>
      <c r="GB84" s="110"/>
      <c r="GC84" s="110"/>
      <c r="GD84" s="110"/>
      <c r="GE84" s="110"/>
      <c r="GF84" s="110"/>
      <c r="GG84" s="110"/>
      <c r="GH84" s="110"/>
      <c r="GI84" s="110"/>
      <c r="GJ84" s="110"/>
      <c r="GK84" s="110"/>
      <c r="GL84" s="110"/>
      <c r="GM84" s="110"/>
      <c r="GN84" s="110"/>
      <c r="GO84" s="110"/>
      <c r="GP84" s="110"/>
      <c r="GQ84" s="110"/>
      <c r="GR84" s="110"/>
      <c r="GS84" s="110"/>
      <c r="GT84" s="110"/>
      <c r="GU84" s="110"/>
      <c r="GV84" s="110"/>
      <c r="GW84" s="110"/>
      <c r="GX84" s="110"/>
      <c r="GY84" s="110"/>
      <c r="GZ84" s="110"/>
      <c r="HA84" s="110"/>
      <c r="HB84" s="110"/>
      <c r="HC84" s="110"/>
      <c r="HD84" s="110"/>
      <c r="HE84" s="110"/>
      <c r="HF84" s="110"/>
      <c r="HG84" s="110"/>
      <c r="HH84" s="110"/>
      <c r="HI84" s="110"/>
      <c r="HJ84" s="110"/>
      <c r="HK84" s="110"/>
      <c r="HL84" s="110"/>
      <c r="HM84" s="110"/>
      <c r="HN84" s="110"/>
      <c r="HO84" s="110"/>
      <c r="HP84" s="110"/>
      <c r="HQ84" s="110"/>
      <c r="HR84" s="110"/>
      <c r="HS84" s="110"/>
      <c r="HT84" s="110"/>
      <c r="HU84" s="110"/>
      <c r="HV84" s="110"/>
      <c r="HW84" s="110"/>
      <c r="HX84" s="110"/>
      <c r="HY84" s="110"/>
      <c r="HZ84" s="110"/>
      <c r="IA84" s="110"/>
      <c r="IB84" s="110"/>
      <c r="IC84" s="110"/>
      <c r="ID84" s="110"/>
      <c r="IE84" s="110"/>
      <c r="IF84" s="110"/>
      <c r="IG84" s="110"/>
      <c r="IH84" s="110"/>
      <c r="II84" s="110"/>
      <c r="IJ84" s="110"/>
      <c r="IK84" s="110"/>
      <c r="IL84" s="110"/>
      <c r="IM84" s="110"/>
      <c r="IN84" s="110"/>
      <c r="IO84" s="110"/>
      <c r="IP84" s="110"/>
      <c r="IQ84" s="70"/>
    </row>
    <row r="85" spans="1:251" ht="16.5" hidden="1" customHeight="1">
      <c r="A85" s="95" t="s">
        <v>450</v>
      </c>
      <c r="B85" t="s">
        <v>1349</v>
      </c>
      <c r="C85" t="s">
        <v>450</v>
      </c>
      <c r="D85">
        <v>20</v>
      </c>
      <c r="E85" t="s">
        <v>450</v>
      </c>
      <c r="F85">
        <v>1</v>
      </c>
      <c r="G85" s="665"/>
      <c r="H85">
        <v>25</v>
      </c>
      <c r="J85" s="214" t="str">
        <f t="shared" si="3"/>
        <v>LTQ200125</v>
      </c>
      <c r="K85">
        <v>23700</v>
      </c>
      <c r="R85" s="95" t="s">
        <v>450</v>
      </c>
      <c r="V85" s="214"/>
      <c r="EE85" s="95" t="s">
        <v>450</v>
      </c>
      <c r="EF85" s="110"/>
      <c r="EG85" s="110"/>
      <c r="EH85" s="110"/>
      <c r="EI85" s="216"/>
      <c r="EJ85" s="110"/>
      <c r="EK85" s="110"/>
      <c r="EL85" s="110"/>
      <c r="EM85" s="110"/>
      <c r="EN85" s="110"/>
      <c r="EO85" s="110"/>
      <c r="EP85" s="110"/>
      <c r="EQ85" s="110"/>
      <c r="ER85" s="110"/>
      <c r="ES85" s="110"/>
      <c r="ET85" s="110"/>
      <c r="EU85" s="110"/>
      <c r="EV85" s="110"/>
      <c r="EW85" s="110"/>
      <c r="EX85" s="110"/>
      <c r="EY85" s="110"/>
      <c r="EZ85" s="110"/>
      <c r="FA85" s="110"/>
      <c r="FB85" s="110"/>
      <c r="FC85" s="110"/>
      <c r="FD85" s="110"/>
      <c r="FE85" s="110"/>
      <c r="FF85" s="110"/>
      <c r="FG85" s="110"/>
      <c r="FH85" s="110"/>
      <c r="FI85" s="110"/>
      <c r="FJ85" s="110"/>
      <c r="FK85" s="110"/>
      <c r="FL85" s="110"/>
      <c r="FM85" s="110"/>
      <c r="FN85" s="110"/>
      <c r="FO85" s="110"/>
      <c r="FP85" s="110"/>
      <c r="FQ85" s="110"/>
      <c r="FR85" s="110"/>
      <c r="FS85" s="110"/>
      <c r="FT85" s="110"/>
      <c r="FU85" s="110"/>
      <c r="FV85" s="110"/>
      <c r="FW85" s="110"/>
      <c r="FX85" s="110"/>
      <c r="FY85" s="110"/>
      <c r="FZ85" s="110"/>
      <c r="GA85" s="110"/>
      <c r="GB85" s="110"/>
      <c r="GC85" s="110"/>
      <c r="GD85" s="110"/>
      <c r="GE85" s="110"/>
      <c r="GF85" s="110"/>
      <c r="GG85" s="110"/>
      <c r="GH85" s="110"/>
      <c r="GI85" s="110"/>
      <c r="GJ85" s="110"/>
      <c r="GK85" s="110"/>
      <c r="GL85" s="110"/>
      <c r="GM85" s="110"/>
      <c r="GN85" s="110"/>
      <c r="GO85" s="110"/>
      <c r="GP85" s="110"/>
      <c r="GQ85" s="110"/>
      <c r="GR85" s="110"/>
      <c r="GS85" s="110"/>
      <c r="GT85" s="110"/>
      <c r="GU85" s="110"/>
      <c r="GV85" s="110"/>
      <c r="GW85" s="110"/>
      <c r="GX85" s="110"/>
      <c r="GY85" s="110"/>
      <c r="GZ85" s="110"/>
      <c r="HA85" s="110"/>
      <c r="HB85" s="110"/>
      <c r="HC85" s="110"/>
      <c r="HD85" s="110"/>
      <c r="HE85" s="110"/>
      <c r="HF85" s="110"/>
      <c r="HG85" s="110"/>
      <c r="HH85" s="110"/>
      <c r="HI85" s="110"/>
      <c r="HJ85" s="110"/>
      <c r="HK85" s="110"/>
      <c r="HL85" s="110"/>
      <c r="HM85" s="110"/>
      <c r="HN85" s="110"/>
      <c r="HO85" s="110"/>
      <c r="HP85" s="110"/>
      <c r="HQ85" s="110"/>
      <c r="HR85" s="110"/>
      <c r="HS85" s="110"/>
      <c r="HT85" s="110"/>
      <c r="HU85" s="110"/>
      <c r="HV85" s="110"/>
      <c r="HW85" s="110"/>
      <c r="HX85" s="110"/>
      <c r="HY85" s="110"/>
      <c r="HZ85" s="110"/>
      <c r="IA85" s="110"/>
      <c r="IB85" s="110"/>
      <c r="IC85" s="110"/>
      <c r="ID85" s="110"/>
      <c r="IE85" s="110"/>
      <c r="IF85" s="110"/>
      <c r="IG85" s="110"/>
      <c r="IH85" s="110"/>
      <c r="II85" s="110"/>
      <c r="IJ85" s="110"/>
      <c r="IK85" s="110"/>
      <c r="IL85" s="110"/>
      <c r="IM85" s="110"/>
      <c r="IN85" s="110"/>
      <c r="IO85" s="110"/>
      <c r="IP85" s="110"/>
      <c r="IQ85" s="70"/>
    </row>
    <row r="86" spans="1:251" ht="16.5" hidden="1" customHeight="1">
      <c r="A86" s="95" t="s">
        <v>450</v>
      </c>
      <c r="B86" t="s">
        <v>1349</v>
      </c>
      <c r="C86" t="s">
        <v>450</v>
      </c>
      <c r="D86">
        <v>20</v>
      </c>
      <c r="E86" t="s">
        <v>450</v>
      </c>
      <c r="F86">
        <v>1</v>
      </c>
      <c r="G86" s="665"/>
      <c r="H86">
        <v>26</v>
      </c>
      <c r="J86" s="214" t="str">
        <f t="shared" si="3"/>
        <v>LTQ200126</v>
      </c>
      <c r="K86">
        <v>24410</v>
      </c>
      <c r="R86" s="95" t="s">
        <v>450</v>
      </c>
      <c r="V86" s="214"/>
      <c r="EE86" s="95" t="s">
        <v>450</v>
      </c>
      <c r="EF86" s="110"/>
      <c r="EG86" s="110"/>
      <c r="EH86" s="110"/>
      <c r="EI86" s="216"/>
      <c r="EJ86" s="110"/>
      <c r="EK86" s="110"/>
      <c r="EL86" s="110"/>
      <c r="EM86" s="110"/>
      <c r="EN86" s="110"/>
      <c r="EO86" s="110"/>
      <c r="EP86" s="110"/>
      <c r="EQ86" s="110"/>
      <c r="ER86" s="110"/>
      <c r="ES86" s="110"/>
      <c r="ET86" s="110"/>
      <c r="EU86" s="110"/>
      <c r="EV86" s="110"/>
      <c r="EW86" s="110"/>
      <c r="EX86" s="110"/>
      <c r="EY86" s="110"/>
      <c r="EZ86" s="110"/>
      <c r="FA86" s="110"/>
      <c r="FB86" s="110"/>
      <c r="FC86" s="110"/>
      <c r="FD86" s="110"/>
      <c r="FE86" s="110"/>
      <c r="FF86" s="110"/>
      <c r="FG86" s="110"/>
      <c r="FH86" s="110"/>
      <c r="FI86" s="110"/>
      <c r="FJ86" s="110"/>
      <c r="FK86" s="110"/>
      <c r="FL86" s="110"/>
      <c r="FM86" s="110"/>
      <c r="FN86" s="110"/>
      <c r="FO86" s="110"/>
      <c r="FP86" s="110"/>
      <c r="FQ86" s="110"/>
      <c r="FR86" s="110"/>
      <c r="FS86" s="110"/>
      <c r="FT86" s="110"/>
      <c r="FU86" s="110"/>
      <c r="FV86" s="110"/>
      <c r="FW86" s="110"/>
      <c r="FX86" s="110"/>
      <c r="FY86" s="110"/>
      <c r="FZ86" s="110"/>
      <c r="GA86" s="110"/>
      <c r="GB86" s="110"/>
      <c r="GC86" s="110"/>
      <c r="GD86" s="110"/>
      <c r="GE86" s="110"/>
      <c r="GF86" s="110"/>
      <c r="GG86" s="110"/>
      <c r="GH86" s="110"/>
      <c r="GI86" s="110"/>
      <c r="GJ86" s="110"/>
      <c r="GK86" s="110"/>
      <c r="GL86" s="110"/>
      <c r="GM86" s="110"/>
      <c r="GN86" s="110"/>
      <c r="GO86" s="110"/>
      <c r="GP86" s="110"/>
      <c r="GQ86" s="110"/>
      <c r="GR86" s="110"/>
      <c r="GS86" s="110"/>
      <c r="GT86" s="110"/>
      <c r="GU86" s="110"/>
      <c r="GV86" s="110"/>
      <c r="GW86" s="110"/>
      <c r="GX86" s="110"/>
      <c r="GY86" s="110"/>
      <c r="GZ86" s="110"/>
      <c r="HA86" s="110"/>
      <c r="HB86" s="110"/>
      <c r="HC86" s="110"/>
      <c r="HD86" s="110"/>
      <c r="HE86" s="110"/>
      <c r="HF86" s="110"/>
      <c r="HG86" s="110"/>
      <c r="HH86" s="110"/>
      <c r="HI86" s="110"/>
      <c r="HJ86" s="110"/>
      <c r="HK86" s="110"/>
      <c r="HL86" s="110"/>
      <c r="HM86" s="110"/>
      <c r="HN86" s="110"/>
      <c r="HO86" s="110"/>
      <c r="HP86" s="110"/>
      <c r="HQ86" s="110"/>
      <c r="HR86" s="110"/>
      <c r="HS86" s="110"/>
      <c r="HT86" s="110"/>
      <c r="HU86" s="110"/>
      <c r="HV86" s="110"/>
      <c r="HW86" s="110"/>
      <c r="HX86" s="110"/>
      <c r="HY86" s="110"/>
      <c r="HZ86" s="110"/>
      <c r="IA86" s="110"/>
      <c r="IB86" s="110"/>
      <c r="IC86" s="110"/>
      <c r="ID86" s="110"/>
      <c r="IE86" s="110"/>
      <c r="IF86" s="110"/>
      <c r="IG86" s="110"/>
      <c r="IH86" s="110"/>
      <c r="II86" s="110"/>
      <c r="IJ86" s="110"/>
      <c r="IK86" s="110"/>
      <c r="IL86" s="110"/>
      <c r="IM86" s="110"/>
      <c r="IN86" s="110"/>
      <c r="IO86" s="110"/>
      <c r="IP86" s="110"/>
      <c r="IQ86" s="70"/>
    </row>
    <row r="87" spans="1:251" ht="16.5" hidden="1" customHeight="1">
      <c r="A87" s="95" t="s">
        <v>450</v>
      </c>
      <c r="B87" t="s">
        <v>1349</v>
      </c>
      <c r="C87" t="s">
        <v>450</v>
      </c>
      <c r="D87">
        <v>20</v>
      </c>
      <c r="E87" t="s">
        <v>450</v>
      </c>
      <c r="F87">
        <v>1</v>
      </c>
      <c r="G87" s="665"/>
      <c r="H87">
        <v>27</v>
      </c>
      <c r="J87" s="214" t="str">
        <f t="shared" si="3"/>
        <v>LTQ200127</v>
      </c>
      <c r="K87">
        <v>24820</v>
      </c>
      <c r="R87" s="95" t="s">
        <v>450</v>
      </c>
      <c r="V87" s="214"/>
      <c r="EE87" s="95" t="s">
        <v>450</v>
      </c>
      <c r="EF87" s="110"/>
      <c r="EG87" s="110"/>
      <c r="EH87" s="110"/>
      <c r="EI87" s="216"/>
      <c r="EJ87" s="110"/>
      <c r="EK87" s="110"/>
      <c r="EL87" s="110"/>
      <c r="EM87" s="110"/>
      <c r="EN87" s="110"/>
      <c r="EO87" s="110"/>
      <c r="EP87" s="110"/>
      <c r="EQ87" s="110"/>
      <c r="ER87" s="110"/>
      <c r="ES87" s="110"/>
      <c r="ET87" s="110"/>
      <c r="EU87" s="110"/>
      <c r="EV87" s="110"/>
      <c r="EW87" s="110"/>
      <c r="EX87" s="110"/>
      <c r="EY87" s="110"/>
      <c r="EZ87" s="110"/>
      <c r="FA87" s="110"/>
      <c r="FB87" s="110"/>
      <c r="FC87" s="110"/>
      <c r="FD87" s="110"/>
      <c r="FE87" s="110"/>
      <c r="FF87" s="110"/>
      <c r="FG87" s="110"/>
      <c r="FH87" s="110"/>
      <c r="FI87" s="110"/>
      <c r="FJ87" s="110"/>
      <c r="FK87" s="110"/>
      <c r="FL87" s="110"/>
      <c r="FM87" s="110"/>
      <c r="FN87" s="110"/>
      <c r="FO87" s="110"/>
      <c r="FP87" s="110"/>
      <c r="FQ87" s="110"/>
      <c r="FR87" s="110"/>
      <c r="FS87" s="110"/>
      <c r="FT87" s="110"/>
      <c r="FU87" s="110"/>
      <c r="FV87" s="110"/>
      <c r="FW87" s="110"/>
      <c r="FX87" s="110"/>
      <c r="FY87" s="110"/>
      <c r="FZ87" s="110"/>
      <c r="GA87" s="110"/>
      <c r="GB87" s="110"/>
      <c r="GC87" s="110"/>
      <c r="GD87" s="110"/>
      <c r="GE87" s="110"/>
      <c r="GF87" s="110"/>
      <c r="GG87" s="110"/>
      <c r="GH87" s="110"/>
      <c r="GI87" s="110"/>
      <c r="GJ87" s="110"/>
      <c r="GK87" s="110"/>
      <c r="GL87" s="110"/>
      <c r="GM87" s="110"/>
      <c r="GN87" s="110"/>
      <c r="GO87" s="110"/>
      <c r="GP87" s="110"/>
      <c r="GQ87" s="110"/>
      <c r="GR87" s="110"/>
      <c r="GS87" s="110"/>
      <c r="GT87" s="110"/>
      <c r="GU87" s="110"/>
      <c r="GV87" s="110"/>
      <c r="GW87" s="110"/>
      <c r="GX87" s="110"/>
      <c r="GY87" s="110"/>
      <c r="GZ87" s="110"/>
      <c r="HA87" s="110"/>
      <c r="HB87" s="110"/>
      <c r="HC87" s="110"/>
      <c r="HD87" s="110"/>
      <c r="HE87" s="110"/>
      <c r="HF87" s="110"/>
      <c r="HG87" s="110"/>
      <c r="HH87" s="110"/>
      <c r="HI87" s="110"/>
      <c r="HJ87" s="110"/>
      <c r="HK87" s="110"/>
      <c r="HL87" s="110"/>
      <c r="HM87" s="110"/>
      <c r="HN87" s="110"/>
      <c r="HO87" s="110"/>
      <c r="HP87" s="110"/>
      <c r="HQ87" s="110"/>
      <c r="HR87" s="110"/>
      <c r="HS87" s="110"/>
      <c r="HT87" s="110"/>
      <c r="HU87" s="110"/>
      <c r="HV87" s="110"/>
      <c r="HW87" s="110"/>
      <c r="HX87" s="110"/>
      <c r="HY87" s="110"/>
      <c r="HZ87" s="110"/>
      <c r="IA87" s="110"/>
      <c r="IB87" s="110"/>
      <c r="IC87" s="110"/>
      <c r="ID87" s="110"/>
      <c r="IE87" s="110"/>
      <c r="IF87" s="110"/>
      <c r="IG87" s="110"/>
      <c r="IH87" s="110"/>
      <c r="II87" s="110"/>
      <c r="IJ87" s="110"/>
      <c r="IK87" s="110"/>
      <c r="IL87" s="110"/>
      <c r="IM87" s="110"/>
      <c r="IN87" s="110"/>
      <c r="IO87" s="110"/>
      <c r="IP87" s="110"/>
      <c r="IQ87" s="70"/>
    </row>
    <row r="88" spans="1:251" ht="16.5" hidden="1" customHeight="1">
      <c r="A88" s="95" t="s">
        <v>450</v>
      </c>
      <c r="B88" t="s">
        <v>1349</v>
      </c>
      <c r="C88" t="s">
        <v>450</v>
      </c>
      <c r="D88">
        <v>20</v>
      </c>
      <c r="E88" t="s">
        <v>450</v>
      </c>
      <c r="F88">
        <v>1</v>
      </c>
      <c r="G88" s="665"/>
      <c r="H88">
        <v>28</v>
      </c>
      <c r="J88" s="214" t="str">
        <f t="shared" si="3"/>
        <v>LTQ200128</v>
      </c>
      <c r="K88">
        <v>25320</v>
      </c>
      <c r="R88" s="95" t="s">
        <v>450</v>
      </c>
      <c r="V88" s="214"/>
      <c r="EE88" s="95" t="s">
        <v>450</v>
      </c>
      <c r="EF88" s="110"/>
      <c r="EG88" s="110"/>
      <c r="EH88" s="110"/>
      <c r="EI88" s="216"/>
      <c r="EJ88" s="110"/>
      <c r="EK88" s="110"/>
      <c r="EL88" s="110"/>
      <c r="EM88" s="110"/>
      <c r="EN88" s="110"/>
      <c r="EO88" s="110"/>
      <c r="EP88" s="110"/>
      <c r="EQ88" s="110"/>
      <c r="ER88" s="110"/>
      <c r="ES88" s="110"/>
      <c r="ET88" s="110"/>
      <c r="EU88" s="110"/>
      <c r="EV88" s="110"/>
      <c r="EW88" s="110"/>
      <c r="EX88" s="110"/>
      <c r="EY88" s="110"/>
      <c r="EZ88" s="110"/>
      <c r="FA88" s="110"/>
      <c r="FB88" s="110"/>
      <c r="FC88" s="110"/>
      <c r="FD88" s="110"/>
      <c r="FE88" s="110"/>
      <c r="FF88" s="110"/>
      <c r="FG88" s="110"/>
      <c r="FH88" s="110"/>
      <c r="FI88" s="110"/>
      <c r="FJ88" s="110"/>
      <c r="FK88" s="110"/>
      <c r="FL88" s="110"/>
      <c r="FM88" s="110"/>
      <c r="FN88" s="110"/>
      <c r="FO88" s="110"/>
      <c r="FP88" s="110"/>
      <c r="FQ88" s="110"/>
      <c r="FR88" s="110"/>
      <c r="FS88" s="110"/>
      <c r="FT88" s="110"/>
      <c r="FU88" s="110"/>
      <c r="FV88" s="110"/>
      <c r="FW88" s="110"/>
      <c r="FX88" s="110"/>
      <c r="FY88" s="110"/>
      <c r="FZ88" s="110"/>
      <c r="GA88" s="110"/>
      <c r="GB88" s="110"/>
      <c r="GC88" s="110"/>
      <c r="GD88" s="110"/>
      <c r="GE88" s="110"/>
      <c r="GF88" s="110"/>
      <c r="GG88" s="110"/>
      <c r="GH88" s="110"/>
      <c r="GI88" s="110"/>
      <c r="GJ88" s="110"/>
      <c r="GK88" s="110"/>
      <c r="GL88" s="110"/>
      <c r="GM88" s="110"/>
      <c r="GN88" s="110"/>
      <c r="GO88" s="110"/>
      <c r="GP88" s="110"/>
      <c r="GQ88" s="110"/>
      <c r="GR88" s="110"/>
      <c r="GS88" s="110"/>
      <c r="GT88" s="110"/>
      <c r="GU88" s="110"/>
      <c r="GV88" s="110"/>
      <c r="GW88" s="110"/>
      <c r="GX88" s="110"/>
      <c r="GY88" s="110"/>
      <c r="GZ88" s="110"/>
      <c r="HA88" s="110"/>
      <c r="HB88" s="110"/>
      <c r="HC88" s="110"/>
      <c r="HD88" s="110"/>
      <c r="HE88" s="110"/>
      <c r="HF88" s="110"/>
      <c r="HG88" s="110"/>
      <c r="HH88" s="110"/>
      <c r="HI88" s="110"/>
      <c r="HJ88" s="110"/>
      <c r="HK88" s="110"/>
      <c r="HL88" s="110"/>
      <c r="HM88" s="110"/>
      <c r="HN88" s="110"/>
      <c r="HO88" s="110"/>
      <c r="HP88" s="110"/>
      <c r="HQ88" s="110"/>
      <c r="HR88" s="110"/>
      <c r="HS88" s="110"/>
      <c r="HT88" s="110"/>
      <c r="HU88" s="110"/>
      <c r="HV88" s="110"/>
      <c r="HW88" s="110"/>
      <c r="HX88" s="110"/>
      <c r="HY88" s="110"/>
      <c r="HZ88" s="110"/>
      <c r="IA88" s="110"/>
      <c r="IB88" s="110"/>
      <c r="IC88" s="110"/>
      <c r="ID88" s="110"/>
      <c r="IE88" s="110"/>
      <c r="IF88" s="110"/>
      <c r="IG88" s="110"/>
      <c r="IH88" s="110"/>
      <c r="II88" s="110"/>
      <c r="IJ88" s="110"/>
      <c r="IK88" s="110"/>
      <c r="IL88" s="110"/>
      <c r="IM88" s="110"/>
      <c r="IN88" s="110"/>
      <c r="IO88" s="110"/>
      <c r="IP88" s="110"/>
      <c r="IQ88" s="70"/>
    </row>
    <row r="89" spans="1:251" ht="16.5" hidden="1" customHeight="1">
      <c r="A89" s="95" t="s">
        <v>450</v>
      </c>
      <c r="B89" t="s">
        <v>1349</v>
      </c>
      <c r="C89" t="s">
        <v>450</v>
      </c>
      <c r="D89">
        <v>20</v>
      </c>
      <c r="E89" t="s">
        <v>450</v>
      </c>
      <c r="F89">
        <v>1</v>
      </c>
      <c r="G89" s="665"/>
      <c r="H89">
        <v>29</v>
      </c>
      <c r="J89" s="214" t="str">
        <f t="shared" si="3"/>
        <v>LTQ200129</v>
      </c>
      <c r="K89">
        <v>25820</v>
      </c>
      <c r="R89" s="95" t="s">
        <v>450</v>
      </c>
      <c r="V89" s="214"/>
      <c r="EE89" s="95" t="s">
        <v>450</v>
      </c>
      <c r="EF89" s="110"/>
      <c r="EG89" s="110"/>
      <c r="EH89" s="110"/>
      <c r="EI89" s="216"/>
      <c r="EJ89" s="110"/>
      <c r="EK89" s="110"/>
      <c r="EL89" s="110"/>
      <c r="EM89" s="110"/>
      <c r="EN89" s="110"/>
      <c r="EO89" s="110"/>
      <c r="EP89" s="110"/>
      <c r="EQ89" s="110"/>
      <c r="ER89" s="110"/>
      <c r="ES89" s="110"/>
      <c r="ET89" s="110"/>
      <c r="EU89" s="110"/>
      <c r="EV89" s="110"/>
      <c r="EW89" s="110"/>
      <c r="EX89" s="110"/>
      <c r="EY89" s="110"/>
      <c r="EZ89" s="110"/>
      <c r="FA89" s="110"/>
      <c r="FB89" s="110"/>
      <c r="FC89" s="110"/>
      <c r="FD89" s="110"/>
      <c r="FE89" s="110"/>
      <c r="FF89" s="110"/>
      <c r="FG89" s="110"/>
      <c r="FH89" s="110"/>
      <c r="FI89" s="110"/>
      <c r="FJ89" s="110"/>
      <c r="FK89" s="110"/>
      <c r="FL89" s="110"/>
      <c r="FM89" s="110"/>
      <c r="FN89" s="110"/>
      <c r="FO89" s="110"/>
      <c r="FP89" s="110"/>
      <c r="FQ89" s="110"/>
      <c r="FR89" s="110"/>
      <c r="FS89" s="110"/>
      <c r="FT89" s="110"/>
      <c r="FU89" s="110"/>
      <c r="FV89" s="110"/>
      <c r="FW89" s="110"/>
      <c r="FX89" s="110"/>
      <c r="FY89" s="110"/>
      <c r="FZ89" s="110"/>
      <c r="GA89" s="110"/>
      <c r="GB89" s="110"/>
      <c r="GC89" s="110"/>
      <c r="GD89" s="110"/>
      <c r="GE89" s="110"/>
      <c r="GF89" s="110"/>
      <c r="GG89" s="110"/>
      <c r="GH89" s="110"/>
      <c r="GI89" s="110"/>
      <c r="GJ89" s="110"/>
      <c r="GK89" s="110"/>
      <c r="GL89" s="110"/>
      <c r="GM89" s="110"/>
      <c r="GN89" s="110"/>
      <c r="GO89" s="110"/>
      <c r="GP89" s="110"/>
      <c r="GQ89" s="110"/>
      <c r="GR89" s="110"/>
      <c r="GS89" s="110"/>
      <c r="GT89" s="110"/>
      <c r="GU89" s="110"/>
      <c r="GV89" s="110"/>
      <c r="GW89" s="110"/>
      <c r="GX89" s="110"/>
      <c r="GY89" s="110"/>
      <c r="GZ89" s="110"/>
      <c r="HA89" s="110"/>
      <c r="HB89" s="110"/>
      <c r="HC89" s="110"/>
      <c r="HD89" s="110"/>
      <c r="HE89" s="110"/>
      <c r="HF89" s="110"/>
      <c r="HG89" s="110"/>
      <c r="HH89" s="110"/>
      <c r="HI89" s="110"/>
      <c r="HJ89" s="110"/>
      <c r="HK89" s="110"/>
      <c r="HL89" s="110"/>
      <c r="HM89" s="110"/>
      <c r="HN89" s="110"/>
      <c r="HO89" s="110"/>
      <c r="HP89" s="110"/>
      <c r="HQ89" s="110"/>
      <c r="HR89" s="110"/>
      <c r="HS89" s="110"/>
      <c r="HT89" s="110"/>
      <c r="HU89" s="110"/>
      <c r="HV89" s="110"/>
      <c r="HW89" s="110"/>
      <c r="HX89" s="110"/>
      <c r="HY89" s="110"/>
      <c r="HZ89" s="110"/>
      <c r="IA89" s="110"/>
      <c r="IB89" s="110"/>
      <c r="IC89" s="110"/>
      <c r="ID89" s="110"/>
      <c r="IE89" s="110"/>
      <c r="IF89" s="110"/>
      <c r="IG89" s="110"/>
      <c r="IH89" s="110"/>
      <c r="II89" s="110"/>
      <c r="IJ89" s="110"/>
      <c r="IK89" s="110"/>
      <c r="IL89" s="110"/>
      <c r="IM89" s="110"/>
      <c r="IN89" s="110"/>
      <c r="IO89" s="110"/>
      <c r="IP89" s="110"/>
      <c r="IQ89" s="70"/>
    </row>
    <row r="90" spans="1:251" ht="16.5" hidden="1" customHeight="1">
      <c r="A90" s="95" t="s">
        <v>450</v>
      </c>
      <c r="B90" t="s">
        <v>1349</v>
      </c>
      <c r="C90" t="s">
        <v>450</v>
      </c>
      <c r="D90">
        <v>20</v>
      </c>
      <c r="E90" t="s">
        <v>450</v>
      </c>
      <c r="F90">
        <v>1</v>
      </c>
      <c r="G90" s="665"/>
      <c r="H90">
        <v>30</v>
      </c>
      <c r="J90" s="214" t="str">
        <f t="shared" si="3"/>
        <v>LTQ200130</v>
      </c>
      <c r="K90">
        <v>26330</v>
      </c>
      <c r="R90" s="95" t="s">
        <v>450</v>
      </c>
      <c r="V90" s="214"/>
      <c r="EE90" s="95" t="s">
        <v>450</v>
      </c>
      <c r="EF90" s="110"/>
      <c r="EG90" s="110"/>
      <c r="EH90" s="110"/>
      <c r="EI90" s="216"/>
      <c r="EJ90" s="110"/>
      <c r="EK90" s="110"/>
      <c r="EL90" s="110"/>
      <c r="EM90" s="110"/>
      <c r="EN90" s="110"/>
      <c r="EO90" s="110"/>
      <c r="EP90" s="110"/>
      <c r="EQ90" s="110"/>
      <c r="ER90" s="110"/>
      <c r="ES90" s="110"/>
      <c r="ET90" s="110"/>
      <c r="EU90" s="110"/>
      <c r="EV90" s="110"/>
      <c r="EW90" s="110"/>
      <c r="EX90" s="110"/>
      <c r="EY90" s="110"/>
      <c r="EZ90" s="110"/>
      <c r="FA90" s="110"/>
      <c r="FB90" s="110"/>
      <c r="FC90" s="110"/>
      <c r="FD90" s="110"/>
      <c r="FE90" s="110"/>
      <c r="FF90" s="110"/>
      <c r="FG90" s="110"/>
      <c r="FH90" s="110"/>
      <c r="FI90" s="110"/>
      <c r="FJ90" s="110"/>
      <c r="FK90" s="110"/>
      <c r="FL90" s="110"/>
      <c r="FM90" s="110"/>
      <c r="FN90" s="110"/>
      <c r="FO90" s="110"/>
      <c r="FP90" s="110"/>
      <c r="FQ90" s="110"/>
      <c r="FR90" s="110"/>
      <c r="FS90" s="110"/>
      <c r="FT90" s="110"/>
      <c r="FU90" s="110"/>
      <c r="FV90" s="110"/>
      <c r="FW90" s="110"/>
      <c r="FX90" s="110"/>
      <c r="FY90" s="110"/>
      <c r="FZ90" s="110"/>
      <c r="GA90" s="110"/>
      <c r="GB90" s="110"/>
      <c r="GC90" s="110"/>
      <c r="GD90" s="110"/>
      <c r="GE90" s="110"/>
      <c r="GF90" s="110"/>
      <c r="GG90" s="110"/>
      <c r="GH90" s="110"/>
      <c r="GI90" s="110"/>
      <c r="GJ90" s="110"/>
      <c r="GK90" s="110"/>
      <c r="GL90" s="110"/>
      <c r="GM90" s="110"/>
      <c r="GN90" s="110"/>
      <c r="GO90" s="110"/>
      <c r="GP90" s="110"/>
      <c r="GQ90" s="110"/>
      <c r="GR90" s="110"/>
      <c r="GS90" s="110"/>
      <c r="GT90" s="110"/>
      <c r="GU90" s="110"/>
      <c r="GV90" s="110"/>
      <c r="GW90" s="110"/>
      <c r="GX90" s="110"/>
      <c r="GY90" s="110"/>
      <c r="GZ90" s="110"/>
      <c r="HA90" s="110"/>
      <c r="HB90" s="110"/>
      <c r="HC90" s="110"/>
      <c r="HD90" s="110"/>
      <c r="HE90" s="110"/>
      <c r="HF90" s="110"/>
      <c r="HG90" s="110"/>
      <c r="HH90" s="110"/>
      <c r="HI90" s="110"/>
      <c r="HJ90" s="110"/>
      <c r="HK90" s="110"/>
      <c r="HL90" s="110"/>
      <c r="HM90" s="110"/>
      <c r="HN90" s="110"/>
      <c r="HO90" s="110"/>
      <c r="HP90" s="110"/>
      <c r="HQ90" s="110"/>
      <c r="HR90" s="110"/>
      <c r="HS90" s="110"/>
      <c r="HT90" s="110"/>
      <c r="HU90" s="110"/>
      <c r="HV90" s="110"/>
      <c r="HW90" s="110"/>
      <c r="HX90" s="110"/>
      <c r="HY90" s="110"/>
      <c r="HZ90" s="110"/>
      <c r="IA90" s="110"/>
      <c r="IB90" s="110"/>
      <c r="IC90" s="110"/>
      <c r="ID90" s="110"/>
      <c r="IE90" s="110"/>
      <c r="IF90" s="110"/>
      <c r="IG90" s="110"/>
      <c r="IH90" s="110"/>
      <c r="II90" s="110"/>
      <c r="IJ90" s="110"/>
      <c r="IK90" s="110"/>
      <c r="IL90" s="110"/>
      <c r="IM90" s="110"/>
      <c r="IN90" s="110"/>
      <c r="IO90" s="110"/>
      <c r="IP90" s="110"/>
      <c r="IQ90" s="70"/>
    </row>
    <row r="91" spans="1:251" ht="16.5" hidden="1" customHeight="1">
      <c r="A91" s="95" t="s">
        <v>450</v>
      </c>
      <c r="B91" t="s">
        <v>1349</v>
      </c>
      <c r="C91" t="s">
        <v>450</v>
      </c>
      <c r="D91">
        <v>20</v>
      </c>
      <c r="E91" t="s">
        <v>450</v>
      </c>
      <c r="F91">
        <v>1</v>
      </c>
      <c r="G91" s="665"/>
      <c r="H91">
        <v>31</v>
      </c>
      <c r="J91" s="214" t="str">
        <f t="shared" si="3"/>
        <v>LTQ200131</v>
      </c>
      <c r="K91">
        <v>27250</v>
      </c>
      <c r="R91" s="95" t="s">
        <v>450</v>
      </c>
      <c r="V91" s="214"/>
      <c r="EE91" s="95" t="s">
        <v>450</v>
      </c>
      <c r="EF91" s="110"/>
      <c r="EG91" s="110"/>
      <c r="EH91" s="110"/>
      <c r="EI91" s="216"/>
      <c r="EJ91" s="110"/>
      <c r="EK91" s="110"/>
      <c r="EL91" s="110"/>
      <c r="EM91" s="110"/>
      <c r="EN91" s="110"/>
      <c r="EO91" s="110"/>
      <c r="EP91" s="110"/>
      <c r="EQ91" s="110"/>
      <c r="ER91" s="110"/>
      <c r="ES91" s="110"/>
      <c r="ET91" s="110"/>
      <c r="EU91" s="110"/>
      <c r="EV91" s="110"/>
      <c r="EW91" s="110"/>
      <c r="EX91" s="110"/>
      <c r="EY91" s="110"/>
      <c r="EZ91" s="110"/>
      <c r="FA91" s="110"/>
      <c r="FB91" s="110"/>
      <c r="FC91" s="110"/>
      <c r="FD91" s="110"/>
      <c r="FE91" s="110"/>
      <c r="FF91" s="110"/>
      <c r="FG91" s="110"/>
      <c r="FH91" s="110"/>
      <c r="FI91" s="110"/>
      <c r="FJ91" s="110"/>
      <c r="FK91" s="110"/>
      <c r="FL91" s="110"/>
      <c r="FM91" s="110"/>
      <c r="FN91" s="110"/>
      <c r="FO91" s="110"/>
      <c r="FP91" s="110"/>
      <c r="FQ91" s="110"/>
      <c r="FR91" s="110"/>
      <c r="FS91" s="110"/>
      <c r="FT91" s="110"/>
      <c r="FU91" s="110"/>
      <c r="FV91" s="110"/>
      <c r="FW91" s="110"/>
      <c r="FX91" s="110"/>
      <c r="FY91" s="110"/>
      <c r="FZ91" s="110"/>
      <c r="GA91" s="110"/>
      <c r="GB91" s="110"/>
      <c r="GC91" s="110"/>
      <c r="GD91" s="110"/>
      <c r="GE91" s="110"/>
      <c r="GF91" s="110"/>
      <c r="GG91" s="110"/>
      <c r="GH91" s="110"/>
      <c r="GI91" s="110"/>
      <c r="GJ91" s="110"/>
      <c r="GK91" s="110"/>
      <c r="GL91" s="110"/>
      <c r="GM91" s="110"/>
      <c r="GN91" s="110"/>
      <c r="GO91" s="110"/>
      <c r="GP91" s="110"/>
      <c r="GQ91" s="110"/>
      <c r="GR91" s="110"/>
      <c r="GS91" s="110"/>
      <c r="GT91" s="110"/>
      <c r="GU91" s="110"/>
      <c r="GV91" s="110"/>
      <c r="GW91" s="110"/>
      <c r="GX91" s="110"/>
      <c r="GY91" s="110"/>
      <c r="GZ91" s="110"/>
      <c r="HA91" s="110"/>
      <c r="HB91" s="110"/>
      <c r="HC91" s="110"/>
      <c r="HD91" s="110"/>
      <c r="HE91" s="110"/>
      <c r="HF91" s="110"/>
      <c r="HG91" s="110"/>
      <c r="HH91" s="110"/>
      <c r="HI91" s="110"/>
      <c r="HJ91" s="110"/>
      <c r="HK91" s="110"/>
      <c r="HL91" s="110"/>
      <c r="HM91" s="110"/>
      <c r="HN91" s="110"/>
      <c r="HO91" s="110"/>
      <c r="HP91" s="110"/>
      <c r="HQ91" s="110"/>
      <c r="HR91" s="110"/>
      <c r="HS91" s="110"/>
      <c r="HT91" s="110"/>
      <c r="HU91" s="110"/>
      <c r="HV91" s="110"/>
      <c r="HW91" s="110"/>
      <c r="HX91" s="110"/>
      <c r="HY91" s="110"/>
      <c r="HZ91" s="110"/>
      <c r="IA91" s="110"/>
      <c r="IB91" s="110"/>
      <c r="IC91" s="110"/>
      <c r="ID91" s="110"/>
      <c r="IE91" s="110"/>
      <c r="IF91" s="110"/>
      <c r="IG91" s="110"/>
      <c r="IH91" s="110"/>
      <c r="II91" s="110"/>
      <c r="IJ91" s="110"/>
      <c r="IK91" s="110"/>
      <c r="IL91" s="110"/>
      <c r="IM91" s="110"/>
      <c r="IN91" s="110"/>
      <c r="IO91" s="110"/>
      <c r="IP91" s="110"/>
      <c r="IQ91" s="70"/>
    </row>
    <row r="92" spans="1:251" ht="16.5" hidden="1" customHeight="1">
      <c r="A92" s="95" t="s">
        <v>450</v>
      </c>
      <c r="B92" t="s">
        <v>1349</v>
      </c>
      <c r="C92" t="s">
        <v>450</v>
      </c>
      <c r="D92">
        <v>20</v>
      </c>
      <c r="E92" t="s">
        <v>450</v>
      </c>
      <c r="F92">
        <v>1</v>
      </c>
      <c r="G92" s="665"/>
      <c r="H92">
        <v>32</v>
      </c>
      <c r="J92" s="214" t="str">
        <f t="shared" si="3"/>
        <v>LTQ200132</v>
      </c>
      <c r="K92">
        <v>28070</v>
      </c>
      <c r="R92" s="95" t="s">
        <v>450</v>
      </c>
      <c r="V92" s="214"/>
      <c r="EE92" s="95" t="s">
        <v>450</v>
      </c>
      <c r="EF92" s="110"/>
      <c r="EG92" s="110"/>
      <c r="EH92" s="110"/>
      <c r="EI92" s="216"/>
      <c r="EJ92" s="110"/>
      <c r="EK92" s="110"/>
      <c r="EL92" s="110"/>
      <c r="EM92" s="110"/>
      <c r="EN92" s="110"/>
      <c r="EO92" s="110"/>
      <c r="EP92" s="110"/>
      <c r="EQ92" s="110"/>
      <c r="ER92" s="110"/>
      <c r="ES92" s="110"/>
      <c r="ET92" s="110"/>
      <c r="EU92" s="110"/>
      <c r="EV92" s="110"/>
      <c r="EW92" s="110"/>
      <c r="EX92" s="110"/>
      <c r="EY92" s="110"/>
      <c r="EZ92" s="110"/>
      <c r="FA92" s="110"/>
      <c r="FB92" s="110"/>
      <c r="FC92" s="110"/>
      <c r="FD92" s="110"/>
      <c r="FE92" s="110"/>
      <c r="FF92" s="110"/>
      <c r="FG92" s="110"/>
      <c r="FH92" s="110"/>
      <c r="FI92" s="110"/>
      <c r="FJ92" s="110"/>
      <c r="FK92" s="110"/>
      <c r="FL92" s="110"/>
      <c r="FM92" s="110"/>
      <c r="FN92" s="110"/>
      <c r="FO92" s="110"/>
      <c r="FP92" s="110"/>
      <c r="FQ92" s="110"/>
      <c r="FR92" s="110"/>
      <c r="FS92" s="110"/>
      <c r="FT92" s="110"/>
      <c r="FU92" s="110"/>
      <c r="FV92" s="110"/>
      <c r="FW92" s="110"/>
      <c r="FX92" s="110"/>
      <c r="FY92" s="110"/>
      <c r="FZ92" s="110"/>
      <c r="GA92" s="110"/>
      <c r="GB92" s="110"/>
      <c r="GC92" s="110"/>
      <c r="GD92" s="110"/>
      <c r="GE92" s="110"/>
      <c r="GF92" s="110"/>
      <c r="GG92" s="110"/>
      <c r="GH92" s="110"/>
      <c r="GI92" s="110"/>
      <c r="GJ92" s="110"/>
      <c r="GK92" s="110"/>
      <c r="GL92" s="110"/>
      <c r="GM92" s="110"/>
      <c r="GN92" s="110"/>
      <c r="GO92" s="110"/>
      <c r="GP92" s="110"/>
      <c r="GQ92" s="110"/>
      <c r="GR92" s="110"/>
      <c r="GS92" s="110"/>
      <c r="GT92" s="110"/>
      <c r="GU92" s="110"/>
      <c r="GV92" s="110"/>
      <c r="GW92" s="110"/>
      <c r="GX92" s="110"/>
      <c r="GY92" s="110"/>
      <c r="GZ92" s="110"/>
      <c r="HA92" s="110"/>
      <c r="HB92" s="110"/>
      <c r="HC92" s="110"/>
      <c r="HD92" s="110"/>
      <c r="HE92" s="110"/>
      <c r="HF92" s="110"/>
      <c r="HG92" s="110"/>
      <c r="HH92" s="110"/>
      <c r="HI92" s="110"/>
      <c r="HJ92" s="110"/>
      <c r="HK92" s="110"/>
      <c r="HL92" s="110"/>
      <c r="HM92" s="110"/>
      <c r="HN92" s="110"/>
      <c r="HO92" s="110"/>
      <c r="HP92" s="110"/>
      <c r="HQ92" s="110"/>
      <c r="HR92" s="110"/>
      <c r="HS92" s="110"/>
      <c r="HT92" s="110"/>
      <c r="HU92" s="110"/>
      <c r="HV92" s="110"/>
      <c r="HW92" s="110"/>
      <c r="HX92" s="110"/>
      <c r="HY92" s="110"/>
      <c r="HZ92" s="110"/>
      <c r="IA92" s="110"/>
      <c r="IB92" s="110"/>
      <c r="IC92" s="110"/>
      <c r="ID92" s="110"/>
      <c r="IE92" s="110"/>
      <c r="IF92" s="110"/>
      <c r="IG92" s="110"/>
      <c r="IH92" s="110"/>
      <c r="II92" s="110"/>
      <c r="IJ92" s="110"/>
      <c r="IK92" s="110"/>
      <c r="IL92" s="110"/>
      <c r="IM92" s="110"/>
      <c r="IN92" s="110"/>
      <c r="IO92" s="110"/>
      <c r="IP92" s="110"/>
      <c r="IQ92" s="70"/>
    </row>
    <row r="93" spans="1:251" ht="16.5" hidden="1" customHeight="1">
      <c r="A93" s="95" t="s">
        <v>450</v>
      </c>
      <c r="B93" t="s">
        <v>1349</v>
      </c>
      <c r="C93" t="s">
        <v>450</v>
      </c>
      <c r="D93">
        <v>20</v>
      </c>
      <c r="E93" t="s">
        <v>450</v>
      </c>
      <c r="F93">
        <v>1</v>
      </c>
      <c r="G93" s="665"/>
      <c r="H93">
        <v>33</v>
      </c>
      <c r="J93" s="214" t="str">
        <f t="shared" si="3"/>
        <v>LTQ200133</v>
      </c>
      <c r="K93">
        <v>28990</v>
      </c>
      <c r="R93" s="95" t="s">
        <v>450</v>
      </c>
      <c r="V93" s="214"/>
      <c r="EE93" s="95" t="s">
        <v>450</v>
      </c>
      <c r="EF93" s="110"/>
      <c r="EG93" s="110"/>
      <c r="EH93" s="110"/>
      <c r="EI93" s="216"/>
      <c r="EJ93" s="110"/>
      <c r="EK93" s="110"/>
      <c r="EL93" s="110"/>
      <c r="EM93" s="110"/>
      <c r="EN93" s="110"/>
      <c r="EO93" s="110"/>
      <c r="EP93" s="110"/>
      <c r="EQ93" s="110"/>
      <c r="ER93" s="110"/>
      <c r="ES93" s="110"/>
      <c r="ET93" s="110"/>
      <c r="EU93" s="110"/>
      <c r="EV93" s="110"/>
      <c r="EW93" s="110"/>
      <c r="EX93" s="110"/>
      <c r="EY93" s="110"/>
      <c r="EZ93" s="110"/>
      <c r="FA93" s="110"/>
      <c r="FB93" s="110"/>
      <c r="FC93" s="110"/>
      <c r="FD93" s="110"/>
      <c r="FE93" s="110"/>
      <c r="FF93" s="110"/>
      <c r="FG93" s="110"/>
      <c r="FH93" s="110"/>
      <c r="FI93" s="110"/>
      <c r="FJ93" s="110"/>
      <c r="FK93" s="110"/>
      <c r="FL93" s="110"/>
      <c r="FM93" s="110"/>
      <c r="FN93" s="110"/>
      <c r="FO93" s="110"/>
      <c r="FP93" s="110"/>
      <c r="FQ93" s="110"/>
      <c r="FR93" s="110"/>
      <c r="FS93" s="110"/>
      <c r="FT93" s="110"/>
      <c r="FU93" s="110"/>
      <c r="FV93" s="110"/>
      <c r="FW93" s="110"/>
      <c r="FX93" s="110"/>
      <c r="FY93" s="110"/>
      <c r="FZ93" s="110"/>
      <c r="GA93" s="110"/>
      <c r="GB93" s="110"/>
      <c r="GC93" s="110"/>
      <c r="GD93" s="110"/>
      <c r="GE93" s="110"/>
      <c r="GF93" s="110"/>
      <c r="GG93" s="110"/>
      <c r="GH93" s="110"/>
      <c r="GI93" s="110"/>
      <c r="GJ93" s="110"/>
      <c r="GK93" s="110"/>
      <c r="GL93" s="110"/>
      <c r="GM93" s="110"/>
      <c r="GN93" s="110"/>
      <c r="GO93" s="110"/>
      <c r="GP93" s="110"/>
      <c r="GQ93" s="110"/>
      <c r="GR93" s="110"/>
      <c r="GS93" s="110"/>
      <c r="GT93" s="110"/>
      <c r="GU93" s="110"/>
      <c r="GV93" s="110"/>
      <c r="GW93" s="110"/>
      <c r="GX93" s="110"/>
      <c r="GY93" s="110"/>
      <c r="GZ93" s="110"/>
      <c r="HA93" s="110"/>
      <c r="HB93" s="110"/>
      <c r="HC93" s="110"/>
      <c r="HD93" s="110"/>
      <c r="HE93" s="110"/>
      <c r="HF93" s="110"/>
      <c r="HG93" s="110"/>
      <c r="HH93" s="110"/>
      <c r="HI93" s="110"/>
      <c r="HJ93" s="110"/>
      <c r="HK93" s="110"/>
      <c r="HL93" s="110"/>
      <c r="HM93" s="110"/>
      <c r="HN93" s="110"/>
      <c r="HO93" s="110"/>
      <c r="HP93" s="110"/>
      <c r="HQ93" s="110"/>
      <c r="HR93" s="110"/>
      <c r="HS93" s="110"/>
      <c r="HT93" s="110"/>
      <c r="HU93" s="110"/>
      <c r="HV93" s="110"/>
      <c r="HW93" s="110"/>
      <c r="HX93" s="110"/>
      <c r="HY93" s="110"/>
      <c r="HZ93" s="110"/>
      <c r="IA93" s="110"/>
      <c r="IB93" s="110"/>
      <c r="IC93" s="110"/>
      <c r="ID93" s="110"/>
      <c r="IE93" s="110"/>
      <c r="IF93" s="110"/>
      <c r="IG93" s="110"/>
      <c r="IH93" s="110"/>
      <c r="II93" s="110"/>
      <c r="IJ93" s="110"/>
      <c r="IK93" s="110"/>
      <c r="IL93" s="110"/>
      <c r="IM93" s="110"/>
      <c r="IN93" s="110"/>
      <c r="IO93" s="110"/>
      <c r="IP93" s="110"/>
      <c r="IQ93" s="70"/>
    </row>
    <row r="94" spans="1:251" ht="16.5" hidden="1" customHeight="1">
      <c r="A94" s="95" t="s">
        <v>450</v>
      </c>
      <c r="B94" t="s">
        <v>1349</v>
      </c>
      <c r="C94" t="s">
        <v>450</v>
      </c>
      <c r="D94">
        <v>20</v>
      </c>
      <c r="E94" t="s">
        <v>450</v>
      </c>
      <c r="F94">
        <v>1</v>
      </c>
      <c r="G94" s="665"/>
      <c r="H94">
        <v>34</v>
      </c>
      <c r="J94" s="214" t="str">
        <f t="shared" si="3"/>
        <v>LTQ200134</v>
      </c>
      <c r="K94">
        <v>29810</v>
      </c>
      <c r="R94" s="95" t="s">
        <v>450</v>
      </c>
      <c r="V94" s="214"/>
      <c r="EE94" s="95" t="s">
        <v>450</v>
      </c>
      <c r="EF94" s="110"/>
      <c r="EG94" s="110"/>
      <c r="EH94" s="110"/>
      <c r="EI94" s="216"/>
      <c r="EJ94" s="110"/>
      <c r="EK94" s="110"/>
      <c r="EL94" s="110"/>
      <c r="EM94" s="110"/>
      <c r="EN94" s="110"/>
      <c r="EO94" s="110"/>
      <c r="EP94" s="110"/>
      <c r="EQ94" s="110"/>
      <c r="ER94" s="110"/>
      <c r="ES94" s="110"/>
      <c r="ET94" s="110"/>
      <c r="EU94" s="110"/>
      <c r="EV94" s="110"/>
      <c r="EW94" s="110"/>
      <c r="EX94" s="110"/>
      <c r="EY94" s="110"/>
      <c r="EZ94" s="110"/>
      <c r="FA94" s="110"/>
      <c r="FB94" s="110"/>
      <c r="FC94" s="110"/>
      <c r="FD94" s="110"/>
      <c r="FE94" s="110"/>
      <c r="FF94" s="110"/>
      <c r="FG94" s="110"/>
      <c r="FH94" s="110"/>
      <c r="FI94" s="110"/>
      <c r="FJ94" s="110"/>
      <c r="FK94" s="110"/>
      <c r="FL94" s="110"/>
      <c r="FM94" s="110"/>
      <c r="FN94" s="110"/>
      <c r="FO94" s="110"/>
      <c r="FP94" s="110"/>
      <c r="FQ94" s="110"/>
      <c r="FR94" s="110"/>
      <c r="FS94" s="110"/>
      <c r="FT94" s="110"/>
      <c r="FU94" s="110"/>
      <c r="FV94" s="110"/>
      <c r="FW94" s="110"/>
      <c r="FX94" s="110"/>
      <c r="FY94" s="110"/>
      <c r="FZ94" s="110"/>
      <c r="GA94" s="110"/>
      <c r="GB94" s="110"/>
      <c r="GC94" s="110"/>
      <c r="GD94" s="110"/>
      <c r="GE94" s="110"/>
      <c r="GF94" s="110"/>
      <c r="GG94" s="110"/>
      <c r="GH94" s="110"/>
      <c r="GI94" s="110"/>
      <c r="GJ94" s="110"/>
      <c r="GK94" s="110"/>
      <c r="GL94" s="110"/>
      <c r="GM94" s="110"/>
      <c r="GN94" s="110"/>
      <c r="GO94" s="110"/>
      <c r="GP94" s="110"/>
      <c r="GQ94" s="110"/>
      <c r="GR94" s="110"/>
      <c r="GS94" s="110"/>
      <c r="GT94" s="110"/>
      <c r="GU94" s="110"/>
      <c r="GV94" s="110"/>
      <c r="GW94" s="110"/>
      <c r="GX94" s="110"/>
      <c r="GY94" s="110"/>
      <c r="GZ94" s="110"/>
      <c r="HA94" s="110"/>
      <c r="HB94" s="110"/>
      <c r="HC94" s="110"/>
      <c r="HD94" s="110"/>
      <c r="HE94" s="110"/>
      <c r="HF94" s="110"/>
      <c r="HG94" s="110"/>
      <c r="HH94" s="110"/>
      <c r="HI94" s="110"/>
      <c r="HJ94" s="110"/>
      <c r="HK94" s="110"/>
      <c r="HL94" s="110"/>
      <c r="HM94" s="110"/>
      <c r="HN94" s="110"/>
      <c r="HO94" s="110"/>
      <c r="HP94" s="110"/>
      <c r="HQ94" s="110"/>
      <c r="HR94" s="110"/>
      <c r="HS94" s="110"/>
      <c r="HT94" s="110"/>
      <c r="HU94" s="110"/>
      <c r="HV94" s="110"/>
      <c r="HW94" s="110"/>
      <c r="HX94" s="110"/>
      <c r="HY94" s="110"/>
      <c r="HZ94" s="110"/>
      <c r="IA94" s="110"/>
      <c r="IB94" s="110"/>
      <c r="IC94" s="110"/>
      <c r="ID94" s="110"/>
      <c r="IE94" s="110"/>
      <c r="IF94" s="110"/>
      <c r="IG94" s="110"/>
      <c r="IH94" s="110"/>
      <c r="II94" s="110"/>
      <c r="IJ94" s="110"/>
      <c r="IK94" s="110"/>
      <c r="IL94" s="110"/>
      <c r="IM94" s="110"/>
      <c r="IN94" s="110"/>
      <c r="IO94" s="110"/>
      <c r="IP94" s="110"/>
      <c r="IQ94" s="70"/>
    </row>
    <row r="95" spans="1:251" ht="16.5" hidden="1" customHeight="1">
      <c r="A95" s="95" t="s">
        <v>450</v>
      </c>
      <c r="B95" t="s">
        <v>1349</v>
      </c>
      <c r="C95" t="s">
        <v>450</v>
      </c>
      <c r="D95">
        <v>20</v>
      </c>
      <c r="E95" t="s">
        <v>450</v>
      </c>
      <c r="F95">
        <v>1</v>
      </c>
      <c r="G95" s="665"/>
      <c r="H95">
        <v>35</v>
      </c>
      <c r="J95" s="214" t="str">
        <f t="shared" si="3"/>
        <v>LTQ200135</v>
      </c>
      <c r="K95">
        <v>30620</v>
      </c>
      <c r="R95" s="95" t="s">
        <v>450</v>
      </c>
      <c r="V95" s="214"/>
      <c r="EE95" s="95" t="s">
        <v>450</v>
      </c>
      <c r="EF95" s="110"/>
      <c r="EG95" s="110"/>
      <c r="EH95" s="110"/>
      <c r="EI95" s="216"/>
      <c r="EJ95" s="110"/>
      <c r="EK95" s="110"/>
      <c r="EL95" s="110"/>
      <c r="EM95" s="110"/>
      <c r="EN95" s="110"/>
      <c r="EO95" s="110"/>
      <c r="EP95" s="110"/>
      <c r="EQ95" s="110"/>
      <c r="ER95" s="110"/>
      <c r="ES95" s="110"/>
      <c r="ET95" s="110"/>
      <c r="EU95" s="110"/>
      <c r="EV95" s="110"/>
      <c r="EW95" s="110"/>
      <c r="EX95" s="110"/>
      <c r="EY95" s="110"/>
      <c r="EZ95" s="110"/>
      <c r="FA95" s="110"/>
      <c r="FB95" s="110"/>
      <c r="FC95" s="110"/>
      <c r="FD95" s="110"/>
      <c r="FE95" s="110"/>
      <c r="FF95" s="110"/>
      <c r="FG95" s="110"/>
      <c r="FH95" s="110"/>
      <c r="FI95" s="110"/>
      <c r="FJ95" s="110"/>
      <c r="FK95" s="110"/>
      <c r="FL95" s="110"/>
      <c r="FM95" s="110"/>
      <c r="FN95" s="110"/>
      <c r="FO95" s="110"/>
      <c r="FP95" s="110"/>
      <c r="FQ95" s="110"/>
      <c r="FR95" s="110"/>
      <c r="FS95" s="110"/>
      <c r="FT95" s="110"/>
      <c r="FU95" s="110"/>
      <c r="FV95" s="110"/>
      <c r="FW95" s="110"/>
      <c r="FX95" s="110"/>
      <c r="FY95" s="110"/>
      <c r="FZ95" s="110"/>
      <c r="GA95" s="110"/>
      <c r="GB95" s="110"/>
      <c r="GC95" s="110"/>
      <c r="GD95" s="110"/>
      <c r="GE95" s="110"/>
      <c r="GF95" s="110"/>
      <c r="GG95" s="110"/>
      <c r="GH95" s="110"/>
      <c r="GI95" s="110"/>
      <c r="GJ95" s="110"/>
      <c r="GK95" s="110"/>
      <c r="GL95" s="110"/>
      <c r="GM95" s="110"/>
      <c r="GN95" s="110"/>
      <c r="GO95" s="110"/>
      <c r="GP95" s="110"/>
      <c r="GQ95" s="110"/>
      <c r="GR95" s="110"/>
      <c r="GS95" s="110"/>
      <c r="GT95" s="110"/>
      <c r="GU95" s="110"/>
      <c r="GV95" s="110"/>
      <c r="GW95" s="110"/>
      <c r="GX95" s="110"/>
      <c r="GY95" s="110"/>
      <c r="GZ95" s="110"/>
      <c r="HA95" s="110"/>
      <c r="HB95" s="110"/>
      <c r="HC95" s="110"/>
      <c r="HD95" s="110"/>
      <c r="HE95" s="110"/>
      <c r="HF95" s="110"/>
      <c r="HG95" s="110"/>
      <c r="HH95" s="110"/>
      <c r="HI95" s="110"/>
      <c r="HJ95" s="110"/>
      <c r="HK95" s="110"/>
      <c r="HL95" s="110"/>
      <c r="HM95" s="110"/>
      <c r="HN95" s="110"/>
      <c r="HO95" s="110"/>
      <c r="HP95" s="110"/>
      <c r="HQ95" s="110"/>
      <c r="HR95" s="110"/>
      <c r="HS95" s="110"/>
      <c r="HT95" s="110"/>
      <c r="HU95" s="110"/>
      <c r="HV95" s="110"/>
      <c r="HW95" s="110"/>
      <c r="HX95" s="110"/>
      <c r="HY95" s="110"/>
      <c r="HZ95" s="110"/>
      <c r="IA95" s="110"/>
      <c r="IB95" s="110"/>
      <c r="IC95" s="110"/>
      <c r="ID95" s="110"/>
      <c r="IE95" s="110"/>
      <c r="IF95" s="110"/>
      <c r="IG95" s="110"/>
      <c r="IH95" s="110"/>
      <c r="II95" s="110"/>
      <c r="IJ95" s="110"/>
      <c r="IK95" s="110"/>
      <c r="IL95" s="110"/>
      <c r="IM95" s="110"/>
      <c r="IN95" s="110"/>
      <c r="IO95" s="110"/>
      <c r="IP95" s="110"/>
      <c r="IQ95" s="70"/>
    </row>
    <row r="96" spans="1:251" ht="16.5" hidden="1" customHeight="1">
      <c r="A96" s="95" t="s">
        <v>450</v>
      </c>
      <c r="B96" t="s">
        <v>1349</v>
      </c>
      <c r="C96" t="s">
        <v>450</v>
      </c>
      <c r="D96">
        <v>20</v>
      </c>
      <c r="E96" t="s">
        <v>450</v>
      </c>
      <c r="F96">
        <v>1</v>
      </c>
      <c r="G96" s="665"/>
      <c r="H96">
        <v>36</v>
      </c>
      <c r="J96" s="214" t="str">
        <f t="shared" si="3"/>
        <v>LTQ200136</v>
      </c>
      <c r="K96">
        <v>31330</v>
      </c>
      <c r="R96" s="95" t="s">
        <v>450</v>
      </c>
      <c r="V96" s="214"/>
      <c r="EE96" s="95" t="s">
        <v>450</v>
      </c>
      <c r="EF96" s="110"/>
      <c r="EG96" s="110"/>
      <c r="EH96" s="110"/>
      <c r="EI96" s="216"/>
      <c r="EJ96" s="110"/>
      <c r="EK96" s="110"/>
      <c r="EL96" s="110"/>
      <c r="EM96" s="110"/>
      <c r="EN96" s="110"/>
      <c r="EO96" s="110"/>
      <c r="EP96" s="110"/>
      <c r="EQ96" s="110"/>
      <c r="ER96" s="110"/>
      <c r="ES96" s="110"/>
      <c r="ET96" s="110"/>
      <c r="EU96" s="110"/>
      <c r="EV96" s="110"/>
      <c r="EW96" s="110"/>
      <c r="EX96" s="110"/>
      <c r="EY96" s="110"/>
      <c r="EZ96" s="110"/>
      <c r="FA96" s="110"/>
      <c r="FB96" s="110"/>
      <c r="FC96" s="110"/>
      <c r="FD96" s="110"/>
      <c r="FE96" s="110"/>
      <c r="FF96" s="110"/>
      <c r="FG96" s="110"/>
      <c r="FH96" s="110"/>
      <c r="FI96" s="110"/>
      <c r="FJ96" s="110"/>
      <c r="FK96" s="110"/>
      <c r="FL96" s="110"/>
      <c r="FM96" s="110"/>
      <c r="FN96" s="110"/>
      <c r="FO96" s="110"/>
      <c r="FP96" s="110"/>
      <c r="FQ96" s="110"/>
      <c r="FR96" s="110"/>
      <c r="FS96" s="110"/>
      <c r="FT96" s="110"/>
      <c r="FU96" s="110"/>
      <c r="FV96" s="110"/>
      <c r="FW96" s="110"/>
      <c r="FX96" s="110"/>
      <c r="FY96" s="110"/>
      <c r="FZ96" s="110"/>
      <c r="GA96" s="110"/>
      <c r="GB96" s="110"/>
      <c r="GC96" s="110"/>
      <c r="GD96" s="110"/>
      <c r="GE96" s="110"/>
      <c r="GF96" s="110"/>
      <c r="GG96" s="110"/>
      <c r="GH96" s="110"/>
      <c r="GI96" s="110"/>
      <c r="GJ96" s="110"/>
      <c r="GK96" s="110"/>
      <c r="GL96" s="110"/>
      <c r="GM96" s="110"/>
      <c r="GN96" s="110"/>
      <c r="GO96" s="110"/>
      <c r="GP96" s="110"/>
      <c r="GQ96" s="110"/>
      <c r="GR96" s="110"/>
      <c r="GS96" s="110"/>
      <c r="GT96" s="110"/>
      <c r="GU96" s="110"/>
      <c r="GV96" s="110"/>
      <c r="GW96" s="110"/>
      <c r="GX96" s="110"/>
      <c r="GY96" s="110"/>
      <c r="GZ96" s="110"/>
      <c r="HA96" s="110"/>
      <c r="HB96" s="110"/>
      <c r="HC96" s="110"/>
      <c r="HD96" s="110"/>
      <c r="HE96" s="110"/>
      <c r="HF96" s="110"/>
      <c r="HG96" s="110"/>
      <c r="HH96" s="110"/>
      <c r="HI96" s="110"/>
      <c r="HJ96" s="110"/>
      <c r="HK96" s="110"/>
      <c r="HL96" s="110"/>
      <c r="HM96" s="110"/>
      <c r="HN96" s="110"/>
      <c r="HO96" s="110"/>
      <c r="HP96" s="110"/>
      <c r="HQ96" s="110"/>
      <c r="HR96" s="110"/>
      <c r="HS96" s="110"/>
      <c r="HT96" s="110"/>
      <c r="HU96" s="110"/>
      <c r="HV96" s="110"/>
      <c r="HW96" s="110"/>
      <c r="HX96" s="110"/>
      <c r="HY96" s="110"/>
      <c r="HZ96" s="110"/>
      <c r="IA96" s="110"/>
      <c r="IB96" s="110"/>
      <c r="IC96" s="110"/>
      <c r="ID96" s="110"/>
      <c r="IE96" s="110"/>
      <c r="IF96" s="110"/>
      <c r="IG96" s="110"/>
      <c r="IH96" s="110"/>
      <c r="II96" s="110"/>
      <c r="IJ96" s="110"/>
      <c r="IK96" s="110"/>
      <c r="IL96" s="110"/>
      <c r="IM96" s="110"/>
      <c r="IN96" s="110"/>
      <c r="IO96" s="110"/>
      <c r="IP96" s="110"/>
      <c r="IQ96" s="70"/>
    </row>
    <row r="97" spans="1:251" ht="16.5" hidden="1" customHeight="1">
      <c r="A97" s="95" t="s">
        <v>450</v>
      </c>
      <c r="B97" t="s">
        <v>1349</v>
      </c>
      <c r="C97" t="s">
        <v>450</v>
      </c>
      <c r="D97">
        <v>20</v>
      </c>
      <c r="E97" t="s">
        <v>450</v>
      </c>
      <c r="F97">
        <v>1</v>
      </c>
      <c r="G97" s="665"/>
      <c r="H97">
        <v>37</v>
      </c>
      <c r="J97" s="214" t="str">
        <f t="shared" si="3"/>
        <v>LTQ200137</v>
      </c>
      <c r="K97">
        <v>32140</v>
      </c>
      <c r="R97" s="95" t="s">
        <v>450</v>
      </c>
      <c r="V97" s="214"/>
      <c r="EE97" s="95" t="s">
        <v>450</v>
      </c>
      <c r="EF97" s="110"/>
      <c r="EG97" s="110"/>
      <c r="EH97" s="110"/>
      <c r="EI97" s="216"/>
      <c r="EJ97" s="110"/>
      <c r="EK97" s="110"/>
      <c r="EL97" s="110"/>
      <c r="EM97" s="110"/>
      <c r="EN97" s="110"/>
      <c r="EO97" s="110"/>
      <c r="EP97" s="110"/>
      <c r="EQ97" s="110"/>
      <c r="ER97" s="110"/>
      <c r="ES97" s="110"/>
      <c r="ET97" s="110"/>
      <c r="EU97" s="110"/>
      <c r="EV97" s="110"/>
      <c r="EW97" s="110"/>
      <c r="EX97" s="110"/>
      <c r="EY97" s="110"/>
      <c r="EZ97" s="110"/>
      <c r="FA97" s="110"/>
      <c r="FB97" s="110"/>
      <c r="FC97" s="110"/>
      <c r="FD97" s="110"/>
      <c r="FE97" s="110"/>
      <c r="FF97" s="110"/>
      <c r="FG97" s="110"/>
      <c r="FH97" s="110"/>
      <c r="FI97" s="110"/>
      <c r="FJ97" s="110"/>
      <c r="FK97" s="110"/>
      <c r="FL97" s="110"/>
      <c r="FM97" s="110"/>
      <c r="FN97" s="110"/>
      <c r="FO97" s="110"/>
      <c r="FP97" s="110"/>
      <c r="FQ97" s="110"/>
      <c r="FR97" s="110"/>
      <c r="FS97" s="110"/>
      <c r="FT97" s="110"/>
      <c r="FU97" s="110"/>
      <c r="FV97" s="110"/>
      <c r="FW97" s="110"/>
      <c r="FX97" s="110"/>
      <c r="FY97" s="110"/>
      <c r="FZ97" s="110"/>
      <c r="GA97" s="110"/>
      <c r="GB97" s="110"/>
      <c r="GC97" s="110"/>
      <c r="GD97" s="110"/>
      <c r="GE97" s="110"/>
      <c r="GF97" s="110"/>
      <c r="GG97" s="110"/>
      <c r="GH97" s="110"/>
      <c r="GI97" s="110"/>
      <c r="GJ97" s="110"/>
      <c r="GK97" s="110"/>
      <c r="GL97" s="110"/>
      <c r="GM97" s="110"/>
      <c r="GN97" s="110"/>
      <c r="GO97" s="110"/>
      <c r="GP97" s="110"/>
      <c r="GQ97" s="110"/>
      <c r="GR97" s="110"/>
      <c r="GS97" s="110"/>
      <c r="GT97" s="110"/>
      <c r="GU97" s="110"/>
      <c r="GV97" s="110"/>
      <c r="GW97" s="110"/>
      <c r="GX97" s="110"/>
      <c r="GY97" s="110"/>
      <c r="GZ97" s="110"/>
      <c r="HA97" s="110"/>
      <c r="HB97" s="110"/>
      <c r="HC97" s="110"/>
      <c r="HD97" s="110"/>
      <c r="HE97" s="110"/>
      <c r="HF97" s="110"/>
      <c r="HG97" s="110"/>
      <c r="HH97" s="110"/>
      <c r="HI97" s="110"/>
      <c r="HJ97" s="110"/>
      <c r="HK97" s="110"/>
      <c r="HL97" s="110"/>
      <c r="HM97" s="110"/>
      <c r="HN97" s="110"/>
      <c r="HO97" s="110"/>
      <c r="HP97" s="110"/>
      <c r="HQ97" s="110"/>
      <c r="HR97" s="110"/>
      <c r="HS97" s="110"/>
      <c r="HT97" s="110"/>
      <c r="HU97" s="110"/>
      <c r="HV97" s="110"/>
      <c r="HW97" s="110"/>
      <c r="HX97" s="110"/>
      <c r="HY97" s="110"/>
      <c r="HZ97" s="110"/>
      <c r="IA97" s="110"/>
      <c r="IB97" s="110"/>
      <c r="IC97" s="110"/>
      <c r="ID97" s="110"/>
      <c r="IE97" s="110"/>
      <c r="IF97" s="110"/>
      <c r="IG97" s="110"/>
      <c r="IH97" s="110"/>
      <c r="II97" s="110"/>
      <c r="IJ97" s="110"/>
      <c r="IK97" s="110"/>
      <c r="IL97" s="110"/>
      <c r="IM97" s="110"/>
      <c r="IN97" s="110"/>
      <c r="IO97" s="110"/>
      <c r="IP97" s="110"/>
      <c r="IQ97" s="70"/>
    </row>
    <row r="98" spans="1:251" ht="16.5" hidden="1" customHeight="1">
      <c r="A98" s="95" t="s">
        <v>450</v>
      </c>
      <c r="B98" t="s">
        <v>1349</v>
      </c>
      <c r="C98" t="s">
        <v>450</v>
      </c>
      <c r="D98">
        <v>20</v>
      </c>
      <c r="E98" t="s">
        <v>450</v>
      </c>
      <c r="F98">
        <v>1</v>
      </c>
      <c r="G98" s="665"/>
      <c r="H98">
        <v>38</v>
      </c>
      <c r="J98" s="214" t="str">
        <f t="shared" si="3"/>
        <v>LTQ200138</v>
      </c>
      <c r="K98">
        <v>32850</v>
      </c>
      <c r="R98" s="95" t="s">
        <v>450</v>
      </c>
      <c r="V98" s="214"/>
      <c r="EE98" s="95" t="s">
        <v>450</v>
      </c>
      <c r="EF98" s="110"/>
      <c r="EG98" s="110"/>
      <c r="EH98" s="110"/>
      <c r="EI98" s="216"/>
      <c r="EJ98" s="110"/>
      <c r="EK98" s="110"/>
      <c r="EL98" s="110"/>
      <c r="EM98" s="110"/>
      <c r="EN98" s="110"/>
      <c r="EO98" s="110"/>
      <c r="EP98" s="110"/>
      <c r="EQ98" s="110"/>
      <c r="ER98" s="110"/>
      <c r="ES98" s="110"/>
      <c r="ET98" s="110"/>
      <c r="EU98" s="110"/>
      <c r="EV98" s="110"/>
      <c r="EW98" s="110"/>
      <c r="EX98" s="110"/>
      <c r="EY98" s="110"/>
      <c r="EZ98" s="110"/>
      <c r="FA98" s="110"/>
      <c r="FB98" s="110"/>
      <c r="FC98" s="110"/>
      <c r="FD98" s="110"/>
      <c r="FE98" s="110"/>
      <c r="FF98" s="110"/>
      <c r="FG98" s="110"/>
      <c r="FH98" s="110"/>
      <c r="FI98" s="110"/>
      <c r="FJ98" s="110"/>
      <c r="FK98" s="110"/>
      <c r="FL98" s="110"/>
      <c r="FM98" s="110"/>
      <c r="FN98" s="110"/>
      <c r="FO98" s="110"/>
      <c r="FP98" s="110"/>
      <c r="FQ98" s="110"/>
      <c r="FR98" s="110"/>
      <c r="FS98" s="110"/>
      <c r="FT98" s="110"/>
      <c r="FU98" s="110"/>
      <c r="FV98" s="110"/>
      <c r="FW98" s="110"/>
      <c r="FX98" s="110"/>
      <c r="FY98" s="110"/>
      <c r="FZ98" s="110"/>
      <c r="GA98" s="110"/>
      <c r="GB98" s="110"/>
      <c r="GC98" s="110"/>
      <c r="GD98" s="110"/>
      <c r="GE98" s="110"/>
      <c r="GF98" s="110"/>
      <c r="GG98" s="110"/>
      <c r="GH98" s="110"/>
      <c r="GI98" s="110"/>
      <c r="GJ98" s="110"/>
      <c r="GK98" s="110"/>
      <c r="GL98" s="110"/>
      <c r="GM98" s="110"/>
      <c r="GN98" s="110"/>
      <c r="GO98" s="110"/>
      <c r="GP98" s="110"/>
      <c r="GQ98" s="110"/>
      <c r="GR98" s="110"/>
      <c r="GS98" s="110"/>
      <c r="GT98" s="110"/>
      <c r="GU98" s="110"/>
      <c r="GV98" s="110"/>
      <c r="GW98" s="110"/>
      <c r="GX98" s="110"/>
      <c r="GY98" s="110"/>
      <c r="GZ98" s="110"/>
      <c r="HA98" s="110"/>
      <c r="HB98" s="110"/>
      <c r="HC98" s="110"/>
      <c r="HD98" s="110"/>
      <c r="HE98" s="110"/>
      <c r="HF98" s="110"/>
      <c r="HG98" s="110"/>
      <c r="HH98" s="110"/>
      <c r="HI98" s="110"/>
      <c r="HJ98" s="110"/>
      <c r="HK98" s="110"/>
      <c r="HL98" s="110"/>
      <c r="HM98" s="110"/>
      <c r="HN98" s="110"/>
      <c r="HO98" s="110"/>
      <c r="HP98" s="110"/>
      <c r="HQ98" s="110"/>
      <c r="HR98" s="110"/>
      <c r="HS98" s="110"/>
      <c r="HT98" s="110"/>
      <c r="HU98" s="110"/>
      <c r="HV98" s="110"/>
      <c r="HW98" s="110"/>
      <c r="HX98" s="110"/>
      <c r="HY98" s="110"/>
      <c r="HZ98" s="110"/>
      <c r="IA98" s="110"/>
      <c r="IB98" s="110"/>
      <c r="IC98" s="110"/>
      <c r="ID98" s="110"/>
      <c r="IE98" s="110"/>
      <c r="IF98" s="110"/>
      <c r="IG98" s="110"/>
      <c r="IH98" s="110"/>
      <c r="II98" s="110"/>
      <c r="IJ98" s="110"/>
      <c r="IK98" s="110"/>
      <c r="IL98" s="110"/>
      <c r="IM98" s="110"/>
      <c r="IN98" s="110"/>
      <c r="IO98" s="110"/>
      <c r="IP98" s="110"/>
      <c r="IQ98" s="70"/>
    </row>
    <row r="99" spans="1:251" ht="16.5" hidden="1" customHeight="1">
      <c r="A99" s="95" t="s">
        <v>450</v>
      </c>
      <c r="B99" t="s">
        <v>1349</v>
      </c>
      <c r="C99" t="s">
        <v>450</v>
      </c>
      <c r="D99">
        <v>20</v>
      </c>
      <c r="E99" t="s">
        <v>450</v>
      </c>
      <c r="F99">
        <v>1</v>
      </c>
      <c r="G99" s="665"/>
      <c r="H99">
        <v>39</v>
      </c>
      <c r="J99" s="214" t="str">
        <f t="shared" si="3"/>
        <v>LTQ200139</v>
      </c>
      <c r="K99">
        <v>33770</v>
      </c>
      <c r="R99" s="95" t="s">
        <v>450</v>
      </c>
      <c r="V99" s="214"/>
      <c r="EE99" s="95" t="s">
        <v>450</v>
      </c>
      <c r="EF99" s="110"/>
      <c r="EG99" s="110"/>
      <c r="EH99" s="110"/>
      <c r="EI99" s="216"/>
      <c r="EJ99" s="110"/>
      <c r="EK99" s="110"/>
      <c r="EL99" s="110"/>
      <c r="EM99" s="110"/>
      <c r="EN99" s="110"/>
      <c r="EO99" s="110"/>
      <c r="EP99" s="110"/>
      <c r="EQ99" s="110"/>
      <c r="ER99" s="110"/>
      <c r="ES99" s="110"/>
      <c r="ET99" s="110"/>
      <c r="EU99" s="110"/>
      <c r="EV99" s="110"/>
      <c r="EW99" s="110"/>
      <c r="EX99" s="110"/>
      <c r="EY99" s="110"/>
      <c r="EZ99" s="110"/>
      <c r="FA99" s="110"/>
      <c r="FB99" s="110"/>
      <c r="FC99" s="110"/>
      <c r="FD99" s="110"/>
      <c r="FE99" s="110"/>
      <c r="FF99" s="110"/>
      <c r="FG99" s="110"/>
      <c r="FH99" s="110"/>
      <c r="FI99" s="110"/>
      <c r="FJ99" s="110"/>
      <c r="FK99" s="110"/>
      <c r="FL99" s="110"/>
      <c r="FM99" s="110"/>
      <c r="FN99" s="110"/>
      <c r="FO99" s="110"/>
      <c r="FP99" s="110"/>
      <c r="FQ99" s="110"/>
      <c r="FR99" s="110"/>
      <c r="FS99" s="110"/>
      <c r="FT99" s="110"/>
      <c r="FU99" s="110"/>
      <c r="FV99" s="110"/>
      <c r="FW99" s="110"/>
      <c r="FX99" s="110"/>
      <c r="FY99" s="110"/>
      <c r="FZ99" s="110"/>
      <c r="GA99" s="110"/>
      <c r="GB99" s="110"/>
      <c r="GC99" s="110"/>
      <c r="GD99" s="110"/>
      <c r="GE99" s="110"/>
      <c r="GF99" s="110"/>
      <c r="GG99" s="110"/>
      <c r="GH99" s="110"/>
      <c r="GI99" s="110"/>
      <c r="GJ99" s="110"/>
      <c r="GK99" s="110"/>
      <c r="GL99" s="110"/>
      <c r="GM99" s="110"/>
      <c r="GN99" s="110"/>
      <c r="GO99" s="110"/>
      <c r="GP99" s="110"/>
      <c r="GQ99" s="110"/>
      <c r="GR99" s="110"/>
      <c r="GS99" s="110"/>
      <c r="GT99" s="110"/>
      <c r="GU99" s="110"/>
      <c r="GV99" s="110"/>
      <c r="GW99" s="110"/>
      <c r="GX99" s="110"/>
      <c r="GY99" s="110"/>
      <c r="GZ99" s="110"/>
      <c r="HA99" s="110"/>
      <c r="HB99" s="110"/>
      <c r="HC99" s="110"/>
      <c r="HD99" s="110"/>
      <c r="HE99" s="110"/>
      <c r="HF99" s="110"/>
      <c r="HG99" s="110"/>
      <c r="HH99" s="110"/>
      <c r="HI99" s="110"/>
      <c r="HJ99" s="110"/>
      <c r="HK99" s="110"/>
      <c r="HL99" s="110"/>
      <c r="HM99" s="110"/>
      <c r="HN99" s="110"/>
      <c r="HO99" s="110"/>
      <c r="HP99" s="110"/>
      <c r="HQ99" s="110"/>
      <c r="HR99" s="110"/>
      <c r="HS99" s="110"/>
      <c r="HT99" s="110"/>
      <c r="HU99" s="110"/>
      <c r="HV99" s="110"/>
      <c r="HW99" s="110"/>
      <c r="HX99" s="110"/>
      <c r="HY99" s="110"/>
      <c r="HZ99" s="110"/>
      <c r="IA99" s="110"/>
      <c r="IB99" s="110"/>
      <c r="IC99" s="110"/>
      <c r="ID99" s="110"/>
      <c r="IE99" s="110"/>
      <c r="IF99" s="110"/>
      <c r="IG99" s="110"/>
      <c r="IH99" s="110"/>
      <c r="II99" s="110"/>
      <c r="IJ99" s="110"/>
      <c r="IK99" s="110"/>
      <c r="IL99" s="110"/>
      <c r="IM99" s="110"/>
      <c r="IN99" s="110"/>
      <c r="IO99" s="110"/>
      <c r="IP99" s="110"/>
      <c r="IQ99" s="70"/>
    </row>
    <row r="100" spans="1:251" ht="16.5" hidden="1" customHeight="1">
      <c r="A100" s="95" t="s">
        <v>450</v>
      </c>
      <c r="B100" t="s">
        <v>1349</v>
      </c>
      <c r="C100" t="s">
        <v>450</v>
      </c>
      <c r="D100">
        <v>20</v>
      </c>
      <c r="E100" t="s">
        <v>450</v>
      </c>
      <c r="F100">
        <v>1</v>
      </c>
      <c r="G100" s="665"/>
      <c r="H100">
        <v>40</v>
      </c>
      <c r="J100" s="214" t="str">
        <f t="shared" si="3"/>
        <v>LTQ200140</v>
      </c>
      <c r="K100">
        <v>34480</v>
      </c>
      <c r="R100" s="95" t="s">
        <v>450</v>
      </c>
      <c r="V100" s="214"/>
      <c r="EE100" s="95" t="s">
        <v>450</v>
      </c>
      <c r="EF100" s="110"/>
      <c r="EG100" s="110"/>
      <c r="EH100" s="110"/>
      <c r="EI100" s="216"/>
      <c r="EJ100" s="110"/>
      <c r="EK100" s="110"/>
      <c r="EL100" s="110"/>
      <c r="EM100" s="110"/>
      <c r="EN100" s="110"/>
      <c r="EO100" s="110"/>
      <c r="EP100" s="110"/>
      <c r="EQ100" s="110"/>
      <c r="ER100" s="110"/>
      <c r="ES100" s="110"/>
      <c r="ET100" s="110"/>
      <c r="EU100" s="110"/>
      <c r="EV100" s="110"/>
      <c r="EW100" s="110"/>
      <c r="EX100" s="110"/>
      <c r="EY100" s="110"/>
      <c r="EZ100" s="110"/>
      <c r="FA100" s="110"/>
      <c r="FB100" s="110"/>
      <c r="FC100" s="110"/>
      <c r="FD100" s="110"/>
      <c r="FE100" s="110"/>
      <c r="FF100" s="110"/>
      <c r="FG100" s="110"/>
      <c r="FH100" s="110"/>
      <c r="FI100" s="110"/>
      <c r="FJ100" s="110"/>
      <c r="FK100" s="110"/>
      <c r="FL100" s="110"/>
      <c r="FM100" s="110"/>
      <c r="FN100" s="110"/>
      <c r="FO100" s="110"/>
      <c r="FP100" s="110"/>
      <c r="FQ100" s="110"/>
      <c r="FR100" s="110"/>
      <c r="FS100" s="110"/>
      <c r="FT100" s="110"/>
      <c r="FU100" s="110"/>
      <c r="FV100" s="110"/>
      <c r="FW100" s="110"/>
      <c r="FX100" s="110"/>
      <c r="FY100" s="110"/>
      <c r="FZ100" s="110"/>
      <c r="GA100" s="110"/>
      <c r="GB100" s="110"/>
      <c r="GC100" s="110"/>
      <c r="GD100" s="110"/>
      <c r="GE100" s="110"/>
      <c r="GF100" s="110"/>
      <c r="GG100" s="110"/>
      <c r="GH100" s="110"/>
      <c r="GI100" s="110"/>
      <c r="GJ100" s="110"/>
      <c r="GK100" s="110"/>
      <c r="GL100" s="110"/>
      <c r="GM100" s="110"/>
      <c r="GN100" s="110"/>
      <c r="GO100" s="110"/>
      <c r="GP100" s="110"/>
      <c r="GQ100" s="110"/>
      <c r="GR100" s="110"/>
      <c r="GS100" s="110"/>
      <c r="GT100" s="110"/>
      <c r="GU100" s="110"/>
      <c r="GV100" s="110"/>
      <c r="GW100" s="110"/>
      <c r="GX100" s="110"/>
      <c r="GY100" s="110"/>
      <c r="GZ100" s="110"/>
      <c r="HA100" s="110"/>
      <c r="HB100" s="110"/>
      <c r="HC100" s="110"/>
      <c r="HD100" s="110"/>
      <c r="HE100" s="110"/>
      <c r="HF100" s="110"/>
      <c r="HG100" s="110"/>
      <c r="HH100" s="110"/>
      <c r="HI100" s="110"/>
      <c r="HJ100" s="110"/>
      <c r="HK100" s="110"/>
      <c r="HL100" s="110"/>
      <c r="HM100" s="110"/>
      <c r="HN100" s="110"/>
      <c r="HO100" s="110"/>
      <c r="HP100" s="110"/>
      <c r="HQ100" s="110"/>
      <c r="HR100" s="110"/>
      <c r="HS100" s="110"/>
      <c r="HT100" s="110"/>
      <c r="HU100" s="110"/>
      <c r="HV100" s="110"/>
      <c r="HW100" s="110"/>
      <c r="HX100" s="110"/>
      <c r="HY100" s="110"/>
      <c r="HZ100" s="110"/>
      <c r="IA100" s="110"/>
      <c r="IB100" s="110"/>
      <c r="IC100" s="110"/>
      <c r="ID100" s="110"/>
      <c r="IE100" s="110"/>
      <c r="IF100" s="110"/>
      <c r="IG100" s="110"/>
      <c r="IH100" s="110"/>
      <c r="II100" s="110"/>
      <c r="IJ100" s="110"/>
      <c r="IK100" s="110"/>
      <c r="IL100" s="110"/>
      <c r="IM100" s="110"/>
      <c r="IN100" s="110"/>
      <c r="IO100" s="110"/>
      <c r="IP100" s="110"/>
      <c r="IQ100" s="70"/>
    </row>
    <row r="101" spans="1:251" ht="16.5" hidden="1" customHeight="1">
      <c r="A101" s="95" t="s">
        <v>450</v>
      </c>
      <c r="B101" t="s">
        <v>1349</v>
      </c>
      <c r="C101" t="s">
        <v>450</v>
      </c>
      <c r="D101">
        <v>20</v>
      </c>
      <c r="E101" t="s">
        <v>450</v>
      </c>
      <c r="F101">
        <v>1</v>
      </c>
      <c r="G101" s="665"/>
      <c r="H101">
        <v>41</v>
      </c>
      <c r="J101" s="214" t="str">
        <f t="shared" si="3"/>
        <v>LTQ200141</v>
      </c>
      <c r="K101">
        <v>36020</v>
      </c>
      <c r="R101" s="95" t="s">
        <v>450</v>
      </c>
      <c r="V101" s="214"/>
      <c r="EE101" s="95" t="s">
        <v>450</v>
      </c>
      <c r="EF101" s="110"/>
      <c r="EG101" s="110"/>
      <c r="EH101" s="110"/>
      <c r="EI101" s="216"/>
      <c r="EJ101" s="110"/>
      <c r="EK101" s="110"/>
      <c r="EL101" s="110"/>
      <c r="EM101" s="110"/>
      <c r="EN101" s="110"/>
      <c r="EO101" s="110"/>
      <c r="EP101" s="110"/>
      <c r="EQ101" s="110"/>
      <c r="ER101" s="110"/>
      <c r="ES101" s="110"/>
      <c r="ET101" s="110"/>
      <c r="EU101" s="110"/>
      <c r="EV101" s="110"/>
      <c r="EW101" s="110"/>
      <c r="EX101" s="110"/>
      <c r="EY101" s="110"/>
      <c r="EZ101" s="110"/>
      <c r="FA101" s="110"/>
      <c r="FB101" s="110"/>
      <c r="FC101" s="110"/>
      <c r="FD101" s="110"/>
      <c r="FE101" s="110"/>
      <c r="FF101" s="110"/>
      <c r="FG101" s="110"/>
      <c r="FH101" s="110"/>
      <c r="FI101" s="110"/>
      <c r="FJ101" s="110"/>
      <c r="FK101" s="110"/>
      <c r="FL101" s="110"/>
      <c r="FM101" s="110"/>
      <c r="FN101" s="110"/>
      <c r="FO101" s="110"/>
      <c r="FP101" s="110"/>
      <c r="FQ101" s="110"/>
      <c r="FR101" s="110"/>
      <c r="FS101" s="110"/>
      <c r="FT101" s="110"/>
      <c r="FU101" s="110"/>
      <c r="FV101" s="110"/>
      <c r="FW101" s="110"/>
      <c r="FX101" s="110"/>
      <c r="FY101" s="110"/>
      <c r="FZ101" s="110"/>
      <c r="GA101" s="110"/>
      <c r="GB101" s="110"/>
      <c r="GC101" s="110"/>
      <c r="GD101" s="110"/>
      <c r="GE101" s="110"/>
      <c r="GF101" s="110"/>
      <c r="GG101" s="110"/>
      <c r="GH101" s="110"/>
      <c r="GI101" s="110"/>
      <c r="GJ101" s="110"/>
      <c r="GK101" s="110"/>
      <c r="GL101" s="110"/>
      <c r="GM101" s="110"/>
      <c r="GN101" s="110"/>
      <c r="GO101" s="110"/>
      <c r="GP101" s="110"/>
      <c r="GQ101" s="110"/>
      <c r="GR101" s="110"/>
      <c r="GS101" s="110"/>
      <c r="GT101" s="110"/>
      <c r="GU101" s="110"/>
      <c r="GV101" s="110"/>
      <c r="GW101" s="110"/>
      <c r="GX101" s="110"/>
      <c r="GY101" s="110"/>
      <c r="GZ101" s="110"/>
      <c r="HA101" s="110"/>
      <c r="HB101" s="110"/>
      <c r="HC101" s="110"/>
      <c r="HD101" s="110"/>
      <c r="HE101" s="110"/>
      <c r="HF101" s="110"/>
      <c r="HG101" s="110"/>
      <c r="HH101" s="110"/>
      <c r="HI101" s="110"/>
      <c r="HJ101" s="110"/>
      <c r="HK101" s="110"/>
      <c r="HL101" s="110"/>
      <c r="HM101" s="110"/>
      <c r="HN101" s="110"/>
      <c r="HO101" s="110"/>
      <c r="HP101" s="110"/>
      <c r="HQ101" s="110"/>
      <c r="HR101" s="110"/>
      <c r="HS101" s="110"/>
      <c r="HT101" s="110"/>
      <c r="HU101" s="110"/>
      <c r="HV101" s="110"/>
      <c r="HW101" s="110"/>
      <c r="HX101" s="110"/>
      <c r="HY101" s="110"/>
      <c r="HZ101" s="110"/>
      <c r="IA101" s="110"/>
      <c r="IB101" s="110"/>
      <c r="IC101" s="110"/>
      <c r="ID101" s="110"/>
      <c r="IE101" s="110"/>
      <c r="IF101" s="110"/>
      <c r="IG101" s="110"/>
      <c r="IH101" s="110"/>
      <c r="II101" s="110"/>
      <c r="IJ101" s="110"/>
      <c r="IK101" s="110"/>
      <c r="IL101" s="110"/>
      <c r="IM101" s="110"/>
      <c r="IN101" s="110"/>
      <c r="IO101" s="110"/>
      <c r="IP101" s="110"/>
      <c r="IQ101" s="70"/>
    </row>
    <row r="102" spans="1:251" ht="16.5" hidden="1" customHeight="1">
      <c r="A102" s="95" t="s">
        <v>450</v>
      </c>
      <c r="B102" t="s">
        <v>1349</v>
      </c>
      <c r="C102" t="s">
        <v>450</v>
      </c>
      <c r="D102">
        <v>20</v>
      </c>
      <c r="E102" t="s">
        <v>450</v>
      </c>
      <c r="F102">
        <v>1</v>
      </c>
      <c r="G102" s="665"/>
      <c r="H102">
        <v>42</v>
      </c>
      <c r="J102" s="214" t="str">
        <f t="shared" si="3"/>
        <v>LTQ200142</v>
      </c>
      <c r="K102">
        <v>37660</v>
      </c>
      <c r="R102" s="95" t="s">
        <v>450</v>
      </c>
      <c r="V102" s="214"/>
      <c r="EE102" s="95" t="s">
        <v>450</v>
      </c>
      <c r="EF102" s="110"/>
      <c r="EG102" s="110"/>
      <c r="EH102" s="110"/>
      <c r="EI102" s="216"/>
      <c r="EJ102" s="110"/>
      <c r="EK102" s="110"/>
      <c r="EL102" s="110"/>
      <c r="EM102" s="110"/>
      <c r="EN102" s="110"/>
      <c r="EO102" s="110"/>
      <c r="EP102" s="110"/>
      <c r="EQ102" s="110"/>
      <c r="ER102" s="110"/>
      <c r="ES102" s="110"/>
      <c r="ET102" s="110"/>
      <c r="EU102" s="110"/>
      <c r="EV102" s="110"/>
      <c r="EW102" s="110"/>
      <c r="EX102" s="110"/>
      <c r="EY102" s="110"/>
      <c r="EZ102" s="110"/>
      <c r="FA102" s="110"/>
      <c r="FB102" s="110"/>
      <c r="FC102" s="110"/>
      <c r="FD102" s="110"/>
      <c r="FE102" s="110"/>
      <c r="FF102" s="110"/>
      <c r="FG102" s="110"/>
      <c r="FH102" s="110"/>
      <c r="FI102" s="110"/>
      <c r="FJ102" s="110"/>
      <c r="FK102" s="110"/>
      <c r="FL102" s="110"/>
      <c r="FM102" s="110"/>
      <c r="FN102" s="110"/>
      <c r="FO102" s="110"/>
      <c r="FP102" s="110"/>
      <c r="FQ102" s="110"/>
      <c r="FR102" s="110"/>
      <c r="FS102" s="110"/>
      <c r="FT102" s="110"/>
      <c r="FU102" s="110"/>
      <c r="FV102" s="110"/>
      <c r="FW102" s="110"/>
      <c r="FX102" s="110"/>
      <c r="FY102" s="110"/>
      <c r="FZ102" s="110"/>
      <c r="GA102" s="110"/>
      <c r="GB102" s="110"/>
      <c r="GC102" s="110"/>
      <c r="GD102" s="110"/>
      <c r="GE102" s="110"/>
      <c r="GF102" s="110"/>
      <c r="GG102" s="110"/>
      <c r="GH102" s="110"/>
      <c r="GI102" s="110"/>
      <c r="GJ102" s="110"/>
      <c r="GK102" s="110"/>
      <c r="GL102" s="110"/>
      <c r="GM102" s="110"/>
      <c r="GN102" s="110"/>
      <c r="GO102" s="110"/>
      <c r="GP102" s="110"/>
      <c r="GQ102" s="110"/>
      <c r="GR102" s="110"/>
      <c r="GS102" s="110"/>
      <c r="GT102" s="110"/>
      <c r="GU102" s="110"/>
      <c r="GV102" s="110"/>
      <c r="GW102" s="110"/>
      <c r="GX102" s="110"/>
      <c r="GY102" s="110"/>
      <c r="GZ102" s="110"/>
      <c r="HA102" s="110"/>
      <c r="HB102" s="110"/>
      <c r="HC102" s="110"/>
      <c r="HD102" s="110"/>
      <c r="HE102" s="110"/>
      <c r="HF102" s="110"/>
      <c r="HG102" s="110"/>
      <c r="HH102" s="110"/>
      <c r="HI102" s="110"/>
      <c r="HJ102" s="110"/>
      <c r="HK102" s="110"/>
      <c r="HL102" s="110"/>
      <c r="HM102" s="110"/>
      <c r="HN102" s="110"/>
      <c r="HO102" s="110"/>
      <c r="HP102" s="110"/>
      <c r="HQ102" s="110"/>
      <c r="HR102" s="110"/>
      <c r="HS102" s="110"/>
      <c r="HT102" s="110"/>
      <c r="HU102" s="110"/>
      <c r="HV102" s="110"/>
      <c r="HW102" s="110"/>
      <c r="HX102" s="110"/>
      <c r="HY102" s="110"/>
      <c r="HZ102" s="110"/>
      <c r="IA102" s="110"/>
      <c r="IB102" s="110"/>
      <c r="IC102" s="110"/>
      <c r="ID102" s="110"/>
      <c r="IE102" s="110"/>
      <c r="IF102" s="110"/>
      <c r="IG102" s="110"/>
      <c r="IH102" s="110"/>
      <c r="II102" s="110"/>
      <c r="IJ102" s="110"/>
      <c r="IK102" s="110"/>
      <c r="IL102" s="110"/>
      <c r="IM102" s="110"/>
      <c r="IN102" s="110"/>
      <c r="IO102" s="110"/>
      <c r="IP102" s="110"/>
      <c r="IQ102" s="70"/>
    </row>
    <row r="103" spans="1:251" ht="16.5" hidden="1" customHeight="1">
      <c r="A103" s="95" t="s">
        <v>450</v>
      </c>
      <c r="B103" t="s">
        <v>1349</v>
      </c>
      <c r="C103" t="s">
        <v>450</v>
      </c>
      <c r="D103">
        <v>20</v>
      </c>
      <c r="E103" t="s">
        <v>450</v>
      </c>
      <c r="F103">
        <v>1</v>
      </c>
      <c r="G103" s="665"/>
      <c r="H103">
        <v>43</v>
      </c>
      <c r="J103" s="214" t="str">
        <f t="shared" si="3"/>
        <v>LTQ200143</v>
      </c>
      <c r="K103">
        <v>39190</v>
      </c>
      <c r="R103" s="95" t="s">
        <v>450</v>
      </c>
      <c r="V103" s="214"/>
      <c r="EE103" s="95" t="s">
        <v>450</v>
      </c>
      <c r="EF103" s="110"/>
      <c r="EG103" s="110"/>
      <c r="EH103" s="110"/>
      <c r="EI103" s="216"/>
      <c r="EJ103" s="110"/>
      <c r="EK103" s="110"/>
      <c r="EL103" s="110"/>
      <c r="EM103" s="110"/>
      <c r="EN103" s="110"/>
      <c r="EO103" s="110"/>
      <c r="EP103" s="110"/>
      <c r="EQ103" s="110"/>
      <c r="ER103" s="110"/>
      <c r="ES103" s="110"/>
      <c r="ET103" s="110"/>
      <c r="EU103" s="110"/>
      <c r="EV103" s="110"/>
      <c r="EW103" s="110"/>
      <c r="EX103" s="110"/>
      <c r="EY103" s="110"/>
      <c r="EZ103" s="110"/>
      <c r="FA103" s="110"/>
      <c r="FB103" s="110"/>
      <c r="FC103" s="110"/>
      <c r="FD103" s="110"/>
      <c r="FE103" s="110"/>
      <c r="FF103" s="110"/>
      <c r="FG103" s="110"/>
      <c r="FH103" s="110"/>
      <c r="FI103" s="110"/>
      <c r="FJ103" s="110"/>
      <c r="FK103" s="110"/>
      <c r="FL103" s="110"/>
      <c r="FM103" s="110"/>
      <c r="FN103" s="110"/>
      <c r="FO103" s="110"/>
      <c r="FP103" s="110"/>
      <c r="FQ103" s="110"/>
      <c r="FR103" s="110"/>
      <c r="FS103" s="110"/>
      <c r="FT103" s="110"/>
      <c r="FU103" s="110"/>
      <c r="FV103" s="110"/>
      <c r="FW103" s="110"/>
      <c r="FX103" s="110"/>
      <c r="FY103" s="110"/>
      <c r="FZ103" s="110"/>
      <c r="GA103" s="110"/>
      <c r="GB103" s="110"/>
      <c r="GC103" s="110"/>
      <c r="GD103" s="110"/>
      <c r="GE103" s="110"/>
      <c r="GF103" s="110"/>
      <c r="GG103" s="110"/>
      <c r="GH103" s="110"/>
      <c r="GI103" s="110"/>
      <c r="GJ103" s="110"/>
      <c r="GK103" s="110"/>
      <c r="GL103" s="110"/>
      <c r="GM103" s="110"/>
      <c r="GN103" s="110"/>
      <c r="GO103" s="110"/>
      <c r="GP103" s="110"/>
      <c r="GQ103" s="110"/>
      <c r="GR103" s="110"/>
      <c r="GS103" s="110"/>
      <c r="GT103" s="110"/>
      <c r="GU103" s="110"/>
      <c r="GV103" s="110"/>
      <c r="GW103" s="110"/>
      <c r="GX103" s="110"/>
      <c r="GY103" s="110"/>
      <c r="GZ103" s="110"/>
      <c r="HA103" s="110"/>
      <c r="HB103" s="110"/>
      <c r="HC103" s="110"/>
      <c r="HD103" s="110"/>
      <c r="HE103" s="110"/>
      <c r="HF103" s="110"/>
      <c r="HG103" s="110"/>
      <c r="HH103" s="110"/>
      <c r="HI103" s="110"/>
      <c r="HJ103" s="110"/>
      <c r="HK103" s="110"/>
      <c r="HL103" s="110"/>
      <c r="HM103" s="110"/>
      <c r="HN103" s="110"/>
      <c r="HO103" s="110"/>
      <c r="HP103" s="110"/>
      <c r="HQ103" s="110"/>
      <c r="HR103" s="110"/>
      <c r="HS103" s="110"/>
      <c r="HT103" s="110"/>
      <c r="HU103" s="110"/>
      <c r="HV103" s="110"/>
      <c r="HW103" s="110"/>
      <c r="HX103" s="110"/>
      <c r="HY103" s="110"/>
      <c r="HZ103" s="110"/>
      <c r="IA103" s="110"/>
      <c r="IB103" s="110"/>
      <c r="IC103" s="110"/>
      <c r="ID103" s="110"/>
      <c r="IE103" s="110"/>
      <c r="IF103" s="110"/>
      <c r="IG103" s="110"/>
      <c r="IH103" s="110"/>
      <c r="II103" s="110"/>
      <c r="IJ103" s="110"/>
      <c r="IK103" s="110"/>
      <c r="IL103" s="110"/>
      <c r="IM103" s="110"/>
      <c r="IN103" s="110"/>
      <c r="IO103" s="110"/>
      <c r="IP103" s="110"/>
      <c r="IQ103" s="70"/>
    </row>
    <row r="104" spans="1:251" ht="16.5" hidden="1" customHeight="1">
      <c r="A104" s="95" t="s">
        <v>450</v>
      </c>
      <c r="B104" t="s">
        <v>1349</v>
      </c>
      <c r="C104" t="s">
        <v>450</v>
      </c>
      <c r="D104">
        <v>20</v>
      </c>
      <c r="E104" t="s">
        <v>450</v>
      </c>
      <c r="F104">
        <v>1</v>
      </c>
      <c r="G104" s="665"/>
      <c r="H104">
        <v>44</v>
      </c>
      <c r="J104" s="214" t="str">
        <f t="shared" si="3"/>
        <v>LTQ200144</v>
      </c>
      <c r="K104">
        <v>40840</v>
      </c>
      <c r="R104" s="95" t="s">
        <v>450</v>
      </c>
      <c r="V104" s="214"/>
      <c r="EE104" s="95" t="s">
        <v>450</v>
      </c>
      <c r="EF104" s="110"/>
      <c r="EG104" s="110"/>
      <c r="EH104" s="110"/>
      <c r="EI104" s="216"/>
      <c r="EJ104" s="110"/>
      <c r="EK104" s="110"/>
      <c r="EL104" s="110"/>
      <c r="EM104" s="110"/>
      <c r="EN104" s="110"/>
      <c r="EO104" s="110"/>
      <c r="EP104" s="110"/>
      <c r="EQ104" s="110"/>
      <c r="ER104" s="110"/>
      <c r="ES104" s="110"/>
      <c r="ET104" s="110"/>
      <c r="EU104" s="110"/>
      <c r="EV104" s="110"/>
      <c r="EW104" s="110"/>
      <c r="EX104" s="110"/>
      <c r="EY104" s="110"/>
      <c r="EZ104" s="110"/>
      <c r="FA104" s="110"/>
      <c r="FB104" s="110"/>
      <c r="FC104" s="110"/>
      <c r="FD104" s="110"/>
      <c r="FE104" s="110"/>
      <c r="FF104" s="110"/>
      <c r="FG104" s="110"/>
      <c r="FH104" s="110"/>
      <c r="FI104" s="110"/>
      <c r="FJ104" s="110"/>
      <c r="FK104" s="110"/>
      <c r="FL104" s="110"/>
      <c r="FM104" s="110"/>
      <c r="FN104" s="110"/>
      <c r="FO104" s="110"/>
      <c r="FP104" s="110"/>
      <c r="FQ104" s="110"/>
      <c r="FR104" s="110"/>
      <c r="FS104" s="110"/>
      <c r="FT104" s="110"/>
      <c r="FU104" s="110"/>
      <c r="FV104" s="110"/>
      <c r="FW104" s="110"/>
      <c r="FX104" s="110"/>
      <c r="FY104" s="110"/>
      <c r="FZ104" s="110"/>
      <c r="GA104" s="110"/>
      <c r="GB104" s="110"/>
      <c r="GC104" s="110"/>
      <c r="GD104" s="110"/>
      <c r="GE104" s="110"/>
      <c r="GF104" s="110"/>
      <c r="GG104" s="110"/>
      <c r="GH104" s="110"/>
      <c r="GI104" s="110"/>
      <c r="GJ104" s="110"/>
      <c r="GK104" s="110"/>
      <c r="GL104" s="110"/>
      <c r="GM104" s="110"/>
      <c r="GN104" s="110"/>
      <c r="GO104" s="110"/>
      <c r="GP104" s="110"/>
      <c r="GQ104" s="110"/>
      <c r="GR104" s="110"/>
      <c r="GS104" s="110"/>
      <c r="GT104" s="110"/>
      <c r="GU104" s="110"/>
      <c r="GV104" s="110"/>
      <c r="GW104" s="110"/>
      <c r="GX104" s="110"/>
      <c r="GY104" s="110"/>
      <c r="GZ104" s="110"/>
      <c r="HA104" s="110"/>
      <c r="HB104" s="110"/>
      <c r="HC104" s="110"/>
      <c r="HD104" s="110"/>
      <c r="HE104" s="110"/>
      <c r="HF104" s="110"/>
      <c r="HG104" s="110"/>
      <c r="HH104" s="110"/>
      <c r="HI104" s="110"/>
      <c r="HJ104" s="110"/>
      <c r="HK104" s="110"/>
      <c r="HL104" s="110"/>
      <c r="HM104" s="110"/>
      <c r="HN104" s="110"/>
      <c r="HO104" s="110"/>
      <c r="HP104" s="110"/>
      <c r="HQ104" s="110"/>
      <c r="HR104" s="110"/>
      <c r="HS104" s="110"/>
      <c r="HT104" s="110"/>
      <c r="HU104" s="110"/>
      <c r="HV104" s="110"/>
      <c r="HW104" s="110"/>
      <c r="HX104" s="110"/>
      <c r="HY104" s="110"/>
      <c r="HZ104" s="110"/>
      <c r="IA104" s="110"/>
      <c r="IB104" s="110"/>
      <c r="IC104" s="110"/>
      <c r="ID104" s="110"/>
      <c r="IE104" s="110"/>
      <c r="IF104" s="110"/>
      <c r="IG104" s="110"/>
      <c r="IH104" s="110"/>
      <c r="II104" s="110"/>
      <c r="IJ104" s="110"/>
      <c r="IK104" s="110"/>
      <c r="IL104" s="110"/>
      <c r="IM104" s="110"/>
      <c r="IN104" s="110"/>
      <c r="IO104" s="110"/>
      <c r="IP104" s="110"/>
      <c r="IQ104" s="70"/>
    </row>
    <row r="105" spans="1:251" ht="16.5" hidden="1" customHeight="1">
      <c r="A105" s="95" t="s">
        <v>450</v>
      </c>
      <c r="B105" t="s">
        <v>1349</v>
      </c>
      <c r="C105" t="s">
        <v>450</v>
      </c>
      <c r="D105">
        <v>20</v>
      </c>
      <c r="E105" t="s">
        <v>450</v>
      </c>
      <c r="F105">
        <v>1</v>
      </c>
      <c r="G105" s="665"/>
      <c r="H105">
        <v>45</v>
      </c>
      <c r="J105" s="214" t="str">
        <f t="shared" si="3"/>
        <v>LTQ200145</v>
      </c>
      <c r="K105">
        <v>42370</v>
      </c>
      <c r="R105" s="95" t="s">
        <v>450</v>
      </c>
      <c r="V105" s="214"/>
      <c r="EE105" s="95" t="s">
        <v>450</v>
      </c>
      <c r="EF105" s="110"/>
      <c r="EG105" s="110"/>
      <c r="EH105" s="110"/>
      <c r="EI105" s="216"/>
      <c r="EJ105" s="110"/>
      <c r="EK105" s="110"/>
      <c r="EL105" s="110"/>
      <c r="EM105" s="110"/>
      <c r="EN105" s="110"/>
      <c r="EO105" s="110"/>
      <c r="EP105" s="110"/>
      <c r="EQ105" s="110"/>
      <c r="ER105" s="110"/>
      <c r="ES105" s="110"/>
      <c r="ET105" s="110"/>
      <c r="EU105" s="110"/>
      <c r="EV105" s="110"/>
      <c r="EW105" s="110"/>
      <c r="EX105" s="110"/>
      <c r="EY105" s="110"/>
      <c r="EZ105" s="110"/>
      <c r="FA105" s="110"/>
      <c r="FB105" s="110"/>
      <c r="FC105" s="110"/>
      <c r="FD105" s="110"/>
      <c r="FE105" s="110"/>
      <c r="FF105" s="110"/>
      <c r="FG105" s="110"/>
      <c r="FH105" s="110"/>
      <c r="FI105" s="110"/>
      <c r="FJ105" s="110"/>
      <c r="FK105" s="110"/>
      <c r="FL105" s="110"/>
      <c r="FM105" s="110"/>
      <c r="FN105" s="110"/>
      <c r="FO105" s="110"/>
      <c r="FP105" s="110"/>
      <c r="FQ105" s="110"/>
      <c r="FR105" s="110"/>
      <c r="FS105" s="110"/>
      <c r="FT105" s="110"/>
      <c r="FU105" s="110"/>
      <c r="FV105" s="110"/>
      <c r="FW105" s="110"/>
      <c r="FX105" s="110"/>
      <c r="FY105" s="110"/>
      <c r="FZ105" s="110"/>
      <c r="GA105" s="110"/>
      <c r="GB105" s="110"/>
      <c r="GC105" s="110"/>
      <c r="GD105" s="110"/>
      <c r="GE105" s="110"/>
      <c r="GF105" s="110"/>
      <c r="GG105" s="110"/>
      <c r="GH105" s="110"/>
      <c r="GI105" s="110"/>
      <c r="GJ105" s="110"/>
      <c r="GK105" s="110"/>
      <c r="GL105" s="110"/>
      <c r="GM105" s="110"/>
      <c r="GN105" s="110"/>
      <c r="GO105" s="110"/>
      <c r="GP105" s="110"/>
      <c r="GQ105" s="110"/>
      <c r="GR105" s="110"/>
      <c r="GS105" s="110"/>
      <c r="GT105" s="110"/>
      <c r="GU105" s="110"/>
      <c r="GV105" s="110"/>
      <c r="GW105" s="110"/>
      <c r="GX105" s="110"/>
      <c r="GY105" s="110"/>
      <c r="GZ105" s="110"/>
      <c r="HA105" s="110"/>
      <c r="HB105" s="110"/>
      <c r="HC105" s="110"/>
      <c r="HD105" s="110"/>
      <c r="HE105" s="110"/>
      <c r="HF105" s="110"/>
      <c r="HG105" s="110"/>
      <c r="HH105" s="110"/>
      <c r="HI105" s="110"/>
      <c r="HJ105" s="110"/>
      <c r="HK105" s="110"/>
      <c r="HL105" s="110"/>
      <c r="HM105" s="110"/>
      <c r="HN105" s="110"/>
      <c r="HO105" s="110"/>
      <c r="HP105" s="110"/>
      <c r="HQ105" s="110"/>
      <c r="HR105" s="110"/>
      <c r="HS105" s="110"/>
      <c r="HT105" s="110"/>
      <c r="HU105" s="110"/>
      <c r="HV105" s="110"/>
      <c r="HW105" s="110"/>
      <c r="HX105" s="110"/>
      <c r="HY105" s="110"/>
      <c r="HZ105" s="110"/>
      <c r="IA105" s="110"/>
      <c r="IB105" s="110"/>
      <c r="IC105" s="110"/>
      <c r="ID105" s="110"/>
      <c r="IE105" s="110"/>
      <c r="IF105" s="110"/>
      <c r="IG105" s="110"/>
      <c r="IH105" s="110"/>
      <c r="II105" s="110"/>
      <c r="IJ105" s="110"/>
      <c r="IK105" s="110"/>
      <c r="IL105" s="110"/>
      <c r="IM105" s="110"/>
      <c r="IN105" s="110"/>
      <c r="IO105" s="110"/>
      <c r="IP105" s="110"/>
      <c r="IQ105" s="70"/>
    </row>
    <row r="106" spans="1:251" ht="16.5" hidden="1" customHeight="1">
      <c r="A106" s="95" t="s">
        <v>450</v>
      </c>
      <c r="B106" t="s">
        <v>1349</v>
      </c>
      <c r="C106" t="s">
        <v>450</v>
      </c>
      <c r="D106">
        <v>20</v>
      </c>
      <c r="E106" t="s">
        <v>450</v>
      </c>
      <c r="F106">
        <v>1</v>
      </c>
      <c r="G106" s="665"/>
      <c r="H106">
        <v>46</v>
      </c>
      <c r="J106" s="214" t="str">
        <f t="shared" si="3"/>
        <v>LTQ200146</v>
      </c>
      <c r="K106">
        <v>43910</v>
      </c>
      <c r="R106" s="95" t="s">
        <v>450</v>
      </c>
      <c r="V106" s="214"/>
      <c r="EE106" s="95" t="s">
        <v>450</v>
      </c>
      <c r="EF106" s="110"/>
      <c r="EG106" s="110"/>
      <c r="EH106" s="110"/>
      <c r="EI106" s="216"/>
      <c r="EJ106" s="110"/>
      <c r="EK106" s="110"/>
      <c r="EL106" s="110"/>
      <c r="EM106" s="110"/>
      <c r="EN106" s="110"/>
      <c r="EO106" s="110"/>
      <c r="EP106" s="110"/>
      <c r="EQ106" s="110"/>
      <c r="ER106" s="110"/>
      <c r="ES106" s="110"/>
      <c r="ET106" s="110"/>
      <c r="EU106" s="110"/>
      <c r="EV106" s="110"/>
      <c r="EW106" s="110"/>
      <c r="EX106" s="110"/>
      <c r="EY106" s="110"/>
      <c r="EZ106" s="110"/>
      <c r="FA106" s="110"/>
      <c r="FB106" s="110"/>
      <c r="FC106" s="110"/>
      <c r="FD106" s="110"/>
      <c r="FE106" s="110"/>
      <c r="FF106" s="110"/>
      <c r="FG106" s="110"/>
      <c r="FH106" s="110"/>
      <c r="FI106" s="110"/>
      <c r="FJ106" s="110"/>
      <c r="FK106" s="110"/>
      <c r="FL106" s="110"/>
      <c r="FM106" s="110"/>
      <c r="FN106" s="110"/>
      <c r="FO106" s="110"/>
      <c r="FP106" s="110"/>
      <c r="FQ106" s="110"/>
      <c r="FR106" s="110"/>
      <c r="FS106" s="110"/>
      <c r="FT106" s="110"/>
      <c r="FU106" s="110"/>
      <c r="FV106" s="110"/>
      <c r="FW106" s="110"/>
      <c r="FX106" s="110"/>
      <c r="FY106" s="110"/>
      <c r="FZ106" s="110"/>
      <c r="GA106" s="110"/>
      <c r="GB106" s="110"/>
      <c r="GC106" s="110"/>
      <c r="GD106" s="110"/>
      <c r="GE106" s="110"/>
      <c r="GF106" s="110"/>
      <c r="GG106" s="110"/>
      <c r="GH106" s="110"/>
      <c r="GI106" s="110"/>
      <c r="GJ106" s="110"/>
      <c r="GK106" s="110"/>
      <c r="GL106" s="110"/>
      <c r="GM106" s="110"/>
      <c r="GN106" s="110"/>
      <c r="GO106" s="110"/>
      <c r="GP106" s="110"/>
      <c r="GQ106" s="110"/>
      <c r="GR106" s="110"/>
      <c r="GS106" s="110"/>
      <c r="GT106" s="110"/>
      <c r="GU106" s="110"/>
      <c r="GV106" s="110"/>
      <c r="GW106" s="110"/>
      <c r="GX106" s="110"/>
      <c r="GY106" s="110"/>
      <c r="GZ106" s="110"/>
      <c r="HA106" s="110"/>
      <c r="HB106" s="110"/>
      <c r="HC106" s="110"/>
      <c r="HD106" s="110"/>
      <c r="HE106" s="110"/>
      <c r="HF106" s="110"/>
      <c r="HG106" s="110"/>
      <c r="HH106" s="110"/>
      <c r="HI106" s="110"/>
      <c r="HJ106" s="110"/>
      <c r="HK106" s="110"/>
      <c r="HL106" s="110"/>
      <c r="HM106" s="110"/>
      <c r="HN106" s="110"/>
      <c r="HO106" s="110"/>
      <c r="HP106" s="110"/>
      <c r="HQ106" s="110"/>
      <c r="HR106" s="110"/>
      <c r="HS106" s="110"/>
      <c r="HT106" s="110"/>
      <c r="HU106" s="110"/>
      <c r="HV106" s="110"/>
      <c r="HW106" s="110"/>
      <c r="HX106" s="110"/>
      <c r="HY106" s="110"/>
      <c r="HZ106" s="110"/>
      <c r="IA106" s="110"/>
      <c r="IB106" s="110"/>
      <c r="IC106" s="110"/>
      <c r="ID106" s="110"/>
      <c r="IE106" s="110"/>
      <c r="IF106" s="110"/>
      <c r="IG106" s="110"/>
      <c r="IH106" s="110"/>
      <c r="II106" s="110"/>
      <c r="IJ106" s="110"/>
      <c r="IK106" s="110"/>
      <c r="IL106" s="110"/>
      <c r="IM106" s="110"/>
      <c r="IN106" s="110"/>
      <c r="IO106" s="110"/>
      <c r="IP106" s="110"/>
      <c r="IQ106" s="70"/>
    </row>
    <row r="107" spans="1:251" ht="16.5" hidden="1" customHeight="1">
      <c r="A107" s="95" t="s">
        <v>450</v>
      </c>
      <c r="B107" t="s">
        <v>1349</v>
      </c>
      <c r="C107" t="s">
        <v>450</v>
      </c>
      <c r="D107">
        <v>20</v>
      </c>
      <c r="E107" t="s">
        <v>450</v>
      </c>
      <c r="F107">
        <v>1</v>
      </c>
      <c r="G107" s="665"/>
      <c r="H107">
        <v>47</v>
      </c>
      <c r="J107" s="214" t="str">
        <f t="shared" si="3"/>
        <v>LTQ200147</v>
      </c>
      <c r="K107">
        <v>45550</v>
      </c>
      <c r="R107" s="95" t="s">
        <v>450</v>
      </c>
      <c r="V107" s="214"/>
      <c r="EE107" s="95" t="s">
        <v>450</v>
      </c>
      <c r="EF107" s="110"/>
      <c r="EG107" s="110"/>
      <c r="EH107" s="110"/>
      <c r="EI107" s="216"/>
      <c r="EJ107" s="110"/>
      <c r="EK107" s="110"/>
      <c r="EL107" s="110"/>
      <c r="EM107" s="110"/>
      <c r="EN107" s="110"/>
      <c r="EO107" s="110"/>
      <c r="EP107" s="110"/>
      <c r="EQ107" s="110"/>
      <c r="ER107" s="110"/>
      <c r="ES107" s="110"/>
      <c r="ET107" s="110"/>
      <c r="EU107" s="110"/>
      <c r="EV107" s="110"/>
      <c r="EW107" s="110"/>
      <c r="EX107" s="110"/>
      <c r="EY107" s="110"/>
      <c r="EZ107" s="110"/>
      <c r="FA107" s="110"/>
      <c r="FB107" s="110"/>
      <c r="FC107" s="110"/>
      <c r="FD107" s="110"/>
      <c r="FE107" s="110"/>
      <c r="FF107" s="110"/>
      <c r="FG107" s="110"/>
      <c r="FH107" s="110"/>
      <c r="FI107" s="110"/>
      <c r="FJ107" s="110"/>
      <c r="FK107" s="110"/>
      <c r="FL107" s="110"/>
      <c r="FM107" s="110"/>
      <c r="FN107" s="110"/>
      <c r="FO107" s="110"/>
      <c r="FP107" s="110"/>
      <c r="FQ107" s="110"/>
      <c r="FR107" s="110"/>
      <c r="FS107" s="110"/>
      <c r="FT107" s="110"/>
      <c r="FU107" s="110"/>
      <c r="FV107" s="110"/>
      <c r="FW107" s="110"/>
      <c r="FX107" s="110"/>
      <c r="FY107" s="110"/>
      <c r="FZ107" s="110"/>
      <c r="GA107" s="110"/>
      <c r="GB107" s="110"/>
      <c r="GC107" s="110"/>
      <c r="GD107" s="110"/>
      <c r="GE107" s="110"/>
      <c r="GF107" s="110"/>
      <c r="GG107" s="110"/>
      <c r="GH107" s="110"/>
      <c r="GI107" s="110"/>
      <c r="GJ107" s="110"/>
      <c r="GK107" s="110"/>
      <c r="GL107" s="110"/>
      <c r="GM107" s="110"/>
      <c r="GN107" s="110"/>
      <c r="GO107" s="110"/>
      <c r="GP107" s="110"/>
      <c r="GQ107" s="110"/>
      <c r="GR107" s="110"/>
      <c r="GS107" s="110"/>
      <c r="GT107" s="110"/>
      <c r="GU107" s="110"/>
      <c r="GV107" s="110"/>
      <c r="GW107" s="110"/>
      <c r="GX107" s="110"/>
      <c r="GY107" s="110"/>
      <c r="GZ107" s="110"/>
      <c r="HA107" s="110"/>
      <c r="HB107" s="110"/>
      <c r="HC107" s="110"/>
      <c r="HD107" s="110"/>
      <c r="HE107" s="110"/>
      <c r="HF107" s="110"/>
      <c r="HG107" s="110"/>
      <c r="HH107" s="110"/>
      <c r="HI107" s="110"/>
      <c r="HJ107" s="110"/>
      <c r="HK107" s="110"/>
      <c r="HL107" s="110"/>
      <c r="HM107" s="110"/>
      <c r="HN107" s="110"/>
      <c r="HO107" s="110"/>
      <c r="HP107" s="110"/>
      <c r="HQ107" s="110"/>
      <c r="HR107" s="110"/>
      <c r="HS107" s="110"/>
      <c r="HT107" s="110"/>
      <c r="HU107" s="110"/>
      <c r="HV107" s="110"/>
      <c r="HW107" s="110"/>
      <c r="HX107" s="110"/>
      <c r="HY107" s="110"/>
      <c r="HZ107" s="110"/>
      <c r="IA107" s="110"/>
      <c r="IB107" s="110"/>
      <c r="IC107" s="110"/>
      <c r="ID107" s="110"/>
      <c r="IE107" s="110"/>
      <c r="IF107" s="110"/>
      <c r="IG107" s="110"/>
      <c r="IH107" s="110"/>
      <c r="II107" s="110"/>
      <c r="IJ107" s="110"/>
      <c r="IK107" s="110"/>
      <c r="IL107" s="110"/>
      <c r="IM107" s="110"/>
      <c r="IN107" s="110"/>
      <c r="IO107" s="110"/>
      <c r="IP107" s="110"/>
      <c r="IQ107" s="70"/>
    </row>
    <row r="108" spans="1:251" ht="16.5" hidden="1" customHeight="1">
      <c r="A108" s="95" t="s">
        <v>450</v>
      </c>
      <c r="B108" t="s">
        <v>1349</v>
      </c>
      <c r="C108" t="s">
        <v>450</v>
      </c>
      <c r="D108">
        <v>20</v>
      </c>
      <c r="E108" t="s">
        <v>450</v>
      </c>
      <c r="F108">
        <v>1</v>
      </c>
      <c r="G108" s="665"/>
      <c r="H108">
        <v>48</v>
      </c>
      <c r="J108" s="214" t="str">
        <f t="shared" si="3"/>
        <v>LTQ200148</v>
      </c>
      <c r="K108">
        <v>47090</v>
      </c>
      <c r="R108" s="95" t="s">
        <v>450</v>
      </c>
      <c r="V108" s="214"/>
      <c r="EE108" s="95" t="s">
        <v>450</v>
      </c>
      <c r="EF108" s="110"/>
      <c r="EG108" s="110"/>
      <c r="EH108" s="110"/>
      <c r="EI108" s="216"/>
      <c r="EJ108" s="110"/>
      <c r="EK108" s="110"/>
      <c r="EL108" s="110"/>
      <c r="EM108" s="110"/>
      <c r="EN108" s="110"/>
      <c r="EO108" s="110"/>
      <c r="EP108" s="110"/>
      <c r="EQ108" s="110"/>
      <c r="ER108" s="110"/>
      <c r="ES108" s="110"/>
      <c r="ET108" s="110"/>
      <c r="EU108" s="110"/>
      <c r="EV108" s="110"/>
      <c r="EW108" s="110"/>
      <c r="EX108" s="110"/>
      <c r="EY108" s="110"/>
      <c r="EZ108" s="110"/>
      <c r="FA108" s="110"/>
      <c r="FB108" s="110"/>
      <c r="FC108" s="110"/>
      <c r="FD108" s="110"/>
      <c r="FE108" s="110"/>
      <c r="FF108" s="110"/>
      <c r="FG108" s="110"/>
      <c r="FH108" s="110"/>
      <c r="FI108" s="110"/>
      <c r="FJ108" s="110"/>
      <c r="FK108" s="110"/>
      <c r="FL108" s="110"/>
      <c r="FM108" s="110"/>
      <c r="FN108" s="110"/>
      <c r="FO108" s="110"/>
      <c r="FP108" s="110"/>
      <c r="FQ108" s="110"/>
      <c r="FR108" s="110"/>
      <c r="FS108" s="110"/>
      <c r="FT108" s="110"/>
      <c r="FU108" s="110"/>
      <c r="FV108" s="110"/>
      <c r="FW108" s="110"/>
      <c r="FX108" s="110"/>
      <c r="FY108" s="110"/>
      <c r="FZ108" s="110"/>
      <c r="GA108" s="110"/>
      <c r="GB108" s="110"/>
      <c r="GC108" s="110"/>
      <c r="GD108" s="110"/>
      <c r="GE108" s="110"/>
      <c r="GF108" s="110"/>
      <c r="GG108" s="110"/>
      <c r="GH108" s="110"/>
      <c r="GI108" s="110"/>
      <c r="GJ108" s="110"/>
      <c r="GK108" s="110"/>
      <c r="GL108" s="110"/>
      <c r="GM108" s="110"/>
      <c r="GN108" s="110"/>
      <c r="GO108" s="110"/>
      <c r="GP108" s="110"/>
      <c r="GQ108" s="110"/>
      <c r="GR108" s="110"/>
      <c r="GS108" s="110"/>
      <c r="GT108" s="110"/>
      <c r="GU108" s="110"/>
      <c r="GV108" s="110"/>
      <c r="GW108" s="110"/>
      <c r="GX108" s="110"/>
      <c r="GY108" s="110"/>
      <c r="GZ108" s="110"/>
      <c r="HA108" s="110"/>
      <c r="HB108" s="110"/>
      <c r="HC108" s="110"/>
      <c r="HD108" s="110"/>
      <c r="HE108" s="110"/>
      <c r="HF108" s="110"/>
      <c r="HG108" s="110"/>
      <c r="HH108" s="110"/>
      <c r="HI108" s="110"/>
      <c r="HJ108" s="110"/>
      <c r="HK108" s="110"/>
      <c r="HL108" s="110"/>
      <c r="HM108" s="110"/>
      <c r="HN108" s="110"/>
      <c r="HO108" s="110"/>
      <c r="HP108" s="110"/>
      <c r="HQ108" s="110"/>
      <c r="HR108" s="110"/>
      <c r="HS108" s="110"/>
      <c r="HT108" s="110"/>
      <c r="HU108" s="110"/>
      <c r="HV108" s="110"/>
      <c r="HW108" s="110"/>
      <c r="HX108" s="110"/>
      <c r="HY108" s="110"/>
      <c r="HZ108" s="110"/>
      <c r="IA108" s="110"/>
      <c r="IB108" s="110"/>
      <c r="IC108" s="110"/>
      <c r="ID108" s="110"/>
      <c r="IE108" s="110"/>
      <c r="IF108" s="110"/>
      <c r="IG108" s="110"/>
      <c r="IH108" s="110"/>
      <c r="II108" s="110"/>
      <c r="IJ108" s="110"/>
      <c r="IK108" s="110"/>
      <c r="IL108" s="110"/>
      <c r="IM108" s="110"/>
      <c r="IN108" s="110"/>
      <c r="IO108" s="110"/>
      <c r="IP108" s="110"/>
      <c r="IQ108" s="70"/>
    </row>
    <row r="109" spans="1:251" ht="16.5" hidden="1" customHeight="1">
      <c r="A109" s="95" t="s">
        <v>450</v>
      </c>
      <c r="B109" t="s">
        <v>1349</v>
      </c>
      <c r="C109" t="s">
        <v>450</v>
      </c>
      <c r="D109">
        <v>20</v>
      </c>
      <c r="E109" t="s">
        <v>450</v>
      </c>
      <c r="F109">
        <v>1</v>
      </c>
      <c r="G109" s="665"/>
      <c r="H109">
        <v>49</v>
      </c>
      <c r="J109" s="214" t="str">
        <f t="shared" si="3"/>
        <v>LTQ200149</v>
      </c>
      <c r="K109">
        <v>48720</v>
      </c>
      <c r="R109" s="95" t="s">
        <v>450</v>
      </c>
      <c r="V109" s="214"/>
      <c r="EE109" s="95" t="s">
        <v>450</v>
      </c>
      <c r="EF109" s="110"/>
      <c r="EG109" s="110"/>
      <c r="EH109" s="110"/>
      <c r="EI109" s="216"/>
      <c r="EJ109" s="110"/>
      <c r="EK109" s="110"/>
      <c r="EL109" s="110"/>
      <c r="EM109" s="110"/>
      <c r="EN109" s="110"/>
      <c r="EO109" s="110"/>
      <c r="EP109" s="110"/>
      <c r="EQ109" s="110"/>
      <c r="ER109" s="110"/>
      <c r="ES109" s="110"/>
      <c r="ET109" s="110"/>
      <c r="EU109" s="110"/>
      <c r="EV109" s="110"/>
      <c r="EW109" s="110"/>
      <c r="EX109" s="110"/>
      <c r="EY109" s="110"/>
      <c r="EZ109" s="110"/>
      <c r="FA109" s="110"/>
      <c r="FB109" s="110"/>
      <c r="FC109" s="110"/>
      <c r="FD109" s="110"/>
      <c r="FE109" s="110"/>
      <c r="FF109" s="110"/>
      <c r="FG109" s="110"/>
      <c r="FH109" s="110"/>
      <c r="FI109" s="110"/>
      <c r="FJ109" s="110"/>
      <c r="FK109" s="110"/>
      <c r="FL109" s="110"/>
      <c r="FM109" s="110"/>
      <c r="FN109" s="110"/>
      <c r="FO109" s="110"/>
      <c r="FP109" s="110"/>
      <c r="FQ109" s="110"/>
      <c r="FR109" s="110"/>
      <c r="FS109" s="110"/>
      <c r="FT109" s="110"/>
      <c r="FU109" s="110"/>
      <c r="FV109" s="110"/>
      <c r="FW109" s="110"/>
      <c r="FX109" s="110"/>
      <c r="FY109" s="110"/>
      <c r="FZ109" s="110"/>
      <c r="GA109" s="110"/>
      <c r="GB109" s="110"/>
      <c r="GC109" s="110"/>
      <c r="GD109" s="110"/>
      <c r="GE109" s="110"/>
      <c r="GF109" s="110"/>
      <c r="GG109" s="110"/>
      <c r="GH109" s="110"/>
      <c r="GI109" s="110"/>
      <c r="GJ109" s="110"/>
      <c r="GK109" s="110"/>
      <c r="GL109" s="110"/>
      <c r="GM109" s="110"/>
      <c r="GN109" s="110"/>
      <c r="GO109" s="110"/>
      <c r="GP109" s="110"/>
      <c r="GQ109" s="110"/>
      <c r="GR109" s="110"/>
      <c r="GS109" s="110"/>
      <c r="GT109" s="110"/>
      <c r="GU109" s="110"/>
      <c r="GV109" s="110"/>
      <c r="GW109" s="110"/>
      <c r="GX109" s="110"/>
      <c r="GY109" s="110"/>
      <c r="GZ109" s="110"/>
      <c r="HA109" s="110"/>
      <c r="HB109" s="110"/>
      <c r="HC109" s="110"/>
      <c r="HD109" s="110"/>
      <c r="HE109" s="110"/>
      <c r="HF109" s="110"/>
      <c r="HG109" s="110"/>
      <c r="HH109" s="110"/>
      <c r="HI109" s="110"/>
      <c r="HJ109" s="110"/>
      <c r="HK109" s="110"/>
      <c r="HL109" s="110"/>
      <c r="HM109" s="110"/>
      <c r="HN109" s="110"/>
      <c r="HO109" s="110"/>
      <c r="HP109" s="110"/>
      <c r="HQ109" s="110"/>
      <c r="HR109" s="110"/>
      <c r="HS109" s="110"/>
      <c r="HT109" s="110"/>
      <c r="HU109" s="110"/>
      <c r="HV109" s="110"/>
      <c r="HW109" s="110"/>
      <c r="HX109" s="110"/>
      <c r="HY109" s="110"/>
      <c r="HZ109" s="110"/>
      <c r="IA109" s="110"/>
      <c r="IB109" s="110"/>
      <c r="IC109" s="110"/>
      <c r="ID109" s="110"/>
      <c r="IE109" s="110"/>
      <c r="IF109" s="110"/>
      <c r="IG109" s="110"/>
      <c r="IH109" s="110"/>
      <c r="II109" s="110"/>
      <c r="IJ109" s="110"/>
      <c r="IK109" s="110"/>
      <c r="IL109" s="110"/>
      <c r="IM109" s="110"/>
      <c r="IN109" s="110"/>
      <c r="IO109" s="110"/>
      <c r="IP109" s="110"/>
      <c r="IQ109" s="70"/>
    </row>
    <row r="110" spans="1:251" ht="16.5" hidden="1" customHeight="1">
      <c r="A110" s="95" t="s">
        <v>450</v>
      </c>
      <c r="B110" t="s">
        <v>1349</v>
      </c>
      <c r="C110" t="s">
        <v>450</v>
      </c>
      <c r="D110">
        <v>20</v>
      </c>
      <c r="E110" t="s">
        <v>450</v>
      </c>
      <c r="F110">
        <v>1</v>
      </c>
      <c r="G110" s="665"/>
      <c r="H110">
        <v>50</v>
      </c>
      <c r="J110" s="214" t="str">
        <f t="shared" si="3"/>
        <v>LTQ200150</v>
      </c>
      <c r="K110">
        <v>50360</v>
      </c>
      <c r="R110" s="95" t="s">
        <v>450</v>
      </c>
      <c r="V110" s="214"/>
      <c r="EE110" s="95" t="s">
        <v>450</v>
      </c>
      <c r="EF110" s="110"/>
      <c r="EG110" s="110"/>
      <c r="EH110" s="110"/>
      <c r="EI110" s="216"/>
      <c r="EJ110" s="110"/>
      <c r="EK110" s="110"/>
      <c r="EL110" s="110"/>
      <c r="EM110" s="110"/>
      <c r="EN110" s="110"/>
      <c r="EO110" s="110"/>
      <c r="EP110" s="110"/>
      <c r="EQ110" s="110"/>
      <c r="ER110" s="110"/>
      <c r="ES110" s="110"/>
      <c r="ET110" s="110"/>
      <c r="EU110" s="110"/>
      <c r="EV110" s="110"/>
      <c r="EW110" s="110"/>
      <c r="EX110" s="110"/>
      <c r="EY110" s="110"/>
      <c r="EZ110" s="110"/>
      <c r="FA110" s="110"/>
      <c r="FB110" s="110"/>
      <c r="FC110" s="110"/>
      <c r="FD110" s="110"/>
      <c r="FE110" s="110"/>
      <c r="FF110" s="110"/>
      <c r="FG110" s="110"/>
      <c r="FH110" s="110"/>
      <c r="FI110" s="110"/>
      <c r="FJ110" s="110"/>
      <c r="FK110" s="110"/>
      <c r="FL110" s="110"/>
      <c r="FM110" s="110"/>
      <c r="FN110" s="110"/>
      <c r="FO110" s="110"/>
      <c r="FP110" s="110"/>
      <c r="FQ110" s="110"/>
      <c r="FR110" s="110"/>
      <c r="FS110" s="110"/>
      <c r="FT110" s="110"/>
      <c r="FU110" s="110"/>
      <c r="FV110" s="110"/>
      <c r="FW110" s="110"/>
      <c r="FX110" s="110"/>
      <c r="FY110" s="110"/>
      <c r="FZ110" s="110"/>
      <c r="GA110" s="110"/>
      <c r="GB110" s="110"/>
      <c r="GC110" s="110"/>
      <c r="GD110" s="110"/>
      <c r="GE110" s="110"/>
      <c r="GF110" s="110"/>
      <c r="GG110" s="110"/>
      <c r="GH110" s="110"/>
      <c r="GI110" s="110"/>
      <c r="GJ110" s="110"/>
      <c r="GK110" s="110"/>
      <c r="GL110" s="110"/>
      <c r="GM110" s="110"/>
      <c r="GN110" s="110"/>
      <c r="GO110" s="110"/>
      <c r="GP110" s="110"/>
      <c r="GQ110" s="110"/>
      <c r="GR110" s="110"/>
      <c r="GS110" s="110"/>
      <c r="GT110" s="110"/>
      <c r="GU110" s="110"/>
      <c r="GV110" s="110"/>
      <c r="GW110" s="110"/>
      <c r="GX110" s="110"/>
      <c r="GY110" s="110"/>
      <c r="GZ110" s="110"/>
      <c r="HA110" s="110"/>
      <c r="HB110" s="110"/>
      <c r="HC110" s="110"/>
      <c r="HD110" s="110"/>
      <c r="HE110" s="110"/>
      <c r="HF110" s="110"/>
      <c r="HG110" s="110"/>
      <c r="HH110" s="110"/>
      <c r="HI110" s="110"/>
      <c r="HJ110" s="110"/>
      <c r="HK110" s="110"/>
      <c r="HL110" s="110"/>
      <c r="HM110" s="110"/>
      <c r="HN110" s="110"/>
      <c r="HO110" s="110"/>
      <c r="HP110" s="110"/>
      <c r="HQ110" s="110"/>
      <c r="HR110" s="110"/>
      <c r="HS110" s="110"/>
      <c r="HT110" s="110"/>
      <c r="HU110" s="110"/>
      <c r="HV110" s="110"/>
      <c r="HW110" s="110"/>
      <c r="HX110" s="110"/>
      <c r="HY110" s="110"/>
      <c r="HZ110" s="110"/>
      <c r="IA110" s="110"/>
      <c r="IB110" s="110"/>
      <c r="IC110" s="110"/>
      <c r="ID110" s="110"/>
      <c r="IE110" s="110"/>
      <c r="IF110" s="110"/>
      <c r="IG110" s="110"/>
      <c r="IH110" s="110"/>
      <c r="II110" s="110"/>
      <c r="IJ110" s="110"/>
      <c r="IK110" s="110"/>
      <c r="IL110" s="110"/>
      <c r="IM110" s="110"/>
      <c r="IN110" s="110"/>
      <c r="IO110" s="110"/>
      <c r="IP110" s="110"/>
      <c r="IQ110" s="70"/>
    </row>
    <row r="111" spans="1:251" ht="16.5" hidden="1" customHeight="1">
      <c r="A111" s="95" t="s">
        <v>450</v>
      </c>
      <c r="B111" t="s">
        <v>1349</v>
      </c>
      <c r="C111" t="s">
        <v>450</v>
      </c>
      <c r="D111">
        <v>20</v>
      </c>
      <c r="E111" t="s">
        <v>450</v>
      </c>
      <c r="F111">
        <v>1</v>
      </c>
      <c r="G111" s="665"/>
      <c r="H111">
        <v>51</v>
      </c>
      <c r="J111" s="214" t="str">
        <f t="shared" si="3"/>
        <v>LTQ200151</v>
      </c>
      <c r="K111">
        <v>53840</v>
      </c>
      <c r="R111" s="95" t="s">
        <v>450</v>
      </c>
      <c r="V111" s="214"/>
      <c r="EE111" s="95" t="s">
        <v>450</v>
      </c>
      <c r="EF111" s="110"/>
      <c r="EG111" s="110"/>
      <c r="EH111" s="110"/>
      <c r="EI111" s="216"/>
      <c r="EJ111" s="110"/>
      <c r="EK111" s="110"/>
      <c r="EL111" s="110"/>
      <c r="EM111" s="110"/>
      <c r="EN111" s="110"/>
      <c r="EO111" s="110"/>
      <c r="EP111" s="110"/>
      <c r="EQ111" s="110"/>
      <c r="ER111" s="110"/>
      <c r="ES111" s="110"/>
      <c r="ET111" s="110"/>
      <c r="EU111" s="110"/>
      <c r="EV111" s="110"/>
      <c r="EW111" s="110"/>
      <c r="EX111" s="110"/>
      <c r="EY111" s="110"/>
      <c r="EZ111" s="110"/>
      <c r="FA111" s="110"/>
      <c r="FB111" s="110"/>
      <c r="FC111" s="110"/>
      <c r="FD111" s="110"/>
      <c r="FE111" s="110"/>
      <c r="FF111" s="110"/>
      <c r="FG111" s="110"/>
      <c r="FH111" s="110"/>
      <c r="FI111" s="110"/>
      <c r="FJ111" s="110"/>
      <c r="FK111" s="110"/>
      <c r="FL111" s="110"/>
      <c r="FM111" s="110"/>
      <c r="FN111" s="110"/>
      <c r="FO111" s="110"/>
      <c r="FP111" s="110"/>
      <c r="FQ111" s="110"/>
      <c r="FR111" s="110"/>
      <c r="FS111" s="110"/>
      <c r="FT111" s="110"/>
      <c r="FU111" s="110"/>
      <c r="FV111" s="110"/>
      <c r="FW111" s="110"/>
      <c r="FX111" s="110"/>
      <c r="FY111" s="110"/>
      <c r="FZ111" s="110"/>
      <c r="GA111" s="110"/>
      <c r="GB111" s="110"/>
      <c r="GC111" s="110"/>
      <c r="GD111" s="110"/>
      <c r="GE111" s="110"/>
      <c r="GF111" s="110"/>
      <c r="GG111" s="110"/>
      <c r="GH111" s="110"/>
      <c r="GI111" s="110"/>
      <c r="GJ111" s="110"/>
      <c r="GK111" s="110"/>
      <c r="GL111" s="110"/>
      <c r="GM111" s="110"/>
      <c r="GN111" s="110"/>
      <c r="GO111" s="110"/>
      <c r="GP111" s="110"/>
      <c r="GQ111" s="110"/>
      <c r="GR111" s="110"/>
      <c r="GS111" s="110"/>
      <c r="GT111" s="110"/>
      <c r="GU111" s="110"/>
      <c r="GV111" s="110"/>
      <c r="GW111" s="110"/>
      <c r="GX111" s="110"/>
      <c r="GY111" s="110"/>
      <c r="GZ111" s="110"/>
      <c r="HA111" s="110"/>
      <c r="HB111" s="110"/>
      <c r="HC111" s="110"/>
      <c r="HD111" s="110"/>
      <c r="HE111" s="110"/>
      <c r="HF111" s="110"/>
      <c r="HG111" s="110"/>
      <c r="HH111" s="110"/>
      <c r="HI111" s="110"/>
      <c r="HJ111" s="110"/>
      <c r="HK111" s="110"/>
      <c r="HL111" s="110"/>
      <c r="HM111" s="110"/>
      <c r="HN111" s="110"/>
      <c r="HO111" s="110"/>
      <c r="HP111" s="110"/>
      <c r="HQ111" s="110"/>
      <c r="HR111" s="110"/>
      <c r="HS111" s="110"/>
      <c r="HT111" s="110"/>
      <c r="HU111" s="110"/>
      <c r="HV111" s="110"/>
      <c r="HW111" s="110"/>
      <c r="HX111" s="110"/>
      <c r="HY111" s="110"/>
      <c r="HZ111" s="110"/>
      <c r="IA111" s="110"/>
      <c r="IB111" s="110"/>
      <c r="IC111" s="110"/>
      <c r="ID111" s="110"/>
      <c r="IE111" s="110"/>
      <c r="IF111" s="110"/>
      <c r="IG111" s="110"/>
      <c r="IH111" s="110"/>
      <c r="II111" s="110"/>
      <c r="IJ111" s="110"/>
      <c r="IK111" s="110"/>
      <c r="IL111" s="110"/>
      <c r="IM111" s="110"/>
      <c r="IN111" s="110"/>
      <c r="IO111" s="110"/>
      <c r="IP111" s="110"/>
      <c r="IQ111" s="70"/>
    </row>
    <row r="112" spans="1:251" ht="16.5" hidden="1" customHeight="1">
      <c r="A112" s="95" t="s">
        <v>450</v>
      </c>
      <c r="B112" t="s">
        <v>1349</v>
      </c>
      <c r="C112" t="s">
        <v>450</v>
      </c>
      <c r="D112">
        <v>20</v>
      </c>
      <c r="E112" t="s">
        <v>450</v>
      </c>
      <c r="F112">
        <v>1</v>
      </c>
      <c r="G112" s="665"/>
      <c r="H112">
        <v>52</v>
      </c>
      <c r="J112" s="214" t="str">
        <f t="shared" si="3"/>
        <v>LTQ200152</v>
      </c>
      <c r="K112">
        <v>57320</v>
      </c>
      <c r="R112" s="95" t="s">
        <v>450</v>
      </c>
      <c r="V112" s="214"/>
      <c r="EE112" s="95" t="s">
        <v>450</v>
      </c>
      <c r="EF112" s="110"/>
      <c r="EG112" s="110"/>
      <c r="EH112" s="110"/>
      <c r="EI112" s="216"/>
      <c r="EJ112" s="110"/>
      <c r="EK112" s="110"/>
      <c r="EL112" s="110"/>
      <c r="EM112" s="110"/>
      <c r="EN112" s="110"/>
      <c r="EO112" s="110"/>
      <c r="EP112" s="110"/>
      <c r="EQ112" s="110"/>
      <c r="ER112" s="110"/>
      <c r="ES112" s="110"/>
      <c r="ET112" s="110"/>
      <c r="EU112" s="110"/>
      <c r="EV112" s="110"/>
      <c r="EW112" s="110"/>
      <c r="EX112" s="110"/>
      <c r="EY112" s="110"/>
      <c r="EZ112" s="110"/>
      <c r="FA112" s="110"/>
      <c r="FB112" s="110"/>
      <c r="FC112" s="110"/>
      <c r="FD112" s="110"/>
      <c r="FE112" s="110"/>
      <c r="FF112" s="110"/>
      <c r="FG112" s="110"/>
      <c r="FH112" s="110"/>
      <c r="FI112" s="110"/>
      <c r="FJ112" s="110"/>
      <c r="FK112" s="110"/>
      <c r="FL112" s="110"/>
      <c r="FM112" s="110"/>
      <c r="FN112" s="110"/>
      <c r="FO112" s="110"/>
      <c r="FP112" s="110"/>
      <c r="FQ112" s="110"/>
      <c r="FR112" s="110"/>
      <c r="FS112" s="110"/>
      <c r="FT112" s="110"/>
      <c r="FU112" s="110"/>
      <c r="FV112" s="110"/>
      <c r="FW112" s="110"/>
      <c r="FX112" s="110"/>
      <c r="FY112" s="110"/>
      <c r="FZ112" s="110"/>
      <c r="GA112" s="110"/>
      <c r="GB112" s="110"/>
      <c r="GC112" s="110"/>
      <c r="GD112" s="110"/>
      <c r="GE112" s="110"/>
      <c r="GF112" s="110"/>
      <c r="GG112" s="110"/>
      <c r="GH112" s="110"/>
      <c r="GI112" s="110"/>
      <c r="GJ112" s="110"/>
      <c r="GK112" s="110"/>
      <c r="GL112" s="110"/>
      <c r="GM112" s="110"/>
      <c r="GN112" s="110"/>
      <c r="GO112" s="110"/>
      <c r="GP112" s="110"/>
      <c r="GQ112" s="110"/>
      <c r="GR112" s="110"/>
      <c r="GS112" s="110"/>
      <c r="GT112" s="110"/>
      <c r="GU112" s="110"/>
      <c r="GV112" s="110"/>
      <c r="GW112" s="110"/>
      <c r="GX112" s="110"/>
      <c r="GY112" s="110"/>
      <c r="GZ112" s="110"/>
      <c r="HA112" s="110"/>
      <c r="HB112" s="110"/>
      <c r="HC112" s="110"/>
      <c r="HD112" s="110"/>
      <c r="HE112" s="110"/>
      <c r="HF112" s="110"/>
      <c r="HG112" s="110"/>
      <c r="HH112" s="110"/>
      <c r="HI112" s="110"/>
      <c r="HJ112" s="110"/>
      <c r="HK112" s="110"/>
      <c r="HL112" s="110"/>
      <c r="HM112" s="110"/>
      <c r="HN112" s="110"/>
      <c r="HO112" s="110"/>
      <c r="HP112" s="110"/>
      <c r="HQ112" s="110"/>
      <c r="HR112" s="110"/>
      <c r="HS112" s="110"/>
      <c r="HT112" s="110"/>
      <c r="HU112" s="110"/>
      <c r="HV112" s="110"/>
      <c r="HW112" s="110"/>
      <c r="HX112" s="110"/>
      <c r="HY112" s="110"/>
      <c r="HZ112" s="110"/>
      <c r="IA112" s="110"/>
      <c r="IB112" s="110"/>
      <c r="IC112" s="110"/>
      <c r="ID112" s="110"/>
      <c r="IE112" s="110"/>
      <c r="IF112" s="110"/>
      <c r="IG112" s="110"/>
      <c r="IH112" s="110"/>
      <c r="II112" s="110"/>
      <c r="IJ112" s="110"/>
      <c r="IK112" s="110"/>
      <c r="IL112" s="110"/>
      <c r="IM112" s="110"/>
      <c r="IN112" s="110"/>
      <c r="IO112" s="110"/>
      <c r="IP112" s="110"/>
      <c r="IQ112" s="70"/>
    </row>
    <row r="113" spans="1:251" ht="16.5" hidden="1" customHeight="1">
      <c r="A113" s="95" t="s">
        <v>450</v>
      </c>
      <c r="B113" t="s">
        <v>1349</v>
      </c>
      <c r="C113" t="s">
        <v>450</v>
      </c>
      <c r="D113">
        <v>20</v>
      </c>
      <c r="E113" t="s">
        <v>450</v>
      </c>
      <c r="F113">
        <v>1</v>
      </c>
      <c r="G113" s="665"/>
      <c r="H113">
        <v>53</v>
      </c>
      <c r="J113" s="214" t="str">
        <f t="shared" si="3"/>
        <v>LTQ200153</v>
      </c>
      <c r="K113">
        <v>60690</v>
      </c>
      <c r="R113" s="95" t="s">
        <v>450</v>
      </c>
      <c r="V113" s="214"/>
      <c r="EE113" s="95" t="s">
        <v>450</v>
      </c>
      <c r="EF113" s="110"/>
      <c r="EG113" s="110"/>
      <c r="EH113" s="110"/>
      <c r="EI113" s="216"/>
      <c r="EJ113" s="110"/>
      <c r="EK113" s="110"/>
      <c r="EL113" s="110"/>
      <c r="EM113" s="110"/>
      <c r="EN113" s="110"/>
      <c r="EO113" s="110"/>
      <c r="EP113" s="110"/>
      <c r="EQ113" s="110"/>
      <c r="ER113" s="110"/>
      <c r="ES113" s="110"/>
      <c r="ET113" s="110"/>
      <c r="EU113" s="110"/>
      <c r="EV113" s="110"/>
      <c r="EW113" s="110"/>
      <c r="EX113" s="110"/>
      <c r="EY113" s="110"/>
      <c r="EZ113" s="110"/>
      <c r="FA113" s="110"/>
      <c r="FB113" s="110"/>
      <c r="FC113" s="110"/>
      <c r="FD113" s="110"/>
      <c r="FE113" s="110"/>
      <c r="FF113" s="110"/>
      <c r="FG113" s="110"/>
      <c r="FH113" s="110"/>
      <c r="FI113" s="110"/>
      <c r="FJ113" s="110"/>
      <c r="FK113" s="110"/>
      <c r="FL113" s="110"/>
      <c r="FM113" s="110"/>
      <c r="FN113" s="110"/>
      <c r="FO113" s="110"/>
      <c r="FP113" s="110"/>
      <c r="FQ113" s="110"/>
      <c r="FR113" s="110"/>
      <c r="FS113" s="110"/>
      <c r="FT113" s="110"/>
      <c r="FU113" s="110"/>
      <c r="FV113" s="110"/>
      <c r="FW113" s="110"/>
      <c r="FX113" s="110"/>
      <c r="FY113" s="110"/>
      <c r="FZ113" s="110"/>
      <c r="GA113" s="110"/>
      <c r="GB113" s="110"/>
      <c r="GC113" s="110"/>
      <c r="GD113" s="110"/>
      <c r="GE113" s="110"/>
      <c r="GF113" s="110"/>
      <c r="GG113" s="110"/>
      <c r="GH113" s="110"/>
      <c r="GI113" s="110"/>
      <c r="GJ113" s="110"/>
      <c r="GK113" s="110"/>
      <c r="GL113" s="110"/>
      <c r="GM113" s="110"/>
      <c r="GN113" s="110"/>
      <c r="GO113" s="110"/>
      <c r="GP113" s="110"/>
      <c r="GQ113" s="110"/>
      <c r="GR113" s="110"/>
      <c r="GS113" s="110"/>
      <c r="GT113" s="110"/>
      <c r="GU113" s="110"/>
      <c r="GV113" s="110"/>
      <c r="GW113" s="110"/>
      <c r="GX113" s="110"/>
      <c r="GY113" s="110"/>
      <c r="GZ113" s="110"/>
      <c r="HA113" s="110"/>
      <c r="HB113" s="110"/>
      <c r="HC113" s="110"/>
      <c r="HD113" s="110"/>
      <c r="HE113" s="110"/>
      <c r="HF113" s="110"/>
      <c r="HG113" s="110"/>
      <c r="HH113" s="110"/>
      <c r="HI113" s="110"/>
      <c r="HJ113" s="110"/>
      <c r="HK113" s="110"/>
      <c r="HL113" s="110"/>
      <c r="HM113" s="110"/>
      <c r="HN113" s="110"/>
      <c r="HO113" s="110"/>
      <c r="HP113" s="110"/>
      <c r="HQ113" s="110"/>
      <c r="HR113" s="110"/>
      <c r="HS113" s="110"/>
      <c r="HT113" s="110"/>
      <c r="HU113" s="110"/>
      <c r="HV113" s="110"/>
      <c r="HW113" s="110"/>
      <c r="HX113" s="110"/>
      <c r="HY113" s="110"/>
      <c r="HZ113" s="110"/>
      <c r="IA113" s="110"/>
      <c r="IB113" s="110"/>
      <c r="IC113" s="110"/>
      <c r="ID113" s="110"/>
      <c r="IE113" s="110"/>
      <c r="IF113" s="110"/>
      <c r="IG113" s="110"/>
      <c r="IH113" s="110"/>
      <c r="II113" s="110"/>
      <c r="IJ113" s="110"/>
      <c r="IK113" s="110"/>
      <c r="IL113" s="110"/>
      <c r="IM113" s="110"/>
      <c r="IN113" s="110"/>
      <c r="IO113" s="110"/>
      <c r="IP113" s="110"/>
      <c r="IQ113" s="70"/>
    </row>
    <row r="114" spans="1:251" ht="16.5" hidden="1" customHeight="1">
      <c r="A114" s="95" t="s">
        <v>450</v>
      </c>
      <c r="B114" t="s">
        <v>1349</v>
      </c>
      <c r="C114" t="s">
        <v>450</v>
      </c>
      <c r="D114">
        <v>20</v>
      </c>
      <c r="E114" t="s">
        <v>450</v>
      </c>
      <c r="F114">
        <v>1</v>
      </c>
      <c r="G114" s="665"/>
      <c r="H114">
        <v>54</v>
      </c>
      <c r="J114" s="214" t="str">
        <f t="shared" si="3"/>
        <v>LTQ200154</v>
      </c>
      <c r="K114">
        <v>64370</v>
      </c>
      <c r="R114" s="95" t="s">
        <v>450</v>
      </c>
      <c r="V114" s="214"/>
      <c r="EE114" s="95" t="s">
        <v>450</v>
      </c>
      <c r="EF114" s="110"/>
      <c r="EG114" s="110"/>
      <c r="EH114" s="110"/>
      <c r="EI114" s="216"/>
      <c r="EJ114" s="110"/>
      <c r="EK114" s="110"/>
      <c r="EL114" s="110"/>
      <c r="EM114" s="110"/>
      <c r="EN114" s="110"/>
      <c r="EO114" s="110"/>
      <c r="EP114" s="110"/>
      <c r="EQ114" s="110"/>
      <c r="ER114" s="110"/>
      <c r="ES114" s="110"/>
      <c r="ET114" s="110"/>
      <c r="EU114" s="110"/>
      <c r="EV114" s="110"/>
      <c r="EW114" s="110"/>
      <c r="EX114" s="110"/>
      <c r="EY114" s="110"/>
      <c r="EZ114" s="110"/>
      <c r="FA114" s="110"/>
      <c r="FB114" s="110"/>
      <c r="FC114" s="110"/>
      <c r="FD114" s="110"/>
      <c r="FE114" s="110"/>
      <c r="FF114" s="110"/>
      <c r="FG114" s="110"/>
      <c r="FH114" s="110"/>
      <c r="FI114" s="110"/>
      <c r="FJ114" s="110"/>
      <c r="FK114" s="110"/>
      <c r="FL114" s="110"/>
      <c r="FM114" s="110"/>
      <c r="FN114" s="110"/>
      <c r="FO114" s="110"/>
      <c r="FP114" s="110"/>
      <c r="FQ114" s="110"/>
      <c r="FR114" s="110"/>
      <c r="FS114" s="110"/>
      <c r="FT114" s="110"/>
      <c r="FU114" s="110"/>
      <c r="FV114" s="110"/>
      <c r="FW114" s="110"/>
      <c r="FX114" s="110"/>
      <c r="FY114" s="110"/>
      <c r="FZ114" s="110"/>
      <c r="GA114" s="110"/>
      <c r="GB114" s="110"/>
      <c r="GC114" s="110"/>
      <c r="GD114" s="110"/>
      <c r="GE114" s="110"/>
      <c r="GF114" s="110"/>
      <c r="GG114" s="110"/>
      <c r="GH114" s="110"/>
      <c r="GI114" s="110"/>
      <c r="GJ114" s="110"/>
      <c r="GK114" s="110"/>
      <c r="GL114" s="110"/>
      <c r="GM114" s="110"/>
      <c r="GN114" s="110"/>
      <c r="GO114" s="110"/>
      <c r="GP114" s="110"/>
      <c r="GQ114" s="110"/>
      <c r="GR114" s="110"/>
      <c r="GS114" s="110"/>
      <c r="GT114" s="110"/>
      <c r="GU114" s="110"/>
      <c r="GV114" s="110"/>
      <c r="GW114" s="110"/>
      <c r="GX114" s="110"/>
      <c r="GY114" s="110"/>
      <c r="GZ114" s="110"/>
      <c r="HA114" s="110"/>
      <c r="HB114" s="110"/>
      <c r="HC114" s="110"/>
      <c r="HD114" s="110"/>
      <c r="HE114" s="110"/>
      <c r="HF114" s="110"/>
      <c r="HG114" s="110"/>
      <c r="HH114" s="110"/>
      <c r="HI114" s="110"/>
      <c r="HJ114" s="110"/>
      <c r="HK114" s="110"/>
      <c r="HL114" s="110"/>
      <c r="HM114" s="110"/>
      <c r="HN114" s="110"/>
      <c r="HO114" s="110"/>
      <c r="HP114" s="110"/>
      <c r="HQ114" s="110"/>
      <c r="HR114" s="110"/>
      <c r="HS114" s="110"/>
      <c r="HT114" s="110"/>
      <c r="HU114" s="110"/>
      <c r="HV114" s="110"/>
      <c r="HW114" s="110"/>
      <c r="HX114" s="110"/>
      <c r="HY114" s="110"/>
      <c r="HZ114" s="110"/>
      <c r="IA114" s="110"/>
      <c r="IB114" s="110"/>
      <c r="IC114" s="110"/>
      <c r="ID114" s="110"/>
      <c r="IE114" s="110"/>
      <c r="IF114" s="110"/>
      <c r="IG114" s="110"/>
      <c r="IH114" s="110"/>
      <c r="II114" s="110"/>
      <c r="IJ114" s="110"/>
      <c r="IK114" s="110"/>
      <c r="IL114" s="110"/>
      <c r="IM114" s="110"/>
      <c r="IN114" s="110"/>
      <c r="IO114" s="110"/>
      <c r="IP114" s="110"/>
      <c r="IQ114" s="70"/>
    </row>
    <row r="115" spans="1:251" ht="16.5" hidden="1" customHeight="1">
      <c r="A115" s="95" t="s">
        <v>450</v>
      </c>
      <c r="B115" t="s">
        <v>1349</v>
      </c>
      <c r="C115" t="s">
        <v>450</v>
      </c>
      <c r="D115">
        <v>20</v>
      </c>
      <c r="E115" t="s">
        <v>450</v>
      </c>
      <c r="F115">
        <v>1</v>
      </c>
      <c r="G115" s="665"/>
      <c r="H115">
        <v>55</v>
      </c>
      <c r="J115" s="214" t="str">
        <f t="shared" si="3"/>
        <v>LTQ200155</v>
      </c>
      <c r="K115">
        <v>67950</v>
      </c>
      <c r="R115" s="95" t="s">
        <v>450</v>
      </c>
      <c r="V115" s="214"/>
      <c r="EE115" s="95" t="s">
        <v>450</v>
      </c>
      <c r="EF115" s="110"/>
      <c r="EG115" s="110"/>
      <c r="EH115" s="110"/>
      <c r="EI115" s="216"/>
      <c r="EJ115" s="110"/>
      <c r="EK115" s="110"/>
      <c r="EL115" s="110"/>
      <c r="EM115" s="110"/>
      <c r="EN115" s="110"/>
      <c r="EO115" s="110"/>
      <c r="EP115" s="110"/>
      <c r="EQ115" s="110"/>
      <c r="ER115" s="110"/>
      <c r="ES115" s="110"/>
      <c r="ET115" s="110"/>
      <c r="EU115" s="110"/>
      <c r="EV115" s="110"/>
      <c r="EW115" s="110"/>
      <c r="EX115" s="110"/>
      <c r="EY115" s="110"/>
      <c r="EZ115" s="110"/>
      <c r="FA115" s="110"/>
      <c r="FB115" s="110"/>
      <c r="FC115" s="110"/>
      <c r="FD115" s="110"/>
      <c r="FE115" s="110"/>
      <c r="FF115" s="110"/>
      <c r="FG115" s="110"/>
      <c r="FH115" s="110"/>
      <c r="FI115" s="110"/>
      <c r="FJ115" s="110"/>
      <c r="FK115" s="110"/>
      <c r="FL115" s="110"/>
      <c r="FM115" s="110"/>
      <c r="FN115" s="110"/>
      <c r="FO115" s="110"/>
      <c r="FP115" s="110"/>
      <c r="FQ115" s="110"/>
      <c r="FR115" s="110"/>
      <c r="FS115" s="110"/>
      <c r="FT115" s="110"/>
      <c r="FU115" s="110"/>
      <c r="FV115" s="110"/>
      <c r="FW115" s="110"/>
      <c r="FX115" s="110"/>
      <c r="FY115" s="110"/>
      <c r="FZ115" s="110"/>
      <c r="GA115" s="110"/>
      <c r="GB115" s="110"/>
      <c r="GC115" s="110"/>
      <c r="GD115" s="110"/>
      <c r="GE115" s="110"/>
      <c r="GF115" s="110"/>
      <c r="GG115" s="110"/>
      <c r="GH115" s="110"/>
      <c r="GI115" s="110"/>
      <c r="GJ115" s="110"/>
      <c r="GK115" s="110"/>
      <c r="GL115" s="110"/>
      <c r="GM115" s="110"/>
      <c r="GN115" s="110"/>
      <c r="GO115" s="110"/>
      <c r="GP115" s="110"/>
      <c r="GQ115" s="110"/>
      <c r="GR115" s="110"/>
      <c r="GS115" s="110"/>
      <c r="GT115" s="110"/>
      <c r="GU115" s="110"/>
      <c r="GV115" s="110"/>
      <c r="GW115" s="110"/>
      <c r="GX115" s="110"/>
      <c r="GY115" s="110"/>
      <c r="GZ115" s="110"/>
      <c r="HA115" s="110"/>
      <c r="HB115" s="110"/>
      <c r="HC115" s="110"/>
      <c r="HD115" s="110"/>
      <c r="HE115" s="110"/>
      <c r="HF115" s="110"/>
      <c r="HG115" s="110"/>
      <c r="HH115" s="110"/>
      <c r="HI115" s="110"/>
      <c r="HJ115" s="110"/>
      <c r="HK115" s="110"/>
      <c r="HL115" s="110"/>
      <c r="HM115" s="110"/>
      <c r="HN115" s="110"/>
      <c r="HO115" s="110"/>
      <c r="HP115" s="110"/>
      <c r="HQ115" s="110"/>
      <c r="HR115" s="110"/>
      <c r="HS115" s="110"/>
      <c r="HT115" s="110"/>
      <c r="HU115" s="110"/>
      <c r="HV115" s="110"/>
      <c r="HW115" s="110"/>
      <c r="HX115" s="110"/>
      <c r="HY115" s="110"/>
      <c r="HZ115" s="110"/>
      <c r="IA115" s="110"/>
      <c r="IB115" s="110"/>
      <c r="IC115" s="110"/>
      <c r="ID115" s="110"/>
      <c r="IE115" s="110"/>
      <c r="IF115" s="110"/>
      <c r="IG115" s="110"/>
      <c r="IH115" s="110"/>
      <c r="II115" s="110"/>
      <c r="IJ115" s="110"/>
      <c r="IK115" s="110"/>
      <c r="IL115" s="110"/>
      <c r="IM115" s="110"/>
      <c r="IN115" s="110"/>
      <c r="IO115" s="110"/>
      <c r="IP115" s="110"/>
      <c r="IQ115" s="70"/>
    </row>
    <row r="116" spans="1:251" ht="16.5" hidden="1" customHeight="1">
      <c r="A116" s="95" t="s">
        <v>450</v>
      </c>
      <c r="B116" t="s">
        <v>1349</v>
      </c>
      <c r="C116" t="s">
        <v>450</v>
      </c>
      <c r="D116">
        <v>20</v>
      </c>
      <c r="E116" t="s">
        <v>450</v>
      </c>
      <c r="F116">
        <v>1</v>
      </c>
      <c r="G116" s="665"/>
      <c r="H116">
        <v>56</v>
      </c>
      <c r="J116" s="214" t="str">
        <f t="shared" si="3"/>
        <v>LTQ200156</v>
      </c>
      <c r="K116">
        <v>71420</v>
      </c>
      <c r="R116" s="95" t="s">
        <v>450</v>
      </c>
      <c r="V116" s="214"/>
      <c r="EE116" s="95" t="s">
        <v>450</v>
      </c>
      <c r="EF116" s="110"/>
      <c r="EG116" s="110"/>
      <c r="EH116" s="110"/>
      <c r="EI116" s="216"/>
      <c r="EJ116" s="110"/>
      <c r="EK116" s="110"/>
      <c r="EL116" s="110"/>
      <c r="EM116" s="110"/>
      <c r="EN116" s="110"/>
      <c r="EO116" s="110"/>
      <c r="EP116" s="110"/>
      <c r="EQ116" s="110"/>
      <c r="ER116" s="110"/>
      <c r="ES116" s="110"/>
      <c r="ET116" s="110"/>
      <c r="EU116" s="110"/>
      <c r="EV116" s="110"/>
      <c r="EW116" s="110"/>
      <c r="EX116" s="110"/>
      <c r="EY116" s="110"/>
      <c r="EZ116" s="110"/>
      <c r="FA116" s="110"/>
      <c r="FB116" s="110"/>
      <c r="FC116" s="110"/>
      <c r="FD116" s="110"/>
      <c r="FE116" s="110"/>
      <c r="FF116" s="110"/>
      <c r="FG116" s="110"/>
      <c r="FH116" s="110"/>
      <c r="FI116" s="110"/>
      <c r="FJ116" s="110"/>
      <c r="FK116" s="110"/>
      <c r="FL116" s="110"/>
      <c r="FM116" s="110"/>
      <c r="FN116" s="110"/>
      <c r="FO116" s="110"/>
      <c r="FP116" s="110"/>
      <c r="FQ116" s="110"/>
      <c r="FR116" s="110"/>
      <c r="FS116" s="110"/>
      <c r="FT116" s="110"/>
      <c r="FU116" s="110"/>
      <c r="FV116" s="110"/>
      <c r="FW116" s="110"/>
      <c r="FX116" s="110"/>
      <c r="FY116" s="110"/>
      <c r="FZ116" s="110"/>
      <c r="GA116" s="110"/>
      <c r="GB116" s="110"/>
      <c r="GC116" s="110"/>
      <c r="GD116" s="110"/>
      <c r="GE116" s="110"/>
      <c r="GF116" s="110"/>
      <c r="GG116" s="110"/>
      <c r="GH116" s="110"/>
      <c r="GI116" s="110"/>
      <c r="GJ116" s="110"/>
      <c r="GK116" s="110"/>
      <c r="GL116" s="110"/>
      <c r="GM116" s="110"/>
      <c r="GN116" s="110"/>
      <c r="GO116" s="110"/>
      <c r="GP116" s="110"/>
      <c r="GQ116" s="110"/>
      <c r="GR116" s="110"/>
      <c r="GS116" s="110"/>
      <c r="GT116" s="110"/>
      <c r="GU116" s="110"/>
      <c r="GV116" s="110"/>
      <c r="GW116" s="110"/>
      <c r="GX116" s="110"/>
      <c r="GY116" s="110"/>
      <c r="GZ116" s="110"/>
      <c r="HA116" s="110"/>
      <c r="HB116" s="110"/>
      <c r="HC116" s="110"/>
      <c r="HD116" s="110"/>
      <c r="HE116" s="110"/>
      <c r="HF116" s="110"/>
      <c r="HG116" s="110"/>
      <c r="HH116" s="110"/>
      <c r="HI116" s="110"/>
      <c r="HJ116" s="110"/>
      <c r="HK116" s="110"/>
      <c r="HL116" s="110"/>
      <c r="HM116" s="110"/>
      <c r="HN116" s="110"/>
      <c r="HO116" s="110"/>
      <c r="HP116" s="110"/>
      <c r="HQ116" s="110"/>
      <c r="HR116" s="110"/>
      <c r="HS116" s="110"/>
      <c r="HT116" s="110"/>
      <c r="HU116" s="110"/>
      <c r="HV116" s="110"/>
      <c r="HW116" s="110"/>
      <c r="HX116" s="110"/>
      <c r="HY116" s="110"/>
      <c r="HZ116" s="110"/>
      <c r="IA116" s="110"/>
      <c r="IB116" s="110"/>
      <c r="IC116" s="110"/>
      <c r="ID116" s="110"/>
      <c r="IE116" s="110"/>
      <c r="IF116" s="110"/>
      <c r="IG116" s="110"/>
      <c r="IH116" s="110"/>
      <c r="II116" s="110"/>
      <c r="IJ116" s="110"/>
      <c r="IK116" s="110"/>
      <c r="IL116" s="110"/>
      <c r="IM116" s="110"/>
      <c r="IN116" s="110"/>
      <c r="IO116" s="110"/>
      <c r="IP116" s="110"/>
      <c r="IQ116" s="70"/>
    </row>
    <row r="117" spans="1:251" ht="16.5" hidden="1" customHeight="1">
      <c r="A117" s="95" t="s">
        <v>450</v>
      </c>
      <c r="B117" t="s">
        <v>1349</v>
      </c>
      <c r="C117" t="s">
        <v>450</v>
      </c>
      <c r="D117">
        <v>20</v>
      </c>
      <c r="E117" t="s">
        <v>450</v>
      </c>
      <c r="F117">
        <v>1</v>
      </c>
      <c r="G117" s="665"/>
      <c r="H117">
        <v>57</v>
      </c>
      <c r="J117" s="214" t="str">
        <f t="shared" si="3"/>
        <v>LTQ200157</v>
      </c>
      <c r="K117">
        <v>74690</v>
      </c>
      <c r="R117" s="95" t="s">
        <v>450</v>
      </c>
      <c r="V117" s="214"/>
      <c r="EE117" s="95" t="s">
        <v>450</v>
      </c>
      <c r="EF117" s="110"/>
      <c r="EG117" s="110"/>
      <c r="EH117" s="110"/>
      <c r="EI117" s="216"/>
      <c r="EJ117" s="110"/>
      <c r="EK117" s="110"/>
      <c r="EL117" s="110"/>
      <c r="EM117" s="110"/>
      <c r="EN117" s="110"/>
      <c r="EO117" s="110"/>
      <c r="EP117" s="110"/>
      <c r="EQ117" s="110"/>
      <c r="ER117" s="110"/>
      <c r="ES117" s="110"/>
      <c r="ET117" s="110"/>
      <c r="EU117" s="110"/>
      <c r="EV117" s="110"/>
      <c r="EW117" s="110"/>
      <c r="EX117" s="110"/>
      <c r="EY117" s="110"/>
      <c r="EZ117" s="110"/>
      <c r="FA117" s="110"/>
      <c r="FB117" s="110"/>
      <c r="FC117" s="110"/>
      <c r="FD117" s="110"/>
      <c r="FE117" s="110"/>
      <c r="FF117" s="110"/>
      <c r="FG117" s="110"/>
      <c r="FH117" s="110"/>
      <c r="FI117" s="110"/>
      <c r="FJ117" s="110"/>
      <c r="FK117" s="110"/>
      <c r="FL117" s="110"/>
      <c r="FM117" s="110"/>
      <c r="FN117" s="110"/>
      <c r="FO117" s="110"/>
      <c r="FP117" s="110"/>
      <c r="FQ117" s="110"/>
      <c r="FR117" s="110"/>
      <c r="FS117" s="110"/>
      <c r="FT117" s="110"/>
      <c r="FU117" s="110"/>
      <c r="FV117" s="110"/>
      <c r="FW117" s="110"/>
      <c r="FX117" s="110"/>
      <c r="FY117" s="110"/>
      <c r="FZ117" s="110"/>
      <c r="GA117" s="110"/>
      <c r="GB117" s="110"/>
      <c r="GC117" s="110"/>
      <c r="GD117" s="110"/>
      <c r="GE117" s="110"/>
      <c r="GF117" s="110"/>
      <c r="GG117" s="110"/>
      <c r="GH117" s="110"/>
      <c r="GI117" s="110"/>
      <c r="GJ117" s="110"/>
      <c r="GK117" s="110"/>
      <c r="GL117" s="110"/>
      <c r="GM117" s="110"/>
      <c r="GN117" s="110"/>
      <c r="GO117" s="110"/>
      <c r="GP117" s="110"/>
      <c r="GQ117" s="110"/>
      <c r="GR117" s="110"/>
      <c r="GS117" s="110"/>
      <c r="GT117" s="110"/>
      <c r="GU117" s="110"/>
      <c r="GV117" s="110"/>
      <c r="GW117" s="110"/>
      <c r="GX117" s="110"/>
      <c r="GY117" s="110"/>
      <c r="GZ117" s="110"/>
      <c r="HA117" s="110"/>
      <c r="HB117" s="110"/>
      <c r="HC117" s="110"/>
      <c r="HD117" s="110"/>
      <c r="HE117" s="110"/>
      <c r="HF117" s="110"/>
      <c r="HG117" s="110"/>
      <c r="HH117" s="110"/>
      <c r="HI117" s="110"/>
      <c r="HJ117" s="110"/>
      <c r="HK117" s="110"/>
      <c r="HL117" s="110"/>
      <c r="HM117" s="110"/>
      <c r="HN117" s="110"/>
      <c r="HO117" s="110"/>
      <c r="HP117" s="110"/>
      <c r="HQ117" s="110"/>
      <c r="HR117" s="110"/>
      <c r="HS117" s="110"/>
      <c r="HT117" s="110"/>
      <c r="HU117" s="110"/>
      <c r="HV117" s="110"/>
      <c r="HW117" s="110"/>
      <c r="HX117" s="110"/>
      <c r="HY117" s="110"/>
      <c r="HZ117" s="110"/>
      <c r="IA117" s="110"/>
      <c r="IB117" s="110"/>
      <c r="IC117" s="110"/>
      <c r="ID117" s="110"/>
      <c r="IE117" s="110"/>
      <c r="IF117" s="110"/>
      <c r="IG117" s="110"/>
      <c r="IH117" s="110"/>
      <c r="II117" s="110"/>
      <c r="IJ117" s="110"/>
      <c r="IK117" s="110"/>
      <c r="IL117" s="110"/>
      <c r="IM117" s="110"/>
      <c r="IN117" s="110"/>
      <c r="IO117" s="110"/>
      <c r="IP117" s="110"/>
      <c r="IQ117" s="70"/>
    </row>
    <row r="118" spans="1:251" ht="16.5" hidden="1" customHeight="1">
      <c r="A118" s="95" t="s">
        <v>450</v>
      </c>
      <c r="B118" t="s">
        <v>1349</v>
      </c>
      <c r="C118" t="s">
        <v>450</v>
      </c>
      <c r="D118">
        <v>20</v>
      </c>
      <c r="E118" t="s">
        <v>450</v>
      </c>
      <c r="F118">
        <v>1</v>
      </c>
      <c r="G118" s="665"/>
      <c r="H118">
        <v>58</v>
      </c>
      <c r="J118" s="214" t="str">
        <f t="shared" si="3"/>
        <v>LTQ200158</v>
      </c>
      <c r="K118">
        <v>78160</v>
      </c>
      <c r="R118" s="95" t="s">
        <v>450</v>
      </c>
      <c r="V118" s="214"/>
      <c r="EE118" s="95" t="s">
        <v>450</v>
      </c>
      <c r="EF118" s="110"/>
      <c r="EG118" s="110"/>
      <c r="EH118" s="110"/>
      <c r="EI118" s="216"/>
      <c r="EJ118" s="110"/>
      <c r="EK118" s="110"/>
      <c r="EL118" s="110"/>
      <c r="EM118" s="110"/>
      <c r="EN118" s="110"/>
      <c r="EO118" s="110"/>
      <c r="EP118" s="110"/>
      <c r="EQ118" s="110"/>
      <c r="ER118" s="110"/>
      <c r="ES118" s="110"/>
      <c r="ET118" s="110"/>
      <c r="EU118" s="110"/>
      <c r="EV118" s="110"/>
      <c r="EW118" s="110"/>
      <c r="EX118" s="110"/>
      <c r="EY118" s="110"/>
      <c r="EZ118" s="110"/>
      <c r="FA118" s="110"/>
      <c r="FB118" s="110"/>
      <c r="FC118" s="110"/>
      <c r="FD118" s="110"/>
      <c r="FE118" s="110"/>
      <c r="FF118" s="110"/>
      <c r="FG118" s="110"/>
      <c r="FH118" s="110"/>
      <c r="FI118" s="110"/>
      <c r="FJ118" s="110"/>
      <c r="FK118" s="110"/>
      <c r="FL118" s="110"/>
      <c r="FM118" s="110"/>
      <c r="FN118" s="110"/>
      <c r="FO118" s="110"/>
      <c r="FP118" s="110"/>
      <c r="FQ118" s="110"/>
      <c r="FR118" s="110"/>
      <c r="FS118" s="110"/>
      <c r="FT118" s="110"/>
      <c r="FU118" s="110"/>
      <c r="FV118" s="110"/>
      <c r="FW118" s="110"/>
      <c r="FX118" s="110"/>
      <c r="FY118" s="110"/>
      <c r="FZ118" s="110"/>
      <c r="GA118" s="110"/>
      <c r="GB118" s="110"/>
      <c r="GC118" s="110"/>
      <c r="GD118" s="110"/>
      <c r="GE118" s="110"/>
      <c r="GF118" s="110"/>
      <c r="GG118" s="110"/>
      <c r="GH118" s="110"/>
      <c r="GI118" s="110"/>
      <c r="GJ118" s="110"/>
      <c r="GK118" s="110"/>
      <c r="GL118" s="110"/>
      <c r="GM118" s="110"/>
      <c r="GN118" s="110"/>
      <c r="GO118" s="110"/>
      <c r="GP118" s="110"/>
      <c r="GQ118" s="110"/>
      <c r="GR118" s="110"/>
      <c r="GS118" s="110"/>
      <c r="GT118" s="110"/>
      <c r="GU118" s="110"/>
      <c r="GV118" s="110"/>
      <c r="GW118" s="110"/>
      <c r="GX118" s="110"/>
      <c r="GY118" s="110"/>
      <c r="GZ118" s="110"/>
      <c r="HA118" s="110"/>
      <c r="HB118" s="110"/>
      <c r="HC118" s="110"/>
      <c r="HD118" s="110"/>
      <c r="HE118" s="110"/>
      <c r="HF118" s="110"/>
      <c r="HG118" s="110"/>
      <c r="HH118" s="110"/>
      <c r="HI118" s="110"/>
      <c r="HJ118" s="110"/>
      <c r="HK118" s="110"/>
      <c r="HL118" s="110"/>
      <c r="HM118" s="110"/>
      <c r="HN118" s="110"/>
      <c r="HO118" s="110"/>
      <c r="HP118" s="110"/>
      <c r="HQ118" s="110"/>
      <c r="HR118" s="110"/>
      <c r="HS118" s="110"/>
      <c r="HT118" s="110"/>
      <c r="HU118" s="110"/>
      <c r="HV118" s="110"/>
      <c r="HW118" s="110"/>
      <c r="HX118" s="110"/>
      <c r="HY118" s="110"/>
      <c r="HZ118" s="110"/>
      <c r="IA118" s="110"/>
      <c r="IB118" s="110"/>
      <c r="IC118" s="110"/>
      <c r="ID118" s="110"/>
      <c r="IE118" s="110"/>
      <c r="IF118" s="110"/>
      <c r="IG118" s="110"/>
      <c r="IH118" s="110"/>
      <c r="II118" s="110"/>
      <c r="IJ118" s="110"/>
      <c r="IK118" s="110"/>
      <c r="IL118" s="110"/>
      <c r="IM118" s="110"/>
      <c r="IN118" s="110"/>
      <c r="IO118" s="110"/>
      <c r="IP118" s="110"/>
      <c r="IQ118" s="70"/>
    </row>
    <row r="119" spans="1:251" ht="16.5" hidden="1" customHeight="1">
      <c r="A119" s="95" t="s">
        <v>450</v>
      </c>
      <c r="B119" t="s">
        <v>1349</v>
      </c>
      <c r="C119" t="s">
        <v>450</v>
      </c>
      <c r="D119">
        <v>20</v>
      </c>
      <c r="E119" t="s">
        <v>450</v>
      </c>
      <c r="F119">
        <v>1</v>
      </c>
      <c r="G119" s="665"/>
      <c r="H119">
        <v>59</v>
      </c>
      <c r="J119" s="214" t="str">
        <f t="shared" si="3"/>
        <v>LTQ200159</v>
      </c>
      <c r="K119">
        <v>81520</v>
      </c>
      <c r="R119" s="95" t="s">
        <v>450</v>
      </c>
      <c r="V119" s="214"/>
      <c r="EE119" s="95" t="s">
        <v>450</v>
      </c>
      <c r="EF119" s="110"/>
      <c r="EG119" s="110"/>
      <c r="EH119" s="110"/>
      <c r="EI119" s="216"/>
      <c r="EJ119" s="110"/>
      <c r="EK119" s="110"/>
      <c r="EL119" s="110"/>
      <c r="EM119" s="110"/>
      <c r="EN119" s="110"/>
      <c r="EO119" s="110"/>
      <c r="EP119" s="110"/>
      <c r="EQ119" s="110"/>
      <c r="ER119" s="110"/>
      <c r="ES119" s="110"/>
      <c r="ET119" s="110"/>
      <c r="EU119" s="110"/>
      <c r="EV119" s="110"/>
      <c r="EW119" s="110"/>
      <c r="EX119" s="110"/>
      <c r="EY119" s="110"/>
      <c r="EZ119" s="110"/>
      <c r="FA119" s="110"/>
      <c r="FB119" s="110"/>
      <c r="FC119" s="110"/>
      <c r="FD119" s="110"/>
      <c r="FE119" s="110"/>
      <c r="FF119" s="110"/>
      <c r="FG119" s="110"/>
      <c r="FH119" s="110"/>
      <c r="FI119" s="110"/>
      <c r="FJ119" s="110"/>
      <c r="FK119" s="110"/>
      <c r="FL119" s="110"/>
      <c r="FM119" s="110"/>
      <c r="FN119" s="110"/>
      <c r="FO119" s="110"/>
      <c r="FP119" s="110"/>
      <c r="FQ119" s="110"/>
      <c r="FR119" s="110"/>
      <c r="FS119" s="110"/>
      <c r="FT119" s="110"/>
      <c r="FU119" s="110"/>
      <c r="FV119" s="110"/>
      <c r="FW119" s="110"/>
      <c r="FX119" s="110"/>
      <c r="FY119" s="110"/>
      <c r="FZ119" s="110"/>
      <c r="GA119" s="110"/>
      <c r="GB119" s="110"/>
      <c r="GC119" s="110"/>
      <c r="GD119" s="110"/>
      <c r="GE119" s="110"/>
      <c r="GF119" s="110"/>
      <c r="GG119" s="110"/>
      <c r="GH119" s="110"/>
      <c r="GI119" s="110"/>
      <c r="GJ119" s="110"/>
      <c r="GK119" s="110"/>
      <c r="GL119" s="110"/>
      <c r="GM119" s="110"/>
      <c r="GN119" s="110"/>
      <c r="GO119" s="110"/>
      <c r="GP119" s="110"/>
      <c r="GQ119" s="110"/>
      <c r="GR119" s="110"/>
      <c r="GS119" s="110"/>
      <c r="GT119" s="110"/>
      <c r="GU119" s="110"/>
      <c r="GV119" s="110"/>
      <c r="GW119" s="110"/>
      <c r="GX119" s="110"/>
      <c r="GY119" s="110"/>
      <c r="GZ119" s="110"/>
      <c r="HA119" s="110"/>
      <c r="HB119" s="110"/>
      <c r="HC119" s="110"/>
      <c r="HD119" s="110"/>
      <c r="HE119" s="110"/>
      <c r="HF119" s="110"/>
      <c r="HG119" s="110"/>
      <c r="HH119" s="110"/>
      <c r="HI119" s="110"/>
      <c r="HJ119" s="110"/>
      <c r="HK119" s="110"/>
      <c r="HL119" s="110"/>
      <c r="HM119" s="110"/>
      <c r="HN119" s="110"/>
      <c r="HO119" s="110"/>
      <c r="HP119" s="110"/>
      <c r="HQ119" s="110"/>
      <c r="HR119" s="110"/>
      <c r="HS119" s="110"/>
      <c r="HT119" s="110"/>
      <c r="HU119" s="110"/>
      <c r="HV119" s="110"/>
      <c r="HW119" s="110"/>
      <c r="HX119" s="110"/>
      <c r="HY119" s="110"/>
      <c r="HZ119" s="110"/>
      <c r="IA119" s="110"/>
      <c r="IB119" s="110"/>
      <c r="IC119" s="110"/>
      <c r="ID119" s="110"/>
      <c r="IE119" s="110"/>
      <c r="IF119" s="110"/>
      <c r="IG119" s="110"/>
      <c r="IH119" s="110"/>
      <c r="II119" s="110"/>
      <c r="IJ119" s="110"/>
      <c r="IK119" s="110"/>
      <c r="IL119" s="110"/>
      <c r="IM119" s="110"/>
      <c r="IN119" s="110"/>
      <c r="IO119" s="110"/>
      <c r="IP119" s="110"/>
      <c r="IQ119" s="70"/>
    </row>
    <row r="120" spans="1:251" ht="16.5" hidden="1" customHeight="1">
      <c r="A120" s="95" t="s">
        <v>450</v>
      </c>
      <c r="B120" t="s">
        <v>1349</v>
      </c>
      <c r="C120" t="s">
        <v>450</v>
      </c>
      <c r="D120">
        <v>20</v>
      </c>
      <c r="E120" t="s">
        <v>450</v>
      </c>
      <c r="F120">
        <v>1</v>
      </c>
      <c r="G120" s="665"/>
      <c r="H120">
        <v>60</v>
      </c>
      <c r="J120" s="214" t="str">
        <f t="shared" si="3"/>
        <v>LTQ200160</v>
      </c>
      <c r="K120">
        <v>85000</v>
      </c>
      <c r="R120" s="95" t="s">
        <v>450</v>
      </c>
      <c r="V120" s="214"/>
      <c r="EE120" s="95" t="s">
        <v>450</v>
      </c>
      <c r="EF120" s="110"/>
      <c r="EG120" s="110"/>
      <c r="EH120" s="110"/>
      <c r="EI120" s="216"/>
      <c r="EJ120" s="110"/>
      <c r="EK120" s="110"/>
      <c r="EL120" s="110"/>
      <c r="EM120" s="110"/>
      <c r="EN120" s="110"/>
      <c r="EO120" s="110"/>
      <c r="EP120" s="110"/>
      <c r="EQ120" s="110"/>
      <c r="ER120" s="110"/>
      <c r="ES120" s="110"/>
      <c r="ET120" s="110"/>
      <c r="EU120" s="110"/>
      <c r="EV120" s="110"/>
      <c r="EW120" s="110"/>
      <c r="EX120" s="110"/>
      <c r="EY120" s="110"/>
      <c r="EZ120" s="110"/>
      <c r="FA120" s="110"/>
      <c r="FB120" s="110"/>
      <c r="FC120" s="110"/>
      <c r="FD120" s="110"/>
      <c r="FE120" s="110"/>
      <c r="FF120" s="110"/>
      <c r="FG120" s="110"/>
      <c r="FH120" s="110"/>
      <c r="FI120" s="110"/>
      <c r="FJ120" s="110"/>
      <c r="FK120" s="110"/>
      <c r="FL120" s="110"/>
      <c r="FM120" s="110"/>
      <c r="FN120" s="110"/>
      <c r="FO120" s="110"/>
      <c r="FP120" s="110"/>
      <c r="FQ120" s="110"/>
      <c r="FR120" s="110"/>
      <c r="FS120" s="110"/>
      <c r="FT120" s="110"/>
      <c r="FU120" s="110"/>
      <c r="FV120" s="110"/>
      <c r="FW120" s="110"/>
      <c r="FX120" s="110"/>
      <c r="FY120" s="110"/>
      <c r="FZ120" s="110"/>
      <c r="GA120" s="110"/>
      <c r="GB120" s="110"/>
      <c r="GC120" s="110"/>
      <c r="GD120" s="110"/>
      <c r="GE120" s="110"/>
      <c r="GF120" s="110"/>
      <c r="GG120" s="110"/>
      <c r="GH120" s="110"/>
      <c r="GI120" s="110"/>
      <c r="GJ120" s="110"/>
      <c r="GK120" s="110"/>
      <c r="GL120" s="110"/>
      <c r="GM120" s="110"/>
      <c r="GN120" s="110"/>
      <c r="GO120" s="110"/>
      <c r="GP120" s="110"/>
      <c r="GQ120" s="110"/>
      <c r="GR120" s="110"/>
      <c r="GS120" s="110"/>
      <c r="GT120" s="110"/>
      <c r="GU120" s="110"/>
      <c r="GV120" s="110"/>
      <c r="GW120" s="110"/>
      <c r="GX120" s="110"/>
      <c r="GY120" s="110"/>
      <c r="GZ120" s="110"/>
      <c r="HA120" s="110"/>
      <c r="HB120" s="110"/>
      <c r="HC120" s="110"/>
      <c r="HD120" s="110"/>
      <c r="HE120" s="110"/>
      <c r="HF120" s="110"/>
      <c r="HG120" s="110"/>
      <c r="HH120" s="110"/>
      <c r="HI120" s="110"/>
      <c r="HJ120" s="110"/>
      <c r="HK120" s="110"/>
      <c r="HL120" s="110"/>
      <c r="HM120" s="110"/>
      <c r="HN120" s="110"/>
      <c r="HO120" s="110"/>
      <c r="HP120" s="110"/>
      <c r="HQ120" s="110"/>
      <c r="HR120" s="110"/>
      <c r="HS120" s="110"/>
      <c r="HT120" s="110"/>
      <c r="HU120" s="110"/>
      <c r="HV120" s="110"/>
      <c r="HW120" s="110"/>
      <c r="HX120" s="110"/>
      <c r="HY120" s="110"/>
      <c r="HZ120" s="110"/>
      <c r="IA120" s="110"/>
      <c r="IB120" s="110"/>
      <c r="IC120" s="110"/>
      <c r="ID120" s="110"/>
      <c r="IE120" s="110"/>
      <c r="IF120" s="110"/>
      <c r="IG120" s="110"/>
      <c r="IH120" s="110"/>
      <c r="II120" s="110"/>
      <c r="IJ120" s="110"/>
      <c r="IK120" s="110"/>
      <c r="IL120" s="110"/>
      <c r="IM120" s="110"/>
      <c r="IN120" s="110"/>
      <c r="IO120" s="110"/>
      <c r="IP120" s="110"/>
      <c r="IQ120" s="70"/>
    </row>
    <row r="121" spans="1:251" ht="16.5" hidden="1" customHeight="1">
      <c r="A121" s="95" t="s">
        <v>450</v>
      </c>
      <c r="B121" t="s">
        <v>1349</v>
      </c>
      <c r="C121" t="s">
        <v>450</v>
      </c>
      <c r="D121">
        <v>20</v>
      </c>
      <c r="E121" t="s">
        <v>450</v>
      </c>
      <c r="F121">
        <v>2</v>
      </c>
      <c r="G121" s="665"/>
      <c r="H121">
        <v>15</v>
      </c>
      <c r="J121" s="214" t="str">
        <f t="shared" si="3"/>
        <v>LTQ200215</v>
      </c>
      <c r="K121">
        <v>23280</v>
      </c>
      <c r="R121" s="95" t="s">
        <v>450</v>
      </c>
      <c r="V121" s="214"/>
      <c r="EE121" s="95" t="s">
        <v>450</v>
      </c>
      <c r="EF121" s="110"/>
      <c r="EG121" s="110"/>
      <c r="EH121" s="110"/>
      <c r="EI121" s="216"/>
      <c r="EJ121" s="110"/>
      <c r="EK121" s="110"/>
      <c r="EL121" s="110"/>
      <c r="EM121" s="110"/>
      <c r="EN121" s="110"/>
      <c r="EO121" s="110"/>
      <c r="EP121" s="110"/>
      <c r="EQ121" s="110"/>
      <c r="ER121" s="110"/>
      <c r="ES121" s="110"/>
      <c r="ET121" s="110"/>
      <c r="EU121" s="110"/>
      <c r="EV121" s="110"/>
      <c r="EW121" s="110"/>
      <c r="EX121" s="110"/>
      <c r="EY121" s="110"/>
      <c r="EZ121" s="110"/>
      <c r="FA121" s="110"/>
      <c r="FB121" s="110"/>
      <c r="FC121" s="110"/>
      <c r="FD121" s="110"/>
      <c r="FE121" s="110"/>
      <c r="FF121" s="110"/>
      <c r="FG121" s="110"/>
      <c r="FH121" s="110"/>
      <c r="FI121" s="110"/>
      <c r="FJ121" s="110"/>
      <c r="FK121" s="110"/>
      <c r="FL121" s="110"/>
      <c r="FM121" s="110"/>
      <c r="FN121" s="110"/>
      <c r="FO121" s="110"/>
      <c r="FP121" s="110"/>
      <c r="FQ121" s="110"/>
      <c r="FR121" s="110"/>
      <c r="FS121" s="110"/>
      <c r="FT121" s="110"/>
      <c r="FU121" s="110"/>
      <c r="FV121" s="110"/>
      <c r="FW121" s="110"/>
      <c r="FX121" s="110"/>
      <c r="FY121" s="110"/>
      <c r="FZ121" s="110"/>
      <c r="GA121" s="110"/>
      <c r="GB121" s="110"/>
      <c r="GC121" s="110"/>
      <c r="GD121" s="110"/>
      <c r="GE121" s="110"/>
      <c r="GF121" s="110"/>
      <c r="GG121" s="110"/>
      <c r="GH121" s="110"/>
      <c r="GI121" s="110"/>
      <c r="GJ121" s="110"/>
      <c r="GK121" s="110"/>
      <c r="GL121" s="110"/>
      <c r="GM121" s="110"/>
      <c r="GN121" s="110"/>
      <c r="GO121" s="110"/>
      <c r="GP121" s="110"/>
      <c r="GQ121" s="110"/>
      <c r="GR121" s="110"/>
      <c r="GS121" s="110"/>
      <c r="GT121" s="110"/>
      <c r="GU121" s="110"/>
      <c r="GV121" s="110"/>
      <c r="GW121" s="110"/>
      <c r="GX121" s="110"/>
      <c r="GY121" s="110"/>
      <c r="GZ121" s="110"/>
      <c r="HA121" s="110"/>
      <c r="HB121" s="110"/>
      <c r="HC121" s="110"/>
      <c r="HD121" s="110"/>
      <c r="HE121" s="110"/>
      <c r="HF121" s="110"/>
      <c r="HG121" s="110"/>
      <c r="HH121" s="110"/>
      <c r="HI121" s="110"/>
      <c r="HJ121" s="110"/>
      <c r="HK121" s="110"/>
      <c r="HL121" s="110"/>
      <c r="HM121" s="110"/>
      <c r="HN121" s="110"/>
      <c r="HO121" s="110"/>
      <c r="HP121" s="110"/>
      <c r="HQ121" s="110"/>
      <c r="HR121" s="110"/>
      <c r="HS121" s="110"/>
      <c r="HT121" s="110"/>
      <c r="HU121" s="110"/>
      <c r="HV121" s="110"/>
      <c r="HW121" s="110"/>
      <c r="HX121" s="110"/>
      <c r="HY121" s="110"/>
      <c r="HZ121" s="110"/>
      <c r="IA121" s="110"/>
      <c r="IB121" s="110"/>
      <c r="IC121" s="110"/>
      <c r="ID121" s="110"/>
      <c r="IE121" s="110"/>
      <c r="IF121" s="110"/>
      <c r="IG121" s="110"/>
      <c r="IH121" s="110"/>
      <c r="II121" s="110"/>
      <c r="IJ121" s="110"/>
      <c r="IK121" s="110"/>
      <c r="IL121" s="110"/>
      <c r="IM121" s="110"/>
      <c r="IN121" s="110"/>
      <c r="IO121" s="110"/>
      <c r="IP121" s="110"/>
      <c r="IQ121" s="70"/>
    </row>
    <row r="122" spans="1:251" ht="16.5" hidden="1" customHeight="1">
      <c r="A122" s="95" t="s">
        <v>450</v>
      </c>
      <c r="B122" t="s">
        <v>1349</v>
      </c>
      <c r="C122" t="s">
        <v>450</v>
      </c>
      <c r="D122">
        <v>20</v>
      </c>
      <c r="E122" t="s">
        <v>450</v>
      </c>
      <c r="F122">
        <v>2</v>
      </c>
      <c r="G122" s="665"/>
      <c r="H122">
        <v>16</v>
      </c>
      <c r="J122" s="214" t="str">
        <f t="shared" si="3"/>
        <v>LTQ200216</v>
      </c>
      <c r="K122">
        <v>23580</v>
      </c>
      <c r="R122" s="95" t="s">
        <v>450</v>
      </c>
      <c r="V122" s="214"/>
      <c r="EE122" s="95" t="s">
        <v>450</v>
      </c>
      <c r="EF122" s="110"/>
      <c r="EG122" s="110"/>
      <c r="EH122" s="110"/>
      <c r="EI122" s="216"/>
      <c r="EJ122" s="110"/>
      <c r="EK122" s="110"/>
      <c r="EL122" s="110"/>
      <c r="EM122" s="110"/>
      <c r="EN122" s="110"/>
      <c r="EO122" s="110"/>
      <c r="EP122" s="110"/>
      <c r="EQ122" s="110"/>
      <c r="ER122" s="110"/>
      <c r="ES122" s="110"/>
      <c r="ET122" s="110"/>
      <c r="EU122" s="110"/>
      <c r="EV122" s="110"/>
      <c r="EW122" s="110"/>
      <c r="EX122" s="110"/>
      <c r="EY122" s="110"/>
      <c r="EZ122" s="110"/>
      <c r="FA122" s="110"/>
      <c r="FB122" s="110"/>
      <c r="FC122" s="110"/>
      <c r="FD122" s="110"/>
      <c r="FE122" s="110"/>
      <c r="FF122" s="110"/>
      <c r="FG122" s="110"/>
      <c r="FH122" s="110"/>
      <c r="FI122" s="110"/>
      <c r="FJ122" s="110"/>
      <c r="FK122" s="110"/>
      <c r="FL122" s="110"/>
      <c r="FM122" s="110"/>
      <c r="FN122" s="110"/>
      <c r="FO122" s="110"/>
      <c r="FP122" s="110"/>
      <c r="FQ122" s="110"/>
      <c r="FR122" s="110"/>
      <c r="FS122" s="110"/>
      <c r="FT122" s="110"/>
      <c r="FU122" s="110"/>
      <c r="FV122" s="110"/>
      <c r="FW122" s="110"/>
      <c r="FX122" s="110"/>
      <c r="FY122" s="110"/>
      <c r="FZ122" s="110"/>
      <c r="GA122" s="110"/>
      <c r="GB122" s="110"/>
      <c r="GC122" s="110"/>
      <c r="GD122" s="110"/>
      <c r="GE122" s="110"/>
      <c r="GF122" s="110"/>
      <c r="GG122" s="110"/>
      <c r="GH122" s="110"/>
      <c r="GI122" s="110"/>
      <c r="GJ122" s="110"/>
      <c r="GK122" s="110"/>
      <c r="GL122" s="110"/>
      <c r="GM122" s="110"/>
      <c r="GN122" s="110"/>
      <c r="GO122" s="110"/>
      <c r="GP122" s="110"/>
      <c r="GQ122" s="110"/>
      <c r="GR122" s="110"/>
      <c r="GS122" s="110"/>
      <c r="GT122" s="110"/>
      <c r="GU122" s="110"/>
      <c r="GV122" s="110"/>
      <c r="GW122" s="110"/>
      <c r="GX122" s="110"/>
      <c r="GY122" s="110"/>
      <c r="GZ122" s="110"/>
      <c r="HA122" s="110"/>
      <c r="HB122" s="110"/>
      <c r="HC122" s="110"/>
      <c r="HD122" s="110"/>
      <c r="HE122" s="110"/>
      <c r="HF122" s="110"/>
      <c r="HG122" s="110"/>
      <c r="HH122" s="110"/>
      <c r="HI122" s="110"/>
      <c r="HJ122" s="110"/>
      <c r="HK122" s="110"/>
      <c r="HL122" s="110"/>
      <c r="HM122" s="110"/>
      <c r="HN122" s="110"/>
      <c r="HO122" s="110"/>
      <c r="HP122" s="110"/>
      <c r="HQ122" s="110"/>
      <c r="HR122" s="110"/>
      <c r="HS122" s="110"/>
      <c r="HT122" s="110"/>
      <c r="HU122" s="110"/>
      <c r="HV122" s="110"/>
      <c r="HW122" s="110"/>
      <c r="HX122" s="110"/>
      <c r="HY122" s="110"/>
      <c r="HZ122" s="110"/>
      <c r="IA122" s="110"/>
      <c r="IB122" s="110"/>
      <c r="IC122" s="110"/>
      <c r="ID122" s="110"/>
      <c r="IE122" s="110"/>
      <c r="IF122" s="110"/>
      <c r="IG122" s="110"/>
      <c r="IH122" s="110"/>
      <c r="II122" s="110"/>
      <c r="IJ122" s="110"/>
      <c r="IK122" s="110"/>
      <c r="IL122" s="110"/>
      <c r="IM122" s="110"/>
      <c r="IN122" s="110"/>
      <c r="IO122" s="110"/>
      <c r="IP122" s="110"/>
      <c r="IQ122" s="70"/>
    </row>
    <row r="123" spans="1:251" ht="16.5" hidden="1" customHeight="1">
      <c r="A123" s="95" t="s">
        <v>450</v>
      </c>
      <c r="B123" t="s">
        <v>1349</v>
      </c>
      <c r="C123" t="s">
        <v>450</v>
      </c>
      <c r="D123">
        <v>20</v>
      </c>
      <c r="E123" t="s">
        <v>450</v>
      </c>
      <c r="F123">
        <v>2</v>
      </c>
      <c r="G123" s="665"/>
      <c r="H123">
        <v>17</v>
      </c>
      <c r="J123" s="214" t="str">
        <f t="shared" si="3"/>
        <v>LTQ200217</v>
      </c>
      <c r="K123">
        <v>24190</v>
      </c>
      <c r="R123" s="95" t="s">
        <v>450</v>
      </c>
      <c r="V123" s="214"/>
      <c r="EE123" s="95" t="s">
        <v>450</v>
      </c>
      <c r="EF123" s="110"/>
      <c r="EG123" s="110"/>
      <c r="EH123" s="110"/>
      <c r="EI123" s="216"/>
      <c r="EJ123" s="110"/>
      <c r="EK123" s="110"/>
      <c r="EL123" s="110"/>
      <c r="EM123" s="110"/>
      <c r="EN123" s="110"/>
      <c r="EO123" s="110"/>
      <c r="EP123" s="110"/>
      <c r="EQ123" s="110"/>
      <c r="ER123" s="110"/>
      <c r="ES123" s="110"/>
      <c r="ET123" s="110"/>
      <c r="EU123" s="110"/>
      <c r="EV123" s="110"/>
      <c r="EW123" s="110"/>
      <c r="EX123" s="110"/>
      <c r="EY123" s="110"/>
      <c r="EZ123" s="110"/>
      <c r="FA123" s="110"/>
      <c r="FB123" s="110"/>
      <c r="FC123" s="110"/>
      <c r="FD123" s="110"/>
      <c r="FE123" s="110"/>
      <c r="FF123" s="110"/>
      <c r="FG123" s="110"/>
      <c r="FH123" s="110"/>
      <c r="FI123" s="110"/>
      <c r="FJ123" s="110"/>
      <c r="FK123" s="110"/>
      <c r="FL123" s="110"/>
      <c r="FM123" s="110"/>
      <c r="FN123" s="110"/>
      <c r="FO123" s="110"/>
      <c r="FP123" s="110"/>
      <c r="FQ123" s="110"/>
      <c r="FR123" s="110"/>
      <c r="FS123" s="110"/>
      <c r="FT123" s="110"/>
      <c r="FU123" s="110"/>
      <c r="FV123" s="110"/>
      <c r="FW123" s="110"/>
      <c r="FX123" s="110"/>
      <c r="FY123" s="110"/>
      <c r="FZ123" s="110"/>
      <c r="GA123" s="110"/>
      <c r="GB123" s="110"/>
      <c r="GC123" s="110"/>
      <c r="GD123" s="110"/>
      <c r="GE123" s="110"/>
      <c r="GF123" s="110"/>
      <c r="GG123" s="110"/>
      <c r="GH123" s="110"/>
      <c r="GI123" s="110"/>
      <c r="GJ123" s="110"/>
      <c r="GK123" s="110"/>
      <c r="GL123" s="110"/>
      <c r="GM123" s="110"/>
      <c r="GN123" s="110"/>
      <c r="GO123" s="110"/>
      <c r="GP123" s="110"/>
      <c r="GQ123" s="110"/>
      <c r="GR123" s="110"/>
      <c r="GS123" s="110"/>
      <c r="GT123" s="110"/>
      <c r="GU123" s="110"/>
      <c r="GV123" s="110"/>
      <c r="GW123" s="110"/>
      <c r="GX123" s="110"/>
      <c r="GY123" s="110"/>
      <c r="GZ123" s="110"/>
      <c r="HA123" s="110"/>
      <c r="HB123" s="110"/>
      <c r="HC123" s="110"/>
      <c r="HD123" s="110"/>
      <c r="HE123" s="110"/>
      <c r="HF123" s="110"/>
      <c r="HG123" s="110"/>
      <c r="HH123" s="110"/>
      <c r="HI123" s="110"/>
      <c r="HJ123" s="110"/>
      <c r="HK123" s="110"/>
      <c r="HL123" s="110"/>
      <c r="HM123" s="110"/>
      <c r="HN123" s="110"/>
      <c r="HO123" s="110"/>
      <c r="HP123" s="110"/>
      <c r="HQ123" s="110"/>
      <c r="HR123" s="110"/>
      <c r="HS123" s="110"/>
      <c r="HT123" s="110"/>
      <c r="HU123" s="110"/>
      <c r="HV123" s="110"/>
      <c r="HW123" s="110"/>
      <c r="HX123" s="110"/>
      <c r="HY123" s="110"/>
      <c r="HZ123" s="110"/>
      <c r="IA123" s="110"/>
      <c r="IB123" s="110"/>
      <c r="IC123" s="110"/>
      <c r="ID123" s="110"/>
      <c r="IE123" s="110"/>
      <c r="IF123" s="110"/>
      <c r="IG123" s="110"/>
      <c r="IH123" s="110"/>
      <c r="II123" s="110"/>
      <c r="IJ123" s="110"/>
      <c r="IK123" s="110"/>
      <c r="IL123" s="110"/>
      <c r="IM123" s="110"/>
      <c r="IN123" s="110"/>
      <c r="IO123" s="110"/>
      <c r="IP123" s="110"/>
      <c r="IQ123" s="70"/>
    </row>
    <row r="124" spans="1:251" ht="16.5" hidden="1" customHeight="1">
      <c r="A124" s="95" t="s">
        <v>450</v>
      </c>
      <c r="B124" t="s">
        <v>1349</v>
      </c>
      <c r="C124" t="s">
        <v>450</v>
      </c>
      <c r="D124">
        <v>20</v>
      </c>
      <c r="E124" t="s">
        <v>450</v>
      </c>
      <c r="F124">
        <v>2</v>
      </c>
      <c r="G124" s="665"/>
      <c r="H124">
        <v>18</v>
      </c>
      <c r="J124" s="214" t="str">
        <f t="shared" si="3"/>
        <v>LTQ200218</v>
      </c>
      <c r="K124">
        <v>24600</v>
      </c>
      <c r="R124" s="95" t="s">
        <v>450</v>
      </c>
      <c r="V124" s="214"/>
      <c r="EE124" s="95" t="s">
        <v>450</v>
      </c>
      <c r="EF124" s="110"/>
      <c r="EG124" s="110"/>
      <c r="EH124" s="110"/>
      <c r="EI124" s="216"/>
      <c r="EJ124" s="110"/>
      <c r="EK124" s="110"/>
      <c r="EL124" s="110"/>
      <c r="EM124" s="110"/>
      <c r="EN124" s="110"/>
      <c r="EO124" s="110"/>
      <c r="EP124" s="110"/>
      <c r="EQ124" s="110"/>
      <c r="ER124" s="110"/>
      <c r="ES124" s="110"/>
      <c r="ET124" s="110"/>
      <c r="EU124" s="110"/>
      <c r="EV124" s="110"/>
      <c r="EW124" s="110"/>
      <c r="EX124" s="110"/>
      <c r="EY124" s="110"/>
      <c r="EZ124" s="110"/>
      <c r="FA124" s="110"/>
      <c r="FB124" s="110"/>
      <c r="FC124" s="110"/>
      <c r="FD124" s="110"/>
      <c r="FE124" s="110"/>
      <c r="FF124" s="110"/>
      <c r="FG124" s="110"/>
      <c r="FH124" s="110"/>
      <c r="FI124" s="110"/>
      <c r="FJ124" s="110"/>
      <c r="FK124" s="110"/>
      <c r="FL124" s="110"/>
      <c r="FM124" s="110"/>
      <c r="FN124" s="110"/>
      <c r="FO124" s="110"/>
      <c r="FP124" s="110"/>
      <c r="FQ124" s="110"/>
      <c r="FR124" s="110"/>
      <c r="FS124" s="110"/>
      <c r="FT124" s="110"/>
      <c r="FU124" s="110"/>
      <c r="FV124" s="110"/>
      <c r="FW124" s="110"/>
      <c r="FX124" s="110"/>
      <c r="FY124" s="110"/>
      <c r="FZ124" s="110"/>
      <c r="GA124" s="110"/>
      <c r="GB124" s="110"/>
      <c r="GC124" s="110"/>
      <c r="GD124" s="110"/>
      <c r="GE124" s="110"/>
      <c r="GF124" s="110"/>
      <c r="GG124" s="110"/>
      <c r="GH124" s="110"/>
      <c r="GI124" s="110"/>
      <c r="GJ124" s="110"/>
      <c r="GK124" s="110"/>
      <c r="GL124" s="110"/>
      <c r="GM124" s="110"/>
      <c r="GN124" s="110"/>
      <c r="GO124" s="110"/>
      <c r="GP124" s="110"/>
      <c r="GQ124" s="110"/>
      <c r="GR124" s="110"/>
      <c r="GS124" s="110"/>
      <c r="GT124" s="110"/>
      <c r="GU124" s="110"/>
      <c r="GV124" s="110"/>
      <c r="GW124" s="110"/>
      <c r="GX124" s="110"/>
      <c r="GY124" s="110"/>
      <c r="GZ124" s="110"/>
      <c r="HA124" s="110"/>
      <c r="HB124" s="110"/>
      <c r="HC124" s="110"/>
      <c r="HD124" s="110"/>
      <c r="HE124" s="110"/>
      <c r="HF124" s="110"/>
      <c r="HG124" s="110"/>
      <c r="HH124" s="110"/>
      <c r="HI124" s="110"/>
      <c r="HJ124" s="110"/>
      <c r="HK124" s="110"/>
      <c r="HL124" s="110"/>
      <c r="HM124" s="110"/>
      <c r="HN124" s="110"/>
      <c r="HO124" s="110"/>
      <c r="HP124" s="110"/>
      <c r="HQ124" s="110"/>
      <c r="HR124" s="110"/>
      <c r="HS124" s="110"/>
      <c r="HT124" s="110"/>
      <c r="HU124" s="110"/>
      <c r="HV124" s="110"/>
      <c r="HW124" s="110"/>
      <c r="HX124" s="110"/>
      <c r="HY124" s="110"/>
      <c r="HZ124" s="110"/>
      <c r="IA124" s="110"/>
      <c r="IB124" s="110"/>
      <c r="IC124" s="110"/>
      <c r="ID124" s="110"/>
      <c r="IE124" s="110"/>
      <c r="IF124" s="110"/>
      <c r="IG124" s="110"/>
      <c r="IH124" s="110"/>
      <c r="II124" s="110"/>
      <c r="IJ124" s="110"/>
      <c r="IK124" s="110"/>
      <c r="IL124" s="110"/>
      <c r="IM124" s="110"/>
      <c r="IN124" s="110"/>
      <c r="IO124" s="110"/>
      <c r="IP124" s="110"/>
      <c r="IQ124" s="70"/>
    </row>
    <row r="125" spans="1:251" ht="16.5" hidden="1" customHeight="1">
      <c r="A125" s="95" t="s">
        <v>450</v>
      </c>
      <c r="B125" t="s">
        <v>1349</v>
      </c>
      <c r="C125" t="s">
        <v>450</v>
      </c>
      <c r="D125">
        <v>20</v>
      </c>
      <c r="E125" t="s">
        <v>450</v>
      </c>
      <c r="F125">
        <v>2</v>
      </c>
      <c r="G125" s="665"/>
      <c r="H125">
        <v>19</v>
      </c>
      <c r="J125" s="214" t="str">
        <f t="shared" si="3"/>
        <v>LTQ200219</v>
      </c>
      <c r="K125">
        <v>25110</v>
      </c>
      <c r="R125" s="95" t="s">
        <v>450</v>
      </c>
      <c r="V125" s="214"/>
      <c r="EE125" s="95" t="s">
        <v>450</v>
      </c>
      <c r="EF125" s="110"/>
      <c r="EG125" s="110"/>
      <c r="EH125" s="110"/>
      <c r="EI125" s="216"/>
      <c r="EJ125" s="110"/>
      <c r="EK125" s="110"/>
      <c r="EL125" s="110"/>
      <c r="EM125" s="110"/>
      <c r="EN125" s="110"/>
      <c r="EO125" s="110"/>
      <c r="EP125" s="110"/>
      <c r="EQ125" s="110"/>
      <c r="ER125" s="110"/>
      <c r="ES125" s="110"/>
      <c r="ET125" s="110"/>
      <c r="EU125" s="110"/>
      <c r="EV125" s="110"/>
      <c r="EW125" s="110"/>
      <c r="EX125" s="110"/>
      <c r="EY125" s="110"/>
      <c r="EZ125" s="110"/>
      <c r="FA125" s="110"/>
      <c r="FB125" s="110"/>
      <c r="FC125" s="110"/>
      <c r="FD125" s="110"/>
      <c r="FE125" s="110"/>
      <c r="FF125" s="110"/>
      <c r="FG125" s="110"/>
      <c r="FH125" s="110"/>
      <c r="FI125" s="110"/>
      <c r="FJ125" s="110"/>
      <c r="FK125" s="110"/>
      <c r="FL125" s="110"/>
      <c r="FM125" s="110"/>
      <c r="FN125" s="110"/>
      <c r="FO125" s="110"/>
      <c r="FP125" s="110"/>
      <c r="FQ125" s="110"/>
      <c r="FR125" s="110"/>
      <c r="FS125" s="110"/>
      <c r="FT125" s="110"/>
      <c r="FU125" s="110"/>
      <c r="FV125" s="110"/>
      <c r="FW125" s="110"/>
      <c r="FX125" s="110"/>
      <c r="FY125" s="110"/>
      <c r="FZ125" s="110"/>
      <c r="GA125" s="110"/>
      <c r="GB125" s="110"/>
      <c r="GC125" s="110"/>
      <c r="GD125" s="110"/>
      <c r="GE125" s="110"/>
      <c r="GF125" s="110"/>
      <c r="GG125" s="110"/>
      <c r="GH125" s="110"/>
      <c r="GI125" s="110"/>
      <c r="GJ125" s="110"/>
      <c r="GK125" s="110"/>
      <c r="GL125" s="110"/>
      <c r="GM125" s="110"/>
      <c r="GN125" s="110"/>
      <c r="GO125" s="110"/>
      <c r="GP125" s="110"/>
      <c r="GQ125" s="110"/>
      <c r="GR125" s="110"/>
      <c r="GS125" s="110"/>
      <c r="GT125" s="110"/>
      <c r="GU125" s="110"/>
      <c r="GV125" s="110"/>
      <c r="GW125" s="110"/>
      <c r="GX125" s="110"/>
      <c r="GY125" s="110"/>
      <c r="GZ125" s="110"/>
      <c r="HA125" s="110"/>
      <c r="HB125" s="110"/>
      <c r="HC125" s="110"/>
      <c r="HD125" s="110"/>
      <c r="HE125" s="110"/>
      <c r="HF125" s="110"/>
      <c r="HG125" s="110"/>
      <c r="HH125" s="110"/>
      <c r="HI125" s="110"/>
      <c r="HJ125" s="110"/>
      <c r="HK125" s="110"/>
      <c r="HL125" s="110"/>
      <c r="HM125" s="110"/>
      <c r="HN125" s="110"/>
      <c r="HO125" s="110"/>
      <c r="HP125" s="110"/>
      <c r="HQ125" s="110"/>
      <c r="HR125" s="110"/>
      <c r="HS125" s="110"/>
      <c r="HT125" s="110"/>
      <c r="HU125" s="110"/>
      <c r="HV125" s="110"/>
      <c r="HW125" s="110"/>
      <c r="HX125" s="110"/>
      <c r="HY125" s="110"/>
      <c r="HZ125" s="110"/>
      <c r="IA125" s="110"/>
      <c r="IB125" s="110"/>
      <c r="IC125" s="110"/>
      <c r="ID125" s="110"/>
      <c r="IE125" s="110"/>
      <c r="IF125" s="110"/>
      <c r="IG125" s="110"/>
      <c r="IH125" s="110"/>
      <c r="II125" s="110"/>
      <c r="IJ125" s="110"/>
      <c r="IK125" s="110"/>
      <c r="IL125" s="110"/>
      <c r="IM125" s="110"/>
      <c r="IN125" s="110"/>
      <c r="IO125" s="110"/>
      <c r="IP125" s="110"/>
      <c r="IQ125" s="70"/>
    </row>
    <row r="126" spans="1:251" ht="16.5" hidden="1" customHeight="1">
      <c r="A126" s="95" t="s">
        <v>450</v>
      </c>
      <c r="B126" t="s">
        <v>1349</v>
      </c>
      <c r="C126" t="s">
        <v>450</v>
      </c>
      <c r="D126">
        <v>20</v>
      </c>
      <c r="E126" t="s">
        <v>450</v>
      </c>
      <c r="F126">
        <v>2</v>
      </c>
      <c r="G126" s="665"/>
      <c r="H126">
        <v>20</v>
      </c>
      <c r="J126" s="214" t="str">
        <f t="shared" si="3"/>
        <v>LTQ200220</v>
      </c>
      <c r="K126">
        <v>25520</v>
      </c>
      <c r="R126" s="95" t="s">
        <v>450</v>
      </c>
      <c r="V126" s="214"/>
      <c r="EE126" s="95" t="s">
        <v>450</v>
      </c>
      <c r="EF126" s="110"/>
      <c r="EG126" s="110"/>
      <c r="EH126" s="110"/>
      <c r="EI126" s="216"/>
      <c r="EJ126" s="110"/>
      <c r="EK126" s="110"/>
      <c r="EL126" s="110"/>
      <c r="EM126" s="110"/>
      <c r="EN126" s="110"/>
      <c r="EO126" s="110"/>
      <c r="EP126" s="110"/>
      <c r="EQ126" s="110"/>
      <c r="ER126" s="110"/>
      <c r="ES126" s="110"/>
      <c r="ET126" s="110"/>
      <c r="EU126" s="110"/>
      <c r="EV126" s="110"/>
      <c r="EW126" s="110"/>
      <c r="EX126" s="110"/>
      <c r="EY126" s="110"/>
      <c r="EZ126" s="110"/>
      <c r="FA126" s="110"/>
      <c r="FB126" s="110"/>
      <c r="FC126" s="110"/>
      <c r="FD126" s="110"/>
      <c r="FE126" s="110"/>
      <c r="FF126" s="110"/>
      <c r="FG126" s="110"/>
      <c r="FH126" s="110"/>
      <c r="FI126" s="110"/>
      <c r="FJ126" s="110"/>
      <c r="FK126" s="110"/>
      <c r="FL126" s="110"/>
      <c r="FM126" s="110"/>
      <c r="FN126" s="110"/>
      <c r="FO126" s="110"/>
      <c r="FP126" s="110"/>
      <c r="FQ126" s="110"/>
      <c r="FR126" s="110"/>
      <c r="FS126" s="110"/>
      <c r="FT126" s="110"/>
      <c r="FU126" s="110"/>
      <c r="FV126" s="110"/>
      <c r="FW126" s="110"/>
      <c r="FX126" s="110"/>
      <c r="FY126" s="110"/>
      <c r="FZ126" s="110"/>
      <c r="GA126" s="110"/>
      <c r="GB126" s="110"/>
      <c r="GC126" s="110"/>
      <c r="GD126" s="110"/>
      <c r="GE126" s="110"/>
      <c r="GF126" s="110"/>
      <c r="GG126" s="110"/>
      <c r="GH126" s="110"/>
      <c r="GI126" s="110"/>
      <c r="GJ126" s="110"/>
      <c r="GK126" s="110"/>
      <c r="GL126" s="110"/>
      <c r="GM126" s="110"/>
      <c r="GN126" s="110"/>
      <c r="GO126" s="110"/>
      <c r="GP126" s="110"/>
      <c r="GQ126" s="110"/>
      <c r="GR126" s="110"/>
      <c r="GS126" s="110"/>
      <c r="GT126" s="110"/>
      <c r="GU126" s="110"/>
      <c r="GV126" s="110"/>
      <c r="GW126" s="110"/>
      <c r="GX126" s="110"/>
      <c r="GY126" s="110"/>
      <c r="GZ126" s="110"/>
      <c r="HA126" s="110"/>
      <c r="HB126" s="110"/>
      <c r="HC126" s="110"/>
      <c r="HD126" s="110"/>
      <c r="HE126" s="110"/>
      <c r="HF126" s="110"/>
      <c r="HG126" s="110"/>
      <c r="HH126" s="110"/>
      <c r="HI126" s="110"/>
      <c r="HJ126" s="110"/>
      <c r="HK126" s="110"/>
      <c r="HL126" s="110"/>
      <c r="HM126" s="110"/>
      <c r="HN126" s="110"/>
      <c r="HO126" s="110"/>
      <c r="HP126" s="110"/>
      <c r="HQ126" s="110"/>
      <c r="HR126" s="110"/>
      <c r="HS126" s="110"/>
      <c r="HT126" s="110"/>
      <c r="HU126" s="110"/>
      <c r="HV126" s="110"/>
      <c r="HW126" s="110"/>
      <c r="HX126" s="110"/>
      <c r="HY126" s="110"/>
      <c r="HZ126" s="110"/>
      <c r="IA126" s="110"/>
      <c r="IB126" s="110"/>
      <c r="IC126" s="110"/>
      <c r="ID126" s="110"/>
      <c r="IE126" s="110"/>
      <c r="IF126" s="110"/>
      <c r="IG126" s="110"/>
      <c r="IH126" s="110"/>
      <c r="II126" s="110"/>
      <c r="IJ126" s="110"/>
      <c r="IK126" s="110"/>
      <c r="IL126" s="110"/>
      <c r="IM126" s="110"/>
      <c r="IN126" s="110"/>
      <c r="IO126" s="110"/>
      <c r="IP126" s="110"/>
      <c r="IQ126" s="70"/>
    </row>
    <row r="127" spans="1:251" ht="16.5" hidden="1" customHeight="1">
      <c r="A127" s="95" t="s">
        <v>450</v>
      </c>
      <c r="B127" t="s">
        <v>1349</v>
      </c>
      <c r="C127" t="s">
        <v>450</v>
      </c>
      <c r="D127">
        <v>20</v>
      </c>
      <c r="E127" t="s">
        <v>450</v>
      </c>
      <c r="F127">
        <v>2</v>
      </c>
      <c r="G127" s="665"/>
      <c r="H127">
        <v>21</v>
      </c>
      <c r="J127" s="214" t="str">
        <f t="shared" si="3"/>
        <v>LTQ200221</v>
      </c>
      <c r="K127">
        <v>26230</v>
      </c>
      <c r="R127" s="95" t="s">
        <v>450</v>
      </c>
      <c r="V127" s="214"/>
      <c r="EE127" s="95" t="s">
        <v>450</v>
      </c>
      <c r="EF127" s="110"/>
      <c r="EG127" s="110"/>
      <c r="EH127" s="110"/>
      <c r="EI127" s="216"/>
      <c r="EJ127" s="110"/>
      <c r="EK127" s="110"/>
      <c r="EL127" s="110"/>
      <c r="EM127" s="110"/>
      <c r="EN127" s="110"/>
      <c r="EO127" s="110"/>
      <c r="EP127" s="110"/>
      <c r="EQ127" s="110"/>
      <c r="ER127" s="110"/>
      <c r="ES127" s="110"/>
      <c r="ET127" s="110"/>
      <c r="EU127" s="110"/>
      <c r="EV127" s="110"/>
      <c r="EW127" s="110"/>
      <c r="EX127" s="110"/>
      <c r="EY127" s="110"/>
      <c r="EZ127" s="110"/>
      <c r="FA127" s="110"/>
      <c r="FB127" s="110"/>
      <c r="FC127" s="110"/>
      <c r="FD127" s="110"/>
      <c r="FE127" s="110"/>
      <c r="FF127" s="110"/>
      <c r="FG127" s="110"/>
      <c r="FH127" s="110"/>
      <c r="FI127" s="110"/>
      <c r="FJ127" s="110"/>
      <c r="FK127" s="110"/>
      <c r="FL127" s="110"/>
      <c r="FM127" s="110"/>
      <c r="FN127" s="110"/>
      <c r="FO127" s="110"/>
      <c r="FP127" s="110"/>
      <c r="FQ127" s="110"/>
      <c r="FR127" s="110"/>
      <c r="FS127" s="110"/>
      <c r="FT127" s="110"/>
      <c r="FU127" s="110"/>
      <c r="FV127" s="110"/>
      <c r="FW127" s="110"/>
      <c r="FX127" s="110"/>
      <c r="FY127" s="110"/>
      <c r="FZ127" s="110"/>
      <c r="GA127" s="110"/>
      <c r="GB127" s="110"/>
      <c r="GC127" s="110"/>
      <c r="GD127" s="110"/>
      <c r="GE127" s="110"/>
      <c r="GF127" s="110"/>
      <c r="GG127" s="110"/>
      <c r="GH127" s="110"/>
      <c r="GI127" s="110"/>
      <c r="GJ127" s="110"/>
      <c r="GK127" s="110"/>
      <c r="GL127" s="110"/>
      <c r="GM127" s="110"/>
      <c r="GN127" s="110"/>
      <c r="GO127" s="110"/>
      <c r="GP127" s="110"/>
      <c r="GQ127" s="110"/>
      <c r="GR127" s="110"/>
      <c r="GS127" s="110"/>
      <c r="GT127" s="110"/>
      <c r="GU127" s="110"/>
      <c r="GV127" s="110"/>
      <c r="GW127" s="110"/>
      <c r="GX127" s="110"/>
      <c r="GY127" s="110"/>
      <c r="GZ127" s="110"/>
      <c r="HA127" s="110"/>
      <c r="HB127" s="110"/>
      <c r="HC127" s="110"/>
      <c r="HD127" s="110"/>
      <c r="HE127" s="110"/>
      <c r="HF127" s="110"/>
      <c r="HG127" s="110"/>
      <c r="HH127" s="110"/>
      <c r="HI127" s="110"/>
      <c r="HJ127" s="110"/>
      <c r="HK127" s="110"/>
      <c r="HL127" s="110"/>
      <c r="HM127" s="110"/>
      <c r="HN127" s="110"/>
      <c r="HO127" s="110"/>
      <c r="HP127" s="110"/>
      <c r="HQ127" s="110"/>
      <c r="HR127" s="110"/>
      <c r="HS127" s="110"/>
      <c r="HT127" s="110"/>
      <c r="HU127" s="110"/>
      <c r="HV127" s="110"/>
      <c r="HW127" s="110"/>
      <c r="HX127" s="110"/>
      <c r="HY127" s="110"/>
      <c r="HZ127" s="110"/>
      <c r="IA127" s="110"/>
      <c r="IB127" s="110"/>
      <c r="IC127" s="110"/>
      <c r="ID127" s="110"/>
      <c r="IE127" s="110"/>
      <c r="IF127" s="110"/>
      <c r="IG127" s="110"/>
      <c r="IH127" s="110"/>
      <c r="II127" s="110"/>
      <c r="IJ127" s="110"/>
      <c r="IK127" s="110"/>
      <c r="IL127" s="110"/>
      <c r="IM127" s="110"/>
      <c r="IN127" s="110"/>
      <c r="IO127" s="110"/>
      <c r="IP127" s="110"/>
      <c r="IQ127" s="70"/>
    </row>
    <row r="128" spans="1:251" ht="16.5" hidden="1" customHeight="1">
      <c r="A128" s="95" t="s">
        <v>450</v>
      </c>
      <c r="B128" t="s">
        <v>1349</v>
      </c>
      <c r="C128" t="s">
        <v>450</v>
      </c>
      <c r="D128">
        <v>20</v>
      </c>
      <c r="E128" t="s">
        <v>450</v>
      </c>
      <c r="F128">
        <v>2</v>
      </c>
      <c r="G128" s="665"/>
      <c r="H128">
        <v>22</v>
      </c>
      <c r="J128" s="214" t="str">
        <f t="shared" si="3"/>
        <v>LTQ200222</v>
      </c>
      <c r="K128">
        <v>26940</v>
      </c>
      <c r="R128" s="95" t="s">
        <v>450</v>
      </c>
      <c r="V128" s="214"/>
      <c r="EE128" s="95" t="s">
        <v>450</v>
      </c>
      <c r="EF128" s="110"/>
      <c r="EG128" s="110"/>
      <c r="EH128" s="110"/>
      <c r="EI128" s="216"/>
      <c r="EJ128" s="110"/>
      <c r="EK128" s="110"/>
      <c r="EL128" s="110"/>
      <c r="EM128" s="110"/>
      <c r="EN128" s="110"/>
      <c r="EO128" s="110"/>
      <c r="EP128" s="110"/>
      <c r="EQ128" s="110"/>
      <c r="ER128" s="110"/>
      <c r="ES128" s="110"/>
      <c r="ET128" s="110"/>
      <c r="EU128" s="110"/>
      <c r="EV128" s="110"/>
      <c r="EW128" s="110"/>
      <c r="EX128" s="110"/>
      <c r="EY128" s="110"/>
      <c r="EZ128" s="110"/>
      <c r="FA128" s="110"/>
      <c r="FB128" s="110"/>
      <c r="FC128" s="110"/>
      <c r="FD128" s="110"/>
      <c r="FE128" s="110"/>
      <c r="FF128" s="110"/>
      <c r="FG128" s="110"/>
      <c r="FH128" s="110"/>
      <c r="FI128" s="110"/>
      <c r="FJ128" s="110"/>
      <c r="FK128" s="110"/>
      <c r="FL128" s="110"/>
      <c r="FM128" s="110"/>
      <c r="FN128" s="110"/>
      <c r="FO128" s="110"/>
      <c r="FP128" s="110"/>
      <c r="FQ128" s="110"/>
      <c r="FR128" s="110"/>
      <c r="FS128" s="110"/>
      <c r="FT128" s="110"/>
      <c r="FU128" s="110"/>
      <c r="FV128" s="110"/>
      <c r="FW128" s="110"/>
      <c r="FX128" s="110"/>
      <c r="FY128" s="110"/>
      <c r="FZ128" s="110"/>
      <c r="GA128" s="110"/>
      <c r="GB128" s="110"/>
      <c r="GC128" s="110"/>
      <c r="GD128" s="110"/>
      <c r="GE128" s="110"/>
      <c r="GF128" s="110"/>
      <c r="GG128" s="110"/>
      <c r="GH128" s="110"/>
      <c r="GI128" s="110"/>
      <c r="GJ128" s="110"/>
      <c r="GK128" s="110"/>
      <c r="GL128" s="110"/>
      <c r="GM128" s="110"/>
      <c r="GN128" s="110"/>
      <c r="GO128" s="110"/>
      <c r="GP128" s="110"/>
      <c r="GQ128" s="110"/>
      <c r="GR128" s="110"/>
      <c r="GS128" s="110"/>
      <c r="GT128" s="110"/>
      <c r="GU128" s="110"/>
      <c r="GV128" s="110"/>
      <c r="GW128" s="110"/>
      <c r="GX128" s="110"/>
      <c r="GY128" s="110"/>
      <c r="GZ128" s="110"/>
      <c r="HA128" s="110"/>
      <c r="HB128" s="110"/>
      <c r="HC128" s="110"/>
      <c r="HD128" s="110"/>
      <c r="HE128" s="110"/>
      <c r="HF128" s="110"/>
      <c r="HG128" s="110"/>
      <c r="HH128" s="110"/>
      <c r="HI128" s="110"/>
      <c r="HJ128" s="110"/>
      <c r="HK128" s="110"/>
      <c r="HL128" s="110"/>
      <c r="HM128" s="110"/>
      <c r="HN128" s="110"/>
      <c r="HO128" s="110"/>
      <c r="HP128" s="110"/>
      <c r="HQ128" s="110"/>
      <c r="HR128" s="110"/>
      <c r="HS128" s="110"/>
      <c r="HT128" s="110"/>
      <c r="HU128" s="110"/>
      <c r="HV128" s="110"/>
      <c r="HW128" s="110"/>
      <c r="HX128" s="110"/>
      <c r="HY128" s="110"/>
      <c r="HZ128" s="110"/>
      <c r="IA128" s="110"/>
      <c r="IB128" s="110"/>
      <c r="IC128" s="110"/>
      <c r="ID128" s="110"/>
      <c r="IE128" s="110"/>
      <c r="IF128" s="110"/>
      <c r="IG128" s="110"/>
      <c r="IH128" s="110"/>
      <c r="II128" s="110"/>
      <c r="IJ128" s="110"/>
      <c r="IK128" s="110"/>
      <c r="IL128" s="110"/>
      <c r="IM128" s="110"/>
      <c r="IN128" s="110"/>
      <c r="IO128" s="110"/>
      <c r="IP128" s="110"/>
      <c r="IQ128" s="70"/>
    </row>
    <row r="129" spans="1:251" ht="16.5" hidden="1" customHeight="1">
      <c r="A129" s="95" t="s">
        <v>450</v>
      </c>
      <c r="B129" t="s">
        <v>1349</v>
      </c>
      <c r="C129" t="s">
        <v>450</v>
      </c>
      <c r="D129">
        <v>20</v>
      </c>
      <c r="E129" t="s">
        <v>450</v>
      </c>
      <c r="F129">
        <v>2</v>
      </c>
      <c r="G129" s="665"/>
      <c r="H129">
        <v>23</v>
      </c>
      <c r="J129" s="214" t="str">
        <f t="shared" si="3"/>
        <v>LTQ200223</v>
      </c>
      <c r="K129">
        <v>27650</v>
      </c>
      <c r="R129" s="95" t="s">
        <v>450</v>
      </c>
      <c r="V129" s="214"/>
      <c r="EE129" s="95" t="s">
        <v>450</v>
      </c>
      <c r="EF129" s="110"/>
      <c r="EG129" s="110"/>
      <c r="EH129" s="110"/>
      <c r="EI129" s="216"/>
      <c r="EJ129" s="110"/>
      <c r="EK129" s="110"/>
      <c r="EL129" s="110"/>
      <c r="EM129" s="110"/>
      <c r="EN129" s="110"/>
      <c r="EO129" s="110"/>
      <c r="EP129" s="110"/>
      <c r="EQ129" s="110"/>
      <c r="ER129" s="110"/>
      <c r="ES129" s="110"/>
      <c r="ET129" s="110"/>
      <c r="EU129" s="110"/>
      <c r="EV129" s="110"/>
      <c r="EW129" s="110"/>
      <c r="EX129" s="110"/>
      <c r="EY129" s="110"/>
      <c r="EZ129" s="110"/>
      <c r="FA129" s="110"/>
      <c r="FB129" s="110"/>
      <c r="FC129" s="110"/>
      <c r="FD129" s="110"/>
      <c r="FE129" s="110"/>
      <c r="FF129" s="110"/>
      <c r="FG129" s="110"/>
      <c r="FH129" s="110"/>
      <c r="FI129" s="110"/>
      <c r="FJ129" s="110"/>
      <c r="FK129" s="110"/>
      <c r="FL129" s="110"/>
      <c r="FM129" s="110"/>
      <c r="FN129" s="110"/>
      <c r="FO129" s="110"/>
      <c r="FP129" s="110"/>
      <c r="FQ129" s="110"/>
      <c r="FR129" s="110"/>
      <c r="FS129" s="110"/>
      <c r="FT129" s="110"/>
      <c r="FU129" s="110"/>
      <c r="FV129" s="110"/>
      <c r="FW129" s="110"/>
      <c r="FX129" s="110"/>
      <c r="FY129" s="110"/>
      <c r="FZ129" s="110"/>
      <c r="GA129" s="110"/>
      <c r="GB129" s="110"/>
      <c r="GC129" s="110"/>
      <c r="GD129" s="110"/>
      <c r="GE129" s="110"/>
      <c r="GF129" s="110"/>
      <c r="GG129" s="110"/>
      <c r="GH129" s="110"/>
      <c r="GI129" s="110"/>
      <c r="GJ129" s="110"/>
      <c r="GK129" s="110"/>
      <c r="GL129" s="110"/>
      <c r="GM129" s="110"/>
      <c r="GN129" s="110"/>
      <c r="GO129" s="110"/>
      <c r="GP129" s="110"/>
      <c r="GQ129" s="110"/>
      <c r="GR129" s="110"/>
      <c r="GS129" s="110"/>
      <c r="GT129" s="110"/>
      <c r="GU129" s="110"/>
      <c r="GV129" s="110"/>
      <c r="GW129" s="110"/>
      <c r="GX129" s="110"/>
      <c r="GY129" s="110"/>
      <c r="GZ129" s="110"/>
      <c r="HA129" s="110"/>
      <c r="HB129" s="110"/>
      <c r="HC129" s="110"/>
      <c r="HD129" s="110"/>
      <c r="HE129" s="110"/>
      <c r="HF129" s="110"/>
      <c r="HG129" s="110"/>
      <c r="HH129" s="110"/>
      <c r="HI129" s="110"/>
      <c r="HJ129" s="110"/>
      <c r="HK129" s="110"/>
      <c r="HL129" s="110"/>
      <c r="HM129" s="110"/>
      <c r="HN129" s="110"/>
      <c r="HO129" s="110"/>
      <c r="HP129" s="110"/>
      <c r="HQ129" s="110"/>
      <c r="HR129" s="110"/>
      <c r="HS129" s="110"/>
      <c r="HT129" s="110"/>
      <c r="HU129" s="110"/>
      <c r="HV129" s="110"/>
      <c r="HW129" s="110"/>
      <c r="HX129" s="110"/>
      <c r="HY129" s="110"/>
      <c r="HZ129" s="110"/>
      <c r="IA129" s="110"/>
      <c r="IB129" s="110"/>
      <c r="IC129" s="110"/>
      <c r="ID129" s="110"/>
      <c r="IE129" s="110"/>
      <c r="IF129" s="110"/>
      <c r="IG129" s="110"/>
      <c r="IH129" s="110"/>
      <c r="II129" s="110"/>
      <c r="IJ129" s="110"/>
      <c r="IK129" s="110"/>
      <c r="IL129" s="110"/>
      <c r="IM129" s="110"/>
      <c r="IN129" s="110"/>
      <c r="IO129" s="110"/>
      <c r="IP129" s="110"/>
      <c r="IQ129" s="70"/>
    </row>
    <row r="130" spans="1:251" ht="16.5" hidden="1" customHeight="1">
      <c r="A130" s="95" t="s">
        <v>450</v>
      </c>
      <c r="B130" t="s">
        <v>1349</v>
      </c>
      <c r="C130" t="s">
        <v>450</v>
      </c>
      <c r="D130">
        <v>20</v>
      </c>
      <c r="E130" t="s">
        <v>450</v>
      </c>
      <c r="F130">
        <v>2</v>
      </c>
      <c r="G130" s="665"/>
      <c r="H130">
        <v>24</v>
      </c>
      <c r="J130" s="214" t="str">
        <f t="shared" ref="J130:J193" si="4">B130&amp;TEXT(F130,"00")&amp;TEXT(H130,"00")</f>
        <v>LTQ200224</v>
      </c>
      <c r="K130">
        <v>28460</v>
      </c>
      <c r="R130" s="95" t="s">
        <v>450</v>
      </c>
      <c r="V130" s="214"/>
      <c r="EE130" s="95" t="s">
        <v>450</v>
      </c>
      <c r="EF130" s="110"/>
      <c r="EG130" s="110"/>
      <c r="EH130" s="110"/>
      <c r="EI130" s="216"/>
      <c r="EJ130" s="110"/>
      <c r="EK130" s="110"/>
      <c r="EL130" s="110"/>
      <c r="EM130" s="110"/>
      <c r="EN130" s="110"/>
      <c r="EO130" s="110"/>
      <c r="EP130" s="110"/>
      <c r="EQ130" s="110"/>
      <c r="ER130" s="110"/>
      <c r="ES130" s="110"/>
      <c r="ET130" s="110"/>
      <c r="EU130" s="110"/>
      <c r="EV130" s="110"/>
      <c r="EW130" s="110"/>
      <c r="EX130" s="110"/>
      <c r="EY130" s="110"/>
      <c r="EZ130" s="110"/>
      <c r="FA130" s="110"/>
      <c r="FB130" s="110"/>
      <c r="FC130" s="110"/>
      <c r="FD130" s="110"/>
      <c r="FE130" s="110"/>
      <c r="FF130" s="110"/>
      <c r="FG130" s="110"/>
      <c r="FH130" s="110"/>
      <c r="FI130" s="110"/>
      <c r="FJ130" s="110"/>
      <c r="FK130" s="110"/>
      <c r="FL130" s="110"/>
      <c r="FM130" s="110"/>
      <c r="FN130" s="110"/>
      <c r="FO130" s="110"/>
      <c r="FP130" s="110"/>
      <c r="FQ130" s="110"/>
      <c r="FR130" s="110"/>
      <c r="FS130" s="110"/>
      <c r="FT130" s="110"/>
      <c r="FU130" s="110"/>
      <c r="FV130" s="110"/>
      <c r="FW130" s="110"/>
      <c r="FX130" s="110"/>
      <c r="FY130" s="110"/>
      <c r="FZ130" s="110"/>
      <c r="GA130" s="110"/>
      <c r="GB130" s="110"/>
      <c r="GC130" s="110"/>
      <c r="GD130" s="110"/>
      <c r="GE130" s="110"/>
      <c r="GF130" s="110"/>
      <c r="GG130" s="110"/>
      <c r="GH130" s="110"/>
      <c r="GI130" s="110"/>
      <c r="GJ130" s="110"/>
      <c r="GK130" s="110"/>
      <c r="GL130" s="110"/>
      <c r="GM130" s="110"/>
      <c r="GN130" s="110"/>
      <c r="GO130" s="110"/>
      <c r="GP130" s="110"/>
      <c r="GQ130" s="110"/>
      <c r="GR130" s="110"/>
      <c r="GS130" s="110"/>
      <c r="GT130" s="110"/>
      <c r="GU130" s="110"/>
      <c r="GV130" s="110"/>
      <c r="GW130" s="110"/>
      <c r="GX130" s="110"/>
      <c r="GY130" s="110"/>
      <c r="GZ130" s="110"/>
      <c r="HA130" s="110"/>
      <c r="HB130" s="110"/>
      <c r="HC130" s="110"/>
      <c r="HD130" s="110"/>
      <c r="HE130" s="110"/>
      <c r="HF130" s="110"/>
      <c r="HG130" s="110"/>
      <c r="HH130" s="110"/>
      <c r="HI130" s="110"/>
      <c r="HJ130" s="110"/>
      <c r="HK130" s="110"/>
      <c r="HL130" s="110"/>
      <c r="HM130" s="110"/>
      <c r="HN130" s="110"/>
      <c r="HO130" s="110"/>
      <c r="HP130" s="110"/>
      <c r="HQ130" s="110"/>
      <c r="HR130" s="110"/>
      <c r="HS130" s="110"/>
      <c r="HT130" s="110"/>
      <c r="HU130" s="110"/>
      <c r="HV130" s="110"/>
      <c r="HW130" s="110"/>
      <c r="HX130" s="110"/>
      <c r="HY130" s="110"/>
      <c r="HZ130" s="110"/>
      <c r="IA130" s="110"/>
      <c r="IB130" s="110"/>
      <c r="IC130" s="110"/>
      <c r="ID130" s="110"/>
      <c r="IE130" s="110"/>
      <c r="IF130" s="110"/>
      <c r="IG130" s="110"/>
      <c r="IH130" s="110"/>
      <c r="II130" s="110"/>
      <c r="IJ130" s="110"/>
      <c r="IK130" s="110"/>
      <c r="IL130" s="110"/>
      <c r="IM130" s="110"/>
      <c r="IN130" s="110"/>
      <c r="IO130" s="110"/>
      <c r="IP130" s="110"/>
      <c r="IQ130" s="70"/>
    </row>
    <row r="131" spans="1:251" ht="16.5" hidden="1" customHeight="1">
      <c r="A131" s="95" t="s">
        <v>450</v>
      </c>
      <c r="B131" t="s">
        <v>1349</v>
      </c>
      <c r="C131" t="s">
        <v>450</v>
      </c>
      <c r="D131">
        <v>20</v>
      </c>
      <c r="E131" t="s">
        <v>450</v>
      </c>
      <c r="F131">
        <v>2</v>
      </c>
      <c r="G131" s="665"/>
      <c r="H131">
        <v>25</v>
      </c>
      <c r="J131" s="214" t="str">
        <f t="shared" si="4"/>
        <v>LTQ200225</v>
      </c>
      <c r="K131">
        <v>29070</v>
      </c>
      <c r="R131" s="95" t="s">
        <v>450</v>
      </c>
      <c r="V131" s="214"/>
      <c r="EE131" s="95" t="s">
        <v>450</v>
      </c>
      <c r="EF131" s="110"/>
      <c r="EG131" s="110"/>
      <c r="EH131" s="110"/>
      <c r="EI131" s="216"/>
      <c r="EJ131" s="110"/>
      <c r="EK131" s="110"/>
      <c r="EL131" s="110"/>
      <c r="EM131" s="110"/>
      <c r="EN131" s="110"/>
      <c r="EO131" s="110"/>
      <c r="EP131" s="110"/>
      <c r="EQ131" s="110"/>
      <c r="ER131" s="110"/>
      <c r="ES131" s="110"/>
      <c r="ET131" s="110"/>
      <c r="EU131" s="110"/>
      <c r="EV131" s="110"/>
      <c r="EW131" s="110"/>
      <c r="EX131" s="110"/>
      <c r="EY131" s="110"/>
      <c r="EZ131" s="110"/>
      <c r="FA131" s="110"/>
      <c r="FB131" s="110"/>
      <c r="FC131" s="110"/>
      <c r="FD131" s="110"/>
      <c r="FE131" s="110"/>
      <c r="FF131" s="110"/>
      <c r="FG131" s="110"/>
      <c r="FH131" s="110"/>
      <c r="FI131" s="110"/>
      <c r="FJ131" s="110"/>
      <c r="FK131" s="110"/>
      <c r="FL131" s="110"/>
      <c r="FM131" s="110"/>
      <c r="FN131" s="110"/>
      <c r="FO131" s="110"/>
      <c r="FP131" s="110"/>
      <c r="FQ131" s="110"/>
      <c r="FR131" s="110"/>
      <c r="FS131" s="110"/>
      <c r="FT131" s="110"/>
      <c r="FU131" s="110"/>
      <c r="FV131" s="110"/>
      <c r="FW131" s="110"/>
      <c r="FX131" s="110"/>
      <c r="FY131" s="110"/>
      <c r="FZ131" s="110"/>
      <c r="GA131" s="110"/>
      <c r="GB131" s="110"/>
      <c r="GC131" s="110"/>
      <c r="GD131" s="110"/>
      <c r="GE131" s="110"/>
      <c r="GF131" s="110"/>
      <c r="GG131" s="110"/>
      <c r="GH131" s="110"/>
      <c r="GI131" s="110"/>
      <c r="GJ131" s="110"/>
      <c r="GK131" s="110"/>
      <c r="GL131" s="110"/>
      <c r="GM131" s="110"/>
      <c r="GN131" s="110"/>
      <c r="GO131" s="110"/>
      <c r="GP131" s="110"/>
      <c r="GQ131" s="110"/>
      <c r="GR131" s="110"/>
      <c r="GS131" s="110"/>
      <c r="GT131" s="110"/>
      <c r="GU131" s="110"/>
      <c r="GV131" s="110"/>
      <c r="GW131" s="110"/>
      <c r="GX131" s="110"/>
      <c r="GY131" s="110"/>
      <c r="GZ131" s="110"/>
      <c r="HA131" s="110"/>
      <c r="HB131" s="110"/>
      <c r="HC131" s="110"/>
      <c r="HD131" s="110"/>
      <c r="HE131" s="110"/>
      <c r="HF131" s="110"/>
      <c r="HG131" s="110"/>
      <c r="HH131" s="110"/>
      <c r="HI131" s="110"/>
      <c r="HJ131" s="110"/>
      <c r="HK131" s="110"/>
      <c r="HL131" s="110"/>
      <c r="HM131" s="110"/>
      <c r="HN131" s="110"/>
      <c r="HO131" s="110"/>
      <c r="HP131" s="110"/>
      <c r="HQ131" s="110"/>
      <c r="HR131" s="110"/>
      <c r="HS131" s="110"/>
      <c r="HT131" s="110"/>
      <c r="HU131" s="110"/>
      <c r="HV131" s="110"/>
      <c r="HW131" s="110"/>
      <c r="HX131" s="110"/>
      <c r="HY131" s="110"/>
      <c r="HZ131" s="110"/>
      <c r="IA131" s="110"/>
      <c r="IB131" s="110"/>
      <c r="IC131" s="110"/>
      <c r="ID131" s="110"/>
      <c r="IE131" s="110"/>
      <c r="IF131" s="110"/>
      <c r="IG131" s="110"/>
      <c r="IH131" s="110"/>
      <c r="II131" s="110"/>
      <c r="IJ131" s="110"/>
      <c r="IK131" s="110"/>
      <c r="IL131" s="110"/>
      <c r="IM131" s="110"/>
      <c r="IN131" s="110"/>
      <c r="IO131" s="110"/>
      <c r="IP131" s="110"/>
      <c r="IQ131" s="70"/>
    </row>
    <row r="132" spans="1:251" ht="16.5" hidden="1" customHeight="1">
      <c r="A132" s="95" t="s">
        <v>450</v>
      </c>
      <c r="B132" t="s">
        <v>1349</v>
      </c>
      <c r="C132" t="s">
        <v>450</v>
      </c>
      <c r="D132">
        <v>20</v>
      </c>
      <c r="E132" t="s">
        <v>450</v>
      </c>
      <c r="F132">
        <v>2</v>
      </c>
      <c r="G132" s="665"/>
      <c r="H132">
        <v>26</v>
      </c>
      <c r="J132" s="214" t="str">
        <f t="shared" si="4"/>
        <v>LTQ200226</v>
      </c>
      <c r="K132">
        <v>29780</v>
      </c>
      <c r="R132" s="95" t="s">
        <v>450</v>
      </c>
      <c r="V132" s="214"/>
      <c r="EE132" s="95" t="s">
        <v>450</v>
      </c>
      <c r="EF132" s="110"/>
      <c r="EG132" s="110"/>
      <c r="EH132" s="110"/>
      <c r="EI132" s="216"/>
      <c r="EJ132" s="110"/>
      <c r="EK132" s="110"/>
      <c r="EL132" s="110"/>
      <c r="EM132" s="110"/>
      <c r="EN132" s="110"/>
      <c r="EO132" s="110"/>
      <c r="EP132" s="110"/>
      <c r="EQ132" s="110"/>
      <c r="ER132" s="110"/>
      <c r="ES132" s="110"/>
      <c r="ET132" s="110"/>
      <c r="EU132" s="110"/>
      <c r="EV132" s="110"/>
      <c r="EW132" s="110"/>
      <c r="EX132" s="110"/>
      <c r="EY132" s="110"/>
      <c r="EZ132" s="110"/>
      <c r="FA132" s="110"/>
      <c r="FB132" s="110"/>
      <c r="FC132" s="110"/>
      <c r="FD132" s="110"/>
      <c r="FE132" s="110"/>
      <c r="FF132" s="110"/>
      <c r="FG132" s="110"/>
      <c r="FH132" s="110"/>
      <c r="FI132" s="110"/>
      <c r="FJ132" s="110"/>
      <c r="FK132" s="110"/>
      <c r="FL132" s="110"/>
      <c r="FM132" s="110"/>
      <c r="FN132" s="110"/>
      <c r="FO132" s="110"/>
      <c r="FP132" s="110"/>
      <c r="FQ132" s="110"/>
      <c r="FR132" s="110"/>
      <c r="FS132" s="110"/>
      <c r="FT132" s="110"/>
      <c r="FU132" s="110"/>
      <c r="FV132" s="110"/>
      <c r="FW132" s="110"/>
      <c r="FX132" s="110"/>
      <c r="FY132" s="110"/>
      <c r="FZ132" s="110"/>
      <c r="GA132" s="110"/>
      <c r="GB132" s="110"/>
      <c r="GC132" s="110"/>
      <c r="GD132" s="110"/>
      <c r="GE132" s="110"/>
      <c r="GF132" s="110"/>
      <c r="GG132" s="110"/>
      <c r="GH132" s="110"/>
      <c r="GI132" s="110"/>
      <c r="GJ132" s="110"/>
      <c r="GK132" s="110"/>
      <c r="GL132" s="110"/>
      <c r="GM132" s="110"/>
      <c r="GN132" s="110"/>
      <c r="GO132" s="110"/>
      <c r="GP132" s="110"/>
      <c r="GQ132" s="110"/>
      <c r="GR132" s="110"/>
      <c r="GS132" s="110"/>
      <c r="GT132" s="110"/>
      <c r="GU132" s="110"/>
      <c r="GV132" s="110"/>
      <c r="GW132" s="110"/>
      <c r="GX132" s="110"/>
      <c r="GY132" s="110"/>
      <c r="GZ132" s="110"/>
      <c r="HA132" s="110"/>
      <c r="HB132" s="110"/>
      <c r="HC132" s="110"/>
      <c r="HD132" s="110"/>
      <c r="HE132" s="110"/>
      <c r="HF132" s="110"/>
      <c r="HG132" s="110"/>
      <c r="HH132" s="110"/>
      <c r="HI132" s="110"/>
      <c r="HJ132" s="110"/>
      <c r="HK132" s="110"/>
      <c r="HL132" s="110"/>
      <c r="HM132" s="110"/>
      <c r="HN132" s="110"/>
      <c r="HO132" s="110"/>
      <c r="HP132" s="110"/>
      <c r="HQ132" s="110"/>
      <c r="HR132" s="110"/>
      <c r="HS132" s="110"/>
      <c r="HT132" s="110"/>
      <c r="HU132" s="110"/>
      <c r="HV132" s="110"/>
      <c r="HW132" s="110"/>
      <c r="HX132" s="110"/>
      <c r="HY132" s="110"/>
      <c r="HZ132" s="110"/>
      <c r="IA132" s="110"/>
      <c r="IB132" s="110"/>
      <c r="IC132" s="110"/>
      <c r="ID132" s="110"/>
      <c r="IE132" s="110"/>
      <c r="IF132" s="110"/>
      <c r="IG132" s="110"/>
      <c r="IH132" s="110"/>
      <c r="II132" s="110"/>
      <c r="IJ132" s="110"/>
      <c r="IK132" s="110"/>
      <c r="IL132" s="110"/>
      <c r="IM132" s="110"/>
      <c r="IN132" s="110"/>
      <c r="IO132" s="110"/>
      <c r="IP132" s="110"/>
      <c r="IQ132" s="70"/>
    </row>
    <row r="133" spans="1:251" ht="16.5" hidden="1" customHeight="1">
      <c r="A133" s="95" t="s">
        <v>450</v>
      </c>
      <c r="B133" t="s">
        <v>1349</v>
      </c>
      <c r="C133" t="s">
        <v>450</v>
      </c>
      <c r="D133">
        <v>20</v>
      </c>
      <c r="E133" t="s">
        <v>450</v>
      </c>
      <c r="F133">
        <v>2</v>
      </c>
      <c r="G133" s="665"/>
      <c r="H133">
        <v>27</v>
      </c>
      <c r="J133" s="214" t="str">
        <f t="shared" si="4"/>
        <v>LTQ200227</v>
      </c>
      <c r="K133">
        <v>30390</v>
      </c>
      <c r="R133" s="95" t="s">
        <v>450</v>
      </c>
      <c r="V133" s="214"/>
      <c r="EE133" s="95" t="s">
        <v>450</v>
      </c>
      <c r="EF133" s="110"/>
      <c r="EG133" s="110"/>
      <c r="EH133" s="110"/>
      <c r="EI133" s="216"/>
      <c r="EJ133" s="110"/>
      <c r="EK133" s="110"/>
      <c r="EL133" s="110"/>
      <c r="EM133" s="110"/>
      <c r="EN133" s="110"/>
      <c r="EO133" s="110"/>
      <c r="EP133" s="110"/>
      <c r="EQ133" s="110"/>
      <c r="ER133" s="110"/>
      <c r="ES133" s="110"/>
      <c r="ET133" s="110"/>
      <c r="EU133" s="110"/>
      <c r="EV133" s="110"/>
      <c r="EW133" s="110"/>
      <c r="EX133" s="110"/>
      <c r="EY133" s="110"/>
      <c r="EZ133" s="110"/>
      <c r="FA133" s="110"/>
      <c r="FB133" s="110"/>
      <c r="FC133" s="110"/>
      <c r="FD133" s="110"/>
      <c r="FE133" s="110"/>
      <c r="FF133" s="110"/>
      <c r="FG133" s="110"/>
      <c r="FH133" s="110"/>
      <c r="FI133" s="110"/>
      <c r="FJ133" s="110"/>
      <c r="FK133" s="110"/>
      <c r="FL133" s="110"/>
      <c r="FM133" s="110"/>
      <c r="FN133" s="110"/>
      <c r="FO133" s="110"/>
      <c r="FP133" s="110"/>
      <c r="FQ133" s="110"/>
      <c r="FR133" s="110"/>
      <c r="FS133" s="110"/>
      <c r="FT133" s="110"/>
      <c r="FU133" s="110"/>
      <c r="FV133" s="110"/>
      <c r="FW133" s="110"/>
      <c r="FX133" s="110"/>
      <c r="FY133" s="110"/>
      <c r="FZ133" s="110"/>
      <c r="GA133" s="110"/>
      <c r="GB133" s="110"/>
      <c r="GC133" s="110"/>
      <c r="GD133" s="110"/>
      <c r="GE133" s="110"/>
      <c r="GF133" s="110"/>
      <c r="GG133" s="110"/>
      <c r="GH133" s="110"/>
      <c r="GI133" s="110"/>
      <c r="GJ133" s="110"/>
      <c r="GK133" s="110"/>
      <c r="GL133" s="110"/>
      <c r="GM133" s="110"/>
      <c r="GN133" s="110"/>
      <c r="GO133" s="110"/>
      <c r="GP133" s="110"/>
      <c r="GQ133" s="110"/>
      <c r="GR133" s="110"/>
      <c r="GS133" s="110"/>
      <c r="GT133" s="110"/>
      <c r="GU133" s="110"/>
      <c r="GV133" s="110"/>
      <c r="GW133" s="110"/>
      <c r="GX133" s="110"/>
      <c r="GY133" s="110"/>
      <c r="GZ133" s="110"/>
      <c r="HA133" s="110"/>
      <c r="HB133" s="110"/>
      <c r="HC133" s="110"/>
      <c r="HD133" s="110"/>
      <c r="HE133" s="110"/>
      <c r="HF133" s="110"/>
      <c r="HG133" s="110"/>
      <c r="HH133" s="110"/>
      <c r="HI133" s="110"/>
      <c r="HJ133" s="110"/>
      <c r="HK133" s="110"/>
      <c r="HL133" s="110"/>
      <c r="HM133" s="110"/>
      <c r="HN133" s="110"/>
      <c r="HO133" s="110"/>
      <c r="HP133" s="110"/>
      <c r="HQ133" s="110"/>
      <c r="HR133" s="110"/>
      <c r="HS133" s="110"/>
      <c r="HT133" s="110"/>
      <c r="HU133" s="110"/>
      <c r="HV133" s="110"/>
      <c r="HW133" s="110"/>
      <c r="HX133" s="110"/>
      <c r="HY133" s="110"/>
      <c r="HZ133" s="110"/>
      <c r="IA133" s="110"/>
      <c r="IB133" s="110"/>
      <c r="IC133" s="110"/>
      <c r="ID133" s="110"/>
      <c r="IE133" s="110"/>
      <c r="IF133" s="110"/>
      <c r="IG133" s="110"/>
      <c r="IH133" s="110"/>
      <c r="II133" s="110"/>
      <c r="IJ133" s="110"/>
      <c r="IK133" s="110"/>
      <c r="IL133" s="110"/>
      <c r="IM133" s="110"/>
      <c r="IN133" s="110"/>
      <c r="IO133" s="110"/>
      <c r="IP133" s="110"/>
      <c r="IQ133" s="70"/>
    </row>
    <row r="134" spans="1:251" ht="16.5" hidden="1" customHeight="1">
      <c r="A134" s="95" t="s">
        <v>450</v>
      </c>
      <c r="B134" t="s">
        <v>1349</v>
      </c>
      <c r="C134" t="s">
        <v>450</v>
      </c>
      <c r="D134">
        <v>20</v>
      </c>
      <c r="E134" t="s">
        <v>450</v>
      </c>
      <c r="F134">
        <v>2</v>
      </c>
      <c r="G134" s="665"/>
      <c r="H134">
        <v>28</v>
      </c>
      <c r="J134" s="214" t="str">
        <f t="shared" si="4"/>
        <v>LTQ200228</v>
      </c>
      <c r="K134">
        <v>31190</v>
      </c>
      <c r="R134" s="95" t="s">
        <v>450</v>
      </c>
      <c r="V134" s="214"/>
      <c r="EE134" s="95" t="s">
        <v>450</v>
      </c>
      <c r="EF134" s="110"/>
      <c r="EG134" s="110"/>
      <c r="EH134" s="110"/>
      <c r="EI134" s="216"/>
      <c r="EJ134" s="110"/>
      <c r="EK134" s="110"/>
      <c r="EL134" s="110"/>
      <c r="EM134" s="110"/>
      <c r="EN134" s="110"/>
      <c r="EO134" s="110"/>
      <c r="EP134" s="110"/>
      <c r="EQ134" s="110"/>
      <c r="ER134" s="110"/>
      <c r="ES134" s="110"/>
      <c r="ET134" s="110"/>
      <c r="EU134" s="110"/>
      <c r="EV134" s="110"/>
      <c r="EW134" s="110"/>
      <c r="EX134" s="110"/>
      <c r="EY134" s="110"/>
      <c r="EZ134" s="110"/>
      <c r="FA134" s="110"/>
      <c r="FB134" s="110"/>
      <c r="FC134" s="110"/>
      <c r="FD134" s="110"/>
      <c r="FE134" s="110"/>
      <c r="FF134" s="110"/>
      <c r="FG134" s="110"/>
      <c r="FH134" s="110"/>
      <c r="FI134" s="110"/>
      <c r="FJ134" s="110"/>
      <c r="FK134" s="110"/>
      <c r="FL134" s="110"/>
      <c r="FM134" s="110"/>
      <c r="FN134" s="110"/>
      <c r="FO134" s="110"/>
      <c r="FP134" s="110"/>
      <c r="FQ134" s="110"/>
      <c r="FR134" s="110"/>
      <c r="FS134" s="110"/>
      <c r="FT134" s="110"/>
      <c r="FU134" s="110"/>
      <c r="FV134" s="110"/>
      <c r="FW134" s="110"/>
      <c r="FX134" s="110"/>
      <c r="FY134" s="110"/>
      <c r="FZ134" s="110"/>
      <c r="GA134" s="110"/>
      <c r="GB134" s="110"/>
      <c r="GC134" s="110"/>
      <c r="GD134" s="110"/>
      <c r="GE134" s="110"/>
      <c r="GF134" s="110"/>
      <c r="GG134" s="110"/>
      <c r="GH134" s="110"/>
      <c r="GI134" s="110"/>
      <c r="GJ134" s="110"/>
      <c r="GK134" s="110"/>
      <c r="GL134" s="110"/>
      <c r="GM134" s="110"/>
      <c r="GN134" s="110"/>
      <c r="GO134" s="110"/>
      <c r="GP134" s="110"/>
      <c r="GQ134" s="110"/>
      <c r="GR134" s="110"/>
      <c r="GS134" s="110"/>
      <c r="GT134" s="110"/>
      <c r="GU134" s="110"/>
      <c r="GV134" s="110"/>
      <c r="GW134" s="110"/>
      <c r="GX134" s="110"/>
      <c r="GY134" s="110"/>
      <c r="GZ134" s="110"/>
      <c r="HA134" s="110"/>
      <c r="HB134" s="110"/>
      <c r="HC134" s="110"/>
      <c r="HD134" s="110"/>
      <c r="HE134" s="110"/>
      <c r="HF134" s="110"/>
      <c r="HG134" s="110"/>
      <c r="HH134" s="110"/>
      <c r="HI134" s="110"/>
      <c r="HJ134" s="110"/>
      <c r="HK134" s="110"/>
      <c r="HL134" s="110"/>
      <c r="HM134" s="110"/>
      <c r="HN134" s="110"/>
      <c r="HO134" s="110"/>
      <c r="HP134" s="110"/>
      <c r="HQ134" s="110"/>
      <c r="HR134" s="110"/>
      <c r="HS134" s="110"/>
      <c r="HT134" s="110"/>
      <c r="HU134" s="110"/>
      <c r="HV134" s="110"/>
      <c r="HW134" s="110"/>
      <c r="HX134" s="110"/>
      <c r="HY134" s="110"/>
      <c r="HZ134" s="110"/>
      <c r="IA134" s="110"/>
      <c r="IB134" s="110"/>
      <c r="IC134" s="110"/>
      <c r="ID134" s="110"/>
      <c r="IE134" s="110"/>
      <c r="IF134" s="110"/>
      <c r="IG134" s="110"/>
      <c r="IH134" s="110"/>
      <c r="II134" s="110"/>
      <c r="IJ134" s="110"/>
      <c r="IK134" s="110"/>
      <c r="IL134" s="110"/>
      <c r="IM134" s="110"/>
      <c r="IN134" s="110"/>
      <c r="IO134" s="110"/>
      <c r="IP134" s="110"/>
      <c r="IQ134" s="70"/>
    </row>
    <row r="135" spans="1:251" ht="16.5" hidden="1" customHeight="1">
      <c r="A135" s="95" t="s">
        <v>450</v>
      </c>
      <c r="B135" t="s">
        <v>1349</v>
      </c>
      <c r="C135" t="s">
        <v>450</v>
      </c>
      <c r="D135">
        <v>20</v>
      </c>
      <c r="E135" t="s">
        <v>450</v>
      </c>
      <c r="F135">
        <v>2</v>
      </c>
      <c r="G135" s="665"/>
      <c r="H135">
        <v>29</v>
      </c>
      <c r="J135" s="214" t="str">
        <f t="shared" si="4"/>
        <v>LTQ200229</v>
      </c>
      <c r="K135">
        <v>31790</v>
      </c>
      <c r="R135" s="95" t="s">
        <v>450</v>
      </c>
      <c r="V135" s="214"/>
      <c r="EE135" s="95" t="s">
        <v>450</v>
      </c>
      <c r="EF135" s="110"/>
      <c r="EG135" s="110"/>
      <c r="EH135" s="110"/>
      <c r="EI135" s="216"/>
      <c r="EJ135" s="110"/>
      <c r="EK135" s="110"/>
      <c r="EL135" s="110"/>
      <c r="EM135" s="110"/>
      <c r="EN135" s="110"/>
      <c r="EO135" s="110"/>
      <c r="EP135" s="110"/>
      <c r="EQ135" s="110"/>
      <c r="ER135" s="110"/>
      <c r="ES135" s="110"/>
      <c r="ET135" s="110"/>
      <c r="EU135" s="110"/>
      <c r="EV135" s="110"/>
      <c r="EW135" s="110"/>
      <c r="EX135" s="110"/>
      <c r="EY135" s="110"/>
      <c r="EZ135" s="110"/>
      <c r="FA135" s="110"/>
      <c r="FB135" s="110"/>
      <c r="FC135" s="110"/>
      <c r="FD135" s="110"/>
      <c r="FE135" s="110"/>
      <c r="FF135" s="110"/>
      <c r="FG135" s="110"/>
      <c r="FH135" s="110"/>
      <c r="FI135" s="110"/>
      <c r="FJ135" s="110"/>
      <c r="FK135" s="110"/>
      <c r="FL135" s="110"/>
      <c r="FM135" s="110"/>
      <c r="FN135" s="110"/>
      <c r="FO135" s="110"/>
      <c r="FP135" s="110"/>
      <c r="FQ135" s="110"/>
      <c r="FR135" s="110"/>
      <c r="FS135" s="110"/>
      <c r="FT135" s="110"/>
      <c r="FU135" s="110"/>
      <c r="FV135" s="110"/>
      <c r="FW135" s="110"/>
      <c r="FX135" s="110"/>
      <c r="FY135" s="110"/>
      <c r="FZ135" s="110"/>
      <c r="GA135" s="110"/>
      <c r="GB135" s="110"/>
      <c r="GC135" s="110"/>
      <c r="GD135" s="110"/>
      <c r="GE135" s="110"/>
      <c r="GF135" s="110"/>
      <c r="GG135" s="110"/>
      <c r="GH135" s="110"/>
      <c r="GI135" s="110"/>
      <c r="GJ135" s="110"/>
      <c r="GK135" s="110"/>
      <c r="GL135" s="110"/>
      <c r="GM135" s="110"/>
      <c r="GN135" s="110"/>
      <c r="GO135" s="110"/>
      <c r="GP135" s="110"/>
      <c r="GQ135" s="110"/>
      <c r="GR135" s="110"/>
      <c r="GS135" s="110"/>
      <c r="GT135" s="110"/>
      <c r="GU135" s="110"/>
      <c r="GV135" s="110"/>
      <c r="GW135" s="110"/>
      <c r="GX135" s="110"/>
      <c r="GY135" s="110"/>
      <c r="GZ135" s="110"/>
      <c r="HA135" s="110"/>
      <c r="HB135" s="110"/>
      <c r="HC135" s="110"/>
      <c r="HD135" s="110"/>
      <c r="HE135" s="110"/>
      <c r="HF135" s="110"/>
      <c r="HG135" s="110"/>
      <c r="HH135" s="110"/>
      <c r="HI135" s="110"/>
      <c r="HJ135" s="110"/>
      <c r="HK135" s="110"/>
      <c r="HL135" s="110"/>
      <c r="HM135" s="110"/>
      <c r="HN135" s="110"/>
      <c r="HO135" s="110"/>
      <c r="HP135" s="110"/>
      <c r="HQ135" s="110"/>
      <c r="HR135" s="110"/>
      <c r="HS135" s="110"/>
      <c r="HT135" s="110"/>
      <c r="HU135" s="110"/>
      <c r="HV135" s="110"/>
      <c r="HW135" s="110"/>
      <c r="HX135" s="110"/>
      <c r="HY135" s="110"/>
      <c r="HZ135" s="110"/>
      <c r="IA135" s="110"/>
      <c r="IB135" s="110"/>
      <c r="IC135" s="110"/>
      <c r="ID135" s="110"/>
      <c r="IE135" s="110"/>
      <c r="IF135" s="110"/>
      <c r="IG135" s="110"/>
      <c r="IH135" s="110"/>
      <c r="II135" s="110"/>
      <c r="IJ135" s="110"/>
      <c r="IK135" s="110"/>
      <c r="IL135" s="110"/>
      <c r="IM135" s="110"/>
      <c r="IN135" s="110"/>
      <c r="IO135" s="110"/>
      <c r="IP135" s="110"/>
      <c r="IQ135" s="70"/>
    </row>
    <row r="136" spans="1:251" ht="16.5" hidden="1" customHeight="1">
      <c r="A136" s="95" t="s">
        <v>450</v>
      </c>
      <c r="B136" t="s">
        <v>1349</v>
      </c>
      <c r="C136" t="s">
        <v>450</v>
      </c>
      <c r="D136">
        <v>20</v>
      </c>
      <c r="E136" t="s">
        <v>450</v>
      </c>
      <c r="F136">
        <v>2</v>
      </c>
      <c r="G136" s="665"/>
      <c r="H136">
        <v>30</v>
      </c>
      <c r="J136" s="214" t="str">
        <f t="shared" si="4"/>
        <v>LTQ200230</v>
      </c>
      <c r="K136">
        <v>32400</v>
      </c>
      <c r="R136" s="95" t="s">
        <v>450</v>
      </c>
      <c r="V136" s="214"/>
      <c r="EE136" s="95" t="s">
        <v>450</v>
      </c>
      <c r="EF136" s="110"/>
      <c r="EG136" s="110"/>
      <c r="EH136" s="110"/>
      <c r="EI136" s="216"/>
      <c r="EJ136" s="110"/>
      <c r="EK136" s="110"/>
      <c r="EL136" s="110"/>
      <c r="EM136" s="110"/>
      <c r="EN136" s="110"/>
      <c r="EO136" s="110"/>
      <c r="EP136" s="110"/>
      <c r="EQ136" s="110"/>
      <c r="ER136" s="110"/>
      <c r="ES136" s="110"/>
      <c r="ET136" s="110"/>
      <c r="EU136" s="110"/>
      <c r="EV136" s="110"/>
      <c r="EW136" s="110"/>
      <c r="EX136" s="110"/>
      <c r="EY136" s="110"/>
      <c r="EZ136" s="110"/>
      <c r="FA136" s="110"/>
      <c r="FB136" s="110"/>
      <c r="FC136" s="110"/>
      <c r="FD136" s="110"/>
      <c r="FE136" s="110"/>
      <c r="FF136" s="110"/>
      <c r="FG136" s="110"/>
      <c r="FH136" s="110"/>
      <c r="FI136" s="110"/>
      <c r="FJ136" s="110"/>
      <c r="FK136" s="110"/>
      <c r="FL136" s="110"/>
      <c r="FM136" s="110"/>
      <c r="FN136" s="110"/>
      <c r="FO136" s="110"/>
      <c r="FP136" s="110"/>
      <c r="FQ136" s="110"/>
      <c r="FR136" s="110"/>
      <c r="FS136" s="110"/>
      <c r="FT136" s="110"/>
      <c r="FU136" s="110"/>
      <c r="FV136" s="110"/>
      <c r="FW136" s="110"/>
      <c r="FX136" s="110"/>
      <c r="FY136" s="110"/>
      <c r="FZ136" s="110"/>
      <c r="GA136" s="110"/>
      <c r="GB136" s="110"/>
      <c r="GC136" s="110"/>
      <c r="GD136" s="110"/>
      <c r="GE136" s="110"/>
      <c r="GF136" s="110"/>
      <c r="GG136" s="110"/>
      <c r="GH136" s="110"/>
      <c r="GI136" s="110"/>
      <c r="GJ136" s="110"/>
      <c r="GK136" s="110"/>
      <c r="GL136" s="110"/>
      <c r="GM136" s="110"/>
      <c r="GN136" s="110"/>
      <c r="GO136" s="110"/>
      <c r="GP136" s="110"/>
      <c r="GQ136" s="110"/>
      <c r="GR136" s="110"/>
      <c r="GS136" s="110"/>
      <c r="GT136" s="110"/>
      <c r="GU136" s="110"/>
      <c r="GV136" s="110"/>
      <c r="GW136" s="110"/>
      <c r="GX136" s="110"/>
      <c r="GY136" s="110"/>
      <c r="GZ136" s="110"/>
      <c r="HA136" s="110"/>
      <c r="HB136" s="110"/>
      <c r="HC136" s="110"/>
      <c r="HD136" s="110"/>
      <c r="HE136" s="110"/>
      <c r="HF136" s="110"/>
      <c r="HG136" s="110"/>
      <c r="HH136" s="110"/>
      <c r="HI136" s="110"/>
      <c r="HJ136" s="110"/>
      <c r="HK136" s="110"/>
      <c r="HL136" s="110"/>
      <c r="HM136" s="110"/>
      <c r="HN136" s="110"/>
      <c r="HO136" s="110"/>
      <c r="HP136" s="110"/>
      <c r="HQ136" s="110"/>
      <c r="HR136" s="110"/>
      <c r="HS136" s="110"/>
      <c r="HT136" s="110"/>
      <c r="HU136" s="110"/>
      <c r="HV136" s="110"/>
      <c r="HW136" s="110"/>
      <c r="HX136" s="110"/>
      <c r="HY136" s="110"/>
      <c r="HZ136" s="110"/>
      <c r="IA136" s="110"/>
      <c r="IB136" s="110"/>
      <c r="IC136" s="110"/>
      <c r="ID136" s="110"/>
      <c r="IE136" s="110"/>
      <c r="IF136" s="110"/>
      <c r="IG136" s="110"/>
      <c r="IH136" s="110"/>
      <c r="II136" s="110"/>
      <c r="IJ136" s="110"/>
      <c r="IK136" s="110"/>
      <c r="IL136" s="110"/>
      <c r="IM136" s="110"/>
      <c r="IN136" s="110"/>
      <c r="IO136" s="110"/>
      <c r="IP136" s="110"/>
      <c r="IQ136" s="70"/>
    </row>
    <row r="137" spans="1:251" ht="16.5" hidden="1" customHeight="1">
      <c r="A137" s="95" t="s">
        <v>450</v>
      </c>
      <c r="B137" t="s">
        <v>1349</v>
      </c>
      <c r="C137" t="s">
        <v>450</v>
      </c>
      <c r="D137">
        <v>20</v>
      </c>
      <c r="E137" t="s">
        <v>450</v>
      </c>
      <c r="F137">
        <v>2</v>
      </c>
      <c r="G137" s="665"/>
      <c r="H137">
        <v>31</v>
      </c>
      <c r="J137" s="214" t="str">
        <f t="shared" si="4"/>
        <v>LTQ200231</v>
      </c>
      <c r="K137">
        <v>33420</v>
      </c>
      <c r="R137" s="95" t="s">
        <v>450</v>
      </c>
      <c r="V137" s="214"/>
      <c r="EE137" s="95" t="s">
        <v>450</v>
      </c>
      <c r="EF137" s="110"/>
      <c r="EG137" s="110"/>
      <c r="EH137" s="110"/>
      <c r="EI137" s="216"/>
      <c r="EJ137" s="110"/>
      <c r="EK137" s="110"/>
      <c r="EL137" s="110"/>
      <c r="EM137" s="110"/>
      <c r="EN137" s="110"/>
      <c r="EO137" s="110"/>
      <c r="EP137" s="110"/>
      <c r="EQ137" s="110"/>
      <c r="ER137" s="110"/>
      <c r="ES137" s="110"/>
      <c r="ET137" s="110"/>
      <c r="EU137" s="110"/>
      <c r="EV137" s="110"/>
      <c r="EW137" s="110"/>
      <c r="EX137" s="110"/>
      <c r="EY137" s="110"/>
      <c r="EZ137" s="110"/>
      <c r="FA137" s="110"/>
      <c r="FB137" s="110"/>
      <c r="FC137" s="110"/>
      <c r="FD137" s="110"/>
      <c r="FE137" s="110"/>
      <c r="FF137" s="110"/>
      <c r="FG137" s="110"/>
      <c r="FH137" s="110"/>
      <c r="FI137" s="110"/>
      <c r="FJ137" s="110"/>
      <c r="FK137" s="110"/>
      <c r="FL137" s="110"/>
      <c r="FM137" s="110"/>
      <c r="FN137" s="110"/>
      <c r="FO137" s="110"/>
      <c r="FP137" s="110"/>
      <c r="FQ137" s="110"/>
      <c r="FR137" s="110"/>
      <c r="FS137" s="110"/>
      <c r="FT137" s="110"/>
      <c r="FU137" s="110"/>
      <c r="FV137" s="110"/>
      <c r="FW137" s="110"/>
      <c r="FX137" s="110"/>
      <c r="FY137" s="110"/>
      <c r="FZ137" s="110"/>
      <c r="GA137" s="110"/>
      <c r="GB137" s="110"/>
      <c r="GC137" s="110"/>
      <c r="GD137" s="110"/>
      <c r="GE137" s="110"/>
      <c r="GF137" s="110"/>
      <c r="GG137" s="110"/>
      <c r="GH137" s="110"/>
      <c r="GI137" s="110"/>
      <c r="GJ137" s="110"/>
      <c r="GK137" s="110"/>
      <c r="GL137" s="110"/>
      <c r="GM137" s="110"/>
      <c r="GN137" s="110"/>
      <c r="GO137" s="110"/>
      <c r="GP137" s="110"/>
      <c r="GQ137" s="110"/>
      <c r="GR137" s="110"/>
      <c r="GS137" s="110"/>
      <c r="GT137" s="110"/>
      <c r="GU137" s="110"/>
      <c r="GV137" s="110"/>
      <c r="GW137" s="110"/>
      <c r="GX137" s="110"/>
      <c r="GY137" s="110"/>
      <c r="GZ137" s="110"/>
      <c r="HA137" s="110"/>
      <c r="HB137" s="110"/>
      <c r="HC137" s="110"/>
      <c r="HD137" s="110"/>
      <c r="HE137" s="110"/>
      <c r="HF137" s="110"/>
      <c r="HG137" s="110"/>
      <c r="HH137" s="110"/>
      <c r="HI137" s="110"/>
      <c r="HJ137" s="110"/>
      <c r="HK137" s="110"/>
      <c r="HL137" s="110"/>
      <c r="HM137" s="110"/>
      <c r="HN137" s="110"/>
      <c r="HO137" s="110"/>
      <c r="HP137" s="110"/>
      <c r="HQ137" s="110"/>
      <c r="HR137" s="110"/>
      <c r="HS137" s="110"/>
      <c r="HT137" s="110"/>
      <c r="HU137" s="110"/>
      <c r="HV137" s="110"/>
      <c r="HW137" s="110"/>
      <c r="HX137" s="110"/>
      <c r="HY137" s="110"/>
      <c r="HZ137" s="110"/>
      <c r="IA137" s="110"/>
      <c r="IB137" s="110"/>
      <c r="IC137" s="110"/>
      <c r="ID137" s="110"/>
      <c r="IE137" s="110"/>
      <c r="IF137" s="110"/>
      <c r="IG137" s="110"/>
      <c r="IH137" s="110"/>
      <c r="II137" s="110"/>
      <c r="IJ137" s="110"/>
      <c r="IK137" s="110"/>
      <c r="IL137" s="110"/>
      <c r="IM137" s="110"/>
      <c r="IN137" s="110"/>
      <c r="IO137" s="110"/>
      <c r="IP137" s="110"/>
      <c r="IQ137" s="70"/>
    </row>
    <row r="138" spans="1:251" ht="16.5" hidden="1" customHeight="1">
      <c r="A138" s="95" t="s">
        <v>450</v>
      </c>
      <c r="B138" t="s">
        <v>1349</v>
      </c>
      <c r="C138" t="s">
        <v>450</v>
      </c>
      <c r="D138">
        <v>20</v>
      </c>
      <c r="E138" t="s">
        <v>450</v>
      </c>
      <c r="F138">
        <v>2</v>
      </c>
      <c r="G138" s="665"/>
      <c r="H138">
        <v>32</v>
      </c>
      <c r="J138" s="214" t="str">
        <f t="shared" si="4"/>
        <v>LTQ200232</v>
      </c>
      <c r="K138">
        <v>34540</v>
      </c>
      <c r="R138" s="95" t="s">
        <v>450</v>
      </c>
      <c r="V138" s="214"/>
      <c r="EE138" s="95" t="s">
        <v>450</v>
      </c>
      <c r="EF138" s="110"/>
      <c r="EG138" s="110"/>
      <c r="EH138" s="110"/>
      <c r="EI138" s="216"/>
      <c r="EJ138" s="110"/>
      <c r="EK138" s="110"/>
      <c r="EL138" s="110"/>
      <c r="EM138" s="110"/>
      <c r="EN138" s="110"/>
      <c r="EO138" s="110"/>
      <c r="EP138" s="110"/>
      <c r="EQ138" s="110"/>
      <c r="ER138" s="110"/>
      <c r="ES138" s="110"/>
      <c r="ET138" s="110"/>
      <c r="EU138" s="110"/>
      <c r="EV138" s="110"/>
      <c r="EW138" s="110"/>
      <c r="EX138" s="110"/>
      <c r="EY138" s="110"/>
      <c r="EZ138" s="110"/>
      <c r="FA138" s="110"/>
      <c r="FB138" s="110"/>
      <c r="FC138" s="110"/>
      <c r="FD138" s="110"/>
      <c r="FE138" s="110"/>
      <c r="FF138" s="110"/>
      <c r="FG138" s="110"/>
      <c r="FH138" s="110"/>
      <c r="FI138" s="110"/>
      <c r="FJ138" s="110"/>
      <c r="FK138" s="110"/>
      <c r="FL138" s="110"/>
      <c r="FM138" s="110"/>
      <c r="FN138" s="110"/>
      <c r="FO138" s="110"/>
      <c r="FP138" s="110"/>
      <c r="FQ138" s="110"/>
      <c r="FR138" s="110"/>
      <c r="FS138" s="110"/>
      <c r="FT138" s="110"/>
      <c r="FU138" s="110"/>
      <c r="FV138" s="110"/>
      <c r="FW138" s="110"/>
      <c r="FX138" s="110"/>
      <c r="FY138" s="110"/>
      <c r="FZ138" s="110"/>
      <c r="GA138" s="110"/>
      <c r="GB138" s="110"/>
      <c r="GC138" s="110"/>
      <c r="GD138" s="110"/>
      <c r="GE138" s="110"/>
      <c r="GF138" s="110"/>
      <c r="GG138" s="110"/>
      <c r="GH138" s="110"/>
      <c r="GI138" s="110"/>
      <c r="GJ138" s="110"/>
      <c r="GK138" s="110"/>
      <c r="GL138" s="110"/>
      <c r="GM138" s="110"/>
      <c r="GN138" s="110"/>
      <c r="GO138" s="110"/>
      <c r="GP138" s="110"/>
      <c r="GQ138" s="110"/>
      <c r="GR138" s="110"/>
      <c r="GS138" s="110"/>
      <c r="GT138" s="110"/>
      <c r="GU138" s="110"/>
      <c r="GV138" s="110"/>
      <c r="GW138" s="110"/>
      <c r="GX138" s="110"/>
      <c r="GY138" s="110"/>
      <c r="GZ138" s="110"/>
      <c r="HA138" s="110"/>
      <c r="HB138" s="110"/>
      <c r="HC138" s="110"/>
      <c r="HD138" s="110"/>
      <c r="HE138" s="110"/>
      <c r="HF138" s="110"/>
      <c r="HG138" s="110"/>
      <c r="HH138" s="110"/>
      <c r="HI138" s="110"/>
      <c r="HJ138" s="110"/>
      <c r="HK138" s="110"/>
      <c r="HL138" s="110"/>
      <c r="HM138" s="110"/>
      <c r="HN138" s="110"/>
      <c r="HO138" s="110"/>
      <c r="HP138" s="110"/>
      <c r="HQ138" s="110"/>
      <c r="HR138" s="110"/>
      <c r="HS138" s="110"/>
      <c r="HT138" s="110"/>
      <c r="HU138" s="110"/>
      <c r="HV138" s="110"/>
      <c r="HW138" s="110"/>
      <c r="HX138" s="110"/>
      <c r="HY138" s="110"/>
      <c r="HZ138" s="110"/>
      <c r="IA138" s="110"/>
      <c r="IB138" s="110"/>
      <c r="IC138" s="110"/>
      <c r="ID138" s="110"/>
      <c r="IE138" s="110"/>
      <c r="IF138" s="110"/>
      <c r="IG138" s="110"/>
      <c r="IH138" s="110"/>
      <c r="II138" s="110"/>
      <c r="IJ138" s="110"/>
      <c r="IK138" s="110"/>
      <c r="IL138" s="110"/>
      <c r="IM138" s="110"/>
      <c r="IN138" s="110"/>
      <c r="IO138" s="110"/>
      <c r="IP138" s="110"/>
      <c r="IQ138" s="70"/>
    </row>
    <row r="139" spans="1:251" ht="16.5" hidden="1" customHeight="1">
      <c r="A139" s="95" t="s">
        <v>450</v>
      </c>
      <c r="B139" t="s">
        <v>1349</v>
      </c>
      <c r="C139" t="s">
        <v>450</v>
      </c>
      <c r="D139">
        <v>20</v>
      </c>
      <c r="E139" t="s">
        <v>450</v>
      </c>
      <c r="F139">
        <v>2</v>
      </c>
      <c r="G139" s="665"/>
      <c r="H139">
        <v>33</v>
      </c>
      <c r="J139" s="214" t="str">
        <f t="shared" si="4"/>
        <v>LTQ200233</v>
      </c>
      <c r="K139">
        <v>35460</v>
      </c>
      <c r="R139" s="95" t="s">
        <v>450</v>
      </c>
      <c r="V139" s="214"/>
      <c r="EE139" s="95" t="s">
        <v>450</v>
      </c>
      <c r="EF139" s="110"/>
      <c r="EG139" s="110"/>
      <c r="EH139" s="110"/>
      <c r="EI139" s="216"/>
      <c r="EJ139" s="110"/>
      <c r="EK139" s="110"/>
      <c r="EL139" s="110"/>
      <c r="EM139" s="110"/>
      <c r="EN139" s="110"/>
      <c r="EO139" s="110"/>
      <c r="EP139" s="110"/>
      <c r="EQ139" s="110"/>
      <c r="ER139" s="110"/>
      <c r="ES139" s="110"/>
      <c r="ET139" s="110"/>
      <c r="EU139" s="110"/>
      <c r="EV139" s="110"/>
      <c r="EW139" s="110"/>
      <c r="EX139" s="110"/>
      <c r="EY139" s="110"/>
      <c r="EZ139" s="110"/>
      <c r="FA139" s="110"/>
      <c r="FB139" s="110"/>
      <c r="FC139" s="110"/>
      <c r="FD139" s="110"/>
      <c r="FE139" s="110"/>
      <c r="FF139" s="110"/>
      <c r="FG139" s="110"/>
      <c r="FH139" s="110"/>
      <c r="FI139" s="110"/>
      <c r="FJ139" s="110"/>
      <c r="FK139" s="110"/>
      <c r="FL139" s="110"/>
      <c r="FM139" s="110"/>
      <c r="FN139" s="110"/>
      <c r="FO139" s="110"/>
      <c r="FP139" s="110"/>
      <c r="FQ139" s="110"/>
      <c r="FR139" s="110"/>
      <c r="FS139" s="110"/>
      <c r="FT139" s="110"/>
      <c r="FU139" s="110"/>
      <c r="FV139" s="110"/>
      <c r="FW139" s="110"/>
      <c r="FX139" s="110"/>
      <c r="FY139" s="110"/>
      <c r="FZ139" s="110"/>
      <c r="GA139" s="110"/>
      <c r="GB139" s="110"/>
      <c r="GC139" s="110"/>
      <c r="GD139" s="110"/>
      <c r="GE139" s="110"/>
      <c r="GF139" s="110"/>
      <c r="GG139" s="110"/>
      <c r="GH139" s="110"/>
      <c r="GI139" s="110"/>
      <c r="GJ139" s="110"/>
      <c r="GK139" s="110"/>
      <c r="GL139" s="110"/>
      <c r="GM139" s="110"/>
      <c r="GN139" s="110"/>
      <c r="GO139" s="110"/>
      <c r="GP139" s="110"/>
      <c r="GQ139" s="110"/>
      <c r="GR139" s="110"/>
      <c r="GS139" s="110"/>
      <c r="GT139" s="110"/>
      <c r="GU139" s="110"/>
      <c r="GV139" s="110"/>
      <c r="GW139" s="110"/>
      <c r="GX139" s="110"/>
      <c r="GY139" s="110"/>
      <c r="GZ139" s="110"/>
      <c r="HA139" s="110"/>
      <c r="HB139" s="110"/>
      <c r="HC139" s="110"/>
      <c r="HD139" s="110"/>
      <c r="HE139" s="110"/>
      <c r="HF139" s="110"/>
      <c r="HG139" s="110"/>
      <c r="HH139" s="110"/>
      <c r="HI139" s="110"/>
      <c r="HJ139" s="110"/>
      <c r="HK139" s="110"/>
      <c r="HL139" s="110"/>
      <c r="HM139" s="110"/>
      <c r="HN139" s="110"/>
      <c r="HO139" s="110"/>
      <c r="HP139" s="110"/>
      <c r="HQ139" s="110"/>
      <c r="HR139" s="110"/>
      <c r="HS139" s="110"/>
      <c r="HT139" s="110"/>
      <c r="HU139" s="110"/>
      <c r="HV139" s="110"/>
      <c r="HW139" s="110"/>
      <c r="HX139" s="110"/>
      <c r="HY139" s="110"/>
      <c r="HZ139" s="110"/>
      <c r="IA139" s="110"/>
      <c r="IB139" s="110"/>
      <c r="IC139" s="110"/>
      <c r="ID139" s="110"/>
      <c r="IE139" s="110"/>
      <c r="IF139" s="110"/>
      <c r="IG139" s="110"/>
      <c r="IH139" s="110"/>
      <c r="II139" s="110"/>
      <c r="IJ139" s="110"/>
      <c r="IK139" s="110"/>
      <c r="IL139" s="110"/>
      <c r="IM139" s="110"/>
      <c r="IN139" s="110"/>
      <c r="IO139" s="110"/>
      <c r="IP139" s="110"/>
      <c r="IQ139" s="70"/>
    </row>
    <row r="140" spans="1:251" ht="16.5" hidden="1" customHeight="1">
      <c r="A140" s="95" t="s">
        <v>450</v>
      </c>
      <c r="B140" t="s">
        <v>1349</v>
      </c>
      <c r="C140" t="s">
        <v>450</v>
      </c>
      <c r="D140">
        <v>20</v>
      </c>
      <c r="E140" t="s">
        <v>450</v>
      </c>
      <c r="F140">
        <v>2</v>
      </c>
      <c r="G140" s="665"/>
      <c r="H140">
        <v>34</v>
      </c>
      <c r="J140" s="214" t="str">
        <f t="shared" si="4"/>
        <v>LTQ200234</v>
      </c>
      <c r="K140">
        <v>36380</v>
      </c>
      <c r="R140" s="95" t="s">
        <v>450</v>
      </c>
      <c r="V140" s="214"/>
      <c r="EE140" s="95" t="s">
        <v>450</v>
      </c>
      <c r="EF140" s="110"/>
      <c r="EG140" s="110"/>
      <c r="EH140" s="110"/>
      <c r="EI140" s="216"/>
      <c r="EJ140" s="110"/>
      <c r="EK140" s="110"/>
      <c r="EL140" s="110"/>
      <c r="EM140" s="110"/>
      <c r="EN140" s="110"/>
      <c r="EO140" s="110"/>
      <c r="EP140" s="110"/>
      <c r="EQ140" s="110"/>
      <c r="ER140" s="110"/>
      <c r="ES140" s="110"/>
      <c r="ET140" s="110"/>
      <c r="EU140" s="110"/>
      <c r="EV140" s="110"/>
      <c r="EW140" s="110"/>
      <c r="EX140" s="110"/>
      <c r="EY140" s="110"/>
      <c r="EZ140" s="110"/>
      <c r="FA140" s="110"/>
      <c r="FB140" s="110"/>
      <c r="FC140" s="110"/>
      <c r="FD140" s="110"/>
      <c r="FE140" s="110"/>
      <c r="FF140" s="110"/>
      <c r="FG140" s="110"/>
      <c r="FH140" s="110"/>
      <c r="FI140" s="110"/>
      <c r="FJ140" s="110"/>
      <c r="FK140" s="110"/>
      <c r="FL140" s="110"/>
      <c r="FM140" s="110"/>
      <c r="FN140" s="110"/>
      <c r="FO140" s="110"/>
      <c r="FP140" s="110"/>
      <c r="FQ140" s="110"/>
      <c r="FR140" s="110"/>
      <c r="FS140" s="110"/>
      <c r="FT140" s="110"/>
      <c r="FU140" s="110"/>
      <c r="FV140" s="110"/>
      <c r="FW140" s="110"/>
      <c r="FX140" s="110"/>
      <c r="FY140" s="110"/>
      <c r="FZ140" s="110"/>
      <c r="GA140" s="110"/>
      <c r="GB140" s="110"/>
      <c r="GC140" s="110"/>
      <c r="GD140" s="110"/>
      <c r="GE140" s="110"/>
      <c r="GF140" s="110"/>
      <c r="GG140" s="110"/>
      <c r="GH140" s="110"/>
      <c r="GI140" s="110"/>
      <c r="GJ140" s="110"/>
      <c r="GK140" s="110"/>
      <c r="GL140" s="110"/>
      <c r="GM140" s="110"/>
      <c r="GN140" s="110"/>
      <c r="GO140" s="110"/>
      <c r="GP140" s="110"/>
      <c r="GQ140" s="110"/>
      <c r="GR140" s="110"/>
      <c r="GS140" s="110"/>
      <c r="GT140" s="110"/>
      <c r="GU140" s="110"/>
      <c r="GV140" s="110"/>
      <c r="GW140" s="110"/>
      <c r="GX140" s="110"/>
      <c r="GY140" s="110"/>
      <c r="GZ140" s="110"/>
      <c r="HA140" s="110"/>
      <c r="HB140" s="110"/>
      <c r="HC140" s="110"/>
      <c r="HD140" s="110"/>
      <c r="HE140" s="110"/>
      <c r="HF140" s="110"/>
      <c r="HG140" s="110"/>
      <c r="HH140" s="110"/>
      <c r="HI140" s="110"/>
      <c r="HJ140" s="110"/>
      <c r="HK140" s="110"/>
      <c r="HL140" s="110"/>
      <c r="HM140" s="110"/>
      <c r="HN140" s="110"/>
      <c r="HO140" s="110"/>
      <c r="HP140" s="110"/>
      <c r="HQ140" s="110"/>
      <c r="HR140" s="110"/>
      <c r="HS140" s="110"/>
      <c r="HT140" s="110"/>
      <c r="HU140" s="110"/>
      <c r="HV140" s="110"/>
      <c r="HW140" s="110"/>
      <c r="HX140" s="110"/>
      <c r="HY140" s="110"/>
      <c r="HZ140" s="110"/>
      <c r="IA140" s="110"/>
      <c r="IB140" s="110"/>
      <c r="IC140" s="110"/>
      <c r="ID140" s="110"/>
      <c r="IE140" s="110"/>
      <c r="IF140" s="110"/>
      <c r="IG140" s="110"/>
      <c r="IH140" s="110"/>
      <c r="II140" s="110"/>
      <c r="IJ140" s="110"/>
      <c r="IK140" s="110"/>
      <c r="IL140" s="110"/>
      <c r="IM140" s="110"/>
      <c r="IN140" s="110"/>
      <c r="IO140" s="110"/>
      <c r="IP140" s="110"/>
      <c r="IQ140" s="70"/>
    </row>
    <row r="141" spans="1:251" ht="16.5" hidden="1" customHeight="1">
      <c r="A141" s="95" t="s">
        <v>450</v>
      </c>
      <c r="B141" t="s">
        <v>1349</v>
      </c>
      <c r="C141" t="s">
        <v>450</v>
      </c>
      <c r="D141">
        <v>20</v>
      </c>
      <c r="E141" t="s">
        <v>450</v>
      </c>
      <c r="F141">
        <v>2</v>
      </c>
      <c r="G141" s="665"/>
      <c r="H141">
        <v>35</v>
      </c>
      <c r="J141" s="214" t="str">
        <f t="shared" si="4"/>
        <v>LTQ200235</v>
      </c>
      <c r="K141">
        <v>37290</v>
      </c>
      <c r="R141" s="95" t="s">
        <v>450</v>
      </c>
      <c r="V141" s="214"/>
      <c r="EE141" s="95" t="s">
        <v>450</v>
      </c>
      <c r="EF141" s="110"/>
      <c r="EG141" s="110"/>
      <c r="EH141" s="110"/>
      <c r="EI141" s="216"/>
      <c r="EJ141" s="110"/>
      <c r="EK141" s="110"/>
      <c r="EL141" s="110"/>
      <c r="EM141" s="110"/>
      <c r="EN141" s="110"/>
      <c r="EO141" s="110"/>
      <c r="EP141" s="110"/>
      <c r="EQ141" s="110"/>
      <c r="ER141" s="110"/>
      <c r="ES141" s="110"/>
      <c r="ET141" s="110"/>
      <c r="EU141" s="110"/>
      <c r="EV141" s="110"/>
      <c r="EW141" s="110"/>
      <c r="EX141" s="110"/>
      <c r="EY141" s="110"/>
      <c r="EZ141" s="110"/>
      <c r="FA141" s="110"/>
      <c r="FB141" s="110"/>
      <c r="FC141" s="110"/>
      <c r="FD141" s="110"/>
      <c r="FE141" s="110"/>
      <c r="FF141" s="110"/>
      <c r="FG141" s="110"/>
      <c r="FH141" s="110"/>
      <c r="FI141" s="110"/>
      <c r="FJ141" s="110"/>
      <c r="FK141" s="110"/>
      <c r="FL141" s="110"/>
      <c r="FM141" s="110"/>
      <c r="FN141" s="110"/>
      <c r="FO141" s="110"/>
      <c r="FP141" s="110"/>
      <c r="FQ141" s="110"/>
      <c r="FR141" s="110"/>
      <c r="FS141" s="110"/>
      <c r="FT141" s="110"/>
      <c r="FU141" s="110"/>
      <c r="FV141" s="110"/>
      <c r="FW141" s="110"/>
      <c r="FX141" s="110"/>
      <c r="FY141" s="110"/>
      <c r="FZ141" s="110"/>
      <c r="GA141" s="110"/>
      <c r="GB141" s="110"/>
      <c r="GC141" s="110"/>
      <c r="GD141" s="110"/>
      <c r="GE141" s="110"/>
      <c r="GF141" s="110"/>
      <c r="GG141" s="110"/>
      <c r="GH141" s="110"/>
      <c r="GI141" s="110"/>
      <c r="GJ141" s="110"/>
      <c r="GK141" s="110"/>
      <c r="GL141" s="110"/>
      <c r="GM141" s="110"/>
      <c r="GN141" s="110"/>
      <c r="GO141" s="110"/>
      <c r="GP141" s="110"/>
      <c r="GQ141" s="110"/>
      <c r="GR141" s="110"/>
      <c r="GS141" s="110"/>
      <c r="GT141" s="110"/>
      <c r="GU141" s="110"/>
      <c r="GV141" s="110"/>
      <c r="GW141" s="110"/>
      <c r="GX141" s="110"/>
      <c r="GY141" s="110"/>
      <c r="GZ141" s="110"/>
      <c r="HA141" s="110"/>
      <c r="HB141" s="110"/>
      <c r="HC141" s="110"/>
      <c r="HD141" s="110"/>
      <c r="HE141" s="110"/>
      <c r="HF141" s="110"/>
      <c r="HG141" s="110"/>
      <c r="HH141" s="110"/>
      <c r="HI141" s="110"/>
      <c r="HJ141" s="110"/>
      <c r="HK141" s="110"/>
      <c r="HL141" s="110"/>
      <c r="HM141" s="110"/>
      <c r="HN141" s="110"/>
      <c r="HO141" s="110"/>
      <c r="HP141" s="110"/>
      <c r="HQ141" s="110"/>
      <c r="HR141" s="110"/>
      <c r="HS141" s="110"/>
      <c r="HT141" s="110"/>
      <c r="HU141" s="110"/>
      <c r="HV141" s="110"/>
      <c r="HW141" s="110"/>
      <c r="HX141" s="110"/>
      <c r="HY141" s="110"/>
      <c r="HZ141" s="110"/>
      <c r="IA141" s="110"/>
      <c r="IB141" s="110"/>
      <c r="IC141" s="110"/>
      <c r="ID141" s="110"/>
      <c r="IE141" s="110"/>
      <c r="IF141" s="110"/>
      <c r="IG141" s="110"/>
      <c r="IH141" s="110"/>
      <c r="II141" s="110"/>
      <c r="IJ141" s="110"/>
      <c r="IK141" s="110"/>
      <c r="IL141" s="110"/>
      <c r="IM141" s="110"/>
      <c r="IN141" s="110"/>
      <c r="IO141" s="110"/>
      <c r="IP141" s="110"/>
      <c r="IQ141" s="70"/>
    </row>
    <row r="142" spans="1:251" ht="16.5" hidden="1" customHeight="1">
      <c r="A142" s="95" t="s">
        <v>450</v>
      </c>
      <c r="B142" t="s">
        <v>1349</v>
      </c>
      <c r="C142" t="s">
        <v>450</v>
      </c>
      <c r="D142">
        <v>20</v>
      </c>
      <c r="E142" t="s">
        <v>450</v>
      </c>
      <c r="F142">
        <v>2</v>
      </c>
      <c r="G142" s="665"/>
      <c r="H142">
        <v>36</v>
      </c>
      <c r="J142" s="214" t="str">
        <f t="shared" si="4"/>
        <v>LTQ200236</v>
      </c>
      <c r="K142">
        <v>38200</v>
      </c>
      <c r="R142" s="95" t="s">
        <v>450</v>
      </c>
      <c r="V142" s="214"/>
      <c r="EE142" s="95" t="s">
        <v>450</v>
      </c>
      <c r="EF142" s="110"/>
      <c r="EG142" s="110"/>
      <c r="EH142" s="110"/>
      <c r="EI142" s="216"/>
      <c r="EJ142" s="110"/>
      <c r="EK142" s="110"/>
      <c r="EL142" s="110"/>
      <c r="EM142" s="110"/>
      <c r="EN142" s="110"/>
      <c r="EO142" s="110"/>
      <c r="EP142" s="110"/>
      <c r="EQ142" s="110"/>
      <c r="ER142" s="110"/>
      <c r="ES142" s="110"/>
      <c r="ET142" s="110"/>
      <c r="EU142" s="110"/>
      <c r="EV142" s="110"/>
      <c r="EW142" s="110"/>
      <c r="EX142" s="110"/>
      <c r="EY142" s="110"/>
      <c r="EZ142" s="110"/>
      <c r="FA142" s="110"/>
      <c r="FB142" s="110"/>
      <c r="FC142" s="110"/>
      <c r="FD142" s="110"/>
      <c r="FE142" s="110"/>
      <c r="FF142" s="110"/>
      <c r="FG142" s="110"/>
      <c r="FH142" s="110"/>
      <c r="FI142" s="110"/>
      <c r="FJ142" s="110"/>
      <c r="FK142" s="110"/>
      <c r="FL142" s="110"/>
      <c r="FM142" s="110"/>
      <c r="FN142" s="110"/>
      <c r="FO142" s="110"/>
      <c r="FP142" s="110"/>
      <c r="FQ142" s="110"/>
      <c r="FR142" s="110"/>
      <c r="FS142" s="110"/>
      <c r="FT142" s="110"/>
      <c r="FU142" s="110"/>
      <c r="FV142" s="110"/>
      <c r="FW142" s="110"/>
      <c r="FX142" s="110"/>
      <c r="FY142" s="110"/>
      <c r="FZ142" s="110"/>
      <c r="GA142" s="110"/>
      <c r="GB142" s="110"/>
      <c r="GC142" s="110"/>
      <c r="GD142" s="110"/>
      <c r="GE142" s="110"/>
      <c r="GF142" s="110"/>
      <c r="GG142" s="110"/>
      <c r="GH142" s="110"/>
      <c r="GI142" s="110"/>
      <c r="GJ142" s="110"/>
      <c r="GK142" s="110"/>
      <c r="GL142" s="110"/>
      <c r="GM142" s="110"/>
      <c r="GN142" s="110"/>
      <c r="GO142" s="110"/>
      <c r="GP142" s="110"/>
      <c r="GQ142" s="110"/>
      <c r="GR142" s="110"/>
      <c r="GS142" s="110"/>
      <c r="GT142" s="110"/>
      <c r="GU142" s="110"/>
      <c r="GV142" s="110"/>
      <c r="GW142" s="110"/>
      <c r="GX142" s="110"/>
      <c r="GY142" s="110"/>
      <c r="GZ142" s="110"/>
      <c r="HA142" s="110"/>
      <c r="HB142" s="110"/>
      <c r="HC142" s="110"/>
      <c r="HD142" s="110"/>
      <c r="HE142" s="110"/>
      <c r="HF142" s="110"/>
      <c r="HG142" s="110"/>
      <c r="HH142" s="110"/>
      <c r="HI142" s="110"/>
      <c r="HJ142" s="110"/>
      <c r="HK142" s="110"/>
      <c r="HL142" s="110"/>
      <c r="HM142" s="110"/>
      <c r="HN142" s="110"/>
      <c r="HO142" s="110"/>
      <c r="HP142" s="110"/>
      <c r="HQ142" s="110"/>
      <c r="HR142" s="110"/>
      <c r="HS142" s="110"/>
      <c r="HT142" s="110"/>
      <c r="HU142" s="110"/>
      <c r="HV142" s="110"/>
      <c r="HW142" s="110"/>
      <c r="HX142" s="110"/>
      <c r="HY142" s="110"/>
      <c r="HZ142" s="110"/>
      <c r="IA142" s="110"/>
      <c r="IB142" s="110"/>
      <c r="IC142" s="110"/>
      <c r="ID142" s="110"/>
      <c r="IE142" s="110"/>
      <c r="IF142" s="110"/>
      <c r="IG142" s="110"/>
      <c r="IH142" s="110"/>
      <c r="II142" s="110"/>
      <c r="IJ142" s="110"/>
      <c r="IK142" s="110"/>
      <c r="IL142" s="110"/>
      <c r="IM142" s="110"/>
      <c r="IN142" s="110"/>
      <c r="IO142" s="110"/>
      <c r="IP142" s="110"/>
      <c r="IQ142" s="70"/>
    </row>
    <row r="143" spans="1:251" ht="16.5" hidden="1" customHeight="1">
      <c r="A143" s="95" t="s">
        <v>450</v>
      </c>
      <c r="B143" t="s">
        <v>1349</v>
      </c>
      <c r="C143" t="s">
        <v>450</v>
      </c>
      <c r="D143">
        <v>20</v>
      </c>
      <c r="E143" t="s">
        <v>450</v>
      </c>
      <c r="F143">
        <v>2</v>
      </c>
      <c r="G143" s="665"/>
      <c r="H143">
        <v>37</v>
      </c>
      <c r="J143" s="214" t="str">
        <f t="shared" si="4"/>
        <v>LTQ200237</v>
      </c>
      <c r="K143">
        <v>39110</v>
      </c>
      <c r="R143" s="95" t="s">
        <v>450</v>
      </c>
      <c r="V143" s="214"/>
      <c r="EE143" s="95" t="s">
        <v>450</v>
      </c>
      <c r="EF143" s="110"/>
      <c r="EG143" s="110"/>
      <c r="EH143" s="110"/>
      <c r="EI143" s="216"/>
      <c r="EJ143" s="110"/>
      <c r="EK143" s="110"/>
      <c r="EL143" s="110"/>
      <c r="EM143" s="110"/>
      <c r="EN143" s="110"/>
      <c r="EO143" s="110"/>
      <c r="EP143" s="110"/>
      <c r="EQ143" s="110"/>
      <c r="ER143" s="110"/>
      <c r="ES143" s="110"/>
      <c r="ET143" s="110"/>
      <c r="EU143" s="110"/>
      <c r="EV143" s="110"/>
      <c r="EW143" s="110"/>
      <c r="EX143" s="110"/>
      <c r="EY143" s="110"/>
      <c r="EZ143" s="110"/>
      <c r="FA143" s="110"/>
      <c r="FB143" s="110"/>
      <c r="FC143" s="110"/>
      <c r="FD143" s="110"/>
      <c r="FE143" s="110"/>
      <c r="FF143" s="110"/>
      <c r="FG143" s="110"/>
      <c r="FH143" s="110"/>
      <c r="FI143" s="110"/>
      <c r="FJ143" s="110"/>
      <c r="FK143" s="110"/>
      <c r="FL143" s="110"/>
      <c r="FM143" s="110"/>
      <c r="FN143" s="110"/>
      <c r="FO143" s="110"/>
      <c r="FP143" s="110"/>
      <c r="FQ143" s="110"/>
      <c r="FR143" s="110"/>
      <c r="FS143" s="110"/>
      <c r="FT143" s="110"/>
      <c r="FU143" s="110"/>
      <c r="FV143" s="110"/>
      <c r="FW143" s="110"/>
      <c r="FX143" s="110"/>
      <c r="FY143" s="110"/>
      <c r="FZ143" s="110"/>
      <c r="GA143" s="110"/>
      <c r="GB143" s="110"/>
      <c r="GC143" s="110"/>
      <c r="GD143" s="110"/>
      <c r="GE143" s="110"/>
      <c r="GF143" s="110"/>
      <c r="GG143" s="110"/>
      <c r="GH143" s="110"/>
      <c r="GI143" s="110"/>
      <c r="GJ143" s="110"/>
      <c r="GK143" s="110"/>
      <c r="GL143" s="110"/>
      <c r="GM143" s="110"/>
      <c r="GN143" s="110"/>
      <c r="GO143" s="110"/>
      <c r="GP143" s="110"/>
      <c r="GQ143" s="110"/>
      <c r="GR143" s="110"/>
      <c r="GS143" s="110"/>
      <c r="GT143" s="110"/>
      <c r="GU143" s="110"/>
      <c r="GV143" s="110"/>
      <c r="GW143" s="110"/>
      <c r="GX143" s="110"/>
      <c r="GY143" s="110"/>
      <c r="GZ143" s="110"/>
      <c r="HA143" s="110"/>
      <c r="HB143" s="110"/>
      <c r="HC143" s="110"/>
      <c r="HD143" s="110"/>
      <c r="HE143" s="110"/>
      <c r="HF143" s="110"/>
      <c r="HG143" s="110"/>
      <c r="HH143" s="110"/>
      <c r="HI143" s="110"/>
      <c r="HJ143" s="110"/>
      <c r="HK143" s="110"/>
      <c r="HL143" s="110"/>
      <c r="HM143" s="110"/>
      <c r="HN143" s="110"/>
      <c r="HO143" s="110"/>
      <c r="HP143" s="110"/>
      <c r="HQ143" s="110"/>
      <c r="HR143" s="110"/>
      <c r="HS143" s="110"/>
      <c r="HT143" s="110"/>
      <c r="HU143" s="110"/>
      <c r="HV143" s="110"/>
      <c r="HW143" s="110"/>
      <c r="HX143" s="110"/>
      <c r="HY143" s="110"/>
      <c r="HZ143" s="110"/>
      <c r="IA143" s="110"/>
      <c r="IB143" s="110"/>
      <c r="IC143" s="110"/>
      <c r="ID143" s="110"/>
      <c r="IE143" s="110"/>
      <c r="IF143" s="110"/>
      <c r="IG143" s="110"/>
      <c r="IH143" s="110"/>
      <c r="II143" s="110"/>
      <c r="IJ143" s="110"/>
      <c r="IK143" s="110"/>
      <c r="IL143" s="110"/>
      <c r="IM143" s="110"/>
      <c r="IN143" s="110"/>
      <c r="IO143" s="110"/>
      <c r="IP143" s="110"/>
      <c r="IQ143" s="70"/>
    </row>
    <row r="144" spans="1:251" ht="16.5" hidden="1" customHeight="1">
      <c r="A144" s="95"/>
      <c r="B144" t="s">
        <v>1349</v>
      </c>
      <c r="C144" t="s">
        <v>450</v>
      </c>
      <c r="D144">
        <v>20</v>
      </c>
      <c r="E144" t="s">
        <v>450</v>
      </c>
      <c r="F144">
        <v>2</v>
      </c>
      <c r="G144" s="665"/>
      <c r="H144">
        <v>38</v>
      </c>
      <c r="J144" s="214" t="str">
        <f t="shared" si="4"/>
        <v>LTQ200238</v>
      </c>
      <c r="K144">
        <v>40020</v>
      </c>
      <c r="R144" s="95"/>
      <c r="V144" s="214"/>
      <c r="EE144" s="95"/>
      <c r="EF144" s="110"/>
      <c r="EG144" s="110"/>
      <c r="EH144" s="110"/>
      <c r="EI144" s="216"/>
      <c r="EJ144" s="110"/>
      <c r="EK144" s="110"/>
      <c r="EL144" s="110"/>
      <c r="EM144" s="110"/>
      <c r="EN144" s="110"/>
      <c r="EO144" s="110"/>
      <c r="EP144" s="110"/>
      <c r="EQ144" s="110"/>
      <c r="ER144" s="110"/>
      <c r="ES144" s="110"/>
      <c r="ET144" s="110"/>
      <c r="EU144" s="110"/>
      <c r="EV144" s="110"/>
      <c r="EW144" s="110"/>
      <c r="EX144" s="110"/>
      <c r="EY144" s="110"/>
      <c r="EZ144" s="110"/>
      <c r="FA144" s="110"/>
      <c r="FB144" s="110"/>
      <c r="FC144" s="110"/>
      <c r="FD144" s="110"/>
      <c r="FE144" s="110"/>
      <c r="FF144" s="110"/>
      <c r="FG144" s="110"/>
      <c r="FH144" s="110"/>
      <c r="FI144" s="110"/>
      <c r="FJ144" s="110"/>
      <c r="FK144" s="110"/>
      <c r="FL144" s="110"/>
      <c r="FM144" s="110"/>
      <c r="FN144" s="110"/>
      <c r="FO144" s="110"/>
      <c r="FP144" s="110"/>
      <c r="FQ144" s="110"/>
      <c r="FR144" s="110"/>
      <c r="FS144" s="110"/>
      <c r="FT144" s="110"/>
      <c r="FU144" s="110"/>
      <c r="FV144" s="110"/>
      <c r="FW144" s="110"/>
      <c r="FX144" s="110"/>
      <c r="FY144" s="110"/>
      <c r="FZ144" s="110"/>
      <c r="GA144" s="110"/>
      <c r="GB144" s="110"/>
      <c r="GC144" s="110"/>
      <c r="GD144" s="110"/>
      <c r="GE144" s="110"/>
      <c r="GF144" s="110"/>
      <c r="GG144" s="110"/>
      <c r="GH144" s="110"/>
      <c r="GI144" s="110"/>
      <c r="GJ144" s="110"/>
      <c r="GK144" s="110"/>
      <c r="GL144" s="110"/>
      <c r="GM144" s="110"/>
      <c r="GN144" s="110"/>
      <c r="GO144" s="110"/>
      <c r="GP144" s="110"/>
      <c r="GQ144" s="110"/>
      <c r="GR144" s="110"/>
      <c r="GS144" s="110"/>
      <c r="GT144" s="110"/>
      <c r="GU144" s="110"/>
      <c r="GV144" s="110"/>
      <c r="GW144" s="110"/>
      <c r="GX144" s="110"/>
      <c r="GY144" s="110"/>
      <c r="GZ144" s="110"/>
      <c r="HA144" s="110"/>
      <c r="HB144" s="110"/>
      <c r="HC144" s="110"/>
      <c r="HD144" s="110"/>
      <c r="HE144" s="110"/>
      <c r="HF144" s="110"/>
      <c r="HG144" s="110"/>
      <c r="HH144" s="110"/>
      <c r="HI144" s="110"/>
      <c r="HJ144" s="110"/>
      <c r="HK144" s="110"/>
      <c r="HL144" s="110"/>
      <c r="HM144" s="110"/>
      <c r="HN144" s="110"/>
      <c r="HO144" s="110"/>
      <c r="HP144" s="110"/>
      <c r="HQ144" s="110"/>
      <c r="HR144" s="110"/>
      <c r="HS144" s="110"/>
      <c r="HT144" s="110"/>
      <c r="HU144" s="110"/>
      <c r="HV144" s="110"/>
      <c r="HW144" s="110"/>
      <c r="HX144" s="110"/>
      <c r="HY144" s="110"/>
      <c r="HZ144" s="110"/>
      <c r="IA144" s="110"/>
      <c r="IB144" s="110"/>
      <c r="IC144" s="110"/>
      <c r="ID144" s="110"/>
      <c r="IE144" s="110"/>
      <c r="IF144" s="110"/>
      <c r="IG144" s="110"/>
      <c r="IH144" s="110"/>
      <c r="II144" s="110"/>
      <c r="IJ144" s="110"/>
      <c r="IK144" s="110"/>
      <c r="IL144" s="110"/>
      <c r="IM144" s="110"/>
      <c r="IN144" s="110"/>
      <c r="IO144" s="110"/>
      <c r="IP144" s="110"/>
      <c r="IQ144" s="70"/>
    </row>
    <row r="145" spans="1:251" ht="16.5" hidden="1" customHeight="1">
      <c r="A145" s="95"/>
      <c r="B145" t="s">
        <v>1349</v>
      </c>
      <c r="C145" t="s">
        <v>450</v>
      </c>
      <c r="D145">
        <v>20</v>
      </c>
      <c r="E145" t="s">
        <v>450</v>
      </c>
      <c r="F145">
        <v>2</v>
      </c>
      <c r="G145" s="665"/>
      <c r="H145">
        <v>39</v>
      </c>
      <c r="J145" s="214" t="str">
        <f t="shared" si="4"/>
        <v>LTQ200239</v>
      </c>
      <c r="K145">
        <v>41040</v>
      </c>
      <c r="R145" s="95"/>
      <c r="V145" s="214"/>
      <c r="EE145" s="95"/>
      <c r="EF145" s="110"/>
      <c r="EG145" s="110"/>
      <c r="EH145" s="110"/>
      <c r="EI145" s="216"/>
      <c r="EJ145" s="110"/>
      <c r="EK145" s="110"/>
      <c r="EL145" s="110"/>
      <c r="EM145" s="110"/>
      <c r="EN145" s="110"/>
      <c r="EO145" s="110"/>
      <c r="EP145" s="110"/>
      <c r="EQ145" s="110"/>
      <c r="ER145" s="110"/>
      <c r="ES145" s="110"/>
      <c r="ET145" s="110"/>
      <c r="EU145" s="110"/>
      <c r="EV145" s="110"/>
      <c r="EW145" s="110"/>
      <c r="EX145" s="110"/>
      <c r="EY145" s="110"/>
      <c r="EZ145" s="110"/>
      <c r="FA145" s="110"/>
      <c r="FB145" s="110"/>
      <c r="FC145" s="110"/>
      <c r="FD145" s="110"/>
      <c r="FE145" s="110"/>
      <c r="FF145" s="110"/>
      <c r="FG145" s="110"/>
      <c r="FH145" s="110"/>
      <c r="FI145" s="110"/>
      <c r="FJ145" s="110"/>
      <c r="FK145" s="110"/>
      <c r="FL145" s="110"/>
      <c r="FM145" s="110"/>
      <c r="FN145" s="110"/>
      <c r="FO145" s="110"/>
      <c r="FP145" s="110"/>
      <c r="FQ145" s="110"/>
      <c r="FR145" s="110"/>
      <c r="FS145" s="110"/>
      <c r="FT145" s="110"/>
      <c r="FU145" s="110"/>
      <c r="FV145" s="110"/>
      <c r="FW145" s="110"/>
      <c r="FX145" s="110"/>
      <c r="FY145" s="110"/>
      <c r="FZ145" s="110"/>
      <c r="GA145" s="110"/>
      <c r="GB145" s="110"/>
      <c r="GC145" s="110"/>
      <c r="GD145" s="110"/>
      <c r="GE145" s="110"/>
      <c r="GF145" s="110"/>
      <c r="GG145" s="110"/>
      <c r="GH145" s="110"/>
      <c r="GI145" s="110"/>
      <c r="GJ145" s="110"/>
      <c r="GK145" s="110"/>
      <c r="GL145" s="110"/>
      <c r="GM145" s="110"/>
      <c r="GN145" s="110"/>
      <c r="GO145" s="110"/>
      <c r="GP145" s="110"/>
      <c r="GQ145" s="110"/>
      <c r="GR145" s="110"/>
      <c r="GS145" s="110"/>
      <c r="GT145" s="110"/>
      <c r="GU145" s="110"/>
      <c r="GV145" s="110"/>
      <c r="GW145" s="110"/>
      <c r="GX145" s="110"/>
      <c r="GY145" s="110"/>
      <c r="GZ145" s="110"/>
      <c r="HA145" s="110"/>
      <c r="HB145" s="110"/>
      <c r="HC145" s="110"/>
      <c r="HD145" s="110"/>
      <c r="HE145" s="110"/>
      <c r="HF145" s="110"/>
      <c r="HG145" s="110"/>
      <c r="HH145" s="110"/>
      <c r="HI145" s="110"/>
      <c r="HJ145" s="110"/>
      <c r="HK145" s="110"/>
      <c r="HL145" s="110"/>
      <c r="HM145" s="110"/>
      <c r="HN145" s="110"/>
      <c r="HO145" s="110"/>
      <c r="HP145" s="110"/>
      <c r="HQ145" s="110"/>
      <c r="HR145" s="110"/>
      <c r="HS145" s="110"/>
      <c r="HT145" s="110"/>
      <c r="HU145" s="110"/>
      <c r="HV145" s="110"/>
      <c r="HW145" s="110"/>
      <c r="HX145" s="110"/>
      <c r="HY145" s="110"/>
      <c r="HZ145" s="110"/>
      <c r="IA145" s="110"/>
      <c r="IB145" s="110"/>
      <c r="IC145" s="110"/>
      <c r="ID145" s="110"/>
      <c r="IE145" s="110"/>
      <c r="IF145" s="110"/>
      <c r="IG145" s="110"/>
      <c r="IH145" s="110"/>
      <c r="II145" s="110"/>
      <c r="IJ145" s="110"/>
      <c r="IK145" s="110"/>
      <c r="IL145" s="110"/>
      <c r="IM145" s="110"/>
      <c r="IN145" s="110"/>
      <c r="IO145" s="110"/>
      <c r="IP145" s="110"/>
      <c r="IQ145" s="70"/>
    </row>
    <row r="146" spans="1:251" ht="16.5" hidden="1" customHeight="1">
      <c r="A146" s="95"/>
      <c r="B146" t="s">
        <v>1349</v>
      </c>
      <c r="C146" t="s">
        <v>450</v>
      </c>
      <c r="D146">
        <v>20</v>
      </c>
      <c r="E146" t="s">
        <v>450</v>
      </c>
      <c r="F146">
        <v>2</v>
      </c>
      <c r="G146" s="665"/>
      <c r="H146">
        <v>40</v>
      </c>
      <c r="J146" s="214" t="str">
        <f t="shared" si="4"/>
        <v>LTQ200240</v>
      </c>
      <c r="K146">
        <v>41850</v>
      </c>
      <c r="R146" s="95"/>
      <c r="V146" s="214"/>
      <c r="EE146" s="95"/>
      <c r="EF146" s="110"/>
      <c r="EG146" s="110"/>
      <c r="EH146" s="110"/>
      <c r="EI146" s="216"/>
      <c r="EJ146" s="110"/>
      <c r="EK146" s="110"/>
      <c r="EL146" s="110"/>
      <c r="EM146" s="110"/>
      <c r="EN146" s="110"/>
      <c r="EO146" s="110"/>
      <c r="EP146" s="110"/>
      <c r="EQ146" s="110"/>
      <c r="ER146" s="110"/>
      <c r="ES146" s="110"/>
      <c r="ET146" s="110"/>
      <c r="EU146" s="110"/>
      <c r="EV146" s="110"/>
      <c r="EW146" s="110"/>
      <c r="EX146" s="110"/>
      <c r="EY146" s="110"/>
      <c r="EZ146" s="110"/>
      <c r="FA146" s="110"/>
      <c r="FB146" s="110"/>
      <c r="FC146" s="110"/>
      <c r="FD146" s="110"/>
      <c r="FE146" s="110"/>
      <c r="FF146" s="110"/>
      <c r="FG146" s="110"/>
      <c r="FH146" s="110"/>
      <c r="FI146" s="110"/>
      <c r="FJ146" s="110"/>
      <c r="FK146" s="110"/>
      <c r="FL146" s="110"/>
      <c r="FM146" s="110"/>
      <c r="FN146" s="110"/>
      <c r="FO146" s="110"/>
      <c r="FP146" s="110"/>
      <c r="FQ146" s="110"/>
      <c r="FR146" s="110"/>
      <c r="FS146" s="110"/>
      <c r="FT146" s="110"/>
      <c r="FU146" s="110"/>
      <c r="FV146" s="110"/>
      <c r="FW146" s="110"/>
      <c r="FX146" s="110"/>
      <c r="FY146" s="110"/>
      <c r="FZ146" s="110"/>
      <c r="GA146" s="110"/>
      <c r="GB146" s="110"/>
      <c r="GC146" s="110"/>
      <c r="GD146" s="110"/>
      <c r="GE146" s="110"/>
      <c r="GF146" s="110"/>
      <c r="GG146" s="110"/>
      <c r="GH146" s="110"/>
      <c r="GI146" s="110"/>
      <c r="GJ146" s="110"/>
      <c r="GK146" s="110"/>
      <c r="GL146" s="110"/>
      <c r="GM146" s="110"/>
      <c r="GN146" s="110"/>
      <c r="GO146" s="110"/>
      <c r="GP146" s="110"/>
      <c r="GQ146" s="110"/>
      <c r="GR146" s="110"/>
      <c r="GS146" s="110"/>
      <c r="GT146" s="110"/>
      <c r="GU146" s="110"/>
      <c r="GV146" s="110"/>
      <c r="GW146" s="110"/>
      <c r="GX146" s="110"/>
      <c r="GY146" s="110"/>
      <c r="GZ146" s="110"/>
      <c r="HA146" s="110"/>
      <c r="HB146" s="110"/>
      <c r="HC146" s="110"/>
      <c r="HD146" s="110"/>
      <c r="HE146" s="110"/>
      <c r="HF146" s="110"/>
      <c r="HG146" s="110"/>
      <c r="HH146" s="110"/>
      <c r="HI146" s="110"/>
      <c r="HJ146" s="110"/>
      <c r="HK146" s="110"/>
      <c r="HL146" s="110"/>
      <c r="HM146" s="110"/>
      <c r="HN146" s="110"/>
      <c r="HO146" s="110"/>
      <c r="HP146" s="110"/>
      <c r="HQ146" s="110"/>
      <c r="HR146" s="110"/>
      <c r="HS146" s="110"/>
      <c r="HT146" s="110"/>
      <c r="HU146" s="110"/>
      <c r="HV146" s="110"/>
      <c r="HW146" s="110"/>
      <c r="HX146" s="110"/>
      <c r="HY146" s="110"/>
      <c r="HZ146" s="110"/>
      <c r="IA146" s="110"/>
      <c r="IB146" s="110"/>
      <c r="IC146" s="110"/>
      <c r="ID146" s="110"/>
      <c r="IE146" s="110"/>
      <c r="IF146" s="110"/>
      <c r="IG146" s="110"/>
      <c r="IH146" s="110"/>
      <c r="II146" s="110"/>
      <c r="IJ146" s="110"/>
      <c r="IK146" s="110"/>
      <c r="IL146" s="110"/>
      <c r="IM146" s="110"/>
      <c r="IN146" s="110"/>
      <c r="IO146" s="110"/>
      <c r="IP146" s="110"/>
      <c r="IQ146" s="70"/>
    </row>
    <row r="147" spans="1:251" ht="16.5" hidden="1" customHeight="1">
      <c r="A147" s="95"/>
      <c r="B147" t="s">
        <v>1349</v>
      </c>
      <c r="C147" t="s">
        <v>450</v>
      </c>
      <c r="D147">
        <v>20</v>
      </c>
      <c r="E147" t="s">
        <v>450</v>
      </c>
      <c r="F147">
        <v>2</v>
      </c>
      <c r="G147" s="665"/>
      <c r="H147">
        <v>41</v>
      </c>
      <c r="J147" s="214" t="str">
        <f t="shared" si="4"/>
        <v>LTQ200241</v>
      </c>
      <c r="K147">
        <v>43580</v>
      </c>
      <c r="R147" s="95"/>
      <c r="V147" s="214"/>
      <c r="EE147" s="95"/>
      <c r="EF147" s="110"/>
      <c r="EG147" s="110"/>
      <c r="EH147" s="110"/>
      <c r="EI147" s="216"/>
      <c r="EJ147" s="110"/>
      <c r="EK147" s="110"/>
      <c r="EL147" s="110"/>
      <c r="EM147" s="110"/>
      <c r="EN147" s="110"/>
      <c r="EO147" s="110"/>
      <c r="EP147" s="110"/>
      <c r="EQ147" s="110"/>
      <c r="ER147" s="110"/>
      <c r="ES147" s="110"/>
      <c r="ET147" s="110"/>
      <c r="EU147" s="110"/>
      <c r="EV147" s="110"/>
      <c r="EW147" s="110"/>
      <c r="EX147" s="110"/>
      <c r="EY147" s="110"/>
      <c r="EZ147" s="110"/>
      <c r="FA147" s="110"/>
      <c r="FB147" s="110"/>
      <c r="FC147" s="110"/>
      <c r="FD147" s="110"/>
      <c r="FE147" s="110"/>
      <c r="FF147" s="110"/>
      <c r="FG147" s="110"/>
      <c r="FH147" s="110"/>
      <c r="FI147" s="110"/>
      <c r="FJ147" s="110"/>
      <c r="FK147" s="110"/>
      <c r="FL147" s="110"/>
      <c r="FM147" s="110"/>
      <c r="FN147" s="110"/>
      <c r="FO147" s="110"/>
      <c r="FP147" s="110"/>
      <c r="FQ147" s="110"/>
      <c r="FR147" s="110"/>
      <c r="FS147" s="110"/>
      <c r="FT147" s="110"/>
      <c r="FU147" s="110"/>
      <c r="FV147" s="110"/>
      <c r="FW147" s="110"/>
      <c r="FX147" s="110"/>
      <c r="FY147" s="110"/>
      <c r="FZ147" s="110"/>
      <c r="GA147" s="110"/>
      <c r="GB147" s="110"/>
      <c r="GC147" s="110"/>
      <c r="GD147" s="110"/>
      <c r="GE147" s="110"/>
      <c r="GF147" s="110"/>
      <c r="GG147" s="110"/>
      <c r="GH147" s="110"/>
      <c r="GI147" s="110"/>
      <c r="GJ147" s="110"/>
      <c r="GK147" s="110"/>
      <c r="GL147" s="110"/>
      <c r="GM147" s="110"/>
      <c r="GN147" s="110"/>
      <c r="GO147" s="110"/>
      <c r="GP147" s="110"/>
      <c r="GQ147" s="110"/>
      <c r="GR147" s="110"/>
      <c r="GS147" s="110"/>
      <c r="GT147" s="110"/>
      <c r="GU147" s="110"/>
      <c r="GV147" s="110"/>
      <c r="GW147" s="110"/>
      <c r="GX147" s="110"/>
      <c r="GY147" s="110"/>
      <c r="GZ147" s="110"/>
      <c r="HA147" s="110"/>
      <c r="HB147" s="110"/>
      <c r="HC147" s="110"/>
      <c r="HD147" s="110"/>
      <c r="HE147" s="110"/>
      <c r="HF147" s="110"/>
      <c r="HG147" s="110"/>
      <c r="HH147" s="110"/>
      <c r="HI147" s="110"/>
      <c r="HJ147" s="110"/>
      <c r="HK147" s="110"/>
      <c r="HL147" s="110"/>
      <c r="HM147" s="110"/>
      <c r="HN147" s="110"/>
      <c r="HO147" s="110"/>
      <c r="HP147" s="110"/>
      <c r="HQ147" s="110"/>
      <c r="HR147" s="110"/>
      <c r="HS147" s="110"/>
      <c r="HT147" s="110"/>
      <c r="HU147" s="110"/>
      <c r="HV147" s="110"/>
      <c r="HW147" s="110"/>
      <c r="HX147" s="110"/>
      <c r="HY147" s="110"/>
      <c r="HZ147" s="110"/>
      <c r="IA147" s="110"/>
      <c r="IB147" s="110"/>
      <c r="IC147" s="110"/>
      <c r="ID147" s="110"/>
      <c r="IE147" s="110"/>
      <c r="IF147" s="110"/>
      <c r="IG147" s="110"/>
      <c r="IH147" s="110"/>
      <c r="II147" s="110"/>
      <c r="IJ147" s="110"/>
      <c r="IK147" s="110"/>
      <c r="IL147" s="110"/>
      <c r="IM147" s="110"/>
      <c r="IN147" s="110"/>
      <c r="IO147" s="110"/>
      <c r="IP147" s="110"/>
      <c r="IQ147" s="70"/>
    </row>
    <row r="148" spans="1:251" ht="16.5" hidden="1" customHeight="1">
      <c r="A148" s="95"/>
      <c r="B148" t="s">
        <v>1349</v>
      </c>
      <c r="C148" t="s">
        <v>450</v>
      </c>
      <c r="D148">
        <v>20</v>
      </c>
      <c r="E148" t="s">
        <v>450</v>
      </c>
      <c r="F148">
        <v>2</v>
      </c>
      <c r="G148" s="665"/>
      <c r="H148">
        <v>42</v>
      </c>
      <c r="J148" s="214" t="str">
        <f t="shared" si="4"/>
        <v>LTQ200242</v>
      </c>
      <c r="K148">
        <v>45320</v>
      </c>
      <c r="R148" s="95"/>
      <c r="V148" s="214"/>
      <c r="EE148" s="95"/>
      <c r="EF148" s="110"/>
      <c r="EG148" s="110"/>
      <c r="EH148" s="110"/>
      <c r="EI148" s="216"/>
      <c r="EJ148" s="110"/>
      <c r="EK148" s="110"/>
      <c r="EL148" s="110"/>
      <c r="EM148" s="110"/>
      <c r="EN148" s="110"/>
      <c r="EO148" s="110"/>
      <c r="EP148" s="110"/>
      <c r="EQ148" s="110"/>
      <c r="ER148" s="110"/>
      <c r="ES148" s="110"/>
      <c r="ET148" s="110"/>
      <c r="EU148" s="110"/>
      <c r="EV148" s="110"/>
      <c r="EW148" s="110"/>
      <c r="EX148" s="110"/>
      <c r="EY148" s="110"/>
      <c r="EZ148" s="110"/>
      <c r="FA148" s="110"/>
      <c r="FB148" s="110"/>
      <c r="FC148" s="110"/>
      <c r="FD148" s="110"/>
      <c r="FE148" s="110"/>
      <c r="FF148" s="110"/>
      <c r="FG148" s="110"/>
      <c r="FH148" s="110"/>
      <c r="FI148" s="110"/>
      <c r="FJ148" s="110"/>
      <c r="FK148" s="110"/>
      <c r="FL148" s="110"/>
      <c r="FM148" s="110"/>
      <c r="FN148" s="110"/>
      <c r="FO148" s="110"/>
      <c r="FP148" s="110"/>
      <c r="FQ148" s="110"/>
      <c r="FR148" s="110"/>
      <c r="FS148" s="110"/>
      <c r="FT148" s="110"/>
      <c r="FU148" s="110"/>
      <c r="FV148" s="110"/>
      <c r="FW148" s="110"/>
      <c r="FX148" s="110"/>
      <c r="FY148" s="110"/>
      <c r="FZ148" s="110"/>
      <c r="GA148" s="110"/>
      <c r="GB148" s="110"/>
      <c r="GC148" s="110"/>
      <c r="GD148" s="110"/>
      <c r="GE148" s="110"/>
      <c r="GF148" s="110"/>
      <c r="GG148" s="110"/>
      <c r="GH148" s="110"/>
      <c r="GI148" s="110"/>
      <c r="GJ148" s="110"/>
      <c r="GK148" s="110"/>
      <c r="GL148" s="110"/>
      <c r="GM148" s="110"/>
      <c r="GN148" s="110"/>
      <c r="GO148" s="110"/>
      <c r="GP148" s="110"/>
      <c r="GQ148" s="110"/>
      <c r="GR148" s="110"/>
      <c r="GS148" s="110"/>
      <c r="GT148" s="110"/>
      <c r="GU148" s="110"/>
      <c r="GV148" s="110"/>
      <c r="GW148" s="110"/>
      <c r="GX148" s="110"/>
      <c r="GY148" s="110"/>
      <c r="GZ148" s="110"/>
      <c r="HA148" s="110"/>
      <c r="HB148" s="110"/>
      <c r="HC148" s="110"/>
      <c r="HD148" s="110"/>
      <c r="HE148" s="110"/>
      <c r="HF148" s="110"/>
      <c r="HG148" s="110"/>
      <c r="HH148" s="110"/>
      <c r="HI148" s="110"/>
      <c r="HJ148" s="110"/>
      <c r="HK148" s="110"/>
      <c r="HL148" s="110"/>
      <c r="HM148" s="110"/>
      <c r="HN148" s="110"/>
      <c r="HO148" s="110"/>
      <c r="HP148" s="110"/>
      <c r="HQ148" s="110"/>
      <c r="HR148" s="110"/>
      <c r="HS148" s="110"/>
      <c r="HT148" s="110"/>
      <c r="HU148" s="110"/>
      <c r="HV148" s="110"/>
      <c r="HW148" s="110"/>
      <c r="HX148" s="110"/>
      <c r="HY148" s="110"/>
      <c r="HZ148" s="110"/>
      <c r="IA148" s="110"/>
      <c r="IB148" s="110"/>
      <c r="IC148" s="110"/>
      <c r="ID148" s="110"/>
      <c r="IE148" s="110"/>
      <c r="IF148" s="110"/>
      <c r="IG148" s="110"/>
      <c r="IH148" s="110"/>
      <c r="II148" s="110"/>
      <c r="IJ148" s="110"/>
      <c r="IK148" s="110"/>
      <c r="IL148" s="110"/>
      <c r="IM148" s="110"/>
      <c r="IN148" s="110"/>
      <c r="IO148" s="110"/>
      <c r="IP148" s="110"/>
      <c r="IQ148" s="70"/>
    </row>
    <row r="149" spans="1:251" ht="16.5" hidden="1" customHeight="1">
      <c r="A149" s="95"/>
      <c r="B149" t="s">
        <v>1349</v>
      </c>
      <c r="C149" t="s">
        <v>450</v>
      </c>
      <c r="D149">
        <v>20</v>
      </c>
      <c r="E149" t="s">
        <v>450</v>
      </c>
      <c r="F149">
        <v>2</v>
      </c>
      <c r="G149" s="665"/>
      <c r="H149">
        <v>43</v>
      </c>
      <c r="J149" s="214" t="str">
        <f t="shared" si="4"/>
        <v>LTQ200243</v>
      </c>
      <c r="K149">
        <v>47050</v>
      </c>
      <c r="R149" s="95"/>
      <c r="V149" s="214"/>
      <c r="EE149" s="95"/>
      <c r="EF149" s="110"/>
      <c r="EG149" s="110"/>
      <c r="EH149" s="110"/>
      <c r="EI149" s="216"/>
      <c r="EJ149" s="110"/>
      <c r="EK149" s="110"/>
      <c r="EL149" s="110"/>
      <c r="EM149" s="110"/>
      <c r="EN149" s="110"/>
      <c r="EO149" s="110"/>
      <c r="EP149" s="110"/>
      <c r="EQ149" s="110"/>
      <c r="ER149" s="110"/>
      <c r="ES149" s="110"/>
      <c r="ET149" s="110"/>
      <c r="EU149" s="110"/>
      <c r="EV149" s="110"/>
      <c r="EW149" s="110"/>
      <c r="EX149" s="110"/>
      <c r="EY149" s="110"/>
      <c r="EZ149" s="110"/>
      <c r="FA149" s="110"/>
      <c r="FB149" s="110"/>
      <c r="FC149" s="110"/>
      <c r="FD149" s="110"/>
      <c r="FE149" s="110"/>
      <c r="FF149" s="110"/>
      <c r="FG149" s="110"/>
      <c r="FH149" s="110"/>
      <c r="FI149" s="110"/>
      <c r="FJ149" s="110"/>
      <c r="FK149" s="110"/>
      <c r="FL149" s="110"/>
      <c r="FM149" s="110"/>
      <c r="FN149" s="110"/>
      <c r="FO149" s="110"/>
      <c r="FP149" s="110"/>
      <c r="FQ149" s="110"/>
      <c r="FR149" s="110"/>
      <c r="FS149" s="110"/>
      <c r="FT149" s="110"/>
      <c r="FU149" s="110"/>
      <c r="FV149" s="110"/>
      <c r="FW149" s="110"/>
      <c r="FX149" s="110"/>
      <c r="FY149" s="110"/>
      <c r="FZ149" s="110"/>
      <c r="GA149" s="110"/>
      <c r="GB149" s="110"/>
      <c r="GC149" s="110"/>
      <c r="GD149" s="110"/>
      <c r="GE149" s="110"/>
      <c r="GF149" s="110"/>
      <c r="GG149" s="110"/>
      <c r="GH149" s="110"/>
      <c r="GI149" s="110"/>
      <c r="GJ149" s="110"/>
      <c r="GK149" s="110"/>
      <c r="GL149" s="110"/>
      <c r="GM149" s="110"/>
      <c r="GN149" s="110"/>
      <c r="GO149" s="110"/>
      <c r="GP149" s="110"/>
      <c r="GQ149" s="110"/>
      <c r="GR149" s="110"/>
      <c r="GS149" s="110"/>
      <c r="GT149" s="110"/>
      <c r="GU149" s="110"/>
      <c r="GV149" s="110"/>
      <c r="GW149" s="110"/>
      <c r="GX149" s="110"/>
      <c r="GY149" s="110"/>
      <c r="GZ149" s="110"/>
      <c r="HA149" s="110"/>
      <c r="HB149" s="110"/>
      <c r="HC149" s="110"/>
      <c r="HD149" s="110"/>
      <c r="HE149" s="110"/>
      <c r="HF149" s="110"/>
      <c r="HG149" s="110"/>
      <c r="HH149" s="110"/>
      <c r="HI149" s="110"/>
      <c r="HJ149" s="110"/>
      <c r="HK149" s="110"/>
      <c r="HL149" s="110"/>
      <c r="HM149" s="110"/>
      <c r="HN149" s="110"/>
      <c r="HO149" s="110"/>
      <c r="HP149" s="110"/>
      <c r="HQ149" s="110"/>
      <c r="HR149" s="110"/>
      <c r="HS149" s="110"/>
      <c r="HT149" s="110"/>
      <c r="HU149" s="110"/>
      <c r="HV149" s="110"/>
      <c r="HW149" s="110"/>
      <c r="HX149" s="110"/>
      <c r="HY149" s="110"/>
      <c r="HZ149" s="110"/>
      <c r="IA149" s="110"/>
      <c r="IB149" s="110"/>
      <c r="IC149" s="110"/>
      <c r="ID149" s="110"/>
      <c r="IE149" s="110"/>
      <c r="IF149" s="110"/>
      <c r="IG149" s="110"/>
      <c r="IH149" s="110"/>
      <c r="II149" s="110"/>
      <c r="IJ149" s="110"/>
      <c r="IK149" s="110"/>
      <c r="IL149" s="110"/>
      <c r="IM149" s="110"/>
      <c r="IN149" s="110"/>
      <c r="IO149" s="110"/>
      <c r="IP149" s="110"/>
      <c r="IQ149" s="70"/>
    </row>
    <row r="150" spans="1:251" ht="16.5" hidden="1" customHeight="1">
      <c r="A150" s="95"/>
      <c r="B150" t="s">
        <v>1349</v>
      </c>
      <c r="C150" t="s">
        <v>450</v>
      </c>
      <c r="D150">
        <v>20</v>
      </c>
      <c r="E150" t="s">
        <v>450</v>
      </c>
      <c r="F150">
        <v>2</v>
      </c>
      <c r="G150" s="665"/>
      <c r="H150">
        <v>44</v>
      </c>
      <c r="J150" s="214" t="str">
        <f t="shared" si="4"/>
        <v>LTQ200244</v>
      </c>
      <c r="K150">
        <v>48790</v>
      </c>
      <c r="R150" s="95"/>
      <c r="V150" s="214"/>
      <c r="EE150" s="95"/>
      <c r="EF150" s="110"/>
      <c r="EG150" s="110"/>
      <c r="EH150" s="110"/>
      <c r="EI150" s="216"/>
      <c r="EJ150" s="110"/>
      <c r="EK150" s="110"/>
      <c r="EL150" s="110"/>
      <c r="EM150" s="110"/>
      <c r="EN150" s="110"/>
      <c r="EO150" s="110"/>
      <c r="EP150" s="110"/>
      <c r="EQ150" s="110"/>
      <c r="ER150" s="110"/>
      <c r="ES150" s="110"/>
      <c r="ET150" s="110"/>
      <c r="EU150" s="110"/>
      <c r="EV150" s="110"/>
      <c r="EW150" s="110"/>
      <c r="EX150" s="110"/>
      <c r="EY150" s="110"/>
      <c r="EZ150" s="110"/>
      <c r="FA150" s="110"/>
      <c r="FB150" s="110"/>
      <c r="FC150" s="110"/>
      <c r="FD150" s="110"/>
      <c r="FE150" s="110"/>
      <c r="FF150" s="110"/>
      <c r="FG150" s="110"/>
      <c r="FH150" s="110"/>
      <c r="FI150" s="110"/>
      <c r="FJ150" s="110"/>
      <c r="FK150" s="110"/>
      <c r="FL150" s="110"/>
      <c r="FM150" s="110"/>
      <c r="FN150" s="110"/>
      <c r="FO150" s="110"/>
      <c r="FP150" s="110"/>
      <c r="FQ150" s="110"/>
      <c r="FR150" s="110"/>
      <c r="FS150" s="110"/>
      <c r="FT150" s="110"/>
      <c r="FU150" s="110"/>
      <c r="FV150" s="110"/>
      <c r="FW150" s="110"/>
      <c r="FX150" s="110"/>
      <c r="FY150" s="110"/>
      <c r="FZ150" s="110"/>
      <c r="GA150" s="110"/>
      <c r="GB150" s="110"/>
      <c r="GC150" s="110"/>
      <c r="GD150" s="110"/>
      <c r="GE150" s="110"/>
      <c r="GF150" s="110"/>
      <c r="GG150" s="110"/>
      <c r="GH150" s="110"/>
      <c r="GI150" s="110"/>
      <c r="GJ150" s="110"/>
      <c r="GK150" s="110"/>
      <c r="GL150" s="110"/>
      <c r="GM150" s="110"/>
      <c r="GN150" s="110"/>
      <c r="GO150" s="110"/>
      <c r="GP150" s="110"/>
      <c r="GQ150" s="110"/>
      <c r="GR150" s="110"/>
      <c r="GS150" s="110"/>
      <c r="GT150" s="110"/>
      <c r="GU150" s="110"/>
      <c r="GV150" s="110"/>
      <c r="GW150" s="110"/>
      <c r="GX150" s="110"/>
      <c r="GY150" s="110"/>
      <c r="GZ150" s="110"/>
      <c r="HA150" s="110"/>
      <c r="HB150" s="110"/>
      <c r="HC150" s="110"/>
      <c r="HD150" s="110"/>
      <c r="HE150" s="110"/>
      <c r="HF150" s="110"/>
      <c r="HG150" s="110"/>
      <c r="HH150" s="110"/>
      <c r="HI150" s="110"/>
      <c r="HJ150" s="110"/>
      <c r="HK150" s="110"/>
      <c r="HL150" s="110"/>
      <c r="HM150" s="110"/>
      <c r="HN150" s="110"/>
      <c r="HO150" s="110"/>
      <c r="HP150" s="110"/>
      <c r="HQ150" s="110"/>
      <c r="HR150" s="110"/>
      <c r="HS150" s="110"/>
      <c r="HT150" s="110"/>
      <c r="HU150" s="110"/>
      <c r="HV150" s="110"/>
      <c r="HW150" s="110"/>
      <c r="HX150" s="110"/>
      <c r="HY150" s="110"/>
      <c r="HZ150" s="110"/>
      <c r="IA150" s="110"/>
      <c r="IB150" s="110"/>
      <c r="IC150" s="110"/>
      <c r="ID150" s="110"/>
      <c r="IE150" s="110"/>
      <c r="IF150" s="110"/>
      <c r="IG150" s="110"/>
      <c r="IH150" s="110"/>
      <c r="II150" s="110"/>
      <c r="IJ150" s="110"/>
      <c r="IK150" s="110"/>
      <c r="IL150" s="110"/>
      <c r="IM150" s="110"/>
      <c r="IN150" s="110"/>
      <c r="IO150" s="110"/>
      <c r="IP150" s="110"/>
      <c r="IQ150" s="70"/>
    </row>
    <row r="151" spans="1:251" ht="16.5" hidden="1" customHeight="1">
      <c r="A151" s="95"/>
      <c r="B151" t="s">
        <v>1349</v>
      </c>
      <c r="C151" t="s">
        <v>450</v>
      </c>
      <c r="D151">
        <v>20</v>
      </c>
      <c r="E151" t="s">
        <v>450</v>
      </c>
      <c r="F151">
        <v>2</v>
      </c>
      <c r="G151" s="665"/>
      <c r="H151">
        <v>45</v>
      </c>
      <c r="J151" s="214" t="str">
        <f t="shared" si="4"/>
        <v>LTQ200245</v>
      </c>
      <c r="K151">
        <v>50520</v>
      </c>
      <c r="R151" s="95"/>
      <c r="V151" s="214"/>
      <c r="EE151" s="95"/>
      <c r="EF151" s="110"/>
      <c r="EG151" s="110"/>
      <c r="EH151" s="110"/>
      <c r="EI151" s="216"/>
      <c r="EJ151" s="110"/>
      <c r="EK151" s="110"/>
      <c r="EL151" s="110"/>
      <c r="EM151" s="110"/>
      <c r="EN151" s="110"/>
      <c r="EO151" s="110"/>
      <c r="EP151" s="110"/>
      <c r="EQ151" s="110"/>
      <c r="ER151" s="110"/>
      <c r="ES151" s="110"/>
      <c r="ET151" s="110"/>
      <c r="EU151" s="110"/>
      <c r="EV151" s="110"/>
      <c r="EW151" s="110"/>
      <c r="EX151" s="110"/>
      <c r="EY151" s="110"/>
      <c r="EZ151" s="110"/>
      <c r="FA151" s="110"/>
      <c r="FB151" s="110"/>
      <c r="FC151" s="110"/>
      <c r="FD151" s="110"/>
      <c r="FE151" s="110"/>
      <c r="FF151" s="110"/>
      <c r="FG151" s="110"/>
      <c r="FH151" s="110"/>
      <c r="FI151" s="110"/>
      <c r="FJ151" s="110"/>
      <c r="FK151" s="110"/>
      <c r="FL151" s="110"/>
      <c r="FM151" s="110"/>
      <c r="FN151" s="110"/>
      <c r="FO151" s="110"/>
      <c r="FP151" s="110"/>
      <c r="FQ151" s="110"/>
      <c r="FR151" s="110"/>
      <c r="FS151" s="110"/>
      <c r="FT151" s="110"/>
      <c r="FU151" s="110"/>
      <c r="FV151" s="110"/>
      <c r="FW151" s="110"/>
      <c r="FX151" s="110"/>
      <c r="FY151" s="110"/>
      <c r="FZ151" s="110"/>
      <c r="GA151" s="110"/>
      <c r="GB151" s="110"/>
      <c r="GC151" s="110"/>
      <c r="GD151" s="110"/>
      <c r="GE151" s="110"/>
      <c r="GF151" s="110"/>
      <c r="GG151" s="110"/>
      <c r="GH151" s="110"/>
      <c r="GI151" s="110"/>
      <c r="GJ151" s="110"/>
      <c r="GK151" s="110"/>
      <c r="GL151" s="110"/>
      <c r="GM151" s="110"/>
      <c r="GN151" s="110"/>
      <c r="GO151" s="110"/>
      <c r="GP151" s="110"/>
      <c r="GQ151" s="110"/>
      <c r="GR151" s="110"/>
      <c r="GS151" s="110"/>
      <c r="GT151" s="110"/>
      <c r="GU151" s="110"/>
      <c r="GV151" s="110"/>
      <c r="GW151" s="110"/>
      <c r="GX151" s="110"/>
      <c r="GY151" s="110"/>
      <c r="GZ151" s="110"/>
      <c r="HA151" s="110"/>
      <c r="HB151" s="110"/>
      <c r="HC151" s="110"/>
      <c r="HD151" s="110"/>
      <c r="HE151" s="110"/>
      <c r="HF151" s="110"/>
      <c r="HG151" s="110"/>
      <c r="HH151" s="110"/>
      <c r="HI151" s="110"/>
      <c r="HJ151" s="110"/>
      <c r="HK151" s="110"/>
      <c r="HL151" s="110"/>
      <c r="HM151" s="110"/>
      <c r="HN151" s="110"/>
      <c r="HO151" s="110"/>
      <c r="HP151" s="110"/>
      <c r="HQ151" s="110"/>
      <c r="HR151" s="110"/>
      <c r="HS151" s="110"/>
      <c r="HT151" s="110"/>
      <c r="HU151" s="110"/>
      <c r="HV151" s="110"/>
      <c r="HW151" s="110"/>
      <c r="HX151" s="110"/>
      <c r="HY151" s="110"/>
      <c r="HZ151" s="110"/>
      <c r="IA151" s="110"/>
      <c r="IB151" s="110"/>
      <c r="IC151" s="110"/>
      <c r="ID151" s="110"/>
      <c r="IE151" s="110"/>
      <c r="IF151" s="110"/>
      <c r="IG151" s="110"/>
      <c r="IH151" s="110"/>
      <c r="II151" s="110"/>
      <c r="IJ151" s="110"/>
      <c r="IK151" s="110"/>
      <c r="IL151" s="110"/>
      <c r="IM151" s="110"/>
      <c r="IN151" s="110"/>
      <c r="IO151" s="110"/>
      <c r="IP151" s="110"/>
      <c r="IQ151" s="70"/>
    </row>
    <row r="152" spans="1:251" ht="16.5" hidden="1" customHeight="1">
      <c r="A152" s="95"/>
      <c r="B152" t="s">
        <v>1349</v>
      </c>
      <c r="C152" t="s">
        <v>450</v>
      </c>
      <c r="D152">
        <v>20</v>
      </c>
      <c r="E152" t="s">
        <v>450</v>
      </c>
      <c r="F152">
        <v>2</v>
      </c>
      <c r="G152" s="665"/>
      <c r="H152">
        <v>46</v>
      </c>
      <c r="J152" s="214" t="str">
        <f t="shared" si="4"/>
        <v>LTQ200246</v>
      </c>
      <c r="K152">
        <v>52160</v>
      </c>
      <c r="R152" s="95"/>
      <c r="V152" s="214"/>
      <c r="EE152" s="95"/>
      <c r="EF152" s="110"/>
      <c r="EG152" s="110"/>
      <c r="EH152" s="110"/>
      <c r="EI152" s="216"/>
      <c r="EJ152" s="110"/>
      <c r="EK152" s="110"/>
      <c r="EL152" s="110"/>
      <c r="EM152" s="110"/>
      <c r="EN152" s="110"/>
      <c r="EO152" s="110"/>
      <c r="EP152" s="110"/>
      <c r="EQ152" s="110"/>
      <c r="ER152" s="110"/>
      <c r="ES152" s="110"/>
      <c r="ET152" s="110"/>
      <c r="EU152" s="110"/>
      <c r="EV152" s="110"/>
      <c r="EW152" s="110"/>
      <c r="EX152" s="110"/>
      <c r="EY152" s="110"/>
      <c r="EZ152" s="110"/>
      <c r="FA152" s="110"/>
      <c r="FB152" s="110"/>
      <c r="FC152" s="110"/>
      <c r="FD152" s="110"/>
      <c r="FE152" s="110"/>
      <c r="FF152" s="110"/>
      <c r="FG152" s="110"/>
      <c r="FH152" s="110"/>
      <c r="FI152" s="110"/>
      <c r="FJ152" s="110"/>
      <c r="FK152" s="110"/>
      <c r="FL152" s="110"/>
      <c r="FM152" s="110"/>
      <c r="FN152" s="110"/>
      <c r="FO152" s="110"/>
      <c r="FP152" s="110"/>
      <c r="FQ152" s="110"/>
      <c r="FR152" s="110"/>
      <c r="FS152" s="110"/>
      <c r="FT152" s="110"/>
      <c r="FU152" s="110"/>
      <c r="FV152" s="110"/>
      <c r="FW152" s="110"/>
      <c r="FX152" s="110"/>
      <c r="FY152" s="110"/>
      <c r="FZ152" s="110"/>
      <c r="GA152" s="110"/>
      <c r="GB152" s="110"/>
      <c r="GC152" s="110"/>
      <c r="GD152" s="110"/>
      <c r="GE152" s="110"/>
      <c r="GF152" s="110"/>
      <c r="GG152" s="110"/>
      <c r="GH152" s="110"/>
      <c r="GI152" s="110"/>
      <c r="GJ152" s="110"/>
      <c r="GK152" s="110"/>
      <c r="GL152" s="110"/>
      <c r="GM152" s="110"/>
      <c r="GN152" s="110"/>
      <c r="GO152" s="110"/>
      <c r="GP152" s="110"/>
      <c r="GQ152" s="110"/>
      <c r="GR152" s="110"/>
      <c r="GS152" s="110"/>
      <c r="GT152" s="110"/>
      <c r="GU152" s="110"/>
      <c r="GV152" s="110"/>
      <c r="GW152" s="110"/>
      <c r="GX152" s="110"/>
      <c r="GY152" s="110"/>
      <c r="GZ152" s="110"/>
      <c r="HA152" s="110"/>
      <c r="HB152" s="110"/>
      <c r="HC152" s="110"/>
      <c r="HD152" s="110"/>
      <c r="HE152" s="110"/>
      <c r="HF152" s="110"/>
      <c r="HG152" s="110"/>
      <c r="HH152" s="110"/>
      <c r="HI152" s="110"/>
      <c r="HJ152" s="110"/>
      <c r="HK152" s="110"/>
      <c r="HL152" s="110"/>
      <c r="HM152" s="110"/>
      <c r="HN152" s="110"/>
      <c r="HO152" s="110"/>
      <c r="HP152" s="110"/>
      <c r="HQ152" s="110"/>
      <c r="HR152" s="110"/>
      <c r="HS152" s="110"/>
      <c r="HT152" s="110"/>
      <c r="HU152" s="110"/>
      <c r="HV152" s="110"/>
      <c r="HW152" s="110"/>
      <c r="HX152" s="110"/>
      <c r="HY152" s="110"/>
      <c r="HZ152" s="110"/>
      <c r="IA152" s="110"/>
      <c r="IB152" s="110"/>
      <c r="IC152" s="110"/>
      <c r="ID152" s="110"/>
      <c r="IE152" s="110"/>
      <c r="IF152" s="110"/>
      <c r="IG152" s="110"/>
      <c r="IH152" s="110"/>
      <c r="II152" s="110"/>
      <c r="IJ152" s="110"/>
      <c r="IK152" s="110"/>
      <c r="IL152" s="110"/>
      <c r="IM152" s="110"/>
      <c r="IN152" s="110"/>
      <c r="IO152" s="110"/>
      <c r="IP152" s="110"/>
      <c r="IQ152" s="70"/>
    </row>
    <row r="153" spans="1:251" ht="16.5" hidden="1" customHeight="1">
      <c r="A153" s="95"/>
      <c r="B153" t="s">
        <v>1349</v>
      </c>
      <c r="C153" t="s">
        <v>450</v>
      </c>
      <c r="D153">
        <v>20</v>
      </c>
      <c r="E153" t="s">
        <v>450</v>
      </c>
      <c r="F153">
        <v>2</v>
      </c>
      <c r="G153" s="665"/>
      <c r="H153">
        <v>47</v>
      </c>
      <c r="J153" s="214" t="str">
        <f t="shared" si="4"/>
        <v>LTQ200247</v>
      </c>
      <c r="K153">
        <v>54090</v>
      </c>
      <c r="R153" s="95"/>
      <c r="V153" s="214"/>
      <c r="EE153" s="95"/>
      <c r="EF153" s="110"/>
      <c r="EG153" s="110"/>
      <c r="EH153" s="110"/>
      <c r="EI153" s="216"/>
      <c r="EJ153" s="110"/>
      <c r="EK153" s="110"/>
      <c r="EL153" s="110"/>
      <c r="EM153" s="110"/>
      <c r="EN153" s="110"/>
      <c r="EO153" s="110"/>
      <c r="EP153" s="110"/>
      <c r="EQ153" s="110"/>
      <c r="ER153" s="110"/>
      <c r="ES153" s="110"/>
      <c r="ET153" s="110"/>
      <c r="EU153" s="110"/>
      <c r="EV153" s="110"/>
      <c r="EW153" s="110"/>
      <c r="EX153" s="110"/>
      <c r="EY153" s="110"/>
      <c r="EZ153" s="110"/>
      <c r="FA153" s="110"/>
      <c r="FB153" s="110"/>
      <c r="FC153" s="110"/>
      <c r="FD153" s="110"/>
      <c r="FE153" s="110"/>
      <c r="FF153" s="110"/>
      <c r="FG153" s="110"/>
      <c r="FH153" s="110"/>
      <c r="FI153" s="110"/>
      <c r="FJ153" s="110"/>
      <c r="FK153" s="110"/>
      <c r="FL153" s="110"/>
      <c r="FM153" s="110"/>
      <c r="FN153" s="110"/>
      <c r="FO153" s="110"/>
      <c r="FP153" s="110"/>
      <c r="FQ153" s="110"/>
      <c r="FR153" s="110"/>
      <c r="FS153" s="110"/>
      <c r="FT153" s="110"/>
      <c r="FU153" s="110"/>
      <c r="FV153" s="110"/>
      <c r="FW153" s="110"/>
      <c r="FX153" s="110"/>
      <c r="FY153" s="110"/>
      <c r="FZ153" s="110"/>
      <c r="GA153" s="110"/>
      <c r="GB153" s="110"/>
      <c r="GC153" s="110"/>
      <c r="GD153" s="110"/>
      <c r="GE153" s="110"/>
      <c r="GF153" s="110"/>
      <c r="GG153" s="110"/>
      <c r="GH153" s="110"/>
      <c r="GI153" s="110"/>
      <c r="GJ153" s="110"/>
      <c r="GK153" s="110"/>
      <c r="GL153" s="110"/>
      <c r="GM153" s="110"/>
      <c r="GN153" s="110"/>
      <c r="GO153" s="110"/>
      <c r="GP153" s="110"/>
      <c r="GQ153" s="110"/>
      <c r="GR153" s="110"/>
      <c r="GS153" s="110"/>
      <c r="GT153" s="110"/>
      <c r="GU153" s="110"/>
      <c r="GV153" s="110"/>
      <c r="GW153" s="110"/>
      <c r="GX153" s="110"/>
      <c r="GY153" s="110"/>
      <c r="GZ153" s="110"/>
      <c r="HA153" s="110"/>
      <c r="HB153" s="110"/>
      <c r="HC153" s="110"/>
      <c r="HD153" s="110"/>
      <c r="HE153" s="110"/>
      <c r="HF153" s="110"/>
      <c r="HG153" s="110"/>
      <c r="HH153" s="110"/>
      <c r="HI153" s="110"/>
      <c r="HJ153" s="110"/>
      <c r="HK153" s="110"/>
      <c r="HL153" s="110"/>
      <c r="HM153" s="110"/>
      <c r="HN153" s="110"/>
      <c r="HO153" s="110"/>
      <c r="HP153" s="110"/>
      <c r="HQ153" s="110"/>
      <c r="HR153" s="110"/>
      <c r="HS153" s="110"/>
      <c r="HT153" s="110"/>
      <c r="HU153" s="110"/>
      <c r="HV153" s="110"/>
      <c r="HW153" s="110"/>
      <c r="HX153" s="110"/>
      <c r="HY153" s="110"/>
      <c r="HZ153" s="110"/>
      <c r="IA153" s="110"/>
      <c r="IB153" s="110"/>
      <c r="IC153" s="110"/>
      <c r="ID153" s="110"/>
      <c r="IE153" s="110"/>
      <c r="IF153" s="110"/>
      <c r="IG153" s="110"/>
      <c r="IH153" s="110"/>
      <c r="II153" s="110"/>
      <c r="IJ153" s="110"/>
      <c r="IK153" s="110"/>
      <c r="IL153" s="110"/>
      <c r="IM153" s="110"/>
      <c r="IN153" s="110"/>
      <c r="IO153" s="110"/>
      <c r="IP153" s="110"/>
      <c r="IQ153" s="70"/>
    </row>
    <row r="154" spans="1:251" ht="16.5" hidden="1" customHeight="1">
      <c r="A154" s="95"/>
      <c r="B154" t="s">
        <v>1349</v>
      </c>
      <c r="C154" t="s">
        <v>450</v>
      </c>
      <c r="D154">
        <v>20</v>
      </c>
      <c r="E154" t="s">
        <v>450</v>
      </c>
      <c r="F154">
        <v>2</v>
      </c>
      <c r="G154" s="665"/>
      <c r="H154">
        <v>48</v>
      </c>
      <c r="J154" s="214" t="str">
        <f t="shared" si="4"/>
        <v>LTQ200248</v>
      </c>
      <c r="K154">
        <v>55930</v>
      </c>
      <c r="R154" s="95"/>
      <c r="V154" s="214"/>
      <c r="EE154" s="95"/>
      <c r="EF154" s="110"/>
      <c r="EG154" s="110"/>
      <c r="EH154" s="110"/>
      <c r="EI154" s="216"/>
      <c r="EJ154" s="110"/>
      <c r="EK154" s="110"/>
      <c r="EL154" s="110"/>
      <c r="EM154" s="110"/>
      <c r="EN154" s="110"/>
      <c r="EO154" s="110"/>
      <c r="EP154" s="110"/>
      <c r="EQ154" s="110"/>
      <c r="ER154" s="110"/>
      <c r="ES154" s="110"/>
      <c r="ET154" s="110"/>
      <c r="EU154" s="110"/>
      <c r="EV154" s="110"/>
      <c r="EW154" s="110"/>
      <c r="EX154" s="110"/>
      <c r="EY154" s="110"/>
      <c r="EZ154" s="110"/>
      <c r="FA154" s="110"/>
      <c r="FB154" s="110"/>
      <c r="FC154" s="110"/>
      <c r="FD154" s="110"/>
      <c r="FE154" s="110"/>
      <c r="FF154" s="110"/>
      <c r="FG154" s="110"/>
      <c r="FH154" s="110"/>
      <c r="FI154" s="110"/>
      <c r="FJ154" s="110"/>
      <c r="FK154" s="110"/>
      <c r="FL154" s="110"/>
      <c r="FM154" s="110"/>
      <c r="FN154" s="110"/>
      <c r="FO154" s="110"/>
      <c r="FP154" s="110"/>
      <c r="FQ154" s="110"/>
      <c r="FR154" s="110"/>
      <c r="FS154" s="110"/>
      <c r="FT154" s="110"/>
      <c r="FU154" s="110"/>
      <c r="FV154" s="110"/>
      <c r="FW154" s="110"/>
      <c r="FX154" s="110"/>
      <c r="FY154" s="110"/>
      <c r="FZ154" s="110"/>
      <c r="GA154" s="110"/>
      <c r="GB154" s="110"/>
      <c r="GC154" s="110"/>
      <c r="GD154" s="110"/>
      <c r="GE154" s="110"/>
      <c r="GF154" s="110"/>
      <c r="GG154" s="110"/>
      <c r="GH154" s="110"/>
      <c r="GI154" s="110"/>
      <c r="GJ154" s="110"/>
      <c r="GK154" s="110"/>
      <c r="GL154" s="110"/>
      <c r="GM154" s="110"/>
      <c r="GN154" s="110"/>
      <c r="GO154" s="110"/>
      <c r="GP154" s="110"/>
      <c r="GQ154" s="110"/>
      <c r="GR154" s="110"/>
      <c r="GS154" s="110"/>
      <c r="GT154" s="110"/>
      <c r="GU154" s="110"/>
      <c r="GV154" s="110"/>
      <c r="GW154" s="110"/>
      <c r="GX154" s="110"/>
      <c r="GY154" s="110"/>
      <c r="GZ154" s="110"/>
      <c r="HA154" s="110"/>
      <c r="HB154" s="110"/>
      <c r="HC154" s="110"/>
      <c r="HD154" s="110"/>
      <c r="HE154" s="110"/>
      <c r="HF154" s="110"/>
      <c r="HG154" s="110"/>
      <c r="HH154" s="110"/>
      <c r="HI154" s="110"/>
      <c r="HJ154" s="110"/>
      <c r="HK154" s="110"/>
      <c r="HL154" s="110"/>
      <c r="HM154" s="110"/>
      <c r="HN154" s="110"/>
      <c r="HO154" s="110"/>
      <c r="HP154" s="110"/>
      <c r="HQ154" s="110"/>
      <c r="HR154" s="110"/>
      <c r="HS154" s="110"/>
      <c r="HT154" s="110"/>
      <c r="HU154" s="110"/>
      <c r="HV154" s="110"/>
      <c r="HW154" s="110"/>
      <c r="HX154" s="110"/>
      <c r="HY154" s="110"/>
      <c r="HZ154" s="110"/>
      <c r="IA154" s="110"/>
      <c r="IB154" s="110"/>
      <c r="IC154" s="110"/>
      <c r="ID154" s="110"/>
      <c r="IE154" s="110"/>
      <c r="IF154" s="110"/>
      <c r="IG154" s="110"/>
      <c r="IH154" s="110"/>
      <c r="II154" s="110"/>
      <c r="IJ154" s="110"/>
      <c r="IK154" s="110"/>
      <c r="IL154" s="110"/>
      <c r="IM154" s="110"/>
      <c r="IN154" s="110"/>
      <c r="IO154" s="110"/>
      <c r="IP154" s="110"/>
      <c r="IQ154" s="70"/>
    </row>
    <row r="155" spans="1:251" ht="16.5" hidden="1" customHeight="1">
      <c r="A155" s="95"/>
      <c r="B155" t="s">
        <v>1349</v>
      </c>
      <c r="C155" t="s">
        <v>450</v>
      </c>
      <c r="D155">
        <v>20</v>
      </c>
      <c r="E155" t="s">
        <v>450</v>
      </c>
      <c r="F155">
        <v>2</v>
      </c>
      <c r="G155" s="665"/>
      <c r="H155">
        <v>49</v>
      </c>
      <c r="J155" s="214" t="str">
        <f t="shared" si="4"/>
        <v>LTQ200249</v>
      </c>
      <c r="K155">
        <v>57760</v>
      </c>
      <c r="R155" s="95"/>
      <c r="V155" s="214"/>
      <c r="EE155" s="95"/>
      <c r="EF155" s="110"/>
      <c r="EG155" s="110"/>
      <c r="EH155" s="110"/>
      <c r="EI155" s="216"/>
      <c r="EJ155" s="110"/>
      <c r="EK155" s="110"/>
      <c r="EL155" s="110"/>
      <c r="EM155" s="110"/>
      <c r="EN155" s="110"/>
      <c r="EO155" s="110"/>
      <c r="EP155" s="110"/>
      <c r="EQ155" s="110"/>
      <c r="ER155" s="110"/>
      <c r="ES155" s="110"/>
      <c r="ET155" s="110"/>
      <c r="EU155" s="110"/>
      <c r="EV155" s="110"/>
      <c r="EW155" s="110"/>
      <c r="EX155" s="110"/>
      <c r="EY155" s="110"/>
      <c r="EZ155" s="110"/>
      <c r="FA155" s="110"/>
      <c r="FB155" s="110"/>
      <c r="FC155" s="110"/>
      <c r="FD155" s="110"/>
      <c r="FE155" s="110"/>
      <c r="FF155" s="110"/>
      <c r="FG155" s="110"/>
      <c r="FH155" s="110"/>
      <c r="FI155" s="110"/>
      <c r="FJ155" s="110"/>
      <c r="FK155" s="110"/>
      <c r="FL155" s="110"/>
      <c r="FM155" s="110"/>
      <c r="FN155" s="110"/>
      <c r="FO155" s="110"/>
      <c r="FP155" s="110"/>
      <c r="FQ155" s="110"/>
      <c r="FR155" s="110"/>
      <c r="FS155" s="110"/>
      <c r="FT155" s="110"/>
      <c r="FU155" s="110"/>
      <c r="FV155" s="110"/>
      <c r="FW155" s="110"/>
      <c r="FX155" s="110"/>
      <c r="FY155" s="110"/>
      <c r="FZ155" s="110"/>
      <c r="GA155" s="110"/>
      <c r="GB155" s="110"/>
      <c r="GC155" s="110"/>
      <c r="GD155" s="110"/>
      <c r="GE155" s="110"/>
      <c r="GF155" s="110"/>
      <c r="GG155" s="110"/>
      <c r="GH155" s="110"/>
      <c r="GI155" s="110"/>
      <c r="GJ155" s="110"/>
      <c r="GK155" s="110"/>
      <c r="GL155" s="110"/>
      <c r="GM155" s="110"/>
      <c r="GN155" s="110"/>
      <c r="GO155" s="110"/>
      <c r="GP155" s="110"/>
      <c r="GQ155" s="110"/>
      <c r="GR155" s="110"/>
      <c r="GS155" s="110"/>
      <c r="GT155" s="110"/>
      <c r="GU155" s="110"/>
      <c r="GV155" s="110"/>
      <c r="GW155" s="110"/>
      <c r="GX155" s="110"/>
      <c r="GY155" s="110"/>
      <c r="GZ155" s="110"/>
      <c r="HA155" s="110"/>
      <c r="HB155" s="110"/>
      <c r="HC155" s="110"/>
      <c r="HD155" s="110"/>
      <c r="HE155" s="110"/>
      <c r="HF155" s="110"/>
      <c r="HG155" s="110"/>
      <c r="HH155" s="110"/>
      <c r="HI155" s="110"/>
      <c r="HJ155" s="110"/>
      <c r="HK155" s="110"/>
      <c r="HL155" s="110"/>
      <c r="HM155" s="110"/>
      <c r="HN155" s="110"/>
      <c r="HO155" s="110"/>
      <c r="HP155" s="110"/>
      <c r="HQ155" s="110"/>
      <c r="HR155" s="110"/>
      <c r="HS155" s="110"/>
      <c r="HT155" s="110"/>
      <c r="HU155" s="110"/>
      <c r="HV155" s="110"/>
      <c r="HW155" s="110"/>
      <c r="HX155" s="110"/>
      <c r="HY155" s="110"/>
      <c r="HZ155" s="110"/>
      <c r="IA155" s="110"/>
      <c r="IB155" s="110"/>
      <c r="IC155" s="110"/>
      <c r="ID155" s="110"/>
      <c r="IE155" s="110"/>
      <c r="IF155" s="110"/>
      <c r="IG155" s="110"/>
      <c r="IH155" s="110"/>
      <c r="II155" s="110"/>
      <c r="IJ155" s="110"/>
      <c r="IK155" s="110"/>
      <c r="IL155" s="110"/>
      <c r="IM155" s="110"/>
      <c r="IN155" s="110"/>
      <c r="IO155" s="110"/>
      <c r="IP155" s="110"/>
      <c r="IQ155" s="70"/>
    </row>
    <row r="156" spans="1:251" ht="16.5" hidden="1" customHeight="1">
      <c r="A156" s="95"/>
      <c r="B156" t="s">
        <v>1349</v>
      </c>
      <c r="C156" t="s">
        <v>450</v>
      </c>
      <c r="D156">
        <v>20</v>
      </c>
      <c r="E156" t="s">
        <v>450</v>
      </c>
      <c r="F156">
        <v>2</v>
      </c>
      <c r="G156" s="665"/>
      <c r="H156">
        <v>50</v>
      </c>
      <c r="J156" s="214" t="str">
        <f t="shared" si="4"/>
        <v>LTQ200250</v>
      </c>
      <c r="K156">
        <v>59800</v>
      </c>
      <c r="R156" s="95"/>
      <c r="V156" s="214"/>
      <c r="EE156" s="95"/>
      <c r="EF156" s="110"/>
      <c r="EG156" s="110"/>
      <c r="EH156" s="110"/>
      <c r="EI156" s="216"/>
      <c r="EJ156" s="110"/>
      <c r="EK156" s="110"/>
      <c r="EL156" s="110"/>
      <c r="EM156" s="110"/>
      <c r="EN156" s="110"/>
      <c r="EO156" s="110"/>
      <c r="EP156" s="110"/>
      <c r="EQ156" s="110"/>
      <c r="ER156" s="110"/>
      <c r="ES156" s="110"/>
      <c r="ET156" s="110"/>
      <c r="EU156" s="110"/>
      <c r="EV156" s="110"/>
      <c r="EW156" s="110"/>
      <c r="EX156" s="110"/>
      <c r="EY156" s="110"/>
      <c r="EZ156" s="110"/>
      <c r="FA156" s="110"/>
      <c r="FB156" s="110"/>
      <c r="FC156" s="110"/>
      <c r="FD156" s="110"/>
      <c r="FE156" s="110"/>
      <c r="FF156" s="110"/>
      <c r="FG156" s="110"/>
      <c r="FH156" s="110"/>
      <c r="FI156" s="110"/>
      <c r="FJ156" s="110"/>
      <c r="FK156" s="110"/>
      <c r="FL156" s="110"/>
      <c r="FM156" s="110"/>
      <c r="FN156" s="110"/>
      <c r="FO156" s="110"/>
      <c r="FP156" s="110"/>
      <c r="FQ156" s="110"/>
      <c r="FR156" s="110"/>
      <c r="FS156" s="110"/>
      <c r="FT156" s="110"/>
      <c r="FU156" s="110"/>
      <c r="FV156" s="110"/>
      <c r="FW156" s="110"/>
      <c r="FX156" s="110"/>
      <c r="FY156" s="110"/>
      <c r="FZ156" s="110"/>
      <c r="GA156" s="110"/>
      <c r="GB156" s="110"/>
      <c r="GC156" s="110"/>
      <c r="GD156" s="110"/>
      <c r="GE156" s="110"/>
      <c r="GF156" s="110"/>
      <c r="GG156" s="110"/>
      <c r="GH156" s="110"/>
      <c r="GI156" s="110"/>
      <c r="GJ156" s="110"/>
      <c r="GK156" s="110"/>
      <c r="GL156" s="110"/>
      <c r="GM156" s="110"/>
      <c r="GN156" s="110"/>
      <c r="GO156" s="110"/>
      <c r="GP156" s="110"/>
      <c r="GQ156" s="110"/>
      <c r="GR156" s="110"/>
      <c r="GS156" s="110"/>
      <c r="GT156" s="110"/>
      <c r="GU156" s="110"/>
      <c r="GV156" s="110"/>
      <c r="GW156" s="110"/>
      <c r="GX156" s="110"/>
      <c r="GY156" s="110"/>
      <c r="GZ156" s="110"/>
      <c r="HA156" s="110"/>
      <c r="HB156" s="110"/>
      <c r="HC156" s="110"/>
      <c r="HD156" s="110"/>
      <c r="HE156" s="110"/>
      <c r="HF156" s="110"/>
      <c r="HG156" s="110"/>
      <c r="HH156" s="110"/>
      <c r="HI156" s="110"/>
      <c r="HJ156" s="110"/>
      <c r="HK156" s="110"/>
      <c r="HL156" s="110"/>
      <c r="HM156" s="110"/>
      <c r="HN156" s="110"/>
      <c r="HO156" s="110"/>
      <c r="HP156" s="110"/>
      <c r="HQ156" s="110"/>
      <c r="HR156" s="110"/>
      <c r="HS156" s="110"/>
      <c r="HT156" s="110"/>
      <c r="HU156" s="110"/>
      <c r="HV156" s="110"/>
      <c r="HW156" s="110"/>
      <c r="HX156" s="110"/>
      <c r="HY156" s="110"/>
      <c r="HZ156" s="110"/>
      <c r="IA156" s="110"/>
      <c r="IB156" s="110"/>
      <c r="IC156" s="110"/>
      <c r="ID156" s="110"/>
      <c r="IE156" s="110"/>
      <c r="IF156" s="110"/>
      <c r="IG156" s="110"/>
      <c r="IH156" s="110"/>
      <c r="II156" s="110"/>
      <c r="IJ156" s="110"/>
      <c r="IK156" s="110"/>
      <c r="IL156" s="110"/>
      <c r="IM156" s="110"/>
      <c r="IN156" s="110"/>
      <c r="IO156" s="110"/>
      <c r="IP156" s="110"/>
      <c r="IQ156" s="70"/>
    </row>
    <row r="157" spans="1:251" ht="16.5" hidden="1" customHeight="1">
      <c r="A157" s="95"/>
      <c r="B157" t="s">
        <v>1349</v>
      </c>
      <c r="C157" t="s">
        <v>450</v>
      </c>
      <c r="D157">
        <v>20</v>
      </c>
      <c r="E157" t="s">
        <v>450</v>
      </c>
      <c r="F157">
        <v>2</v>
      </c>
      <c r="G157" s="665"/>
      <c r="H157">
        <v>51</v>
      </c>
      <c r="J157" s="214" t="str">
        <f t="shared" si="4"/>
        <v>LTQ200251</v>
      </c>
      <c r="K157">
        <v>62860</v>
      </c>
      <c r="R157" s="95"/>
      <c r="V157" s="214"/>
      <c r="EE157" s="95"/>
      <c r="EF157" s="110"/>
      <c r="EG157" s="110"/>
      <c r="EH157" s="110"/>
      <c r="EI157" s="216"/>
      <c r="EJ157" s="110"/>
      <c r="EK157" s="110"/>
      <c r="EL157" s="110"/>
      <c r="EM157" s="110"/>
      <c r="EN157" s="110"/>
      <c r="EO157" s="110"/>
      <c r="EP157" s="110"/>
      <c r="EQ157" s="110"/>
      <c r="ER157" s="110"/>
      <c r="ES157" s="110"/>
      <c r="ET157" s="110"/>
      <c r="EU157" s="110"/>
      <c r="EV157" s="110"/>
      <c r="EW157" s="110"/>
      <c r="EX157" s="110"/>
      <c r="EY157" s="110"/>
      <c r="EZ157" s="110"/>
      <c r="FA157" s="110"/>
      <c r="FB157" s="110"/>
      <c r="FC157" s="110"/>
      <c r="FD157" s="110"/>
      <c r="FE157" s="110"/>
      <c r="FF157" s="110"/>
      <c r="FG157" s="110"/>
      <c r="FH157" s="110"/>
      <c r="FI157" s="110"/>
      <c r="FJ157" s="110"/>
      <c r="FK157" s="110"/>
      <c r="FL157" s="110"/>
      <c r="FM157" s="110"/>
      <c r="FN157" s="110"/>
      <c r="FO157" s="110"/>
      <c r="FP157" s="110"/>
      <c r="FQ157" s="110"/>
      <c r="FR157" s="110"/>
      <c r="FS157" s="110"/>
      <c r="FT157" s="110"/>
      <c r="FU157" s="110"/>
      <c r="FV157" s="110"/>
      <c r="FW157" s="110"/>
      <c r="FX157" s="110"/>
      <c r="FY157" s="110"/>
      <c r="FZ157" s="110"/>
      <c r="GA157" s="110"/>
      <c r="GB157" s="110"/>
      <c r="GC157" s="110"/>
      <c r="GD157" s="110"/>
      <c r="GE157" s="110"/>
      <c r="GF157" s="110"/>
      <c r="GG157" s="110"/>
      <c r="GH157" s="110"/>
      <c r="GI157" s="110"/>
      <c r="GJ157" s="110"/>
      <c r="GK157" s="110"/>
      <c r="GL157" s="110"/>
      <c r="GM157" s="110"/>
      <c r="GN157" s="110"/>
      <c r="GO157" s="110"/>
      <c r="GP157" s="110"/>
      <c r="GQ157" s="110"/>
      <c r="GR157" s="110"/>
      <c r="GS157" s="110"/>
      <c r="GT157" s="110"/>
      <c r="GU157" s="110"/>
      <c r="GV157" s="110"/>
      <c r="GW157" s="110"/>
      <c r="GX157" s="110"/>
      <c r="GY157" s="110"/>
      <c r="GZ157" s="110"/>
      <c r="HA157" s="110"/>
      <c r="HB157" s="110"/>
      <c r="HC157" s="110"/>
      <c r="HD157" s="110"/>
      <c r="HE157" s="110"/>
      <c r="HF157" s="110"/>
      <c r="HG157" s="110"/>
      <c r="HH157" s="110"/>
      <c r="HI157" s="110"/>
      <c r="HJ157" s="110"/>
      <c r="HK157" s="110"/>
      <c r="HL157" s="110"/>
      <c r="HM157" s="110"/>
      <c r="HN157" s="110"/>
      <c r="HO157" s="110"/>
      <c r="HP157" s="110"/>
      <c r="HQ157" s="110"/>
      <c r="HR157" s="110"/>
      <c r="HS157" s="110"/>
      <c r="HT157" s="110"/>
      <c r="HU157" s="110"/>
      <c r="HV157" s="110"/>
      <c r="HW157" s="110"/>
      <c r="HX157" s="110"/>
      <c r="HY157" s="110"/>
      <c r="HZ157" s="110"/>
      <c r="IA157" s="110"/>
      <c r="IB157" s="110"/>
      <c r="IC157" s="110"/>
      <c r="ID157" s="110"/>
      <c r="IE157" s="110"/>
      <c r="IF157" s="110"/>
      <c r="IG157" s="110"/>
      <c r="IH157" s="110"/>
      <c r="II157" s="110"/>
      <c r="IJ157" s="110"/>
      <c r="IK157" s="110"/>
      <c r="IL157" s="110"/>
      <c r="IM157" s="110"/>
      <c r="IN157" s="110"/>
      <c r="IO157" s="110"/>
      <c r="IP157" s="110"/>
      <c r="IQ157" s="70"/>
    </row>
    <row r="158" spans="1:251" ht="16.5" hidden="1" customHeight="1">
      <c r="A158" s="95"/>
      <c r="B158" t="s">
        <v>1349</v>
      </c>
      <c r="C158" t="s">
        <v>450</v>
      </c>
      <c r="D158">
        <v>20</v>
      </c>
      <c r="E158" t="s">
        <v>450</v>
      </c>
      <c r="F158">
        <v>2</v>
      </c>
      <c r="G158" s="665"/>
      <c r="H158">
        <v>52</v>
      </c>
      <c r="J158" s="214" t="str">
        <f t="shared" si="4"/>
        <v>LTQ200252</v>
      </c>
      <c r="K158">
        <v>65920</v>
      </c>
      <c r="R158" s="95"/>
      <c r="V158" s="214"/>
      <c r="EE158" s="95"/>
      <c r="EF158" s="110"/>
      <c r="EG158" s="110"/>
      <c r="EH158" s="110"/>
      <c r="EI158" s="216"/>
      <c r="EJ158" s="110"/>
      <c r="EK158" s="110"/>
      <c r="EL158" s="110"/>
      <c r="EM158" s="110"/>
      <c r="EN158" s="110"/>
      <c r="EO158" s="110"/>
      <c r="EP158" s="110"/>
      <c r="EQ158" s="110"/>
      <c r="ER158" s="110"/>
      <c r="ES158" s="110"/>
      <c r="ET158" s="110"/>
      <c r="EU158" s="110"/>
      <c r="EV158" s="110"/>
      <c r="EW158" s="110"/>
      <c r="EX158" s="110"/>
      <c r="EY158" s="110"/>
      <c r="EZ158" s="110"/>
      <c r="FA158" s="110"/>
      <c r="FB158" s="110"/>
      <c r="FC158" s="110"/>
      <c r="FD158" s="110"/>
      <c r="FE158" s="110"/>
      <c r="FF158" s="110"/>
      <c r="FG158" s="110"/>
      <c r="FH158" s="110"/>
      <c r="FI158" s="110"/>
      <c r="FJ158" s="110"/>
      <c r="FK158" s="110"/>
      <c r="FL158" s="110"/>
      <c r="FM158" s="110"/>
      <c r="FN158" s="110"/>
      <c r="FO158" s="110"/>
      <c r="FP158" s="110"/>
      <c r="FQ158" s="110"/>
      <c r="FR158" s="110"/>
      <c r="FS158" s="110"/>
      <c r="FT158" s="110"/>
      <c r="FU158" s="110"/>
      <c r="FV158" s="110"/>
      <c r="FW158" s="110"/>
      <c r="FX158" s="110"/>
      <c r="FY158" s="110"/>
      <c r="FZ158" s="110"/>
      <c r="GA158" s="110"/>
      <c r="GB158" s="110"/>
      <c r="GC158" s="110"/>
      <c r="GD158" s="110"/>
      <c r="GE158" s="110"/>
      <c r="GF158" s="110"/>
      <c r="GG158" s="110"/>
      <c r="GH158" s="110"/>
      <c r="GI158" s="110"/>
      <c r="GJ158" s="110"/>
      <c r="GK158" s="110"/>
      <c r="GL158" s="110"/>
      <c r="GM158" s="110"/>
      <c r="GN158" s="110"/>
      <c r="GO158" s="110"/>
      <c r="GP158" s="110"/>
      <c r="GQ158" s="110"/>
      <c r="GR158" s="110"/>
      <c r="GS158" s="110"/>
      <c r="GT158" s="110"/>
      <c r="GU158" s="110"/>
      <c r="GV158" s="110"/>
      <c r="GW158" s="110"/>
      <c r="GX158" s="110"/>
      <c r="GY158" s="110"/>
      <c r="GZ158" s="110"/>
      <c r="HA158" s="110"/>
      <c r="HB158" s="110"/>
      <c r="HC158" s="110"/>
      <c r="HD158" s="110"/>
      <c r="HE158" s="110"/>
      <c r="HF158" s="110"/>
      <c r="HG158" s="110"/>
      <c r="HH158" s="110"/>
      <c r="HI158" s="110"/>
      <c r="HJ158" s="110"/>
      <c r="HK158" s="110"/>
      <c r="HL158" s="110"/>
      <c r="HM158" s="110"/>
      <c r="HN158" s="110"/>
      <c r="HO158" s="110"/>
      <c r="HP158" s="110"/>
      <c r="HQ158" s="110"/>
      <c r="HR158" s="110"/>
      <c r="HS158" s="110"/>
      <c r="HT158" s="110"/>
      <c r="HU158" s="110"/>
      <c r="HV158" s="110"/>
      <c r="HW158" s="110"/>
      <c r="HX158" s="110"/>
      <c r="HY158" s="110"/>
      <c r="HZ158" s="110"/>
      <c r="IA158" s="110"/>
      <c r="IB158" s="110"/>
      <c r="IC158" s="110"/>
      <c r="ID158" s="110"/>
      <c r="IE158" s="110"/>
      <c r="IF158" s="110"/>
      <c r="IG158" s="110"/>
      <c r="IH158" s="110"/>
      <c r="II158" s="110"/>
      <c r="IJ158" s="110"/>
      <c r="IK158" s="110"/>
      <c r="IL158" s="110"/>
      <c r="IM158" s="110"/>
      <c r="IN158" s="110"/>
      <c r="IO158" s="110"/>
      <c r="IP158" s="110"/>
      <c r="IQ158" s="70"/>
    </row>
    <row r="159" spans="1:251" ht="16.5" hidden="1" customHeight="1">
      <c r="A159" s="95"/>
      <c r="B159" t="s">
        <v>1349</v>
      </c>
      <c r="C159" t="s">
        <v>450</v>
      </c>
      <c r="D159">
        <v>20</v>
      </c>
      <c r="E159" t="s">
        <v>450</v>
      </c>
      <c r="F159">
        <v>2</v>
      </c>
      <c r="G159" s="665"/>
      <c r="H159">
        <v>53</v>
      </c>
      <c r="J159" s="214" t="str">
        <f t="shared" si="4"/>
        <v>LTQ200253</v>
      </c>
      <c r="K159">
        <v>68980</v>
      </c>
      <c r="R159" s="95"/>
      <c r="V159" s="214"/>
      <c r="EE159" s="95"/>
      <c r="EF159" s="110"/>
      <c r="EG159" s="110"/>
      <c r="EH159" s="110"/>
      <c r="EI159" s="216"/>
      <c r="EJ159" s="110"/>
      <c r="EK159" s="110"/>
      <c r="EL159" s="110"/>
      <c r="EM159" s="110"/>
      <c r="EN159" s="110"/>
      <c r="EO159" s="110"/>
      <c r="EP159" s="110"/>
      <c r="EQ159" s="110"/>
      <c r="ER159" s="110"/>
      <c r="ES159" s="110"/>
      <c r="ET159" s="110"/>
      <c r="EU159" s="110"/>
      <c r="EV159" s="110"/>
      <c r="EW159" s="110"/>
      <c r="EX159" s="110"/>
      <c r="EY159" s="110"/>
      <c r="EZ159" s="110"/>
      <c r="FA159" s="110"/>
      <c r="FB159" s="110"/>
      <c r="FC159" s="110"/>
      <c r="FD159" s="110"/>
      <c r="FE159" s="110"/>
      <c r="FF159" s="110"/>
      <c r="FG159" s="110"/>
      <c r="FH159" s="110"/>
      <c r="FI159" s="110"/>
      <c r="FJ159" s="110"/>
      <c r="FK159" s="110"/>
      <c r="FL159" s="110"/>
      <c r="FM159" s="110"/>
      <c r="FN159" s="110"/>
      <c r="FO159" s="110"/>
      <c r="FP159" s="110"/>
      <c r="FQ159" s="110"/>
      <c r="FR159" s="110"/>
      <c r="FS159" s="110"/>
      <c r="FT159" s="110"/>
      <c r="FU159" s="110"/>
      <c r="FV159" s="110"/>
      <c r="FW159" s="110"/>
      <c r="FX159" s="110"/>
      <c r="FY159" s="110"/>
      <c r="FZ159" s="110"/>
      <c r="GA159" s="110"/>
      <c r="GB159" s="110"/>
      <c r="GC159" s="110"/>
      <c r="GD159" s="110"/>
      <c r="GE159" s="110"/>
      <c r="GF159" s="110"/>
      <c r="GG159" s="110"/>
      <c r="GH159" s="110"/>
      <c r="GI159" s="110"/>
      <c r="GJ159" s="110"/>
      <c r="GK159" s="110"/>
      <c r="GL159" s="110"/>
      <c r="GM159" s="110"/>
      <c r="GN159" s="110"/>
      <c r="GO159" s="110"/>
      <c r="GP159" s="110"/>
      <c r="GQ159" s="110"/>
      <c r="GR159" s="110"/>
      <c r="GS159" s="110"/>
      <c r="GT159" s="110"/>
      <c r="GU159" s="110"/>
      <c r="GV159" s="110"/>
      <c r="GW159" s="110"/>
      <c r="GX159" s="110"/>
      <c r="GY159" s="110"/>
      <c r="GZ159" s="110"/>
      <c r="HA159" s="110"/>
      <c r="HB159" s="110"/>
      <c r="HC159" s="110"/>
      <c r="HD159" s="110"/>
      <c r="HE159" s="110"/>
      <c r="HF159" s="110"/>
      <c r="HG159" s="110"/>
      <c r="HH159" s="110"/>
      <c r="HI159" s="110"/>
      <c r="HJ159" s="110"/>
      <c r="HK159" s="110"/>
      <c r="HL159" s="110"/>
      <c r="HM159" s="110"/>
      <c r="HN159" s="110"/>
      <c r="HO159" s="110"/>
      <c r="HP159" s="110"/>
      <c r="HQ159" s="110"/>
      <c r="HR159" s="110"/>
      <c r="HS159" s="110"/>
      <c r="HT159" s="110"/>
      <c r="HU159" s="110"/>
      <c r="HV159" s="110"/>
      <c r="HW159" s="110"/>
      <c r="HX159" s="110"/>
      <c r="HY159" s="110"/>
      <c r="HZ159" s="110"/>
      <c r="IA159" s="110"/>
      <c r="IB159" s="110"/>
      <c r="IC159" s="110"/>
      <c r="ID159" s="110"/>
      <c r="IE159" s="110"/>
      <c r="IF159" s="110"/>
      <c r="IG159" s="110"/>
      <c r="IH159" s="110"/>
      <c r="II159" s="110"/>
      <c r="IJ159" s="110"/>
      <c r="IK159" s="110"/>
      <c r="IL159" s="110"/>
      <c r="IM159" s="110"/>
      <c r="IN159" s="110"/>
      <c r="IO159" s="110"/>
      <c r="IP159" s="110"/>
      <c r="IQ159" s="70"/>
    </row>
    <row r="160" spans="1:251" ht="16.5" hidden="1" customHeight="1">
      <c r="A160" s="95"/>
      <c r="B160" t="s">
        <v>1349</v>
      </c>
      <c r="C160" t="s">
        <v>450</v>
      </c>
      <c r="D160">
        <v>20</v>
      </c>
      <c r="E160" t="s">
        <v>450</v>
      </c>
      <c r="F160">
        <v>2</v>
      </c>
      <c r="G160" s="665"/>
      <c r="H160">
        <v>54</v>
      </c>
      <c r="J160" s="214" t="str">
        <f t="shared" si="4"/>
        <v>LTQ200254</v>
      </c>
      <c r="K160">
        <v>71940</v>
      </c>
      <c r="R160" s="95"/>
      <c r="V160" s="214"/>
      <c r="EE160" s="95"/>
      <c r="EF160" s="110"/>
      <c r="EG160" s="110"/>
      <c r="EH160" s="110"/>
      <c r="EI160" s="216"/>
      <c r="EJ160" s="110"/>
      <c r="EK160" s="110"/>
      <c r="EL160" s="110"/>
      <c r="EM160" s="110"/>
      <c r="EN160" s="110"/>
      <c r="EO160" s="110"/>
      <c r="EP160" s="110"/>
      <c r="EQ160" s="110"/>
      <c r="ER160" s="110"/>
      <c r="ES160" s="110"/>
      <c r="ET160" s="110"/>
      <c r="EU160" s="110"/>
      <c r="EV160" s="110"/>
      <c r="EW160" s="110"/>
      <c r="EX160" s="110"/>
      <c r="EY160" s="110"/>
      <c r="EZ160" s="110"/>
      <c r="FA160" s="110"/>
      <c r="FB160" s="110"/>
      <c r="FC160" s="110"/>
      <c r="FD160" s="110"/>
      <c r="FE160" s="110"/>
      <c r="FF160" s="110"/>
      <c r="FG160" s="110"/>
      <c r="FH160" s="110"/>
      <c r="FI160" s="110"/>
      <c r="FJ160" s="110"/>
      <c r="FK160" s="110"/>
      <c r="FL160" s="110"/>
      <c r="FM160" s="110"/>
      <c r="FN160" s="110"/>
      <c r="FO160" s="110"/>
      <c r="FP160" s="110"/>
      <c r="FQ160" s="110"/>
      <c r="FR160" s="110"/>
      <c r="FS160" s="110"/>
      <c r="FT160" s="110"/>
      <c r="FU160" s="110"/>
      <c r="FV160" s="110"/>
      <c r="FW160" s="110"/>
      <c r="FX160" s="110"/>
      <c r="FY160" s="110"/>
      <c r="FZ160" s="110"/>
      <c r="GA160" s="110"/>
      <c r="GB160" s="110"/>
      <c r="GC160" s="110"/>
      <c r="GD160" s="110"/>
      <c r="GE160" s="110"/>
      <c r="GF160" s="110"/>
      <c r="GG160" s="110"/>
      <c r="GH160" s="110"/>
      <c r="GI160" s="110"/>
      <c r="GJ160" s="110"/>
      <c r="GK160" s="110"/>
      <c r="GL160" s="110"/>
      <c r="GM160" s="110"/>
      <c r="GN160" s="110"/>
      <c r="GO160" s="110"/>
      <c r="GP160" s="110"/>
      <c r="GQ160" s="110"/>
      <c r="GR160" s="110"/>
      <c r="GS160" s="110"/>
      <c r="GT160" s="110"/>
      <c r="GU160" s="110"/>
      <c r="GV160" s="110"/>
      <c r="GW160" s="110"/>
      <c r="GX160" s="110"/>
      <c r="GY160" s="110"/>
      <c r="GZ160" s="110"/>
      <c r="HA160" s="110"/>
      <c r="HB160" s="110"/>
      <c r="HC160" s="110"/>
      <c r="HD160" s="110"/>
      <c r="HE160" s="110"/>
      <c r="HF160" s="110"/>
      <c r="HG160" s="110"/>
      <c r="HH160" s="110"/>
      <c r="HI160" s="110"/>
      <c r="HJ160" s="110"/>
      <c r="HK160" s="110"/>
      <c r="HL160" s="110"/>
      <c r="HM160" s="110"/>
      <c r="HN160" s="110"/>
      <c r="HO160" s="110"/>
      <c r="HP160" s="110"/>
      <c r="HQ160" s="110"/>
      <c r="HR160" s="110"/>
      <c r="HS160" s="110"/>
      <c r="HT160" s="110"/>
      <c r="HU160" s="110"/>
      <c r="HV160" s="110"/>
      <c r="HW160" s="110"/>
      <c r="HX160" s="110"/>
      <c r="HY160" s="110"/>
      <c r="HZ160" s="110"/>
      <c r="IA160" s="110"/>
      <c r="IB160" s="110"/>
      <c r="IC160" s="110"/>
      <c r="ID160" s="110"/>
      <c r="IE160" s="110"/>
      <c r="IF160" s="110"/>
      <c r="IG160" s="110"/>
      <c r="IH160" s="110"/>
      <c r="II160" s="110"/>
      <c r="IJ160" s="110"/>
      <c r="IK160" s="110"/>
      <c r="IL160" s="110"/>
      <c r="IM160" s="110"/>
      <c r="IN160" s="110"/>
      <c r="IO160" s="110"/>
      <c r="IP160" s="110"/>
      <c r="IQ160" s="70"/>
    </row>
    <row r="161" spans="1:251" ht="16.5" hidden="1" customHeight="1">
      <c r="A161" s="95"/>
      <c r="B161" t="s">
        <v>1349</v>
      </c>
      <c r="C161" t="s">
        <v>450</v>
      </c>
      <c r="D161">
        <v>20</v>
      </c>
      <c r="E161" t="s">
        <v>450</v>
      </c>
      <c r="F161">
        <v>2</v>
      </c>
      <c r="G161" s="665"/>
      <c r="H161">
        <v>55</v>
      </c>
      <c r="J161" s="214" t="str">
        <f t="shared" si="4"/>
        <v>LTQ200255</v>
      </c>
      <c r="K161">
        <v>75100</v>
      </c>
      <c r="R161" s="95"/>
      <c r="V161" s="214"/>
      <c r="EE161" s="95"/>
      <c r="EF161" s="110"/>
      <c r="EG161" s="110"/>
      <c r="EH161" s="110"/>
      <c r="EI161" s="216"/>
      <c r="EJ161" s="110"/>
      <c r="EK161" s="110"/>
      <c r="EL161" s="110"/>
      <c r="EM161" s="110"/>
      <c r="EN161" s="110"/>
      <c r="EO161" s="110"/>
      <c r="EP161" s="110"/>
      <c r="EQ161" s="110"/>
      <c r="ER161" s="110"/>
      <c r="ES161" s="110"/>
      <c r="ET161" s="110"/>
      <c r="EU161" s="110"/>
      <c r="EV161" s="110"/>
      <c r="EW161" s="110"/>
      <c r="EX161" s="110"/>
      <c r="EY161" s="110"/>
      <c r="EZ161" s="110"/>
      <c r="FA161" s="110"/>
      <c r="FB161" s="110"/>
      <c r="FC161" s="110"/>
      <c r="FD161" s="110"/>
      <c r="FE161" s="110"/>
      <c r="FF161" s="110"/>
      <c r="FG161" s="110"/>
      <c r="FH161" s="110"/>
      <c r="FI161" s="110"/>
      <c r="FJ161" s="110"/>
      <c r="FK161" s="110"/>
      <c r="FL161" s="110"/>
      <c r="FM161" s="110"/>
      <c r="FN161" s="110"/>
      <c r="FO161" s="110"/>
      <c r="FP161" s="110"/>
      <c r="FQ161" s="110"/>
      <c r="FR161" s="110"/>
      <c r="FS161" s="110"/>
      <c r="FT161" s="110"/>
      <c r="FU161" s="110"/>
      <c r="FV161" s="110"/>
      <c r="FW161" s="110"/>
      <c r="FX161" s="110"/>
      <c r="FY161" s="110"/>
      <c r="FZ161" s="110"/>
      <c r="GA161" s="110"/>
      <c r="GB161" s="110"/>
      <c r="GC161" s="110"/>
      <c r="GD161" s="110"/>
      <c r="GE161" s="110"/>
      <c r="GF161" s="110"/>
      <c r="GG161" s="110"/>
      <c r="GH161" s="110"/>
      <c r="GI161" s="110"/>
      <c r="GJ161" s="110"/>
      <c r="GK161" s="110"/>
      <c r="GL161" s="110"/>
      <c r="GM161" s="110"/>
      <c r="GN161" s="110"/>
      <c r="GO161" s="110"/>
      <c r="GP161" s="110"/>
      <c r="GQ161" s="110"/>
      <c r="GR161" s="110"/>
      <c r="GS161" s="110"/>
      <c r="GT161" s="110"/>
      <c r="GU161" s="110"/>
      <c r="GV161" s="110"/>
      <c r="GW161" s="110"/>
      <c r="GX161" s="110"/>
      <c r="GY161" s="110"/>
      <c r="GZ161" s="110"/>
      <c r="HA161" s="110"/>
      <c r="HB161" s="110"/>
      <c r="HC161" s="110"/>
      <c r="HD161" s="110"/>
      <c r="HE161" s="110"/>
      <c r="HF161" s="110"/>
      <c r="HG161" s="110"/>
      <c r="HH161" s="110"/>
      <c r="HI161" s="110"/>
      <c r="HJ161" s="110"/>
      <c r="HK161" s="110"/>
      <c r="HL161" s="110"/>
      <c r="HM161" s="110"/>
      <c r="HN161" s="110"/>
      <c r="HO161" s="110"/>
      <c r="HP161" s="110"/>
      <c r="HQ161" s="110"/>
      <c r="HR161" s="110"/>
      <c r="HS161" s="110"/>
      <c r="HT161" s="110"/>
      <c r="HU161" s="110"/>
      <c r="HV161" s="110"/>
      <c r="HW161" s="110"/>
      <c r="HX161" s="110"/>
      <c r="HY161" s="110"/>
      <c r="HZ161" s="110"/>
      <c r="IA161" s="110"/>
      <c r="IB161" s="110"/>
      <c r="IC161" s="110"/>
      <c r="ID161" s="110"/>
      <c r="IE161" s="110"/>
      <c r="IF161" s="110"/>
      <c r="IG161" s="110"/>
      <c r="IH161" s="110"/>
      <c r="II161" s="110"/>
      <c r="IJ161" s="110"/>
      <c r="IK161" s="110"/>
      <c r="IL161" s="110"/>
      <c r="IM161" s="110"/>
      <c r="IN161" s="110"/>
      <c r="IO161" s="110"/>
      <c r="IP161" s="110"/>
      <c r="IQ161" s="70"/>
    </row>
    <row r="162" spans="1:251" ht="16.5" hidden="1" customHeight="1">
      <c r="A162" s="95"/>
      <c r="B162" t="s">
        <v>1349</v>
      </c>
      <c r="C162" t="s">
        <v>450</v>
      </c>
      <c r="D162">
        <v>20</v>
      </c>
      <c r="E162" t="s">
        <v>450</v>
      </c>
      <c r="F162">
        <v>2</v>
      </c>
      <c r="G162" s="665"/>
      <c r="H162">
        <v>56</v>
      </c>
      <c r="J162" s="214" t="str">
        <f t="shared" si="4"/>
        <v>LTQ200256</v>
      </c>
      <c r="K162">
        <v>78060</v>
      </c>
      <c r="R162" s="95"/>
      <c r="V162" s="214"/>
      <c r="EE162" s="95"/>
      <c r="EF162" s="110"/>
      <c r="EG162" s="110"/>
      <c r="EH162" s="110"/>
      <c r="EI162" s="216"/>
      <c r="EJ162" s="110"/>
      <c r="EK162" s="110"/>
      <c r="EL162" s="110"/>
      <c r="EM162" s="110"/>
      <c r="EN162" s="110"/>
      <c r="EO162" s="110"/>
      <c r="EP162" s="110"/>
      <c r="EQ162" s="110"/>
      <c r="ER162" s="110"/>
      <c r="ES162" s="110"/>
      <c r="ET162" s="110"/>
      <c r="EU162" s="110"/>
      <c r="EV162" s="110"/>
      <c r="EW162" s="110"/>
      <c r="EX162" s="110"/>
      <c r="EY162" s="110"/>
      <c r="EZ162" s="110"/>
      <c r="FA162" s="110"/>
      <c r="FB162" s="110"/>
      <c r="FC162" s="110"/>
      <c r="FD162" s="110"/>
      <c r="FE162" s="110"/>
      <c r="FF162" s="110"/>
      <c r="FG162" s="110"/>
      <c r="FH162" s="110"/>
      <c r="FI162" s="110"/>
      <c r="FJ162" s="110"/>
      <c r="FK162" s="110"/>
      <c r="FL162" s="110"/>
      <c r="FM162" s="110"/>
      <c r="FN162" s="110"/>
      <c r="FO162" s="110"/>
      <c r="FP162" s="110"/>
      <c r="FQ162" s="110"/>
      <c r="FR162" s="110"/>
      <c r="FS162" s="110"/>
      <c r="FT162" s="110"/>
      <c r="FU162" s="110"/>
      <c r="FV162" s="110"/>
      <c r="FW162" s="110"/>
      <c r="FX162" s="110"/>
      <c r="FY162" s="110"/>
      <c r="FZ162" s="110"/>
      <c r="GA162" s="110"/>
      <c r="GB162" s="110"/>
      <c r="GC162" s="110"/>
      <c r="GD162" s="110"/>
      <c r="GE162" s="110"/>
      <c r="GF162" s="110"/>
      <c r="GG162" s="110"/>
      <c r="GH162" s="110"/>
      <c r="GI162" s="110"/>
      <c r="GJ162" s="110"/>
      <c r="GK162" s="110"/>
      <c r="GL162" s="110"/>
      <c r="GM162" s="110"/>
      <c r="GN162" s="110"/>
      <c r="GO162" s="110"/>
      <c r="GP162" s="110"/>
      <c r="GQ162" s="110"/>
      <c r="GR162" s="110"/>
      <c r="GS162" s="110"/>
      <c r="GT162" s="110"/>
      <c r="GU162" s="110"/>
      <c r="GV162" s="110"/>
      <c r="GW162" s="110"/>
      <c r="GX162" s="110"/>
      <c r="GY162" s="110"/>
      <c r="GZ162" s="110"/>
      <c r="HA162" s="110"/>
      <c r="HB162" s="110"/>
      <c r="HC162" s="110"/>
      <c r="HD162" s="110"/>
      <c r="HE162" s="110"/>
      <c r="HF162" s="110"/>
      <c r="HG162" s="110"/>
      <c r="HH162" s="110"/>
      <c r="HI162" s="110"/>
      <c r="HJ162" s="110"/>
      <c r="HK162" s="110"/>
      <c r="HL162" s="110"/>
      <c r="HM162" s="110"/>
      <c r="HN162" s="110"/>
      <c r="HO162" s="110"/>
      <c r="HP162" s="110"/>
      <c r="HQ162" s="110"/>
      <c r="HR162" s="110"/>
      <c r="HS162" s="110"/>
      <c r="HT162" s="110"/>
      <c r="HU162" s="110"/>
      <c r="HV162" s="110"/>
      <c r="HW162" s="110"/>
      <c r="HX162" s="110"/>
      <c r="HY162" s="110"/>
      <c r="HZ162" s="110"/>
      <c r="IA162" s="110"/>
      <c r="IB162" s="110"/>
      <c r="IC162" s="110"/>
      <c r="ID162" s="110"/>
      <c r="IE162" s="110"/>
      <c r="IF162" s="110"/>
      <c r="IG162" s="110"/>
      <c r="IH162" s="110"/>
      <c r="II162" s="110"/>
      <c r="IJ162" s="110"/>
      <c r="IK162" s="110"/>
      <c r="IL162" s="110"/>
      <c r="IM162" s="110"/>
      <c r="IN162" s="110"/>
      <c r="IO162" s="110"/>
      <c r="IP162" s="110"/>
      <c r="IQ162" s="70"/>
    </row>
    <row r="163" spans="1:251" ht="16.5" hidden="1" customHeight="1">
      <c r="A163" s="95"/>
      <c r="B163" t="s">
        <v>1349</v>
      </c>
      <c r="C163" t="s">
        <v>450</v>
      </c>
      <c r="D163">
        <v>20</v>
      </c>
      <c r="E163" t="s">
        <v>450</v>
      </c>
      <c r="F163">
        <v>2</v>
      </c>
      <c r="G163" s="665"/>
      <c r="H163">
        <v>57</v>
      </c>
      <c r="J163" s="214" t="str">
        <f t="shared" si="4"/>
        <v>LTQ200257</v>
      </c>
      <c r="K163">
        <v>81220</v>
      </c>
      <c r="R163" s="95"/>
      <c r="V163" s="214"/>
      <c r="EE163" s="95"/>
      <c r="EF163" s="110"/>
      <c r="EG163" s="110"/>
      <c r="EH163" s="110"/>
      <c r="EI163" s="216"/>
      <c r="EJ163" s="110"/>
      <c r="EK163" s="110"/>
      <c r="EL163" s="110"/>
      <c r="EM163" s="110"/>
      <c r="EN163" s="110"/>
      <c r="EO163" s="110"/>
      <c r="EP163" s="110"/>
      <c r="EQ163" s="110"/>
      <c r="ER163" s="110"/>
      <c r="ES163" s="110"/>
      <c r="ET163" s="110"/>
      <c r="EU163" s="110"/>
      <c r="EV163" s="110"/>
      <c r="EW163" s="110"/>
      <c r="EX163" s="110"/>
      <c r="EY163" s="110"/>
      <c r="EZ163" s="110"/>
      <c r="FA163" s="110"/>
      <c r="FB163" s="110"/>
      <c r="FC163" s="110"/>
      <c r="FD163" s="110"/>
      <c r="FE163" s="110"/>
      <c r="FF163" s="110"/>
      <c r="FG163" s="110"/>
      <c r="FH163" s="110"/>
      <c r="FI163" s="110"/>
      <c r="FJ163" s="110"/>
      <c r="FK163" s="110"/>
      <c r="FL163" s="110"/>
      <c r="FM163" s="110"/>
      <c r="FN163" s="110"/>
      <c r="FO163" s="110"/>
      <c r="FP163" s="110"/>
      <c r="FQ163" s="110"/>
      <c r="FR163" s="110"/>
      <c r="FS163" s="110"/>
      <c r="FT163" s="110"/>
      <c r="FU163" s="110"/>
      <c r="FV163" s="110"/>
      <c r="FW163" s="110"/>
      <c r="FX163" s="110"/>
      <c r="FY163" s="110"/>
      <c r="FZ163" s="110"/>
      <c r="GA163" s="110"/>
      <c r="GB163" s="110"/>
      <c r="GC163" s="110"/>
      <c r="GD163" s="110"/>
      <c r="GE163" s="110"/>
      <c r="GF163" s="110"/>
      <c r="GG163" s="110"/>
      <c r="GH163" s="110"/>
      <c r="GI163" s="110"/>
      <c r="GJ163" s="110"/>
      <c r="GK163" s="110"/>
      <c r="GL163" s="110"/>
      <c r="GM163" s="110"/>
      <c r="GN163" s="110"/>
      <c r="GO163" s="110"/>
      <c r="GP163" s="110"/>
      <c r="GQ163" s="110"/>
      <c r="GR163" s="110"/>
      <c r="GS163" s="110"/>
      <c r="GT163" s="110"/>
      <c r="GU163" s="110"/>
      <c r="GV163" s="110"/>
      <c r="GW163" s="110"/>
      <c r="GX163" s="110"/>
      <c r="GY163" s="110"/>
      <c r="GZ163" s="110"/>
      <c r="HA163" s="110"/>
      <c r="HB163" s="110"/>
      <c r="HC163" s="110"/>
      <c r="HD163" s="110"/>
      <c r="HE163" s="110"/>
      <c r="HF163" s="110"/>
      <c r="HG163" s="110"/>
      <c r="HH163" s="110"/>
      <c r="HI163" s="110"/>
      <c r="HJ163" s="110"/>
      <c r="HK163" s="110"/>
      <c r="HL163" s="110"/>
      <c r="HM163" s="110"/>
      <c r="HN163" s="110"/>
      <c r="HO163" s="110"/>
      <c r="HP163" s="110"/>
      <c r="HQ163" s="110"/>
      <c r="HR163" s="110"/>
      <c r="HS163" s="110"/>
      <c r="HT163" s="110"/>
      <c r="HU163" s="110"/>
      <c r="HV163" s="110"/>
      <c r="HW163" s="110"/>
      <c r="HX163" s="110"/>
      <c r="HY163" s="110"/>
      <c r="HZ163" s="110"/>
      <c r="IA163" s="110"/>
      <c r="IB163" s="110"/>
      <c r="IC163" s="110"/>
      <c r="ID163" s="110"/>
      <c r="IE163" s="110"/>
      <c r="IF163" s="110"/>
      <c r="IG163" s="110"/>
      <c r="IH163" s="110"/>
      <c r="II163" s="110"/>
      <c r="IJ163" s="110"/>
      <c r="IK163" s="110"/>
      <c r="IL163" s="110"/>
      <c r="IM163" s="110"/>
      <c r="IN163" s="110"/>
      <c r="IO163" s="110"/>
      <c r="IP163" s="110"/>
      <c r="IQ163" s="70"/>
    </row>
    <row r="164" spans="1:251" ht="16.5" hidden="1" customHeight="1">
      <c r="A164" s="659"/>
      <c r="B164" t="s">
        <v>1349</v>
      </c>
      <c r="C164" t="s">
        <v>450</v>
      </c>
      <c r="D164">
        <v>20</v>
      </c>
      <c r="E164" t="s">
        <v>450</v>
      </c>
      <c r="F164">
        <v>2</v>
      </c>
      <c r="G164" s="665"/>
      <c r="H164">
        <v>58</v>
      </c>
      <c r="J164" s="214" t="str">
        <f t="shared" si="4"/>
        <v>LTQ200258</v>
      </c>
      <c r="K164">
        <v>84380</v>
      </c>
      <c r="R164" s="659"/>
      <c r="V164" s="214"/>
      <c r="EE164" s="659"/>
      <c r="EF164" s="110"/>
      <c r="EG164" s="110"/>
      <c r="EH164" s="110"/>
      <c r="EI164" s="661"/>
      <c r="EJ164" s="110"/>
      <c r="EK164" s="110"/>
      <c r="EL164" s="110"/>
      <c r="EM164" s="110"/>
      <c r="EN164" s="110"/>
      <c r="EO164" s="110"/>
      <c r="EP164" s="110"/>
      <c r="EQ164" s="110"/>
      <c r="ER164" s="110"/>
      <c r="ES164" s="110"/>
      <c r="ET164" s="110"/>
      <c r="EU164" s="110"/>
      <c r="EV164" s="110"/>
      <c r="EW164" s="110"/>
      <c r="EX164" s="110"/>
      <c r="EY164" s="110"/>
      <c r="EZ164" s="110"/>
      <c r="FA164" s="110"/>
      <c r="FB164" s="110"/>
      <c r="FC164" s="110"/>
      <c r="FD164" s="110"/>
      <c r="FE164" s="110"/>
      <c r="FF164" s="110"/>
      <c r="FG164" s="110"/>
      <c r="FH164" s="110"/>
      <c r="FI164" s="110"/>
      <c r="FJ164" s="110"/>
      <c r="FK164" s="110"/>
      <c r="FL164" s="110"/>
      <c r="FM164" s="110"/>
      <c r="FN164" s="110"/>
      <c r="FO164" s="110"/>
      <c r="FP164" s="110"/>
      <c r="FQ164" s="110"/>
      <c r="FR164" s="110"/>
      <c r="FS164" s="110"/>
      <c r="FT164" s="110"/>
      <c r="FU164" s="110"/>
      <c r="FV164" s="110"/>
      <c r="FW164" s="110"/>
      <c r="FX164" s="110"/>
      <c r="FY164" s="110"/>
      <c r="FZ164" s="110"/>
      <c r="GA164" s="110"/>
      <c r="GB164" s="110"/>
      <c r="GC164" s="110"/>
      <c r="GD164" s="110"/>
      <c r="GE164" s="110"/>
      <c r="GF164" s="110"/>
      <c r="GG164" s="110"/>
      <c r="GH164" s="110"/>
      <c r="GI164" s="110"/>
      <c r="GJ164" s="110"/>
      <c r="GK164" s="110"/>
      <c r="GL164" s="110"/>
      <c r="GM164" s="110"/>
      <c r="GN164" s="110"/>
      <c r="GO164" s="110"/>
      <c r="GP164" s="110"/>
      <c r="GQ164" s="110"/>
      <c r="GR164" s="110"/>
      <c r="GS164" s="110"/>
      <c r="GT164" s="110"/>
      <c r="GU164" s="110"/>
      <c r="GV164" s="110"/>
      <c r="GW164" s="110"/>
      <c r="GX164" s="110"/>
      <c r="GY164" s="110"/>
      <c r="GZ164" s="110"/>
      <c r="HA164" s="110"/>
      <c r="HB164" s="110"/>
      <c r="HC164" s="110"/>
      <c r="HD164" s="110"/>
      <c r="HE164" s="110"/>
      <c r="HF164" s="110"/>
      <c r="HG164" s="110"/>
      <c r="HH164" s="110"/>
      <c r="HI164" s="110"/>
      <c r="HJ164" s="110"/>
      <c r="HK164" s="110"/>
      <c r="HL164" s="110"/>
      <c r="HM164" s="110"/>
      <c r="HN164" s="110"/>
      <c r="HO164" s="110"/>
      <c r="HP164" s="110"/>
      <c r="HQ164" s="110"/>
      <c r="HR164" s="110"/>
      <c r="HS164" s="110"/>
      <c r="HT164" s="110"/>
      <c r="HU164" s="110"/>
      <c r="HV164" s="110"/>
      <c r="HW164" s="110"/>
      <c r="HX164" s="110"/>
      <c r="HY164" s="110"/>
      <c r="HZ164" s="110"/>
      <c r="IA164" s="110"/>
      <c r="IB164" s="110"/>
      <c r="IC164" s="110"/>
      <c r="ID164" s="110"/>
      <c r="IE164" s="110"/>
      <c r="IF164" s="110"/>
      <c r="IG164" s="110"/>
      <c r="IH164" s="110"/>
      <c r="II164" s="110"/>
      <c r="IJ164" s="110"/>
      <c r="IK164" s="110"/>
      <c r="IL164" s="110"/>
      <c r="IM164" s="110"/>
      <c r="IN164" s="110"/>
      <c r="IO164" s="110"/>
      <c r="IP164" s="110"/>
      <c r="IQ164" s="664"/>
    </row>
    <row r="165" spans="1:251" ht="16.5" hidden="1" customHeight="1">
      <c r="A165" s="659"/>
      <c r="B165" t="s">
        <v>1349</v>
      </c>
      <c r="C165" t="s">
        <v>450</v>
      </c>
      <c r="D165">
        <v>20</v>
      </c>
      <c r="E165" t="s">
        <v>450</v>
      </c>
      <c r="F165">
        <v>2</v>
      </c>
      <c r="G165" s="665"/>
      <c r="H165">
        <v>59</v>
      </c>
      <c r="J165" s="214" t="str">
        <f t="shared" si="4"/>
        <v>LTQ200259</v>
      </c>
      <c r="K165">
        <v>87440</v>
      </c>
      <c r="R165" s="659"/>
      <c r="V165" s="214"/>
      <c r="EE165" s="659"/>
      <c r="EF165" s="110"/>
      <c r="EG165" s="110"/>
      <c r="EH165" s="110"/>
      <c r="EI165" s="661"/>
      <c r="EJ165" s="110"/>
      <c r="EK165" s="110"/>
      <c r="EL165" s="110"/>
      <c r="EM165" s="110"/>
      <c r="EN165" s="110"/>
      <c r="EO165" s="110"/>
      <c r="EP165" s="110"/>
      <c r="EQ165" s="110"/>
      <c r="ER165" s="110"/>
      <c r="ES165" s="110"/>
      <c r="ET165" s="110"/>
      <c r="EU165" s="110"/>
      <c r="EV165" s="110"/>
      <c r="EW165" s="110"/>
      <c r="EX165" s="110"/>
      <c r="EY165" s="110"/>
      <c r="EZ165" s="110"/>
      <c r="FA165" s="110"/>
      <c r="FB165" s="110"/>
      <c r="FC165" s="110"/>
      <c r="FD165" s="110"/>
      <c r="FE165" s="110"/>
      <c r="FF165" s="110"/>
      <c r="FG165" s="110"/>
      <c r="FH165" s="110"/>
      <c r="FI165" s="110"/>
      <c r="FJ165" s="110"/>
      <c r="FK165" s="110"/>
      <c r="FL165" s="110"/>
      <c r="FM165" s="110"/>
      <c r="FN165" s="110"/>
      <c r="FO165" s="110"/>
      <c r="FP165" s="110"/>
      <c r="FQ165" s="110"/>
      <c r="FR165" s="110"/>
      <c r="FS165" s="110"/>
      <c r="FT165" s="110"/>
      <c r="FU165" s="110"/>
      <c r="FV165" s="110"/>
      <c r="FW165" s="110"/>
      <c r="FX165" s="110"/>
      <c r="FY165" s="110"/>
      <c r="FZ165" s="110"/>
      <c r="GA165" s="110"/>
      <c r="GB165" s="110"/>
      <c r="GC165" s="110"/>
      <c r="GD165" s="110"/>
      <c r="GE165" s="110"/>
      <c r="GF165" s="110"/>
      <c r="GG165" s="110"/>
      <c r="GH165" s="110"/>
      <c r="GI165" s="110"/>
      <c r="GJ165" s="110"/>
      <c r="GK165" s="110"/>
      <c r="GL165" s="110"/>
      <c r="GM165" s="110"/>
      <c r="GN165" s="110"/>
      <c r="GO165" s="110"/>
      <c r="GP165" s="110"/>
      <c r="GQ165" s="110"/>
      <c r="GR165" s="110"/>
      <c r="GS165" s="110"/>
      <c r="GT165" s="110"/>
      <c r="GU165" s="110"/>
      <c r="GV165" s="110"/>
      <c r="GW165" s="110"/>
      <c r="GX165" s="110"/>
      <c r="GY165" s="110"/>
      <c r="GZ165" s="110"/>
      <c r="HA165" s="110"/>
      <c r="HB165" s="110"/>
      <c r="HC165" s="110"/>
      <c r="HD165" s="110"/>
      <c r="HE165" s="110"/>
      <c r="HF165" s="110"/>
      <c r="HG165" s="110"/>
      <c r="HH165" s="110"/>
      <c r="HI165" s="110"/>
      <c r="HJ165" s="110"/>
      <c r="HK165" s="110"/>
      <c r="HL165" s="110"/>
      <c r="HM165" s="110"/>
      <c r="HN165" s="110"/>
      <c r="HO165" s="110"/>
      <c r="HP165" s="110"/>
      <c r="HQ165" s="110"/>
      <c r="HR165" s="110"/>
      <c r="HS165" s="110"/>
      <c r="HT165" s="110"/>
      <c r="HU165" s="110"/>
      <c r="HV165" s="110"/>
      <c r="HW165" s="110"/>
      <c r="HX165" s="110"/>
      <c r="HY165" s="110"/>
      <c r="HZ165" s="110"/>
      <c r="IA165" s="110"/>
      <c r="IB165" s="110"/>
      <c r="IC165" s="110"/>
      <c r="ID165" s="110"/>
      <c r="IE165" s="110"/>
      <c r="IF165" s="110"/>
      <c r="IG165" s="110"/>
      <c r="IH165" s="110"/>
      <c r="II165" s="110"/>
      <c r="IJ165" s="110"/>
      <c r="IK165" s="110"/>
      <c r="IL165" s="110"/>
      <c r="IM165" s="110"/>
      <c r="IN165" s="110"/>
      <c r="IO165" s="110"/>
      <c r="IP165" s="110"/>
      <c r="IQ165" s="664"/>
    </row>
    <row r="166" spans="1:251" ht="16.5" hidden="1" customHeight="1">
      <c r="A166" s="659"/>
      <c r="B166" t="s">
        <v>1349</v>
      </c>
      <c r="C166" t="s">
        <v>450</v>
      </c>
      <c r="D166">
        <v>20</v>
      </c>
      <c r="E166" t="s">
        <v>450</v>
      </c>
      <c r="F166">
        <v>2</v>
      </c>
      <c r="G166" s="665"/>
      <c r="H166">
        <v>60</v>
      </c>
      <c r="J166" s="214" t="str">
        <f t="shared" si="4"/>
        <v>LTQ200260</v>
      </c>
      <c r="K166">
        <v>90600</v>
      </c>
      <c r="R166" s="659"/>
      <c r="V166" s="214"/>
      <c r="EE166" s="659"/>
      <c r="EF166" s="110"/>
      <c r="EG166" s="110"/>
      <c r="EH166" s="110"/>
      <c r="EI166" s="661"/>
      <c r="EJ166" s="110"/>
      <c r="EK166" s="110"/>
      <c r="EL166" s="110"/>
      <c r="EM166" s="110"/>
      <c r="EN166" s="110"/>
      <c r="EO166" s="110"/>
      <c r="EP166" s="110"/>
      <c r="EQ166" s="110"/>
      <c r="ER166" s="110"/>
      <c r="ES166" s="110"/>
      <c r="ET166" s="110"/>
      <c r="EU166" s="110"/>
      <c r="EV166" s="110"/>
      <c r="EW166" s="110"/>
      <c r="EX166" s="110"/>
      <c r="EY166" s="110"/>
      <c r="EZ166" s="110"/>
      <c r="FA166" s="110"/>
      <c r="FB166" s="110"/>
      <c r="FC166" s="110"/>
      <c r="FD166" s="110"/>
      <c r="FE166" s="110"/>
      <c r="FF166" s="110"/>
      <c r="FG166" s="110"/>
      <c r="FH166" s="110"/>
      <c r="FI166" s="110"/>
      <c r="FJ166" s="110"/>
      <c r="FK166" s="110"/>
      <c r="FL166" s="110"/>
      <c r="FM166" s="110"/>
      <c r="FN166" s="110"/>
      <c r="FO166" s="110"/>
      <c r="FP166" s="110"/>
      <c r="FQ166" s="110"/>
      <c r="FR166" s="110"/>
      <c r="FS166" s="110"/>
      <c r="FT166" s="110"/>
      <c r="FU166" s="110"/>
      <c r="FV166" s="110"/>
      <c r="FW166" s="110"/>
      <c r="FX166" s="110"/>
      <c r="FY166" s="110"/>
      <c r="FZ166" s="110"/>
      <c r="GA166" s="110"/>
      <c r="GB166" s="110"/>
      <c r="GC166" s="110"/>
      <c r="GD166" s="110"/>
      <c r="GE166" s="110"/>
      <c r="GF166" s="110"/>
      <c r="GG166" s="110"/>
      <c r="GH166" s="110"/>
      <c r="GI166" s="110"/>
      <c r="GJ166" s="110"/>
      <c r="GK166" s="110"/>
      <c r="GL166" s="110"/>
      <c r="GM166" s="110"/>
      <c r="GN166" s="110"/>
      <c r="GO166" s="110"/>
      <c r="GP166" s="110"/>
      <c r="GQ166" s="110"/>
      <c r="GR166" s="110"/>
      <c r="GS166" s="110"/>
      <c r="GT166" s="110"/>
      <c r="GU166" s="110"/>
      <c r="GV166" s="110"/>
      <c r="GW166" s="110"/>
      <c r="GX166" s="110"/>
      <c r="GY166" s="110"/>
      <c r="GZ166" s="110"/>
      <c r="HA166" s="110"/>
      <c r="HB166" s="110"/>
      <c r="HC166" s="110"/>
      <c r="HD166" s="110"/>
      <c r="HE166" s="110"/>
      <c r="HF166" s="110"/>
      <c r="HG166" s="110"/>
      <c r="HH166" s="110"/>
      <c r="HI166" s="110"/>
      <c r="HJ166" s="110"/>
      <c r="HK166" s="110"/>
      <c r="HL166" s="110"/>
      <c r="HM166" s="110"/>
      <c r="HN166" s="110"/>
      <c r="HO166" s="110"/>
      <c r="HP166" s="110"/>
      <c r="HQ166" s="110"/>
      <c r="HR166" s="110"/>
      <c r="HS166" s="110"/>
      <c r="HT166" s="110"/>
      <c r="HU166" s="110"/>
      <c r="HV166" s="110"/>
      <c r="HW166" s="110"/>
      <c r="HX166" s="110"/>
      <c r="HY166" s="110"/>
      <c r="HZ166" s="110"/>
      <c r="IA166" s="110"/>
      <c r="IB166" s="110"/>
      <c r="IC166" s="110"/>
      <c r="ID166" s="110"/>
      <c r="IE166" s="110"/>
      <c r="IF166" s="110"/>
      <c r="IG166" s="110"/>
      <c r="IH166" s="110"/>
      <c r="II166" s="110"/>
      <c r="IJ166" s="110"/>
      <c r="IK166" s="110"/>
      <c r="IL166" s="110"/>
      <c r="IM166" s="110"/>
      <c r="IN166" s="110"/>
      <c r="IO166" s="110"/>
      <c r="IP166" s="110"/>
      <c r="IQ166" s="664"/>
    </row>
    <row r="167" spans="1:251" ht="16.5" hidden="1" customHeight="1">
      <c r="A167" s="659"/>
      <c r="B167" t="s">
        <v>1348</v>
      </c>
      <c r="C167" t="s">
        <v>450</v>
      </c>
      <c r="D167">
        <v>10</v>
      </c>
      <c r="E167" t="s">
        <v>450</v>
      </c>
      <c r="F167">
        <v>1</v>
      </c>
      <c r="G167" s="665"/>
      <c r="H167">
        <v>15</v>
      </c>
      <c r="J167" s="214" t="str">
        <f t="shared" si="4"/>
        <v>LTQ100115</v>
      </c>
      <c r="K167">
        <v>35570</v>
      </c>
      <c r="R167" s="659"/>
      <c r="V167" s="214"/>
      <c r="EE167" s="659"/>
      <c r="EF167" s="110"/>
      <c r="EG167" s="110"/>
      <c r="EH167" s="110"/>
      <c r="EI167" s="661"/>
      <c r="EJ167" s="110"/>
      <c r="EK167" s="110"/>
      <c r="EL167" s="110"/>
      <c r="EM167" s="110"/>
      <c r="EN167" s="110"/>
      <c r="EO167" s="110"/>
      <c r="EP167" s="110"/>
      <c r="EQ167" s="110"/>
      <c r="ER167" s="110"/>
      <c r="ES167" s="110"/>
      <c r="ET167" s="110"/>
      <c r="EU167" s="110"/>
      <c r="EV167" s="110"/>
      <c r="EW167" s="110"/>
      <c r="EX167" s="110"/>
      <c r="EY167" s="110"/>
      <c r="EZ167" s="110"/>
      <c r="FA167" s="110"/>
      <c r="FB167" s="110"/>
      <c r="FC167" s="110"/>
      <c r="FD167" s="110"/>
      <c r="FE167" s="110"/>
      <c r="FF167" s="110"/>
      <c r="FG167" s="110"/>
      <c r="FH167" s="110"/>
      <c r="FI167" s="110"/>
      <c r="FJ167" s="110"/>
      <c r="FK167" s="110"/>
      <c r="FL167" s="110"/>
      <c r="FM167" s="110"/>
      <c r="FN167" s="110"/>
      <c r="FO167" s="110"/>
      <c r="FP167" s="110"/>
      <c r="FQ167" s="110"/>
      <c r="FR167" s="110"/>
      <c r="FS167" s="110"/>
      <c r="FT167" s="110"/>
      <c r="FU167" s="110"/>
      <c r="FV167" s="110"/>
      <c r="FW167" s="110"/>
      <c r="FX167" s="110"/>
      <c r="FY167" s="110"/>
      <c r="FZ167" s="110"/>
      <c r="GA167" s="110"/>
      <c r="GB167" s="110"/>
      <c r="GC167" s="110"/>
      <c r="GD167" s="110"/>
      <c r="GE167" s="110"/>
      <c r="GF167" s="110"/>
      <c r="GG167" s="110"/>
      <c r="GH167" s="110"/>
      <c r="GI167" s="110"/>
      <c r="GJ167" s="110"/>
      <c r="GK167" s="110"/>
      <c r="GL167" s="110"/>
      <c r="GM167" s="110"/>
      <c r="GN167" s="110"/>
      <c r="GO167" s="110"/>
      <c r="GP167" s="110"/>
      <c r="GQ167" s="110"/>
      <c r="GR167" s="110"/>
      <c r="GS167" s="110"/>
      <c r="GT167" s="110"/>
      <c r="GU167" s="110"/>
      <c r="GV167" s="110"/>
      <c r="GW167" s="110"/>
      <c r="GX167" s="110"/>
      <c r="GY167" s="110"/>
      <c r="GZ167" s="110"/>
      <c r="HA167" s="110"/>
      <c r="HB167" s="110"/>
      <c r="HC167" s="110"/>
      <c r="HD167" s="110"/>
      <c r="HE167" s="110"/>
      <c r="HF167" s="110"/>
      <c r="HG167" s="110"/>
      <c r="HH167" s="110"/>
      <c r="HI167" s="110"/>
      <c r="HJ167" s="110"/>
      <c r="HK167" s="110"/>
      <c r="HL167" s="110"/>
      <c r="HM167" s="110"/>
      <c r="HN167" s="110"/>
      <c r="HO167" s="110"/>
      <c r="HP167" s="110"/>
      <c r="HQ167" s="110"/>
      <c r="HR167" s="110"/>
      <c r="HS167" s="110"/>
      <c r="HT167" s="110"/>
      <c r="HU167" s="110"/>
      <c r="HV167" s="110"/>
      <c r="HW167" s="110"/>
      <c r="HX167" s="110"/>
      <c r="HY167" s="110"/>
      <c r="HZ167" s="110"/>
      <c r="IA167" s="110"/>
      <c r="IB167" s="110"/>
      <c r="IC167" s="110"/>
      <c r="ID167" s="110"/>
      <c r="IE167" s="110"/>
      <c r="IF167" s="110"/>
      <c r="IG167" s="110"/>
      <c r="IH167" s="110"/>
      <c r="II167" s="110"/>
      <c r="IJ167" s="110"/>
      <c r="IK167" s="110"/>
      <c r="IL167" s="110"/>
      <c r="IM167" s="110"/>
      <c r="IN167" s="110"/>
      <c r="IO167" s="110"/>
      <c r="IP167" s="110"/>
      <c r="IQ167" s="664"/>
    </row>
    <row r="168" spans="1:251" ht="16.5" hidden="1" customHeight="1">
      <c r="A168" s="659"/>
      <c r="B168" t="s">
        <v>1348</v>
      </c>
      <c r="C168" t="s">
        <v>450</v>
      </c>
      <c r="D168">
        <v>10</v>
      </c>
      <c r="E168" t="s">
        <v>450</v>
      </c>
      <c r="F168">
        <v>1</v>
      </c>
      <c r="G168" s="665"/>
      <c r="H168">
        <v>16</v>
      </c>
      <c r="J168" s="214" t="str">
        <f t="shared" si="4"/>
        <v>LTQ100116</v>
      </c>
      <c r="K168">
        <v>36180</v>
      </c>
      <c r="R168" s="659"/>
      <c r="V168" s="214"/>
      <c r="EE168" s="659"/>
      <c r="EF168" s="110"/>
      <c r="EG168" s="110"/>
      <c r="EH168" s="110"/>
      <c r="EI168" s="661"/>
      <c r="EJ168" s="110"/>
      <c r="EK168" s="110"/>
      <c r="EL168" s="110"/>
      <c r="EM168" s="110"/>
      <c r="EN168" s="110"/>
      <c r="EO168" s="110"/>
      <c r="EP168" s="110"/>
      <c r="EQ168" s="110"/>
      <c r="ER168" s="110"/>
      <c r="ES168" s="110"/>
      <c r="ET168" s="110"/>
      <c r="EU168" s="110"/>
      <c r="EV168" s="110"/>
      <c r="EW168" s="110"/>
      <c r="EX168" s="110"/>
      <c r="EY168" s="110"/>
      <c r="EZ168" s="110"/>
      <c r="FA168" s="110"/>
      <c r="FB168" s="110"/>
      <c r="FC168" s="110"/>
      <c r="FD168" s="110"/>
      <c r="FE168" s="110"/>
      <c r="FF168" s="110"/>
      <c r="FG168" s="110"/>
      <c r="FH168" s="110"/>
      <c r="FI168" s="110"/>
      <c r="FJ168" s="110"/>
      <c r="FK168" s="110"/>
      <c r="FL168" s="110"/>
      <c r="FM168" s="110"/>
      <c r="FN168" s="110"/>
      <c r="FO168" s="110"/>
      <c r="FP168" s="110"/>
      <c r="FQ168" s="110"/>
      <c r="FR168" s="110"/>
      <c r="FS168" s="110"/>
      <c r="FT168" s="110"/>
      <c r="FU168" s="110"/>
      <c r="FV168" s="110"/>
      <c r="FW168" s="110"/>
      <c r="FX168" s="110"/>
      <c r="FY168" s="110"/>
      <c r="FZ168" s="110"/>
      <c r="GA168" s="110"/>
      <c r="GB168" s="110"/>
      <c r="GC168" s="110"/>
      <c r="GD168" s="110"/>
      <c r="GE168" s="110"/>
      <c r="GF168" s="110"/>
      <c r="GG168" s="110"/>
      <c r="GH168" s="110"/>
      <c r="GI168" s="110"/>
      <c r="GJ168" s="110"/>
      <c r="GK168" s="110"/>
      <c r="GL168" s="110"/>
      <c r="GM168" s="110"/>
      <c r="GN168" s="110"/>
      <c r="GO168" s="110"/>
      <c r="GP168" s="110"/>
      <c r="GQ168" s="110"/>
      <c r="GR168" s="110"/>
      <c r="GS168" s="110"/>
      <c r="GT168" s="110"/>
      <c r="GU168" s="110"/>
      <c r="GV168" s="110"/>
      <c r="GW168" s="110"/>
      <c r="GX168" s="110"/>
      <c r="GY168" s="110"/>
      <c r="GZ168" s="110"/>
      <c r="HA168" s="110"/>
      <c r="HB168" s="110"/>
      <c r="HC168" s="110"/>
      <c r="HD168" s="110"/>
      <c r="HE168" s="110"/>
      <c r="HF168" s="110"/>
      <c r="HG168" s="110"/>
      <c r="HH168" s="110"/>
      <c r="HI168" s="110"/>
      <c r="HJ168" s="110"/>
      <c r="HK168" s="110"/>
      <c r="HL168" s="110"/>
      <c r="HM168" s="110"/>
      <c r="HN168" s="110"/>
      <c r="HO168" s="110"/>
      <c r="HP168" s="110"/>
      <c r="HQ168" s="110"/>
      <c r="HR168" s="110"/>
      <c r="HS168" s="110"/>
      <c r="HT168" s="110"/>
      <c r="HU168" s="110"/>
      <c r="HV168" s="110"/>
      <c r="HW168" s="110"/>
      <c r="HX168" s="110"/>
      <c r="HY168" s="110"/>
      <c r="HZ168" s="110"/>
      <c r="IA168" s="110"/>
      <c r="IB168" s="110"/>
      <c r="IC168" s="110"/>
      <c r="ID168" s="110"/>
      <c r="IE168" s="110"/>
      <c r="IF168" s="110"/>
      <c r="IG168" s="110"/>
      <c r="IH168" s="110"/>
      <c r="II168" s="110"/>
      <c r="IJ168" s="110"/>
      <c r="IK168" s="110"/>
      <c r="IL168" s="110"/>
      <c r="IM168" s="110"/>
      <c r="IN168" s="110"/>
      <c r="IO168" s="110"/>
      <c r="IP168" s="110"/>
      <c r="IQ168" s="664"/>
    </row>
    <row r="169" spans="1:251" ht="16.5" hidden="1" customHeight="1">
      <c r="A169" s="659"/>
      <c r="B169" t="s">
        <v>1348</v>
      </c>
      <c r="C169" t="s">
        <v>450</v>
      </c>
      <c r="D169">
        <v>10</v>
      </c>
      <c r="E169" t="s">
        <v>450</v>
      </c>
      <c r="F169">
        <v>1</v>
      </c>
      <c r="G169" s="665"/>
      <c r="H169">
        <v>17</v>
      </c>
      <c r="J169" s="214" t="str">
        <f t="shared" si="4"/>
        <v>LTQ100117</v>
      </c>
      <c r="K169">
        <v>36790</v>
      </c>
      <c r="R169" s="659"/>
      <c r="V169" s="214"/>
      <c r="EE169" s="659"/>
      <c r="EF169" s="110"/>
      <c r="EG169" s="110"/>
      <c r="EH169" s="110"/>
      <c r="EI169" s="661"/>
      <c r="EJ169" s="110"/>
      <c r="EK169" s="110"/>
      <c r="EL169" s="110"/>
      <c r="EM169" s="110"/>
      <c r="EN169" s="110"/>
      <c r="EO169" s="110"/>
      <c r="EP169" s="110"/>
      <c r="EQ169" s="110"/>
      <c r="ER169" s="110"/>
      <c r="ES169" s="110"/>
      <c r="ET169" s="110"/>
      <c r="EU169" s="110"/>
      <c r="EV169" s="110"/>
      <c r="EW169" s="110"/>
      <c r="EX169" s="110"/>
      <c r="EY169" s="110"/>
      <c r="EZ169" s="110"/>
      <c r="FA169" s="110"/>
      <c r="FB169" s="110"/>
      <c r="FC169" s="110"/>
      <c r="FD169" s="110"/>
      <c r="FE169" s="110"/>
      <c r="FF169" s="110"/>
      <c r="FG169" s="110"/>
      <c r="FH169" s="110"/>
      <c r="FI169" s="110"/>
      <c r="FJ169" s="110"/>
      <c r="FK169" s="110"/>
      <c r="FL169" s="110"/>
      <c r="FM169" s="110"/>
      <c r="FN169" s="110"/>
      <c r="FO169" s="110"/>
      <c r="FP169" s="110"/>
      <c r="FQ169" s="110"/>
      <c r="FR169" s="110"/>
      <c r="FS169" s="110"/>
      <c r="FT169" s="110"/>
      <c r="FU169" s="110"/>
      <c r="FV169" s="110"/>
      <c r="FW169" s="110"/>
      <c r="FX169" s="110"/>
      <c r="FY169" s="110"/>
      <c r="FZ169" s="110"/>
      <c r="GA169" s="110"/>
      <c r="GB169" s="110"/>
      <c r="GC169" s="110"/>
      <c r="GD169" s="110"/>
      <c r="GE169" s="110"/>
      <c r="GF169" s="110"/>
      <c r="GG169" s="110"/>
      <c r="GH169" s="110"/>
      <c r="GI169" s="110"/>
      <c r="GJ169" s="110"/>
      <c r="GK169" s="110"/>
      <c r="GL169" s="110"/>
      <c r="GM169" s="110"/>
      <c r="GN169" s="110"/>
      <c r="GO169" s="110"/>
      <c r="GP169" s="110"/>
      <c r="GQ169" s="110"/>
      <c r="GR169" s="110"/>
      <c r="GS169" s="110"/>
      <c r="GT169" s="110"/>
      <c r="GU169" s="110"/>
      <c r="GV169" s="110"/>
      <c r="GW169" s="110"/>
      <c r="GX169" s="110"/>
      <c r="GY169" s="110"/>
      <c r="GZ169" s="110"/>
      <c r="HA169" s="110"/>
      <c r="HB169" s="110"/>
      <c r="HC169" s="110"/>
      <c r="HD169" s="110"/>
      <c r="HE169" s="110"/>
      <c r="HF169" s="110"/>
      <c r="HG169" s="110"/>
      <c r="HH169" s="110"/>
      <c r="HI169" s="110"/>
      <c r="HJ169" s="110"/>
      <c r="HK169" s="110"/>
      <c r="HL169" s="110"/>
      <c r="HM169" s="110"/>
      <c r="HN169" s="110"/>
      <c r="HO169" s="110"/>
      <c r="HP169" s="110"/>
      <c r="HQ169" s="110"/>
      <c r="HR169" s="110"/>
      <c r="HS169" s="110"/>
      <c r="HT169" s="110"/>
      <c r="HU169" s="110"/>
      <c r="HV169" s="110"/>
      <c r="HW169" s="110"/>
      <c r="HX169" s="110"/>
      <c r="HY169" s="110"/>
      <c r="HZ169" s="110"/>
      <c r="IA169" s="110"/>
      <c r="IB169" s="110"/>
      <c r="IC169" s="110"/>
      <c r="ID169" s="110"/>
      <c r="IE169" s="110"/>
      <c r="IF169" s="110"/>
      <c r="IG169" s="110"/>
      <c r="IH169" s="110"/>
      <c r="II169" s="110"/>
      <c r="IJ169" s="110"/>
      <c r="IK169" s="110"/>
      <c r="IL169" s="110"/>
      <c r="IM169" s="110"/>
      <c r="IN169" s="110"/>
      <c r="IO169" s="110"/>
      <c r="IP169" s="110"/>
      <c r="IQ169" s="664"/>
    </row>
    <row r="170" spans="1:251" ht="16.5" hidden="1" customHeight="1">
      <c r="A170" s="659"/>
      <c r="B170" t="s">
        <v>1348</v>
      </c>
      <c r="C170" t="s">
        <v>450</v>
      </c>
      <c r="D170">
        <v>10</v>
      </c>
      <c r="E170" t="s">
        <v>450</v>
      </c>
      <c r="F170">
        <v>1</v>
      </c>
      <c r="G170" s="665"/>
      <c r="H170">
        <v>18</v>
      </c>
      <c r="J170" s="214" t="str">
        <f t="shared" si="4"/>
        <v>LTQ100118</v>
      </c>
      <c r="K170">
        <v>37510</v>
      </c>
      <c r="R170" s="659"/>
      <c r="V170" s="214"/>
      <c r="EE170" s="659"/>
      <c r="EF170" s="110"/>
      <c r="EG170" s="110"/>
      <c r="EH170" s="110"/>
      <c r="EI170" s="661"/>
      <c r="EJ170" s="110"/>
      <c r="EK170" s="110"/>
      <c r="EL170" s="110"/>
      <c r="EM170" s="110"/>
      <c r="EN170" s="110"/>
      <c r="EO170" s="110"/>
      <c r="EP170" s="110"/>
      <c r="EQ170" s="110"/>
      <c r="ER170" s="110"/>
      <c r="ES170" s="110"/>
      <c r="ET170" s="110"/>
      <c r="EU170" s="110"/>
      <c r="EV170" s="110"/>
      <c r="EW170" s="110"/>
      <c r="EX170" s="110"/>
      <c r="EY170" s="110"/>
      <c r="EZ170" s="110"/>
      <c r="FA170" s="110"/>
      <c r="FB170" s="110"/>
      <c r="FC170" s="110"/>
      <c r="FD170" s="110"/>
      <c r="FE170" s="110"/>
      <c r="FF170" s="110"/>
      <c r="FG170" s="110"/>
      <c r="FH170" s="110"/>
      <c r="FI170" s="110"/>
      <c r="FJ170" s="110"/>
      <c r="FK170" s="110"/>
      <c r="FL170" s="110"/>
      <c r="FM170" s="110"/>
      <c r="FN170" s="110"/>
      <c r="FO170" s="110"/>
      <c r="FP170" s="110"/>
      <c r="FQ170" s="110"/>
      <c r="FR170" s="110"/>
      <c r="FS170" s="110"/>
      <c r="FT170" s="110"/>
      <c r="FU170" s="110"/>
      <c r="FV170" s="110"/>
      <c r="FW170" s="110"/>
      <c r="FX170" s="110"/>
      <c r="FY170" s="110"/>
      <c r="FZ170" s="110"/>
      <c r="GA170" s="110"/>
      <c r="GB170" s="110"/>
      <c r="GC170" s="110"/>
      <c r="GD170" s="110"/>
      <c r="GE170" s="110"/>
      <c r="GF170" s="110"/>
      <c r="GG170" s="110"/>
      <c r="GH170" s="110"/>
      <c r="GI170" s="110"/>
      <c r="GJ170" s="110"/>
      <c r="GK170" s="110"/>
      <c r="GL170" s="110"/>
      <c r="GM170" s="110"/>
      <c r="GN170" s="110"/>
      <c r="GO170" s="110"/>
      <c r="GP170" s="110"/>
      <c r="GQ170" s="110"/>
      <c r="GR170" s="110"/>
      <c r="GS170" s="110"/>
      <c r="GT170" s="110"/>
      <c r="GU170" s="110"/>
      <c r="GV170" s="110"/>
      <c r="GW170" s="110"/>
      <c r="GX170" s="110"/>
      <c r="GY170" s="110"/>
      <c r="GZ170" s="110"/>
      <c r="HA170" s="110"/>
      <c r="HB170" s="110"/>
      <c r="HC170" s="110"/>
      <c r="HD170" s="110"/>
      <c r="HE170" s="110"/>
      <c r="HF170" s="110"/>
      <c r="HG170" s="110"/>
      <c r="HH170" s="110"/>
      <c r="HI170" s="110"/>
      <c r="HJ170" s="110"/>
      <c r="HK170" s="110"/>
      <c r="HL170" s="110"/>
      <c r="HM170" s="110"/>
      <c r="HN170" s="110"/>
      <c r="HO170" s="110"/>
      <c r="HP170" s="110"/>
      <c r="HQ170" s="110"/>
      <c r="HR170" s="110"/>
      <c r="HS170" s="110"/>
      <c r="HT170" s="110"/>
      <c r="HU170" s="110"/>
      <c r="HV170" s="110"/>
      <c r="HW170" s="110"/>
      <c r="HX170" s="110"/>
      <c r="HY170" s="110"/>
      <c r="HZ170" s="110"/>
      <c r="IA170" s="110"/>
      <c r="IB170" s="110"/>
      <c r="IC170" s="110"/>
      <c r="ID170" s="110"/>
      <c r="IE170" s="110"/>
      <c r="IF170" s="110"/>
      <c r="IG170" s="110"/>
      <c r="IH170" s="110"/>
      <c r="II170" s="110"/>
      <c r="IJ170" s="110"/>
      <c r="IK170" s="110"/>
      <c r="IL170" s="110"/>
      <c r="IM170" s="110"/>
      <c r="IN170" s="110"/>
      <c r="IO170" s="110"/>
      <c r="IP170" s="110"/>
      <c r="IQ170" s="664"/>
    </row>
    <row r="171" spans="1:251" ht="16.5" hidden="1" customHeight="1">
      <c r="A171" s="659"/>
      <c r="B171" t="s">
        <v>1348</v>
      </c>
      <c r="C171" t="s">
        <v>450</v>
      </c>
      <c r="D171">
        <v>10</v>
      </c>
      <c r="E171" t="s">
        <v>450</v>
      </c>
      <c r="F171">
        <v>1</v>
      </c>
      <c r="G171" s="665"/>
      <c r="H171">
        <v>19</v>
      </c>
      <c r="J171" s="214" t="str">
        <f t="shared" si="4"/>
        <v>LTQ100119</v>
      </c>
      <c r="K171">
        <v>38120</v>
      </c>
      <c r="R171" s="659"/>
      <c r="V171" s="214"/>
      <c r="EE171" s="659"/>
      <c r="EF171" s="110"/>
      <c r="EG171" s="110"/>
      <c r="EH171" s="110"/>
      <c r="EI171" s="661"/>
      <c r="EJ171" s="110"/>
      <c r="EK171" s="110"/>
      <c r="EL171" s="110"/>
      <c r="EM171" s="110"/>
      <c r="EN171" s="110"/>
      <c r="EO171" s="110"/>
      <c r="EP171" s="110"/>
      <c r="EQ171" s="110"/>
      <c r="ER171" s="110"/>
      <c r="ES171" s="110"/>
      <c r="ET171" s="110"/>
      <c r="EU171" s="110"/>
      <c r="EV171" s="110"/>
      <c r="EW171" s="110"/>
      <c r="EX171" s="110"/>
      <c r="EY171" s="110"/>
      <c r="EZ171" s="110"/>
      <c r="FA171" s="110"/>
      <c r="FB171" s="110"/>
      <c r="FC171" s="110"/>
      <c r="FD171" s="110"/>
      <c r="FE171" s="110"/>
      <c r="FF171" s="110"/>
      <c r="FG171" s="110"/>
      <c r="FH171" s="110"/>
      <c r="FI171" s="110"/>
      <c r="FJ171" s="110"/>
      <c r="FK171" s="110"/>
      <c r="FL171" s="110"/>
      <c r="FM171" s="110"/>
      <c r="FN171" s="110"/>
      <c r="FO171" s="110"/>
      <c r="FP171" s="110"/>
      <c r="FQ171" s="110"/>
      <c r="FR171" s="110"/>
      <c r="FS171" s="110"/>
      <c r="FT171" s="110"/>
      <c r="FU171" s="110"/>
      <c r="FV171" s="110"/>
      <c r="FW171" s="110"/>
      <c r="FX171" s="110"/>
      <c r="FY171" s="110"/>
      <c r="FZ171" s="110"/>
      <c r="GA171" s="110"/>
      <c r="GB171" s="110"/>
      <c r="GC171" s="110"/>
      <c r="GD171" s="110"/>
      <c r="GE171" s="110"/>
      <c r="GF171" s="110"/>
      <c r="GG171" s="110"/>
      <c r="GH171" s="110"/>
      <c r="GI171" s="110"/>
      <c r="GJ171" s="110"/>
      <c r="GK171" s="110"/>
      <c r="GL171" s="110"/>
      <c r="GM171" s="110"/>
      <c r="GN171" s="110"/>
      <c r="GO171" s="110"/>
      <c r="GP171" s="110"/>
      <c r="GQ171" s="110"/>
      <c r="GR171" s="110"/>
      <c r="GS171" s="110"/>
      <c r="GT171" s="110"/>
      <c r="GU171" s="110"/>
      <c r="GV171" s="110"/>
      <c r="GW171" s="110"/>
      <c r="GX171" s="110"/>
      <c r="GY171" s="110"/>
      <c r="GZ171" s="110"/>
      <c r="HA171" s="110"/>
      <c r="HB171" s="110"/>
      <c r="HC171" s="110"/>
      <c r="HD171" s="110"/>
      <c r="HE171" s="110"/>
      <c r="HF171" s="110"/>
      <c r="HG171" s="110"/>
      <c r="HH171" s="110"/>
      <c r="HI171" s="110"/>
      <c r="HJ171" s="110"/>
      <c r="HK171" s="110"/>
      <c r="HL171" s="110"/>
      <c r="HM171" s="110"/>
      <c r="HN171" s="110"/>
      <c r="HO171" s="110"/>
      <c r="HP171" s="110"/>
      <c r="HQ171" s="110"/>
      <c r="HR171" s="110"/>
      <c r="HS171" s="110"/>
      <c r="HT171" s="110"/>
      <c r="HU171" s="110"/>
      <c r="HV171" s="110"/>
      <c r="HW171" s="110"/>
      <c r="HX171" s="110"/>
      <c r="HY171" s="110"/>
      <c r="HZ171" s="110"/>
      <c r="IA171" s="110"/>
      <c r="IB171" s="110"/>
      <c r="IC171" s="110"/>
      <c r="ID171" s="110"/>
      <c r="IE171" s="110"/>
      <c r="IF171" s="110"/>
      <c r="IG171" s="110"/>
      <c r="IH171" s="110"/>
      <c r="II171" s="110"/>
      <c r="IJ171" s="110"/>
      <c r="IK171" s="110"/>
      <c r="IL171" s="110"/>
      <c r="IM171" s="110"/>
      <c r="IN171" s="110"/>
      <c r="IO171" s="110"/>
      <c r="IP171" s="110"/>
      <c r="IQ171" s="664"/>
    </row>
    <row r="172" spans="1:251" ht="16.5" hidden="1" customHeight="1">
      <c r="A172" s="659"/>
      <c r="B172" t="s">
        <v>1348</v>
      </c>
      <c r="C172" t="s">
        <v>450</v>
      </c>
      <c r="D172">
        <v>10</v>
      </c>
      <c r="E172" t="s">
        <v>450</v>
      </c>
      <c r="F172">
        <v>1</v>
      </c>
      <c r="G172" s="665"/>
      <c r="H172">
        <v>20</v>
      </c>
      <c r="J172" s="214" t="str">
        <f t="shared" si="4"/>
        <v>LTQ100120</v>
      </c>
      <c r="K172">
        <v>38630</v>
      </c>
      <c r="R172" s="659"/>
      <c r="V172" s="214"/>
      <c r="EE172" s="659"/>
      <c r="EF172" s="110"/>
      <c r="EG172" s="110"/>
      <c r="EH172" s="110"/>
      <c r="EI172" s="661"/>
      <c r="EJ172" s="110"/>
      <c r="EK172" s="110"/>
      <c r="EL172" s="110"/>
      <c r="EM172" s="110"/>
      <c r="EN172" s="110"/>
      <c r="EO172" s="110"/>
      <c r="EP172" s="110"/>
      <c r="EQ172" s="110"/>
      <c r="ER172" s="110"/>
      <c r="ES172" s="110"/>
      <c r="ET172" s="110"/>
      <c r="EU172" s="110"/>
      <c r="EV172" s="110"/>
      <c r="EW172" s="110"/>
      <c r="EX172" s="110"/>
      <c r="EY172" s="110"/>
      <c r="EZ172" s="110"/>
      <c r="FA172" s="110"/>
      <c r="FB172" s="110"/>
      <c r="FC172" s="110"/>
      <c r="FD172" s="110"/>
      <c r="FE172" s="110"/>
      <c r="FF172" s="110"/>
      <c r="FG172" s="110"/>
      <c r="FH172" s="110"/>
      <c r="FI172" s="110"/>
      <c r="FJ172" s="110"/>
      <c r="FK172" s="110"/>
      <c r="FL172" s="110"/>
      <c r="FM172" s="110"/>
      <c r="FN172" s="110"/>
      <c r="FO172" s="110"/>
      <c r="FP172" s="110"/>
      <c r="FQ172" s="110"/>
      <c r="FR172" s="110"/>
      <c r="FS172" s="110"/>
      <c r="FT172" s="110"/>
      <c r="FU172" s="110"/>
      <c r="FV172" s="110"/>
      <c r="FW172" s="110"/>
      <c r="FX172" s="110"/>
      <c r="FY172" s="110"/>
      <c r="FZ172" s="110"/>
      <c r="GA172" s="110"/>
      <c r="GB172" s="110"/>
      <c r="GC172" s="110"/>
      <c r="GD172" s="110"/>
      <c r="GE172" s="110"/>
      <c r="GF172" s="110"/>
      <c r="GG172" s="110"/>
      <c r="GH172" s="110"/>
      <c r="GI172" s="110"/>
      <c r="GJ172" s="110"/>
      <c r="GK172" s="110"/>
      <c r="GL172" s="110"/>
      <c r="GM172" s="110"/>
      <c r="GN172" s="110"/>
      <c r="GO172" s="110"/>
      <c r="GP172" s="110"/>
      <c r="GQ172" s="110"/>
      <c r="GR172" s="110"/>
      <c r="GS172" s="110"/>
      <c r="GT172" s="110"/>
      <c r="GU172" s="110"/>
      <c r="GV172" s="110"/>
      <c r="GW172" s="110"/>
      <c r="GX172" s="110"/>
      <c r="GY172" s="110"/>
      <c r="GZ172" s="110"/>
      <c r="HA172" s="110"/>
      <c r="HB172" s="110"/>
      <c r="HC172" s="110"/>
      <c r="HD172" s="110"/>
      <c r="HE172" s="110"/>
      <c r="HF172" s="110"/>
      <c r="HG172" s="110"/>
      <c r="HH172" s="110"/>
      <c r="HI172" s="110"/>
      <c r="HJ172" s="110"/>
      <c r="HK172" s="110"/>
      <c r="HL172" s="110"/>
      <c r="HM172" s="110"/>
      <c r="HN172" s="110"/>
      <c r="HO172" s="110"/>
      <c r="HP172" s="110"/>
      <c r="HQ172" s="110"/>
      <c r="HR172" s="110"/>
      <c r="HS172" s="110"/>
      <c r="HT172" s="110"/>
      <c r="HU172" s="110"/>
      <c r="HV172" s="110"/>
      <c r="HW172" s="110"/>
      <c r="HX172" s="110"/>
      <c r="HY172" s="110"/>
      <c r="HZ172" s="110"/>
      <c r="IA172" s="110"/>
      <c r="IB172" s="110"/>
      <c r="IC172" s="110"/>
      <c r="ID172" s="110"/>
      <c r="IE172" s="110"/>
      <c r="IF172" s="110"/>
      <c r="IG172" s="110"/>
      <c r="IH172" s="110"/>
      <c r="II172" s="110"/>
      <c r="IJ172" s="110"/>
      <c r="IK172" s="110"/>
      <c r="IL172" s="110"/>
      <c r="IM172" s="110"/>
      <c r="IN172" s="110"/>
      <c r="IO172" s="110"/>
      <c r="IP172" s="110"/>
      <c r="IQ172" s="664"/>
    </row>
    <row r="173" spans="1:251" ht="16.5" hidden="1" customHeight="1">
      <c r="A173" s="659"/>
      <c r="B173" t="s">
        <v>1348</v>
      </c>
      <c r="C173" t="s">
        <v>450</v>
      </c>
      <c r="D173">
        <v>10</v>
      </c>
      <c r="E173" t="s">
        <v>450</v>
      </c>
      <c r="F173">
        <v>1</v>
      </c>
      <c r="G173" s="665"/>
      <c r="H173">
        <v>21</v>
      </c>
      <c r="J173" s="214" t="str">
        <f t="shared" si="4"/>
        <v>LTQ100121</v>
      </c>
      <c r="K173">
        <v>39350</v>
      </c>
      <c r="R173" s="659"/>
      <c r="V173" s="214"/>
      <c r="EE173" s="659"/>
      <c r="EF173" s="110"/>
      <c r="EG173" s="110"/>
      <c r="EH173" s="110"/>
      <c r="EI173" s="661"/>
      <c r="EJ173" s="110"/>
      <c r="EK173" s="110"/>
      <c r="EL173" s="110"/>
      <c r="EM173" s="110"/>
      <c r="EN173" s="110"/>
      <c r="EO173" s="110"/>
      <c r="EP173" s="110"/>
      <c r="EQ173" s="110"/>
      <c r="ER173" s="110"/>
      <c r="ES173" s="110"/>
      <c r="ET173" s="110"/>
      <c r="EU173" s="110"/>
      <c r="EV173" s="110"/>
      <c r="EW173" s="110"/>
      <c r="EX173" s="110"/>
      <c r="EY173" s="110"/>
      <c r="EZ173" s="110"/>
      <c r="FA173" s="110"/>
      <c r="FB173" s="110"/>
      <c r="FC173" s="110"/>
      <c r="FD173" s="110"/>
      <c r="FE173" s="110"/>
      <c r="FF173" s="110"/>
      <c r="FG173" s="110"/>
      <c r="FH173" s="110"/>
      <c r="FI173" s="110"/>
      <c r="FJ173" s="110"/>
      <c r="FK173" s="110"/>
      <c r="FL173" s="110"/>
      <c r="FM173" s="110"/>
      <c r="FN173" s="110"/>
      <c r="FO173" s="110"/>
      <c r="FP173" s="110"/>
      <c r="FQ173" s="110"/>
      <c r="FR173" s="110"/>
      <c r="FS173" s="110"/>
      <c r="FT173" s="110"/>
      <c r="FU173" s="110"/>
      <c r="FV173" s="110"/>
      <c r="FW173" s="110"/>
      <c r="FX173" s="110"/>
      <c r="FY173" s="110"/>
      <c r="FZ173" s="110"/>
      <c r="GA173" s="110"/>
      <c r="GB173" s="110"/>
      <c r="GC173" s="110"/>
      <c r="GD173" s="110"/>
      <c r="GE173" s="110"/>
      <c r="GF173" s="110"/>
      <c r="GG173" s="110"/>
      <c r="GH173" s="110"/>
      <c r="GI173" s="110"/>
      <c r="GJ173" s="110"/>
      <c r="GK173" s="110"/>
      <c r="GL173" s="110"/>
      <c r="GM173" s="110"/>
      <c r="GN173" s="110"/>
      <c r="GO173" s="110"/>
      <c r="GP173" s="110"/>
      <c r="GQ173" s="110"/>
      <c r="GR173" s="110"/>
      <c r="GS173" s="110"/>
      <c r="GT173" s="110"/>
      <c r="GU173" s="110"/>
      <c r="GV173" s="110"/>
      <c r="GW173" s="110"/>
      <c r="GX173" s="110"/>
      <c r="GY173" s="110"/>
      <c r="GZ173" s="110"/>
      <c r="HA173" s="110"/>
      <c r="HB173" s="110"/>
      <c r="HC173" s="110"/>
      <c r="HD173" s="110"/>
      <c r="HE173" s="110"/>
      <c r="HF173" s="110"/>
      <c r="HG173" s="110"/>
      <c r="HH173" s="110"/>
      <c r="HI173" s="110"/>
      <c r="HJ173" s="110"/>
      <c r="HK173" s="110"/>
      <c r="HL173" s="110"/>
      <c r="HM173" s="110"/>
      <c r="HN173" s="110"/>
      <c r="HO173" s="110"/>
      <c r="HP173" s="110"/>
      <c r="HQ173" s="110"/>
      <c r="HR173" s="110"/>
      <c r="HS173" s="110"/>
      <c r="HT173" s="110"/>
      <c r="HU173" s="110"/>
      <c r="HV173" s="110"/>
      <c r="HW173" s="110"/>
      <c r="HX173" s="110"/>
      <c r="HY173" s="110"/>
      <c r="HZ173" s="110"/>
      <c r="IA173" s="110"/>
      <c r="IB173" s="110"/>
      <c r="IC173" s="110"/>
      <c r="ID173" s="110"/>
      <c r="IE173" s="110"/>
      <c r="IF173" s="110"/>
      <c r="IG173" s="110"/>
      <c r="IH173" s="110"/>
      <c r="II173" s="110"/>
      <c r="IJ173" s="110"/>
      <c r="IK173" s="110"/>
      <c r="IL173" s="110"/>
      <c r="IM173" s="110"/>
      <c r="IN173" s="110"/>
      <c r="IO173" s="110"/>
      <c r="IP173" s="110"/>
      <c r="IQ173" s="664"/>
    </row>
    <row r="174" spans="1:251" ht="16.5" hidden="1" customHeight="1">
      <c r="A174" s="659"/>
      <c r="B174" t="s">
        <v>1348</v>
      </c>
      <c r="C174" t="s">
        <v>450</v>
      </c>
      <c r="D174">
        <v>10</v>
      </c>
      <c r="E174" t="s">
        <v>450</v>
      </c>
      <c r="F174">
        <v>1</v>
      </c>
      <c r="G174" s="665"/>
      <c r="H174">
        <v>22</v>
      </c>
      <c r="J174" s="214" t="str">
        <f t="shared" si="4"/>
        <v>LTQ100122</v>
      </c>
      <c r="K174">
        <v>40160</v>
      </c>
      <c r="R174" s="659"/>
      <c r="V174" s="214"/>
      <c r="EE174" s="659"/>
      <c r="EF174" s="110"/>
      <c r="EG174" s="110"/>
      <c r="EH174" s="110"/>
      <c r="EI174" s="661"/>
      <c r="EJ174" s="110"/>
      <c r="EK174" s="110"/>
      <c r="EL174" s="110"/>
      <c r="EM174" s="110"/>
      <c r="EN174" s="110"/>
      <c r="EO174" s="110"/>
      <c r="EP174" s="110"/>
      <c r="EQ174" s="110"/>
      <c r="ER174" s="110"/>
      <c r="ES174" s="110"/>
      <c r="ET174" s="110"/>
      <c r="EU174" s="110"/>
      <c r="EV174" s="110"/>
      <c r="EW174" s="110"/>
      <c r="EX174" s="110"/>
      <c r="EY174" s="110"/>
      <c r="EZ174" s="110"/>
      <c r="FA174" s="110"/>
      <c r="FB174" s="110"/>
      <c r="FC174" s="110"/>
      <c r="FD174" s="110"/>
      <c r="FE174" s="110"/>
      <c r="FF174" s="110"/>
      <c r="FG174" s="110"/>
      <c r="FH174" s="110"/>
      <c r="FI174" s="110"/>
      <c r="FJ174" s="110"/>
      <c r="FK174" s="110"/>
      <c r="FL174" s="110"/>
      <c r="FM174" s="110"/>
      <c r="FN174" s="110"/>
      <c r="FO174" s="110"/>
      <c r="FP174" s="110"/>
      <c r="FQ174" s="110"/>
      <c r="FR174" s="110"/>
      <c r="FS174" s="110"/>
      <c r="FT174" s="110"/>
      <c r="FU174" s="110"/>
      <c r="FV174" s="110"/>
      <c r="FW174" s="110"/>
      <c r="FX174" s="110"/>
      <c r="FY174" s="110"/>
      <c r="FZ174" s="110"/>
      <c r="GA174" s="110"/>
      <c r="GB174" s="110"/>
      <c r="GC174" s="110"/>
      <c r="GD174" s="110"/>
      <c r="GE174" s="110"/>
      <c r="GF174" s="110"/>
      <c r="GG174" s="110"/>
      <c r="GH174" s="110"/>
      <c r="GI174" s="110"/>
      <c r="GJ174" s="110"/>
      <c r="GK174" s="110"/>
      <c r="GL174" s="110"/>
      <c r="GM174" s="110"/>
      <c r="GN174" s="110"/>
      <c r="GO174" s="110"/>
      <c r="GP174" s="110"/>
      <c r="GQ174" s="110"/>
      <c r="GR174" s="110"/>
      <c r="GS174" s="110"/>
      <c r="GT174" s="110"/>
      <c r="GU174" s="110"/>
      <c r="GV174" s="110"/>
      <c r="GW174" s="110"/>
      <c r="GX174" s="110"/>
      <c r="GY174" s="110"/>
      <c r="GZ174" s="110"/>
      <c r="HA174" s="110"/>
      <c r="HB174" s="110"/>
      <c r="HC174" s="110"/>
      <c r="HD174" s="110"/>
      <c r="HE174" s="110"/>
      <c r="HF174" s="110"/>
      <c r="HG174" s="110"/>
      <c r="HH174" s="110"/>
      <c r="HI174" s="110"/>
      <c r="HJ174" s="110"/>
      <c r="HK174" s="110"/>
      <c r="HL174" s="110"/>
      <c r="HM174" s="110"/>
      <c r="HN174" s="110"/>
      <c r="HO174" s="110"/>
      <c r="HP174" s="110"/>
      <c r="HQ174" s="110"/>
      <c r="HR174" s="110"/>
      <c r="HS174" s="110"/>
      <c r="HT174" s="110"/>
      <c r="HU174" s="110"/>
      <c r="HV174" s="110"/>
      <c r="HW174" s="110"/>
      <c r="HX174" s="110"/>
      <c r="HY174" s="110"/>
      <c r="HZ174" s="110"/>
      <c r="IA174" s="110"/>
      <c r="IB174" s="110"/>
      <c r="IC174" s="110"/>
      <c r="ID174" s="110"/>
      <c r="IE174" s="110"/>
      <c r="IF174" s="110"/>
      <c r="IG174" s="110"/>
      <c r="IH174" s="110"/>
      <c r="II174" s="110"/>
      <c r="IJ174" s="110"/>
      <c r="IK174" s="110"/>
      <c r="IL174" s="110"/>
      <c r="IM174" s="110"/>
      <c r="IN174" s="110"/>
      <c r="IO174" s="110"/>
      <c r="IP174" s="110"/>
      <c r="IQ174" s="664"/>
    </row>
    <row r="175" spans="1:251" ht="16.5" hidden="1" customHeight="1">
      <c r="A175" s="659"/>
      <c r="B175" t="s">
        <v>1348</v>
      </c>
      <c r="C175" t="s">
        <v>450</v>
      </c>
      <c r="D175">
        <v>10</v>
      </c>
      <c r="E175" t="s">
        <v>450</v>
      </c>
      <c r="F175">
        <v>1</v>
      </c>
      <c r="G175" s="665"/>
      <c r="H175">
        <v>23</v>
      </c>
      <c r="J175" s="214" t="str">
        <f t="shared" si="4"/>
        <v>LTQ100123</v>
      </c>
      <c r="K175">
        <v>40960</v>
      </c>
      <c r="R175" s="659"/>
      <c r="V175" s="214"/>
      <c r="EE175" s="659"/>
      <c r="EF175" s="110"/>
      <c r="EG175" s="110"/>
      <c r="EH175" s="110"/>
      <c r="EI175" s="661"/>
      <c r="EJ175" s="110"/>
      <c r="EK175" s="110"/>
      <c r="EL175" s="110"/>
      <c r="EM175" s="110"/>
      <c r="EN175" s="110"/>
      <c r="EO175" s="110"/>
      <c r="EP175" s="110"/>
      <c r="EQ175" s="110"/>
      <c r="ER175" s="110"/>
      <c r="ES175" s="110"/>
      <c r="ET175" s="110"/>
      <c r="EU175" s="110"/>
      <c r="EV175" s="110"/>
      <c r="EW175" s="110"/>
      <c r="EX175" s="110"/>
      <c r="EY175" s="110"/>
      <c r="EZ175" s="110"/>
      <c r="FA175" s="110"/>
      <c r="FB175" s="110"/>
      <c r="FC175" s="110"/>
      <c r="FD175" s="110"/>
      <c r="FE175" s="110"/>
      <c r="FF175" s="110"/>
      <c r="FG175" s="110"/>
      <c r="FH175" s="110"/>
      <c r="FI175" s="110"/>
      <c r="FJ175" s="110"/>
      <c r="FK175" s="110"/>
      <c r="FL175" s="110"/>
      <c r="FM175" s="110"/>
      <c r="FN175" s="110"/>
      <c r="FO175" s="110"/>
      <c r="FP175" s="110"/>
      <c r="FQ175" s="110"/>
      <c r="FR175" s="110"/>
      <c r="FS175" s="110"/>
      <c r="FT175" s="110"/>
      <c r="FU175" s="110"/>
      <c r="FV175" s="110"/>
      <c r="FW175" s="110"/>
      <c r="FX175" s="110"/>
      <c r="FY175" s="110"/>
      <c r="FZ175" s="110"/>
      <c r="GA175" s="110"/>
      <c r="GB175" s="110"/>
      <c r="GC175" s="110"/>
      <c r="GD175" s="110"/>
      <c r="GE175" s="110"/>
      <c r="GF175" s="110"/>
      <c r="GG175" s="110"/>
      <c r="GH175" s="110"/>
      <c r="GI175" s="110"/>
      <c r="GJ175" s="110"/>
      <c r="GK175" s="110"/>
      <c r="GL175" s="110"/>
      <c r="GM175" s="110"/>
      <c r="GN175" s="110"/>
      <c r="GO175" s="110"/>
      <c r="GP175" s="110"/>
      <c r="GQ175" s="110"/>
      <c r="GR175" s="110"/>
      <c r="GS175" s="110"/>
      <c r="GT175" s="110"/>
      <c r="GU175" s="110"/>
      <c r="GV175" s="110"/>
      <c r="GW175" s="110"/>
      <c r="GX175" s="110"/>
      <c r="GY175" s="110"/>
      <c r="GZ175" s="110"/>
      <c r="HA175" s="110"/>
      <c r="HB175" s="110"/>
      <c r="HC175" s="110"/>
      <c r="HD175" s="110"/>
      <c r="HE175" s="110"/>
      <c r="HF175" s="110"/>
      <c r="HG175" s="110"/>
      <c r="HH175" s="110"/>
      <c r="HI175" s="110"/>
      <c r="HJ175" s="110"/>
      <c r="HK175" s="110"/>
      <c r="HL175" s="110"/>
      <c r="HM175" s="110"/>
      <c r="HN175" s="110"/>
      <c r="HO175" s="110"/>
      <c r="HP175" s="110"/>
      <c r="HQ175" s="110"/>
      <c r="HR175" s="110"/>
      <c r="HS175" s="110"/>
      <c r="HT175" s="110"/>
      <c r="HU175" s="110"/>
      <c r="HV175" s="110"/>
      <c r="HW175" s="110"/>
      <c r="HX175" s="110"/>
      <c r="HY175" s="110"/>
      <c r="HZ175" s="110"/>
      <c r="IA175" s="110"/>
      <c r="IB175" s="110"/>
      <c r="IC175" s="110"/>
      <c r="ID175" s="110"/>
      <c r="IE175" s="110"/>
      <c r="IF175" s="110"/>
      <c r="IG175" s="110"/>
      <c r="IH175" s="110"/>
      <c r="II175" s="110"/>
      <c r="IJ175" s="110"/>
      <c r="IK175" s="110"/>
      <c r="IL175" s="110"/>
      <c r="IM175" s="110"/>
      <c r="IN175" s="110"/>
      <c r="IO175" s="110"/>
      <c r="IP175" s="110"/>
      <c r="IQ175" s="664"/>
    </row>
    <row r="176" spans="1:251" ht="16.5" hidden="1" customHeight="1">
      <c r="A176" s="659"/>
      <c r="B176" t="s">
        <v>1348</v>
      </c>
      <c r="C176" t="s">
        <v>450</v>
      </c>
      <c r="D176">
        <v>10</v>
      </c>
      <c r="E176" t="s">
        <v>450</v>
      </c>
      <c r="F176">
        <v>1</v>
      </c>
      <c r="G176" s="665"/>
      <c r="H176">
        <v>24</v>
      </c>
      <c r="J176" s="214" t="str">
        <f t="shared" si="4"/>
        <v>LTQ100124</v>
      </c>
      <c r="K176">
        <v>41660</v>
      </c>
      <c r="R176" s="659"/>
      <c r="V176" s="214"/>
      <c r="EE176" s="659"/>
      <c r="EF176" s="110"/>
      <c r="EG176" s="110"/>
      <c r="EH176" s="110"/>
      <c r="EI176" s="661"/>
      <c r="EJ176" s="110"/>
      <c r="EK176" s="110"/>
      <c r="EL176" s="110"/>
      <c r="EM176" s="110"/>
      <c r="EN176" s="110"/>
      <c r="EO176" s="110"/>
      <c r="EP176" s="110"/>
      <c r="EQ176" s="110"/>
      <c r="ER176" s="110"/>
      <c r="ES176" s="110"/>
      <c r="ET176" s="110"/>
      <c r="EU176" s="110"/>
      <c r="EV176" s="110"/>
      <c r="EW176" s="110"/>
      <c r="EX176" s="110"/>
      <c r="EY176" s="110"/>
      <c r="EZ176" s="110"/>
      <c r="FA176" s="110"/>
      <c r="FB176" s="110"/>
      <c r="FC176" s="110"/>
      <c r="FD176" s="110"/>
      <c r="FE176" s="110"/>
      <c r="FF176" s="110"/>
      <c r="FG176" s="110"/>
      <c r="FH176" s="110"/>
      <c r="FI176" s="110"/>
      <c r="FJ176" s="110"/>
      <c r="FK176" s="110"/>
      <c r="FL176" s="110"/>
      <c r="FM176" s="110"/>
      <c r="FN176" s="110"/>
      <c r="FO176" s="110"/>
      <c r="FP176" s="110"/>
      <c r="FQ176" s="110"/>
      <c r="FR176" s="110"/>
      <c r="FS176" s="110"/>
      <c r="FT176" s="110"/>
      <c r="FU176" s="110"/>
      <c r="FV176" s="110"/>
      <c r="FW176" s="110"/>
      <c r="FX176" s="110"/>
      <c r="FY176" s="110"/>
      <c r="FZ176" s="110"/>
      <c r="GA176" s="110"/>
      <c r="GB176" s="110"/>
      <c r="GC176" s="110"/>
      <c r="GD176" s="110"/>
      <c r="GE176" s="110"/>
      <c r="GF176" s="110"/>
      <c r="GG176" s="110"/>
      <c r="GH176" s="110"/>
      <c r="GI176" s="110"/>
      <c r="GJ176" s="110"/>
      <c r="GK176" s="110"/>
      <c r="GL176" s="110"/>
      <c r="GM176" s="110"/>
      <c r="GN176" s="110"/>
      <c r="GO176" s="110"/>
      <c r="GP176" s="110"/>
      <c r="GQ176" s="110"/>
      <c r="GR176" s="110"/>
      <c r="GS176" s="110"/>
      <c r="GT176" s="110"/>
      <c r="GU176" s="110"/>
      <c r="GV176" s="110"/>
      <c r="GW176" s="110"/>
      <c r="GX176" s="110"/>
      <c r="GY176" s="110"/>
      <c r="GZ176" s="110"/>
      <c r="HA176" s="110"/>
      <c r="HB176" s="110"/>
      <c r="HC176" s="110"/>
      <c r="HD176" s="110"/>
      <c r="HE176" s="110"/>
      <c r="HF176" s="110"/>
      <c r="HG176" s="110"/>
      <c r="HH176" s="110"/>
      <c r="HI176" s="110"/>
      <c r="HJ176" s="110"/>
      <c r="HK176" s="110"/>
      <c r="HL176" s="110"/>
      <c r="HM176" s="110"/>
      <c r="HN176" s="110"/>
      <c r="HO176" s="110"/>
      <c r="HP176" s="110"/>
      <c r="HQ176" s="110"/>
      <c r="HR176" s="110"/>
      <c r="HS176" s="110"/>
      <c r="HT176" s="110"/>
      <c r="HU176" s="110"/>
      <c r="HV176" s="110"/>
      <c r="HW176" s="110"/>
      <c r="HX176" s="110"/>
      <c r="HY176" s="110"/>
      <c r="HZ176" s="110"/>
      <c r="IA176" s="110"/>
      <c r="IB176" s="110"/>
      <c r="IC176" s="110"/>
      <c r="ID176" s="110"/>
      <c r="IE176" s="110"/>
      <c r="IF176" s="110"/>
      <c r="IG176" s="110"/>
      <c r="IH176" s="110"/>
      <c r="II176" s="110"/>
      <c r="IJ176" s="110"/>
      <c r="IK176" s="110"/>
      <c r="IL176" s="110"/>
      <c r="IM176" s="110"/>
      <c r="IN176" s="110"/>
      <c r="IO176" s="110"/>
      <c r="IP176" s="110"/>
      <c r="IQ176" s="664"/>
    </row>
    <row r="177" spans="1:251" ht="16.5" hidden="1" customHeight="1">
      <c r="A177" s="659"/>
      <c r="B177" t="s">
        <v>1348</v>
      </c>
      <c r="C177" t="s">
        <v>450</v>
      </c>
      <c r="D177">
        <v>10</v>
      </c>
      <c r="E177" t="s">
        <v>450</v>
      </c>
      <c r="F177">
        <v>1</v>
      </c>
      <c r="G177" s="665"/>
      <c r="H177">
        <v>25</v>
      </c>
      <c r="J177" s="214" t="str">
        <f t="shared" si="4"/>
        <v>LTQ100125</v>
      </c>
      <c r="K177">
        <v>42560</v>
      </c>
      <c r="R177" s="659"/>
      <c r="V177" s="214"/>
      <c r="EE177" s="659"/>
      <c r="EF177" s="110"/>
      <c r="EG177" s="110"/>
      <c r="EH177" s="110"/>
      <c r="EI177" s="661"/>
      <c r="EJ177" s="110"/>
      <c r="EK177" s="110"/>
      <c r="EL177" s="110"/>
      <c r="EM177" s="110"/>
      <c r="EN177" s="110"/>
      <c r="EO177" s="110"/>
      <c r="EP177" s="110"/>
      <c r="EQ177" s="110"/>
      <c r="ER177" s="110"/>
      <c r="ES177" s="110"/>
      <c r="ET177" s="110"/>
      <c r="EU177" s="110"/>
      <c r="EV177" s="110"/>
      <c r="EW177" s="110"/>
      <c r="EX177" s="110"/>
      <c r="EY177" s="110"/>
      <c r="EZ177" s="110"/>
      <c r="FA177" s="110"/>
      <c r="FB177" s="110"/>
      <c r="FC177" s="110"/>
      <c r="FD177" s="110"/>
      <c r="FE177" s="110"/>
      <c r="FF177" s="110"/>
      <c r="FG177" s="110"/>
      <c r="FH177" s="110"/>
      <c r="FI177" s="110"/>
      <c r="FJ177" s="110"/>
      <c r="FK177" s="110"/>
      <c r="FL177" s="110"/>
      <c r="FM177" s="110"/>
      <c r="FN177" s="110"/>
      <c r="FO177" s="110"/>
      <c r="FP177" s="110"/>
      <c r="FQ177" s="110"/>
      <c r="FR177" s="110"/>
      <c r="FS177" s="110"/>
      <c r="FT177" s="110"/>
      <c r="FU177" s="110"/>
      <c r="FV177" s="110"/>
      <c r="FW177" s="110"/>
      <c r="FX177" s="110"/>
      <c r="FY177" s="110"/>
      <c r="FZ177" s="110"/>
      <c r="GA177" s="110"/>
      <c r="GB177" s="110"/>
      <c r="GC177" s="110"/>
      <c r="GD177" s="110"/>
      <c r="GE177" s="110"/>
      <c r="GF177" s="110"/>
      <c r="GG177" s="110"/>
      <c r="GH177" s="110"/>
      <c r="GI177" s="110"/>
      <c r="GJ177" s="110"/>
      <c r="GK177" s="110"/>
      <c r="GL177" s="110"/>
      <c r="GM177" s="110"/>
      <c r="GN177" s="110"/>
      <c r="GO177" s="110"/>
      <c r="GP177" s="110"/>
      <c r="GQ177" s="110"/>
      <c r="GR177" s="110"/>
      <c r="GS177" s="110"/>
      <c r="GT177" s="110"/>
      <c r="GU177" s="110"/>
      <c r="GV177" s="110"/>
      <c r="GW177" s="110"/>
      <c r="GX177" s="110"/>
      <c r="GY177" s="110"/>
      <c r="GZ177" s="110"/>
      <c r="HA177" s="110"/>
      <c r="HB177" s="110"/>
      <c r="HC177" s="110"/>
      <c r="HD177" s="110"/>
      <c r="HE177" s="110"/>
      <c r="HF177" s="110"/>
      <c r="HG177" s="110"/>
      <c r="HH177" s="110"/>
      <c r="HI177" s="110"/>
      <c r="HJ177" s="110"/>
      <c r="HK177" s="110"/>
      <c r="HL177" s="110"/>
      <c r="HM177" s="110"/>
      <c r="HN177" s="110"/>
      <c r="HO177" s="110"/>
      <c r="HP177" s="110"/>
      <c r="HQ177" s="110"/>
      <c r="HR177" s="110"/>
      <c r="HS177" s="110"/>
      <c r="HT177" s="110"/>
      <c r="HU177" s="110"/>
      <c r="HV177" s="110"/>
      <c r="HW177" s="110"/>
      <c r="HX177" s="110"/>
      <c r="HY177" s="110"/>
      <c r="HZ177" s="110"/>
      <c r="IA177" s="110"/>
      <c r="IB177" s="110"/>
      <c r="IC177" s="110"/>
      <c r="ID177" s="110"/>
      <c r="IE177" s="110"/>
      <c r="IF177" s="110"/>
      <c r="IG177" s="110"/>
      <c r="IH177" s="110"/>
      <c r="II177" s="110"/>
      <c r="IJ177" s="110"/>
      <c r="IK177" s="110"/>
      <c r="IL177" s="110"/>
      <c r="IM177" s="110"/>
      <c r="IN177" s="110"/>
      <c r="IO177" s="110"/>
      <c r="IP177" s="110"/>
      <c r="IQ177" s="664"/>
    </row>
    <row r="178" spans="1:251" ht="16.5" hidden="1" customHeight="1">
      <c r="A178" s="659"/>
      <c r="B178" t="s">
        <v>1348</v>
      </c>
      <c r="C178" t="s">
        <v>450</v>
      </c>
      <c r="D178">
        <v>10</v>
      </c>
      <c r="E178" t="s">
        <v>450</v>
      </c>
      <c r="F178">
        <v>1</v>
      </c>
      <c r="G178" s="665"/>
      <c r="H178">
        <v>26</v>
      </c>
      <c r="J178" s="214" t="str">
        <f t="shared" si="4"/>
        <v>LTQ100126</v>
      </c>
      <c r="K178">
        <v>43270</v>
      </c>
      <c r="R178" s="659"/>
      <c r="V178" s="214"/>
      <c r="EE178" s="659"/>
      <c r="EF178" s="110"/>
      <c r="EG178" s="110"/>
      <c r="EH178" s="110"/>
      <c r="EI178" s="661"/>
      <c r="EJ178" s="110"/>
      <c r="EK178" s="110"/>
      <c r="EL178" s="110"/>
      <c r="EM178" s="110"/>
      <c r="EN178" s="110"/>
      <c r="EO178" s="110"/>
      <c r="EP178" s="110"/>
      <c r="EQ178" s="110"/>
      <c r="ER178" s="110"/>
      <c r="ES178" s="110"/>
      <c r="ET178" s="110"/>
      <c r="EU178" s="110"/>
      <c r="EV178" s="110"/>
      <c r="EW178" s="110"/>
      <c r="EX178" s="110"/>
      <c r="EY178" s="110"/>
      <c r="EZ178" s="110"/>
      <c r="FA178" s="110"/>
      <c r="FB178" s="110"/>
      <c r="FC178" s="110"/>
      <c r="FD178" s="110"/>
      <c r="FE178" s="110"/>
      <c r="FF178" s="110"/>
      <c r="FG178" s="110"/>
      <c r="FH178" s="110"/>
      <c r="FI178" s="110"/>
      <c r="FJ178" s="110"/>
      <c r="FK178" s="110"/>
      <c r="FL178" s="110"/>
      <c r="FM178" s="110"/>
      <c r="FN178" s="110"/>
      <c r="FO178" s="110"/>
      <c r="FP178" s="110"/>
      <c r="FQ178" s="110"/>
      <c r="FR178" s="110"/>
      <c r="FS178" s="110"/>
      <c r="FT178" s="110"/>
      <c r="FU178" s="110"/>
      <c r="FV178" s="110"/>
      <c r="FW178" s="110"/>
      <c r="FX178" s="110"/>
      <c r="FY178" s="110"/>
      <c r="FZ178" s="110"/>
      <c r="GA178" s="110"/>
      <c r="GB178" s="110"/>
      <c r="GC178" s="110"/>
      <c r="GD178" s="110"/>
      <c r="GE178" s="110"/>
      <c r="GF178" s="110"/>
      <c r="GG178" s="110"/>
      <c r="GH178" s="110"/>
      <c r="GI178" s="110"/>
      <c r="GJ178" s="110"/>
      <c r="GK178" s="110"/>
      <c r="GL178" s="110"/>
      <c r="GM178" s="110"/>
      <c r="GN178" s="110"/>
      <c r="GO178" s="110"/>
      <c r="GP178" s="110"/>
      <c r="GQ178" s="110"/>
      <c r="GR178" s="110"/>
      <c r="GS178" s="110"/>
      <c r="GT178" s="110"/>
      <c r="GU178" s="110"/>
      <c r="GV178" s="110"/>
      <c r="GW178" s="110"/>
      <c r="GX178" s="110"/>
      <c r="GY178" s="110"/>
      <c r="GZ178" s="110"/>
      <c r="HA178" s="110"/>
      <c r="HB178" s="110"/>
      <c r="HC178" s="110"/>
      <c r="HD178" s="110"/>
      <c r="HE178" s="110"/>
      <c r="HF178" s="110"/>
      <c r="HG178" s="110"/>
      <c r="HH178" s="110"/>
      <c r="HI178" s="110"/>
      <c r="HJ178" s="110"/>
      <c r="HK178" s="110"/>
      <c r="HL178" s="110"/>
      <c r="HM178" s="110"/>
      <c r="HN178" s="110"/>
      <c r="HO178" s="110"/>
      <c r="HP178" s="110"/>
      <c r="HQ178" s="110"/>
      <c r="HR178" s="110"/>
      <c r="HS178" s="110"/>
      <c r="HT178" s="110"/>
      <c r="HU178" s="110"/>
      <c r="HV178" s="110"/>
      <c r="HW178" s="110"/>
      <c r="HX178" s="110"/>
      <c r="HY178" s="110"/>
      <c r="HZ178" s="110"/>
      <c r="IA178" s="110"/>
      <c r="IB178" s="110"/>
      <c r="IC178" s="110"/>
      <c r="ID178" s="110"/>
      <c r="IE178" s="110"/>
      <c r="IF178" s="110"/>
      <c r="IG178" s="110"/>
      <c r="IH178" s="110"/>
      <c r="II178" s="110"/>
      <c r="IJ178" s="110"/>
      <c r="IK178" s="110"/>
      <c r="IL178" s="110"/>
      <c r="IM178" s="110"/>
      <c r="IN178" s="110"/>
      <c r="IO178" s="110"/>
      <c r="IP178" s="110"/>
      <c r="IQ178" s="664"/>
    </row>
    <row r="179" spans="1:251" ht="16.5" hidden="1" customHeight="1">
      <c r="A179" s="659"/>
      <c r="B179" t="s">
        <v>1348</v>
      </c>
      <c r="C179" t="s">
        <v>450</v>
      </c>
      <c r="D179">
        <v>10</v>
      </c>
      <c r="E179" t="s">
        <v>450</v>
      </c>
      <c r="F179">
        <v>1</v>
      </c>
      <c r="G179" s="665"/>
      <c r="H179">
        <v>27</v>
      </c>
      <c r="J179" s="214" t="str">
        <f t="shared" si="4"/>
        <v>LTQ100127</v>
      </c>
      <c r="K179">
        <v>44080</v>
      </c>
      <c r="R179" s="659"/>
      <c r="V179" s="214"/>
      <c r="EE179" s="659"/>
      <c r="EF179" s="110"/>
      <c r="EG179" s="110"/>
      <c r="EH179" s="110"/>
      <c r="EI179" s="661"/>
      <c r="EJ179" s="110"/>
      <c r="EK179" s="110"/>
      <c r="EL179" s="110"/>
      <c r="EM179" s="110"/>
      <c r="EN179" s="110"/>
      <c r="EO179" s="110"/>
      <c r="EP179" s="110"/>
      <c r="EQ179" s="110"/>
      <c r="ER179" s="110"/>
      <c r="ES179" s="110"/>
      <c r="ET179" s="110"/>
      <c r="EU179" s="110"/>
      <c r="EV179" s="110"/>
      <c r="EW179" s="110"/>
      <c r="EX179" s="110"/>
      <c r="EY179" s="110"/>
      <c r="EZ179" s="110"/>
      <c r="FA179" s="110"/>
      <c r="FB179" s="110"/>
      <c r="FC179" s="110"/>
      <c r="FD179" s="110"/>
      <c r="FE179" s="110"/>
      <c r="FF179" s="110"/>
      <c r="FG179" s="110"/>
      <c r="FH179" s="110"/>
      <c r="FI179" s="110"/>
      <c r="FJ179" s="110"/>
      <c r="FK179" s="110"/>
      <c r="FL179" s="110"/>
      <c r="FM179" s="110"/>
      <c r="FN179" s="110"/>
      <c r="FO179" s="110"/>
      <c r="FP179" s="110"/>
      <c r="FQ179" s="110"/>
      <c r="FR179" s="110"/>
      <c r="FS179" s="110"/>
      <c r="FT179" s="110"/>
      <c r="FU179" s="110"/>
      <c r="FV179" s="110"/>
      <c r="FW179" s="110"/>
      <c r="FX179" s="110"/>
      <c r="FY179" s="110"/>
      <c r="FZ179" s="110"/>
      <c r="GA179" s="110"/>
      <c r="GB179" s="110"/>
      <c r="GC179" s="110"/>
      <c r="GD179" s="110"/>
      <c r="GE179" s="110"/>
      <c r="GF179" s="110"/>
      <c r="GG179" s="110"/>
      <c r="GH179" s="110"/>
      <c r="GI179" s="110"/>
      <c r="GJ179" s="110"/>
      <c r="GK179" s="110"/>
      <c r="GL179" s="110"/>
      <c r="GM179" s="110"/>
      <c r="GN179" s="110"/>
      <c r="GO179" s="110"/>
      <c r="GP179" s="110"/>
      <c r="GQ179" s="110"/>
      <c r="GR179" s="110"/>
      <c r="GS179" s="110"/>
      <c r="GT179" s="110"/>
      <c r="GU179" s="110"/>
      <c r="GV179" s="110"/>
      <c r="GW179" s="110"/>
      <c r="GX179" s="110"/>
      <c r="GY179" s="110"/>
      <c r="GZ179" s="110"/>
      <c r="HA179" s="110"/>
      <c r="HB179" s="110"/>
      <c r="HC179" s="110"/>
      <c r="HD179" s="110"/>
      <c r="HE179" s="110"/>
      <c r="HF179" s="110"/>
      <c r="HG179" s="110"/>
      <c r="HH179" s="110"/>
      <c r="HI179" s="110"/>
      <c r="HJ179" s="110"/>
      <c r="HK179" s="110"/>
      <c r="HL179" s="110"/>
      <c r="HM179" s="110"/>
      <c r="HN179" s="110"/>
      <c r="HO179" s="110"/>
      <c r="HP179" s="110"/>
      <c r="HQ179" s="110"/>
      <c r="HR179" s="110"/>
      <c r="HS179" s="110"/>
      <c r="HT179" s="110"/>
      <c r="HU179" s="110"/>
      <c r="HV179" s="110"/>
      <c r="HW179" s="110"/>
      <c r="HX179" s="110"/>
      <c r="HY179" s="110"/>
      <c r="HZ179" s="110"/>
      <c r="IA179" s="110"/>
      <c r="IB179" s="110"/>
      <c r="IC179" s="110"/>
      <c r="ID179" s="110"/>
      <c r="IE179" s="110"/>
      <c r="IF179" s="110"/>
      <c r="IG179" s="110"/>
      <c r="IH179" s="110"/>
      <c r="II179" s="110"/>
      <c r="IJ179" s="110"/>
      <c r="IK179" s="110"/>
      <c r="IL179" s="110"/>
      <c r="IM179" s="110"/>
      <c r="IN179" s="110"/>
      <c r="IO179" s="110"/>
      <c r="IP179" s="110"/>
      <c r="IQ179" s="664"/>
    </row>
    <row r="180" spans="1:251" ht="16.5" hidden="1" customHeight="1">
      <c r="A180" s="659"/>
      <c r="B180" t="s">
        <v>1348</v>
      </c>
      <c r="C180" t="s">
        <v>450</v>
      </c>
      <c r="D180">
        <v>10</v>
      </c>
      <c r="E180" t="s">
        <v>450</v>
      </c>
      <c r="F180">
        <v>1</v>
      </c>
      <c r="G180" s="665"/>
      <c r="H180">
        <v>28</v>
      </c>
      <c r="J180" s="214" t="str">
        <f t="shared" si="4"/>
        <v>LTQ100128</v>
      </c>
      <c r="K180">
        <v>44890</v>
      </c>
      <c r="R180" s="659"/>
      <c r="V180" s="214"/>
      <c r="EE180" s="659"/>
      <c r="EF180" s="110"/>
      <c r="EG180" s="110"/>
      <c r="EH180" s="110"/>
      <c r="EI180" s="661"/>
      <c r="EJ180" s="110"/>
      <c r="EK180" s="110"/>
      <c r="EL180" s="110"/>
      <c r="EM180" s="110"/>
      <c r="EN180" s="110"/>
      <c r="EO180" s="110"/>
      <c r="EP180" s="110"/>
      <c r="EQ180" s="110"/>
      <c r="ER180" s="110"/>
      <c r="ES180" s="110"/>
      <c r="ET180" s="110"/>
      <c r="EU180" s="110"/>
      <c r="EV180" s="110"/>
      <c r="EW180" s="110"/>
      <c r="EX180" s="110"/>
      <c r="EY180" s="110"/>
      <c r="EZ180" s="110"/>
      <c r="FA180" s="110"/>
      <c r="FB180" s="110"/>
      <c r="FC180" s="110"/>
      <c r="FD180" s="110"/>
      <c r="FE180" s="110"/>
      <c r="FF180" s="110"/>
      <c r="FG180" s="110"/>
      <c r="FH180" s="110"/>
      <c r="FI180" s="110"/>
      <c r="FJ180" s="110"/>
      <c r="FK180" s="110"/>
      <c r="FL180" s="110"/>
      <c r="FM180" s="110"/>
      <c r="FN180" s="110"/>
      <c r="FO180" s="110"/>
      <c r="FP180" s="110"/>
      <c r="FQ180" s="110"/>
      <c r="FR180" s="110"/>
      <c r="FS180" s="110"/>
      <c r="FT180" s="110"/>
      <c r="FU180" s="110"/>
      <c r="FV180" s="110"/>
      <c r="FW180" s="110"/>
      <c r="FX180" s="110"/>
      <c r="FY180" s="110"/>
      <c r="FZ180" s="110"/>
      <c r="GA180" s="110"/>
      <c r="GB180" s="110"/>
      <c r="GC180" s="110"/>
      <c r="GD180" s="110"/>
      <c r="GE180" s="110"/>
      <c r="GF180" s="110"/>
      <c r="GG180" s="110"/>
      <c r="GH180" s="110"/>
      <c r="GI180" s="110"/>
      <c r="GJ180" s="110"/>
      <c r="GK180" s="110"/>
      <c r="GL180" s="110"/>
      <c r="GM180" s="110"/>
      <c r="GN180" s="110"/>
      <c r="GO180" s="110"/>
      <c r="GP180" s="110"/>
      <c r="GQ180" s="110"/>
      <c r="GR180" s="110"/>
      <c r="GS180" s="110"/>
      <c r="GT180" s="110"/>
      <c r="GU180" s="110"/>
      <c r="GV180" s="110"/>
      <c r="GW180" s="110"/>
      <c r="GX180" s="110"/>
      <c r="GY180" s="110"/>
      <c r="GZ180" s="110"/>
      <c r="HA180" s="110"/>
      <c r="HB180" s="110"/>
      <c r="HC180" s="110"/>
      <c r="HD180" s="110"/>
      <c r="HE180" s="110"/>
      <c r="HF180" s="110"/>
      <c r="HG180" s="110"/>
      <c r="HH180" s="110"/>
      <c r="HI180" s="110"/>
      <c r="HJ180" s="110"/>
      <c r="HK180" s="110"/>
      <c r="HL180" s="110"/>
      <c r="HM180" s="110"/>
      <c r="HN180" s="110"/>
      <c r="HO180" s="110"/>
      <c r="HP180" s="110"/>
      <c r="HQ180" s="110"/>
      <c r="HR180" s="110"/>
      <c r="HS180" s="110"/>
      <c r="HT180" s="110"/>
      <c r="HU180" s="110"/>
      <c r="HV180" s="110"/>
      <c r="HW180" s="110"/>
      <c r="HX180" s="110"/>
      <c r="HY180" s="110"/>
      <c r="HZ180" s="110"/>
      <c r="IA180" s="110"/>
      <c r="IB180" s="110"/>
      <c r="IC180" s="110"/>
      <c r="ID180" s="110"/>
      <c r="IE180" s="110"/>
      <c r="IF180" s="110"/>
      <c r="IG180" s="110"/>
      <c r="IH180" s="110"/>
      <c r="II180" s="110"/>
      <c r="IJ180" s="110"/>
      <c r="IK180" s="110"/>
      <c r="IL180" s="110"/>
      <c r="IM180" s="110"/>
      <c r="IN180" s="110"/>
      <c r="IO180" s="110"/>
      <c r="IP180" s="110"/>
      <c r="IQ180" s="664"/>
    </row>
    <row r="181" spans="1:251" ht="16.5" hidden="1" customHeight="1">
      <c r="A181" s="659"/>
      <c r="B181" t="s">
        <v>1348</v>
      </c>
      <c r="C181" t="s">
        <v>450</v>
      </c>
      <c r="D181">
        <v>10</v>
      </c>
      <c r="E181" t="s">
        <v>450</v>
      </c>
      <c r="F181">
        <v>1</v>
      </c>
      <c r="G181" s="665"/>
      <c r="H181">
        <v>29</v>
      </c>
      <c r="J181" s="214" t="str">
        <f t="shared" si="4"/>
        <v>LTQ100129</v>
      </c>
      <c r="K181">
        <v>45700</v>
      </c>
      <c r="R181" s="659"/>
      <c r="V181" s="214"/>
      <c r="EE181" s="659"/>
      <c r="EF181" s="110"/>
      <c r="EG181" s="110"/>
      <c r="EH181" s="110"/>
      <c r="EI181" s="661"/>
      <c r="EJ181" s="110"/>
      <c r="EK181" s="110"/>
      <c r="EL181" s="110"/>
      <c r="EM181" s="110"/>
      <c r="EN181" s="110"/>
      <c r="EO181" s="110"/>
      <c r="EP181" s="110"/>
      <c r="EQ181" s="110"/>
      <c r="ER181" s="110"/>
      <c r="ES181" s="110"/>
      <c r="ET181" s="110"/>
      <c r="EU181" s="110"/>
      <c r="EV181" s="110"/>
      <c r="EW181" s="110"/>
      <c r="EX181" s="110"/>
      <c r="EY181" s="110"/>
      <c r="EZ181" s="110"/>
      <c r="FA181" s="110"/>
      <c r="FB181" s="110"/>
      <c r="FC181" s="110"/>
      <c r="FD181" s="110"/>
      <c r="FE181" s="110"/>
      <c r="FF181" s="110"/>
      <c r="FG181" s="110"/>
      <c r="FH181" s="110"/>
      <c r="FI181" s="110"/>
      <c r="FJ181" s="110"/>
      <c r="FK181" s="110"/>
      <c r="FL181" s="110"/>
      <c r="FM181" s="110"/>
      <c r="FN181" s="110"/>
      <c r="FO181" s="110"/>
      <c r="FP181" s="110"/>
      <c r="FQ181" s="110"/>
      <c r="FR181" s="110"/>
      <c r="FS181" s="110"/>
      <c r="FT181" s="110"/>
      <c r="FU181" s="110"/>
      <c r="FV181" s="110"/>
      <c r="FW181" s="110"/>
      <c r="FX181" s="110"/>
      <c r="FY181" s="110"/>
      <c r="FZ181" s="110"/>
      <c r="GA181" s="110"/>
      <c r="GB181" s="110"/>
      <c r="GC181" s="110"/>
      <c r="GD181" s="110"/>
      <c r="GE181" s="110"/>
      <c r="GF181" s="110"/>
      <c r="GG181" s="110"/>
      <c r="GH181" s="110"/>
      <c r="GI181" s="110"/>
      <c r="GJ181" s="110"/>
      <c r="GK181" s="110"/>
      <c r="GL181" s="110"/>
      <c r="GM181" s="110"/>
      <c r="GN181" s="110"/>
      <c r="GO181" s="110"/>
      <c r="GP181" s="110"/>
      <c r="GQ181" s="110"/>
      <c r="GR181" s="110"/>
      <c r="GS181" s="110"/>
      <c r="GT181" s="110"/>
      <c r="GU181" s="110"/>
      <c r="GV181" s="110"/>
      <c r="GW181" s="110"/>
      <c r="GX181" s="110"/>
      <c r="GY181" s="110"/>
      <c r="GZ181" s="110"/>
      <c r="HA181" s="110"/>
      <c r="HB181" s="110"/>
      <c r="HC181" s="110"/>
      <c r="HD181" s="110"/>
      <c r="HE181" s="110"/>
      <c r="HF181" s="110"/>
      <c r="HG181" s="110"/>
      <c r="HH181" s="110"/>
      <c r="HI181" s="110"/>
      <c r="HJ181" s="110"/>
      <c r="HK181" s="110"/>
      <c r="HL181" s="110"/>
      <c r="HM181" s="110"/>
      <c r="HN181" s="110"/>
      <c r="HO181" s="110"/>
      <c r="HP181" s="110"/>
      <c r="HQ181" s="110"/>
      <c r="HR181" s="110"/>
      <c r="HS181" s="110"/>
      <c r="HT181" s="110"/>
      <c r="HU181" s="110"/>
      <c r="HV181" s="110"/>
      <c r="HW181" s="110"/>
      <c r="HX181" s="110"/>
      <c r="HY181" s="110"/>
      <c r="HZ181" s="110"/>
      <c r="IA181" s="110"/>
      <c r="IB181" s="110"/>
      <c r="IC181" s="110"/>
      <c r="ID181" s="110"/>
      <c r="IE181" s="110"/>
      <c r="IF181" s="110"/>
      <c r="IG181" s="110"/>
      <c r="IH181" s="110"/>
      <c r="II181" s="110"/>
      <c r="IJ181" s="110"/>
      <c r="IK181" s="110"/>
      <c r="IL181" s="110"/>
      <c r="IM181" s="110"/>
      <c r="IN181" s="110"/>
      <c r="IO181" s="110"/>
      <c r="IP181" s="110"/>
      <c r="IQ181" s="664"/>
    </row>
    <row r="182" spans="1:251" ht="16.5" hidden="1" customHeight="1">
      <c r="A182" s="659"/>
      <c r="B182" t="s">
        <v>1348</v>
      </c>
      <c r="C182" t="s">
        <v>450</v>
      </c>
      <c r="D182">
        <v>10</v>
      </c>
      <c r="E182" t="s">
        <v>450</v>
      </c>
      <c r="F182">
        <v>1</v>
      </c>
      <c r="G182" s="665"/>
      <c r="H182">
        <v>30</v>
      </c>
      <c r="J182" s="214" t="str">
        <f t="shared" si="4"/>
        <v>LTQ100130</v>
      </c>
      <c r="K182">
        <v>46710</v>
      </c>
      <c r="R182" s="659"/>
      <c r="V182" s="214"/>
      <c r="EE182" s="659"/>
      <c r="EF182" s="110"/>
      <c r="EG182" s="110"/>
      <c r="EH182" s="110"/>
      <c r="EI182" s="661"/>
      <c r="EJ182" s="110"/>
      <c r="EK182" s="110"/>
      <c r="EL182" s="110"/>
      <c r="EM182" s="110"/>
      <c r="EN182" s="110"/>
      <c r="EO182" s="110"/>
      <c r="EP182" s="110"/>
      <c r="EQ182" s="110"/>
      <c r="ER182" s="110"/>
      <c r="ES182" s="110"/>
      <c r="ET182" s="110"/>
      <c r="EU182" s="110"/>
      <c r="EV182" s="110"/>
      <c r="EW182" s="110"/>
      <c r="EX182" s="110"/>
      <c r="EY182" s="110"/>
      <c r="EZ182" s="110"/>
      <c r="FA182" s="110"/>
      <c r="FB182" s="110"/>
      <c r="FC182" s="110"/>
      <c r="FD182" s="110"/>
      <c r="FE182" s="110"/>
      <c r="FF182" s="110"/>
      <c r="FG182" s="110"/>
      <c r="FH182" s="110"/>
      <c r="FI182" s="110"/>
      <c r="FJ182" s="110"/>
      <c r="FK182" s="110"/>
      <c r="FL182" s="110"/>
      <c r="FM182" s="110"/>
      <c r="FN182" s="110"/>
      <c r="FO182" s="110"/>
      <c r="FP182" s="110"/>
      <c r="FQ182" s="110"/>
      <c r="FR182" s="110"/>
      <c r="FS182" s="110"/>
      <c r="FT182" s="110"/>
      <c r="FU182" s="110"/>
      <c r="FV182" s="110"/>
      <c r="FW182" s="110"/>
      <c r="FX182" s="110"/>
      <c r="FY182" s="110"/>
      <c r="FZ182" s="110"/>
      <c r="GA182" s="110"/>
      <c r="GB182" s="110"/>
      <c r="GC182" s="110"/>
      <c r="GD182" s="110"/>
      <c r="GE182" s="110"/>
      <c r="GF182" s="110"/>
      <c r="GG182" s="110"/>
      <c r="GH182" s="110"/>
      <c r="GI182" s="110"/>
      <c r="GJ182" s="110"/>
      <c r="GK182" s="110"/>
      <c r="GL182" s="110"/>
      <c r="GM182" s="110"/>
      <c r="GN182" s="110"/>
      <c r="GO182" s="110"/>
      <c r="GP182" s="110"/>
      <c r="GQ182" s="110"/>
      <c r="GR182" s="110"/>
      <c r="GS182" s="110"/>
      <c r="GT182" s="110"/>
      <c r="GU182" s="110"/>
      <c r="GV182" s="110"/>
      <c r="GW182" s="110"/>
      <c r="GX182" s="110"/>
      <c r="GY182" s="110"/>
      <c r="GZ182" s="110"/>
      <c r="HA182" s="110"/>
      <c r="HB182" s="110"/>
      <c r="HC182" s="110"/>
      <c r="HD182" s="110"/>
      <c r="HE182" s="110"/>
      <c r="HF182" s="110"/>
      <c r="HG182" s="110"/>
      <c r="HH182" s="110"/>
      <c r="HI182" s="110"/>
      <c r="HJ182" s="110"/>
      <c r="HK182" s="110"/>
      <c r="HL182" s="110"/>
      <c r="HM182" s="110"/>
      <c r="HN182" s="110"/>
      <c r="HO182" s="110"/>
      <c r="HP182" s="110"/>
      <c r="HQ182" s="110"/>
      <c r="HR182" s="110"/>
      <c r="HS182" s="110"/>
      <c r="HT182" s="110"/>
      <c r="HU182" s="110"/>
      <c r="HV182" s="110"/>
      <c r="HW182" s="110"/>
      <c r="HX182" s="110"/>
      <c r="HY182" s="110"/>
      <c r="HZ182" s="110"/>
      <c r="IA182" s="110"/>
      <c r="IB182" s="110"/>
      <c r="IC182" s="110"/>
      <c r="ID182" s="110"/>
      <c r="IE182" s="110"/>
      <c r="IF182" s="110"/>
      <c r="IG182" s="110"/>
      <c r="IH182" s="110"/>
      <c r="II182" s="110"/>
      <c r="IJ182" s="110"/>
      <c r="IK182" s="110"/>
      <c r="IL182" s="110"/>
      <c r="IM182" s="110"/>
      <c r="IN182" s="110"/>
      <c r="IO182" s="110"/>
      <c r="IP182" s="110"/>
      <c r="IQ182" s="664"/>
    </row>
    <row r="183" spans="1:251" ht="16.5" hidden="1" customHeight="1">
      <c r="A183" s="659"/>
      <c r="B183" t="s">
        <v>1348</v>
      </c>
      <c r="C183" t="s">
        <v>450</v>
      </c>
      <c r="D183">
        <v>10</v>
      </c>
      <c r="E183" t="s">
        <v>450</v>
      </c>
      <c r="F183">
        <v>1</v>
      </c>
      <c r="G183" s="665"/>
      <c r="H183">
        <v>31</v>
      </c>
      <c r="J183" s="214" t="str">
        <f t="shared" si="4"/>
        <v>LTQ100131</v>
      </c>
      <c r="K183">
        <v>47720</v>
      </c>
      <c r="R183" s="659"/>
      <c r="V183" s="214"/>
      <c r="EE183" s="659"/>
      <c r="EF183" s="110"/>
      <c r="EG183" s="110"/>
      <c r="EH183" s="110"/>
      <c r="EI183" s="661"/>
      <c r="EJ183" s="110"/>
      <c r="EK183" s="110"/>
      <c r="EL183" s="110"/>
      <c r="EM183" s="110"/>
      <c r="EN183" s="110"/>
      <c r="EO183" s="110"/>
      <c r="EP183" s="110"/>
      <c r="EQ183" s="110"/>
      <c r="ER183" s="110"/>
      <c r="ES183" s="110"/>
      <c r="ET183" s="110"/>
      <c r="EU183" s="110"/>
      <c r="EV183" s="110"/>
      <c r="EW183" s="110"/>
      <c r="EX183" s="110"/>
      <c r="EY183" s="110"/>
      <c r="EZ183" s="110"/>
      <c r="FA183" s="110"/>
      <c r="FB183" s="110"/>
      <c r="FC183" s="110"/>
      <c r="FD183" s="110"/>
      <c r="FE183" s="110"/>
      <c r="FF183" s="110"/>
      <c r="FG183" s="110"/>
      <c r="FH183" s="110"/>
      <c r="FI183" s="110"/>
      <c r="FJ183" s="110"/>
      <c r="FK183" s="110"/>
      <c r="FL183" s="110"/>
      <c r="FM183" s="110"/>
      <c r="FN183" s="110"/>
      <c r="FO183" s="110"/>
      <c r="FP183" s="110"/>
      <c r="FQ183" s="110"/>
      <c r="FR183" s="110"/>
      <c r="FS183" s="110"/>
      <c r="FT183" s="110"/>
      <c r="FU183" s="110"/>
      <c r="FV183" s="110"/>
      <c r="FW183" s="110"/>
      <c r="FX183" s="110"/>
      <c r="FY183" s="110"/>
      <c r="FZ183" s="110"/>
      <c r="GA183" s="110"/>
      <c r="GB183" s="110"/>
      <c r="GC183" s="110"/>
      <c r="GD183" s="110"/>
      <c r="GE183" s="110"/>
      <c r="GF183" s="110"/>
      <c r="GG183" s="110"/>
      <c r="GH183" s="110"/>
      <c r="GI183" s="110"/>
      <c r="GJ183" s="110"/>
      <c r="GK183" s="110"/>
      <c r="GL183" s="110"/>
      <c r="GM183" s="110"/>
      <c r="GN183" s="110"/>
      <c r="GO183" s="110"/>
      <c r="GP183" s="110"/>
      <c r="GQ183" s="110"/>
      <c r="GR183" s="110"/>
      <c r="GS183" s="110"/>
      <c r="GT183" s="110"/>
      <c r="GU183" s="110"/>
      <c r="GV183" s="110"/>
      <c r="GW183" s="110"/>
      <c r="GX183" s="110"/>
      <c r="GY183" s="110"/>
      <c r="GZ183" s="110"/>
      <c r="HA183" s="110"/>
      <c r="HB183" s="110"/>
      <c r="HC183" s="110"/>
      <c r="HD183" s="110"/>
      <c r="HE183" s="110"/>
      <c r="HF183" s="110"/>
      <c r="HG183" s="110"/>
      <c r="HH183" s="110"/>
      <c r="HI183" s="110"/>
      <c r="HJ183" s="110"/>
      <c r="HK183" s="110"/>
      <c r="HL183" s="110"/>
      <c r="HM183" s="110"/>
      <c r="HN183" s="110"/>
      <c r="HO183" s="110"/>
      <c r="HP183" s="110"/>
      <c r="HQ183" s="110"/>
      <c r="HR183" s="110"/>
      <c r="HS183" s="110"/>
      <c r="HT183" s="110"/>
      <c r="HU183" s="110"/>
      <c r="HV183" s="110"/>
      <c r="HW183" s="110"/>
      <c r="HX183" s="110"/>
      <c r="HY183" s="110"/>
      <c r="HZ183" s="110"/>
      <c r="IA183" s="110"/>
      <c r="IB183" s="110"/>
      <c r="IC183" s="110"/>
      <c r="ID183" s="110"/>
      <c r="IE183" s="110"/>
      <c r="IF183" s="110"/>
      <c r="IG183" s="110"/>
      <c r="IH183" s="110"/>
      <c r="II183" s="110"/>
      <c r="IJ183" s="110"/>
      <c r="IK183" s="110"/>
      <c r="IL183" s="110"/>
      <c r="IM183" s="110"/>
      <c r="IN183" s="110"/>
      <c r="IO183" s="110"/>
      <c r="IP183" s="110"/>
      <c r="IQ183" s="664"/>
    </row>
    <row r="184" spans="1:251" ht="16.5" hidden="1" customHeight="1">
      <c r="A184" s="659"/>
      <c r="B184" t="s">
        <v>1348</v>
      </c>
      <c r="C184" t="s">
        <v>450</v>
      </c>
      <c r="D184">
        <v>10</v>
      </c>
      <c r="E184" t="s">
        <v>450</v>
      </c>
      <c r="F184">
        <v>1</v>
      </c>
      <c r="G184" s="665"/>
      <c r="H184">
        <v>32</v>
      </c>
      <c r="J184" s="214" t="str">
        <f t="shared" si="4"/>
        <v>LTQ100132</v>
      </c>
      <c r="K184">
        <v>48840</v>
      </c>
      <c r="R184" s="659"/>
      <c r="V184" s="214"/>
      <c r="EE184" s="659"/>
      <c r="EF184" s="110"/>
      <c r="EG184" s="110"/>
      <c r="EH184" s="110"/>
      <c r="EI184" s="661"/>
      <c r="EJ184" s="110"/>
      <c r="EK184" s="110"/>
      <c r="EL184" s="110"/>
      <c r="EM184" s="110"/>
      <c r="EN184" s="110"/>
      <c r="EO184" s="110"/>
      <c r="EP184" s="110"/>
      <c r="EQ184" s="110"/>
      <c r="ER184" s="110"/>
      <c r="ES184" s="110"/>
      <c r="ET184" s="110"/>
      <c r="EU184" s="110"/>
      <c r="EV184" s="110"/>
      <c r="EW184" s="110"/>
      <c r="EX184" s="110"/>
      <c r="EY184" s="110"/>
      <c r="EZ184" s="110"/>
      <c r="FA184" s="110"/>
      <c r="FB184" s="110"/>
      <c r="FC184" s="110"/>
      <c r="FD184" s="110"/>
      <c r="FE184" s="110"/>
      <c r="FF184" s="110"/>
      <c r="FG184" s="110"/>
      <c r="FH184" s="110"/>
      <c r="FI184" s="110"/>
      <c r="FJ184" s="110"/>
      <c r="FK184" s="110"/>
      <c r="FL184" s="110"/>
      <c r="FM184" s="110"/>
      <c r="FN184" s="110"/>
      <c r="FO184" s="110"/>
      <c r="FP184" s="110"/>
      <c r="FQ184" s="110"/>
      <c r="FR184" s="110"/>
      <c r="FS184" s="110"/>
      <c r="FT184" s="110"/>
      <c r="FU184" s="110"/>
      <c r="FV184" s="110"/>
      <c r="FW184" s="110"/>
      <c r="FX184" s="110"/>
      <c r="FY184" s="110"/>
      <c r="FZ184" s="110"/>
      <c r="GA184" s="110"/>
      <c r="GB184" s="110"/>
      <c r="GC184" s="110"/>
      <c r="GD184" s="110"/>
      <c r="GE184" s="110"/>
      <c r="GF184" s="110"/>
      <c r="GG184" s="110"/>
      <c r="GH184" s="110"/>
      <c r="GI184" s="110"/>
      <c r="GJ184" s="110"/>
      <c r="GK184" s="110"/>
      <c r="GL184" s="110"/>
      <c r="GM184" s="110"/>
      <c r="GN184" s="110"/>
      <c r="GO184" s="110"/>
      <c r="GP184" s="110"/>
      <c r="GQ184" s="110"/>
      <c r="GR184" s="110"/>
      <c r="GS184" s="110"/>
      <c r="GT184" s="110"/>
      <c r="GU184" s="110"/>
      <c r="GV184" s="110"/>
      <c r="GW184" s="110"/>
      <c r="GX184" s="110"/>
      <c r="GY184" s="110"/>
      <c r="GZ184" s="110"/>
      <c r="HA184" s="110"/>
      <c r="HB184" s="110"/>
      <c r="HC184" s="110"/>
      <c r="HD184" s="110"/>
      <c r="HE184" s="110"/>
      <c r="HF184" s="110"/>
      <c r="HG184" s="110"/>
      <c r="HH184" s="110"/>
      <c r="HI184" s="110"/>
      <c r="HJ184" s="110"/>
      <c r="HK184" s="110"/>
      <c r="HL184" s="110"/>
      <c r="HM184" s="110"/>
      <c r="HN184" s="110"/>
      <c r="HO184" s="110"/>
      <c r="HP184" s="110"/>
      <c r="HQ184" s="110"/>
      <c r="HR184" s="110"/>
      <c r="HS184" s="110"/>
      <c r="HT184" s="110"/>
      <c r="HU184" s="110"/>
      <c r="HV184" s="110"/>
      <c r="HW184" s="110"/>
      <c r="HX184" s="110"/>
      <c r="HY184" s="110"/>
      <c r="HZ184" s="110"/>
      <c r="IA184" s="110"/>
      <c r="IB184" s="110"/>
      <c r="IC184" s="110"/>
      <c r="ID184" s="110"/>
      <c r="IE184" s="110"/>
      <c r="IF184" s="110"/>
      <c r="IG184" s="110"/>
      <c r="IH184" s="110"/>
      <c r="II184" s="110"/>
      <c r="IJ184" s="110"/>
      <c r="IK184" s="110"/>
      <c r="IL184" s="110"/>
      <c r="IM184" s="110"/>
      <c r="IN184" s="110"/>
      <c r="IO184" s="110"/>
      <c r="IP184" s="110"/>
      <c r="IQ184" s="664"/>
    </row>
    <row r="185" spans="1:251" ht="16.5" hidden="1" customHeight="1">
      <c r="A185" s="659"/>
      <c r="B185" t="s">
        <v>1348</v>
      </c>
      <c r="C185" t="s">
        <v>450</v>
      </c>
      <c r="D185">
        <v>10</v>
      </c>
      <c r="E185" t="s">
        <v>450</v>
      </c>
      <c r="F185">
        <v>1</v>
      </c>
      <c r="G185" s="665"/>
      <c r="H185">
        <v>33</v>
      </c>
      <c r="J185" s="214" t="str">
        <f t="shared" si="4"/>
        <v>LTQ100133</v>
      </c>
      <c r="K185">
        <v>49960</v>
      </c>
      <c r="R185" s="659"/>
      <c r="V185" s="214"/>
      <c r="EE185" s="659"/>
      <c r="EF185" s="110"/>
      <c r="EG185" s="110"/>
      <c r="EH185" s="110"/>
      <c r="EI185" s="661"/>
      <c r="EJ185" s="110"/>
      <c r="EK185" s="110"/>
      <c r="EL185" s="110"/>
      <c r="EM185" s="110"/>
      <c r="EN185" s="110"/>
      <c r="EO185" s="110"/>
      <c r="EP185" s="110"/>
      <c r="EQ185" s="110"/>
      <c r="ER185" s="110"/>
      <c r="ES185" s="110"/>
      <c r="ET185" s="110"/>
      <c r="EU185" s="110"/>
      <c r="EV185" s="110"/>
      <c r="EW185" s="110"/>
      <c r="EX185" s="110"/>
      <c r="EY185" s="110"/>
      <c r="EZ185" s="110"/>
      <c r="FA185" s="110"/>
      <c r="FB185" s="110"/>
      <c r="FC185" s="110"/>
      <c r="FD185" s="110"/>
      <c r="FE185" s="110"/>
      <c r="FF185" s="110"/>
      <c r="FG185" s="110"/>
      <c r="FH185" s="110"/>
      <c r="FI185" s="110"/>
      <c r="FJ185" s="110"/>
      <c r="FK185" s="110"/>
      <c r="FL185" s="110"/>
      <c r="FM185" s="110"/>
      <c r="FN185" s="110"/>
      <c r="FO185" s="110"/>
      <c r="FP185" s="110"/>
      <c r="FQ185" s="110"/>
      <c r="FR185" s="110"/>
      <c r="FS185" s="110"/>
      <c r="FT185" s="110"/>
      <c r="FU185" s="110"/>
      <c r="FV185" s="110"/>
      <c r="FW185" s="110"/>
      <c r="FX185" s="110"/>
      <c r="FY185" s="110"/>
      <c r="FZ185" s="110"/>
      <c r="GA185" s="110"/>
      <c r="GB185" s="110"/>
      <c r="GC185" s="110"/>
      <c r="GD185" s="110"/>
      <c r="GE185" s="110"/>
      <c r="GF185" s="110"/>
      <c r="GG185" s="110"/>
      <c r="GH185" s="110"/>
      <c r="GI185" s="110"/>
      <c r="GJ185" s="110"/>
      <c r="GK185" s="110"/>
      <c r="GL185" s="110"/>
      <c r="GM185" s="110"/>
      <c r="GN185" s="110"/>
      <c r="GO185" s="110"/>
      <c r="GP185" s="110"/>
      <c r="GQ185" s="110"/>
      <c r="GR185" s="110"/>
      <c r="GS185" s="110"/>
      <c r="GT185" s="110"/>
      <c r="GU185" s="110"/>
      <c r="GV185" s="110"/>
      <c r="GW185" s="110"/>
      <c r="GX185" s="110"/>
      <c r="GY185" s="110"/>
      <c r="GZ185" s="110"/>
      <c r="HA185" s="110"/>
      <c r="HB185" s="110"/>
      <c r="HC185" s="110"/>
      <c r="HD185" s="110"/>
      <c r="HE185" s="110"/>
      <c r="HF185" s="110"/>
      <c r="HG185" s="110"/>
      <c r="HH185" s="110"/>
      <c r="HI185" s="110"/>
      <c r="HJ185" s="110"/>
      <c r="HK185" s="110"/>
      <c r="HL185" s="110"/>
      <c r="HM185" s="110"/>
      <c r="HN185" s="110"/>
      <c r="HO185" s="110"/>
      <c r="HP185" s="110"/>
      <c r="HQ185" s="110"/>
      <c r="HR185" s="110"/>
      <c r="HS185" s="110"/>
      <c r="HT185" s="110"/>
      <c r="HU185" s="110"/>
      <c r="HV185" s="110"/>
      <c r="HW185" s="110"/>
      <c r="HX185" s="110"/>
      <c r="HY185" s="110"/>
      <c r="HZ185" s="110"/>
      <c r="IA185" s="110"/>
      <c r="IB185" s="110"/>
      <c r="IC185" s="110"/>
      <c r="ID185" s="110"/>
      <c r="IE185" s="110"/>
      <c r="IF185" s="110"/>
      <c r="IG185" s="110"/>
      <c r="IH185" s="110"/>
      <c r="II185" s="110"/>
      <c r="IJ185" s="110"/>
      <c r="IK185" s="110"/>
      <c r="IL185" s="110"/>
      <c r="IM185" s="110"/>
      <c r="IN185" s="110"/>
      <c r="IO185" s="110"/>
      <c r="IP185" s="110"/>
      <c r="IQ185" s="664"/>
    </row>
    <row r="186" spans="1:251" ht="16.5" hidden="1" customHeight="1">
      <c r="A186" s="659"/>
      <c r="B186" t="s">
        <v>1348</v>
      </c>
      <c r="C186" t="s">
        <v>450</v>
      </c>
      <c r="D186">
        <v>10</v>
      </c>
      <c r="E186" t="s">
        <v>450</v>
      </c>
      <c r="F186">
        <v>1</v>
      </c>
      <c r="G186" s="665"/>
      <c r="H186">
        <v>34</v>
      </c>
      <c r="J186" s="214" t="str">
        <f t="shared" si="4"/>
        <v>LTQ100134</v>
      </c>
      <c r="K186">
        <v>51490</v>
      </c>
      <c r="R186" s="659"/>
      <c r="V186" s="214"/>
      <c r="EE186" s="659"/>
      <c r="EF186" s="110"/>
      <c r="EG186" s="110"/>
      <c r="EH186" s="110"/>
      <c r="EI186" s="661"/>
      <c r="EJ186" s="110"/>
      <c r="EK186" s="110"/>
      <c r="EL186" s="110"/>
      <c r="EM186" s="110"/>
      <c r="EN186" s="110"/>
      <c r="EO186" s="110"/>
      <c r="EP186" s="110"/>
      <c r="EQ186" s="110"/>
      <c r="ER186" s="110"/>
      <c r="ES186" s="110"/>
      <c r="ET186" s="110"/>
      <c r="EU186" s="110"/>
      <c r="EV186" s="110"/>
      <c r="EW186" s="110"/>
      <c r="EX186" s="110"/>
      <c r="EY186" s="110"/>
      <c r="EZ186" s="110"/>
      <c r="FA186" s="110"/>
      <c r="FB186" s="110"/>
      <c r="FC186" s="110"/>
      <c r="FD186" s="110"/>
      <c r="FE186" s="110"/>
      <c r="FF186" s="110"/>
      <c r="FG186" s="110"/>
      <c r="FH186" s="110"/>
      <c r="FI186" s="110"/>
      <c r="FJ186" s="110"/>
      <c r="FK186" s="110"/>
      <c r="FL186" s="110"/>
      <c r="FM186" s="110"/>
      <c r="FN186" s="110"/>
      <c r="FO186" s="110"/>
      <c r="FP186" s="110"/>
      <c r="FQ186" s="110"/>
      <c r="FR186" s="110"/>
      <c r="FS186" s="110"/>
      <c r="FT186" s="110"/>
      <c r="FU186" s="110"/>
      <c r="FV186" s="110"/>
      <c r="FW186" s="110"/>
      <c r="FX186" s="110"/>
      <c r="FY186" s="110"/>
      <c r="FZ186" s="110"/>
      <c r="GA186" s="110"/>
      <c r="GB186" s="110"/>
      <c r="GC186" s="110"/>
      <c r="GD186" s="110"/>
      <c r="GE186" s="110"/>
      <c r="GF186" s="110"/>
      <c r="GG186" s="110"/>
      <c r="GH186" s="110"/>
      <c r="GI186" s="110"/>
      <c r="GJ186" s="110"/>
      <c r="GK186" s="110"/>
      <c r="GL186" s="110"/>
      <c r="GM186" s="110"/>
      <c r="GN186" s="110"/>
      <c r="GO186" s="110"/>
      <c r="GP186" s="110"/>
      <c r="GQ186" s="110"/>
      <c r="GR186" s="110"/>
      <c r="GS186" s="110"/>
      <c r="GT186" s="110"/>
      <c r="GU186" s="110"/>
      <c r="GV186" s="110"/>
      <c r="GW186" s="110"/>
      <c r="GX186" s="110"/>
      <c r="GY186" s="110"/>
      <c r="GZ186" s="110"/>
      <c r="HA186" s="110"/>
      <c r="HB186" s="110"/>
      <c r="HC186" s="110"/>
      <c r="HD186" s="110"/>
      <c r="HE186" s="110"/>
      <c r="HF186" s="110"/>
      <c r="HG186" s="110"/>
      <c r="HH186" s="110"/>
      <c r="HI186" s="110"/>
      <c r="HJ186" s="110"/>
      <c r="HK186" s="110"/>
      <c r="HL186" s="110"/>
      <c r="HM186" s="110"/>
      <c r="HN186" s="110"/>
      <c r="HO186" s="110"/>
      <c r="HP186" s="110"/>
      <c r="HQ186" s="110"/>
      <c r="HR186" s="110"/>
      <c r="HS186" s="110"/>
      <c r="HT186" s="110"/>
      <c r="HU186" s="110"/>
      <c r="HV186" s="110"/>
      <c r="HW186" s="110"/>
      <c r="HX186" s="110"/>
      <c r="HY186" s="110"/>
      <c r="HZ186" s="110"/>
      <c r="IA186" s="110"/>
      <c r="IB186" s="110"/>
      <c r="IC186" s="110"/>
      <c r="ID186" s="110"/>
      <c r="IE186" s="110"/>
      <c r="IF186" s="110"/>
      <c r="IG186" s="110"/>
      <c r="IH186" s="110"/>
      <c r="II186" s="110"/>
      <c r="IJ186" s="110"/>
      <c r="IK186" s="110"/>
      <c r="IL186" s="110"/>
      <c r="IM186" s="110"/>
      <c r="IN186" s="110"/>
      <c r="IO186" s="110"/>
      <c r="IP186" s="110"/>
      <c r="IQ186" s="664"/>
    </row>
    <row r="187" spans="1:251" ht="16.5" hidden="1" customHeight="1">
      <c r="A187" s="659"/>
      <c r="B187" t="s">
        <v>1348</v>
      </c>
      <c r="C187" t="s">
        <v>450</v>
      </c>
      <c r="D187">
        <v>10</v>
      </c>
      <c r="E187" t="s">
        <v>450</v>
      </c>
      <c r="F187">
        <v>1</v>
      </c>
      <c r="G187" s="665"/>
      <c r="H187">
        <v>35</v>
      </c>
      <c r="J187" s="214" t="str">
        <f t="shared" si="4"/>
        <v>LTQ100135</v>
      </c>
      <c r="K187">
        <v>53030</v>
      </c>
      <c r="R187" s="659"/>
      <c r="V187" s="214"/>
      <c r="EE187" s="659"/>
      <c r="EF187" s="110"/>
      <c r="EG187" s="110"/>
      <c r="EH187" s="110"/>
      <c r="EI187" s="661"/>
      <c r="EJ187" s="110"/>
      <c r="EK187" s="110"/>
      <c r="EL187" s="110"/>
      <c r="EM187" s="110"/>
      <c r="EN187" s="110"/>
      <c r="EO187" s="110"/>
      <c r="EP187" s="110"/>
      <c r="EQ187" s="110"/>
      <c r="ER187" s="110"/>
      <c r="ES187" s="110"/>
      <c r="ET187" s="110"/>
      <c r="EU187" s="110"/>
      <c r="EV187" s="110"/>
      <c r="EW187" s="110"/>
      <c r="EX187" s="110"/>
      <c r="EY187" s="110"/>
      <c r="EZ187" s="110"/>
      <c r="FA187" s="110"/>
      <c r="FB187" s="110"/>
      <c r="FC187" s="110"/>
      <c r="FD187" s="110"/>
      <c r="FE187" s="110"/>
      <c r="FF187" s="110"/>
      <c r="FG187" s="110"/>
      <c r="FH187" s="110"/>
      <c r="FI187" s="110"/>
      <c r="FJ187" s="110"/>
      <c r="FK187" s="110"/>
      <c r="FL187" s="110"/>
      <c r="FM187" s="110"/>
      <c r="FN187" s="110"/>
      <c r="FO187" s="110"/>
      <c r="FP187" s="110"/>
      <c r="FQ187" s="110"/>
      <c r="FR187" s="110"/>
      <c r="FS187" s="110"/>
      <c r="FT187" s="110"/>
      <c r="FU187" s="110"/>
      <c r="FV187" s="110"/>
      <c r="FW187" s="110"/>
      <c r="FX187" s="110"/>
      <c r="FY187" s="110"/>
      <c r="FZ187" s="110"/>
      <c r="GA187" s="110"/>
      <c r="GB187" s="110"/>
      <c r="GC187" s="110"/>
      <c r="GD187" s="110"/>
      <c r="GE187" s="110"/>
      <c r="GF187" s="110"/>
      <c r="GG187" s="110"/>
      <c r="GH187" s="110"/>
      <c r="GI187" s="110"/>
      <c r="GJ187" s="110"/>
      <c r="GK187" s="110"/>
      <c r="GL187" s="110"/>
      <c r="GM187" s="110"/>
      <c r="GN187" s="110"/>
      <c r="GO187" s="110"/>
      <c r="GP187" s="110"/>
      <c r="GQ187" s="110"/>
      <c r="GR187" s="110"/>
      <c r="GS187" s="110"/>
      <c r="GT187" s="110"/>
      <c r="GU187" s="110"/>
      <c r="GV187" s="110"/>
      <c r="GW187" s="110"/>
      <c r="GX187" s="110"/>
      <c r="GY187" s="110"/>
      <c r="GZ187" s="110"/>
      <c r="HA187" s="110"/>
      <c r="HB187" s="110"/>
      <c r="HC187" s="110"/>
      <c r="HD187" s="110"/>
      <c r="HE187" s="110"/>
      <c r="HF187" s="110"/>
      <c r="HG187" s="110"/>
      <c r="HH187" s="110"/>
      <c r="HI187" s="110"/>
      <c r="HJ187" s="110"/>
      <c r="HK187" s="110"/>
      <c r="HL187" s="110"/>
      <c r="HM187" s="110"/>
      <c r="HN187" s="110"/>
      <c r="HO187" s="110"/>
      <c r="HP187" s="110"/>
      <c r="HQ187" s="110"/>
      <c r="HR187" s="110"/>
      <c r="HS187" s="110"/>
      <c r="HT187" s="110"/>
      <c r="HU187" s="110"/>
      <c r="HV187" s="110"/>
      <c r="HW187" s="110"/>
      <c r="HX187" s="110"/>
      <c r="HY187" s="110"/>
      <c r="HZ187" s="110"/>
      <c r="IA187" s="110"/>
      <c r="IB187" s="110"/>
      <c r="IC187" s="110"/>
      <c r="ID187" s="110"/>
      <c r="IE187" s="110"/>
      <c r="IF187" s="110"/>
      <c r="IG187" s="110"/>
      <c r="IH187" s="110"/>
      <c r="II187" s="110"/>
      <c r="IJ187" s="110"/>
      <c r="IK187" s="110"/>
      <c r="IL187" s="110"/>
      <c r="IM187" s="110"/>
      <c r="IN187" s="110"/>
      <c r="IO187" s="110"/>
      <c r="IP187" s="110"/>
      <c r="IQ187" s="664"/>
    </row>
    <row r="188" spans="1:251" ht="16.5" hidden="1" customHeight="1">
      <c r="A188" s="659"/>
      <c r="B188" t="s">
        <v>1348</v>
      </c>
      <c r="C188" t="s">
        <v>450</v>
      </c>
      <c r="D188">
        <v>10</v>
      </c>
      <c r="E188" t="s">
        <v>450</v>
      </c>
      <c r="F188">
        <v>1</v>
      </c>
      <c r="G188" s="665"/>
      <c r="H188">
        <v>36</v>
      </c>
      <c r="J188" s="214" t="str">
        <f t="shared" si="4"/>
        <v>LTQ100136</v>
      </c>
      <c r="K188">
        <v>54560</v>
      </c>
      <c r="R188" s="659"/>
      <c r="V188" s="214"/>
      <c r="EE188" s="659"/>
      <c r="EF188" s="110"/>
      <c r="EG188" s="110"/>
      <c r="EH188" s="110"/>
      <c r="EI188" s="661"/>
      <c r="EJ188" s="110"/>
      <c r="EK188" s="110"/>
      <c r="EL188" s="110"/>
      <c r="EM188" s="110"/>
      <c r="EN188" s="110"/>
      <c r="EO188" s="110"/>
      <c r="EP188" s="110"/>
      <c r="EQ188" s="110"/>
      <c r="ER188" s="110"/>
      <c r="ES188" s="110"/>
      <c r="ET188" s="110"/>
      <c r="EU188" s="110"/>
      <c r="EV188" s="110"/>
      <c r="EW188" s="110"/>
      <c r="EX188" s="110"/>
      <c r="EY188" s="110"/>
      <c r="EZ188" s="110"/>
      <c r="FA188" s="110"/>
      <c r="FB188" s="110"/>
      <c r="FC188" s="110"/>
      <c r="FD188" s="110"/>
      <c r="FE188" s="110"/>
      <c r="FF188" s="110"/>
      <c r="FG188" s="110"/>
      <c r="FH188" s="110"/>
      <c r="FI188" s="110"/>
      <c r="FJ188" s="110"/>
      <c r="FK188" s="110"/>
      <c r="FL188" s="110"/>
      <c r="FM188" s="110"/>
      <c r="FN188" s="110"/>
      <c r="FO188" s="110"/>
      <c r="FP188" s="110"/>
      <c r="FQ188" s="110"/>
      <c r="FR188" s="110"/>
      <c r="FS188" s="110"/>
      <c r="FT188" s="110"/>
      <c r="FU188" s="110"/>
      <c r="FV188" s="110"/>
      <c r="FW188" s="110"/>
      <c r="FX188" s="110"/>
      <c r="FY188" s="110"/>
      <c r="FZ188" s="110"/>
      <c r="GA188" s="110"/>
      <c r="GB188" s="110"/>
      <c r="GC188" s="110"/>
      <c r="GD188" s="110"/>
      <c r="GE188" s="110"/>
      <c r="GF188" s="110"/>
      <c r="GG188" s="110"/>
      <c r="GH188" s="110"/>
      <c r="GI188" s="110"/>
      <c r="GJ188" s="110"/>
      <c r="GK188" s="110"/>
      <c r="GL188" s="110"/>
      <c r="GM188" s="110"/>
      <c r="GN188" s="110"/>
      <c r="GO188" s="110"/>
      <c r="GP188" s="110"/>
      <c r="GQ188" s="110"/>
      <c r="GR188" s="110"/>
      <c r="GS188" s="110"/>
      <c r="GT188" s="110"/>
      <c r="GU188" s="110"/>
      <c r="GV188" s="110"/>
      <c r="GW188" s="110"/>
      <c r="GX188" s="110"/>
      <c r="GY188" s="110"/>
      <c r="GZ188" s="110"/>
      <c r="HA188" s="110"/>
      <c r="HB188" s="110"/>
      <c r="HC188" s="110"/>
      <c r="HD188" s="110"/>
      <c r="HE188" s="110"/>
      <c r="HF188" s="110"/>
      <c r="HG188" s="110"/>
      <c r="HH188" s="110"/>
      <c r="HI188" s="110"/>
      <c r="HJ188" s="110"/>
      <c r="HK188" s="110"/>
      <c r="HL188" s="110"/>
      <c r="HM188" s="110"/>
      <c r="HN188" s="110"/>
      <c r="HO188" s="110"/>
      <c r="HP188" s="110"/>
      <c r="HQ188" s="110"/>
      <c r="HR188" s="110"/>
      <c r="HS188" s="110"/>
      <c r="HT188" s="110"/>
      <c r="HU188" s="110"/>
      <c r="HV188" s="110"/>
      <c r="HW188" s="110"/>
      <c r="HX188" s="110"/>
      <c r="HY188" s="110"/>
      <c r="HZ188" s="110"/>
      <c r="IA188" s="110"/>
      <c r="IB188" s="110"/>
      <c r="IC188" s="110"/>
      <c r="ID188" s="110"/>
      <c r="IE188" s="110"/>
      <c r="IF188" s="110"/>
      <c r="IG188" s="110"/>
      <c r="IH188" s="110"/>
      <c r="II188" s="110"/>
      <c r="IJ188" s="110"/>
      <c r="IK188" s="110"/>
      <c r="IL188" s="110"/>
      <c r="IM188" s="110"/>
      <c r="IN188" s="110"/>
      <c r="IO188" s="110"/>
      <c r="IP188" s="110"/>
      <c r="IQ188" s="664"/>
    </row>
    <row r="189" spans="1:251" ht="16.5" hidden="1" customHeight="1">
      <c r="A189" s="659"/>
      <c r="B189" t="s">
        <v>1348</v>
      </c>
      <c r="C189" t="s">
        <v>450</v>
      </c>
      <c r="D189">
        <v>10</v>
      </c>
      <c r="E189" t="s">
        <v>450</v>
      </c>
      <c r="F189">
        <v>1</v>
      </c>
      <c r="G189" s="665"/>
      <c r="H189">
        <v>37</v>
      </c>
      <c r="J189" s="214" t="str">
        <f t="shared" si="4"/>
        <v>LTQ100137</v>
      </c>
      <c r="K189">
        <v>56100</v>
      </c>
      <c r="R189" s="659"/>
      <c r="V189" s="214"/>
      <c r="EE189" s="659"/>
      <c r="EF189" s="110"/>
      <c r="EG189" s="110"/>
      <c r="EH189" s="110"/>
      <c r="EI189" s="661"/>
      <c r="EJ189" s="110"/>
      <c r="EK189" s="110"/>
      <c r="EL189" s="110"/>
      <c r="EM189" s="110"/>
      <c r="EN189" s="110"/>
      <c r="EO189" s="110"/>
      <c r="EP189" s="110"/>
      <c r="EQ189" s="110"/>
      <c r="ER189" s="110"/>
      <c r="ES189" s="110"/>
      <c r="ET189" s="110"/>
      <c r="EU189" s="110"/>
      <c r="EV189" s="110"/>
      <c r="EW189" s="110"/>
      <c r="EX189" s="110"/>
      <c r="EY189" s="110"/>
      <c r="EZ189" s="110"/>
      <c r="FA189" s="110"/>
      <c r="FB189" s="110"/>
      <c r="FC189" s="110"/>
      <c r="FD189" s="110"/>
      <c r="FE189" s="110"/>
      <c r="FF189" s="110"/>
      <c r="FG189" s="110"/>
      <c r="FH189" s="110"/>
      <c r="FI189" s="110"/>
      <c r="FJ189" s="110"/>
      <c r="FK189" s="110"/>
      <c r="FL189" s="110"/>
      <c r="FM189" s="110"/>
      <c r="FN189" s="110"/>
      <c r="FO189" s="110"/>
      <c r="FP189" s="110"/>
      <c r="FQ189" s="110"/>
      <c r="FR189" s="110"/>
      <c r="FS189" s="110"/>
      <c r="FT189" s="110"/>
      <c r="FU189" s="110"/>
      <c r="FV189" s="110"/>
      <c r="FW189" s="110"/>
      <c r="FX189" s="110"/>
      <c r="FY189" s="110"/>
      <c r="FZ189" s="110"/>
      <c r="GA189" s="110"/>
      <c r="GB189" s="110"/>
      <c r="GC189" s="110"/>
      <c r="GD189" s="110"/>
      <c r="GE189" s="110"/>
      <c r="GF189" s="110"/>
      <c r="GG189" s="110"/>
      <c r="GH189" s="110"/>
      <c r="GI189" s="110"/>
      <c r="GJ189" s="110"/>
      <c r="GK189" s="110"/>
      <c r="GL189" s="110"/>
      <c r="GM189" s="110"/>
      <c r="GN189" s="110"/>
      <c r="GO189" s="110"/>
      <c r="GP189" s="110"/>
      <c r="GQ189" s="110"/>
      <c r="GR189" s="110"/>
      <c r="GS189" s="110"/>
      <c r="GT189" s="110"/>
      <c r="GU189" s="110"/>
      <c r="GV189" s="110"/>
      <c r="GW189" s="110"/>
      <c r="GX189" s="110"/>
      <c r="GY189" s="110"/>
      <c r="GZ189" s="110"/>
      <c r="HA189" s="110"/>
      <c r="HB189" s="110"/>
      <c r="HC189" s="110"/>
      <c r="HD189" s="110"/>
      <c r="HE189" s="110"/>
      <c r="HF189" s="110"/>
      <c r="HG189" s="110"/>
      <c r="HH189" s="110"/>
      <c r="HI189" s="110"/>
      <c r="HJ189" s="110"/>
      <c r="HK189" s="110"/>
      <c r="HL189" s="110"/>
      <c r="HM189" s="110"/>
      <c r="HN189" s="110"/>
      <c r="HO189" s="110"/>
      <c r="HP189" s="110"/>
      <c r="HQ189" s="110"/>
      <c r="HR189" s="110"/>
      <c r="HS189" s="110"/>
      <c r="HT189" s="110"/>
      <c r="HU189" s="110"/>
      <c r="HV189" s="110"/>
      <c r="HW189" s="110"/>
      <c r="HX189" s="110"/>
      <c r="HY189" s="110"/>
      <c r="HZ189" s="110"/>
      <c r="IA189" s="110"/>
      <c r="IB189" s="110"/>
      <c r="IC189" s="110"/>
      <c r="ID189" s="110"/>
      <c r="IE189" s="110"/>
      <c r="IF189" s="110"/>
      <c r="IG189" s="110"/>
      <c r="IH189" s="110"/>
      <c r="II189" s="110"/>
      <c r="IJ189" s="110"/>
      <c r="IK189" s="110"/>
      <c r="IL189" s="110"/>
      <c r="IM189" s="110"/>
      <c r="IN189" s="110"/>
      <c r="IO189" s="110"/>
      <c r="IP189" s="110"/>
      <c r="IQ189" s="664"/>
    </row>
    <row r="190" spans="1:251" ht="16.5" hidden="1" customHeight="1">
      <c r="A190" s="659"/>
      <c r="B190" t="s">
        <v>1348</v>
      </c>
      <c r="C190" t="s">
        <v>450</v>
      </c>
      <c r="D190">
        <v>10</v>
      </c>
      <c r="E190" t="s">
        <v>450</v>
      </c>
      <c r="F190">
        <v>1</v>
      </c>
      <c r="G190" s="665"/>
      <c r="H190">
        <v>38</v>
      </c>
      <c r="J190" s="214" t="str">
        <f t="shared" si="4"/>
        <v>LTQ100138</v>
      </c>
      <c r="K190">
        <v>57630</v>
      </c>
      <c r="R190" s="659"/>
      <c r="V190" s="214"/>
      <c r="EE190" s="659"/>
      <c r="EF190" s="110"/>
      <c r="EG190" s="110"/>
      <c r="EH190" s="110"/>
      <c r="EI190" s="661"/>
      <c r="EJ190" s="110"/>
      <c r="EK190" s="110"/>
      <c r="EL190" s="110"/>
      <c r="EM190" s="110"/>
      <c r="EN190" s="110"/>
      <c r="EO190" s="110"/>
      <c r="EP190" s="110"/>
      <c r="EQ190" s="110"/>
      <c r="ER190" s="110"/>
      <c r="ES190" s="110"/>
      <c r="ET190" s="110"/>
      <c r="EU190" s="110"/>
      <c r="EV190" s="110"/>
      <c r="EW190" s="110"/>
      <c r="EX190" s="110"/>
      <c r="EY190" s="110"/>
      <c r="EZ190" s="110"/>
      <c r="FA190" s="110"/>
      <c r="FB190" s="110"/>
      <c r="FC190" s="110"/>
      <c r="FD190" s="110"/>
      <c r="FE190" s="110"/>
      <c r="FF190" s="110"/>
      <c r="FG190" s="110"/>
      <c r="FH190" s="110"/>
      <c r="FI190" s="110"/>
      <c r="FJ190" s="110"/>
      <c r="FK190" s="110"/>
      <c r="FL190" s="110"/>
      <c r="FM190" s="110"/>
      <c r="FN190" s="110"/>
      <c r="FO190" s="110"/>
      <c r="FP190" s="110"/>
      <c r="FQ190" s="110"/>
      <c r="FR190" s="110"/>
      <c r="FS190" s="110"/>
      <c r="FT190" s="110"/>
      <c r="FU190" s="110"/>
      <c r="FV190" s="110"/>
      <c r="FW190" s="110"/>
      <c r="FX190" s="110"/>
      <c r="FY190" s="110"/>
      <c r="FZ190" s="110"/>
      <c r="GA190" s="110"/>
      <c r="GB190" s="110"/>
      <c r="GC190" s="110"/>
      <c r="GD190" s="110"/>
      <c r="GE190" s="110"/>
      <c r="GF190" s="110"/>
      <c r="GG190" s="110"/>
      <c r="GH190" s="110"/>
      <c r="GI190" s="110"/>
      <c r="GJ190" s="110"/>
      <c r="GK190" s="110"/>
      <c r="GL190" s="110"/>
      <c r="GM190" s="110"/>
      <c r="GN190" s="110"/>
      <c r="GO190" s="110"/>
      <c r="GP190" s="110"/>
      <c r="GQ190" s="110"/>
      <c r="GR190" s="110"/>
      <c r="GS190" s="110"/>
      <c r="GT190" s="110"/>
      <c r="GU190" s="110"/>
      <c r="GV190" s="110"/>
      <c r="GW190" s="110"/>
      <c r="GX190" s="110"/>
      <c r="GY190" s="110"/>
      <c r="GZ190" s="110"/>
      <c r="HA190" s="110"/>
      <c r="HB190" s="110"/>
      <c r="HC190" s="110"/>
      <c r="HD190" s="110"/>
      <c r="HE190" s="110"/>
      <c r="HF190" s="110"/>
      <c r="HG190" s="110"/>
      <c r="HH190" s="110"/>
      <c r="HI190" s="110"/>
      <c r="HJ190" s="110"/>
      <c r="HK190" s="110"/>
      <c r="HL190" s="110"/>
      <c r="HM190" s="110"/>
      <c r="HN190" s="110"/>
      <c r="HO190" s="110"/>
      <c r="HP190" s="110"/>
      <c r="HQ190" s="110"/>
      <c r="HR190" s="110"/>
      <c r="HS190" s="110"/>
      <c r="HT190" s="110"/>
      <c r="HU190" s="110"/>
      <c r="HV190" s="110"/>
      <c r="HW190" s="110"/>
      <c r="HX190" s="110"/>
      <c r="HY190" s="110"/>
      <c r="HZ190" s="110"/>
      <c r="IA190" s="110"/>
      <c r="IB190" s="110"/>
      <c r="IC190" s="110"/>
      <c r="ID190" s="110"/>
      <c r="IE190" s="110"/>
      <c r="IF190" s="110"/>
      <c r="IG190" s="110"/>
      <c r="IH190" s="110"/>
      <c r="II190" s="110"/>
      <c r="IJ190" s="110"/>
      <c r="IK190" s="110"/>
      <c r="IL190" s="110"/>
      <c r="IM190" s="110"/>
      <c r="IN190" s="110"/>
      <c r="IO190" s="110"/>
      <c r="IP190" s="110"/>
      <c r="IQ190" s="664"/>
    </row>
    <row r="191" spans="1:251" ht="16.5" hidden="1" customHeight="1">
      <c r="A191" s="659"/>
      <c r="B191" t="s">
        <v>1348</v>
      </c>
      <c r="C191" t="s">
        <v>450</v>
      </c>
      <c r="D191">
        <v>10</v>
      </c>
      <c r="E191" t="s">
        <v>450</v>
      </c>
      <c r="F191">
        <v>1</v>
      </c>
      <c r="G191" s="665"/>
      <c r="H191">
        <v>39</v>
      </c>
      <c r="J191" s="214" t="str">
        <f t="shared" si="4"/>
        <v>LTQ100139</v>
      </c>
      <c r="K191">
        <v>59060</v>
      </c>
      <c r="R191" s="659"/>
      <c r="V191" s="214"/>
      <c r="EE191" s="659"/>
      <c r="EF191" s="110"/>
      <c r="EG191" s="110"/>
      <c r="EH191" s="110"/>
      <c r="EI191" s="661"/>
      <c r="EJ191" s="110"/>
      <c r="EK191" s="110"/>
      <c r="EL191" s="110"/>
      <c r="EM191" s="110"/>
      <c r="EN191" s="110"/>
      <c r="EO191" s="110"/>
      <c r="EP191" s="110"/>
      <c r="EQ191" s="110"/>
      <c r="ER191" s="110"/>
      <c r="ES191" s="110"/>
      <c r="ET191" s="110"/>
      <c r="EU191" s="110"/>
      <c r="EV191" s="110"/>
      <c r="EW191" s="110"/>
      <c r="EX191" s="110"/>
      <c r="EY191" s="110"/>
      <c r="EZ191" s="110"/>
      <c r="FA191" s="110"/>
      <c r="FB191" s="110"/>
      <c r="FC191" s="110"/>
      <c r="FD191" s="110"/>
      <c r="FE191" s="110"/>
      <c r="FF191" s="110"/>
      <c r="FG191" s="110"/>
      <c r="FH191" s="110"/>
      <c r="FI191" s="110"/>
      <c r="FJ191" s="110"/>
      <c r="FK191" s="110"/>
      <c r="FL191" s="110"/>
      <c r="FM191" s="110"/>
      <c r="FN191" s="110"/>
      <c r="FO191" s="110"/>
      <c r="FP191" s="110"/>
      <c r="FQ191" s="110"/>
      <c r="FR191" s="110"/>
      <c r="FS191" s="110"/>
      <c r="FT191" s="110"/>
      <c r="FU191" s="110"/>
      <c r="FV191" s="110"/>
      <c r="FW191" s="110"/>
      <c r="FX191" s="110"/>
      <c r="FY191" s="110"/>
      <c r="FZ191" s="110"/>
      <c r="GA191" s="110"/>
      <c r="GB191" s="110"/>
      <c r="GC191" s="110"/>
      <c r="GD191" s="110"/>
      <c r="GE191" s="110"/>
      <c r="GF191" s="110"/>
      <c r="GG191" s="110"/>
      <c r="GH191" s="110"/>
      <c r="GI191" s="110"/>
      <c r="GJ191" s="110"/>
      <c r="GK191" s="110"/>
      <c r="GL191" s="110"/>
      <c r="GM191" s="110"/>
      <c r="GN191" s="110"/>
      <c r="GO191" s="110"/>
      <c r="GP191" s="110"/>
      <c r="GQ191" s="110"/>
      <c r="GR191" s="110"/>
      <c r="GS191" s="110"/>
      <c r="GT191" s="110"/>
      <c r="GU191" s="110"/>
      <c r="GV191" s="110"/>
      <c r="GW191" s="110"/>
      <c r="GX191" s="110"/>
      <c r="GY191" s="110"/>
      <c r="GZ191" s="110"/>
      <c r="HA191" s="110"/>
      <c r="HB191" s="110"/>
      <c r="HC191" s="110"/>
      <c r="HD191" s="110"/>
      <c r="HE191" s="110"/>
      <c r="HF191" s="110"/>
      <c r="HG191" s="110"/>
      <c r="HH191" s="110"/>
      <c r="HI191" s="110"/>
      <c r="HJ191" s="110"/>
      <c r="HK191" s="110"/>
      <c r="HL191" s="110"/>
      <c r="HM191" s="110"/>
      <c r="HN191" s="110"/>
      <c r="HO191" s="110"/>
      <c r="HP191" s="110"/>
      <c r="HQ191" s="110"/>
      <c r="HR191" s="110"/>
      <c r="HS191" s="110"/>
      <c r="HT191" s="110"/>
      <c r="HU191" s="110"/>
      <c r="HV191" s="110"/>
      <c r="HW191" s="110"/>
      <c r="HX191" s="110"/>
      <c r="HY191" s="110"/>
      <c r="HZ191" s="110"/>
      <c r="IA191" s="110"/>
      <c r="IB191" s="110"/>
      <c r="IC191" s="110"/>
      <c r="ID191" s="110"/>
      <c r="IE191" s="110"/>
      <c r="IF191" s="110"/>
      <c r="IG191" s="110"/>
      <c r="IH191" s="110"/>
      <c r="II191" s="110"/>
      <c r="IJ191" s="110"/>
      <c r="IK191" s="110"/>
      <c r="IL191" s="110"/>
      <c r="IM191" s="110"/>
      <c r="IN191" s="110"/>
      <c r="IO191" s="110"/>
      <c r="IP191" s="110"/>
      <c r="IQ191" s="664"/>
    </row>
    <row r="192" spans="1:251" ht="16.5" hidden="1" customHeight="1">
      <c r="A192" s="659"/>
      <c r="B192" t="s">
        <v>1348</v>
      </c>
      <c r="C192" t="s">
        <v>450</v>
      </c>
      <c r="D192">
        <v>10</v>
      </c>
      <c r="E192" t="s">
        <v>450</v>
      </c>
      <c r="F192">
        <v>1</v>
      </c>
      <c r="G192" s="665"/>
      <c r="H192">
        <v>40</v>
      </c>
      <c r="J192" s="214" t="str">
        <f t="shared" si="4"/>
        <v>LTQ100140</v>
      </c>
      <c r="K192">
        <v>60600</v>
      </c>
      <c r="R192" s="659"/>
      <c r="V192" s="214"/>
      <c r="EE192" s="659"/>
      <c r="EF192" s="110"/>
      <c r="EG192" s="110"/>
      <c r="EH192" s="110"/>
      <c r="EI192" s="661"/>
      <c r="EJ192" s="110"/>
      <c r="EK192" s="110"/>
      <c r="EL192" s="110"/>
      <c r="EM192" s="110"/>
      <c r="EN192" s="110"/>
      <c r="EO192" s="110"/>
      <c r="EP192" s="110"/>
      <c r="EQ192" s="110"/>
      <c r="ER192" s="110"/>
      <c r="ES192" s="110"/>
      <c r="ET192" s="110"/>
      <c r="EU192" s="110"/>
      <c r="EV192" s="110"/>
      <c r="EW192" s="110"/>
      <c r="EX192" s="110"/>
      <c r="EY192" s="110"/>
      <c r="EZ192" s="110"/>
      <c r="FA192" s="110"/>
      <c r="FB192" s="110"/>
      <c r="FC192" s="110"/>
      <c r="FD192" s="110"/>
      <c r="FE192" s="110"/>
      <c r="FF192" s="110"/>
      <c r="FG192" s="110"/>
      <c r="FH192" s="110"/>
      <c r="FI192" s="110"/>
      <c r="FJ192" s="110"/>
      <c r="FK192" s="110"/>
      <c r="FL192" s="110"/>
      <c r="FM192" s="110"/>
      <c r="FN192" s="110"/>
      <c r="FO192" s="110"/>
      <c r="FP192" s="110"/>
      <c r="FQ192" s="110"/>
      <c r="FR192" s="110"/>
      <c r="FS192" s="110"/>
      <c r="FT192" s="110"/>
      <c r="FU192" s="110"/>
      <c r="FV192" s="110"/>
      <c r="FW192" s="110"/>
      <c r="FX192" s="110"/>
      <c r="FY192" s="110"/>
      <c r="FZ192" s="110"/>
      <c r="GA192" s="110"/>
      <c r="GB192" s="110"/>
      <c r="GC192" s="110"/>
      <c r="GD192" s="110"/>
      <c r="GE192" s="110"/>
      <c r="GF192" s="110"/>
      <c r="GG192" s="110"/>
      <c r="GH192" s="110"/>
      <c r="GI192" s="110"/>
      <c r="GJ192" s="110"/>
      <c r="GK192" s="110"/>
      <c r="GL192" s="110"/>
      <c r="GM192" s="110"/>
      <c r="GN192" s="110"/>
      <c r="GO192" s="110"/>
      <c r="GP192" s="110"/>
      <c r="GQ192" s="110"/>
      <c r="GR192" s="110"/>
      <c r="GS192" s="110"/>
      <c r="GT192" s="110"/>
      <c r="GU192" s="110"/>
      <c r="GV192" s="110"/>
      <c r="GW192" s="110"/>
      <c r="GX192" s="110"/>
      <c r="GY192" s="110"/>
      <c r="GZ192" s="110"/>
      <c r="HA192" s="110"/>
      <c r="HB192" s="110"/>
      <c r="HC192" s="110"/>
      <c r="HD192" s="110"/>
      <c r="HE192" s="110"/>
      <c r="HF192" s="110"/>
      <c r="HG192" s="110"/>
      <c r="HH192" s="110"/>
      <c r="HI192" s="110"/>
      <c r="HJ192" s="110"/>
      <c r="HK192" s="110"/>
      <c r="HL192" s="110"/>
      <c r="HM192" s="110"/>
      <c r="HN192" s="110"/>
      <c r="HO192" s="110"/>
      <c r="HP192" s="110"/>
      <c r="HQ192" s="110"/>
      <c r="HR192" s="110"/>
      <c r="HS192" s="110"/>
      <c r="HT192" s="110"/>
      <c r="HU192" s="110"/>
      <c r="HV192" s="110"/>
      <c r="HW192" s="110"/>
      <c r="HX192" s="110"/>
      <c r="HY192" s="110"/>
      <c r="HZ192" s="110"/>
      <c r="IA192" s="110"/>
      <c r="IB192" s="110"/>
      <c r="IC192" s="110"/>
      <c r="ID192" s="110"/>
      <c r="IE192" s="110"/>
      <c r="IF192" s="110"/>
      <c r="IG192" s="110"/>
      <c r="IH192" s="110"/>
      <c r="II192" s="110"/>
      <c r="IJ192" s="110"/>
      <c r="IK192" s="110"/>
      <c r="IL192" s="110"/>
      <c r="IM192" s="110"/>
      <c r="IN192" s="110"/>
      <c r="IO192" s="110"/>
      <c r="IP192" s="110"/>
      <c r="IQ192" s="664"/>
    </row>
    <row r="193" spans="1:251" ht="16.5" hidden="1" customHeight="1">
      <c r="A193" s="659"/>
      <c r="B193" t="s">
        <v>1348</v>
      </c>
      <c r="C193" t="s">
        <v>450</v>
      </c>
      <c r="D193">
        <v>10</v>
      </c>
      <c r="E193" t="s">
        <v>450</v>
      </c>
      <c r="F193">
        <v>1</v>
      </c>
      <c r="G193" s="665"/>
      <c r="H193">
        <v>41</v>
      </c>
      <c r="J193" s="214" t="str">
        <f t="shared" si="4"/>
        <v>LTQ100141</v>
      </c>
      <c r="K193">
        <v>63360</v>
      </c>
      <c r="R193" s="659"/>
      <c r="V193" s="214"/>
      <c r="EE193" s="659"/>
      <c r="EF193" s="110"/>
      <c r="EG193" s="110"/>
      <c r="EH193" s="110"/>
      <c r="EI193" s="661"/>
      <c r="EJ193" s="110"/>
      <c r="EK193" s="110"/>
      <c r="EL193" s="110"/>
      <c r="EM193" s="110"/>
      <c r="EN193" s="110"/>
      <c r="EO193" s="110"/>
      <c r="EP193" s="110"/>
      <c r="EQ193" s="110"/>
      <c r="ER193" s="110"/>
      <c r="ES193" s="110"/>
      <c r="ET193" s="110"/>
      <c r="EU193" s="110"/>
      <c r="EV193" s="110"/>
      <c r="EW193" s="110"/>
      <c r="EX193" s="110"/>
      <c r="EY193" s="110"/>
      <c r="EZ193" s="110"/>
      <c r="FA193" s="110"/>
      <c r="FB193" s="110"/>
      <c r="FC193" s="110"/>
      <c r="FD193" s="110"/>
      <c r="FE193" s="110"/>
      <c r="FF193" s="110"/>
      <c r="FG193" s="110"/>
      <c r="FH193" s="110"/>
      <c r="FI193" s="110"/>
      <c r="FJ193" s="110"/>
      <c r="FK193" s="110"/>
      <c r="FL193" s="110"/>
      <c r="FM193" s="110"/>
      <c r="FN193" s="110"/>
      <c r="FO193" s="110"/>
      <c r="FP193" s="110"/>
      <c r="FQ193" s="110"/>
      <c r="FR193" s="110"/>
      <c r="FS193" s="110"/>
      <c r="FT193" s="110"/>
      <c r="FU193" s="110"/>
      <c r="FV193" s="110"/>
      <c r="FW193" s="110"/>
      <c r="FX193" s="110"/>
      <c r="FY193" s="110"/>
      <c r="FZ193" s="110"/>
      <c r="GA193" s="110"/>
      <c r="GB193" s="110"/>
      <c r="GC193" s="110"/>
      <c r="GD193" s="110"/>
      <c r="GE193" s="110"/>
      <c r="GF193" s="110"/>
      <c r="GG193" s="110"/>
      <c r="GH193" s="110"/>
      <c r="GI193" s="110"/>
      <c r="GJ193" s="110"/>
      <c r="GK193" s="110"/>
      <c r="GL193" s="110"/>
      <c r="GM193" s="110"/>
      <c r="GN193" s="110"/>
      <c r="GO193" s="110"/>
      <c r="GP193" s="110"/>
      <c r="GQ193" s="110"/>
      <c r="GR193" s="110"/>
      <c r="GS193" s="110"/>
      <c r="GT193" s="110"/>
      <c r="GU193" s="110"/>
      <c r="GV193" s="110"/>
      <c r="GW193" s="110"/>
      <c r="GX193" s="110"/>
      <c r="GY193" s="110"/>
      <c r="GZ193" s="110"/>
      <c r="HA193" s="110"/>
      <c r="HB193" s="110"/>
      <c r="HC193" s="110"/>
      <c r="HD193" s="110"/>
      <c r="HE193" s="110"/>
      <c r="HF193" s="110"/>
      <c r="HG193" s="110"/>
      <c r="HH193" s="110"/>
      <c r="HI193" s="110"/>
      <c r="HJ193" s="110"/>
      <c r="HK193" s="110"/>
      <c r="HL193" s="110"/>
      <c r="HM193" s="110"/>
      <c r="HN193" s="110"/>
      <c r="HO193" s="110"/>
      <c r="HP193" s="110"/>
      <c r="HQ193" s="110"/>
      <c r="HR193" s="110"/>
      <c r="HS193" s="110"/>
      <c r="HT193" s="110"/>
      <c r="HU193" s="110"/>
      <c r="HV193" s="110"/>
      <c r="HW193" s="110"/>
      <c r="HX193" s="110"/>
      <c r="HY193" s="110"/>
      <c r="HZ193" s="110"/>
      <c r="IA193" s="110"/>
      <c r="IB193" s="110"/>
      <c r="IC193" s="110"/>
      <c r="ID193" s="110"/>
      <c r="IE193" s="110"/>
      <c r="IF193" s="110"/>
      <c r="IG193" s="110"/>
      <c r="IH193" s="110"/>
      <c r="II193" s="110"/>
      <c r="IJ193" s="110"/>
      <c r="IK193" s="110"/>
      <c r="IL193" s="110"/>
      <c r="IM193" s="110"/>
      <c r="IN193" s="110"/>
      <c r="IO193" s="110"/>
      <c r="IP193" s="110"/>
      <c r="IQ193" s="664"/>
    </row>
    <row r="194" spans="1:251" ht="16.5" hidden="1" customHeight="1">
      <c r="A194" s="659"/>
      <c r="B194" t="s">
        <v>1348</v>
      </c>
      <c r="C194" t="s">
        <v>450</v>
      </c>
      <c r="D194">
        <v>10</v>
      </c>
      <c r="E194" t="s">
        <v>450</v>
      </c>
      <c r="F194">
        <v>1</v>
      </c>
      <c r="G194" s="665"/>
      <c r="H194">
        <v>42</v>
      </c>
      <c r="J194" s="214" t="str">
        <f t="shared" ref="J194:J257" si="5">B194&amp;TEXT(F194,"00")&amp;TEXT(H194,"00")</f>
        <v>LTQ100142</v>
      </c>
      <c r="K194">
        <v>66200</v>
      </c>
      <c r="R194" s="659"/>
      <c r="V194" s="214"/>
      <c r="EE194" s="659"/>
      <c r="EF194" s="110"/>
      <c r="EG194" s="110"/>
      <c r="EH194" s="110"/>
      <c r="EI194" s="661"/>
      <c r="EJ194" s="110"/>
      <c r="EK194" s="110"/>
      <c r="EL194" s="110"/>
      <c r="EM194" s="110"/>
      <c r="EN194" s="110"/>
      <c r="EO194" s="110"/>
      <c r="EP194" s="110"/>
      <c r="EQ194" s="110"/>
      <c r="ER194" s="110"/>
      <c r="ES194" s="110"/>
      <c r="ET194" s="110"/>
      <c r="EU194" s="110"/>
      <c r="EV194" s="110"/>
      <c r="EW194" s="110"/>
      <c r="EX194" s="110"/>
      <c r="EY194" s="110"/>
      <c r="EZ194" s="110"/>
      <c r="FA194" s="110"/>
      <c r="FB194" s="110"/>
      <c r="FC194" s="110"/>
      <c r="FD194" s="110"/>
      <c r="FE194" s="110"/>
      <c r="FF194" s="110"/>
      <c r="FG194" s="110"/>
      <c r="FH194" s="110"/>
      <c r="FI194" s="110"/>
      <c r="FJ194" s="110"/>
      <c r="FK194" s="110"/>
      <c r="FL194" s="110"/>
      <c r="FM194" s="110"/>
      <c r="FN194" s="110"/>
      <c r="FO194" s="110"/>
      <c r="FP194" s="110"/>
      <c r="FQ194" s="110"/>
      <c r="FR194" s="110"/>
      <c r="FS194" s="110"/>
      <c r="FT194" s="110"/>
      <c r="FU194" s="110"/>
      <c r="FV194" s="110"/>
      <c r="FW194" s="110"/>
      <c r="FX194" s="110"/>
      <c r="FY194" s="110"/>
      <c r="FZ194" s="110"/>
      <c r="GA194" s="110"/>
      <c r="GB194" s="110"/>
      <c r="GC194" s="110"/>
      <c r="GD194" s="110"/>
      <c r="GE194" s="110"/>
      <c r="GF194" s="110"/>
      <c r="GG194" s="110"/>
      <c r="GH194" s="110"/>
      <c r="GI194" s="110"/>
      <c r="GJ194" s="110"/>
      <c r="GK194" s="110"/>
      <c r="GL194" s="110"/>
      <c r="GM194" s="110"/>
      <c r="GN194" s="110"/>
      <c r="GO194" s="110"/>
      <c r="GP194" s="110"/>
      <c r="GQ194" s="110"/>
      <c r="GR194" s="110"/>
      <c r="GS194" s="110"/>
      <c r="GT194" s="110"/>
      <c r="GU194" s="110"/>
      <c r="GV194" s="110"/>
      <c r="GW194" s="110"/>
      <c r="GX194" s="110"/>
      <c r="GY194" s="110"/>
      <c r="GZ194" s="110"/>
      <c r="HA194" s="110"/>
      <c r="HB194" s="110"/>
      <c r="HC194" s="110"/>
      <c r="HD194" s="110"/>
      <c r="HE194" s="110"/>
      <c r="HF194" s="110"/>
      <c r="HG194" s="110"/>
      <c r="HH194" s="110"/>
      <c r="HI194" s="110"/>
      <c r="HJ194" s="110"/>
      <c r="HK194" s="110"/>
      <c r="HL194" s="110"/>
      <c r="HM194" s="110"/>
      <c r="HN194" s="110"/>
      <c r="HO194" s="110"/>
      <c r="HP194" s="110"/>
      <c r="HQ194" s="110"/>
      <c r="HR194" s="110"/>
      <c r="HS194" s="110"/>
      <c r="HT194" s="110"/>
      <c r="HU194" s="110"/>
      <c r="HV194" s="110"/>
      <c r="HW194" s="110"/>
      <c r="HX194" s="110"/>
      <c r="HY194" s="110"/>
      <c r="HZ194" s="110"/>
      <c r="IA194" s="110"/>
      <c r="IB194" s="110"/>
      <c r="IC194" s="110"/>
      <c r="ID194" s="110"/>
      <c r="IE194" s="110"/>
      <c r="IF194" s="110"/>
      <c r="IG194" s="110"/>
      <c r="IH194" s="110"/>
      <c r="II194" s="110"/>
      <c r="IJ194" s="110"/>
      <c r="IK194" s="110"/>
      <c r="IL194" s="110"/>
      <c r="IM194" s="110"/>
      <c r="IN194" s="110"/>
      <c r="IO194" s="110"/>
      <c r="IP194" s="110"/>
      <c r="IQ194" s="664"/>
    </row>
    <row r="195" spans="1:251" ht="16.5" hidden="1" customHeight="1">
      <c r="A195" s="659"/>
      <c r="B195" t="s">
        <v>1348</v>
      </c>
      <c r="C195" t="s">
        <v>450</v>
      </c>
      <c r="D195">
        <v>10</v>
      </c>
      <c r="E195" t="s">
        <v>450</v>
      </c>
      <c r="F195">
        <v>1</v>
      </c>
      <c r="G195" s="665"/>
      <c r="H195">
        <v>43</v>
      </c>
      <c r="J195" s="214" t="str">
        <f t="shared" si="5"/>
        <v>LTQ100143</v>
      </c>
      <c r="K195">
        <v>68920</v>
      </c>
      <c r="R195" s="659"/>
      <c r="V195" s="214"/>
      <c r="EE195" s="659"/>
      <c r="EF195" s="110"/>
      <c r="EG195" s="110"/>
      <c r="EH195" s="110"/>
      <c r="EI195" s="661"/>
      <c r="EJ195" s="110"/>
      <c r="EK195" s="110"/>
      <c r="EL195" s="110"/>
      <c r="EM195" s="110"/>
      <c r="EN195" s="110"/>
      <c r="EO195" s="110"/>
      <c r="EP195" s="110"/>
      <c r="EQ195" s="110"/>
      <c r="ER195" s="110"/>
      <c r="ES195" s="110"/>
      <c r="ET195" s="110"/>
      <c r="EU195" s="110"/>
      <c r="EV195" s="110"/>
      <c r="EW195" s="110"/>
      <c r="EX195" s="110"/>
      <c r="EY195" s="110"/>
      <c r="EZ195" s="110"/>
      <c r="FA195" s="110"/>
      <c r="FB195" s="110"/>
      <c r="FC195" s="110"/>
      <c r="FD195" s="110"/>
      <c r="FE195" s="110"/>
      <c r="FF195" s="110"/>
      <c r="FG195" s="110"/>
      <c r="FH195" s="110"/>
      <c r="FI195" s="110"/>
      <c r="FJ195" s="110"/>
      <c r="FK195" s="110"/>
      <c r="FL195" s="110"/>
      <c r="FM195" s="110"/>
      <c r="FN195" s="110"/>
      <c r="FO195" s="110"/>
      <c r="FP195" s="110"/>
      <c r="FQ195" s="110"/>
      <c r="FR195" s="110"/>
      <c r="FS195" s="110"/>
      <c r="FT195" s="110"/>
      <c r="FU195" s="110"/>
      <c r="FV195" s="110"/>
      <c r="FW195" s="110"/>
      <c r="FX195" s="110"/>
      <c r="FY195" s="110"/>
      <c r="FZ195" s="110"/>
      <c r="GA195" s="110"/>
      <c r="GB195" s="110"/>
      <c r="GC195" s="110"/>
      <c r="GD195" s="110"/>
      <c r="GE195" s="110"/>
      <c r="GF195" s="110"/>
      <c r="GG195" s="110"/>
      <c r="GH195" s="110"/>
      <c r="GI195" s="110"/>
      <c r="GJ195" s="110"/>
      <c r="GK195" s="110"/>
      <c r="GL195" s="110"/>
      <c r="GM195" s="110"/>
      <c r="GN195" s="110"/>
      <c r="GO195" s="110"/>
      <c r="GP195" s="110"/>
      <c r="GQ195" s="110"/>
      <c r="GR195" s="110"/>
      <c r="GS195" s="110"/>
      <c r="GT195" s="110"/>
      <c r="GU195" s="110"/>
      <c r="GV195" s="110"/>
      <c r="GW195" s="110"/>
      <c r="GX195" s="110"/>
      <c r="GY195" s="110"/>
      <c r="GZ195" s="110"/>
      <c r="HA195" s="110"/>
      <c r="HB195" s="110"/>
      <c r="HC195" s="110"/>
      <c r="HD195" s="110"/>
      <c r="HE195" s="110"/>
      <c r="HF195" s="110"/>
      <c r="HG195" s="110"/>
      <c r="HH195" s="110"/>
      <c r="HI195" s="110"/>
      <c r="HJ195" s="110"/>
      <c r="HK195" s="110"/>
      <c r="HL195" s="110"/>
      <c r="HM195" s="110"/>
      <c r="HN195" s="110"/>
      <c r="HO195" s="110"/>
      <c r="HP195" s="110"/>
      <c r="HQ195" s="110"/>
      <c r="HR195" s="110"/>
      <c r="HS195" s="110"/>
      <c r="HT195" s="110"/>
      <c r="HU195" s="110"/>
      <c r="HV195" s="110"/>
      <c r="HW195" s="110"/>
      <c r="HX195" s="110"/>
      <c r="HY195" s="110"/>
      <c r="HZ195" s="110"/>
      <c r="IA195" s="110"/>
      <c r="IB195" s="110"/>
      <c r="IC195" s="110"/>
      <c r="ID195" s="110"/>
      <c r="IE195" s="110"/>
      <c r="IF195" s="110"/>
      <c r="IG195" s="110"/>
      <c r="IH195" s="110"/>
      <c r="II195" s="110"/>
      <c r="IJ195" s="110"/>
      <c r="IK195" s="110"/>
      <c r="IL195" s="110"/>
      <c r="IM195" s="110"/>
      <c r="IN195" s="110"/>
      <c r="IO195" s="110"/>
      <c r="IP195" s="110"/>
      <c r="IQ195" s="664"/>
    </row>
    <row r="196" spans="1:251" ht="16.5" hidden="1" customHeight="1">
      <c r="A196" s="659"/>
      <c r="B196" t="s">
        <v>1348</v>
      </c>
      <c r="C196" t="s">
        <v>450</v>
      </c>
      <c r="D196">
        <v>10</v>
      </c>
      <c r="E196" t="s">
        <v>450</v>
      </c>
      <c r="F196">
        <v>1</v>
      </c>
      <c r="G196" s="665"/>
      <c r="H196">
        <v>44</v>
      </c>
      <c r="J196" s="214" t="str">
        <f t="shared" si="5"/>
        <v>LTQ100144</v>
      </c>
      <c r="K196">
        <v>71660</v>
      </c>
      <c r="R196" s="659"/>
      <c r="V196" s="214"/>
      <c r="EE196" s="659"/>
      <c r="EF196" s="110"/>
      <c r="EG196" s="110"/>
      <c r="EH196" s="110"/>
      <c r="EI196" s="661"/>
      <c r="EJ196" s="110"/>
      <c r="EK196" s="110"/>
      <c r="EL196" s="110"/>
      <c r="EM196" s="110"/>
      <c r="EN196" s="110"/>
      <c r="EO196" s="110"/>
      <c r="EP196" s="110"/>
      <c r="EQ196" s="110"/>
      <c r="ER196" s="110"/>
      <c r="ES196" s="110"/>
      <c r="ET196" s="110"/>
      <c r="EU196" s="110"/>
      <c r="EV196" s="110"/>
      <c r="EW196" s="110"/>
      <c r="EX196" s="110"/>
      <c r="EY196" s="110"/>
      <c r="EZ196" s="110"/>
      <c r="FA196" s="110"/>
      <c r="FB196" s="110"/>
      <c r="FC196" s="110"/>
      <c r="FD196" s="110"/>
      <c r="FE196" s="110"/>
      <c r="FF196" s="110"/>
      <c r="FG196" s="110"/>
      <c r="FH196" s="110"/>
      <c r="FI196" s="110"/>
      <c r="FJ196" s="110"/>
      <c r="FK196" s="110"/>
      <c r="FL196" s="110"/>
      <c r="FM196" s="110"/>
      <c r="FN196" s="110"/>
      <c r="FO196" s="110"/>
      <c r="FP196" s="110"/>
      <c r="FQ196" s="110"/>
      <c r="FR196" s="110"/>
      <c r="FS196" s="110"/>
      <c r="FT196" s="110"/>
      <c r="FU196" s="110"/>
      <c r="FV196" s="110"/>
      <c r="FW196" s="110"/>
      <c r="FX196" s="110"/>
      <c r="FY196" s="110"/>
      <c r="FZ196" s="110"/>
      <c r="GA196" s="110"/>
      <c r="GB196" s="110"/>
      <c r="GC196" s="110"/>
      <c r="GD196" s="110"/>
      <c r="GE196" s="110"/>
      <c r="GF196" s="110"/>
      <c r="GG196" s="110"/>
      <c r="GH196" s="110"/>
      <c r="GI196" s="110"/>
      <c r="GJ196" s="110"/>
      <c r="GK196" s="110"/>
      <c r="GL196" s="110"/>
      <c r="GM196" s="110"/>
      <c r="GN196" s="110"/>
      <c r="GO196" s="110"/>
      <c r="GP196" s="110"/>
      <c r="GQ196" s="110"/>
      <c r="GR196" s="110"/>
      <c r="GS196" s="110"/>
      <c r="GT196" s="110"/>
      <c r="GU196" s="110"/>
      <c r="GV196" s="110"/>
      <c r="GW196" s="110"/>
      <c r="GX196" s="110"/>
      <c r="GY196" s="110"/>
      <c r="GZ196" s="110"/>
      <c r="HA196" s="110"/>
      <c r="HB196" s="110"/>
      <c r="HC196" s="110"/>
      <c r="HD196" s="110"/>
      <c r="HE196" s="110"/>
      <c r="HF196" s="110"/>
      <c r="HG196" s="110"/>
      <c r="HH196" s="110"/>
      <c r="HI196" s="110"/>
      <c r="HJ196" s="110"/>
      <c r="HK196" s="110"/>
      <c r="HL196" s="110"/>
      <c r="HM196" s="110"/>
      <c r="HN196" s="110"/>
      <c r="HO196" s="110"/>
      <c r="HP196" s="110"/>
      <c r="HQ196" s="110"/>
      <c r="HR196" s="110"/>
      <c r="HS196" s="110"/>
      <c r="HT196" s="110"/>
      <c r="HU196" s="110"/>
      <c r="HV196" s="110"/>
      <c r="HW196" s="110"/>
      <c r="HX196" s="110"/>
      <c r="HY196" s="110"/>
      <c r="HZ196" s="110"/>
      <c r="IA196" s="110"/>
      <c r="IB196" s="110"/>
      <c r="IC196" s="110"/>
      <c r="ID196" s="110"/>
      <c r="IE196" s="110"/>
      <c r="IF196" s="110"/>
      <c r="IG196" s="110"/>
      <c r="IH196" s="110"/>
      <c r="II196" s="110"/>
      <c r="IJ196" s="110"/>
      <c r="IK196" s="110"/>
      <c r="IL196" s="110"/>
      <c r="IM196" s="110"/>
      <c r="IN196" s="110"/>
      <c r="IO196" s="110"/>
      <c r="IP196" s="110"/>
      <c r="IQ196" s="664"/>
    </row>
    <row r="197" spans="1:251" ht="16.5" hidden="1" customHeight="1">
      <c r="A197" s="659"/>
      <c r="B197" t="s">
        <v>1348</v>
      </c>
      <c r="C197" t="s">
        <v>450</v>
      </c>
      <c r="D197">
        <v>10</v>
      </c>
      <c r="E197" t="s">
        <v>450</v>
      </c>
      <c r="F197">
        <v>1</v>
      </c>
      <c r="G197" s="665"/>
      <c r="H197">
        <v>45</v>
      </c>
      <c r="J197" s="214" t="str">
        <f t="shared" si="5"/>
        <v>LTQ100145</v>
      </c>
      <c r="K197">
        <v>74520</v>
      </c>
      <c r="R197" s="659"/>
      <c r="V197" s="214"/>
      <c r="EE197" s="659"/>
      <c r="EF197" s="110"/>
      <c r="EG197" s="110"/>
      <c r="EH197" s="110"/>
      <c r="EI197" s="661"/>
      <c r="EJ197" s="110"/>
      <c r="EK197" s="110"/>
      <c r="EL197" s="110"/>
      <c r="EM197" s="110"/>
      <c r="EN197" s="110"/>
      <c r="EO197" s="110"/>
      <c r="EP197" s="110"/>
      <c r="EQ197" s="110"/>
      <c r="ER197" s="110"/>
      <c r="ES197" s="110"/>
      <c r="ET197" s="110"/>
      <c r="EU197" s="110"/>
      <c r="EV197" s="110"/>
      <c r="EW197" s="110"/>
      <c r="EX197" s="110"/>
      <c r="EY197" s="110"/>
      <c r="EZ197" s="110"/>
      <c r="FA197" s="110"/>
      <c r="FB197" s="110"/>
      <c r="FC197" s="110"/>
      <c r="FD197" s="110"/>
      <c r="FE197" s="110"/>
      <c r="FF197" s="110"/>
      <c r="FG197" s="110"/>
      <c r="FH197" s="110"/>
      <c r="FI197" s="110"/>
      <c r="FJ197" s="110"/>
      <c r="FK197" s="110"/>
      <c r="FL197" s="110"/>
      <c r="FM197" s="110"/>
      <c r="FN197" s="110"/>
      <c r="FO197" s="110"/>
      <c r="FP197" s="110"/>
      <c r="FQ197" s="110"/>
      <c r="FR197" s="110"/>
      <c r="FS197" s="110"/>
      <c r="FT197" s="110"/>
      <c r="FU197" s="110"/>
      <c r="FV197" s="110"/>
      <c r="FW197" s="110"/>
      <c r="FX197" s="110"/>
      <c r="FY197" s="110"/>
      <c r="FZ197" s="110"/>
      <c r="GA197" s="110"/>
      <c r="GB197" s="110"/>
      <c r="GC197" s="110"/>
      <c r="GD197" s="110"/>
      <c r="GE197" s="110"/>
      <c r="GF197" s="110"/>
      <c r="GG197" s="110"/>
      <c r="GH197" s="110"/>
      <c r="GI197" s="110"/>
      <c r="GJ197" s="110"/>
      <c r="GK197" s="110"/>
      <c r="GL197" s="110"/>
      <c r="GM197" s="110"/>
      <c r="GN197" s="110"/>
      <c r="GO197" s="110"/>
      <c r="GP197" s="110"/>
      <c r="GQ197" s="110"/>
      <c r="GR197" s="110"/>
      <c r="GS197" s="110"/>
      <c r="GT197" s="110"/>
      <c r="GU197" s="110"/>
      <c r="GV197" s="110"/>
      <c r="GW197" s="110"/>
      <c r="GX197" s="110"/>
      <c r="GY197" s="110"/>
      <c r="GZ197" s="110"/>
      <c r="HA197" s="110"/>
      <c r="HB197" s="110"/>
      <c r="HC197" s="110"/>
      <c r="HD197" s="110"/>
      <c r="HE197" s="110"/>
      <c r="HF197" s="110"/>
      <c r="HG197" s="110"/>
      <c r="HH197" s="110"/>
      <c r="HI197" s="110"/>
      <c r="HJ197" s="110"/>
      <c r="HK197" s="110"/>
      <c r="HL197" s="110"/>
      <c r="HM197" s="110"/>
      <c r="HN197" s="110"/>
      <c r="HO197" s="110"/>
      <c r="HP197" s="110"/>
      <c r="HQ197" s="110"/>
      <c r="HR197" s="110"/>
      <c r="HS197" s="110"/>
      <c r="HT197" s="110"/>
      <c r="HU197" s="110"/>
      <c r="HV197" s="110"/>
      <c r="HW197" s="110"/>
      <c r="HX197" s="110"/>
      <c r="HY197" s="110"/>
      <c r="HZ197" s="110"/>
      <c r="IA197" s="110"/>
      <c r="IB197" s="110"/>
      <c r="IC197" s="110"/>
      <c r="ID197" s="110"/>
      <c r="IE197" s="110"/>
      <c r="IF197" s="110"/>
      <c r="IG197" s="110"/>
      <c r="IH197" s="110"/>
      <c r="II197" s="110"/>
      <c r="IJ197" s="110"/>
      <c r="IK197" s="110"/>
      <c r="IL197" s="110"/>
      <c r="IM197" s="110"/>
      <c r="IN197" s="110"/>
      <c r="IO197" s="110"/>
      <c r="IP197" s="110"/>
      <c r="IQ197" s="664"/>
    </row>
    <row r="198" spans="1:251" ht="16.5" hidden="1" customHeight="1">
      <c r="A198" s="659"/>
      <c r="B198" t="s">
        <v>1348</v>
      </c>
      <c r="C198" t="s">
        <v>450</v>
      </c>
      <c r="D198">
        <v>10</v>
      </c>
      <c r="E198" t="s">
        <v>450</v>
      </c>
      <c r="F198">
        <v>1</v>
      </c>
      <c r="G198" s="665"/>
      <c r="H198">
        <v>46</v>
      </c>
      <c r="J198" s="214" t="str">
        <f t="shared" si="5"/>
        <v>LTQ100146</v>
      </c>
      <c r="K198">
        <v>77280</v>
      </c>
      <c r="R198" s="659"/>
      <c r="V198" s="214"/>
      <c r="EE198" s="659"/>
      <c r="EF198" s="110"/>
      <c r="EG198" s="110"/>
      <c r="EH198" s="110"/>
      <c r="EI198" s="661"/>
      <c r="EJ198" s="110"/>
      <c r="EK198" s="110"/>
      <c r="EL198" s="110"/>
      <c r="EM198" s="110"/>
      <c r="EN198" s="110"/>
      <c r="EO198" s="110"/>
      <c r="EP198" s="110"/>
      <c r="EQ198" s="110"/>
      <c r="ER198" s="110"/>
      <c r="ES198" s="110"/>
      <c r="ET198" s="110"/>
      <c r="EU198" s="110"/>
      <c r="EV198" s="110"/>
      <c r="EW198" s="110"/>
      <c r="EX198" s="110"/>
      <c r="EY198" s="110"/>
      <c r="EZ198" s="110"/>
      <c r="FA198" s="110"/>
      <c r="FB198" s="110"/>
      <c r="FC198" s="110"/>
      <c r="FD198" s="110"/>
      <c r="FE198" s="110"/>
      <c r="FF198" s="110"/>
      <c r="FG198" s="110"/>
      <c r="FH198" s="110"/>
      <c r="FI198" s="110"/>
      <c r="FJ198" s="110"/>
      <c r="FK198" s="110"/>
      <c r="FL198" s="110"/>
      <c r="FM198" s="110"/>
      <c r="FN198" s="110"/>
      <c r="FO198" s="110"/>
      <c r="FP198" s="110"/>
      <c r="FQ198" s="110"/>
      <c r="FR198" s="110"/>
      <c r="FS198" s="110"/>
      <c r="FT198" s="110"/>
      <c r="FU198" s="110"/>
      <c r="FV198" s="110"/>
      <c r="FW198" s="110"/>
      <c r="FX198" s="110"/>
      <c r="FY198" s="110"/>
      <c r="FZ198" s="110"/>
      <c r="GA198" s="110"/>
      <c r="GB198" s="110"/>
      <c r="GC198" s="110"/>
      <c r="GD198" s="110"/>
      <c r="GE198" s="110"/>
      <c r="GF198" s="110"/>
      <c r="GG198" s="110"/>
      <c r="GH198" s="110"/>
      <c r="GI198" s="110"/>
      <c r="GJ198" s="110"/>
      <c r="GK198" s="110"/>
      <c r="GL198" s="110"/>
      <c r="GM198" s="110"/>
      <c r="GN198" s="110"/>
      <c r="GO198" s="110"/>
      <c r="GP198" s="110"/>
      <c r="GQ198" s="110"/>
      <c r="GR198" s="110"/>
      <c r="GS198" s="110"/>
      <c r="GT198" s="110"/>
      <c r="GU198" s="110"/>
      <c r="GV198" s="110"/>
      <c r="GW198" s="110"/>
      <c r="GX198" s="110"/>
      <c r="GY198" s="110"/>
      <c r="GZ198" s="110"/>
      <c r="HA198" s="110"/>
      <c r="HB198" s="110"/>
      <c r="HC198" s="110"/>
      <c r="HD198" s="110"/>
      <c r="HE198" s="110"/>
      <c r="HF198" s="110"/>
      <c r="HG198" s="110"/>
      <c r="HH198" s="110"/>
      <c r="HI198" s="110"/>
      <c r="HJ198" s="110"/>
      <c r="HK198" s="110"/>
      <c r="HL198" s="110"/>
      <c r="HM198" s="110"/>
      <c r="HN198" s="110"/>
      <c r="HO198" s="110"/>
      <c r="HP198" s="110"/>
      <c r="HQ198" s="110"/>
      <c r="HR198" s="110"/>
      <c r="HS198" s="110"/>
      <c r="HT198" s="110"/>
      <c r="HU198" s="110"/>
      <c r="HV198" s="110"/>
      <c r="HW198" s="110"/>
      <c r="HX198" s="110"/>
      <c r="HY198" s="110"/>
      <c r="HZ198" s="110"/>
      <c r="IA198" s="110"/>
      <c r="IB198" s="110"/>
      <c r="IC198" s="110"/>
      <c r="ID198" s="110"/>
      <c r="IE198" s="110"/>
      <c r="IF198" s="110"/>
      <c r="IG198" s="110"/>
      <c r="IH198" s="110"/>
      <c r="II198" s="110"/>
      <c r="IJ198" s="110"/>
      <c r="IK198" s="110"/>
      <c r="IL198" s="110"/>
      <c r="IM198" s="110"/>
      <c r="IN198" s="110"/>
      <c r="IO198" s="110"/>
      <c r="IP198" s="110"/>
      <c r="IQ198" s="664"/>
    </row>
    <row r="199" spans="1:251" ht="16.5" hidden="1" customHeight="1">
      <c r="A199" s="659"/>
      <c r="B199" t="s">
        <v>1348</v>
      </c>
      <c r="C199" t="s">
        <v>450</v>
      </c>
      <c r="D199">
        <v>10</v>
      </c>
      <c r="E199" t="s">
        <v>450</v>
      </c>
      <c r="F199">
        <v>1</v>
      </c>
      <c r="G199" s="665"/>
      <c r="H199">
        <v>47</v>
      </c>
      <c r="J199" s="214" t="str">
        <f t="shared" si="5"/>
        <v>LTQ100147</v>
      </c>
      <c r="K199">
        <v>80040</v>
      </c>
      <c r="R199" s="659"/>
      <c r="V199" s="214"/>
      <c r="EE199" s="659"/>
      <c r="EF199" s="110"/>
      <c r="EG199" s="110"/>
      <c r="EH199" s="110"/>
      <c r="EI199" s="661"/>
      <c r="EJ199" s="110"/>
      <c r="EK199" s="110"/>
      <c r="EL199" s="110"/>
      <c r="EM199" s="110"/>
      <c r="EN199" s="110"/>
      <c r="EO199" s="110"/>
      <c r="EP199" s="110"/>
      <c r="EQ199" s="110"/>
      <c r="ER199" s="110"/>
      <c r="ES199" s="110"/>
      <c r="ET199" s="110"/>
      <c r="EU199" s="110"/>
      <c r="EV199" s="110"/>
      <c r="EW199" s="110"/>
      <c r="EX199" s="110"/>
      <c r="EY199" s="110"/>
      <c r="EZ199" s="110"/>
      <c r="FA199" s="110"/>
      <c r="FB199" s="110"/>
      <c r="FC199" s="110"/>
      <c r="FD199" s="110"/>
      <c r="FE199" s="110"/>
      <c r="FF199" s="110"/>
      <c r="FG199" s="110"/>
      <c r="FH199" s="110"/>
      <c r="FI199" s="110"/>
      <c r="FJ199" s="110"/>
      <c r="FK199" s="110"/>
      <c r="FL199" s="110"/>
      <c r="FM199" s="110"/>
      <c r="FN199" s="110"/>
      <c r="FO199" s="110"/>
      <c r="FP199" s="110"/>
      <c r="FQ199" s="110"/>
      <c r="FR199" s="110"/>
      <c r="FS199" s="110"/>
      <c r="FT199" s="110"/>
      <c r="FU199" s="110"/>
      <c r="FV199" s="110"/>
      <c r="FW199" s="110"/>
      <c r="FX199" s="110"/>
      <c r="FY199" s="110"/>
      <c r="FZ199" s="110"/>
      <c r="GA199" s="110"/>
      <c r="GB199" s="110"/>
      <c r="GC199" s="110"/>
      <c r="GD199" s="110"/>
      <c r="GE199" s="110"/>
      <c r="GF199" s="110"/>
      <c r="GG199" s="110"/>
      <c r="GH199" s="110"/>
      <c r="GI199" s="110"/>
      <c r="GJ199" s="110"/>
      <c r="GK199" s="110"/>
      <c r="GL199" s="110"/>
      <c r="GM199" s="110"/>
      <c r="GN199" s="110"/>
      <c r="GO199" s="110"/>
      <c r="GP199" s="110"/>
      <c r="GQ199" s="110"/>
      <c r="GR199" s="110"/>
      <c r="GS199" s="110"/>
      <c r="GT199" s="110"/>
      <c r="GU199" s="110"/>
      <c r="GV199" s="110"/>
      <c r="GW199" s="110"/>
      <c r="GX199" s="110"/>
      <c r="GY199" s="110"/>
      <c r="GZ199" s="110"/>
      <c r="HA199" s="110"/>
      <c r="HB199" s="110"/>
      <c r="HC199" s="110"/>
      <c r="HD199" s="110"/>
      <c r="HE199" s="110"/>
      <c r="HF199" s="110"/>
      <c r="HG199" s="110"/>
      <c r="HH199" s="110"/>
      <c r="HI199" s="110"/>
      <c r="HJ199" s="110"/>
      <c r="HK199" s="110"/>
      <c r="HL199" s="110"/>
      <c r="HM199" s="110"/>
      <c r="HN199" s="110"/>
      <c r="HO199" s="110"/>
      <c r="HP199" s="110"/>
      <c r="HQ199" s="110"/>
      <c r="HR199" s="110"/>
      <c r="HS199" s="110"/>
      <c r="HT199" s="110"/>
      <c r="HU199" s="110"/>
      <c r="HV199" s="110"/>
      <c r="HW199" s="110"/>
      <c r="HX199" s="110"/>
      <c r="HY199" s="110"/>
      <c r="HZ199" s="110"/>
      <c r="IA199" s="110"/>
      <c r="IB199" s="110"/>
      <c r="IC199" s="110"/>
      <c r="ID199" s="110"/>
      <c r="IE199" s="110"/>
      <c r="IF199" s="110"/>
      <c r="IG199" s="110"/>
      <c r="IH199" s="110"/>
      <c r="II199" s="110"/>
      <c r="IJ199" s="110"/>
      <c r="IK199" s="110"/>
      <c r="IL199" s="110"/>
      <c r="IM199" s="110"/>
      <c r="IN199" s="110"/>
      <c r="IO199" s="110"/>
      <c r="IP199" s="110"/>
      <c r="IQ199" s="664"/>
    </row>
    <row r="200" spans="1:251" ht="16.5" hidden="1" customHeight="1">
      <c r="A200" s="659"/>
      <c r="B200" t="s">
        <v>1348</v>
      </c>
      <c r="C200" t="s">
        <v>450</v>
      </c>
      <c r="D200">
        <v>10</v>
      </c>
      <c r="E200" t="s">
        <v>450</v>
      </c>
      <c r="F200">
        <v>1</v>
      </c>
      <c r="G200" s="665"/>
      <c r="H200">
        <v>48</v>
      </c>
      <c r="J200" s="214" t="str">
        <f t="shared" si="5"/>
        <v>LTQ100148</v>
      </c>
      <c r="K200">
        <v>82800</v>
      </c>
      <c r="R200" s="659"/>
      <c r="V200" s="214"/>
      <c r="EE200" s="659"/>
      <c r="EF200" s="110"/>
      <c r="EG200" s="110"/>
      <c r="EH200" s="110"/>
      <c r="EI200" s="661"/>
      <c r="EJ200" s="110"/>
      <c r="EK200" s="110"/>
      <c r="EL200" s="110"/>
      <c r="EM200" s="110"/>
      <c r="EN200" s="110"/>
      <c r="EO200" s="110"/>
      <c r="EP200" s="110"/>
      <c r="EQ200" s="110"/>
      <c r="ER200" s="110"/>
      <c r="ES200" s="110"/>
      <c r="ET200" s="110"/>
      <c r="EU200" s="110"/>
      <c r="EV200" s="110"/>
      <c r="EW200" s="110"/>
      <c r="EX200" s="110"/>
      <c r="EY200" s="110"/>
      <c r="EZ200" s="110"/>
      <c r="FA200" s="110"/>
      <c r="FB200" s="110"/>
      <c r="FC200" s="110"/>
      <c r="FD200" s="110"/>
      <c r="FE200" s="110"/>
      <c r="FF200" s="110"/>
      <c r="FG200" s="110"/>
      <c r="FH200" s="110"/>
      <c r="FI200" s="110"/>
      <c r="FJ200" s="110"/>
      <c r="FK200" s="110"/>
      <c r="FL200" s="110"/>
      <c r="FM200" s="110"/>
      <c r="FN200" s="110"/>
      <c r="FO200" s="110"/>
      <c r="FP200" s="110"/>
      <c r="FQ200" s="110"/>
      <c r="FR200" s="110"/>
      <c r="FS200" s="110"/>
      <c r="FT200" s="110"/>
      <c r="FU200" s="110"/>
      <c r="FV200" s="110"/>
      <c r="FW200" s="110"/>
      <c r="FX200" s="110"/>
      <c r="FY200" s="110"/>
      <c r="FZ200" s="110"/>
      <c r="GA200" s="110"/>
      <c r="GB200" s="110"/>
      <c r="GC200" s="110"/>
      <c r="GD200" s="110"/>
      <c r="GE200" s="110"/>
      <c r="GF200" s="110"/>
      <c r="GG200" s="110"/>
      <c r="GH200" s="110"/>
      <c r="GI200" s="110"/>
      <c r="GJ200" s="110"/>
      <c r="GK200" s="110"/>
      <c r="GL200" s="110"/>
      <c r="GM200" s="110"/>
      <c r="GN200" s="110"/>
      <c r="GO200" s="110"/>
      <c r="GP200" s="110"/>
      <c r="GQ200" s="110"/>
      <c r="GR200" s="110"/>
      <c r="GS200" s="110"/>
      <c r="GT200" s="110"/>
      <c r="GU200" s="110"/>
      <c r="GV200" s="110"/>
      <c r="GW200" s="110"/>
      <c r="GX200" s="110"/>
      <c r="GY200" s="110"/>
      <c r="GZ200" s="110"/>
      <c r="HA200" s="110"/>
      <c r="HB200" s="110"/>
      <c r="HC200" s="110"/>
      <c r="HD200" s="110"/>
      <c r="HE200" s="110"/>
      <c r="HF200" s="110"/>
      <c r="HG200" s="110"/>
      <c r="HH200" s="110"/>
      <c r="HI200" s="110"/>
      <c r="HJ200" s="110"/>
      <c r="HK200" s="110"/>
      <c r="HL200" s="110"/>
      <c r="HM200" s="110"/>
      <c r="HN200" s="110"/>
      <c r="HO200" s="110"/>
      <c r="HP200" s="110"/>
      <c r="HQ200" s="110"/>
      <c r="HR200" s="110"/>
      <c r="HS200" s="110"/>
      <c r="HT200" s="110"/>
      <c r="HU200" s="110"/>
      <c r="HV200" s="110"/>
      <c r="HW200" s="110"/>
      <c r="HX200" s="110"/>
      <c r="HY200" s="110"/>
      <c r="HZ200" s="110"/>
      <c r="IA200" s="110"/>
      <c r="IB200" s="110"/>
      <c r="IC200" s="110"/>
      <c r="ID200" s="110"/>
      <c r="IE200" s="110"/>
      <c r="IF200" s="110"/>
      <c r="IG200" s="110"/>
      <c r="IH200" s="110"/>
      <c r="II200" s="110"/>
      <c r="IJ200" s="110"/>
      <c r="IK200" s="110"/>
      <c r="IL200" s="110"/>
      <c r="IM200" s="110"/>
      <c r="IN200" s="110"/>
      <c r="IO200" s="110"/>
      <c r="IP200" s="110"/>
      <c r="IQ200" s="664"/>
    </row>
    <row r="201" spans="1:251" ht="16.5" hidden="1" customHeight="1">
      <c r="A201" s="659"/>
      <c r="B201" t="s">
        <v>1348</v>
      </c>
      <c r="C201" t="s">
        <v>450</v>
      </c>
      <c r="D201">
        <v>10</v>
      </c>
      <c r="E201" t="s">
        <v>450</v>
      </c>
      <c r="F201">
        <v>1</v>
      </c>
      <c r="G201" s="665"/>
      <c r="H201">
        <v>49</v>
      </c>
      <c r="J201" s="214" t="str">
        <f t="shared" si="5"/>
        <v>LTQ100149</v>
      </c>
      <c r="K201">
        <v>85660</v>
      </c>
      <c r="R201" s="659"/>
      <c r="V201" s="214"/>
      <c r="EE201" s="659"/>
      <c r="EF201" s="110"/>
      <c r="EG201" s="110"/>
      <c r="EH201" s="110"/>
      <c r="EI201" s="661"/>
      <c r="EJ201" s="110"/>
      <c r="EK201" s="110"/>
      <c r="EL201" s="110"/>
      <c r="EM201" s="110"/>
      <c r="EN201" s="110"/>
      <c r="EO201" s="110"/>
      <c r="EP201" s="110"/>
      <c r="EQ201" s="110"/>
      <c r="ER201" s="110"/>
      <c r="ES201" s="110"/>
      <c r="ET201" s="110"/>
      <c r="EU201" s="110"/>
      <c r="EV201" s="110"/>
      <c r="EW201" s="110"/>
      <c r="EX201" s="110"/>
      <c r="EY201" s="110"/>
      <c r="EZ201" s="110"/>
      <c r="FA201" s="110"/>
      <c r="FB201" s="110"/>
      <c r="FC201" s="110"/>
      <c r="FD201" s="110"/>
      <c r="FE201" s="110"/>
      <c r="FF201" s="110"/>
      <c r="FG201" s="110"/>
      <c r="FH201" s="110"/>
      <c r="FI201" s="110"/>
      <c r="FJ201" s="110"/>
      <c r="FK201" s="110"/>
      <c r="FL201" s="110"/>
      <c r="FM201" s="110"/>
      <c r="FN201" s="110"/>
      <c r="FO201" s="110"/>
      <c r="FP201" s="110"/>
      <c r="FQ201" s="110"/>
      <c r="FR201" s="110"/>
      <c r="FS201" s="110"/>
      <c r="FT201" s="110"/>
      <c r="FU201" s="110"/>
      <c r="FV201" s="110"/>
      <c r="FW201" s="110"/>
      <c r="FX201" s="110"/>
      <c r="FY201" s="110"/>
      <c r="FZ201" s="110"/>
      <c r="GA201" s="110"/>
      <c r="GB201" s="110"/>
      <c r="GC201" s="110"/>
      <c r="GD201" s="110"/>
      <c r="GE201" s="110"/>
      <c r="GF201" s="110"/>
      <c r="GG201" s="110"/>
      <c r="GH201" s="110"/>
      <c r="GI201" s="110"/>
      <c r="GJ201" s="110"/>
      <c r="GK201" s="110"/>
      <c r="GL201" s="110"/>
      <c r="GM201" s="110"/>
      <c r="GN201" s="110"/>
      <c r="GO201" s="110"/>
      <c r="GP201" s="110"/>
      <c r="GQ201" s="110"/>
      <c r="GR201" s="110"/>
      <c r="GS201" s="110"/>
      <c r="GT201" s="110"/>
      <c r="GU201" s="110"/>
      <c r="GV201" s="110"/>
      <c r="GW201" s="110"/>
      <c r="GX201" s="110"/>
      <c r="GY201" s="110"/>
      <c r="GZ201" s="110"/>
      <c r="HA201" s="110"/>
      <c r="HB201" s="110"/>
      <c r="HC201" s="110"/>
      <c r="HD201" s="110"/>
      <c r="HE201" s="110"/>
      <c r="HF201" s="110"/>
      <c r="HG201" s="110"/>
      <c r="HH201" s="110"/>
      <c r="HI201" s="110"/>
      <c r="HJ201" s="110"/>
      <c r="HK201" s="110"/>
      <c r="HL201" s="110"/>
      <c r="HM201" s="110"/>
      <c r="HN201" s="110"/>
      <c r="HO201" s="110"/>
      <c r="HP201" s="110"/>
      <c r="HQ201" s="110"/>
      <c r="HR201" s="110"/>
      <c r="HS201" s="110"/>
      <c r="HT201" s="110"/>
      <c r="HU201" s="110"/>
      <c r="HV201" s="110"/>
      <c r="HW201" s="110"/>
      <c r="HX201" s="110"/>
      <c r="HY201" s="110"/>
      <c r="HZ201" s="110"/>
      <c r="IA201" s="110"/>
      <c r="IB201" s="110"/>
      <c r="IC201" s="110"/>
      <c r="ID201" s="110"/>
      <c r="IE201" s="110"/>
      <c r="IF201" s="110"/>
      <c r="IG201" s="110"/>
      <c r="IH201" s="110"/>
      <c r="II201" s="110"/>
      <c r="IJ201" s="110"/>
      <c r="IK201" s="110"/>
      <c r="IL201" s="110"/>
      <c r="IM201" s="110"/>
      <c r="IN201" s="110"/>
      <c r="IO201" s="110"/>
      <c r="IP201" s="110"/>
      <c r="IQ201" s="664"/>
    </row>
    <row r="202" spans="1:251" ht="16.5" hidden="1" customHeight="1">
      <c r="A202" s="659"/>
      <c r="B202" t="s">
        <v>1348</v>
      </c>
      <c r="C202" t="s">
        <v>450</v>
      </c>
      <c r="D202">
        <v>10</v>
      </c>
      <c r="E202" t="s">
        <v>450</v>
      </c>
      <c r="F202">
        <v>1</v>
      </c>
      <c r="G202" s="665"/>
      <c r="H202">
        <v>50</v>
      </c>
      <c r="J202" s="214" t="str">
        <f t="shared" si="5"/>
        <v>LTQ100150</v>
      </c>
      <c r="K202">
        <v>88420</v>
      </c>
      <c r="R202" s="659"/>
      <c r="V202" s="214"/>
      <c r="EE202" s="659"/>
      <c r="EF202" s="110"/>
      <c r="EG202" s="110"/>
      <c r="EH202" s="110"/>
      <c r="EI202" s="661"/>
      <c r="EJ202" s="110"/>
      <c r="EK202" s="110"/>
      <c r="EL202" s="110"/>
      <c r="EM202" s="110"/>
      <c r="EN202" s="110"/>
      <c r="EO202" s="110"/>
      <c r="EP202" s="110"/>
      <c r="EQ202" s="110"/>
      <c r="ER202" s="110"/>
      <c r="ES202" s="110"/>
      <c r="ET202" s="110"/>
      <c r="EU202" s="110"/>
      <c r="EV202" s="110"/>
      <c r="EW202" s="110"/>
      <c r="EX202" s="110"/>
      <c r="EY202" s="110"/>
      <c r="EZ202" s="110"/>
      <c r="FA202" s="110"/>
      <c r="FB202" s="110"/>
      <c r="FC202" s="110"/>
      <c r="FD202" s="110"/>
      <c r="FE202" s="110"/>
      <c r="FF202" s="110"/>
      <c r="FG202" s="110"/>
      <c r="FH202" s="110"/>
      <c r="FI202" s="110"/>
      <c r="FJ202" s="110"/>
      <c r="FK202" s="110"/>
      <c r="FL202" s="110"/>
      <c r="FM202" s="110"/>
      <c r="FN202" s="110"/>
      <c r="FO202" s="110"/>
      <c r="FP202" s="110"/>
      <c r="FQ202" s="110"/>
      <c r="FR202" s="110"/>
      <c r="FS202" s="110"/>
      <c r="FT202" s="110"/>
      <c r="FU202" s="110"/>
      <c r="FV202" s="110"/>
      <c r="FW202" s="110"/>
      <c r="FX202" s="110"/>
      <c r="FY202" s="110"/>
      <c r="FZ202" s="110"/>
      <c r="GA202" s="110"/>
      <c r="GB202" s="110"/>
      <c r="GC202" s="110"/>
      <c r="GD202" s="110"/>
      <c r="GE202" s="110"/>
      <c r="GF202" s="110"/>
      <c r="GG202" s="110"/>
      <c r="GH202" s="110"/>
      <c r="GI202" s="110"/>
      <c r="GJ202" s="110"/>
      <c r="GK202" s="110"/>
      <c r="GL202" s="110"/>
      <c r="GM202" s="110"/>
      <c r="GN202" s="110"/>
      <c r="GO202" s="110"/>
      <c r="GP202" s="110"/>
      <c r="GQ202" s="110"/>
      <c r="GR202" s="110"/>
      <c r="GS202" s="110"/>
      <c r="GT202" s="110"/>
      <c r="GU202" s="110"/>
      <c r="GV202" s="110"/>
      <c r="GW202" s="110"/>
      <c r="GX202" s="110"/>
      <c r="GY202" s="110"/>
      <c r="GZ202" s="110"/>
      <c r="HA202" s="110"/>
      <c r="HB202" s="110"/>
      <c r="HC202" s="110"/>
      <c r="HD202" s="110"/>
      <c r="HE202" s="110"/>
      <c r="HF202" s="110"/>
      <c r="HG202" s="110"/>
      <c r="HH202" s="110"/>
      <c r="HI202" s="110"/>
      <c r="HJ202" s="110"/>
      <c r="HK202" s="110"/>
      <c r="HL202" s="110"/>
      <c r="HM202" s="110"/>
      <c r="HN202" s="110"/>
      <c r="HO202" s="110"/>
      <c r="HP202" s="110"/>
      <c r="HQ202" s="110"/>
      <c r="HR202" s="110"/>
      <c r="HS202" s="110"/>
      <c r="HT202" s="110"/>
      <c r="HU202" s="110"/>
      <c r="HV202" s="110"/>
      <c r="HW202" s="110"/>
      <c r="HX202" s="110"/>
      <c r="HY202" s="110"/>
      <c r="HZ202" s="110"/>
      <c r="IA202" s="110"/>
      <c r="IB202" s="110"/>
      <c r="IC202" s="110"/>
      <c r="ID202" s="110"/>
      <c r="IE202" s="110"/>
      <c r="IF202" s="110"/>
      <c r="IG202" s="110"/>
      <c r="IH202" s="110"/>
      <c r="II202" s="110"/>
      <c r="IJ202" s="110"/>
      <c r="IK202" s="110"/>
      <c r="IL202" s="110"/>
      <c r="IM202" s="110"/>
      <c r="IN202" s="110"/>
      <c r="IO202" s="110"/>
      <c r="IP202" s="110"/>
      <c r="IQ202" s="664"/>
    </row>
    <row r="203" spans="1:251" ht="16.5" hidden="1" customHeight="1">
      <c r="A203" s="659"/>
      <c r="B203" t="s">
        <v>1348</v>
      </c>
      <c r="C203" t="s">
        <v>450</v>
      </c>
      <c r="D203">
        <v>10</v>
      </c>
      <c r="E203" t="s">
        <v>450</v>
      </c>
      <c r="F203">
        <v>1</v>
      </c>
      <c r="G203" s="665"/>
      <c r="H203">
        <v>51</v>
      </c>
      <c r="J203" s="214" t="str">
        <f t="shared" si="5"/>
        <v>LTQ100151</v>
      </c>
      <c r="K203">
        <v>94300</v>
      </c>
      <c r="R203" s="659"/>
      <c r="V203" s="214"/>
      <c r="EE203" s="659"/>
      <c r="EF203" s="110"/>
      <c r="EG203" s="110"/>
      <c r="EH203" s="110"/>
      <c r="EI203" s="661"/>
      <c r="EJ203" s="110"/>
      <c r="EK203" s="110"/>
      <c r="EL203" s="110"/>
      <c r="EM203" s="110"/>
      <c r="EN203" s="110"/>
      <c r="EO203" s="110"/>
      <c r="EP203" s="110"/>
      <c r="EQ203" s="110"/>
      <c r="ER203" s="110"/>
      <c r="ES203" s="110"/>
      <c r="ET203" s="110"/>
      <c r="EU203" s="110"/>
      <c r="EV203" s="110"/>
      <c r="EW203" s="110"/>
      <c r="EX203" s="110"/>
      <c r="EY203" s="110"/>
      <c r="EZ203" s="110"/>
      <c r="FA203" s="110"/>
      <c r="FB203" s="110"/>
      <c r="FC203" s="110"/>
      <c r="FD203" s="110"/>
      <c r="FE203" s="110"/>
      <c r="FF203" s="110"/>
      <c r="FG203" s="110"/>
      <c r="FH203" s="110"/>
      <c r="FI203" s="110"/>
      <c r="FJ203" s="110"/>
      <c r="FK203" s="110"/>
      <c r="FL203" s="110"/>
      <c r="FM203" s="110"/>
      <c r="FN203" s="110"/>
      <c r="FO203" s="110"/>
      <c r="FP203" s="110"/>
      <c r="FQ203" s="110"/>
      <c r="FR203" s="110"/>
      <c r="FS203" s="110"/>
      <c r="FT203" s="110"/>
      <c r="FU203" s="110"/>
      <c r="FV203" s="110"/>
      <c r="FW203" s="110"/>
      <c r="FX203" s="110"/>
      <c r="FY203" s="110"/>
      <c r="FZ203" s="110"/>
      <c r="GA203" s="110"/>
      <c r="GB203" s="110"/>
      <c r="GC203" s="110"/>
      <c r="GD203" s="110"/>
      <c r="GE203" s="110"/>
      <c r="GF203" s="110"/>
      <c r="GG203" s="110"/>
      <c r="GH203" s="110"/>
      <c r="GI203" s="110"/>
      <c r="GJ203" s="110"/>
      <c r="GK203" s="110"/>
      <c r="GL203" s="110"/>
      <c r="GM203" s="110"/>
      <c r="GN203" s="110"/>
      <c r="GO203" s="110"/>
      <c r="GP203" s="110"/>
      <c r="GQ203" s="110"/>
      <c r="GR203" s="110"/>
      <c r="GS203" s="110"/>
      <c r="GT203" s="110"/>
      <c r="GU203" s="110"/>
      <c r="GV203" s="110"/>
      <c r="GW203" s="110"/>
      <c r="GX203" s="110"/>
      <c r="GY203" s="110"/>
      <c r="GZ203" s="110"/>
      <c r="HA203" s="110"/>
      <c r="HB203" s="110"/>
      <c r="HC203" s="110"/>
      <c r="HD203" s="110"/>
      <c r="HE203" s="110"/>
      <c r="HF203" s="110"/>
      <c r="HG203" s="110"/>
      <c r="HH203" s="110"/>
      <c r="HI203" s="110"/>
      <c r="HJ203" s="110"/>
      <c r="HK203" s="110"/>
      <c r="HL203" s="110"/>
      <c r="HM203" s="110"/>
      <c r="HN203" s="110"/>
      <c r="HO203" s="110"/>
      <c r="HP203" s="110"/>
      <c r="HQ203" s="110"/>
      <c r="HR203" s="110"/>
      <c r="HS203" s="110"/>
      <c r="HT203" s="110"/>
      <c r="HU203" s="110"/>
      <c r="HV203" s="110"/>
      <c r="HW203" s="110"/>
      <c r="HX203" s="110"/>
      <c r="HY203" s="110"/>
      <c r="HZ203" s="110"/>
      <c r="IA203" s="110"/>
      <c r="IB203" s="110"/>
      <c r="IC203" s="110"/>
      <c r="ID203" s="110"/>
      <c r="IE203" s="110"/>
      <c r="IF203" s="110"/>
      <c r="IG203" s="110"/>
      <c r="IH203" s="110"/>
      <c r="II203" s="110"/>
      <c r="IJ203" s="110"/>
      <c r="IK203" s="110"/>
      <c r="IL203" s="110"/>
      <c r="IM203" s="110"/>
      <c r="IN203" s="110"/>
      <c r="IO203" s="110"/>
      <c r="IP203" s="110"/>
      <c r="IQ203" s="664"/>
    </row>
    <row r="204" spans="1:251" ht="16.5" hidden="1" customHeight="1">
      <c r="A204" s="659"/>
      <c r="B204" t="s">
        <v>1348</v>
      </c>
      <c r="C204" t="s">
        <v>450</v>
      </c>
      <c r="D204">
        <v>10</v>
      </c>
      <c r="E204" t="s">
        <v>450</v>
      </c>
      <c r="F204">
        <v>1</v>
      </c>
      <c r="G204" s="665"/>
      <c r="H204">
        <v>52</v>
      </c>
      <c r="J204" s="214" t="str">
        <f t="shared" si="5"/>
        <v>LTQ100152</v>
      </c>
      <c r="K204">
        <v>100200</v>
      </c>
      <c r="R204" s="659"/>
      <c r="V204" s="214"/>
      <c r="EE204" s="659"/>
      <c r="EF204" s="110"/>
      <c r="EG204" s="110"/>
      <c r="EH204" s="110"/>
      <c r="EI204" s="661"/>
      <c r="EJ204" s="110"/>
      <c r="EK204" s="110"/>
      <c r="EL204" s="110"/>
      <c r="EM204" s="110"/>
      <c r="EN204" s="110"/>
      <c r="EO204" s="110"/>
      <c r="EP204" s="110"/>
      <c r="EQ204" s="110"/>
      <c r="ER204" s="110"/>
      <c r="ES204" s="110"/>
      <c r="ET204" s="110"/>
      <c r="EU204" s="110"/>
      <c r="EV204" s="110"/>
      <c r="EW204" s="110"/>
      <c r="EX204" s="110"/>
      <c r="EY204" s="110"/>
      <c r="EZ204" s="110"/>
      <c r="FA204" s="110"/>
      <c r="FB204" s="110"/>
      <c r="FC204" s="110"/>
      <c r="FD204" s="110"/>
      <c r="FE204" s="110"/>
      <c r="FF204" s="110"/>
      <c r="FG204" s="110"/>
      <c r="FH204" s="110"/>
      <c r="FI204" s="110"/>
      <c r="FJ204" s="110"/>
      <c r="FK204" s="110"/>
      <c r="FL204" s="110"/>
      <c r="FM204" s="110"/>
      <c r="FN204" s="110"/>
      <c r="FO204" s="110"/>
      <c r="FP204" s="110"/>
      <c r="FQ204" s="110"/>
      <c r="FR204" s="110"/>
      <c r="FS204" s="110"/>
      <c r="FT204" s="110"/>
      <c r="FU204" s="110"/>
      <c r="FV204" s="110"/>
      <c r="FW204" s="110"/>
      <c r="FX204" s="110"/>
      <c r="FY204" s="110"/>
      <c r="FZ204" s="110"/>
      <c r="GA204" s="110"/>
      <c r="GB204" s="110"/>
      <c r="GC204" s="110"/>
      <c r="GD204" s="110"/>
      <c r="GE204" s="110"/>
      <c r="GF204" s="110"/>
      <c r="GG204" s="110"/>
      <c r="GH204" s="110"/>
      <c r="GI204" s="110"/>
      <c r="GJ204" s="110"/>
      <c r="GK204" s="110"/>
      <c r="GL204" s="110"/>
      <c r="GM204" s="110"/>
      <c r="GN204" s="110"/>
      <c r="GO204" s="110"/>
      <c r="GP204" s="110"/>
      <c r="GQ204" s="110"/>
      <c r="GR204" s="110"/>
      <c r="GS204" s="110"/>
      <c r="GT204" s="110"/>
      <c r="GU204" s="110"/>
      <c r="GV204" s="110"/>
      <c r="GW204" s="110"/>
      <c r="GX204" s="110"/>
      <c r="GY204" s="110"/>
      <c r="GZ204" s="110"/>
      <c r="HA204" s="110"/>
      <c r="HB204" s="110"/>
      <c r="HC204" s="110"/>
      <c r="HD204" s="110"/>
      <c r="HE204" s="110"/>
      <c r="HF204" s="110"/>
      <c r="HG204" s="110"/>
      <c r="HH204" s="110"/>
      <c r="HI204" s="110"/>
      <c r="HJ204" s="110"/>
      <c r="HK204" s="110"/>
      <c r="HL204" s="110"/>
      <c r="HM204" s="110"/>
      <c r="HN204" s="110"/>
      <c r="HO204" s="110"/>
      <c r="HP204" s="110"/>
      <c r="HQ204" s="110"/>
      <c r="HR204" s="110"/>
      <c r="HS204" s="110"/>
      <c r="HT204" s="110"/>
      <c r="HU204" s="110"/>
      <c r="HV204" s="110"/>
      <c r="HW204" s="110"/>
      <c r="HX204" s="110"/>
      <c r="HY204" s="110"/>
      <c r="HZ204" s="110"/>
      <c r="IA204" s="110"/>
      <c r="IB204" s="110"/>
      <c r="IC204" s="110"/>
      <c r="ID204" s="110"/>
      <c r="IE204" s="110"/>
      <c r="IF204" s="110"/>
      <c r="IG204" s="110"/>
      <c r="IH204" s="110"/>
      <c r="II204" s="110"/>
      <c r="IJ204" s="110"/>
      <c r="IK204" s="110"/>
      <c r="IL204" s="110"/>
      <c r="IM204" s="110"/>
      <c r="IN204" s="110"/>
      <c r="IO204" s="110"/>
      <c r="IP204" s="110"/>
      <c r="IQ204" s="664"/>
    </row>
    <row r="205" spans="1:251" ht="16.5" hidden="1" customHeight="1">
      <c r="A205" s="659"/>
      <c r="B205" t="s">
        <v>1348</v>
      </c>
      <c r="C205" t="s">
        <v>450</v>
      </c>
      <c r="D205">
        <v>10</v>
      </c>
      <c r="E205" t="s">
        <v>450</v>
      </c>
      <c r="F205">
        <v>1</v>
      </c>
      <c r="G205" s="665"/>
      <c r="H205">
        <v>53</v>
      </c>
      <c r="J205" s="214" t="str">
        <f t="shared" si="5"/>
        <v>LTQ100153</v>
      </c>
      <c r="K205">
        <v>106100</v>
      </c>
      <c r="R205" s="659"/>
      <c r="V205" s="214"/>
      <c r="EE205" s="659"/>
      <c r="EF205" s="110"/>
      <c r="EG205" s="110"/>
      <c r="EH205" s="110"/>
      <c r="EI205" s="661"/>
      <c r="EJ205" s="110"/>
      <c r="EK205" s="110"/>
      <c r="EL205" s="110"/>
      <c r="EM205" s="110"/>
      <c r="EN205" s="110"/>
      <c r="EO205" s="110"/>
      <c r="EP205" s="110"/>
      <c r="EQ205" s="110"/>
      <c r="ER205" s="110"/>
      <c r="ES205" s="110"/>
      <c r="ET205" s="110"/>
      <c r="EU205" s="110"/>
      <c r="EV205" s="110"/>
      <c r="EW205" s="110"/>
      <c r="EX205" s="110"/>
      <c r="EY205" s="110"/>
      <c r="EZ205" s="110"/>
      <c r="FA205" s="110"/>
      <c r="FB205" s="110"/>
      <c r="FC205" s="110"/>
      <c r="FD205" s="110"/>
      <c r="FE205" s="110"/>
      <c r="FF205" s="110"/>
      <c r="FG205" s="110"/>
      <c r="FH205" s="110"/>
      <c r="FI205" s="110"/>
      <c r="FJ205" s="110"/>
      <c r="FK205" s="110"/>
      <c r="FL205" s="110"/>
      <c r="FM205" s="110"/>
      <c r="FN205" s="110"/>
      <c r="FO205" s="110"/>
      <c r="FP205" s="110"/>
      <c r="FQ205" s="110"/>
      <c r="FR205" s="110"/>
      <c r="FS205" s="110"/>
      <c r="FT205" s="110"/>
      <c r="FU205" s="110"/>
      <c r="FV205" s="110"/>
      <c r="FW205" s="110"/>
      <c r="FX205" s="110"/>
      <c r="FY205" s="110"/>
      <c r="FZ205" s="110"/>
      <c r="GA205" s="110"/>
      <c r="GB205" s="110"/>
      <c r="GC205" s="110"/>
      <c r="GD205" s="110"/>
      <c r="GE205" s="110"/>
      <c r="GF205" s="110"/>
      <c r="GG205" s="110"/>
      <c r="GH205" s="110"/>
      <c r="GI205" s="110"/>
      <c r="GJ205" s="110"/>
      <c r="GK205" s="110"/>
      <c r="GL205" s="110"/>
      <c r="GM205" s="110"/>
      <c r="GN205" s="110"/>
      <c r="GO205" s="110"/>
      <c r="GP205" s="110"/>
      <c r="GQ205" s="110"/>
      <c r="GR205" s="110"/>
      <c r="GS205" s="110"/>
      <c r="GT205" s="110"/>
      <c r="GU205" s="110"/>
      <c r="GV205" s="110"/>
      <c r="GW205" s="110"/>
      <c r="GX205" s="110"/>
      <c r="GY205" s="110"/>
      <c r="GZ205" s="110"/>
      <c r="HA205" s="110"/>
      <c r="HB205" s="110"/>
      <c r="HC205" s="110"/>
      <c r="HD205" s="110"/>
      <c r="HE205" s="110"/>
      <c r="HF205" s="110"/>
      <c r="HG205" s="110"/>
      <c r="HH205" s="110"/>
      <c r="HI205" s="110"/>
      <c r="HJ205" s="110"/>
      <c r="HK205" s="110"/>
      <c r="HL205" s="110"/>
      <c r="HM205" s="110"/>
      <c r="HN205" s="110"/>
      <c r="HO205" s="110"/>
      <c r="HP205" s="110"/>
      <c r="HQ205" s="110"/>
      <c r="HR205" s="110"/>
      <c r="HS205" s="110"/>
      <c r="HT205" s="110"/>
      <c r="HU205" s="110"/>
      <c r="HV205" s="110"/>
      <c r="HW205" s="110"/>
      <c r="HX205" s="110"/>
      <c r="HY205" s="110"/>
      <c r="HZ205" s="110"/>
      <c r="IA205" s="110"/>
      <c r="IB205" s="110"/>
      <c r="IC205" s="110"/>
      <c r="ID205" s="110"/>
      <c r="IE205" s="110"/>
      <c r="IF205" s="110"/>
      <c r="IG205" s="110"/>
      <c r="IH205" s="110"/>
      <c r="II205" s="110"/>
      <c r="IJ205" s="110"/>
      <c r="IK205" s="110"/>
      <c r="IL205" s="110"/>
      <c r="IM205" s="110"/>
      <c r="IN205" s="110"/>
      <c r="IO205" s="110"/>
      <c r="IP205" s="110"/>
      <c r="IQ205" s="664"/>
    </row>
    <row r="206" spans="1:251" ht="16.5" hidden="1" customHeight="1">
      <c r="A206" s="659"/>
      <c r="B206" t="s">
        <v>1348</v>
      </c>
      <c r="C206" t="s">
        <v>450</v>
      </c>
      <c r="D206">
        <v>10</v>
      </c>
      <c r="E206" t="s">
        <v>450</v>
      </c>
      <c r="F206">
        <v>1</v>
      </c>
      <c r="G206" s="665"/>
      <c r="H206">
        <v>54</v>
      </c>
      <c r="J206" s="214" t="str">
        <f t="shared" si="5"/>
        <v>LTQ100154</v>
      </c>
      <c r="K206">
        <v>112030</v>
      </c>
      <c r="R206" s="659"/>
      <c r="V206" s="214"/>
      <c r="EE206" s="659"/>
      <c r="EF206" s="110"/>
      <c r="EG206" s="110"/>
      <c r="EH206" s="110"/>
      <c r="EI206" s="661"/>
      <c r="EJ206" s="110"/>
      <c r="EK206" s="110"/>
      <c r="EL206" s="110"/>
      <c r="EM206" s="110"/>
      <c r="EN206" s="110"/>
      <c r="EO206" s="110"/>
      <c r="EP206" s="110"/>
      <c r="EQ206" s="110"/>
      <c r="ER206" s="110"/>
      <c r="ES206" s="110"/>
      <c r="ET206" s="110"/>
      <c r="EU206" s="110"/>
      <c r="EV206" s="110"/>
      <c r="EW206" s="110"/>
      <c r="EX206" s="110"/>
      <c r="EY206" s="110"/>
      <c r="EZ206" s="110"/>
      <c r="FA206" s="110"/>
      <c r="FB206" s="110"/>
      <c r="FC206" s="110"/>
      <c r="FD206" s="110"/>
      <c r="FE206" s="110"/>
      <c r="FF206" s="110"/>
      <c r="FG206" s="110"/>
      <c r="FH206" s="110"/>
      <c r="FI206" s="110"/>
      <c r="FJ206" s="110"/>
      <c r="FK206" s="110"/>
      <c r="FL206" s="110"/>
      <c r="FM206" s="110"/>
      <c r="FN206" s="110"/>
      <c r="FO206" s="110"/>
      <c r="FP206" s="110"/>
      <c r="FQ206" s="110"/>
      <c r="FR206" s="110"/>
      <c r="FS206" s="110"/>
      <c r="FT206" s="110"/>
      <c r="FU206" s="110"/>
      <c r="FV206" s="110"/>
      <c r="FW206" s="110"/>
      <c r="FX206" s="110"/>
      <c r="FY206" s="110"/>
      <c r="FZ206" s="110"/>
      <c r="GA206" s="110"/>
      <c r="GB206" s="110"/>
      <c r="GC206" s="110"/>
      <c r="GD206" s="110"/>
      <c r="GE206" s="110"/>
      <c r="GF206" s="110"/>
      <c r="GG206" s="110"/>
      <c r="GH206" s="110"/>
      <c r="GI206" s="110"/>
      <c r="GJ206" s="110"/>
      <c r="GK206" s="110"/>
      <c r="GL206" s="110"/>
      <c r="GM206" s="110"/>
      <c r="GN206" s="110"/>
      <c r="GO206" s="110"/>
      <c r="GP206" s="110"/>
      <c r="GQ206" s="110"/>
      <c r="GR206" s="110"/>
      <c r="GS206" s="110"/>
      <c r="GT206" s="110"/>
      <c r="GU206" s="110"/>
      <c r="GV206" s="110"/>
      <c r="GW206" s="110"/>
      <c r="GX206" s="110"/>
      <c r="GY206" s="110"/>
      <c r="GZ206" s="110"/>
      <c r="HA206" s="110"/>
      <c r="HB206" s="110"/>
      <c r="HC206" s="110"/>
      <c r="HD206" s="110"/>
      <c r="HE206" s="110"/>
      <c r="HF206" s="110"/>
      <c r="HG206" s="110"/>
      <c r="HH206" s="110"/>
      <c r="HI206" s="110"/>
      <c r="HJ206" s="110"/>
      <c r="HK206" s="110"/>
      <c r="HL206" s="110"/>
      <c r="HM206" s="110"/>
      <c r="HN206" s="110"/>
      <c r="HO206" s="110"/>
      <c r="HP206" s="110"/>
      <c r="HQ206" s="110"/>
      <c r="HR206" s="110"/>
      <c r="HS206" s="110"/>
      <c r="HT206" s="110"/>
      <c r="HU206" s="110"/>
      <c r="HV206" s="110"/>
      <c r="HW206" s="110"/>
      <c r="HX206" s="110"/>
      <c r="HY206" s="110"/>
      <c r="HZ206" s="110"/>
      <c r="IA206" s="110"/>
      <c r="IB206" s="110"/>
      <c r="IC206" s="110"/>
      <c r="ID206" s="110"/>
      <c r="IE206" s="110"/>
      <c r="IF206" s="110"/>
      <c r="IG206" s="110"/>
      <c r="IH206" s="110"/>
      <c r="II206" s="110"/>
      <c r="IJ206" s="110"/>
      <c r="IK206" s="110"/>
      <c r="IL206" s="110"/>
      <c r="IM206" s="110"/>
      <c r="IN206" s="110"/>
      <c r="IO206" s="110"/>
      <c r="IP206" s="110"/>
      <c r="IQ206" s="664"/>
    </row>
    <row r="207" spans="1:251" ht="16.5" hidden="1" customHeight="1">
      <c r="A207" s="659"/>
      <c r="B207" t="s">
        <v>1348</v>
      </c>
      <c r="C207" t="s">
        <v>450</v>
      </c>
      <c r="D207">
        <v>10</v>
      </c>
      <c r="E207" t="s">
        <v>450</v>
      </c>
      <c r="F207">
        <v>1</v>
      </c>
      <c r="G207" s="665"/>
      <c r="H207">
        <v>55</v>
      </c>
      <c r="J207" s="214" t="str">
        <f t="shared" si="5"/>
        <v>LTQ100155</v>
      </c>
      <c r="K207">
        <v>117950</v>
      </c>
      <c r="R207" s="659"/>
      <c r="V207" s="214"/>
      <c r="EE207" s="659"/>
      <c r="EF207" s="110"/>
      <c r="EG207" s="110"/>
      <c r="EH207" s="110"/>
      <c r="EI207" s="661"/>
      <c r="EJ207" s="110"/>
      <c r="EK207" s="110"/>
      <c r="EL207" s="110"/>
      <c r="EM207" s="110"/>
      <c r="EN207" s="110"/>
      <c r="EO207" s="110"/>
      <c r="EP207" s="110"/>
      <c r="EQ207" s="110"/>
      <c r="ER207" s="110"/>
      <c r="ES207" s="110"/>
      <c r="ET207" s="110"/>
      <c r="EU207" s="110"/>
      <c r="EV207" s="110"/>
      <c r="EW207" s="110"/>
      <c r="EX207" s="110"/>
      <c r="EY207" s="110"/>
      <c r="EZ207" s="110"/>
      <c r="FA207" s="110"/>
      <c r="FB207" s="110"/>
      <c r="FC207" s="110"/>
      <c r="FD207" s="110"/>
      <c r="FE207" s="110"/>
      <c r="FF207" s="110"/>
      <c r="FG207" s="110"/>
      <c r="FH207" s="110"/>
      <c r="FI207" s="110"/>
      <c r="FJ207" s="110"/>
      <c r="FK207" s="110"/>
      <c r="FL207" s="110"/>
      <c r="FM207" s="110"/>
      <c r="FN207" s="110"/>
      <c r="FO207" s="110"/>
      <c r="FP207" s="110"/>
      <c r="FQ207" s="110"/>
      <c r="FR207" s="110"/>
      <c r="FS207" s="110"/>
      <c r="FT207" s="110"/>
      <c r="FU207" s="110"/>
      <c r="FV207" s="110"/>
      <c r="FW207" s="110"/>
      <c r="FX207" s="110"/>
      <c r="FY207" s="110"/>
      <c r="FZ207" s="110"/>
      <c r="GA207" s="110"/>
      <c r="GB207" s="110"/>
      <c r="GC207" s="110"/>
      <c r="GD207" s="110"/>
      <c r="GE207" s="110"/>
      <c r="GF207" s="110"/>
      <c r="GG207" s="110"/>
      <c r="GH207" s="110"/>
      <c r="GI207" s="110"/>
      <c r="GJ207" s="110"/>
      <c r="GK207" s="110"/>
      <c r="GL207" s="110"/>
      <c r="GM207" s="110"/>
      <c r="GN207" s="110"/>
      <c r="GO207" s="110"/>
      <c r="GP207" s="110"/>
      <c r="GQ207" s="110"/>
      <c r="GR207" s="110"/>
      <c r="GS207" s="110"/>
      <c r="GT207" s="110"/>
      <c r="GU207" s="110"/>
      <c r="GV207" s="110"/>
      <c r="GW207" s="110"/>
      <c r="GX207" s="110"/>
      <c r="GY207" s="110"/>
      <c r="GZ207" s="110"/>
      <c r="HA207" s="110"/>
      <c r="HB207" s="110"/>
      <c r="HC207" s="110"/>
      <c r="HD207" s="110"/>
      <c r="HE207" s="110"/>
      <c r="HF207" s="110"/>
      <c r="HG207" s="110"/>
      <c r="HH207" s="110"/>
      <c r="HI207" s="110"/>
      <c r="HJ207" s="110"/>
      <c r="HK207" s="110"/>
      <c r="HL207" s="110"/>
      <c r="HM207" s="110"/>
      <c r="HN207" s="110"/>
      <c r="HO207" s="110"/>
      <c r="HP207" s="110"/>
      <c r="HQ207" s="110"/>
      <c r="HR207" s="110"/>
      <c r="HS207" s="110"/>
      <c r="HT207" s="110"/>
      <c r="HU207" s="110"/>
      <c r="HV207" s="110"/>
      <c r="HW207" s="110"/>
      <c r="HX207" s="110"/>
      <c r="HY207" s="110"/>
      <c r="HZ207" s="110"/>
      <c r="IA207" s="110"/>
      <c r="IB207" s="110"/>
      <c r="IC207" s="110"/>
      <c r="ID207" s="110"/>
      <c r="IE207" s="110"/>
      <c r="IF207" s="110"/>
      <c r="IG207" s="110"/>
      <c r="IH207" s="110"/>
      <c r="II207" s="110"/>
      <c r="IJ207" s="110"/>
      <c r="IK207" s="110"/>
      <c r="IL207" s="110"/>
      <c r="IM207" s="110"/>
      <c r="IN207" s="110"/>
      <c r="IO207" s="110"/>
      <c r="IP207" s="110"/>
      <c r="IQ207" s="664"/>
    </row>
    <row r="208" spans="1:251" ht="16.5" hidden="1" customHeight="1">
      <c r="A208" s="659"/>
      <c r="B208" t="s">
        <v>1348</v>
      </c>
      <c r="C208" t="s">
        <v>450</v>
      </c>
      <c r="D208">
        <v>10</v>
      </c>
      <c r="E208" t="s">
        <v>450</v>
      </c>
      <c r="F208">
        <v>1</v>
      </c>
      <c r="G208" s="665"/>
      <c r="H208">
        <v>56</v>
      </c>
      <c r="J208" s="214" t="str">
        <f t="shared" si="5"/>
        <v>LTQ100156</v>
      </c>
      <c r="K208">
        <v>123870</v>
      </c>
      <c r="R208" s="659"/>
      <c r="V208" s="214"/>
      <c r="EE208" s="659"/>
      <c r="EF208" s="110"/>
      <c r="EG208" s="110"/>
      <c r="EH208" s="110"/>
      <c r="EI208" s="661"/>
      <c r="EJ208" s="110"/>
      <c r="EK208" s="110"/>
      <c r="EL208" s="110"/>
      <c r="EM208" s="110"/>
      <c r="EN208" s="110"/>
      <c r="EO208" s="110"/>
      <c r="EP208" s="110"/>
      <c r="EQ208" s="110"/>
      <c r="ER208" s="110"/>
      <c r="ES208" s="110"/>
      <c r="ET208" s="110"/>
      <c r="EU208" s="110"/>
      <c r="EV208" s="110"/>
      <c r="EW208" s="110"/>
      <c r="EX208" s="110"/>
      <c r="EY208" s="110"/>
      <c r="EZ208" s="110"/>
      <c r="FA208" s="110"/>
      <c r="FB208" s="110"/>
      <c r="FC208" s="110"/>
      <c r="FD208" s="110"/>
      <c r="FE208" s="110"/>
      <c r="FF208" s="110"/>
      <c r="FG208" s="110"/>
      <c r="FH208" s="110"/>
      <c r="FI208" s="110"/>
      <c r="FJ208" s="110"/>
      <c r="FK208" s="110"/>
      <c r="FL208" s="110"/>
      <c r="FM208" s="110"/>
      <c r="FN208" s="110"/>
      <c r="FO208" s="110"/>
      <c r="FP208" s="110"/>
      <c r="FQ208" s="110"/>
      <c r="FR208" s="110"/>
      <c r="FS208" s="110"/>
      <c r="FT208" s="110"/>
      <c r="FU208" s="110"/>
      <c r="FV208" s="110"/>
      <c r="FW208" s="110"/>
      <c r="FX208" s="110"/>
      <c r="FY208" s="110"/>
      <c r="FZ208" s="110"/>
      <c r="GA208" s="110"/>
      <c r="GB208" s="110"/>
      <c r="GC208" s="110"/>
      <c r="GD208" s="110"/>
      <c r="GE208" s="110"/>
      <c r="GF208" s="110"/>
      <c r="GG208" s="110"/>
      <c r="GH208" s="110"/>
      <c r="GI208" s="110"/>
      <c r="GJ208" s="110"/>
      <c r="GK208" s="110"/>
      <c r="GL208" s="110"/>
      <c r="GM208" s="110"/>
      <c r="GN208" s="110"/>
      <c r="GO208" s="110"/>
      <c r="GP208" s="110"/>
      <c r="GQ208" s="110"/>
      <c r="GR208" s="110"/>
      <c r="GS208" s="110"/>
      <c r="GT208" s="110"/>
      <c r="GU208" s="110"/>
      <c r="GV208" s="110"/>
      <c r="GW208" s="110"/>
      <c r="GX208" s="110"/>
      <c r="GY208" s="110"/>
      <c r="GZ208" s="110"/>
      <c r="HA208" s="110"/>
      <c r="HB208" s="110"/>
      <c r="HC208" s="110"/>
      <c r="HD208" s="110"/>
      <c r="HE208" s="110"/>
      <c r="HF208" s="110"/>
      <c r="HG208" s="110"/>
      <c r="HH208" s="110"/>
      <c r="HI208" s="110"/>
      <c r="HJ208" s="110"/>
      <c r="HK208" s="110"/>
      <c r="HL208" s="110"/>
      <c r="HM208" s="110"/>
      <c r="HN208" s="110"/>
      <c r="HO208" s="110"/>
      <c r="HP208" s="110"/>
      <c r="HQ208" s="110"/>
      <c r="HR208" s="110"/>
      <c r="HS208" s="110"/>
      <c r="HT208" s="110"/>
      <c r="HU208" s="110"/>
      <c r="HV208" s="110"/>
      <c r="HW208" s="110"/>
      <c r="HX208" s="110"/>
      <c r="HY208" s="110"/>
      <c r="HZ208" s="110"/>
      <c r="IA208" s="110"/>
      <c r="IB208" s="110"/>
      <c r="IC208" s="110"/>
      <c r="ID208" s="110"/>
      <c r="IE208" s="110"/>
      <c r="IF208" s="110"/>
      <c r="IG208" s="110"/>
      <c r="IH208" s="110"/>
      <c r="II208" s="110"/>
      <c r="IJ208" s="110"/>
      <c r="IK208" s="110"/>
      <c r="IL208" s="110"/>
      <c r="IM208" s="110"/>
      <c r="IN208" s="110"/>
      <c r="IO208" s="110"/>
      <c r="IP208" s="110"/>
      <c r="IQ208" s="664"/>
    </row>
    <row r="209" spans="1:251" ht="16.5" hidden="1" customHeight="1">
      <c r="A209" s="659"/>
      <c r="B209" t="s">
        <v>1348</v>
      </c>
      <c r="C209" t="s">
        <v>450</v>
      </c>
      <c r="D209">
        <v>10</v>
      </c>
      <c r="E209" t="s">
        <v>450</v>
      </c>
      <c r="F209">
        <v>1</v>
      </c>
      <c r="G209" s="665"/>
      <c r="H209">
        <v>57</v>
      </c>
      <c r="J209" s="214" t="str">
        <f t="shared" si="5"/>
        <v>LTQ100157</v>
      </c>
      <c r="K209">
        <v>129800</v>
      </c>
      <c r="R209" s="659"/>
      <c r="V209" s="214"/>
      <c r="EE209" s="659"/>
      <c r="EF209" s="110"/>
      <c r="EG209" s="110"/>
      <c r="EH209" s="110"/>
      <c r="EI209" s="661"/>
      <c r="EJ209" s="110"/>
      <c r="EK209" s="110"/>
      <c r="EL209" s="110"/>
      <c r="EM209" s="110"/>
      <c r="EN209" s="110"/>
      <c r="EO209" s="110"/>
      <c r="EP209" s="110"/>
      <c r="EQ209" s="110"/>
      <c r="ER209" s="110"/>
      <c r="ES209" s="110"/>
      <c r="ET209" s="110"/>
      <c r="EU209" s="110"/>
      <c r="EV209" s="110"/>
      <c r="EW209" s="110"/>
      <c r="EX209" s="110"/>
      <c r="EY209" s="110"/>
      <c r="EZ209" s="110"/>
      <c r="FA209" s="110"/>
      <c r="FB209" s="110"/>
      <c r="FC209" s="110"/>
      <c r="FD209" s="110"/>
      <c r="FE209" s="110"/>
      <c r="FF209" s="110"/>
      <c r="FG209" s="110"/>
      <c r="FH209" s="110"/>
      <c r="FI209" s="110"/>
      <c r="FJ209" s="110"/>
      <c r="FK209" s="110"/>
      <c r="FL209" s="110"/>
      <c r="FM209" s="110"/>
      <c r="FN209" s="110"/>
      <c r="FO209" s="110"/>
      <c r="FP209" s="110"/>
      <c r="FQ209" s="110"/>
      <c r="FR209" s="110"/>
      <c r="FS209" s="110"/>
      <c r="FT209" s="110"/>
      <c r="FU209" s="110"/>
      <c r="FV209" s="110"/>
      <c r="FW209" s="110"/>
      <c r="FX209" s="110"/>
      <c r="FY209" s="110"/>
      <c r="FZ209" s="110"/>
      <c r="GA209" s="110"/>
      <c r="GB209" s="110"/>
      <c r="GC209" s="110"/>
      <c r="GD209" s="110"/>
      <c r="GE209" s="110"/>
      <c r="GF209" s="110"/>
      <c r="GG209" s="110"/>
      <c r="GH209" s="110"/>
      <c r="GI209" s="110"/>
      <c r="GJ209" s="110"/>
      <c r="GK209" s="110"/>
      <c r="GL209" s="110"/>
      <c r="GM209" s="110"/>
      <c r="GN209" s="110"/>
      <c r="GO209" s="110"/>
      <c r="GP209" s="110"/>
      <c r="GQ209" s="110"/>
      <c r="GR209" s="110"/>
      <c r="GS209" s="110"/>
      <c r="GT209" s="110"/>
      <c r="GU209" s="110"/>
      <c r="GV209" s="110"/>
      <c r="GW209" s="110"/>
      <c r="GX209" s="110"/>
      <c r="GY209" s="110"/>
      <c r="GZ209" s="110"/>
      <c r="HA209" s="110"/>
      <c r="HB209" s="110"/>
      <c r="HC209" s="110"/>
      <c r="HD209" s="110"/>
      <c r="HE209" s="110"/>
      <c r="HF209" s="110"/>
      <c r="HG209" s="110"/>
      <c r="HH209" s="110"/>
      <c r="HI209" s="110"/>
      <c r="HJ209" s="110"/>
      <c r="HK209" s="110"/>
      <c r="HL209" s="110"/>
      <c r="HM209" s="110"/>
      <c r="HN209" s="110"/>
      <c r="HO209" s="110"/>
      <c r="HP209" s="110"/>
      <c r="HQ209" s="110"/>
      <c r="HR209" s="110"/>
      <c r="HS209" s="110"/>
      <c r="HT209" s="110"/>
      <c r="HU209" s="110"/>
      <c r="HV209" s="110"/>
      <c r="HW209" s="110"/>
      <c r="HX209" s="110"/>
      <c r="HY209" s="110"/>
      <c r="HZ209" s="110"/>
      <c r="IA209" s="110"/>
      <c r="IB209" s="110"/>
      <c r="IC209" s="110"/>
      <c r="ID209" s="110"/>
      <c r="IE209" s="110"/>
      <c r="IF209" s="110"/>
      <c r="IG209" s="110"/>
      <c r="IH209" s="110"/>
      <c r="II209" s="110"/>
      <c r="IJ209" s="110"/>
      <c r="IK209" s="110"/>
      <c r="IL209" s="110"/>
      <c r="IM209" s="110"/>
      <c r="IN209" s="110"/>
      <c r="IO209" s="110"/>
      <c r="IP209" s="110"/>
      <c r="IQ209" s="664"/>
    </row>
    <row r="210" spans="1:251" ht="16.5" hidden="1" customHeight="1">
      <c r="A210" s="659"/>
      <c r="B210" t="s">
        <v>1348</v>
      </c>
      <c r="C210" t="s">
        <v>450</v>
      </c>
      <c r="D210">
        <v>10</v>
      </c>
      <c r="E210" t="s">
        <v>450</v>
      </c>
      <c r="F210">
        <v>1</v>
      </c>
      <c r="G210" s="665"/>
      <c r="H210">
        <v>58</v>
      </c>
      <c r="J210" s="214" t="str">
        <f t="shared" si="5"/>
        <v>LTQ100158</v>
      </c>
      <c r="K210">
        <v>135720</v>
      </c>
      <c r="R210" s="659"/>
      <c r="V210" s="214"/>
      <c r="EE210" s="659"/>
      <c r="EF210" s="110"/>
      <c r="EG210" s="110"/>
      <c r="EH210" s="110"/>
      <c r="EI210" s="661"/>
      <c r="EJ210" s="110"/>
      <c r="EK210" s="110"/>
      <c r="EL210" s="110"/>
      <c r="EM210" s="110"/>
      <c r="EN210" s="110"/>
      <c r="EO210" s="110"/>
      <c r="EP210" s="110"/>
      <c r="EQ210" s="110"/>
      <c r="ER210" s="110"/>
      <c r="ES210" s="110"/>
      <c r="ET210" s="110"/>
      <c r="EU210" s="110"/>
      <c r="EV210" s="110"/>
      <c r="EW210" s="110"/>
      <c r="EX210" s="110"/>
      <c r="EY210" s="110"/>
      <c r="EZ210" s="110"/>
      <c r="FA210" s="110"/>
      <c r="FB210" s="110"/>
      <c r="FC210" s="110"/>
      <c r="FD210" s="110"/>
      <c r="FE210" s="110"/>
      <c r="FF210" s="110"/>
      <c r="FG210" s="110"/>
      <c r="FH210" s="110"/>
      <c r="FI210" s="110"/>
      <c r="FJ210" s="110"/>
      <c r="FK210" s="110"/>
      <c r="FL210" s="110"/>
      <c r="FM210" s="110"/>
      <c r="FN210" s="110"/>
      <c r="FO210" s="110"/>
      <c r="FP210" s="110"/>
      <c r="FQ210" s="110"/>
      <c r="FR210" s="110"/>
      <c r="FS210" s="110"/>
      <c r="FT210" s="110"/>
      <c r="FU210" s="110"/>
      <c r="FV210" s="110"/>
      <c r="FW210" s="110"/>
      <c r="FX210" s="110"/>
      <c r="FY210" s="110"/>
      <c r="FZ210" s="110"/>
      <c r="GA210" s="110"/>
      <c r="GB210" s="110"/>
      <c r="GC210" s="110"/>
      <c r="GD210" s="110"/>
      <c r="GE210" s="110"/>
      <c r="GF210" s="110"/>
      <c r="GG210" s="110"/>
      <c r="GH210" s="110"/>
      <c r="GI210" s="110"/>
      <c r="GJ210" s="110"/>
      <c r="GK210" s="110"/>
      <c r="GL210" s="110"/>
      <c r="GM210" s="110"/>
      <c r="GN210" s="110"/>
      <c r="GO210" s="110"/>
      <c r="GP210" s="110"/>
      <c r="GQ210" s="110"/>
      <c r="GR210" s="110"/>
      <c r="GS210" s="110"/>
      <c r="GT210" s="110"/>
      <c r="GU210" s="110"/>
      <c r="GV210" s="110"/>
      <c r="GW210" s="110"/>
      <c r="GX210" s="110"/>
      <c r="GY210" s="110"/>
      <c r="GZ210" s="110"/>
      <c r="HA210" s="110"/>
      <c r="HB210" s="110"/>
      <c r="HC210" s="110"/>
      <c r="HD210" s="110"/>
      <c r="HE210" s="110"/>
      <c r="HF210" s="110"/>
      <c r="HG210" s="110"/>
      <c r="HH210" s="110"/>
      <c r="HI210" s="110"/>
      <c r="HJ210" s="110"/>
      <c r="HK210" s="110"/>
      <c r="HL210" s="110"/>
      <c r="HM210" s="110"/>
      <c r="HN210" s="110"/>
      <c r="HO210" s="110"/>
      <c r="HP210" s="110"/>
      <c r="HQ210" s="110"/>
      <c r="HR210" s="110"/>
      <c r="HS210" s="110"/>
      <c r="HT210" s="110"/>
      <c r="HU210" s="110"/>
      <c r="HV210" s="110"/>
      <c r="HW210" s="110"/>
      <c r="HX210" s="110"/>
      <c r="HY210" s="110"/>
      <c r="HZ210" s="110"/>
      <c r="IA210" s="110"/>
      <c r="IB210" s="110"/>
      <c r="IC210" s="110"/>
      <c r="ID210" s="110"/>
      <c r="IE210" s="110"/>
      <c r="IF210" s="110"/>
      <c r="IG210" s="110"/>
      <c r="IH210" s="110"/>
      <c r="II210" s="110"/>
      <c r="IJ210" s="110"/>
      <c r="IK210" s="110"/>
      <c r="IL210" s="110"/>
      <c r="IM210" s="110"/>
      <c r="IN210" s="110"/>
      <c r="IO210" s="110"/>
      <c r="IP210" s="110"/>
      <c r="IQ210" s="664"/>
    </row>
    <row r="211" spans="1:251" ht="16.5" hidden="1" customHeight="1">
      <c r="A211" s="659"/>
      <c r="B211" t="s">
        <v>1348</v>
      </c>
      <c r="C211" t="s">
        <v>450</v>
      </c>
      <c r="D211">
        <v>10</v>
      </c>
      <c r="E211" t="s">
        <v>450</v>
      </c>
      <c r="F211">
        <v>1</v>
      </c>
      <c r="G211" s="665"/>
      <c r="H211">
        <v>59</v>
      </c>
      <c r="J211" s="214" t="str">
        <f t="shared" si="5"/>
        <v>LTQ100159</v>
      </c>
      <c r="K211">
        <v>141640</v>
      </c>
      <c r="R211" s="659"/>
      <c r="V211" s="214"/>
      <c r="EE211" s="659"/>
      <c r="EF211" s="110"/>
      <c r="EG211" s="110"/>
      <c r="EH211" s="110"/>
      <c r="EI211" s="661"/>
      <c r="EJ211" s="110"/>
      <c r="EK211" s="110"/>
      <c r="EL211" s="110"/>
      <c r="EM211" s="110"/>
      <c r="EN211" s="110"/>
      <c r="EO211" s="110"/>
      <c r="EP211" s="110"/>
      <c r="EQ211" s="110"/>
      <c r="ER211" s="110"/>
      <c r="ES211" s="110"/>
      <c r="ET211" s="110"/>
      <c r="EU211" s="110"/>
      <c r="EV211" s="110"/>
      <c r="EW211" s="110"/>
      <c r="EX211" s="110"/>
      <c r="EY211" s="110"/>
      <c r="EZ211" s="110"/>
      <c r="FA211" s="110"/>
      <c r="FB211" s="110"/>
      <c r="FC211" s="110"/>
      <c r="FD211" s="110"/>
      <c r="FE211" s="110"/>
      <c r="FF211" s="110"/>
      <c r="FG211" s="110"/>
      <c r="FH211" s="110"/>
      <c r="FI211" s="110"/>
      <c r="FJ211" s="110"/>
      <c r="FK211" s="110"/>
      <c r="FL211" s="110"/>
      <c r="FM211" s="110"/>
      <c r="FN211" s="110"/>
      <c r="FO211" s="110"/>
      <c r="FP211" s="110"/>
      <c r="FQ211" s="110"/>
      <c r="FR211" s="110"/>
      <c r="FS211" s="110"/>
      <c r="FT211" s="110"/>
      <c r="FU211" s="110"/>
      <c r="FV211" s="110"/>
      <c r="FW211" s="110"/>
      <c r="FX211" s="110"/>
      <c r="FY211" s="110"/>
      <c r="FZ211" s="110"/>
      <c r="GA211" s="110"/>
      <c r="GB211" s="110"/>
      <c r="GC211" s="110"/>
      <c r="GD211" s="110"/>
      <c r="GE211" s="110"/>
      <c r="GF211" s="110"/>
      <c r="GG211" s="110"/>
      <c r="GH211" s="110"/>
      <c r="GI211" s="110"/>
      <c r="GJ211" s="110"/>
      <c r="GK211" s="110"/>
      <c r="GL211" s="110"/>
      <c r="GM211" s="110"/>
      <c r="GN211" s="110"/>
      <c r="GO211" s="110"/>
      <c r="GP211" s="110"/>
      <c r="GQ211" s="110"/>
      <c r="GR211" s="110"/>
      <c r="GS211" s="110"/>
      <c r="GT211" s="110"/>
      <c r="GU211" s="110"/>
      <c r="GV211" s="110"/>
      <c r="GW211" s="110"/>
      <c r="GX211" s="110"/>
      <c r="GY211" s="110"/>
      <c r="GZ211" s="110"/>
      <c r="HA211" s="110"/>
      <c r="HB211" s="110"/>
      <c r="HC211" s="110"/>
      <c r="HD211" s="110"/>
      <c r="HE211" s="110"/>
      <c r="HF211" s="110"/>
      <c r="HG211" s="110"/>
      <c r="HH211" s="110"/>
      <c r="HI211" s="110"/>
      <c r="HJ211" s="110"/>
      <c r="HK211" s="110"/>
      <c r="HL211" s="110"/>
      <c r="HM211" s="110"/>
      <c r="HN211" s="110"/>
      <c r="HO211" s="110"/>
      <c r="HP211" s="110"/>
      <c r="HQ211" s="110"/>
      <c r="HR211" s="110"/>
      <c r="HS211" s="110"/>
      <c r="HT211" s="110"/>
      <c r="HU211" s="110"/>
      <c r="HV211" s="110"/>
      <c r="HW211" s="110"/>
      <c r="HX211" s="110"/>
      <c r="HY211" s="110"/>
      <c r="HZ211" s="110"/>
      <c r="IA211" s="110"/>
      <c r="IB211" s="110"/>
      <c r="IC211" s="110"/>
      <c r="ID211" s="110"/>
      <c r="IE211" s="110"/>
      <c r="IF211" s="110"/>
      <c r="IG211" s="110"/>
      <c r="IH211" s="110"/>
      <c r="II211" s="110"/>
      <c r="IJ211" s="110"/>
      <c r="IK211" s="110"/>
      <c r="IL211" s="110"/>
      <c r="IM211" s="110"/>
      <c r="IN211" s="110"/>
      <c r="IO211" s="110"/>
      <c r="IP211" s="110"/>
      <c r="IQ211" s="664"/>
    </row>
    <row r="212" spans="1:251" ht="16.5" hidden="1" customHeight="1">
      <c r="A212" s="659"/>
      <c r="B212" t="s">
        <v>1348</v>
      </c>
      <c r="C212" t="s">
        <v>450</v>
      </c>
      <c r="D212">
        <v>10</v>
      </c>
      <c r="E212" t="s">
        <v>450</v>
      </c>
      <c r="F212">
        <v>1</v>
      </c>
      <c r="G212" s="665"/>
      <c r="H212">
        <v>60</v>
      </c>
      <c r="J212" s="214" t="str">
        <f t="shared" si="5"/>
        <v>LTQ100160</v>
      </c>
      <c r="K212">
        <v>147530</v>
      </c>
      <c r="R212" s="659"/>
      <c r="V212" s="214"/>
      <c r="EE212" s="659"/>
      <c r="EF212" s="110"/>
      <c r="EG212" s="110"/>
      <c r="EH212" s="110"/>
      <c r="EI212" s="661"/>
      <c r="EJ212" s="110"/>
      <c r="EK212" s="110"/>
      <c r="EL212" s="110"/>
      <c r="EM212" s="110"/>
      <c r="EN212" s="110"/>
      <c r="EO212" s="110"/>
      <c r="EP212" s="110"/>
      <c r="EQ212" s="110"/>
      <c r="ER212" s="110"/>
      <c r="ES212" s="110"/>
      <c r="ET212" s="110"/>
      <c r="EU212" s="110"/>
      <c r="EV212" s="110"/>
      <c r="EW212" s="110"/>
      <c r="EX212" s="110"/>
      <c r="EY212" s="110"/>
      <c r="EZ212" s="110"/>
      <c r="FA212" s="110"/>
      <c r="FB212" s="110"/>
      <c r="FC212" s="110"/>
      <c r="FD212" s="110"/>
      <c r="FE212" s="110"/>
      <c r="FF212" s="110"/>
      <c r="FG212" s="110"/>
      <c r="FH212" s="110"/>
      <c r="FI212" s="110"/>
      <c r="FJ212" s="110"/>
      <c r="FK212" s="110"/>
      <c r="FL212" s="110"/>
      <c r="FM212" s="110"/>
      <c r="FN212" s="110"/>
      <c r="FO212" s="110"/>
      <c r="FP212" s="110"/>
      <c r="FQ212" s="110"/>
      <c r="FR212" s="110"/>
      <c r="FS212" s="110"/>
      <c r="FT212" s="110"/>
      <c r="FU212" s="110"/>
      <c r="FV212" s="110"/>
      <c r="FW212" s="110"/>
      <c r="FX212" s="110"/>
      <c r="FY212" s="110"/>
      <c r="FZ212" s="110"/>
      <c r="GA212" s="110"/>
      <c r="GB212" s="110"/>
      <c r="GC212" s="110"/>
      <c r="GD212" s="110"/>
      <c r="GE212" s="110"/>
      <c r="GF212" s="110"/>
      <c r="GG212" s="110"/>
      <c r="GH212" s="110"/>
      <c r="GI212" s="110"/>
      <c r="GJ212" s="110"/>
      <c r="GK212" s="110"/>
      <c r="GL212" s="110"/>
      <c r="GM212" s="110"/>
      <c r="GN212" s="110"/>
      <c r="GO212" s="110"/>
      <c r="GP212" s="110"/>
      <c r="GQ212" s="110"/>
      <c r="GR212" s="110"/>
      <c r="GS212" s="110"/>
      <c r="GT212" s="110"/>
      <c r="GU212" s="110"/>
      <c r="GV212" s="110"/>
      <c r="GW212" s="110"/>
      <c r="GX212" s="110"/>
      <c r="GY212" s="110"/>
      <c r="GZ212" s="110"/>
      <c r="HA212" s="110"/>
      <c r="HB212" s="110"/>
      <c r="HC212" s="110"/>
      <c r="HD212" s="110"/>
      <c r="HE212" s="110"/>
      <c r="HF212" s="110"/>
      <c r="HG212" s="110"/>
      <c r="HH212" s="110"/>
      <c r="HI212" s="110"/>
      <c r="HJ212" s="110"/>
      <c r="HK212" s="110"/>
      <c r="HL212" s="110"/>
      <c r="HM212" s="110"/>
      <c r="HN212" s="110"/>
      <c r="HO212" s="110"/>
      <c r="HP212" s="110"/>
      <c r="HQ212" s="110"/>
      <c r="HR212" s="110"/>
      <c r="HS212" s="110"/>
      <c r="HT212" s="110"/>
      <c r="HU212" s="110"/>
      <c r="HV212" s="110"/>
      <c r="HW212" s="110"/>
      <c r="HX212" s="110"/>
      <c r="HY212" s="110"/>
      <c r="HZ212" s="110"/>
      <c r="IA212" s="110"/>
      <c r="IB212" s="110"/>
      <c r="IC212" s="110"/>
      <c r="ID212" s="110"/>
      <c r="IE212" s="110"/>
      <c r="IF212" s="110"/>
      <c r="IG212" s="110"/>
      <c r="IH212" s="110"/>
      <c r="II212" s="110"/>
      <c r="IJ212" s="110"/>
      <c r="IK212" s="110"/>
      <c r="IL212" s="110"/>
      <c r="IM212" s="110"/>
      <c r="IN212" s="110"/>
      <c r="IO212" s="110"/>
      <c r="IP212" s="110"/>
      <c r="IQ212" s="664"/>
    </row>
    <row r="213" spans="1:251" ht="16.5" hidden="1" customHeight="1">
      <c r="A213" s="659"/>
      <c r="B213" t="s">
        <v>1348</v>
      </c>
      <c r="C213" t="s">
        <v>450</v>
      </c>
      <c r="D213">
        <v>10</v>
      </c>
      <c r="E213" t="s">
        <v>450</v>
      </c>
      <c r="F213">
        <v>1</v>
      </c>
      <c r="G213" s="665"/>
      <c r="H213">
        <v>61</v>
      </c>
      <c r="J213" s="214" t="str">
        <f t="shared" si="5"/>
        <v>LTQ100161</v>
      </c>
      <c r="K213">
        <v>167450</v>
      </c>
      <c r="R213" s="659"/>
      <c r="V213" s="214"/>
      <c r="EE213" s="659"/>
      <c r="EF213" s="110"/>
      <c r="EG213" s="110"/>
      <c r="EH213" s="110"/>
      <c r="EI213" s="661"/>
      <c r="EJ213" s="110"/>
      <c r="EK213" s="110"/>
      <c r="EL213" s="110"/>
      <c r="EM213" s="110"/>
      <c r="EN213" s="110"/>
      <c r="EO213" s="110"/>
      <c r="EP213" s="110"/>
      <c r="EQ213" s="110"/>
      <c r="ER213" s="110"/>
      <c r="ES213" s="110"/>
      <c r="ET213" s="110"/>
      <c r="EU213" s="110"/>
      <c r="EV213" s="110"/>
      <c r="EW213" s="110"/>
      <c r="EX213" s="110"/>
      <c r="EY213" s="110"/>
      <c r="EZ213" s="110"/>
      <c r="FA213" s="110"/>
      <c r="FB213" s="110"/>
      <c r="FC213" s="110"/>
      <c r="FD213" s="110"/>
      <c r="FE213" s="110"/>
      <c r="FF213" s="110"/>
      <c r="FG213" s="110"/>
      <c r="FH213" s="110"/>
      <c r="FI213" s="110"/>
      <c r="FJ213" s="110"/>
      <c r="FK213" s="110"/>
      <c r="FL213" s="110"/>
      <c r="FM213" s="110"/>
      <c r="FN213" s="110"/>
      <c r="FO213" s="110"/>
      <c r="FP213" s="110"/>
      <c r="FQ213" s="110"/>
      <c r="FR213" s="110"/>
      <c r="FS213" s="110"/>
      <c r="FT213" s="110"/>
      <c r="FU213" s="110"/>
      <c r="FV213" s="110"/>
      <c r="FW213" s="110"/>
      <c r="FX213" s="110"/>
      <c r="FY213" s="110"/>
      <c r="FZ213" s="110"/>
      <c r="GA213" s="110"/>
      <c r="GB213" s="110"/>
      <c r="GC213" s="110"/>
      <c r="GD213" s="110"/>
      <c r="GE213" s="110"/>
      <c r="GF213" s="110"/>
      <c r="GG213" s="110"/>
      <c r="GH213" s="110"/>
      <c r="GI213" s="110"/>
      <c r="GJ213" s="110"/>
      <c r="GK213" s="110"/>
      <c r="GL213" s="110"/>
      <c r="GM213" s="110"/>
      <c r="GN213" s="110"/>
      <c r="GO213" s="110"/>
      <c r="GP213" s="110"/>
      <c r="GQ213" s="110"/>
      <c r="GR213" s="110"/>
      <c r="GS213" s="110"/>
      <c r="GT213" s="110"/>
      <c r="GU213" s="110"/>
      <c r="GV213" s="110"/>
      <c r="GW213" s="110"/>
      <c r="GX213" s="110"/>
      <c r="GY213" s="110"/>
      <c r="GZ213" s="110"/>
      <c r="HA213" s="110"/>
      <c r="HB213" s="110"/>
      <c r="HC213" s="110"/>
      <c r="HD213" s="110"/>
      <c r="HE213" s="110"/>
      <c r="HF213" s="110"/>
      <c r="HG213" s="110"/>
      <c r="HH213" s="110"/>
      <c r="HI213" s="110"/>
      <c r="HJ213" s="110"/>
      <c r="HK213" s="110"/>
      <c r="HL213" s="110"/>
      <c r="HM213" s="110"/>
      <c r="HN213" s="110"/>
      <c r="HO213" s="110"/>
      <c r="HP213" s="110"/>
      <c r="HQ213" s="110"/>
      <c r="HR213" s="110"/>
      <c r="HS213" s="110"/>
      <c r="HT213" s="110"/>
      <c r="HU213" s="110"/>
      <c r="HV213" s="110"/>
      <c r="HW213" s="110"/>
      <c r="HX213" s="110"/>
      <c r="HY213" s="110"/>
      <c r="HZ213" s="110"/>
      <c r="IA213" s="110"/>
      <c r="IB213" s="110"/>
      <c r="IC213" s="110"/>
      <c r="ID213" s="110"/>
      <c r="IE213" s="110"/>
      <c r="IF213" s="110"/>
      <c r="IG213" s="110"/>
      <c r="IH213" s="110"/>
      <c r="II213" s="110"/>
      <c r="IJ213" s="110"/>
      <c r="IK213" s="110"/>
      <c r="IL213" s="110"/>
      <c r="IM213" s="110"/>
      <c r="IN213" s="110"/>
      <c r="IO213" s="110"/>
      <c r="IP213" s="110"/>
      <c r="IQ213" s="664"/>
    </row>
    <row r="214" spans="1:251" ht="16.5" hidden="1" customHeight="1">
      <c r="A214" s="659"/>
      <c r="B214" t="s">
        <v>1348</v>
      </c>
      <c r="C214" t="s">
        <v>450</v>
      </c>
      <c r="D214">
        <v>10</v>
      </c>
      <c r="E214" t="s">
        <v>450</v>
      </c>
      <c r="F214">
        <v>1</v>
      </c>
      <c r="G214" s="665"/>
      <c r="H214">
        <v>62</v>
      </c>
      <c r="J214" s="214" t="str">
        <f t="shared" si="5"/>
        <v>LTQ100162</v>
      </c>
      <c r="K214">
        <v>187080</v>
      </c>
      <c r="R214" s="659"/>
      <c r="V214" s="214"/>
      <c r="EE214" s="659"/>
      <c r="EF214" s="110"/>
      <c r="EG214" s="110"/>
      <c r="EH214" s="110"/>
      <c r="EI214" s="661"/>
      <c r="EJ214" s="110"/>
      <c r="EK214" s="110"/>
      <c r="EL214" s="110"/>
      <c r="EM214" s="110"/>
      <c r="EN214" s="110"/>
      <c r="EO214" s="110"/>
      <c r="EP214" s="110"/>
      <c r="EQ214" s="110"/>
      <c r="ER214" s="110"/>
      <c r="ES214" s="110"/>
      <c r="ET214" s="110"/>
      <c r="EU214" s="110"/>
      <c r="EV214" s="110"/>
      <c r="EW214" s="110"/>
      <c r="EX214" s="110"/>
      <c r="EY214" s="110"/>
      <c r="EZ214" s="110"/>
      <c r="FA214" s="110"/>
      <c r="FB214" s="110"/>
      <c r="FC214" s="110"/>
      <c r="FD214" s="110"/>
      <c r="FE214" s="110"/>
      <c r="FF214" s="110"/>
      <c r="FG214" s="110"/>
      <c r="FH214" s="110"/>
      <c r="FI214" s="110"/>
      <c r="FJ214" s="110"/>
      <c r="FK214" s="110"/>
      <c r="FL214" s="110"/>
      <c r="FM214" s="110"/>
      <c r="FN214" s="110"/>
      <c r="FO214" s="110"/>
      <c r="FP214" s="110"/>
      <c r="FQ214" s="110"/>
      <c r="FR214" s="110"/>
      <c r="FS214" s="110"/>
      <c r="FT214" s="110"/>
      <c r="FU214" s="110"/>
      <c r="FV214" s="110"/>
      <c r="FW214" s="110"/>
      <c r="FX214" s="110"/>
      <c r="FY214" s="110"/>
      <c r="FZ214" s="110"/>
      <c r="GA214" s="110"/>
      <c r="GB214" s="110"/>
      <c r="GC214" s="110"/>
      <c r="GD214" s="110"/>
      <c r="GE214" s="110"/>
      <c r="GF214" s="110"/>
      <c r="GG214" s="110"/>
      <c r="GH214" s="110"/>
      <c r="GI214" s="110"/>
      <c r="GJ214" s="110"/>
      <c r="GK214" s="110"/>
      <c r="GL214" s="110"/>
      <c r="GM214" s="110"/>
      <c r="GN214" s="110"/>
      <c r="GO214" s="110"/>
      <c r="GP214" s="110"/>
      <c r="GQ214" s="110"/>
      <c r="GR214" s="110"/>
      <c r="GS214" s="110"/>
      <c r="GT214" s="110"/>
      <c r="GU214" s="110"/>
      <c r="GV214" s="110"/>
      <c r="GW214" s="110"/>
      <c r="GX214" s="110"/>
      <c r="GY214" s="110"/>
      <c r="GZ214" s="110"/>
      <c r="HA214" s="110"/>
      <c r="HB214" s="110"/>
      <c r="HC214" s="110"/>
      <c r="HD214" s="110"/>
      <c r="HE214" s="110"/>
      <c r="HF214" s="110"/>
      <c r="HG214" s="110"/>
      <c r="HH214" s="110"/>
      <c r="HI214" s="110"/>
      <c r="HJ214" s="110"/>
      <c r="HK214" s="110"/>
      <c r="HL214" s="110"/>
      <c r="HM214" s="110"/>
      <c r="HN214" s="110"/>
      <c r="HO214" s="110"/>
      <c r="HP214" s="110"/>
      <c r="HQ214" s="110"/>
      <c r="HR214" s="110"/>
      <c r="HS214" s="110"/>
      <c r="HT214" s="110"/>
      <c r="HU214" s="110"/>
      <c r="HV214" s="110"/>
      <c r="HW214" s="110"/>
      <c r="HX214" s="110"/>
      <c r="HY214" s="110"/>
      <c r="HZ214" s="110"/>
      <c r="IA214" s="110"/>
      <c r="IB214" s="110"/>
      <c r="IC214" s="110"/>
      <c r="ID214" s="110"/>
      <c r="IE214" s="110"/>
      <c r="IF214" s="110"/>
      <c r="IG214" s="110"/>
      <c r="IH214" s="110"/>
      <c r="II214" s="110"/>
      <c r="IJ214" s="110"/>
      <c r="IK214" s="110"/>
      <c r="IL214" s="110"/>
      <c r="IM214" s="110"/>
      <c r="IN214" s="110"/>
      <c r="IO214" s="110"/>
      <c r="IP214" s="110"/>
      <c r="IQ214" s="664"/>
    </row>
    <row r="215" spans="1:251" ht="16.5" hidden="1" customHeight="1">
      <c r="A215" s="659"/>
      <c r="B215" t="s">
        <v>1348</v>
      </c>
      <c r="C215" t="s">
        <v>450</v>
      </c>
      <c r="D215">
        <v>10</v>
      </c>
      <c r="E215" t="s">
        <v>450</v>
      </c>
      <c r="F215">
        <v>1</v>
      </c>
      <c r="G215" s="665"/>
      <c r="H215">
        <v>63</v>
      </c>
      <c r="J215" s="214" t="str">
        <f t="shared" si="5"/>
        <v>LTQ100163</v>
      </c>
      <c r="K215">
        <v>206910</v>
      </c>
      <c r="R215" s="659"/>
      <c r="V215" s="214"/>
      <c r="EE215" s="659"/>
      <c r="EF215" s="110"/>
      <c r="EG215" s="110"/>
      <c r="EH215" s="110"/>
      <c r="EI215" s="661"/>
      <c r="EJ215" s="110"/>
      <c r="EK215" s="110"/>
      <c r="EL215" s="110"/>
      <c r="EM215" s="110"/>
      <c r="EN215" s="110"/>
      <c r="EO215" s="110"/>
      <c r="EP215" s="110"/>
      <c r="EQ215" s="110"/>
      <c r="ER215" s="110"/>
      <c r="ES215" s="110"/>
      <c r="ET215" s="110"/>
      <c r="EU215" s="110"/>
      <c r="EV215" s="110"/>
      <c r="EW215" s="110"/>
      <c r="EX215" s="110"/>
      <c r="EY215" s="110"/>
      <c r="EZ215" s="110"/>
      <c r="FA215" s="110"/>
      <c r="FB215" s="110"/>
      <c r="FC215" s="110"/>
      <c r="FD215" s="110"/>
      <c r="FE215" s="110"/>
      <c r="FF215" s="110"/>
      <c r="FG215" s="110"/>
      <c r="FH215" s="110"/>
      <c r="FI215" s="110"/>
      <c r="FJ215" s="110"/>
      <c r="FK215" s="110"/>
      <c r="FL215" s="110"/>
      <c r="FM215" s="110"/>
      <c r="FN215" s="110"/>
      <c r="FO215" s="110"/>
      <c r="FP215" s="110"/>
      <c r="FQ215" s="110"/>
      <c r="FR215" s="110"/>
      <c r="FS215" s="110"/>
      <c r="FT215" s="110"/>
      <c r="FU215" s="110"/>
      <c r="FV215" s="110"/>
      <c r="FW215" s="110"/>
      <c r="FX215" s="110"/>
      <c r="FY215" s="110"/>
      <c r="FZ215" s="110"/>
      <c r="GA215" s="110"/>
      <c r="GB215" s="110"/>
      <c r="GC215" s="110"/>
      <c r="GD215" s="110"/>
      <c r="GE215" s="110"/>
      <c r="GF215" s="110"/>
      <c r="GG215" s="110"/>
      <c r="GH215" s="110"/>
      <c r="GI215" s="110"/>
      <c r="GJ215" s="110"/>
      <c r="GK215" s="110"/>
      <c r="GL215" s="110"/>
      <c r="GM215" s="110"/>
      <c r="GN215" s="110"/>
      <c r="GO215" s="110"/>
      <c r="GP215" s="110"/>
      <c r="GQ215" s="110"/>
      <c r="GR215" s="110"/>
      <c r="GS215" s="110"/>
      <c r="GT215" s="110"/>
      <c r="GU215" s="110"/>
      <c r="GV215" s="110"/>
      <c r="GW215" s="110"/>
      <c r="GX215" s="110"/>
      <c r="GY215" s="110"/>
      <c r="GZ215" s="110"/>
      <c r="HA215" s="110"/>
      <c r="HB215" s="110"/>
      <c r="HC215" s="110"/>
      <c r="HD215" s="110"/>
      <c r="HE215" s="110"/>
      <c r="HF215" s="110"/>
      <c r="HG215" s="110"/>
      <c r="HH215" s="110"/>
      <c r="HI215" s="110"/>
      <c r="HJ215" s="110"/>
      <c r="HK215" s="110"/>
      <c r="HL215" s="110"/>
      <c r="HM215" s="110"/>
      <c r="HN215" s="110"/>
      <c r="HO215" s="110"/>
      <c r="HP215" s="110"/>
      <c r="HQ215" s="110"/>
      <c r="HR215" s="110"/>
      <c r="HS215" s="110"/>
      <c r="HT215" s="110"/>
      <c r="HU215" s="110"/>
      <c r="HV215" s="110"/>
      <c r="HW215" s="110"/>
      <c r="HX215" s="110"/>
      <c r="HY215" s="110"/>
      <c r="HZ215" s="110"/>
      <c r="IA215" s="110"/>
      <c r="IB215" s="110"/>
      <c r="IC215" s="110"/>
      <c r="ID215" s="110"/>
      <c r="IE215" s="110"/>
      <c r="IF215" s="110"/>
      <c r="IG215" s="110"/>
      <c r="IH215" s="110"/>
      <c r="II215" s="110"/>
      <c r="IJ215" s="110"/>
      <c r="IK215" s="110"/>
      <c r="IL215" s="110"/>
      <c r="IM215" s="110"/>
      <c r="IN215" s="110"/>
      <c r="IO215" s="110"/>
      <c r="IP215" s="110"/>
      <c r="IQ215" s="664"/>
    </row>
    <row r="216" spans="1:251" ht="16.5" hidden="1" customHeight="1">
      <c r="A216" s="659"/>
      <c r="B216" t="s">
        <v>1348</v>
      </c>
      <c r="C216" t="s">
        <v>450</v>
      </c>
      <c r="D216">
        <v>10</v>
      </c>
      <c r="E216" t="s">
        <v>450</v>
      </c>
      <c r="F216">
        <v>1</v>
      </c>
      <c r="G216" s="665"/>
      <c r="H216">
        <v>64</v>
      </c>
      <c r="J216" s="214" t="str">
        <f t="shared" si="5"/>
        <v>LTQ100164</v>
      </c>
      <c r="K216">
        <v>226570</v>
      </c>
      <c r="R216" s="659"/>
      <c r="V216" s="214"/>
      <c r="EE216" s="659"/>
      <c r="EF216" s="110"/>
      <c r="EG216" s="110"/>
      <c r="EH216" s="110"/>
      <c r="EI216" s="661"/>
      <c r="EJ216" s="110"/>
      <c r="EK216" s="110"/>
      <c r="EL216" s="110"/>
      <c r="EM216" s="110"/>
      <c r="EN216" s="110"/>
      <c r="EO216" s="110"/>
      <c r="EP216" s="110"/>
      <c r="EQ216" s="110"/>
      <c r="ER216" s="110"/>
      <c r="ES216" s="110"/>
      <c r="ET216" s="110"/>
      <c r="EU216" s="110"/>
      <c r="EV216" s="110"/>
      <c r="EW216" s="110"/>
      <c r="EX216" s="110"/>
      <c r="EY216" s="110"/>
      <c r="EZ216" s="110"/>
      <c r="FA216" s="110"/>
      <c r="FB216" s="110"/>
      <c r="FC216" s="110"/>
      <c r="FD216" s="110"/>
      <c r="FE216" s="110"/>
      <c r="FF216" s="110"/>
      <c r="FG216" s="110"/>
      <c r="FH216" s="110"/>
      <c r="FI216" s="110"/>
      <c r="FJ216" s="110"/>
      <c r="FK216" s="110"/>
      <c r="FL216" s="110"/>
      <c r="FM216" s="110"/>
      <c r="FN216" s="110"/>
      <c r="FO216" s="110"/>
      <c r="FP216" s="110"/>
      <c r="FQ216" s="110"/>
      <c r="FR216" s="110"/>
      <c r="FS216" s="110"/>
      <c r="FT216" s="110"/>
      <c r="FU216" s="110"/>
      <c r="FV216" s="110"/>
      <c r="FW216" s="110"/>
      <c r="FX216" s="110"/>
      <c r="FY216" s="110"/>
      <c r="FZ216" s="110"/>
      <c r="GA216" s="110"/>
      <c r="GB216" s="110"/>
      <c r="GC216" s="110"/>
      <c r="GD216" s="110"/>
      <c r="GE216" s="110"/>
      <c r="GF216" s="110"/>
      <c r="GG216" s="110"/>
      <c r="GH216" s="110"/>
      <c r="GI216" s="110"/>
      <c r="GJ216" s="110"/>
      <c r="GK216" s="110"/>
      <c r="GL216" s="110"/>
      <c r="GM216" s="110"/>
      <c r="GN216" s="110"/>
      <c r="GO216" s="110"/>
      <c r="GP216" s="110"/>
      <c r="GQ216" s="110"/>
      <c r="GR216" s="110"/>
      <c r="GS216" s="110"/>
      <c r="GT216" s="110"/>
      <c r="GU216" s="110"/>
      <c r="GV216" s="110"/>
      <c r="GW216" s="110"/>
      <c r="GX216" s="110"/>
      <c r="GY216" s="110"/>
      <c r="GZ216" s="110"/>
      <c r="HA216" s="110"/>
      <c r="HB216" s="110"/>
      <c r="HC216" s="110"/>
      <c r="HD216" s="110"/>
      <c r="HE216" s="110"/>
      <c r="HF216" s="110"/>
      <c r="HG216" s="110"/>
      <c r="HH216" s="110"/>
      <c r="HI216" s="110"/>
      <c r="HJ216" s="110"/>
      <c r="HK216" s="110"/>
      <c r="HL216" s="110"/>
      <c r="HM216" s="110"/>
      <c r="HN216" s="110"/>
      <c r="HO216" s="110"/>
      <c r="HP216" s="110"/>
      <c r="HQ216" s="110"/>
      <c r="HR216" s="110"/>
      <c r="HS216" s="110"/>
      <c r="HT216" s="110"/>
      <c r="HU216" s="110"/>
      <c r="HV216" s="110"/>
      <c r="HW216" s="110"/>
      <c r="HX216" s="110"/>
      <c r="HY216" s="110"/>
      <c r="HZ216" s="110"/>
      <c r="IA216" s="110"/>
      <c r="IB216" s="110"/>
      <c r="IC216" s="110"/>
      <c r="ID216" s="110"/>
      <c r="IE216" s="110"/>
      <c r="IF216" s="110"/>
      <c r="IG216" s="110"/>
      <c r="IH216" s="110"/>
      <c r="II216" s="110"/>
      <c r="IJ216" s="110"/>
      <c r="IK216" s="110"/>
      <c r="IL216" s="110"/>
      <c r="IM216" s="110"/>
      <c r="IN216" s="110"/>
      <c r="IO216" s="110"/>
      <c r="IP216" s="110"/>
      <c r="IQ216" s="664"/>
    </row>
    <row r="217" spans="1:251" ht="16.5" hidden="1" customHeight="1">
      <c r="A217" s="659"/>
      <c r="B217" t="s">
        <v>1348</v>
      </c>
      <c r="C217" t="s">
        <v>450</v>
      </c>
      <c r="D217">
        <v>10</v>
      </c>
      <c r="E217" t="s">
        <v>450</v>
      </c>
      <c r="F217">
        <v>1</v>
      </c>
      <c r="G217" s="665"/>
      <c r="H217">
        <v>65</v>
      </c>
      <c r="J217" s="214" t="str">
        <f t="shared" si="5"/>
        <v>LTQ100165</v>
      </c>
      <c r="K217">
        <v>246270</v>
      </c>
      <c r="R217" s="659"/>
      <c r="V217" s="214"/>
      <c r="EE217" s="659"/>
      <c r="EF217" s="110"/>
      <c r="EG217" s="110"/>
      <c r="EH217" s="110"/>
      <c r="EI217" s="661"/>
      <c r="EJ217" s="110"/>
      <c r="EK217" s="110"/>
      <c r="EL217" s="110"/>
      <c r="EM217" s="110"/>
      <c r="EN217" s="110"/>
      <c r="EO217" s="110"/>
      <c r="EP217" s="110"/>
      <c r="EQ217" s="110"/>
      <c r="ER217" s="110"/>
      <c r="ES217" s="110"/>
      <c r="ET217" s="110"/>
      <c r="EU217" s="110"/>
      <c r="EV217" s="110"/>
      <c r="EW217" s="110"/>
      <c r="EX217" s="110"/>
      <c r="EY217" s="110"/>
      <c r="EZ217" s="110"/>
      <c r="FA217" s="110"/>
      <c r="FB217" s="110"/>
      <c r="FC217" s="110"/>
      <c r="FD217" s="110"/>
      <c r="FE217" s="110"/>
      <c r="FF217" s="110"/>
      <c r="FG217" s="110"/>
      <c r="FH217" s="110"/>
      <c r="FI217" s="110"/>
      <c r="FJ217" s="110"/>
      <c r="FK217" s="110"/>
      <c r="FL217" s="110"/>
      <c r="FM217" s="110"/>
      <c r="FN217" s="110"/>
      <c r="FO217" s="110"/>
      <c r="FP217" s="110"/>
      <c r="FQ217" s="110"/>
      <c r="FR217" s="110"/>
      <c r="FS217" s="110"/>
      <c r="FT217" s="110"/>
      <c r="FU217" s="110"/>
      <c r="FV217" s="110"/>
      <c r="FW217" s="110"/>
      <c r="FX217" s="110"/>
      <c r="FY217" s="110"/>
      <c r="FZ217" s="110"/>
      <c r="GA217" s="110"/>
      <c r="GB217" s="110"/>
      <c r="GC217" s="110"/>
      <c r="GD217" s="110"/>
      <c r="GE217" s="110"/>
      <c r="GF217" s="110"/>
      <c r="GG217" s="110"/>
      <c r="GH217" s="110"/>
      <c r="GI217" s="110"/>
      <c r="GJ217" s="110"/>
      <c r="GK217" s="110"/>
      <c r="GL217" s="110"/>
      <c r="GM217" s="110"/>
      <c r="GN217" s="110"/>
      <c r="GO217" s="110"/>
      <c r="GP217" s="110"/>
      <c r="GQ217" s="110"/>
      <c r="GR217" s="110"/>
      <c r="GS217" s="110"/>
      <c r="GT217" s="110"/>
      <c r="GU217" s="110"/>
      <c r="GV217" s="110"/>
      <c r="GW217" s="110"/>
      <c r="GX217" s="110"/>
      <c r="GY217" s="110"/>
      <c r="GZ217" s="110"/>
      <c r="HA217" s="110"/>
      <c r="HB217" s="110"/>
      <c r="HC217" s="110"/>
      <c r="HD217" s="110"/>
      <c r="HE217" s="110"/>
      <c r="HF217" s="110"/>
      <c r="HG217" s="110"/>
      <c r="HH217" s="110"/>
      <c r="HI217" s="110"/>
      <c r="HJ217" s="110"/>
      <c r="HK217" s="110"/>
      <c r="HL217" s="110"/>
      <c r="HM217" s="110"/>
      <c r="HN217" s="110"/>
      <c r="HO217" s="110"/>
      <c r="HP217" s="110"/>
      <c r="HQ217" s="110"/>
      <c r="HR217" s="110"/>
      <c r="HS217" s="110"/>
      <c r="HT217" s="110"/>
      <c r="HU217" s="110"/>
      <c r="HV217" s="110"/>
      <c r="HW217" s="110"/>
      <c r="HX217" s="110"/>
      <c r="HY217" s="110"/>
      <c r="HZ217" s="110"/>
      <c r="IA217" s="110"/>
      <c r="IB217" s="110"/>
      <c r="IC217" s="110"/>
      <c r="ID217" s="110"/>
      <c r="IE217" s="110"/>
      <c r="IF217" s="110"/>
      <c r="IG217" s="110"/>
      <c r="IH217" s="110"/>
      <c r="II217" s="110"/>
      <c r="IJ217" s="110"/>
      <c r="IK217" s="110"/>
      <c r="IL217" s="110"/>
      <c r="IM217" s="110"/>
      <c r="IN217" s="110"/>
      <c r="IO217" s="110"/>
      <c r="IP217" s="110"/>
      <c r="IQ217" s="664"/>
    </row>
    <row r="218" spans="1:251" ht="16.5" hidden="1" customHeight="1">
      <c r="A218" s="659"/>
      <c r="B218" t="s">
        <v>1348</v>
      </c>
      <c r="C218" t="s">
        <v>450</v>
      </c>
      <c r="D218">
        <v>10</v>
      </c>
      <c r="E218" t="s">
        <v>450</v>
      </c>
      <c r="F218">
        <v>1</v>
      </c>
      <c r="G218" s="665"/>
      <c r="H218">
        <v>66</v>
      </c>
      <c r="J218" s="214" t="str">
        <f t="shared" si="5"/>
        <v>LTQ100166</v>
      </c>
      <c r="K218">
        <v>265950</v>
      </c>
      <c r="R218" s="659"/>
      <c r="V218" s="214"/>
      <c r="EE218" s="659"/>
      <c r="EF218" s="110"/>
      <c r="EG218" s="110"/>
      <c r="EH218" s="110"/>
      <c r="EI218" s="661"/>
      <c r="EJ218" s="110"/>
      <c r="EK218" s="110"/>
      <c r="EL218" s="110"/>
      <c r="EM218" s="110"/>
      <c r="EN218" s="110"/>
      <c r="EO218" s="110"/>
      <c r="EP218" s="110"/>
      <c r="EQ218" s="110"/>
      <c r="ER218" s="110"/>
      <c r="ES218" s="110"/>
      <c r="ET218" s="110"/>
      <c r="EU218" s="110"/>
      <c r="EV218" s="110"/>
      <c r="EW218" s="110"/>
      <c r="EX218" s="110"/>
      <c r="EY218" s="110"/>
      <c r="EZ218" s="110"/>
      <c r="FA218" s="110"/>
      <c r="FB218" s="110"/>
      <c r="FC218" s="110"/>
      <c r="FD218" s="110"/>
      <c r="FE218" s="110"/>
      <c r="FF218" s="110"/>
      <c r="FG218" s="110"/>
      <c r="FH218" s="110"/>
      <c r="FI218" s="110"/>
      <c r="FJ218" s="110"/>
      <c r="FK218" s="110"/>
      <c r="FL218" s="110"/>
      <c r="FM218" s="110"/>
      <c r="FN218" s="110"/>
      <c r="FO218" s="110"/>
      <c r="FP218" s="110"/>
      <c r="FQ218" s="110"/>
      <c r="FR218" s="110"/>
      <c r="FS218" s="110"/>
      <c r="FT218" s="110"/>
      <c r="FU218" s="110"/>
      <c r="FV218" s="110"/>
      <c r="FW218" s="110"/>
      <c r="FX218" s="110"/>
      <c r="FY218" s="110"/>
      <c r="FZ218" s="110"/>
      <c r="GA218" s="110"/>
      <c r="GB218" s="110"/>
      <c r="GC218" s="110"/>
      <c r="GD218" s="110"/>
      <c r="GE218" s="110"/>
      <c r="GF218" s="110"/>
      <c r="GG218" s="110"/>
      <c r="GH218" s="110"/>
      <c r="GI218" s="110"/>
      <c r="GJ218" s="110"/>
      <c r="GK218" s="110"/>
      <c r="GL218" s="110"/>
      <c r="GM218" s="110"/>
      <c r="GN218" s="110"/>
      <c r="GO218" s="110"/>
      <c r="GP218" s="110"/>
      <c r="GQ218" s="110"/>
      <c r="GR218" s="110"/>
      <c r="GS218" s="110"/>
      <c r="GT218" s="110"/>
      <c r="GU218" s="110"/>
      <c r="GV218" s="110"/>
      <c r="GW218" s="110"/>
      <c r="GX218" s="110"/>
      <c r="GY218" s="110"/>
      <c r="GZ218" s="110"/>
      <c r="HA218" s="110"/>
      <c r="HB218" s="110"/>
      <c r="HC218" s="110"/>
      <c r="HD218" s="110"/>
      <c r="HE218" s="110"/>
      <c r="HF218" s="110"/>
      <c r="HG218" s="110"/>
      <c r="HH218" s="110"/>
      <c r="HI218" s="110"/>
      <c r="HJ218" s="110"/>
      <c r="HK218" s="110"/>
      <c r="HL218" s="110"/>
      <c r="HM218" s="110"/>
      <c r="HN218" s="110"/>
      <c r="HO218" s="110"/>
      <c r="HP218" s="110"/>
      <c r="HQ218" s="110"/>
      <c r="HR218" s="110"/>
      <c r="HS218" s="110"/>
      <c r="HT218" s="110"/>
      <c r="HU218" s="110"/>
      <c r="HV218" s="110"/>
      <c r="HW218" s="110"/>
      <c r="HX218" s="110"/>
      <c r="HY218" s="110"/>
      <c r="HZ218" s="110"/>
      <c r="IA218" s="110"/>
      <c r="IB218" s="110"/>
      <c r="IC218" s="110"/>
      <c r="ID218" s="110"/>
      <c r="IE218" s="110"/>
      <c r="IF218" s="110"/>
      <c r="IG218" s="110"/>
      <c r="IH218" s="110"/>
      <c r="II218" s="110"/>
      <c r="IJ218" s="110"/>
      <c r="IK218" s="110"/>
      <c r="IL218" s="110"/>
      <c r="IM218" s="110"/>
      <c r="IN218" s="110"/>
      <c r="IO218" s="110"/>
      <c r="IP218" s="110"/>
      <c r="IQ218" s="664"/>
    </row>
    <row r="219" spans="1:251" ht="16.5" hidden="1" customHeight="1">
      <c r="A219" s="659"/>
      <c r="B219" t="s">
        <v>1348</v>
      </c>
      <c r="C219" t="s">
        <v>450</v>
      </c>
      <c r="D219">
        <v>10</v>
      </c>
      <c r="E219" t="s">
        <v>450</v>
      </c>
      <c r="F219">
        <v>1</v>
      </c>
      <c r="G219" s="665"/>
      <c r="H219">
        <v>67</v>
      </c>
      <c r="J219" s="214" t="str">
        <f t="shared" si="5"/>
        <v>LTQ100167</v>
      </c>
      <c r="K219">
        <v>285770</v>
      </c>
      <c r="R219" s="659"/>
      <c r="V219" s="214"/>
      <c r="EE219" s="659"/>
      <c r="EF219" s="110"/>
      <c r="EG219" s="110"/>
      <c r="EH219" s="110"/>
      <c r="EI219" s="661"/>
      <c r="EJ219" s="110"/>
      <c r="EK219" s="110"/>
      <c r="EL219" s="110"/>
      <c r="EM219" s="110"/>
      <c r="EN219" s="110"/>
      <c r="EO219" s="110"/>
      <c r="EP219" s="110"/>
      <c r="EQ219" s="110"/>
      <c r="ER219" s="110"/>
      <c r="ES219" s="110"/>
      <c r="ET219" s="110"/>
      <c r="EU219" s="110"/>
      <c r="EV219" s="110"/>
      <c r="EW219" s="110"/>
      <c r="EX219" s="110"/>
      <c r="EY219" s="110"/>
      <c r="EZ219" s="110"/>
      <c r="FA219" s="110"/>
      <c r="FB219" s="110"/>
      <c r="FC219" s="110"/>
      <c r="FD219" s="110"/>
      <c r="FE219" s="110"/>
      <c r="FF219" s="110"/>
      <c r="FG219" s="110"/>
      <c r="FH219" s="110"/>
      <c r="FI219" s="110"/>
      <c r="FJ219" s="110"/>
      <c r="FK219" s="110"/>
      <c r="FL219" s="110"/>
      <c r="FM219" s="110"/>
      <c r="FN219" s="110"/>
      <c r="FO219" s="110"/>
      <c r="FP219" s="110"/>
      <c r="FQ219" s="110"/>
      <c r="FR219" s="110"/>
      <c r="FS219" s="110"/>
      <c r="FT219" s="110"/>
      <c r="FU219" s="110"/>
      <c r="FV219" s="110"/>
      <c r="FW219" s="110"/>
      <c r="FX219" s="110"/>
      <c r="FY219" s="110"/>
      <c r="FZ219" s="110"/>
      <c r="GA219" s="110"/>
      <c r="GB219" s="110"/>
      <c r="GC219" s="110"/>
      <c r="GD219" s="110"/>
      <c r="GE219" s="110"/>
      <c r="GF219" s="110"/>
      <c r="GG219" s="110"/>
      <c r="GH219" s="110"/>
      <c r="GI219" s="110"/>
      <c r="GJ219" s="110"/>
      <c r="GK219" s="110"/>
      <c r="GL219" s="110"/>
      <c r="GM219" s="110"/>
      <c r="GN219" s="110"/>
      <c r="GO219" s="110"/>
      <c r="GP219" s="110"/>
      <c r="GQ219" s="110"/>
      <c r="GR219" s="110"/>
      <c r="GS219" s="110"/>
      <c r="GT219" s="110"/>
      <c r="GU219" s="110"/>
      <c r="GV219" s="110"/>
      <c r="GW219" s="110"/>
      <c r="GX219" s="110"/>
      <c r="GY219" s="110"/>
      <c r="GZ219" s="110"/>
      <c r="HA219" s="110"/>
      <c r="HB219" s="110"/>
      <c r="HC219" s="110"/>
      <c r="HD219" s="110"/>
      <c r="HE219" s="110"/>
      <c r="HF219" s="110"/>
      <c r="HG219" s="110"/>
      <c r="HH219" s="110"/>
      <c r="HI219" s="110"/>
      <c r="HJ219" s="110"/>
      <c r="HK219" s="110"/>
      <c r="HL219" s="110"/>
      <c r="HM219" s="110"/>
      <c r="HN219" s="110"/>
      <c r="HO219" s="110"/>
      <c r="HP219" s="110"/>
      <c r="HQ219" s="110"/>
      <c r="HR219" s="110"/>
      <c r="HS219" s="110"/>
      <c r="HT219" s="110"/>
      <c r="HU219" s="110"/>
      <c r="HV219" s="110"/>
      <c r="HW219" s="110"/>
      <c r="HX219" s="110"/>
      <c r="HY219" s="110"/>
      <c r="HZ219" s="110"/>
      <c r="IA219" s="110"/>
      <c r="IB219" s="110"/>
      <c r="IC219" s="110"/>
      <c r="ID219" s="110"/>
      <c r="IE219" s="110"/>
      <c r="IF219" s="110"/>
      <c r="IG219" s="110"/>
      <c r="IH219" s="110"/>
      <c r="II219" s="110"/>
      <c r="IJ219" s="110"/>
      <c r="IK219" s="110"/>
      <c r="IL219" s="110"/>
      <c r="IM219" s="110"/>
      <c r="IN219" s="110"/>
      <c r="IO219" s="110"/>
      <c r="IP219" s="110"/>
      <c r="IQ219" s="664"/>
    </row>
    <row r="220" spans="1:251" ht="16.5" hidden="1" customHeight="1">
      <c r="A220" s="659"/>
      <c r="B220" t="s">
        <v>1348</v>
      </c>
      <c r="C220" t="s">
        <v>450</v>
      </c>
      <c r="D220">
        <v>10</v>
      </c>
      <c r="E220" t="s">
        <v>450</v>
      </c>
      <c r="F220">
        <v>1</v>
      </c>
      <c r="G220" s="665"/>
      <c r="H220">
        <v>68</v>
      </c>
      <c r="J220" s="214" t="str">
        <f t="shared" si="5"/>
        <v>LTQ100168</v>
      </c>
      <c r="K220">
        <v>305470</v>
      </c>
      <c r="R220" s="659"/>
      <c r="V220" s="214"/>
      <c r="EE220" s="659"/>
      <c r="EF220" s="110"/>
      <c r="EG220" s="110"/>
      <c r="EH220" s="110"/>
      <c r="EI220" s="661"/>
      <c r="EJ220" s="110"/>
      <c r="EK220" s="110"/>
      <c r="EL220" s="110"/>
      <c r="EM220" s="110"/>
      <c r="EN220" s="110"/>
      <c r="EO220" s="110"/>
      <c r="EP220" s="110"/>
      <c r="EQ220" s="110"/>
      <c r="ER220" s="110"/>
      <c r="ES220" s="110"/>
      <c r="ET220" s="110"/>
      <c r="EU220" s="110"/>
      <c r="EV220" s="110"/>
      <c r="EW220" s="110"/>
      <c r="EX220" s="110"/>
      <c r="EY220" s="110"/>
      <c r="EZ220" s="110"/>
      <c r="FA220" s="110"/>
      <c r="FB220" s="110"/>
      <c r="FC220" s="110"/>
      <c r="FD220" s="110"/>
      <c r="FE220" s="110"/>
      <c r="FF220" s="110"/>
      <c r="FG220" s="110"/>
      <c r="FH220" s="110"/>
      <c r="FI220" s="110"/>
      <c r="FJ220" s="110"/>
      <c r="FK220" s="110"/>
      <c r="FL220" s="110"/>
      <c r="FM220" s="110"/>
      <c r="FN220" s="110"/>
      <c r="FO220" s="110"/>
      <c r="FP220" s="110"/>
      <c r="FQ220" s="110"/>
      <c r="FR220" s="110"/>
      <c r="FS220" s="110"/>
      <c r="FT220" s="110"/>
      <c r="FU220" s="110"/>
      <c r="FV220" s="110"/>
      <c r="FW220" s="110"/>
      <c r="FX220" s="110"/>
      <c r="FY220" s="110"/>
      <c r="FZ220" s="110"/>
      <c r="GA220" s="110"/>
      <c r="GB220" s="110"/>
      <c r="GC220" s="110"/>
      <c r="GD220" s="110"/>
      <c r="GE220" s="110"/>
      <c r="GF220" s="110"/>
      <c r="GG220" s="110"/>
      <c r="GH220" s="110"/>
      <c r="GI220" s="110"/>
      <c r="GJ220" s="110"/>
      <c r="GK220" s="110"/>
      <c r="GL220" s="110"/>
      <c r="GM220" s="110"/>
      <c r="GN220" s="110"/>
      <c r="GO220" s="110"/>
      <c r="GP220" s="110"/>
      <c r="GQ220" s="110"/>
      <c r="GR220" s="110"/>
      <c r="GS220" s="110"/>
      <c r="GT220" s="110"/>
      <c r="GU220" s="110"/>
      <c r="GV220" s="110"/>
      <c r="GW220" s="110"/>
      <c r="GX220" s="110"/>
      <c r="GY220" s="110"/>
      <c r="GZ220" s="110"/>
      <c r="HA220" s="110"/>
      <c r="HB220" s="110"/>
      <c r="HC220" s="110"/>
      <c r="HD220" s="110"/>
      <c r="HE220" s="110"/>
      <c r="HF220" s="110"/>
      <c r="HG220" s="110"/>
      <c r="HH220" s="110"/>
      <c r="HI220" s="110"/>
      <c r="HJ220" s="110"/>
      <c r="HK220" s="110"/>
      <c r="HL220" s="110"/>
      <c r="HM220" s="110"/>
      <c r="HN220" s="110"/>
      <c r="HO220" s="110"/>
      <c r="HP220" s="110"/>
      <c r="HQ220" s="110"/>
      <c r="HR220" s="110"/>
      <c r="HS220" s="110"/>
      <c r="HT220" s="110"/>
      <c r="HU220" s="110"/>
      <c r="HV220" s="110"/>
      <c r="HW220" s="110"/>
      <c r="HX220" s="110"/>
      <c r="HY220" s="110"/>
      <c r="HZ220" s="110"/>
      <c r="IA220" s="110"/>
      <c r="IB220" s="110"/>
      <c r="IC220" s="110"/>
      <c r="ID220" s="110"/>
      <c r="IE220" s="110"/>
      <c r="IF220" s="110"/>
      <c r="IG220" s="110"/>
      <c r="IH220" s="110"/>
      <c r="II220" s="110"/>
      <c r="IJ220" s="110"/>
      <c r="IK220" s="110"/>
      <c r="IL220" s="110"/>
      <c r="IM220" s="110"/>
      <c r="IN220" s="110"/>
      <c r="IO220" s="110"/>
      <c r="IP220" s="110"/>
      <c r="IQ220" s="664"/>
    </row>
    <row r="221" spans="1:251" ht="16.5" hidden="1" customHeight="1">
      <c r="A221" s="659"/>
      <c r="B221" t="s">
        <v>1348</v>
      </c>
      <c r="C221" t="s">
        <v>450</v>
      </c>
      <c r="D221">
        <v>10</v>
      </c>
      <c r="E221" t="s">
        <v>450</v>
      </c>
      <c r="F221">
        <v>1</v>
      </c>
      <c r="G221" s="665"/>
      <c r="H221">
        <v>69</v>
      </c>
      <c r="J221" s="214" t="str">
        <f t="shared" si="5"/>
        <v>LTQ100169</v>
      </c>
      <c r="K221">
        <v>325350</v>
      </c>
      <c r="R221" s="659"/>
      <c r="V221" s="214"/>
      <c r="EE221" s="659"/>
      <c r="EF221" s="110"/>
      <c r="EG221" s="110"/>
      <c r="EH221" s="110"/>
      <c r="EI221" s="661"/>
      <c r="EJ221" s="110"/>
      <c r="EK221" s="110"/>
      <c r="EL221" s="110"/>
      <c r="EM221" s="110"/>
      <c r="EN221" s="110"/>
      <c r="EO221" s="110"/>
      <c r="EP221" s="110"/>
      <c r="EQ221" s="110"/>
      <c r="ER221" s="110"/>
      <c r="ES221" s="110"/>
      <c r="ET221" s="110"/>
      <c r="EU221" s="110"/>
      <c r="EV221" s="110"/>
      <c r="EW221" s="110"/>
      <c r="EX221" s="110"/>
      <c r="EY221" s="110"/>
      <c r="EZ221" s="110"/>
      <c r="FA221" s="110"/>
      <c r="FB221" s="110"/>
      <c r="FC221" s="110"/>
      <c r="FD221" s="110"/>
      <c r="FE221" s="110"/>
      <c r="FF221" s="110"/>
      <c r="FG221" s="110"/>
      <c r="FH221" s="110"/>
      <c r="FI221" s="110"/>
      <c r="FJ221" s="110"/>
      <c r="FK221" s="110"/>
      <c r="FL221" s="110"/>
      <c r="FM221" s="110"/>
      <c r="FN221" s="110"/>
      <c r="FO221" s="110"/>
      <c r="FP221" s="110"/>
      <c r="FQ221" s="110"/>
      <c r="FR221" s="110"/>
      <c r="FS221" s="110"/>
      <c r="FT221" s="110"/>
      <c r="FU221" s="110"/>
      <c r="FV221" s="110"/>
      <c r="FW221" s="110"/>
      <c r="FX221" s="110"/>
      <c r="FY221" s="110"/>
      <c r="FZ221" s="110"/>
      <c r="GA221" s="110"/>
      <c r="GB221" s="110"/>
      <c r="GC221" s="110"/>
      <c r="GD221" s="110"/>
      <c r="GE221" s="110"/>
      <c r="GF221" s="110"/>
      <c r="GG221" s="110"/>
      <c r="GH221" s="110"/>
      <c r="GI221" s="110"/>
      <c r="GJ221" s="110"/>
      <c r="GK221" s="110"/>
      <c r="GL221" s="110"/>
      <c r="GM221" s="110"/>
      <c r="GN221" s="110"/>
      <c r="GO221" s="110"/>
      <c r="GP221" s="110"/>
      <c r="GQ221" s="110"/>
      <c r="GR221" s="110"/>
      <c r="GS221" s="110"/>
      <c r="GT221" s="110"/>
      <c r="GU221" s="110"/>
      <c r="GV221" s="110"/>
      <c r="GW221" s="110"/>
      <c r="GX221" s="110"/>
      <c r="GY221" s="110"/>
      <c r="GZ221" s="110"/>
      <c r="HA221" s="110"/>
      <c r="HB221" s="110"/>
      <c r="HC221" s="110"/>
      <c r="HD221" s="110"/>
      <c r="HE221" s="110"/>
      <c r="HF221" s="110"/>
      <c r="HG221" s="110"/>
      <c r="HH221" s="110"/>
      <c r="HI221" s="110"/>
      <c r="HJ221" s="110"/>
      <c r="HK221" s="110"/>
      <c r="HL221" s="110"/>
      <c r="HM221" s="110"/>
      <c r="HN221" s="110"/>
      <c r="HO221" s="110"/>
      <c r="HP221" s="110"/>
      <c r="HQ221" s="110"/>
      <c r="HR221" s="110"/>
      <c r="HS221" s="110"/>
      <c r="HT221" s="110"/>
      <c r="HU221" s="110"/>
      <c r="HV221" s="110"/>
      <c r="HW221" s="110"/>
      <c r="HX221" s="110"/>
      <c r="HY221" s="110"/>
      <c r="HZ221" s="110"/>
      <c r="IA221" s="110"/>
      <c r="IB221" s="110"/>
      <c r="IC221" s="110"/>
      <c r="ID221" s="110"/>
      <c r="IE221" s="110"/>
      <c r="IF221" s="110"/>
      <c r="IG221" s="110"/>
      <c r="IH221" s="110"/>
      <c r="II221" s="110"/>
      <c r="IJ221" s="110"/>
      <c r="IK221" s="110"/>
      <c r="IL221" s="110"/>
      <c r="IM221" s="110"/>
      <c r="IN221" s="110"/>
      <c r="IO221" s="110"/>
      <c r="IP221" s="110"/>
      <c r="IQ221" s="664"/>
    </row>
    <row r="222" spans="1:251" ht="16.5" hidden="1" customHeight="1">
      <c r="A222" s="659"/>
      <c r="B222" t="s">
        <v>1348</v>
      </c>
      <c r="C222" t="s">
        <v>450</v>
      </c>
      <c r="D222">
        <v>10</v>
      </c>
      <c r="E222" t="s">
        <v>450</v>
      </c>
      <c r="F222">
        <v>1</v>
      </c>
      <c r="G222" s="665"/>
      <c r="H222">
        <v>70</v>
      </c>
      <c r="J222" s="214" t="str">
        <f t="shared" si="5"/>
        <v>LTQ100170</v>
      </c>
      <c r="K222">
        <v>345100</v>
      </c>
      <c r="R222" s="659"/>
      <c r="V222" s="214"/>
      <c r="EE222" s="659"/>
      <c r="EF222" s="110"/>
      <c r="EG222" s="110"/>
      <c r="EH222" s="110"/>
      <c r="EI222" s="661"/>
      <c r="EJ222" s="110"/>
      <c r="EK222" s="110"/>
      <c r="EL222" s="110"/>
      <c r="EM222" s="110"/>
      <c r="EN222" s="110"/>
      <c r="EO222" s="110"/>
      <c r="EP222" s="110"/>
      <c r="EQ222" s="110"/>
      <c r="ER222" s="110"/>
      <c r="ES222" s="110"/>
      <c r="ET222" s="110"/>
      <c r="EU222" s="110"/>
      <c r="EV222" s="110"/>
      <c r="EW222" s="110"/>
      <c r="EX222" s="110"/>
      <c r="EY222" s="110"/>
      <c r="EZ222" s="110"/>
      <c r="FA222" s="110"/>
      <c r="FB222" s="110"/>
      <c r="FC222" s="110"/>
      <c r="FD222" s="110"/>
      <c r="FE222" s="110"/>
      <c r="FF222" s="110"/>
      <c r="FG222" s="110"/>
      <c r="FH222" s="110"/>
      <c r="FI222" s="110"/>
      <c r="FJ222" s="110"/>
      <c r="FK222" s="110"/>
      <c r="FL222" s="110"/>
      <c r="FM222" s="110"/>
      <c r="FN222" s="110"/>
      <c r="FO222" s="110"/>
      <c r="FP222" s="110"/>
      <c r="FQ222" s="110"/>
      <c r="FR222" s="110"/>
      <c r="FS222" s="110"/>
      <c r="FT222" s="110"/>
      <c r="FU222" s="110"/>
      <c r="FV222" s="110"/>
      <c r="FW222" s="110"/>
      <c r="FX222" s="110"/>
      <c r="FY222" s="110"/>
      <c r="FZ222" s="110"/>
      <c r="GA222" s="110"/>
      <c r="GB222" s="110"/>
      <c r="GC222" s="110"/>
      <c r="GD222" s="110"/>
      <c r="GE222" s="110"/>
      <c r="GF222" s="110"/>
      <c r="GG222" s="110"/>
      <c r="GH222" s="110"/>
      <c r="GI222" s="110"/>
      <c r="GJ222" s="110"/>
      <c r="GK222" s="110"/>
      <c r="GL222" s="110"/>
      <c r="GM222" s="110"/>
      <c r="GN222" s="110"/>
      <c r="GO222" s="110"/>
      <c r="GP222" s="110"/>
      <c r="GQ222" s="110"/>
      <c r="GR222" s="110"/>
      <c r="GS222" s="110"/>
      <c r="GT222" s="110"/>
      <c r="GU222" s="110"/>
      <c r="GV222" s="110"/>
      <c r="GW222" s="110"/>
      <c r="GX222" s="110"/>
      <c r="GY222" s="110"/>
      <c r="GZ222" s="110"/>
      <c r="HA222" s="110"/>
      <c r="HB222" s="110"/>
      <c r="HC222" s="110"/>
      <c r="HD222" s="110"/>
      <c r="HE222" s="110"/>
      <c r="HF222" s="110"/>
      <c r="HG222" s="110"/>
      <c r="HH222" s="110"/>
      <c r="HI222" s="110"/>
      <c r="HJ222" s="110"/>
      <c r="HK222" s="110"/>
      <c r="HL222" s="110"/>
      <c r="HM222" s="110"/>
      <c r="HN222" s="110"/>
      <c r="HO222" s="110"/>
      <c r="HP222" s="110"/>
      <c r="HQ222" s="110"/>
      <c r="HR222" s="110"/>
      <c r="HS222" s="110"/>
      <c r="HT222" s="110"/>
      <c r="HU222" s="110"/>
      <c r="HV222" s="110"/>
      <c r="HW222" s="110"/>
      <c r="HX222" s="110"/>
      <c r="HY222" s="110"/>
      <c r="HZ222" s="110"/>
      <c r="IA222" s="110"/>
      <c r="IB222" s="110"/>
      <c r="IC222" s="110"/>
      <c r="ID222" s="110"/>
      <c r="IE222" s="110"/>
      <c r="IF222" s="110"/>
      <c r="IG222" s="110"/>
      <c r="IH222" s="110"/>
      <c r="II222" s="110"/>
      <c r="IJ222" s="110"/>
      <c r="IK222" s="110"/>
      <c r="IL222" s="110"/>
      <c r="IM222" s="110"/>
      <c r="IN222" s="110"/>
      <c r="IO222" s="110"/>
      <c r="IP222" s="110"/>
      <c r="IQ222" s="664"/>
    </row>
    <row r="223" spans="1:251" ht="16.5" hidden="1" customHeight="1">
      <c r="A223" s="659"/>
      <c r="B223" t="s">
        <v>1348</v>
      </c>
      <c r="C223" t="s">
        <v>450</v>
      </c>
      <c r="D223">
        <v>10</v>
      </c>
      <c r="E223" t="s">
        <v>450</v>
      </c>
      <c r="F223">
        <v>2</v>
      </c>
      <c r="G223" s="665"/>
      <c r="H223">
        <v>15</v>
      </c>
      <c r="J223" s="214" t="str">
        <f t="shared" si="5"/>
        <v>LTQ100215</v>
      </c>
      <c r="K223">
        <v>45530</v>
      </c>
      <c r="R223" s="659"/>
      <c r="V223" s="214"/>
      <c r="EE223" s="659"/>
      <c r="EF223" s="110"/>
      <c r="EG223" s="110"/>
      <c r="EH223" s="110"/>
      <c r="EI223" s="661"/>
      <c r="EJ223" s="110"/>
      <c r="EK223" s="110"/>
      <c r="EL223" s="110"/>
      <c r="EM223" s="110"/>
      <c r="EN223" s="110"/>
      <c r="EO223" s="110"/>
      <c r="EP223" s="110"/>
      <c r="EQ223" s="110"/>
      <c r="ER223" s="110"/>
      <c r="ES223" s="110"/>
      <c r="ET223" s="110"/>
      <c r="EU223" s="110"/>
      <c r="EV223" s="110"/>
      <c r="EW223" s="110"/>
      <c r="EX223" s="110"/>
      <c r="EY223" s="110"/>
      <c r="EZ223" s="110"/>
      <c r="FA223" s="110"/>
      <c r="FB223" s="110"/>
      <c r="FC223" s="110"/>
      <c r="FD223" s="110"/>
      <c r="FE223" s="110"/>
      <c r="FF223" s="110"/>
      <c r="FG223" s="110"/>
      <c r="FH223" s="110"/>
      <c r="FI223" s="110"/>
      <c r="FJ223" s="110"/>
      <c r="FK223" s="110"/>
      <c r="FL223" s="110"/>
      <c r="FM223" s="110"/>
      <c r="FN223" s="110"/>
      <c r="FO223" s="110"/>
      <c r="FP223" s="110"/>
      <c r="FQ223" s="110"/>
      <c r="FR223" s="110"/>
      <c r="FS223" s="110"/>
      <c r="FT223" s="110"/>
      <c r="FU223" s="110"/>
      <c r="FV223" s="110"/>
      <c r="FW223" s="110"/>
      <c r="FX223" s="110"/>
      <c r="FY223" s="110"/>
      <c r="FZ223" s="110"/>
      <c r="GA223" s="110"/>
      <c r="GB223" s="110"/>
      <c r="GC223" s="110"/>
      <c r="GD223" s="110"/>
      <c r="GE223" s="110"/>
      <c r="GF223" s="110"/>
      <c r="GG223" s="110"/>
      <c r="GH223" s="110"/>
      <c r="GI223" s="110"/>
      <c r="GJ223" s="110"/>
      <c r="GK223" s="110"/>
      <c r="GL223" s="110"/>
      <c r="GM223" s="110"/>
      <c r="GN223" s="110"/>
      <c r="GO223" s="110"/>
      <c r="GP223" s="110"/>
      <c r="GQ223" s="110"/>
      <c r="GR223" s="110"/>
      <c r="GS223" s="110"/>
      <c r="GT223" s="110"/>
      <c r="GU223" s="110"/>
      <c r="GV223" s="110"/>
      <c r="GW223" s="110"/>
      <c r="GX223" s="110"/>
      <c r="GY223" s="110"/>
      <c r="GZ223" s="110"/>
      <c r="HA223" s="110"/>
      <c r="HB223" s="110"/>
      <c r="HC223" s="110"/>
      <c r="HD223" s="110"/>
      <c r="HE223" s="110"/>
      <c r="HF223" s="110"/>
      <c r="HG223" s="110"/>
      <c r="HH223" s="110"/>
      <c r="HI223" s="110"/>
      <c r="HJ223" s="110"/>
      <c r="HK223" s="110"/>
      <c r="HL223" s="110"/>
      <c r="HM223" s="110"/>
      <c r="HN223" s="110"/>
      <c r="HO223" s="110"/>
      <c r="HP223" s="110"/>
      <c r="HQ223" s="110"/>
      <c r="HR223" s="110"/>
      <c r="HS223" s="110"/>
      <c r="HT223" s="110"/>
      <c r="HU223" s="110"/>
      <c r="HV223" s="110"/>
      <c r="HW223" s="110"/>
      <c r="HX223" s="110"/>
      <c r="HY223" s="110"/>
      <c r="HZ223" s="110"/>
      <c r="IA223" s="110"/>
      <c r="IB223" s="110"/>
      <c r="IC223" s="110"/>
      <c r="ID223" s="110"/>
      <c r="IE223" s="110"/>
      <c r="IF223" s="110"/>
      <c r="IG223" s="110"/>
      <c r="IH223" s="110"/>
      <c r="II223" s="110"/>
      <c r="IJ223" s="110"/>
      <c r="IK223" s="110"/>
      <c r="IL223" s="110"/>
      <c r="IM223" s="110"/>
      <c r="IN223" s="110"/>
      <c r="IO223" s="110"/>
      <c r="IP223" s="110"/>
      <c r="IQ223" s="664"/>
    </row>
    <row r="224" spans="1:251" ht="16.5" hidden="1" customHeight="1">
      <c r="A224" s="659"/>
      <c r="B224" t="s">
        <v>1348</v>
      </c>
      <c r="C224" t="s">
        <v>450</v>
      </c>
      <c r="D224">
        <v>10</v>
      </c>
      <c r="E224" t="s">
        <v>450</v>
      </c>
      <c r="F224">
        <v>2</v>
      </c>
      <c r="G224" s="665"/>
      <c r="H224">
        <v>16</v>
      </c>
      <c r="J224" s="214" t="str">
        <f t="shared" si="5"/>
        <v>LTQ100216</v>
      </c>
      <c r="K224">
        <v>46140</v>
      </c>
      <c r="R224" s="659"/>
      <c r="V224" s="214"/>
      <c r="EE224" s="659"/>
      <c r="EF224" s="110"/>
      <c r="EG224" s="110"/>
      <c r="EH224" s="110"/>
      <c r="EI224" s="661"/>
      <c r="EJ224" s="110"/>
      <c r="EK224" s="110"/>
      <c r="EL224" s="110"/>
      <c r="EM224" s="110"/>
      <c r="EN224" s="110"/>
      <c r="EO224" s="110"/>
      <c r="EP224" s="110"/>
      <c r="EQ224" s="110"/>
      <c r="ER224" s="110"/>
      <c r="ES224" s="110"/>
      <c r="ET224" s="110"/>
      <c r="EU224" s="110"/>
      <c r="EV224" s="110"/>
      <c r="EW224" s="110"/>
      <c r="EX224" s="110"/>
      <c r="EY224" s="110"/>
      <c r="EZ224" s="110"/>
      <c r="FA224" s="110"/>
      <c r="FB224" s="110"/>
      <c r="FC224" s="110"/>
      <c r="FD224" s="110"/>
      <c r="FE224" s="110"/>
      <c r="FF224" s="110"/>
      <c r="FG224" s="110"/>
      <c r="FH224" s="110"/>
      <c r="FI224" s="110"/>
      <c r="FJ224" s="110"/>
      <c r="FK224" s="110"/>
      <c r="FL224" s="110"/>
      <c r="FM224" s="110"/>
      <c r="FN224" s="110"/>
      <c r="FO224" s="110"/>
      <c r="FP224" s="110"/>
      <c r="FQ224" s="110"/>
      <c r="FR224" s="110"/>
      <c r="FS224" s="110"/>
      <c r="FT224" s="110"/>
      <c r="FU224" s="110"/>
      <c r="FV224" s="110"/>
      <c r="FW224" s="110"/>
      <c r="FX224" s="110"/>
      <c r="FY224" s="110"/>
      <c r="FZ224" s="110"/>
      <c r="GA224" s="110"/>
      <c r="GB224" s="110"/>
      <c r="GC224" s="110"/>
      <c r="GD224" s="110"/>
      <c r="GE224" s="110"/>
      <c r="GF224" s="110"/>
      <c r="GG224" s="110"/>
      <c r="GH224" s="110"/>
      <c r="GI224" s="110"/>
      <c r="GJ224" s="110"/>
      <c r="GK224" s="110"/>
      <c r="GL224" s="110"/>
      <c r="GM224" s="110"/>
      <c r="GN224" s="110"/>
      <c r="GO224" s="110"/>
      <c r="GP224" s="110"/>
      <c r="GQ224" s="110"/>
      <c r="GR224" s="110"/>
      <c r="GS224" s="110"/>
      <c r="GT224" s="110"/>
      <c r="GU224" s="110"/>
      <c r="GV224" s="110"/>
      <c r="GW224" s="110"/>
      <c r="GX224" s="110"/>
      <c r="GY224" s="110"/>
      <c r="GZ224" s="110"/>
      <c r="HA224" s="110"/>
      <c r="HB224" s="110"/>
      <c r="HC224" s="110"/>
      <c r="HD224" s="110"/>
      <c r="HE224" s="110"/>
      <c r="HF224" s="110"/>
      <c r="HG224" s="110"/>
      <c r="HH224" s="110"/>
      <c r="HI224" s="110"/>
      <c r="HJ224" s="110"/>
      <c r="HK224" s="110"/>
      <c r="HL224" s="110"/>
      <c r="HM224" s="110"/>
      <c r="HN224" s="110"/>
      <c r="HO224" s="110"/>
      <c r="HP224" s="110"/>
      <c r="HQ224" s="110"/>
      <c r="HR224" s="110"/>
      <c r="HS224" s="110"/>
      <c r="HT224" s="110"/>
      <c r="HU224" s="110"/>
      <c r="HV224" s="110"/>
      <c r="HW224" s="110"/>
      <c r="HX224" s="110"/>
      <c r="HY224" s="110"/>
      <c r="HZ224" s="110"/>
      <c r="IA224" s="110"/>
      <c r="IB224" s="110"/>
      <c r="IC224" s="110"/>
      <c r="ID224" s="110"/>
      <c r="IE224" s="110"/>
      <c r="IF224" s="110"/>
      <c r="IG224" s="110"/>
      <c r="IH224" s="110"/>
      <c r="II224" s="110"/>
      <c r="IJ224" s="110"/>
      <c r="IK224" s="110"/>
      <c r="IL224" s="110"/>
      <c r="IM224" s="110"/>
      <c r="IN224" s="110"/>
      <c r="IO224" s="110"/>
      <c r="IP224" s="110"/>
      <c r="IQ224" s="664"/>
    </row>
    <row r="225" spans="1:251" ht="16.5" hidden="1" customHeight="1">
      <c r="A225" s="659"/>
      <c r="B225" t="s">
        <v>1348</v>
      </c>
      <c r="C225" t="s">
        <v>450</v>
      </c>
      <c r="D225">
        <v>10</v>
      </c>
      <c r="E225" t="s">
        <v>450</v>
      </c>
      <c r="F225">
        <v>2</v>
      </c>
      <c r="G225" s="665"/>
      <c r="H225">
        <v>17</v>
      </c>
      <c r="J225" s="214" t="str">
        <f t="shared" si="5"/>
        <v>LTQ100217</v>
      </c>
      <c r="K225">
        <v>47050</v>
      </c>
      <c r="R225" s="659"/>
      <c r="V225" s="214"/>
      <c r="EE225" s="659"/>
      <c r="EF225" s="110"/>
      <c r="EG225" s="110"/>
      <c r="EH225" s="110"/>
      <c r="EI225" s="661"/>
      <c r="EJ225" s="110"/>
      <c r="EK225" s="110"/>
      <c r="EL225" s="110"/>
      <c r="EM225" s="110"/>
      <c r="EN225" s="110"/>
      <c r="EO225" s="110"/>
      <c r="EP225" s="110"/>
      <c r="EQ225" s="110"/>
      <c r="ER225" s="110"/>
      <c r="ES225" s="110"/>
      <c r="ET225" s="110"/>
      <c r="EU225" s="110"/>
      <c r="EV225" s="110"/>
      <c r="EW225" s="110"/>
      <c r="EX225" s="110"/>
      <c r="EY225" s="110"/>
      <c r="EZ225" s="110"/>
      <c r="FA225" s="110"/>
      <c r="FB225" s="110"/>
      <c r="FC225" s="110"/>
      <c r="FD225" s="110"/>
      <c r="FE225" s="110"/>
      <c r="FF225" s="110"/>
      <c r="FG225" s="110"/>
      <c r="FH225" s="110"/>
      <c r="FI225" s="110"/>
      <c r="FJ225" s="110"/>
      <c r="FK225" s="110"/>
      <c r="FL225" s="110"/>
      <c r="FM225" s="110"/>
      <c r="FN225" s="110"/>
      <c r="FO225" s="110"/>
      <c r="FP225" s="110"/>
      <c r="FQ225" s="110"/>
      <c r="FR225" s="110"/>
      <c r="FS225" s="110"/>
      <c r="FT225" s="110"/>
      <c r="FU225" s="110"/>
      <c r="FV225" s="110"/>
      <c r="FW225" s="110"/>
      <c r="FX225" s="110"/>
      <c r="FY225" s="110"/>
      <c r="FZ225" s="110"/>
      <c r="GA225" s="110"/>
      <c r="GB225" s="110"/>
      <c r="GC225" s="110"/>
      <c r="GD225" s="110"/>
      <c r="GE225" s="110"/>
      <c r="GF225" s="110"/>
      <c r="GG225" s="110"/>
      <c r="GH225" s="110"/>
      <c r="GI225" s="110"/>
      <c r="GJ225" s="110"/>
      <c r="GK225" s="110"/>
      <c r="GL225" s="110"/>
      <c r="GM225" s="110"/>
      <c r="GN225" s="110"/>
      <c r="GO225" s="110"/>
      <c r="GP225" s="110"/>
      <c r="GQ225" s="110"/>
      <c r="GR225" s="110"/>
      <c r="GS225" s="110"/>
      <c r="GT225" s="110"/>
      <c r="GU225" s="110"/>
      <c r="GV225" s="110"/>
      <c r="GW225" s="110"/>
      <c r="GX225" s="110"/>
      <c r="GY225" s="110"/>
      <c r="GZ225" s="110"/>
      <c r="HA225" s="110"/>
      <c r="HB225" s="110"/>
      <c r="HC225" s="110"/>
      <c r="HD225" s="110"/>
      <c r="HE225" s="110"/>
      <c r="HF225" s="110"/>
      <c r="HG225" s="110"/>
      <c r="HH225" s="110"/>
      <c r="HI225" s="110"/>
      <c r="HJ225" s="110"/>
      <c r="HK225" s="110"/>
      <c r="HL225" s="110"/>
      <c r="HM225" s="110"/>
      <c r="HN225" s="110"/>
      <c r="HO225" s="110"/>
      <c r="HP225" s="110"/>
      <c r="HQ225" s="110"/>
      <c r="HR225" s="110"/>
      <c r="HS225" s="110"/>
      <c r="HT225" s="110"/>
      <c r="HU225" s="110"/>
      <c r="HV225" s="110"/>
      <c r="HW225" s="110"/>
      <c r="HX225" s="110"/>
      <c r="HY225" s="110"/>
      <c r="HZ225" s="110"/>
      <c r="IA225" s="110"/>
      <c r="IB225" s="110"/>
      <c r="IC225" s="110"/>
      <c r="ID225" s="110"/>
      <c r="IE225" s="110"/>
      <c r="IF225" s="110"/>
      <c r="IG225" s="110"/>
      <c r="IH225" s="110"/>
      <c r="II225" s="110"/>
      <c r="IJ225" s="110"/>
      <c r="IK225" s="110"/>
      <c r="IL225" s="110"/>
      <c r="IM225" s="110"/>
      <c r="IN225" s="110"/>
      <c r="IO225" s="110"/>
      <c r="IP225" s="110"/>
      <c r="IQ225" s="664"/>
    </row>
    <row r="226" spans="1:251" ht="16.5" hidden="1" customHeight="1">
      <c r="A226" s="659"/>
      <c r="B226" t="s">
        <v>1348</v>
      </c>
      <c r="C226" t="s">
        <v>450</v>
      </c>
      <c r="D226">
        <v>10</v>
      </c>
      <c r="E226" t="s">
        <v>450</v>
      </c>
      <c r="F226">
        <v>2</v>
      </c>
      <c r="G226" s="665"/>
      <c r="H226">
        <v>18</v>
      </c>
      <c r="J226" s="214" t="str">
        <f t="shared" si="5"/>
        <v>LTQ100218</v>
      </c>
      <c r="K226">
        <v>47970</v>
      </c>
      <c r="R226" s="659"/>
      <c r="V226" s="214"/>
      <c r="EE226" s="659"/>
      <c r="EF226" s="110"/>
      <c r="EG226" s="110"/>
      <c r="EH226" s="110"/>
      <c r="EI226" s="661"/>
      <c r="EJ226" s="110"/>
      <c r="EK226" s="110"/>
      <c r="EL226" s="110"/>
      <c r="EM226" s="110"/>
      <c r="EN226" s="110"/>
      <c r="EO226" s="110"/>
      <c r="EP226" s="110"/>
      <c r="EQ226" s="110"/>
      <c r="ER226" s="110"/>
      <c r="ES226" s="110"/>
      <c r="ET226" s="110"/>
      <c r="EU226" s="110"/>
      <c r="EV226" s="110"/>
      <c r="EW226" s="110"/>
      <c r="EX226" s="110"/>
      <c r="EY226" s="110"/>
      <c r="EZ226" s="110"/>
      <c r="FA226" s="110"/>
      <c r="FB226" s="110"/>
      <c r="FC226" s="110"/>
      <c r="FD226" s="110"/>
      <c r="FE226" s="110"/>
      <c r="FF226" s="110"/>
      <c r="FG226" s="110"/>
      <c r="FH226" s="110"/>
      <c r="FI226" s="110"/>
      <c r="FJ226" s="110"/>
      <c r="FK226" s="110"/>
      <c r="FL226" s="110"/>
      <c r="FM226" s="110"/>
      <c r="FN226" s="110"/>
      <c r="FO226" s="110"/>
      <c r="FP226" s="110"/>
      <c r="FQ226" s="110"/>
      <c r="FR226" s="110"/>
      <c r="FS226" s="110"/>
      <c r="FT226" s="110"/>
      <c r="FU226" s="110"/>
      <c r="FV226" s="110"/>
      <c r="FW226" s="110"/>
      <c r="FX226" s="110"/>
      <c r="FY226" s="110"/>
      <c r="FZ226" s="110"/>
      <c r="GA226" s="110"/>
      <c r="GB226" s="110"/>
      <c r="GC226" s="110"/>
      <c r="GD226" s="110"/>
      <c r="GE226" s="110"/>
      <c r="GF226" s="110"/>
      <c r="GG226" s="110"/>
      <c r="GH226" s="110"/>
      <c r="GI226" s="110"/>
      <c r="GJ226" s="110"/>
      <c r="GK226" s="110"/>
      <c r="GL226" s="110"/>
      <c r="GM226" s="110"/>
      <c r="GN226" s="110"/>
      <c r="GO226" s="110"/>
      <c r="GP226" s="110"/>
      <c r="GQ226" s="110"/>
      <c r="GR226" s="110"/>
      <c r="GS226" s="110"/>
      <c r="GT226" s="110"/>
      <c r="GU226" s="110"/>
      <c r="GV226" s="110"/>
      <c r="GW226" s="110"/>
      <c r="GX226" s="110"/>
      <c r="GY226" s="110"/>
      <c r="GZ226" s="110"/>
      <c r="HA226" s="110"/>
      <c r="HB226" s="110"/>
      <c r="HC226" s="110"/>
      <c r="HD226" s="110"/>
      <c r="HE226" s="110"/>
      <c r="HF226" s="110"/>
      <c r="HG226" s="110"/>
      <c r="HH226" s="110"/>
      <c r="HI226" s="110"/>
      <c r="HJ226" s="110"/>
      <c r="HK226" s="110"/>
      <c r="HL226" s="110"/>
      <c r="HM226" s="110"/>
      <c r="HN226" s="110"/>
      <c r="HO226" s="110"/>
      <c r="HP226" s="110"/>
      <c r="HQ226" s="110"/>
      <c r="HR226" s="110"/>
      <c r="HS226" s="110"/>
      <c r="HT226" s="110"/>
      <c r="HU226" s="110"/>
      <c r="HV226" s="110"/>
      <c r="HW226" s="110"/>
      <c r="HX226" s="110"/>
      <c r="HY226" s="110"/>
      <c r="HZ226" s="110"/>
      <c r="IA226" s="110"/>
      <c r="IB226" s="110"/>
      <c r="IC226" s="110"/>
      <c r="ID226" s="110"/>
      <c r="IE226" s="110"/>
      <c r="IF226" s="110"/>
      <c r="IG226" s="110"/>
      <c r="IH226" s="110"/>
      <c r="II226" s="110"/>
      <c r="IJ226" s="110"/>
      <c r="IK226" s="110"/>
      <c r="IL226" s="110"/>
      <c r="IM226" s="110"/>
      <c r="IN226" s="110"/>
      <c r="IO226" s="110"/>
      <c r="IP226" s="110"/>
      <c r="IQ226" s="664"/>
    </row>
    <row r="227" spans="1:251" ht="16.5" hidden="1" customHeight="1">
      <c r="A227" s="659"/>
      <c r="B227" t="s">
        <v>1348</v>
      </c>
      <c r="C227" t="s">
        <v>450</v>
      </c>
      <c r="D227">
        <v>10</v>
      </c>
      <c r="E227" t="s">
        <v>450</v>
      </c>
      <c r="F227">
        <v>2</v>
      </c>
      <c r="G227" s="665"/>
      <c r="H227">
        <v>19</v>
      </c>
      <c r="J227" s="214" t="str">
        <f t="shared" si="5"/>
        <v>LTQ100219</v>
      </c>
      <c r="K227">
        <v>48680</v>
      </c>
      <c r="R227" s="659"/>
      <c r="V227" s="214"/>
      <c r="EE227" s="659"/>
      <c r="EF227" s="110"/>
      <c r="EG227" s="110"/>
      <c r="EH227" s="110"/>
      <c r="EI227" s="661"/>
      <c r="EJ227" s="110"/>
      <c r="EK227" s="110"/>
      <c r="EL227" s="110"/>
      <c r="EM227" s="110"/>
      <c r="EN227" s="110"/>
      <c r="EO227" s="110"/>
      <c r="EP227" s="110"/>
      <c r="EQ227" s="110"/>
      <c r="ER227" s="110"/>
      <c r="ES227" s="110"/>
      <c r="ET227" s="110"/>
      <c r="EU227" s="110"/>
      <c r="EV227" s="110"/>
      <c r="EW227" s="110"/>
      <c r="EX227" s="110"/>
      <c r="EY227" s="110"/>
      <c r="EZ227" s="110"/>
      <c r="FA227" s="110"/>
      <c r="FB227" s="110"/>
      <c r="FC227" s="110"/>
      <c r="FD227" s="110"/>
      <c r="FE227" s="110"/>
      <c r="FF227" s="110"/>
      <c r="FG227" s="110"/>
      <c r="FH227" s="110"/>
      <c r="FI227" s="110"/>
      <c r="FJ227" s="110"/>
      <c r="FK227" s="110"/>
      <c r="FL227" s="110"/>
      <c r="FM227" s="110"/>
      <c r="FN227" s="110"/>
      <c r="FO227" s="110"/>
      <c r="FP227" s="110"/>
      <c r="FQ227" s="110"/>
      <c r="FR227" s="110"/>
      <c r="FS227" s="110"/>
      <c r="FT227" s="110"/>
      <c r="FU227" s="110"/>
      <c r="FV227" s="110"/>
      <c r="FW227" s="110"/>
      <c r="FX227" s="110"/>
      <c r="FY227" s="110"/>
      <c r="FZ227" s="110"/>
      <c r="GA227" s="110"/>
      <c r="GB227" s="110"/>
      <c r="GC227" s="110"/>
      <c r="GD227" s="110"/>
      <c r="GE227" s="110"/>
      <c r="GF227" s="110"/>
      <c r="GG227" s="110"/>
      <c r="GH227" s="110"/>
      <c r="GI227" s="110"/>
      <c r="GJ227" s="110"/>
      <c r="GK227" s="110"/>
      <c r="GL227" s="110"/>
      <c r="GM227" s="110"/>
      <c r="GN227" s="110"/>
      <c r="GO227" s="110"/>
      <c r="GP227" s="110"/>
      <c r="GQ227" s="110"/>
      <c r="GR227" s="110"/>
      <c r="GS227" s="110"/>
      <c r="GT227" s="110"/>
      <c r="GU227" s="110"/>
      <c r="GV227" s="110"/>
      <c r="GW227" s="110"/>
      <c r="GX227" s="110"/>
      <c r="GY227" s="110"/>
      <c r="GZ227" s="110"/>
      <c r="HA227" s="110"/>
      <c r="HB227" s="110"/>
      <c r="HC227" s="110"/>
      <c r="HD227" s="110"/>
      <c r="HE227" s="110"/>
      <c r="HF227" s="110"/>
      <c r="HG227" s="110"/>
      <c r="HH227" s="110"/>
      <c r="HI227" s="110"/>
      <c r="HJ227" s="110"/>
      <c r="HK227" s="110"/>
      <c r="HL227" s="110"/>
      <c r="HM227" s="110"/>
      <c r="HN227" s="110"/>
      <c r="HO227" s="110"/>
      <c r="HP227" s="110"/>
      <c r="HQ227" s="110"/>
      <c r="HR227" s="110"/>
      <c r="HS227" s="110"/>
      <c r="HT227" s="110"/>
      <c r="HU227" s="110"/>
      <c r="HV227" s="110"/>
      <c r="HW227" s="110"/>
      <c r="HX227" s="110"/>
      <c r="HY227" s="110"/>
      <c r="HZ227" s="110"/>
      <c r="IA227" s="110"/>
      <c r="IB227" s="110"/>
      <c r="IC227" s="110"/>
      <c r="ID227" s="110"/>
      <c r="IE227" s="110"/>
      <c r="IF227" s="110"/>
      <c r="IG227" s="110"/>
      <c r="IH227" s="110"/>
      <c r="II227" s="110"/>
      <c r="IJ227" s="110"/>
      <c r="IK227" s="110"/>
      <c r="IL227" s="110"/>
      <c r="IM227" s="110"/>
      <c r="IN227" s="110"/>
      <c r="IO227" s="110"/>
      <c r="IP227" s="110"/>
      <c r="IQ227" s="664"/>
    </row>
    <row r="228" spans="1:251" ht="16.5" hidden="1" customHeight="1">
      <c r="A228" s="659"/>
      <c r="B228" t="s">
        <v>1348</v>
      </c>
      <c r="C228" t="s">
        <v>450</v>
      </c>
      <c r="D228">
        <v>10</v>
      </c>
      <c r="E228" t="s">
        <v>450</v>
      </c>
      <c r="F228">
        <v>2</v>
      </c>
      <c r="G228" s="665"/>
      <c r="H228">
        <v>20</v>
      </c>
      <c r="J228" s="214" t="str">
        <f t="shared" si="5"/>
        <v>LTQ100220</v>
      </c>
      <c r="K228">
        <v>49380</v>
      </c>
      <c r="R228" s="659"/>
      <c r="V228" s="214"/>
      <c r="EE228" s="659"/>
      <c r="EF228" s="110"/>
      <c r="EG228" s="110"/>
      <c r="EH228" s="110"/>
      <c r="EI228" s="661"/>
      <c r="EJ228" s="110"/>
      <c r="EK228" s="110"/>
      <c r="EL228" s="110"/>
      <c r="EM228" s="110"/>
      <c r="EN228" s="110"/>
      <c r="EO228" s="110"/>
      <c r="EP228" s="110"/>
      <c r="EQ228" s="110"/>
      <c r="ER228" s="110"/>
      <c r="ES228" s="110"/>
      <c r="ET228" s="110"/>
      <c r="EU228" s="110"/>
      <c r="EV228" s="110"/>
      <c r="EW228" s="110"/>
      <c r="EX228" s="110"/>
      <c r="EY228" s="110"/>
      <c r="EZ228" s="110"/>
      <c r="FA228" s="110"/>
      <c r="FB228" s="110"/>
      <c r="FC228" s="110"/>
      <c r="FD228" s="110"/>
      <c r="FE228" s="110"/>
      <c r="FF228" s="110"/>
      <c r="FG228" s="110"/>
      <c r="FH228" s="110"/>
      <c r="FI228" s="110"/>
      <c r="FJ228" s="110"/>
      <c r="FK228" s="110"/>
      <c r="FL228" s="110"/>
      <c r="FM228" s="110"/>
      <c r="FN228" s="110"/>
      <c r="FO228" s="110"/>
      <c r="FP228" s="110"/>
      <c r="FQ228" s="110"/>
      <c r="FR228" s="110"/>
      <c r="FS228" s="110"/>
      <c r="FT228" s="110"/>
      <c r="FU228" s="110"/>
      <c r="FV228" s="110"/>
      <c r="FW228" s="110"/>
      <c r="FX228" s="110"/>
      <c r="FY228" s="110"/>
      <c r="FZ228" s="110"/>
      <c r="GA228" s="110"/>
      <c r="GB228" s="110"/>
      <c r="GC228" s="110"/>
      <c r="GD228" s="110"/>
      <c r="GE228" s="110"/>
      <c r="GF228" s="110"/>
      <c r="GG228" s="110"/>
      <c r="GH228" s="110"/>
      <c r="GI228" s="110"/>
      <c r="GJ228" s="110"/>
      <c r="GK228" s="110"/>
      <c r="GL228" s="110"/>
      <c r="GM228" s="110"/>
      <c r="GN228" s="110"/>
      <c r="GO228" s="110"/>
      <c r="GP228" s="110"/>
      <c r="GQ228" s="110"/>
      <c r="GR228" s="110"/>
      <c r="GS228" s="110"/>
      <c r="GT228" s="110"/>
      <c r="GU228" s="110"/>
      <c r="GV228" s="110"/>
      <c r="GW228" s="110"/>
      <c r="GX228" s="110"/>
      <c r="GY228" s="110"/>
      <c r="GZ228" s="110"/>
      <c r="HA228" s="110"/>
      <c r="HB228" s="110"/>
      <c r="HC228" s="110"/>
      <c r="HD228" s="110"/>
      <c r="HE228" s="110"/>
      <c r="HF228" s="110"/>
      <c r="HG228" s="110"/>
      <c r="HH228" s="110"/>
      <c r="HI228" s="110"/>
      <c r="HJ228" s="110"/>
      <c r="HK228" s="110"/>
      <c r="HL228" s="110"/>
      <c r="HM228" s="110"/>
      <c r="HN228" s="110"/>
      <c r="HO228" s="110"/>
      <c r="HP228" s="110"/>
      <c r="HQ228" s="110"/>
      <c r="HR228" s="110"/>
      <c r="HS228" s="110"/>
      <c r="HT228" s="110"/>
      <c r="HU228" s="110"/>
      <c r="HV228" s="110"/>
      <c r="HW228" s="110"/>
      <c r="HX228" s="110"/>
      <c r="HY228" s="110"/>
      <c r="HZ228" s="110"/>
      <c r="IA228" s="110"/>
      <c r="IB228" s="110"/>
      <c r="IC228" s="110"/>
      <c r="ID228" s="110"/>
      <c r="IE228" s="110"/>
      <c r="IF228" s="110"/>
      <c r="IG228" s="110"/>
      <c r="IH228" s="110"/>
      <c r="II228" s="110"/>
      <c r="IJ228" s="110"/>
      <c r="IK228" s="110"/>
      <c r="IL228" s="110"/>
      <c r="IM228" s="110"/>
      <c r="IN228" s="110"/>
      <c r="IO228" s="110"/>
      <c r="IP228" s="110"/>
      <c r="IQ228" s="664"/>
    </row>
    <row r="229" spans="1:251" ht="16.5" hidden="1" customHeight="1">
      <c r="A229" s="659"/>
      <c r="B229" t="s">
        <v>1348</v>
      </c>
      <c r="C229" t="s">
        <v>450</v>
      </c>
      <c r="D229">
        <v>10</v>
      </c>
      <c r="E229" t="s">
        <v>450</v>
      </c>
      <c r="F229">
        <v>2</v>
      </c>
      <c r="G229" s="665"/>
      <c r="H229">
        <v>21</v>
      </c>
      <c r="J229" s="214" t="str">
        <f t="shared" si="5"/>
        <v>LTQ100221</v>
      </c>
      <c r="K229">
        <v>50390</v>
      </c>
      <c r="R229" s="659"/>
      <c r="V229" s="214"/>
      <c r="EE229" s="659"/>
      <c r="EF229" s="110"/>
      <c r="EG229" s="110"/>
      <c r="EH229" s="110"/>
      <c r="EI229" s="661"/>
      <c r="EJ229" s="110"/>
      <c r="EK229" s="110"/>
      <c r="EL229" s="110"/>
      <c r="EM229" s="110"/>
      <c r="EN229" s="110"/>
      <c r="EO229" s="110"/>
      <c r="EP229" s="110"/>
      <c r="EQ229" s="110"/>
      <c r="ER229" s="110"/>
      <c r="ES229" s="110"/>
      <c r="ET229" s="110"/>
      <c r="EU229" s="110"/>
      <c r="EV229" s="110"/>
      <c r="EW229" s="110"/>
      <c r="EX229" s="110"/>
      <c r="EY229" s="110"/>
      <c r="EZ229" s="110"/>
      <c r="FA229" s="110"/>
      <c r="FB229" s="110"/>
      <c r="FC229" s="110"/>
      <c r="FD229" s="110"/>
      <c r="FE229" s="110"/>
      <c r="FF229" s="110"/>
      <c r="FG229" s="110"/>
      <c r="FH229" s="110"/>
      <c r="FI229" s="110"/>
      <c r="FJ229" s="110"/>
      <c r="FK229" s="110"/>
      <c r="FL229" s="110"/>
      <c r="FM229" s="110"/>
      <c r="FN229" s="110"/>
      <c r="FO229" s="110"/>
      <c r="FP229" s="110"/>
      <c r="FQ229" s="110"/>
      <c r="FR229" s="110"/>
      <c r="FS229" s="110"/>
      <c r="FT229" s="110"/>
      <c r="FU229" s="110"/>
      <c r="FV229" s="110"/>
      <c r="FW229" s="110"/>
      <c r="FX229" s="110"/>
      <c r="FY229" s="110"/>
      <c r="FZ229" s="110"/>
      <c r="GA229" s="110"/>
      <c r="GB229" s="110"/>
      <c r="GC229" s="110"/>
      <c r="GD229" s="110"/>
      <c r="GE229" s="110"/>
      <c r="GF229" s="110"/>
      <c r="GG229" s="110"/>
      <c r="GH229" s="110"/>
      <c r="GI229" s="110"/>
      <c r="GJ229" s="110"/>
      <c r="GK229" s="110"/>
      <c r="GL229" s="110"/>
      <c r="GM229" s="110"/>
      <c r="GN229" s="110"/>
      <c r="GO229" s="110"/>
      <c r="GP229" s="110"/>
      <c r="GQ229" s="110"/>
      <c r="GR229" s="110"/>
      <c r="GS229" s="110"/>
      <c r="GT229" s="110"/>
      <c r="GU229" s="110"/>
      <c r="GV229" s="110"/>
      <c r="GW229" s="110"/>
      <c r="GX229" s="110"/>
      <c r="GY229" s="110"/>
      <c r="GZ229" s="110"/>
      <c r="HA229" s="110"/>
      <c r="HB229" s="110"/>
      <c r="HC229" s="110"/>
      <c r="HD229" s="110"/>
      <c r="HE229" s="110"/>
      <c r="HF229" s="110"/>
      <c r="HG229" s="110"/>
      <c r="HH229" s="110"/>
      <c r="HI229" s="110"/>
      <c r="HJ229" s="110"/>
      <c r="HK229" s="110"/>
      <c r="HL229" s="110"/>
      <c r="HM229" s="110"/>
      <c r="HN229" s="110"/>
      <c r="HO229" s="110"/>
      <c r="HP229" s="110"/>
      <c r="HQ229" s="110"/>
      <c r="HR229" s="110"/>
      <c r="HS229" s="110"/>
      <c r="HT229" s="110"/>
      <c r="HU229" s="110"/>
      <c r="HV229" s="110"/>
      <c r="HW229" s="110"/>
      <c r="HX229" s="110"/>
      <c r="HY229" s="110"/>
      <c r="HZ229" s="110"/>
      <c r="IA229" s="110"/>
      <c r="IB229" s="110"/>
      <c r="IC229" s="110"/>
      <c r="ID229" s="110"/>
      <c r="IE229" s="110"/>
      <c r="IF229" s="110"/>
      <c r="IG229" s="110"/>
      <c r="IH229" s="110"/>
      <c r="II229" s="110"/>
      <c r="IJ229" s="110"/>
      <c r="IK229" s="110"/>
      <c r="IL229" s="110"/>
      <c r="IM229" s="110"/>
      <c r="IN229" s="110"/>
      <c r="IO229" s="110"/>
      <c r="IP229" s="110"/>
      <c r="IQ229" s="664"/>
    </row>
    <row r="230" spans="1:251" ht="16.5" hidden="1" customHeight="1">
      <c r="A230" s="659"/>
      <c r="B230" t="s">
        <v>1348</v>
      </c>
      <c r="C230" t="s">
        <v>450</v>
      </c>
      <c r="D230">
        <v>10</v>
      </c>
      <c r="E230" t="s">
        <v>450</v>
      </c>
      <c r="F230">
        <v>2</v>
      </c>
      <c r="G230" s="665"/>
      <c r="H230">
        <v>22</v>
      </c>
      <c r="J230" s="214" t="str">
        <f t="shared" si="5"/>
        <v>LTQ100222</v>
      </c>
      <c r="K230">
        <v>51400</v>
      </c>
      <c r="R230" s="659"/>
      <c r="V230" s="214"/>
      <c r="EE230" s="659"/>
      <c r="EF230" s="110"/>
      <c r="EG230" s="110"/>
      <c r="EH230" s="110"/>
      <c r="EI230" s="661"/>
      <c r="EJ230" s="110"/>
      <c r="EK230" s="110"/>
      <c r="EL230" s="110"/>
      <c r="EM230" s="110"/>
      <c r="EN230" s="110"/>
      <c r="EO230" s="110"/>
      <c r="EP230" s="110"/>
      <c r="EQ230" s="110"/>
      <c r="ER230" s="110"/>
      <c r="ES230" s="110"/>
      <c r="ET230" s="110"/>
      <c r="EU230" s="110"/>
      <c r="EV230" s="110"/>
      <c r="EW230" s="110"/>
      <c r="EX230" s="110"/>
      <c r="EY230" s="110"/>
      <c r="EZ230" s="110"/>
      <c r="FA230" s="110"/>
      <c r="FB230" s="110"/>
      <c r="FC230" s="110"/>
      <c r="FD230" s="110"/>
      <c r="FE230" s="110"/>
      <c r="FF230" s="110"/>
      <c r="FG230" s="110"/>
      <c r="FH230" s="110"/>
      <c r="FI230" s="110"/>
      <c r="FJ230" s="110"/>
      <c r="FK230" s="110"/>
      <c r="FL230" s="110"/>
      <c r="FM230" s="110"/>
      <c r="FN230" s="110"/>
      <c r="FO230" s="110"/>
      <c r="FP230" s="110"/>
      <c r="FQ230" s="110"/>
      <c r="FR230" s="110"/>
      <c r="FS230" s="110"/>
      <c r="FT230" s="110"/>
      <c r="FU230" s="110"/>
      <c r="FV230" s="110"/>
      <c r="FW230" s="110"/>
      <c r="FX230" s="110"/>
      <c r="FY230" s="110"/>
      <c r="FZ230" s="110"/>
      <c r="GA230" s="110"/>
      <c r="GB230" s="110"/>
      <c r="GC230" s="110"/>
      <c r="GD230" s="110"/>
      <c r="GE230" s="110"/>
      <c r="GF230" s="110"/>
      <c r="GG230" s="110"/>
      <c r="GH230" s="110"/>
      <c r="GI230" s="110"/>
      <c r="GJ230" s="110"/>
      <c r="GK230" s="110"/>
      <c r="GL230" s="110"/>
      <c r="GM230" s="110"/>
      <c r="GN230" s="110"/>
      <c r="GO230" s="110"/>
      <c r="GP230" s="110"/>
      <c r="GQ230" s="110"/>
      <c r="GR230" s="110"/>
      <c r="GS230" s="110"/>
      <c r="GT230" s="110"/>
      <c r="GU230" s="110"/>
      <c r="GV230" s="110"/>
      <c r="GW230" s="110"/>
      <c r="GX230" s="110"/>
      <c r="GY230" s="110"/>
      <c r="GZ230" s="110"/>
      <c r="HA230" s="110"/>
      <c r="HB230" s="110"/>
      <c r="HC230" s="110"/>
      <c r="HD230" s="110"/>
      <c r="HE230" s="110"/>
      <c r="HF230" s="110"/>
      <c r="HG230" s="110"/>
      <c r="HH230" s="110"/>
      <c r="HI230" s="110"/>
      <c r="HJ230" s="110"/>
      <c r="HK230" s="110"/>
      <c r="HL230" s="110"/>
      <c r="HM230" s="110"/>
      <c r="HN230" s="110"/>
      <c r="HO230" s="110"/>
      <c r="HP230" s="110"/>
      <c r="HQ230" s="110"/>
      <c r="HR230" s="110"/>
      <c r="HS230" s="110"/>
      <c r="HT230" s="110"/>
      <c r="HU230" s="110"/>
      <c r="HV230" s="110"/>
      <c r="HW230" s="110"/>
      <c r="HX230" s="110"/>
      <c r="HY230" s="110"/>
      <c r="HZ230" s="110"/>
      <c r="IA230" s="110"/>
      <c r="IB230" s="110"/>
      <c r="IC230" s="110"/>
      <c r="ID230" s="110"/>
      <c r="IE230" s="110"/>
      <c r="IF230" s="110"/>
      <c r="IG230" s="110"/>
      <c r="IH230" s="110"/>
      <c r="II230" s="110"/>
      <c r="IJ230" s="110"/>
      <c r="IK230" s="110"/>
      <c r="IL230" s="110"/>
      <c r="IM230" s="110"/>
      <c r="IN230" s="110"/>
      <c r="IO230" s="110"/>
      <c r="IP230" s="110"/>
      <c r="IQ230" s="664"/>
    </row>
    <row r="231" spans="1:251" ht="16.5" hidden="1" customHeight="1">
      <c r="A231" s="659"/>
      <c r="B231" t="s">
        <v>1348</v>
      </c>
      <c r="C231" t="s">
        <v>450</v>
      </c>
      <c r="D231">
        <v>10</v>
      </c>
      <c r="E231" t="s">
        <v>450</v>
      </c>
      <c r="F231">
        <v>2</v>
      </c>
      <c r="G231" s="665"/>
      <c r="H231">
        <v>23</v>
      </c>
      <c r="J231" s="214" t="str">
        <f t="shared" si="5"/>
        <v>LTQ100223</v>
      </c>
      <c r="K231">
        <v>52300</v>
      </c>
      <c r="R231" s="659"/>
      <c r="V231" s="214"/>
      <c r="EE231" s="659"/>
      <c r="EF231" s="110"/>
      <c r="EG231" s="110"/>
      <c r="EH231" s="110"/>
      <c r="EI231" s="661"/>
      <c r="EJ231" s="110"/>
      <c r="EK231" s="110"/>
      <c r="EL231" s="110"/>
      <c r="EM231" s="110"/>
      <c r="EN231" s="110"/>
      <c r="EO231" s="110"/>
      <c r="EP231" s="110"/>
      <c r="EQ231" s="110"/>
      <c r="ER231" s="110"/>
      <c r="ES231" s="110"/>
      <c r="ET231" s="110"/>
      <c r="EU231" s="110"/>
      <c r="EV231" s="110"/>
      <c r="EW231" s="110"/>
      <c r="EX231" s="110"/>
      <c r="EY231" s="110"/>
      <c r="EZ231" s="110"/>
      <c r="FA231" s="110"/>
      <c r="FB231" s="110"/>
      <c r="FC231" s="110"/>
      <c r="FD231" s="110"/>
      <c r="FE231" s="110"/>
      <c r="FF231" s="110"/>
      <c r="FG231" s="110"/>
      <c r="FH231" s="110"/>
      <c r="FI231" s="110"/>
      <c r="FJ231" s="110"/>
      <c r="FK231" s="110"/>
      <c r="FL231" s="110"/>
      <c r="FM231" s="110"/>
      <c r="FN231" s="110"/>
      <c r="FO231" s="110"/>
      <c r="FP231" s="110"/>
      <c r="FQ231" s="110"/>
      <c r="FR231" s="110"/>
      <c r="FS231" s="110"/>
      <c r="FT231" s="110"/>
      <c r="FU231" s="110"/>
      <c r="FV231" s="110"/>
      <c r="FW231" s="110"/>
      <c r="FX231" s="110"/>
      <c r="FY231" s="110"/>
      <c r="FZ231" s="110"/>
      <c r="GA231" s="110"/>
      <c r="GB231" s="110"/>
      <c r="GC231" s="110"/>
      <c r="GD231" s="110"/>
      <c r="GE231" s="110"/>
      <c r="GF231" s="110"/>
      <c r="GG231" s="110"/>
      <c r="GH231" s="110"/>
      <c r="GI231" s="110"/>
      <c r="GJ231" s="110"/>
      <c r="GK231" s="110"/>
      <c r="GL231" s="110"/>
      <c r="GM231" s="110"/>
      <c r="GN231" s="110"/>
      <c r="GO231" s="110"/>
      <c r="GP231" s="110"/>
      <c r="GQ231" s="110"/>
      <c r="GR231" s="110"/>
      <c r="GS231" s="110"/>
      <c r="GT231" s="110"/>
      <c r="GU231" s="110"/>
      <c r="GV231" s="110"/>
      <c r="GW231" s="110"/>
      <c r="GX231" s="110"/>
      <c r="GY231" s="110"/>
      <c r="GZ231" s="110"/>
      <c r="HA231" s="110"/>
      <c r="HB231" s="110"/>
      <c r="HC231" s="110"/>
      <c r="HD231" s="110"/>
      <c r="HE231" s="110"/>
      <c r="HF231" s="110"/>
      <c r="HG231" s="110"/>
      <c r="HH231" s="110"/>
      <c r="HI231" s="110"/>
      <c r="HJ231" s="110"/>
      <c r="HK231" s="110"/>
      <c r="HL231" s="110"/>
      <c r="HM231" s="110"/>
      <c r="HN231" s="110"/>
      <c r="HO231" s="110"/>
      <c r="HP231" s="110"/>
      <c r="HQ231" s="110"/>
      <c r="HR231" s="110"/>
      <c r="HS231" s="110"/>
      <c r="HT231" s="110"/>
      <c r="HU231" s="110"/>
      <c r="HV231" s="110"/>
      <c r="HW231" s="110"/>
      <c r="HX231" s="110"/>
      <c r="HY231" s="110"/>
      <c r="HZ231" s="110"/>
      <c r="IA231" s="110"/>
      <c r="IB231" s="110"/>
      <c r="IC231" s="110"/>
      <c r="ID231" s="110"/>
      <c r="IE231" s="110"/>
      <c r="IF231" s="110"/>
      <c r="IG231" s="110"/>
      <c r="IH231" s="110"/>
      <c r="II231" s="110"/>
      <c r="IJ231" s="110"/>
      <c r="IK231" s="110"/>
      <c r="IL231" s="110"/>
      <c r="IM231" s="110"/>
      <c r="IN231" s="110"/>
      <c r="IO231" s="110"/>
      <c r="IP231" s="110"/>
      <c r="IQ231" s="664"/>
    </row>
    <row r="232" spans="1:251" ht="16.5" hidden="1" customHeight="1">
      <c r="A232" s="659"/>
      <c r="B232" t="s">
        <v>1348</v>
      </c>
      <c r="C232" t="s">
        <v>450</v>
      </c>
      <c r="D232">
        <v>10</v>
      </c>
      <c r="E232" t="s">
        <v>450</v>
      </c>
      <c r="F232">
        <v>2</v>
      </c>
      <c r="G232" s="665"/>
      <c r="H232">
        <v>24</v>
      </c>
      <c r="J232" s="214" t="str">
        <f t="shared" si="5"/>
        <v>LTQ100224</v>
      </c>
      <c r="K232">
        <v>53210</v>
      </c>
      <c r="R232" s="659"/>
      <c r="V232" s="214"/>
      <c r="EE232" s="659"/>
      <c r="EF232" s="110"/>
      <c r="EG232" s="110"/>
      <c r="EH232" s="110"/>
      <c r="EI232" s="661"/>
      <c r="EJ232" s="110"/>
      <c r="EK232" s="110"/>
      <c r="EL232" s="110"/>
      <c r="EM232" s="110"/>
      <c r="EN232" s="110"/>
      <c r="EO232" s="110"/>
      <c r="EP232" s="110"/>
      <c r="EQ232" s="110"/>
      <c r="ER232" s="110"/>
      <c r="ES232" s="110"/>
      <c r="ET232" s="110"/>
      <c r="EU232" s="110"/>
      <c r="EV232" s="110"/>
      <c r="EW232" s="110"/>
      <c r="EX232" s="110"/>
      <c r="EY232" s="110"/>
      <c r="EZ232" s="110"/>
      <c r="FA232" s="110"/>
      <c r="FB232" s="110"/>
      <c r="FC232" s="110"/>
      <c r="FD232" s="110"/>
      <c r="FE232" s="110"/>
      <c r="FF232" s="110"/>
      <c r="FG232" s="110"/>
      <c r="FH232" s="110"/>
      <c r="FI232" s="110"/>
      <c r="FJ232" s="110"/>
      <c r="FK232" s="110"/>
      <c r="FL232" s="110"/>
      <c r="FM232" s="110"/>
      <c r="FN232" s="110"/>
      <c r="FO232" s="110"/>
      <c r="FP232" s="110"/>
      <c r="FQ232" s="110"/>
      <c r="FR232" s="110"/>
      <c r="FS232" s="110"/>
      <c r="FT232" s="110"/>
      <c r="FU232" s="110"/>
      <c r="FV232" s="110"/>
      <c r="FW232" s="110"/>
      <c r="FX232" s="110"/>
      <c r="FY232" s="110"/>
      <c r="FZ232" s="110"/>
      <c r="GA232" s="110"/>
      <c r="GB232" s="110"/>
      <c r="GC232" s="110"/>
      <c r="GD232" s="110"/>
      <c r="GE232" s="110"/>
      <c r="GF232" s="110"/>
      <c r="GG232" s="110"/>
      <c r="GH232" s="110"/>
      <c r="GI232" s="110"/>
      <c r="GJ232" s="110"/>
      <c r="GK232" s="110"/>
      <c r="GL232" s="110"/>
      <c r="GM232" s="110"/>
      <c r="GN232" s="110"/>
      <c r="GO232" s="110"/>
      <c r="GP232" s="110"/>
      <c r="GQ232" s="110"/>
      <c r="GR232" s="110"/>
      <c r="GS232" s="110"/>
      <c r="GT232" s="110"/>
      <c r="GU232" s="110"/>
      <c r="GV232" s="110"/>
      <c r="GW232" s="110"/>
      <c r="GX232" s="110"/>
      <c r="GY232" s="110"/>
      <c r="GZ232" s="110"/>
      <c r="HA232" s="110"/>
      <c r="HB232" s="110"/>
      <c r="HC232" s="110"/>
      <c r="HD232" s="110"/>
      <c r="HE232" s="110"/>
      <c r="HF232" s="110"/>
      <c r="HG232" s="110"/>
      <c r="HH232" s="110"/>
      <c r="HI232" s="110"/>
      <c r="HJ232" s="110"/>
      <c r="HK232" s="110"/>
      <c r="HL232" s="110"/>
      <c r="HM232" s="110"/>
      <c r="HN232" s="110"/>
      <c r="HO232" s="110"/>
      <c r="HP232" s="110"/>
      <c r="HQ232" s="110"/>
      <c r="HR232" s="110"/>
      <c r="HS232" s="110"/>
      <c r="HT232" s="110"/>
      <c r="HU232" s="110"/>
      <c r="HV232" s="110"/>
      <c r="HW232" s="110"/>
      <c r="HX232" s="110"/>
      <c r="HY232" s="110"/>
      <c r="HZ232" s="110"/>
      <c r="IA232" s="110"/>
      <c r="IB232" s="110"/>
      <c r="IC232" s="110"/>
      <c r="ID232" s="110"/>
      <c r="IE232" s="110"/>
      <c r="IF232" s="110"/>
      <c r="IG232" s="110"/>
      <c r="IH232" s="110"/>
      <c r="II232" s="110"/>
      <c r="IJ232" s="110"/>
      <c r="IK232" s="110"/>
      <c r="IL232" s="110"/>
      <c r="IM232" s="110"/>
      <c r="IN232" s="110"/>
      <c r="IO232" s="110"/>
      <c r="IP232" s="110"/>
      <c r="IQ232" s="664"/>
    </row>
    <row r="233" spans="1:251" ht="16.5" hidden="1" customHeight="1">
      <c r="A233" s="659"/>
      <c r="B233" t="s">
        <v>1348</v>
      </c>
      <c r="C233" t="s">
        <v>450</v>
      </c>
      <c r="D233">
        <v>10</v>
      </c>
      <c r="E233" t="s">
        <v>450</v>
      </c>
      <c r="F233">
        <v>2</v>
      </c>
      <c r="G233" s="665"/>
      <c r="H233">
        <v>25</v>
      </c>
      <c r="J233" s="214" t="str">
        <f t="shared" si="5"/>
        <v>LTQ100225</v>
      </c>
      <c r="K233">
        <v>54320</v>
      </c>
      <c r="R233" s="659"/>
      <c r="V233" s="214"/>
      <c r="EE233" s="659"/>
      <c r="EF233" s="110"/>
      <c r="EG233" s="110"/>
      <c r="EH233" s="110"/>
      <c r="EI233" s="661"/>
      <c r="EJ233" s="110"/>
      <c r="EK233" s="110"/>
      <c r="EL233" s="110"/>
      <c r="EM233" s="110"/>
      <c r="EN233" s="110"/>
      <c r="EO233" s="110"/>
      <c r="EP233" s="110"/>
      <c r="EQ233" s="110"/>
      <c r="ER233" s="110"/>
      <c r="ES233" s="110"/>
      <c r="ET233" s="110"/>
      <c r="EU233" s="110"/>
      <c r="EV233" s="110"/>
      <c r="EW233" s="110"/>
      <c r="EX233" s="110"/>
      <c r="EY233" s="110"/>
      <c r="EZ233" s="110"/>
      <c r="FA233" s="110"/>
      <c r="FB233" s="110"/>
      <c r="FC233" s="110"/>
      <c r="FD233" s="110"/>
      <c r="FE233" s="110"/>
      <c r="FF233" s="110"/>
      <c r="FG233" s="110"/>
      <c r="FH233" s="110"/>
      <c r="FI233" s="110"/>
      <c r="FJ233" s="110"/>
      <c r="FK233" s="110"/>
      <c r="FL233" s="110"/>
      <c r="FM233" s="110"/>
      <c r="FN233" s="110"/>
      <c r="FO233" s="110"/>
      <c r="FP233" s="110"/>
      <c r="FQ233" s="110"/>
      <c r="FR233" s="110"/>
      <c r="FS233" s="110"/>
      <c r="FT233" s="110"/>
      <c r="FU233" s="110"/>
      <c r="FV233" s="110"/>
      <c r="FW233" s="110"/>
      <c r="FX233" s="110"/>
      <c r="FY233" s="110"/>
      <c r="FZ233" s="110"/>
      <c r="GA233" s="110"/>
      <c r="GB233" s="110"/>
      <c r="GC233" s="110"/>
      <c r="GD233" s="110"/>
      <c r="GE233" s="110"/>
      <c r="GF233" s="110"/>
      <c r="GG233" s="110"/>
      <c r="GH233" s="110"/>
      <c r="GI233" s="110"/>
      <c r="GJ233" s="110"/>
      <c r="GK233" s="110"/>
      <c r="GL233" s="110"/>
      <c r="GM233" s="110"/>
      <c r="GN233" s="110"/>
      <c r="GO233" s="110"/>
      <c r="GP233" s="110"/>
      <c r="GQ233" s="110"/>
      <c r="GR233" s="110"/>
      <c r="GS233" s="110"/>
      <c r="GT233" s="110"/>
      <c r="GU233" s="110"/>
      <c r="GV233" s="110"/>
      <c r="GW233" s="110"/>
      <c r="GX233" s="110"/>
      <c r="GY233" s="110"/>
      <c r="GZ233" s="110"/>
      <c r="HA233" s="110"/>
      <c r="HB233" s="110"/>
      <c r="HC233" s="110"/>
      <c r="HD233" s="110"/>
      <c r="HE233" s="110"/>
      <c r="HF233" s="110"/>
      <c r="HG233" s="110"/>
      <c r="HH233" s="110"/>
      <c r="HI233" s="110"/>
      <c r="HJ233" s="110"/>
      <c r="HK233" s="110"/>
      <c r="HL233" s="110"/>
      <c r="HM233" s="110"/>
      <c r="HN233" s="110"/>
      <c r="HO233" s="110"/>
      <c r="HP233" s="110"/>
      <c r="HQ233" s="110"/>
      <c r="HR233" s="110"/>
      <c r="HS233" s="110"/>
      <c r="HT233" s="110"/>
      <c r="HU233" s="110"/>
      <c r="HV233" s="110"/>
      <c r="HW233" s="110"/>
      <c r="HX233" s="110"/>
      <c r="HY233" s="110"/>
      <c r="HZ233" s="110"/>
      <c r="IA233" s="110"/>
      <c r="IB233" s="110"/>
      <c r="IC233" s="110"/>
      <c r="ID233" s="110"/>
      <c r="IE233" s="110"/>
      <c r="IF233" s="110"/>
      <c r="IG233" s="110"/>
      <c r="IH233" s="110"/>
      <c r="II233" s="110"/>
      <c r="IJ233" s="110"/>
      <c r="IK233" s="110"/>
      <c r="IL233" s="110"/>
      <c r="IM233" s="110"/>
      <c r="IN233" s="110"/>
      <c r="IO233" s="110"/>
      <c r="IP233" s="110"/>
      <c r="IQ233" s="664"/>
    </row>
    <row r="234" spans="1:251" ht="16.5" hidden="1" customHeight="1">
      <c r="A234" s="659"/>
      <c r="B234" t="s">
        <v>1348</v>
      </c>
      <c r="C234" t="s">
        <v>450</v>
      </c>
      <c r="D234">
        <v>10</v>
      </c>
      <c r="E234" t="s">
        <v>450</v>
      </c>
      <c r="F234">
        <v>2</v>
      </c>
      <c r="G234" s="665"/>
      <c r="H234">
        <v>26</v>
      </c>
      <c r="J234" s="214" t="str">
        <f t="shared" si="5"/>
        <v>LTQ100226</v>
      </c>
      <c r="K234">
        <v>55230</v>
      </c>
      <c r="R234" s="659"/>
      <c r="V234" s="214"/>
      <c r="EE234" s="659"/>
      <c r="EF234" s="110"/>
      <c r="EG234" s="110"/>
      <c r="EH234" s="110"/>
      <c r="EI234" s="661"/>
      <c r="EJ234" s="110"/>
      <c r="EK234" s="110"/>
      <c r="EL234" s="110"/>
      <c r="EM234" s="110"/>
      <c r="EN234" s="110"/>
      <c r="EO234" s="110"/>
      <c r="EP234" s="110"/>
      <c r="EQ234" s="110"/>
      <c r="ER234" s="110"/>
      <c r="ES234" s="110"/>
      <c r="ET234" s="110"/>
      <c r="EU234" s="110"/>
      <c r="EV234" s="110"/>
      <c r="EW234" s="110"/>
      <c r="EX234" s="110"/>
      <c r="EY234" s="110"/>
      <c r="EZ234" s="110"/>
      <c r="FA234" s="110"/>
      <c r="FB234" s="110"/>
      <c r="FC234" s="110"/>
      <c r="FD234" s="110"/>
      <c r="FE234" s="110"/>
      <c r="FF234" s="110"/>
      <c r="FG234" s="110"/>
      <c r="FH234" s="110"/>
      <c r="FI234" s="110"/>
      <c r="FJ234" s="110"/>
      <c r="FK234" s="110"/>
      <c r="FL234" s="110"/>
      <c r="FM234" s="110"/>
      <c r="FN234" s="110"/>
      <c r="FO234" s="110"/>
      <c r="FP234" s="110"/>
      <c r="FQ234" s="110"/>
      <c r="FR234" s="110"/>
      <c r="FS234" s="110"/>
      <c r="FT234" s="110"/>
      <c r="FU234" s="110"/>
      <c r="FV234" s="110"/>
      <c r="FW234" s="110"/>
      <c r="FX234" s="110"/>
      <c r="FY234" s="110"/>
      <c r="FZ234" s="110"/>
      <c r="GA234" s="110"/>
      <c r="GB234" s="110"/>
      <c r="GC234" s="110"/>
      <c r="GD234" s="110"/>
      <c r="GE234" s="110"/>
      <c r="GF234" s="110"/>
      <c r="GG234" s="110"/>
      <c r="GH234" s="110"/>
      <c r="GI234" s="110"/>
      <c r="GJ234" s="110"/>
      <c r="GK234" s="110"/>
      <c r="GL234" s="110"/>
      <c r="GM234" s="110"/>
      <c r="GN234" s="110"/>
      <c r="GO234" s="110"/>
      <c r="GP234" s="110"/>
      <c r="GQ234" s="110"/>
      <c r="GR234" s="110"/>
      <c r="GS234" s="110"/>
      <c r="GT234" s="110"/>
      <c r="GU234" s="110"/>
      <c r="GV234" s="110"/>
      <c r="GW234" s="110"/>
      <c r="GX234" s="110"/>
      <c r="GY234" s="110"/>
      <c r="GZ234" s="110"/>
      <c r="HA234" s="110"/>
      <c r="HB234" s="110"/>
      <c r="HC234" s="110"/>
      <c r="HD234" s="110"/>
      <c r="HE234" s="110"/>
      <c r="HF234" s="110"/>
      <c r="HG234" s="110"/>
      <c r="HH234" s="110"/>
      <c r="HI234" s="110"/>
      <c r="HJ234" s="110"/>
      <c r="HK234" s="110"/>
      <c r="HL234" s="110"/>
      <c r="HM234" s="110"/>
      <c r="HN234" s="110"/>
      <c r="HO234" s="110"/>
      <c r="HP234" s="110"/>
      <c r="HQ234" s="110"/>
      <c r="HR234" s="110"/>
      <c r="HS234" s="110"/>
      <c r="HT234" s="110"/>
      <c r="HU234" s="110"/>
      <c r="HV234" s="110"/>
      <c r="HW234" s="110"/>
      <c r="HX234" s="110"/>
      <c r="HY234" s="110"/>
      <c r="HZ234" s="110"/>
      <c r="IA234" s="110"/>
      <c r="IB234" s="110"/>
      <c r="IC234" s="110"/>
      <c r="ID234" s="110"/>
      <c r="IE234" s="110"/>
      <c r="IF234" s="110"/>
      <c r="IG234" s="110"/>
      <c r="IH234" s="110"/>
      <c r="II234" s="110"/>
      <c r="IJ234" s="110"/>
      <c r="IK234" s="110"/>
      <c r="IL234" s="110"/>
      <c r="IM234" s="110"/>
      <c r="IN234" s="110"/>
      <c r="IO234" s="110"/>
      <c r="IP234" s="110"/>
      <c r="IQ234" s="664"/>
    </row>
    <row r="235" spans="1:251" ht="16.5" hidden="1" customHeight="1">
      <c r="A235" s="659"/>
      <c r="B235" t="s">
        <v>1348</v>
      </c>
      <c r="C235" t="s">
        <v>450</v>
      </c>
      <c r="D235">
        <v>10</v>
      </c>
      <c r="E235" t="s">
        <v>450</v>
      </c>
      <c r="F235">
        <v>2</v>
      </c>
      <c r="G235" s="665"/>
      <c r="H235">
        <v>27</v>
      </c>
      <c r="J235" s="214" t="str">
        <f t="shared" si="5"/>
        <v>LTQ100227</v>
      </c>
      <c r="K235">
        <v>56240</v>
      </c>
      <c r="R235" s="659"/>
      <c r="V235" s="214"/>
      <c r="EE235" s="659"/>
      <c r="EF235" s="110"/>
      <c r="EG235" s="110"/>
      <c r="EH235" s="110"/>
      <c r="EI235" s="661"/>
      <c r="EJ235" s="110"/>
      <c r="EK235" s="110"/>
      <c r="EL235" s="110"/>
      <c r="EM235" s="110"/>
      <c r="EN235" s="110"/>
      <c r="EO235" s="110"/>
      <c r="EP235" s="110"/>
      <c r="EQ235" s="110"/>
      <c r="ER235" s="110"/>
      <c r="ES235" s="110"/>
      <c r="ET235" s="110"/>
      <c r="EU235" s="110"/>
      <c r="EV235" s="110"/>
      <c r="EW235" s="110"/>
      <c r="EX235" s="110"/>
      <c r="EY235" s="110"/>
      <c r="EZ235" s="110"/>
      <c r="FA235" s="110"/>
      <c r="FB235" s="110"/>
      <c r="FC235" s="110"/>
      <c r="FD235" s="110"/>
      <c r="FE235" s="110"/>
      <c r="FF235" s="110"/>
      <c r="FG235" s="110"/>
      <c r="FH235" s="110"/>
      <c r="FI235" s="110"/>
      <c r="FJ235" s="110"/>
      <c r="FK235" s="110"/>
      <c r="FL235" s="110"/>
      <c r="FM235" s="110"/>
      <c r="FN235" s="110"/>
      <c r="FO235" s="110"/>
      <c r="FP235" s="110"/>
      <c r="FQ235" s="110"/>
      <c r="FR235" s="110"/>
      <c r="FS235" s="110"/>
      <c r="FT235" s="110"/>
      <c r="FU235" s="110"/>
      <c r="FV235" s="110"/>
      <c r="FW235" s="110"/>
      <c r="FX235" s="110"/>
      <c r="FY235" s="110"/>
      <c r="FZ235" s="110"/>
      <c r="GA235" s="110"/>
      <c r="GB235" s="110"/>
      <c r="GC235" s="110"/>
      <c r="GD235" s="110"/>
      <c r="GE235" s="110"/>
      <c r="GF235" s="110"/>
      <c r="GG235" s="110"/>
      <c r="GH235" s="110"/>
      <c r="GI235" s="110"/>
      <c r="GJ235" s="110"/>
      <c r="GK235" s="110"/>
      <c r="GL235" s="110"/>
      <c r="GM235" s="110"/>
      <c r="GN235" s="110"/>
      <c r="GO235" s="110"/>
      <c r="GP235" s="110"/>
      <c r="GQ235" s="110"/>
      <c r="GR235" s="110"/>
      <c r="GS235" s="110"/>
      <c r="GT235" s="110"/>
      <c r="GU235" s="110"/>
      <c r="GV235" s="110"/>
      <c r="GW235" s="110"/>
      <c r="GX235" s="110"/>
      <c r="GY235" s="110"/>
      <c r="GZ235" s="110"/>
      <c r="HA235" s="110"/>
      <c r="HB235" s="110"/>
      <c r="HC235" s="110"/>
      <c r="HD235" s="110"/>
      <c r="HE235" s="110"/>
      <c r="HF235" s="110"/>
      <c r="HG235" s="110"/>
      <c r="HH235" s="110"/>
      <c r="HI235" s="110"/>
      <c r="HJ235" s="110"/>
      <c r="HK235" s="110"/>
      <c r="HL235" s="110"/>
      <c r="HM235" s="110"/>
      <c r="HN235" s="110"/>
      <c r="HO235" s="110"/>
      <c r="HP235" s="110"/>
      <c r="HQ235" s="110"/>
      <c r="HR235" s="110"/>
      <c r="HS235" s="110"/>
      <c r="HT235" s="110"/>
      <c r="HU235" s="110"/>
      <c r="HV235" s="110"/>
      <c r="HW235" s="110"/>
      <c r="HX235" s="110"/>
      <c r="HY235" s="110"/>
      <c r="HZ235" s="110"/>
      <c r="IA235" s="110"/>
      <c r="IB235" s="110"/>
      <c r="IC235" s="110"/>
      <c r="ID235" s="110"/>
      <c r="IE235" s="110"/>
      <c r="IF235" s="110"/>
      <c r="IG235" s="110"/>
      <c r="IH235" s="110"/>
      <c r="II235" s="110"/>
      <c r="IJ235" s="110"/>
      <c r="IK235" s="110"/>
      <c r="IL235" s="110"/>
      <c r="IM235" s="110"/>
      <c r="IN235" s="110"/>
      <c r="IO235" s="110"/>
      <c r="IP235" s="110"/>
      <c r="IQ235" s="664"/>
    </row>
    <row r="236" spans="1:251" ht="16.5" hidden="1" customHeight="1">
      <c r="A236" s="659"/>
      <c r="B236" t="s">
        <v>1348</v>
      </c>
      <c r="C236" t="s">
        <v>450</v>
      </c>
      <c r="D236">
        <v>10</v>
      </c>
      <c r="E236" t="s">
        <v>450</v>
      </c>
      <c r="F236">
        <v>2</v>
      </c>
      <c r="G236" s="665"/>
      <c r="H236">
        <v>28</v>
      </c>
      <c r="J236" s="214" t="str">
        <f t="shared" si="5"/>
        <v>LTQ100228</v>
      </c>
      <c r="K236">
        <v>57150</v>
      </c>
      <c r="R236" s="659"/>
      <c r="V236" s="214"/>
      <c r="EE236" s="659"/>
      <c r="EF236" s="110"/>
      <c r="EG236" s="110"/>
      <c r="EH236" s="110"/>
      <c r="EI236" s="661"/>
      <c r="EJ236" s="110"/>
      <c r="EK236" s="110"/>
      <c r="EL236" s="110"/>
      <c r="EM236" s="110"/>
      <c r="EN236" s="110"/>
      <c r="EO236" s="110"/>
      <c r="EP236" s="110"/>
      <c r="EQ236" s="110"/>
      <c r="ER236" s="110"/>
      <c r="ES236" s="110"/>
      <c r="ET236" s="110"/>
      <c r="EU236" s="110"/>
      <c r="EV236" s="110"/>
      <c r="EW236" s="110"/>
      <c r="EX236" s="110"/>
      <c r="EY236" s="110"/>
      <c r="EZ236" s="110"/>
      <c r="FA236" s="110"/>
      <c r="FB236" s="110"/>
      <c r="FC236" s="110"/>
      <c r="FD236" s="110"/>
      <c r="FE236" s="110"/>
      <c r="FF236" s="110"/>
      <c r="FG236" s="110"/>
      <c r="FH236" s="110"/>
      <c r="FI236" s="110"/>
      <c r="FJ236" s="110"/>
      <c r="FK236" s="110"/>
      <c r="FL236" s="110"/>
      <c r="FM236" s="110"/>
      <c r="FN236" s="110"/>
      <c r="FO236" s="110"/>
      <c r="FP236" s="110"/>
      <c r="FQ236" s="110"/>
      <c r="FR236" s="110"/>
      <c r="FS236" s="110"/>
      <c r="FT236" s="110"/>
      <c r="FU236" s="110"/>
      <c r="FV236" s="110"/>
      <c r="FW236" s="110"/>
      <c r="FX236" s="110"/>
      <c r="FY236" s="110"/>
      <c r="FZ236" s="110"/>
      <c r="GA236" s="110"/>
      <c r="GB236" s="110"/>
      <c r="GC236" s="110"/>
      <c r="GD236" s="110"/>
      <c r="GE236" s="110"/>
      <c r="GF236" s="110"/>
      <c r="GG236" s="110"/>
      <c r="GH236" s="110"/>
      <c r="GI236" s="110"/>
      <c r="GJ236" s="110"/>
      <c r="GK236" s="110"/>
      <c r="GL236" s="110"/>
      <c r="GM236" s="110"/>
      <c r="GN236" s="110"/>
      <c r="GO236" s="110"/>
      <c r="GP236" s="110"/>
      <c r="GQ236" s="110"/>
      <c r="GR236" s="110"/>
      <c r="GS236" s="110"/>
      <c r="GT236" s="110"/>
      <c r="GU236" s="110"/>
      <c r="GV236" s="110"/>
      <c r="GW236" s="110"/>
      <c r="GX236" s="110"/>
      <c r="GY236" s="110"/>
      <c r="GZ236" s="110"/>
      <c r="HA236" s="110"/>
      <c r="HB236" s="110"/>
      <c r="HC236" s="110"/>
      <c r="HD236" s="110"/>
      <c r="HE236" s="110"/>
      <c r="HF236" s="110"/>
      <c r="HG236" s="110"/>
      <c r="HH236" s="110"/>
      <c r="HI236" s="110"/>
      <c r="HJ236" s="110"/>
      <c r="HK236" s="110"/>
      <c r="HL236" s="110"/>
      <c r="HM236" s="110"/>
      <c r="HN236" s="110"/>
      <c r="HO236" s="110"/>
      <c r="HP236" s="110"/>
      <c r="HQ236" s="110"/>
      <c r="HR236" s="110"/>
      <c r="HS236" s="110"/>
      <c r="HT236" s="110"/>
      <c r="HU236" s="110"/>
      <c r="HV236" s="110"/>
      <c r="HW236" s="110"/>
      <c r="HX236" s="110"/>
      <c r="HY236" s="110"/>
      <c r="HZ236" s="110"/>
      <c r="IA236" s="110"/>
      <c r="IB236" s="110"/>
      <c r="IC236" s="110"/>
      <c r="ID236" s="110"/>
      <c r="IE236" s="110"/>
      <c r="IF236" s="110"/>
      <c r="IG236" s="110"/>
      <c r="IH236" s="110"/>
      <c r="II236" s="110"/>
      <c r="IJ236" s="110"/>
      <c r="IK236" s="110"/>
      <c r="IL236" s="110"/>
      <c r="IM236" s="110"/>
      <c r="IN236" s="110"/>
      <c r="IO236" s="110"/>
      <c r="IP236" s="110"/>
      <c r="IQ236" s="664"/>
    </row>
    <row r="237" spans="1:251" ht="16.5" hidden="1" customHeight="1">
      <c r="A237" s="659"/>
      <c r="B237" t="s">
        <v>1348</v>
      </c>
      <c r="C237" t="s">
        <v>450</v>
      </c>
      <c r="D237">
        <v>10</v>
      </c>
      <c r="E237" t="s">
        <v>450</v>
      </c>
      <c r="F237">
        <v>2</v>
      </c>
      <c r="G237" s="665"/>
      <c r="H237">
        <v>29</v>
      </c>
      <c r="J237" s="214" t="str">
        <f t="shared" si="5"/>
        <v>LTQ100229</v>
      </c>
      <c r="K237">
        <v>58160</v>
      </c>
      <c r="R237" s="659"/>
      <c r="V237" s="214"/>
      <c r="EE237" s="659"/>
      <c r="EF237" s="110"/>
      <c r="EG237" s="110"/>
      <c r="EH237" s="110"/>
      <c r="EI237" s="661"/>
      <c r="EJ237" s="110"/>
      <c r="EK237" s="110"/>
      <c r="EL237" s="110"/>
      <c r="EM237" s="110"/>
      <c r="EN237" s="110"/>
      <c r="EO237" s="110"/>
      <c r="EP237" s="110"/>
      <c r="EQ237" s="110"/>
      <c r="ER237" s="110"/>
      <c r="ES237" s="110"/>
      <c r="ET237" s="110"/>
      <c r="EU237" s="110"/>
      <c r="EV237" s="110"/>
      <c r="EW237" s="110"/>
      <c r="EX237" s="110"/>
      <c r="EY237" s="110"/>
      <c r="EZ237" s="110"/>
      <c r="FA237" s="110"/>
      <c r="FB237" s="110"/>
      <c r="FC237" s="110"/>
      <c r="FD237" s="110"/>
      <c r="FE237" s="110"/>
      <c r="FF237" s="110"/>
      <c r="FG237" s="110"/>
      <c r="FH237" s="110"/>
      <c r="FI237" s="110"/>
      <c r="FJ237" s="110"/>
      <c r="FK237" s="110"/>
      <c r="FL237" s="110"/>
      <c r="FM237" s="110"/>
      <c r="FN237" s="110"/>
      <c r="FO237" s="110"/>
      <c r="FP237" s="110"/>
      <c r="FQ237" s="110"/>
      <c r="FR237" s="110"/>
      <c r="FS237" s="110"/>
      <c r="FT237" s="110"/>
      <c r="FU237" s="110"/>
      <c r="FV237" s="110"/>
      <c r="FW237" s="110"/>
      <c r="FX237" s="110"/>
      <c r="FY237" s="110"/>
      <c r="FZ237" s="110"/>
      <c r="GA237" s="110"/>
      <c r="GB237" s="110"/>
      <c r="GC237" s="110"/>
      <c r="GD237" s="110"/>
      <c r="GE237" s="110"/>
      <c r="GF237" s="110"/>
      <c r="GG237" s="110"/>
      <c r="GH237" s="110"/>
      <c r="GI237" s="110"/>
      <c r="GJ237" s="110"/>
      <c r="GK237" s="110"/>
      <c r="GL237" s="110"/>
      <c r="GM237" s="110"/>
      <c r="GN237" s="110"/>
      <c r="GO237" s="110"/>
      <c r="GP237" s="110"/>
      <c r="GQ237" s="110"/>
      <c r="GR237" s="110"/>
      <c r="GS237" s="110"/>
      <c r="GT237" s="110"/>
      <c r="GU237" s="110"/>
      <c r="GV237" s="110"/>
      <c r="GW237" s="110"/>
      <c r="GX237" s="110"/>
      <c r="GY237" s="110"/>
      <c r="GZ237" s="110"/>
      <c r="HA237" s="110"/>
      <c r="HB237" s="110"/>
      <c r="HC237" s="110"/>
      <c r="HD237" s="110"/>
      <c r="HE237" s="110"/>
      <c r="HF237" s="110"/>
      <c r="HG237" s="110"/>
      <c r="HH237" s="110"/>
      <c r="HI237" s="110"/>
      <c r="HJ237" s="110"/>
      <c r="HK237" s="110"/>
      <c r="HL237" s="110"/>
      <c r="HM237" s="110"/>
      <c r="HN237" s="110"/>
      <c r="HO237" s="110"/>
      <c r="HP237" s="110"/>
      <c r="HQ237" s="110"/>
      <c r="HR237" s="110"/>
      <c r="HS237" s="110"/>
      <c r="HT237" s="110"/>
      <c r="HU237" s="110"/>
      <c r="HV237" s="110"/>
      <c r="HW237" s="110"/>
      <c r="HX237" s="110"/>
      <c r="HY237" s="110"/>
      <c r="HZ237" s="110"/>
      <c r="IA237" s="110"/>
      <c r="IB237" s="110"/>
      <c r="IC237" s="110"/>
      <c r="ID237" s="110"/>
      <c r="IE237" s="110"/>
      <c r="IF237" s="110"/>
      <c r="IG237" s="110"/>
      <c r="IH237" s="110"/>
      <c r="II237" s="110"/>
      <c r="IJ237" s="110"/>
      <c r="IK237" s="110"/>
      <c r="IL237" s="110"/>
      <c r="IM237" s="110"/>
      <c r="IN237" s="110"/>
      <c r="IO237" s="110"/>
      <c r="IP237" s="110"/>
      <c r="IQ237" s="664"/>
    </row>
    <row r="238" spans="1:251" ht="16.5" hidden="1" customHeight="1">
      <c r="A238" s="659"/>
      <c r="B238" t="s">
        <v>1348</v>
      </c>
      <c r="C238" t="s">
        <v>450</v>
      </c>
      <c r="D238">
        <v>10</v>
      </c>
      <c r="E238" t="s">
        <v>450</v>
      </c>
      <c r="F238">
        <v>2</v>
      </c>
      <c r="G238" s="665"/>
      <c r="H238">
        <v>30</v>
      </c>
      <c r="J238" s="214" t="str">
        <f t="shared" si="5"/>
        <v>LTQ100230</v>
      </c>
      <c r="K238">
        <v>59180</v>
      </c>
      <c r="R238" s="659"/>
      <c r="V238" s="214"/>
      <c r="EE238" s="659"/>
      <c r="EF238" s="110"/>
      <c r="EG238" s="110"/>
      <c r="EH238" s="110"/>
      <c r="EI238" s="661"/>
      <c r="EJ238" s="110"/>
      <c r="EK238" s="110"/>
      <c r="EL238" s="110"/>
      <c r="EM238" s="110"/>
      <c r="EN238" s="110"/>
      <c r="EO238" s="110"/>
      <c r="EP238" s="110"/>
      <c r="EQ238" s="110"/>
      <c r="ER238" s="110"/>
      <c r="ES238" s="110"/>
      <c r="ET238" s="110"/>
      <c r="EU238" s="110"/>
      <c r="EV238" s="110"/>
      <c r="EW238" s="110"/>
      <c r="EX238" s="110"/>
      <c r="EY238" s="110"/>
      <c r="EZ238" s="110"/>
      <c r="FA238" s="110"/>
      <c r="FB238" s="110"/>
      <c r="FC238" s="110"/>
      <c r="FD238" s="110"/>
      <c r="FE238" s="110"/>
      <c r="FF238" s="110"/>
      <c r="FG238" s="110"/>
      <c r="FH238" s="110"/>
      <c r="FI238" s="110"/>
      <c r="FJ238" s="110"/>
      <c r="FK238" s="110"/>
      <c r="FL238" s="110"/>
      <c r="FM238" s="110"/>
      <c r="FN238" s="110"/>
      <c r="FO238" s="110"/>
      <c r="FP238" s="110"/>
      <c r="FQ238" s="110"/>
      <c r="FR238" s="110"/>
      <c r="FS238" s="110"/>
      <c r="FT238" s="110"/>
      <c r="FU238" s="110"/>
      <c r="FV238" s="110"/>
      <c r="FW238" s="110"/>
      <c r="FX238" s="110"/>
      <c r="FY238" s="110"/>
      <c r="FZ238" s="110"/>
      <c r="GA238" s="110"/>
      <c r="GB238" s="110"/>
      <c r="GC238" s="110"/>
      <c r="GD238" s="110"/>
      <c r="GE238" s="110"/>
      <c r="GF238" s="110"/>
      <c r="GG238" s="110"/>
      <c r="GH238" s="110"/>
      <c r="GI238" s="110"/>
      <c r="GJ238" s="110"/>
      <c r="GK238" s="110"/>
      <c r="GL238" s="110"/>
      <c r="GM238" s="110"/>
      <c r="GN238" s="110"/>
      <c r="GO238" s="110"/>
      <c r="GP238" s="110"/>
      <c r="GQ238" s="110"/>
      <c r="GR238" s="110"/>
      <c r="GS238" s="110"/>
      <c r="GT238" s="110"/>
      <c r="GU238" s="110"/>
      <c r="GV238" s="110"/>
      <c r="GW238" s="110"/>
      <c r="GX238" s="110"/>
      <c r="GY238" s="110"/>
      <c r="GZ238" s="110"/>
      <c r="HA238" s="110"/>
      <c r="HB238" s="110"/>
      <c r="HC238" s="110"/>
      <c r="HD238" s="110"/>
      <c r="HE238" s="110"/>
      <c r="HF238" s="110"/>
      <c r="HG238" s="110"/>
      <c r="HH238" s="110"/>
      <c r="HI238" s="110"/>
      <c r="HJ238" s="110"/>
      <c r="HK238" s="110"/>
      <c r="HL238" s="110"/>
      <c r="HM238" s="110"/>
      <c r="HN238" s="110"/>
      <c r="HO238" s="110"/>
      <c r="HP238" s="110"/>
      <c r="HQ238" s="110"/>
      <c r="HR238" s="110"/>
      <c r="HS238" s="110"/>
      <c r="HT238" s="110"/>
      <c r="HU238" s="110"/>
      <c r="HV238" s="110"/>
      <c r="HW238" s="110"/>
      <c r="HX238" s="110"/>
      <c r="HY238" s="110"/>
      <c r="HZ238" s="110"/>
      <c r="IA238" s="110"/>
      <c r="IB238" s="110"/>
      <c r="IC238" s="110"/>
      <c r="ID238" s="110"/>
      <c r="IE238" s="110"/>
      <c r="IF238" s="110"/>
      <c r="IG238" s="110"/>
      <c r="IH238" s="110"/>
      <c r="II238" s="110"/>
      <c r="IJ238" s="110"/>
      <c r="IK238" s="110"/>
      <c r="IL238" s="110"/>
      <c r="IM238" s="110"/>
      <c r="IN238" s="110"/>
      <c r="IO238" s="110"/>
      <c r="IP238" s="110"/>
      <c r="IQ238" s="664"/>
    </row>
    <row r="239" spans="1:251" ht="16.5" hidden="1" customHeight="1">
      <c r="A239" s="659"/>
      <c r="B239" t="s">
        <v>1348</v>
      </c>
      <c r="C239" t="s">
        <v>450</v>
      </c>
      <c r="D239">
        <v>10</v>
      </c>
      <c r="E239" t="s">
        <v>450</v>
      </c>
      <c r="F239">
        <v>2</v>
      </c>
      <c r="G239" s="665"/>
      <c r="H239">
        <v>31</v>
      </c>
      <c r="J239" s="214" t="str">
        <f t="shared" si="5"/>
        <v>LTQ100231</v>
      </c>
      <c r="K239">
        <v>60290</v>
      </c>
      <c r="R239" s="659"/>
      <c r="V239" s="214"/>
      <c r="EE239" s="659"/>
      <c r="EF239" s="110"/>
      <c r="EG239" s="110"/>
      <c r="EH239" s="110"/>
      <c r="EI239" s="661"/>
      <c r="EJ239" s="110"/>
      <c r="EK239" s="110"/>
      <c r="EL239" s="110"/>
      <c r="EM239" s="110"/>
      <c r="EN239" s="110"/>
      <c r="EO239" s="110"/>
      <c r="EP239" s="110"/>
      <c r="EQ239" s="110"/>
      <c r="ER239" s="110"/>
      <c r="ES239" s="110"/>
      <c r="ET239" s="110"/>
      <c r="EU239" s="110"/>
      <c r="EV239" s="110"/>
      <c r="EW239" s="110"/>
      <c r="EX239" s="110"/>
      <c r="EY239" s="110"/>
      <c r="EZ239" s="110"/>
      <c r="FA239" s="110"/>
      <c r="FB239" s="110"/>
      <c r="FC239" s="110"/>
      <c r="FD239" s="110"/>
      <c r="FE239" s="110"/>
      <c r="FF239" s="110"/>
      <c r="FG239" s="110"/>
      <c r="FH239" s="110"/>
      <c r="FI239" s="110"/>
      <c r="FJ239" s="110"/>
      <c r="FK239" s="110"/>
      <c r="FL239" s="110"/>
      <c r="FM239" s="110"/>
      <c r="FN239" s="110"/>
      <c r="FO239" s="110"/>
      <c r="FP239" s="110"/>
      <c r="FQ239" s="110"/>
      <c r="FR239" s="110"/>
      <c r="FS239" s="110"/>
      <c r="FT239" s="110"/>
      <c r="FU239" s="110"/>
      <c r="FV239" s="110"/>
      <c r="FW239" s="110"/>
      <c r="FX239" s="110"/>
      <c r="FY239" s="110"/>
      <c r="FZ239" s="110"/>
      <c r="GA239" s="110"/>
      <c r="GB239" s="110"/>
      <c r="GC239" s="110"/>
      <c r="GD239" s="110"/>
      <c r="GE239" s="110"/>
      <c r="GF239" s="110"/>
      <c r="GG239" s="110"/>
      <c r="GH239" s="110"/>
      <c r="GI239" s="110"/>
      <c r="GJ239" s="110"/>
      <c r="GK239" s="110"/>
      <c r="GL239" s="110"/>
      <c r="GM239" s="110"/>
      <c r="GN239" s="110"/>
      <c r="GO239" s="110"/>
      <c r="GP239" s="110"/>
      <c r="GQ239" s="110"/>
      <c r="GR239" s="110"/>
      <c r="GS239" s="110"/>
      <c r="GT239" s="110"/>
      <c r="GU239" s="110"/>
      <c r="GV239" s="110"/>
      <c r="GW239" s="110"/>
      <c r="GX239" s="110"/>
      <c r="GY239" s="110"/>
      <c r="GZ239" s="110"/>
      <c r="HA239" s="110"/>
      <c r="HB239" s="110"/>
      <c r="HC239" s="110"/>
      <c r="HD239" s="110"/>
      <c r="HE239" s="110"/>
      <c r="HF239" s="110"/>
      <c r="HG239" s="110"/>
      <c r="HH239" s="110"/>
      <c r="HI239" s="110"/>
      <c r="HJ239" s="110"/>
      <c r="HK239" s="110"/>
      <c r="HL239" s="110"/>
      <c r="HM239" s="110"/>
      <c r="HN239" s="110"/>
      <c r="HO239" s="110"/>
      <c r="HP239" s="110"/>
      <c r="HQ239" s="110"/>
      <c r="HR239" s="110"/>
      <c r="HS239" s="110"/>
      <c r="HT239" s="110"/>
      <c r="HU239" s="110"/>
      <c r="HV239" s="110"/>
      <c r="HW239" s="110"/>
      <c r="HX239" s="110"/>
      <c r="HY239" s="110"/>
      <c r="HZ239" s="110"/>
      <c r="IA239" s="110"/>
      <c r="IB239" s="110"/>
      <c r="IC239" s="110"/>
      <c r="ID239" s="110"/>
      <c r="IE239" s="110"/>
      <c r="IF239" s="110"/>
      <c r="IG239" s="110"/>
      <c r="IH239" s="110"/>
      <c r="II239" s="110"/>
      <c r="IJ239" s="110"/>
      <c r="IK239" s="110"/>
      <c r="IL239" s="110"/>
      <c r="IM239" s="110"/>
      <c r="IN239" s="110"/>
      <c r="IO239" s="110"/>
      <c r="IP239" s="110"/>
      <c r="IQ239" s="664"/>
    </row>
    <row r="240" spans="1:251" ht="16.5" hidden="1" customHeight="1">
      <c r="A240" s="659"/>
      <c r="B240" t="s">
        <v>1348</v>
      </c>
      <c r="C240" t="s">
        <v>450</v>
      </c>
      <c r="D240">
        <v>10</v>
      </c>
      <c r="E240" t="s">
        <v>450</v>
      </c>
      <c r="F240">
        <v>2</v>
      </c>
      <c r="G240" s="665"/>
      <c r="H240">
        <v>32</v>
      </c>
      <c r="J240" s="214" t="str">
        <f t="shared" si="5"/>
        <v>LTQ100232</v>
      </c>
      <c r="K240">
        <v>61510</v>
      </c>
      <c r="R240" s="659"/>
      <c r="V240" s="214"/>
      <c r="EE240" s="659"/>
      <c r="EF240" s="110"/>
      <c r="EG240" s="110"/>
      <c r="EH240" s="110"/>
      <c r="EI240" s="661"/>
      <c r="EJ240" s="110"/>
      <c r="EK240" s="110"/>
      <c r="EL240" s="110"/>
      <c r="EM240" s="110"/>
      <c r="EN240" s="110"/>
      <c r="EO240" s="110"/>
      <c r="EP240" s="110"/>
      <c r="EQ240" s="110"/>
      <c r="ER240" s="110"/>
      <c r="ES240" s="110"/>
      <c r="ET240" s="110"/>
      <c r="EU240" s="110"/>
      <c r="EV240" s="110"/>
      <c r="EW240" s="110"/>
      <c r="EX240" s="110"/>
      <c r="EY240" s="110"/>
      <c r="EZ240" s="110"/>
      <c r="FA240" s="110"/>
      <c r="FB240" s="110"/>
      <c r="FC240" s="110"/>
      <c r="FD240" s="110"/>
      <c r="FE240" s="110"/>
      <c r="FF240" s="110"/>
      <c r="FG240" s="110"/>
      <c r="FH240" s="110"/>
      <c r="FI240" s="110"/>
      <c r="FJ240" s="110"/>
      <c r="FK240" s="110"/>
      <c r="FL240" s="110"/>
      <c r="FM240" s="110"/>
      <c r="FN240" s="110"/>
      <c r="FO240" s="110"/>
      <c r="FP240" s="110"/>
      <c r="FQ240" s="110"/>
      <c r="FR240" s="110"/>
      <c r="FS240" s="110"/>
      <c r="FT240" s="110"/>
      <c r="FU240" s="110"/>
      <c r="FV240" s="110"/>
      <c r="FW240" s="110"/>
      <c r="FX240" s="110"/>
      <c r="FY240" s="110"/>
      <c r="FZ240" s="110"/>
      <c r="GA240" s="110"/>
      <c r="GB240" s="110"/>
      <c r="GC240" s="110"/>
      <c r="GD240" s="110"/>
      <c r="GE240" s="110"/>
      <c r="GF240" s="110"/>
      <c r="GG240" s="110"/>
      <c r="GH240" s="110"/>
      <c r="GI240" s="110"/>
      <c r="GJ240" s="110"/>
      <c r="GK240" s="110"/>
      <c r="GL240" s="110"/>
      <c r="GM240" s="110"/>
      <c r="GN240" s="110"/>
      <c r="GO240" s="110"/>
      <c r="GP240" s="110"/>
      <c r="GQ240" s="110"/>
      <c r="GR240" s="110"/>
      <c r="GS240" s="110"/>
      <c r="GT240" s="110"/>
      <c r="GU240" s="110"/>
      <c r="GV240" s="110"/>
      <c r="GW240" s="110"/>
      <c r="GX240" s="110"/>
      <c r="GY240" s="110"/>
      <c r="GZ240" s="110"/>
      <c r="HA240" s="110"/>
      <c r="HB240" s="110"/>
      <c r="HC240" s="110"/>
      <c r="HD240" s="110"/>
      <c r="HE240" s="110"/>
      <c r="HF240" s="110"/>
      <c r="HG240" s="110"/>
      <c r="HH240" s="110"/>
      <c r="HI240" s="110"/>
      <c r="HJ240" s="110"/>
      <c r="HK240" s="110"/>
      <c r="HL240" s="110"/>
      <c r="HM240" s="110"/>
      <c r="HN240" s="110"/>
      <c r="HO240" s="110"/>
      <c r="HP240" s="110"/>
      <c r="HQ240" s="110"/>
      <c r="HR240" s="110"/>
      <c r="HS240" s="110"/>
      <c r="HT240" s="110"/>
      <c r="HU240" s="110"/>
      <c r="HV240" s="110"/>
      <c r="HW240" s="110"/>
      <c r="HX240" s="110"/>
      <c r="HY240" s="110"/>
      <c r="HZ240" s="110"/>
      <c r="IA240" s="110"/>
      <c r="IB240" s="110"/>
      <c r="IC240" s="110"/>
      <c r="ID240" s="110"/>
      <c r="IE240" s="110"/>
      <c r="IF240" s="110"/>
      <c r="IG240" s="110"/>
      <c r="IH240" s="110"/>
      <c r="II240" s="110"/>
      <c r="IJ240" s="110"/>
      <c r="IK240" s="110"/>
      <c r="IL240" s="110"/>
      <c r="IM240" s="110"/>
      <c r="IN240" s="110"/>
      <c r="IO240" s="110"/>
      <c r="IP240" s="110"/>
      <c r="IQ240" s="664"/>
    </row>
    <row r="241" spans="1:251" ht="16.5" hidden="1" customHeight="1">
      <c r="A241" s="659"/>
      <c r="B241" t="s">
        <v>1348</v>
      </c>
      <c r="C241" t="s">
        <v>450</v>
      </c>
      <c r="D241">
        <v>10</v>
      </c>
      <c r="E241" t="s">
        <v>450</v>
      </c>
      <c r="F241">
        <v>2</v>
      </c>
      <c r="G241" s="665"/>
      <c r="H241">
        <v>33</v>
      </c>
      <c r="J241" s="214" t="str">
        <f t="shared" si="5"/>
        <v>LTQ100233</v>
      </c>
      <c r="K241">
        <v>62750</v>
      </c>
      <c r="R241" s="659"/>
      <c r="V241" s="214"/>
      <c r="EE241" s="659"/>
      <c r="EF241" s="110"/>
      <c r="EG241" s="110"/>
      <c r="EH241" s="110"/>
      <c r="EI241" s="661"/>
      <c r="EJ241" s="110"/>
      <c r="EK241" s="110"/>
      <c r="EL241" s="110"/>
      <c r="EM241" s="110"/>
      <c r="EN241" s="110"/>
      <c r="EO241" s="110"/>
      <c r="EP241" s="110"/>
      <c r="EQ241" s="110"/>
      <c r="ER241" s="110"/>
      <c r="ES241" s="110"/>
      <c r="ET241" s="110"/>
      <c r="EU241" s="110"/>
      <c r="EV241" s="110"/>
      <c r="EW241" s="110"/>
      <c r="EX241" s="110"/>
      <c r="EY241" s="110"/>
      <c r="EZ241" s="110"/>
      <c r="FA241" s="110"/>
      <c r="FB241" s="110"/>
      <c r="FC241" s="110"/>
      <c r="FD241" s="110"/>
      <c r="FE241" s="110"/>
      <c r="FF241" s="110"/>
      <c r="FG241" s="110"/>
      <c r="FH241" s="110"/>
      <c r="FI241" s="110"/>
      <c r="FJ241" s="110"/>
      <c r="FK241" s="110"/>
      <c r="FL241" s="110"/>
      <c r="FM241" s="110"/>
      <c r="FN241" s="110"/>
      <c r="FO241" s="110"/>
      <c r="FP241" s="110"/>
      <c r="FQ241" s="110"/>
      <c r="FR241" s="110"/>
      <c r="FS241" s="110"/>
      <c r="FT241" s="110"/>
      <c r="FU241" s="110"/>
      <c r="FV241" s="110"/>
      <c r="FW241" s="110"/>
      <c r="FX241" s="110"/>
      <c r="FY241" s="110"/>
      <c r="FZ241" s="110"/>
      <c r="GA241" s="110"/>
      <c r="GB241" s="110"/>
      <c r="GC241" s="110"/>
      <c r="GD241" s="110"/>
      <c r="GE241" s="110"/>
      <c r="GF241" s="110"/>
      <c r="GG241" s="110"/>
      <c r="GH241" s="110"/>
      <c r="GI241" s="110"/>
      <c r="GJ241" s="110"/>
      <c r="GK241" s="110"/>
      <c r="GL241" s="110"/>
      <c r="GM241" s="110"/>
      <c r="GN241" s="110"/>
      <c r="GO241" s="110"/>
      <c r="GP241" s="110"/>
      <c r="GQ241" s="110"/>
      <c r="GR241" s="110"/>
      <c r="GS241" s="110"/>
      <c r="GT241" s="110"/>
      <c r="GU241" s="110"/>
      <c r="GV241" s="110"/>
      <c r="GW241" s="110"/>
      <c r="GX241" s="110"/>
      <c r="GY241" s="110"/>
      <c r="GZ241" s="110"/>
      <c r="HA241" s="110"/>
      <c r="HB241" s="110"/>
      <c r="HC241" s="110"/>
      <c r="HD241" s="110"/>
      <c r="HE241" s="110"/>
      <c r="HF241" s="110"/>
      <c r="HG241" s="110"/>
      <c r="HH241" s="110"/>
      <c r="HI241" s="110"/>
      <c r="HJ241" s="110"/>
      <c r="HK241" s="110"/>
      <c r="HL241" s="110"/>
      <c r="HM241" s="110"/>
      <c r="HN241" s="110"/>
      <c r="HO241" s="110"/>
      <c r="HP241" s="110"/>
      <c r="HQ241" s="110"/>
      <c r="HR241" s="110"/>
      <c r="HS241" s="110"/>
      <c r="HT241" s="110"/>
      <c r="HU241" s="110"/>
      <c r="HV241" s="110"/>
      <c r="HW241" s="110"/>
      <c r="HX241" s="110"/>
      <c r="HY241" s="110"/>
      <c r="HZ241" s="110"/>
      <c r="IA241" s="110"/>
      <c r="IB241" s="110"/>
      <c r="IC241" s="110"/>
      <c r="ID241" s="110"/>
      <c r="IE241" s="110"/>
      <c r="IF241" s="110"/>
      <c r="IG241" s="110"/>
      <c r="IH241" s="110"/>
      <c r="II241" s="110"/>
      <c r="IJ241" s="110"/>
      <c r="IK241" s="110"/>
      <c r="IL241" s="110"/>
      <c r="IM241" s="110"/>
      <c r="IN241" s="110"/>
      <c r="IO241" s="110"/>
      <c r="IP241" s="110"/>
      <c r="IQ241" s="664"/>
    </row>
    <row r="242" spans="1:251" ht="16.5" hidden="1" customHeight="1">
      <c r="A242" s="659"/>
      <c r="B242" t="s">
        <v>1348</v>
      </c>
      <c r="C242" t="s">
        <v>450</v>
      </c>
      <c r="D242">
        <v>10</v>
      </c>
      <c r="E242" t="s">
        <v>450</v>
      </c>
      <c r="F242">
        <v>2</v>
      </c>
      <c r="G242" s="665"/>
      <c r="H242">
        <v>34</v>
      </c>
      <c r="J242" s="214" t="str">
        <f t="shared" si="5"/>
        <v>LTQ100234</v>
      </c>
      <c r="K242">
        <v>64370</v>
      </c>
      <c r="R242" s="659"/>
      <c r="V242" s="214"/>
      <c r="EE242" s="659"/>
      <c r="EF242" s="110"/>
      <c r="EG242" s="110"/>
      <c r="EH242" s="110"/>
      <c r="EI242" s="661"/>
      <c r="EJ242" s="110"/>
      <c r="EK242" s="110"/>
      <c r="EL242" s="110"/>
      <c r="EM242" s="110"/>
      <c r="EN242" s="110"/>
      <c r="EO242" s="110"/>
      <c r="EP242" s="110"/>
      <c r="EQ242" s="110"/>
      <c r="ER242" s="110"/>
      <c r="ES242" s="110"/>
      <c r="ET242" s="110"/>
      <c r="EU242" s="110"/>
      <c r="EV242" s="110"/>
      <c r="EW242" s="110"/>
      <c r="EX242" s="110"/>
      <c r="EY242" s="110"/>
      <c r="EZ242" s="110"/>
      <c r="FA242" s="110"/>
      <c r="FB242" s="110"/>
      <c r="FC242" s="110"/>
      <c r="FD242" s="110"/>
      <c r="FE242" s="110"/>
      <c r="FF242" s="110"/>
      <c r="FG242" s="110"/>
      <c r="FH242" s="110"/>
      <c r="FI242" s="110"/>
      <c r="FJ242" s="110"/>
      <c r="FK242" s="110"/>
      <c r="FL242" s="110"/>
      <c r="FM242" s="110"/>
      <c r="FN242" s="110"/>
      <c r="FO242" s="110"/>
      <c r="FP242" s="110"/>
      <c r="FQ242" s="110"/>
      <c r="FR242" s="110"/>
      <c r="FS242" s="110"/>
      <c r="FT242" s="110"/>
      <c r="FU242" s="110"/>
      <c r="FV242" s="110"/>
      <c r="FW242" s="110"/>
      <c r="FX242" s="110"/>
      <c r="FY242" s="110"/>
      <c r="FZ242" s="110"/>
      <c r="GA242" s="110"/>
      <c r="GB242" s="110"/>
      <c r="GC242" s="110"/>
      <c r="GD242" s="110"/>
      <c r="GE242" s="110"/>
      <c r="GF242" s="110"/>
      <c r="GG242" s="110"/>
      <c r="GH242" s="110"/>
      <c r="GI242" s="110"/>
      <c r="GJ242" s="110"/>
      <c r="GK242" s="110"/>
      <c r="GL242" s="110"/>
      <c r="GM242" s="110"/>
      <c r="GN242" s="110"/>
      <c r="GO242" s="110"/>
      <c r="GP242" s="110"/>
      <c r="GQ242" s="110"/>
      <c r="GR242" s="110"/>
      <c r="GS242" s="110"/>
      <c r="GT242" s="110"/>
      <c r="GU242" s="110"/>
      <c r="GV242" s="110"/>
      <c r="GW242" s="110"/>
      <c r="GX242" s="110"/>
      <c r="GY242" s="110"/>
      <c r="GZ242" s="110"/>
      <c r="HA242" s="110"/>
      <c r="HB242" s="110"/>
      <c r="HC242" s="110"/>
      <c r="HD242" s="110"/>
      <c r="HE242" s="110"/>
      <c r="HF242" s="110"/>
      <c r="HG242" s="110"/>
      <c r="HH242" s="110"/>
      <c r="HI242" s="110"/>
      <c r="HJ242" s="110"/>
      <c r="HK242" s="110"/>
      <c r="HL242" s="110"/>
      <c r="HM242" s="110"/>
      <c r="HN242" s="110"/>
      <c r="HO242" s="110"/>
      <c r="HP242" s="110"/>
      <c r="HQ242" s="110"/>
      <c r="HR242" s="110"/>
      <c r="HS242" s="110"/>
      <c r="HT242" s="110"/>
      <c r="HU242" s="110"/>
      <c r="HV242" s="110"/>
      <c r="HW242" s="110"/>
      <c r="HX242" s="110"/>
      <c r="HY242" s="110"/>
      <c r="HZ242" s="110"/>
      <c r="IA242" s="110"/>
      <c r="IB242" s="110"/>
      <c r="IC242" s="110"/>
      <c r="ID242" s="110"/>
      <c r="IE242" s="110"/>
      <c r="IF242" s="110"/>
      <c r="IG242" s="110"/>
      <c r="IH242" s="110"/>
      <c r="II242" s="110"/>
      <c r="IJ242" s="110"/>
      <c r="IK242" s="110"/>
      <c r="IL242" s="110"/>
      <c r="IM242" s="110"/>
      <c r="IN242" s="110"/>
      <c r="IO242" s="110"/>
      <c r="IP242" s="110"/>
      <c r="IQ242" s="664"/>
    </row>
    <row r="243" spans="1:251" ht="16.5" hidden="1" customHeight="1">
      <c r="A243" s="659"/>
      <c r="B243" t="s">
        <v>1348</v>
      </c>
      <c r="C243" t="s">
        <v>450</v>
      </c>
      <c r="D243">
        <v>10</v>
      </c>
      <c r="E243" t="s">
        <v>450</v>
      </c>
      <c r="F243">
        <v>2</v>
      </c>
      <c r="G243" s="665"/>
      <c r="H243">
        <v>35</v>
      </c>
      <c r="J243" s="214" t="str">
        <f t="shared" si="5"/>
        <v>LTQ100235</v>
      </c>
      <c r="K243">
        <v>65870</v>
      </c>
      <c r="R243" s="659"/>
      <c r="V243" s="214"/>
      <c r="EE243" s="659"/>
      <c r="EF243" s="110"/>
      <c r="EG243" s="110"/>
      <c r="EH243" s="110"/>
      <c r="EI243" s="661"/>
      <c r="EJ243" s="110"/>
      <c r="EK243" s="110"/>
      <c r="EL243" s="110"/>
      <c r="EM243" s="110"/>
      <c r="EN243" s="110"/>
      <c r="EO243" s="110"/>
      <c r="EP243" s="110"/>
      <c r="EQ243" s="110"/>
      <c r="ER243" s="110"/>
      <c r="ES243" s="110"/>
      <c r="ET243" s="110"/>
      <c r="EU243" s="110"/>
      <c r="EV243" s="110"/>
      <c r="EW243" s="110"/>
      <c r="EX243" s="110"/>
      <c r="EY243" s="110"/>
      <c r="EZ243" s="110"/>
      <c r="FA243" s="110"/>
      <c r="FB243" s="110"/>
      <c r="FC243" s="110"/>
      <c r="FD243" s="110"/>
      <c r="FE243" s="110"/>
      <c r="FF243" s="110"/>
      <c r="FG243" s="110"/>
      <c r="FH243" s="110"/>
      <c r="FI243" s="110"/>
      <c r="FJ243" s="110"/>
      <c r="FK243" s="110"/>
      <c r="FL243" s="110"/>
      <c r="FM243" s="110"/>
      <c r="FN243" s="110"/>
      <c r="FO243" s="110"/>
      <c r="FP243" s="110"/>
      <c r="FQ243" s="110"/>
      <c r="FR243" s="110"/>
      <c r="FS243" s="110"/>
      <c r="FT243" s="110"/>
      <c r="FU243" s="110"/>
      <c r="FV243" s="110"/>
      <c r="FW243" s="110"/>
      <c r="FX243" s="110"/>
      <c r="FY243" s="110"/>
      <c r="FZ243" s="110"/>
      <c r="GA243" s="110"/>
      <c r="GB243" s="110"/>
      <c r="GC243" s="110"/>
      <c r="GD243" s="110"/>
      <c r="GE243" s="110"/>
      <c r="GF243" s="110"/>
      <c r="GG243" s="110"/>
      <c r="GH243" s="110"/>
      <c r="GI243" s="110"/>
      <c r="GJ243" s="110"/>
      <c r="GK243" s="110"/>
      <c r="GL243" s="110"/>
      <c r="GM243" s="110"/>
      <c r="GN243" s="110"/>
      <c r="GO243" s="110"/>
      <c r="GP243" s="110"/>
      <c r="GQ243" s="110"/>
      <c r="GR243" s="110"/>
      <c r="GS243" s="110"/>
      <c r="GT243" s="110"/>
      <c r="GU243" s="110"/>
      <c r="GV243" s="110"/>
      <c r="GW243" s="110"/>
      <c r="GX243" s="110"/>
      <c r="GY243" s="110"/>
      <c r="GZ243" s="110"/>
      <c r="HA243" s="110"/>
      <c r="HB243" s="110"/>
      <c r="HC243" s="110"/>
      <c r="HD243" s="110"/>
      <c r="HE243" s="110"/>
      <c r="HF243" s="110"/>
      <c r="HG243" s="110"/>
      <c r="HH243" s="110"/>
      <c r="HI243" s="110"/>
      <c r="HJ243" s="110"/>
      <c r="HK243" s="110"/>
      <c r="HL243" s="110"/>
      <c r="HM243" s="110"/>
      <c r="HN243" s="110"/>
      <c r="HO243" s="110"/>
      <c r="HP243" s="110"/>
      <c r="HQ243" s="110"/>
      <c r="HR243" s="110"/>
      <c r="HS243" s="110"/>
      <c r="HT243" s="110"/>
      <c r="HU243" s="110"/>
      <c r="HV243" s="110"/>
      <c r="HW243" s="110"/>
      <c r="HX243" s="110"/>
      <c r="HY243" s="110"/>
      <c r="HZ243" s="110"/>
      <c r="IA243" s="110"/>
      <c r="IB243" s="110"/>
      <c r="IC243" s="110"/>
      <c r="ID243" s="110"/>
      <c r="IE243" s="110"/>
      <c r="IF243" s="110"/>
      <c r="IG243" s="110"/>
      <c r="IH243" s="110"/>
      <c r="II243" s="110"/>
      <c r="IJ243" s="110"/>
      <c r="IK243" s="110"/>
      <c r="IL243" s="110"/>
      <c r="IM243" s="110"/>
      <c r="IN243" s="110"/>
      <c r="IO243" s="110"/>
      <c r="IP243" s="110"/>
      <c r="IQ243" s="664"/>
    </row>
    <row r="244" spans="1:251" ht="16.5" hidden="1" customHeight="1">
      <c r="A244" s="659"/>
      <c r="B244" t="s">
        <v>1348</v>
      </c>
      <c r="C244" t="s">
        <v>450</v>
      </c>
      <c r="D244">
        <v>10</v>
      </c>
      <c r="E244" t="s">
        <v>450</v>
      </c>
      <c r="F244">
        <v>2</v>
      </c>
      <c r="G244" s="665"/>
      <c r="H244">
        <v>36</v>
      </c>
      <c r="J244" s="214" t="str">
        <f t="shared" si="5"/>
        <v>LTQ100236</v>
      </c>
      <c r="K244">
        <v>66960</v>
      </c>
      <c r="R244" s="659"/>
      <c r="V244" s="214"/>
      <c r="EE244" s="659"/>
      <c r="EF244" s="110"/>
      <c r="EG244" s="110"/>
      <c r="EH244" s="110"/>
      <c r="EI244" s="661"/>
      <c r="EJ244" s="110"/>
      <c r="EK244" s="110"/>
      <c r="EL244" s="110"/>
      <c r="EM244" s="110"/>
      <c r="EN244" s="110"/>
      <c r="EO244" s="110"/>
      <c r="EP244" s="110"/>
      <c r="EQ244" s="110"/>
      <c r="ER244" s="110"/>
      <c r="ES244" s="110"/>
      <c r="ET244" s="110"/>
      <c r="EU244" s="110"/>
      <c r="EV244" s="110"/>
      <c r="EW244" s="110"/>
      <c r="EX244" s="110"/>
      <c r="EY244" s="110"/>
      <c r="EZ244" s="110"/>
      <c r="FA244" s="110"/>
      <c r="FB244" s="110"/>
      <c r="FC244" s="110"/>
      <c r="FD244" s="110"/>
      <c r="FE244" s="110"/>
      <c r="FF244" s="110"/>
      <c r="FG244" s="110"/>
      <c r="FH244" s="110"/>
      <c r="FI244" s="110"/>
      <c r="FJ244" s="110"/>
      <c r="FK244" s="110"/>
      <c r="FL244" s="110"/>
      <c r="FM244" s="110"/>
      <c r="FN244" s="110"/>
      <c r="FO244" s="110"/>
      <c r="FP244" s="110"/>
      <c r="FQ244" s="110"/>
      <c r="FR244" s="110"/>
      <c r="FS244" s="110"/>
      <c r="FT244" s="110"/>
      <c r="FU244" s="110"/>
      <c r="FV244" s="110"/>
      <c r="FW244" s="110"/>
      <c r="FX244" s="110"/>
      <c r="FY244" s="110"/>
      <c r="FZ244" s="110"/>
      <c r="GA244" s="110"/>
      <c r="GB244" s="110"/>
      <c r="GC244" s="110"/>
      <c r="GD244" s="110"/>
      <c r="GE244" s="110"/>
      <c r="GF244" s="110"/>
      <c r="GG244" s="110"/>
      <c r="GH244" s="110"/>
      <c r="GI244" s="110"/>
      <c r="GJ244" s="110"/>
      <c r="GK244" s="110"/>
      <c r="GL244" s="110"/>
      <c r="GM244" s="110"/>
      <c r="GN244" s="110"/>
      <c r="GO244" s="110"/>
      <c r="GP244" s="110"/>
      <c r="GQ244" s="110"/>
      <c r="GR244" s="110"/>
      <c r="GS244" s="110"/>
      <c r="GT244" s="110"/>
      <c r="GU244" s="110"/>
      <c r="GV244" s="110"/>
      <c r="GW244" s="110"/>
      <c r="GX244" s="110"/>
      <c r="GY244" s="110"/>
      <c r="GZ244" s="110"/>
      <c r="HA244" s="110"/>
      <c r="HB244" s="110"/>
      <c r="HC244" s="110"/>
      <c r="HD244" s="110"/>
      <c r="HE244" s="110"/>
      <c r="HF244" s="110"/>
      <c r="HG244" s="110"/>
      <c r="HH244" s="110"/>
      <c r="HI244" s="110"/>
      <c r="HJ244" s="110"/>
      <c r="HK244" s="110"/>
      <c r="HL244" s="110"/>
      <c r="HM244" s="110"/>
      <c r="HN244" s="110"/>
      <c r="HO244" s="110"/>
      <c r="HP244" s="110"/>
      <c r="HQ244" s="110"/>
      <c r="HR244" s="110"/>
      <c r="HS244" s="110"/>
      <c r="HT244" s="110"/>
      <c r="HU244" s="110"/>
      <c r="HV244" s="110"/>
      <c r="HW244" s="110"/>
      <c r="HX244" s="110"/>
      <c r="HY244" s="110"/>
      <c r="HZ244" s="110"/>
      <c r="IA244" s="110"/>
      <c r="IB244" s="110"/>
      <c r="IC244" s="110"/>
      <c r="ID244" s="110"/>
      <c r="IE244" s="110"/>
      <c r="IF244" s="110"/>
      <c r="IG244" s="110"/>
      <c r="IH244" s="110"/>
      <c r="II244" s="110"/>
      <c r="IJ244" s="110"/>
      <c r="IK244" s="110"/>
      <c r="IL244" s="110"/>
      <c r="IM244" s="110"/>
      <c r="IN244" s="110"/>
      <c r="IO244" s="110"/>
      <c r="IP244" s="110"/>
      <c r="IQ244" s="664"/>
    </row>
    <row r="245" spans="1:251" ht="16.5" hidden="1" customHeight="1">
      <c r="A245" s="659"/>
      <c r="B245" t="s">
        <v>1348</v>
      </c>
      <c r="C245" t="s">
        <v>450</v>
      </c>
      <c r="D245">
        <v>10</v>
      </c>
      <c r="E245" t="s">
        <v>450</v>
      </c>
      <c r="F245">
        <v>2</v>
      </c>
      <c r="G245" s="665"/>
      <c r="H245">
        <v>37</v>
      </c>
      <c r="J245" s="214" t="str">
        <f t="shared" si="5"/>
        <v>LTQ100237</v>
      </c>
      <c r="K245">
        <v>68390</v>
      </c>
      <c r="R245" s="659"/>
      <c r="V245" s="214"/>
      <c r="EE245" s="659"/>
      <c r="EF245" s="110"/>
      <c r="EG245" s="110"/>
      <c r="EH245" s="110"/>
      <c r="EI245" s="661"/>
      <c r="EJ245" s="110"/>
      <c r="EK245" s="110"/>
      <c r="EL245" s="110"/>
      <c r="EM245" s="110"/>
      <c r="EN245" s="110"/>
      <c r="EO245" s="110"/>
      <c r="EP245" s="110"/>
      <c r="EQ245" s="110"/>
      <c r="ER245" s="110"/>
      <c r="ES245" s="110"/>
      <c r="ET245" s="110"/>
      <c r="EU245" s="110"/>
      <c r="EV245" s="110"/>
      <c r="EW245" s="110"/>
      <c r="EX245" s="110"/>
      <c r="EY245" s="110"/>
      <c r="EZ245" s="110"/>
      <c r="FA245" s="110"/>
      <c r="FB245" s="110"/>
      <c r="FC245" s="110"/>
      <c r="FD245" s="110"/>
      <c r="FE245" s="110"/>
      <c r="FF245" s="110"/>
      <c r="FG245" s="110"/>
      <c r="FH245" s="110"/>
      <c r="FI245" s="110"/>
      <c r="FJ245" s="110"/>
      <c r="FK245" s="110"/>
      <c r="FL245" s="110"/>
      <c r="FM245" s="110"/>
      <c r="FN245" s="110"/>
      <c r="FO245" s="110"/>
      <c r="FP245" s="110"/>
      <c r="FQ245" s="110"/>
      <c r="FR245" s="110"/>
      <c r="FS245" s="110"/>
      <c r="FT245" s="110"/>
      <c r="FU245" s="110"/>
      <c r="FV245" s="110"/>
      <c r="FW245" s="110"/>
      <c r="FX245" s="110"/>
      <c r="FY245" s="110"/>
      <c r="FZ245" s="110"/>
      <c r="GA245" s="110"/>
      <c r="GB245" s="110"/>
      <c r="GC245" s="110"/>
      <c r="GD245" s="110"/>
      <c r="GE245" s="110"/>
      <c r="GF245" s="110"/>
      <c r="GG245" s="110"/>
      <c r="GH245" s="110"/>
      <c r="GI245" s="110"/>
      <c r="GJ245" s="110"/>
      <c r="GK245" s="110"/>
      <c r="GL245" s="110"/>
      <c r="GM245" s="110"/>
      <c r="GN245" s="110"/>
      <c r="GO245" s="110"/>
      <c r="GP245" s="110"/>
      <c r="GQ245" s="110"/>
      <c r="GR245" s="110"/>
      <c r="GS245" s="110"/>
      <c r="GT245" s="110"/>
      <c r="GU245" s="110"/>
      <c r="GV245" s="110"/>
      <c r="GW245" s="110"/>
      <c r="GX245" s="110"/>
      <c r="GY245" s="110"/>
      <c r="GZ245" s="110"/>
      <c r="HA245" s="110"/>
      <c r="HB245" s="110"/>
      <c r="HC245" s="110"/>
      <c r="HD245" s="110"/>
      <c r="HE245" s="110"/>
      <c r="HF245" s="110"/>
      <c r="HG245" s="110"/>
      <c r="HH245" s="110"/>
      <c r="HI245" s="110"/>
      <c r="HJ245" s="110"/>
      <c r="HK245" s="110"/>
      <c r="HL245" s="110"/>
      <c r="HM245" s="110"/>
      <c r="HN245" s="110"/>
      <c r="HO245" s="110"/>
      <c r="HP245" s="110"/>
      <c r="HQ245" s="110"/>
      <c r="HR245" s="110"/>
      <c r="HS245" s="110"/>
      <c r="HT245" s="110"/>
      <c r="HU245" s="110"/>
      <c r="HV245" s="110"/>
      <c r="HW245" s="110"/>
      <c r="HX245" s="110"/>
      <c r="HY245" s="110"/>
      <c r="HZ245" s="110"/>
      <c r="IA245" s="110"/>
      <c r="IB245" s="110"/>
      <c r="IC245" s="110"/>
      <c r="ID245" s="110"/>
      <c r="IE245" s="110"/>
      <c r="IF245" s="110"/>
      <c r="IG245" s="110"/>
      <c r="IH245" s="110"/>
      <c r="II245" s="110"/>
      <c r="IJ245" s="110"/>
      <c r="IK245" s="110"/>
      <c r="IL245" s="110"/>
      <c r="IM245" s="110"/>
      <c r="IN245" s="110"/>
      <c r="IO245" s="110"/>
      <c r="IP245" s="110"/>
      <c r="IQ245" s="664"/>
    </row>
    <row r="246" spans="1:251" ht="16.5" hidden="1" customHeight="1">
      <c r="A246" s="659"/>
      <c r="B246" t="s">
        <v>1348</v>
      </c>
      <c r="C246" t="s">
        <v>450</v>
      </c>
      <c r="D246">
        <v>10</v>
      </c>
      <c r="E246" t="s">
        <v>450</v>
      </c>
      <c r="F246">
        <v>2</v>
      </c>
      <c r="G246" s="665"/>
      <c r="H246">
        <v>38</v>
      </c>
      <c r="J246" s="214" t="str">
        <f t="shared" si="5"/>
        <v>LTQ100238</v>
      </c>
      <c r="K246">
        <v>70120</v>
      </c>
      <c r="R246" s="659"/>
      <c r="V246" s="214"/>
      <c r="EE246" s="659"/>
      <c r="EF246" s="110"/>
      <c r="EG246" s="110"/>
      <c r="EH246" s="110"/>
      <c r="EI246" s="661"/>
      <c r="EJ246" s="110"/>
      <c r="EK246" s="110"/>
      <c r="EL246" s="110"/>
      <c r="EM246" s="110"/>
      <c r="EN246" s="110"/>
      <c r="EO246" s="110"/>
      <c r="EP246" s="110"/>
      <c r="EQ246" s="110"/>
      <c r="ER246" s="110"/>
      <c r="ES246" s="110"/>
      <c r="ET246" s="110"/>
      <c r="EU246" s="110"/>
      <c r="EV246" s="110"/>
      <c r="EW246" s="110"/>
      <c r="EX246" s="110"/>
      <c r="EY246" s="110"/>
      <c r="EZ246" s="110"/>
      <c r="FA246" s="110"/>
      <c r="FB246" s="110"/>
      <c r="FC246" s="110"/>
      <c r="FD246" s="110"/>
      <c r="FE246" s="110"/>
      <c r="FF246" s="110"/>
      <c r="FG246" s="110"/>
      <c r="FH246" s="110"/>
      <c r="FI246" s="110"/>
      <c r="FJ246" s="110"/>
      <c r="FK246" s="110"/>
      <c r="FL246" s="110"/>
      <c r="FM246" s="110"/>
      <c r="FN246" s="110"/>
      <c r="FO246" s="110"/>
      <c r="FP246" s="110"/>
      <c r="FQ246" s="110"/>
      <c r="FR246" s="110"/>
      <c r="FS246" s="110"/>
      <c r="FT246" s="110"/>
      <c r="FU246" s="110"/>
      <c r="FV246" s="110"/>
      <c r="FW246" s="110"/>
      <c r="FX246" s="110"/>
      <c r="FY246" s="110"/>
      <c r="FZ246" s="110"/>
      <c r="GA246" s="110"/>
      <c r="GB246" s="110"/>
      <c r="GC246" s="110"/>
      <c r="GD246" s="110"/>
      <c r="GE246" s="110"/>
      <c r="GF246" s="110"/>
      <c r="GG246" s="110"/>
      <c r="GH246" s="110"/>
      <c r="GI246" s="110"/>
      <c r="GJ246" s="110"/>
      <c r="GK246" s="110"/>
      <c r="GL246" s="110"/>
      <c r="GM246" s="110"/>
      <c r="GN246" s="110"/>
      <c r="GO246" s="110"/>
      <c r="GP246" s="110"/>
      <c r="GQ246" s="110"/>
      <c r="GR246" s="110"/>
      <c r="GS246" s="110"/>
      <c r="GT246" s="110"/>
      <c r="GU246" s="110"/>
      <c r="GV246" s="110"/>
      <c r="GW246" s="110"/>
      <c r="GX246" s="110"/>
      <c r="GY246" s="110"/>
      <c r="GZ246" s="110"/>
      <c r="HA246" s="110"/>
      <c r="HB246" s="110"/>
      <c r="HC246" s="110"/>
      <c r="HD246" s="110"/>
      <c r="HE246" s="110"/>
      <c r="HF246" s="110"/>
      <c r="HG246" s="110"/>
      <c r="HH246" s="110"/>
      <c r="HI246" s="110"/>
      <c r="HJ246" s="110"/>
      <c r="HK246" s="110"/>
      <c r="HL246" s="110"/>
      <c r="HM246" s="110"/>
      <c r="HN246" s="110"/>
      <c r="HO246" s="110"/>
      <c r="HP246" s="110"/>
      <c r="HQ246" s="110"/>
      <c r="HR246" s="110"/>
      <c r="HS246" s="110"/>
      <c r="HT246" s="110"/>
      <c r="HU246" s="110"/>
      <c r="HV246" s="110"/>
      <c r="HW246" s="110"/>
      <c r="HX246" s="110"/>
      <c r="HY246" s="110"/>
      <c r="HZ246" s="110"/>
      <c r="IA246" s="110"/>
      <c r="IB246" s="110"/>
      <c r="IC246" s="110"/>
      <c r="ID246" s="110"/>
      <c r="IE246" s="110"/>
      <c r="IF246" s="110"/>
      <c r="IG246" s="110"/>
      <c r="IH246" s="110"/>
      <c r="II246" s="110"/>
      <c r="IJ246" s="110"/>
      <c r="IK246" s="110"/>
      <c r="IL246" s="110"/>
      <c r="IM246" s="110"/>
      <c r="IN246" s="110"/>
      <c r="IO246" s="110"/>
      <c r="IP246" s="110"/>
      <c r="IQ246" s="664"/>
    </row>
    <row r="247" spans="1:251" ht="16.5" hidden="1" customHeight="1">
      <c r="A247" s="659"/>
      <c r="B247" t="s">
        <v>1348</v>
      </c>
      <c r="C247" t="s">
        <v>450</v>
      </c>
      <c r="D247">
        <v>10</v>
      </c>
      <c r="E247" t="s">
        <v>450</v>
      </c>
      <c r="F247">
        <v>2</v>
      </c>
      <c r="G247" s="665"/>
      <c r="H247">
        <v>39</v>
      </c>
      <c r="J247" s="214" t="str">
        <f t="shared" si="5"/>
        <v>LTQ100239</v>
      </c>
      <c r="K247">
        <v>71950</v>
      </c>
      <c r="R247" s="659"/>
      <c r="V247" s="214"/>
      <c r="EE247" s="659"/>
      <c r="EF247" s="110"/>
      <c r="EG247" s="110"/>
      <c r="EH247" s="110"/>
      <c r="EI247" s="661"/>
      <c r="EJ247" s="110"/>
      <c r="EK247" s="110"/>
      <c r="EL247" s="110"/>
      <c r="EM247" s="110"/>
      <c r="EN247" s="110"/>
      <c r="EO247" s="110"/>
      <c r="EP247" s="110"/>
      <c r="EQ247" s="110"/>
      <c r="ER247" s="110"/>
      <c r="ES247" s="110"/>
      <c r="ET247" s="110"/>
      <c r="EU247" s="110"/>
      <c r="EV247" s="110"/>
      <c r="EW247" s="110"/>
      <c r="EX247" s="110"/>
      <c r="EY247" s="110"/>
      <c r="EZ247" s="110"/>
      <c r="FA247" s="110"/>
      <c r="FB247" s="110"/>
      <c r="FC247" s="110"/>
      <c r="FD247" s="110"/>
      <c r="FE247" s="110"/>
      <c r="FF247" s="110"/>
      <c r="FG247" s="110"/>
      <c r="FH247" s="110"/>
      <c r="FI247" s="110"/>
      <c r="FJ247" s="110"/>
      <c r="FK247" s="110"/>
      <c r="FL247" s="110"/>
      <c r="FM247" s="110"/>
      <c r="FN247" s="110"/>
      <c r="FO247" s="110"/>
      <c r="FP247" s="110"/>
      <c r="FQ247" s="110"/>
      <c r="FR247" s="110"/>
      <c r="FS247" s="110"/>
      <c r="FT247" s="110"/>
      <c r="FU247" s="110"/>
      <c r="FV247" s="110"/>
      <c r="FW247" s="110"/>
      <c r="FX247" s="110"/>
      <c r="FY247" s="110"/>
      <c r="FZ247" s="110"/>
      <c r="GA247" s="110"/>
      <c r="GB247" s="110"/>
      <c r="GC247" s="110"/>
      <c r="GD247" s="110"/>
      <c r="GE247" s="110"/>
      <c r="GF247" s="110"/>
      <c r="GG247" s="110"/>
      <c r="GH247" s="110"/>
      <c r="GI247" s="110"/>
      <c r="GJ247" s="110"/>
      <c r="GK247" s="110"/>
      <c r="GL247" s="110"/>
      <c r="GM247" s="110"/>
      <c r="GN247" s="110"/>
      <c r="GO247" s="110"/>
      <c r="GP247" s="110"/>
      <c r="GQ247" s="110"/>
      <c r="GR247" s="110"/>
      <c r="GS247" s="110"/>
      <c r="GT247" s="110"/>
      <c r="GU247" s="110"/>
      <c r="GV247" s="110"/>
      <c r="GW247" s="110"/>
      <c r="GX247" s="110"/>
      <c r="GY247" s="110"/>
      <c r="GZ247" s="110"/>
      <c r="HA247" s="110"/>
      <c r="HB247" s="110"/>
      <c r="HC247" s="110"/>
      <c r="HD247" s="110"/>
      <c r="HE247" s="110"/>
      <c r="HF247" s="110"/>
      <c r="HG247" s="110"/>
      <c r="HH247" s="110"/>
      <c r="HI247" s="110"/>
      <c r="HJ247" s="110"/>
      <c r="HK247" s="110"/>
      <c r="HL247" s="110"/>
      <c r="HM247" s="110"/>
      <c r="HN247" s="110"/>
      <c r="HO247" s="110"/>
      <c r="HP247" s="110"/>
      <c r="HQ247" s="110"/>
      <c r="HR247" s="110"/>
      <c r="HS247" s="110"/>
      <c r="HT247" s="110"/>
      <c r="HU247" s="110"/>
      <c r="HV247" s="110"/>
      <c r="HW247" s="110"/>
      <c r="HX247" s="110"/>
      <c r="HY247" s="110"/>
      <c r="HZ247" s="110"/>
      <c r="IA247" s="110"/>
      <c r="IB247" s="110"/>
      <c r="IC247" s="110"/>
      <c r="ID247" s="110"/>
      <c r="IE247" s="110"/>
      <c r="IF247" s="110"/>
      <c r="IG247" s="110"/>
      <c r="IH247" s="110"/>
      <c r="II247" s="110"/>
      <c r="IJ247" s="110"/>
      <c r="IK247" s="110"/>
      <c r="IL247" s="110"/>
      <c r="IM247" s="110"/>
      <c r="IN247" s="110"/>
      <c r="IO247" s="110"/>
      <c r="IP247" s="110"/>
      <c r="IQ247" s="664"/>
    </row>
    <row r="248" spans="1:251" ht="16.5" hidden="1" customHeight="1">
      <c r="A248" s="659"/>
      <c r="B248" t="s">
        <v>1348</v>
      </c>
      <c r="C248" t="s">
        <v>450</v>
      </c>
      <c r="D248">
        <v>10</v>
      </c>
      <c r="E248" t="s">
        <v>450</v>
      </c>
      <c r="F248">
        <v>2</v>
      </c>
      <c r="G248" s="665"/>
      <c r="H248">
        <v>40</v>
      </c>
      <c r="J248" s="214" t="str">
        <f t="shared" si="5"/>
        <v>LTQ100240</v>
      </c>
      <c r="K248">
        <v>73780</v>
      </c>
      <c r="R248" s="659"/>
      <c r="V248" s="214"/>
      <c r="EE248" s="659"/>
      <c r="EF248" s="110"/>
      <c r="EG248" s="110"/>
      <c r="EH248" s="110"/>
      <c r="EI248" s="661"/>
      <c r="EJ248" s="110"/>
      <c r="EK248" s="110"/>
      <c r="EL248" s="110"/>
      <c r="EM248" s="110"/>
      <c r="EN248" s="110"/>
      <c r="EO248" s="110"/>
      <c r="EP248" s="110"/>
      <c r="EQ248" s="110"/>
      <c r="ER248" s="110"/>
      <c r="ES248" s="110"/>
      <c r="ET248" s="110"/>
      <c r="EU248" s="110"/>
      <c r="EV248" s="110"/>
      <c r="EW248" s="110"/>
      <c r="EX248" s="110"/>
      <c r="EY248" s="110"/>
      <c r="EZ248" s="110"/>
      <c r="FA248" s="110"/>
      <c r="FB248" s="110"/>
      <c r="FC248" s="110"/>
      <c r="FD248" s="110"/>
      <c r="FE248" s="110"/>
      <c r="FF248" s="110"/>
      <c r="FG248" s="110"/>
      <c r="FH248" s="110"/>
      <c r="FI248" s="110"/>
      <c r="FJ248" s="110"/>
      <c r="FK248" s="110"/>
      <c r="FL248" s="110"/>
      <c r="FM248" s="110"/>
      <c r="FN248" s="110"/>
      <c r="FO248" s="110"/>
      <c r="FP248" s="110"/>
      <c r="FQ248" s="110"/>
      <c r="FR248" s="110"/>
      <c r="FS248" s="110"/>
      <c r="FT248" s="110"/>
      <c r="FU248" s="110"/>
      <c r="FV248" s="110"/>
      <c r="FW248" s="110"/>
      <c r="FX248" s="110"/>
      <c r="FY248" s="110"/>
      <c r="FZ248" s="110"/>
      <c r="GA248" s="110"/>
      <c r="GB248" s="110"/>
      <c r="GC248" s="110"/>
      <c r="GD248" s="110"/>
      <c r="GE248" s="110"/>
      <c r="GF248" s="110"/>
      <c r="GG248" s="110"/>
      <c r="GH248" s="110"/>
      <c r="GI248" s="110"/>
      <c r="GJ248" s="110"/>
      <c r="GK248" s="110"/>
      <c r="GL248" s="110"/>
      <c r="GM248" s="110"/>
      <c r="GN248" s="110"/>
      <c r="GO248" s="110"/>
      <c r="GP248" s="110"/>
      <c r="GQ248" s="110"/>
      <c r="GR248" s="110"/>
      <c r="GS248" s="110"/>
      <c r="GT248" s="110"/>
      <c r="GU248" s="110"/>
      <c r="GV248" s="110"/>
      <c r="GW248" s="110"/>
      <c r="GX248" s="110"/>
      <c r="GY248" s="110"/>
      <c r="GZ248" s="110"/>
      <c r="HA248" s="110"/>
      <c r="HB248" s="110"/>
      <c r="HC248" s="110"/>
      <c r="HD248" s="110"/>
      <c r="HE248" s="110"/>
      <c r="HF248" s="110"/>
      <c r="HG248" s="110"/>
      <c r="HH248" s="110"/>
      <c r="HI248" s="110"/>
      <c r="HJ248" s="110"/>
      <c r="HK248" s="110"/>
      <c r="HL248" s="110"/>
      <c r="HM248" s="110"/>
      <c r="HN248" s="110"/>
      <c r="HO248" s="110"/>
      <c r="HP248" s="110"/>
      <c r="HQ248" s="110"/>
      <c r="HR248" s="110"/>
      <c r="HS248" s="110"/>
      <c r="HT248" s="110"/>
      <c r="HU248" s="110"/>
      <c r="HV248" s="110"/>
      <c r="HW248" s="110"/>
      <c r="HX248" s="110"/>
      <c r="HY248" s="110"/>
      <c r="HZ248" s="110"/>
      <c r="IA248" s="110"/>
      <c r="IB248" s="110"/>
      <c r="IC248" s="110"/>
      <c r="ID248" s="110"/>
      <c r="IE248" s="110"/>
      <c r="IF248" s="110"/>
      <c r="IG248" s="110"/>
      <c r="IH248" s="110"/>
      <c r="II248" s="110"/>
      <c r="IJ248" s="110"/>
      <c r="IK248" s="110"/>
      <c r="IL248" s="110"/>
      <c r="IM248" s="110"/>
      <c r="IN248" s="110"/>
      <c r="IO248" s="110"/>
      <c r="IP248" s="110"/>
      <c r="IQ248" s="664"/>
    </row>
    <row r="249" spans="1:251" ht="16.5" hidden="1" customHeight="1">
      <c r="A249" s="659"/>
      <c r="B249" t="s">
        <v>1348</v>
      </c>
      <c r="C249" t="s">
        <v>450</v>
      </c>
      <c r="D249">
        <v>10</v>
      </c>
      <c r="E249" t="s">
        <v>450</v>
      </c>
      <c r="F249">
        <v>2</v>
      </c>
      <c r="G249" s="665"/>
      <c r="H249">
        <v>41</v>
      </c>
      <c r="J249" s="214" t="str">
        <f t="shared" si="5"/>
        <v>LTQ100241</v>
      </c>
      <c r="K249">
        <v>76730</v>
      </c>
      <c r="R249" s="659"/>
      <c r="V249" s="214"/>
      <c r="EE249" s="659"/>
      <c r="EF249" s="110"/>
      <c r="EG249" s="110"/>
      <c r="EH249" s="110"/>
      <c r="EI249" s="661"/>
      <c r="EJ249" s="110"/>
      <c r="EK249" s="110"/>
      <c r="EL249" s="110"/>
      <c r="EM249" s="110"/>
      <c r="EN249" s="110"/>
      <c r="EO249" s="110"/>
      <c r="EP249" s="110"/>
      <c r="EQ249" s="110"/>
      <c r="ER249" s="110"/>
      <c r="ES249" s="110"/>
      <c r="ET249" s="110"/>
      <c r="EU249" s="110"/>
      <c r="EV249" s="110"/>
      <c r="EW249" s="110"/>
      <c r="EX249" s="110"/>
      <c r="EY249" s="110"/>
      <c r="EZ249" s="110"/>
      <c r="FA249" s="110"/>
      <c r="FB249" s="110"/>
      <c r="FC249" s="110"/>
      <c r="FD249" s="110"/>
      <c r="FE249" s="110"/>
      <c r="FF249" s="110"/>
      <c r="FG249" s="110"/>
      <c r="FH249" s="110"/>
      <c r="FI249" s="110"/>
      <c r="FJ249" s="110"/>
      <c r="FK249" s="110"/>
      <c r="FL249" s="110"/>
      <c r="FM249" s="110"/>
      <c r="FN249" s="110"/>
      <c r="FO249" s="110"/>
      <c r="FP249" s="110"/>
      <c r="FQ249" s="110"/>
      <c r="FR249" s="110"/>
      <c r="FS249" s="110"/>
      <c r="FT249" s="110"/>
      <c r="FU249" s="110"/>
      <c r="FV249" s="110"/>
      <c r="FW249" s="110"/>
      <c r="FX249" s="110"/>
      <c r="FY249" s="110"/>
      <c r="FZ249" s="110"/>
      <c r="GA249" s="110"/>
      <c r="GB249" s="110"/>
      <c r="GC249" s="110"/>
      <c r="GD249" s="110"/>
      <c r="GE249" s="110"/>
      <c r="GF249" s="110"/>
      <c r="GG249" s="110"/>
      <c r="GH249" s="110"/>
      <c r="GI249" s="110"/>
      <c r="GJ249" s="110"/>
      <c r="GK249" s="110"/>
      <c r="GL249" s="110"/>
      <c r="GM249" s="110"/>
      <c r="GN249" s="110"/>
      <c r="GO249" s="110"/>
      <c r="GP249" s="110"/>
      <c r="GQ249" s="110"/>
      <c r="GR249" s="110"/>
      <c r="GS249" s="110"/>
      <c r="GT249" s="110"/>
      <c r="GU249" s="110"/>
      <c r="GV249" s="110"/>
      <c r="GW249" s="110"/>
      <c r="GX249" s="110"/>
      <c r="GY249" s="110"/>
      <c r="GZ249" s="110"/>
      <c r="HA249" s="110"/>
      <c r="HB249" s="110"/>
      <c r="HC249" s="110"/>
      <c r="HD249" s="110"/>
      <c r="HE249" s="110"/>
      <c r="HF249" s="110"/>
      <c r="HG249" s="110"/>
      <c r="HH249" s="110"/>
      <c r="HI249" s="110"/>
      <c r="HJ249" s="110"/>
      <c r="HK249" s="110"/>
      <c r="HL249" s="110"/>
      <c r="HM249" s="110"/>
      <c r="HN249" s="110"/>
      <c r="HO249" s="110"/>
      <c r="HP249" s="110"/>
      <c r="HQ249" s="110"/>
      <c r="HR249" s="110"/>
      <c r="HS249" s="110"/>
      <c r="HT249" s="110"/>
      <c r="HU249" s="110"/>
      <c r="HV249" s="110"/>
      <c r="HW249" s="110"/>
      <c r="HX249" s="110"/>
      <c r="HY249" s="110"/>
      <c r="HZ249" s="110"/>
      <c r="IA249" s="110"/>
      <c r="IB249" s="110"/>
      <c r="IC249" s="110"/>
      <c r="ID249" s="110"/>
      <c r="IE249" s="110"/>
      <c r="IF249" s="110"/>
      <c r="IG249" s="110"/>
      <c r="IH249" s="110"/>
      <c r="II249" s="110"/>
      <c r="IJ249" s="110"/>
      <c r="IK249" s="110"/>
      <c r="IL249" s="110"/>
      <c r="IM249" s="110"/>
      <c r="IN249" s="110"/>
      <c r="IO249" s="110"/>
      <c r="IP249" s="110"/>
      <c r="IQ249" s="664"/>
    </row>
    <row r="250" spans="1:251" ht="16.5" hidden="1" customHeight="1">
      <c r="A250" s="659"/>
      <c r="B250" t="s">
        <v>1348</v>
      </c>
      <c r="C250" t="s">
        <v>450</v>
      </c>
      <c r="D250">
        <v>10</v>
      </c>
      <c r="E250" t="s">
        <v>450</v>
      </c>
      <c r="F250">
        <v>2</v>
      </c>
      <c r="G250" s="665"/>
      <c r="H250">
        <v>42</v>
      </c>
      <c r="J250" s="214" t="str">
        <f t="shared" si="5"/>
        <v>LTQ100242</v>
      </c>
      <c r="K250">
        <v>79780</v>
      </c>
      <c r="R250" s="659"/>
      <c r="V250" s="214"/>
      <c r="EE250" s="659"/>
      <c r="EF250" s="110"/>
      <c r="EG250" s="110"/>
      <c r="EH250" s="110"/>
      <c r="EI250" s="661"/>
      <c r="EJ250" s="110"/>
      <c r="EK250" s="110"/>
      <c r="EL250" s="110"/>
      <c r="EM250" s="110"/>
      <c r="EN250" s="110"/>
      <c r="EO250" s="110"/>
      <c r="EP250" s="110"/>
      <c r="EQ250" s="110"/>
      <c r="ER250" s="110"/>
      <c r="ES250" s="110"/>
      <c r="ET250" s="110"/>
      <c r="EU250" s="110"/>
      <c r="EV250" s="110"/>
      <c r="EW250" s="110"/>
      <c r="EX250" s="110"/>
      <c r="EY250" s="110"/>
      <c r="EZ250" s="110"/>
      <c r="FA250" s="110"/>
      <c r="FB250" s="110"/>
      <c r="FC250" s="110"/>
      <c r="FD250" s="110"/>
      <c r="FE250" s="110"/>
      <c r="FF250" s="110"/>
      <c r="FG250" s="110"/>
      <c r="FH250" s="110"/>
      <c r="FI250" s="110"/>
      <c r="FJ250" s="110"/>
      <c r="FK250" s="110"/>
      <c r="FL250" s="110"/>
      <c r="FM250" s="110"/>
      <c r="FN250" s="110"/>
      <c r="FO250" s="110"/>
      <c r="FP250" s="110"/>
      <c r="FQ250" s="110"/>
      <c r="FR250" s="110"/>
      <c r="FS250" s="110"/>
      <c r="FT250" s="110"/>
      <c r="FU250" s="110"/>
      <c r="FV250" s="110"/>
      <c r="FW250" s="110"/>
      <c r="FX250" s="110"/>
      <c r="FY250" s="110"/>
      <c r="FZ250" s="110"/>
      <c r="GA250" s="110"/>
      <c r="GB250" s="110"/>
      <c r="GC250" s="110"/>
      <c r="GD250" s="110"/>
      <c r="GE250" s="110"/>
      <c r="GF250" s="110"/>
      <c r="GG250" s="110"/>
      <c r="GH250" s="110"/>
      <c r="GI250" s="110"/>
      <c r="GJ250" s="110"/>
      <c r="GK250" s="110"/>
      <c r="GL250" s="110"/>
      <c r="GM250" s="110"/>
      <c r="GN250" s="110"/>
      <c r="GO250" s="110"/>
      <c r="GP250" s="110"/>
      <c r="GQ250" s="110"/>
      <c r="GR250" s="110"/>
      <c r="GS250" s="110"/>
      <c r="GT250" s="110"/>
      <c r="GU250" s="110"/>
      <c r="GV250" s="110"/>
      <c r="GW250" s="110"/>
      <c r="GX250" s="110"/>
      <c r="GY250" s="110"/>
      <c r="GZ250" s="110"/>
      <c r="HA250" s="110"/>
      <c r="HB250" s="110"/>
      <c r="HC250" s="110"/>
      <c r="HD250" s="110"/>
      <c r="HE250" s="110"/>
      <c r="HF250" s="110"/>
      <c r="HG250" s="110"/>
      <c r="HH250" s="110"/>
      <c r="HI250" s="110"/>
      <c r="HJ250" s="110"/>
      <c r="HK250" s="110"/>
      <c r="HL250" s="110"/>
      <c r="HM250" s="110"/>
      <c r="HN250" s="110"/>
      <c r="HO250" s="110"/>
      <c r="HP250" s="110"/>
      <c r="HQ250" s="110"/>
      <c r="HR250" s="110"/>
      <c r="HS250" s="110"/>
      <c r="HT250" s="110"/>
      <c r="HU250" s="110"/>
      <c r="HV250" s="110"/>
      <c r="HW250" s="110"/>
      <c r="HX250" s="110"/>
      <c r="HY250" s="110"/>
      <c r="HZ250" s="110"/>
      <c r="IA250" s="110"/>
      <c r="IB250" s="110"/>
      <c r="IC250" s="110"/>
      <c r="ID250" s="110"/>
      <c r="IE250" s="110"/>
      <c r="IF250" s="110"/>
      <c r="IG250" s="110"/>
      <c r="IH250" s="110"/>
      <c r="II250" s="110"/>
      <c r="IJ250" s="110"/>
      <c r="IK250" s="110"/>
      <c r="IL250" s="110"/>
      <c r="IM250" s="110"/>
      <c r="IN250" s="110"/>
      <c r="IO250" s="110"/>
      <c r="IP250" s="110"/>
      <c r="IQ250" s="664"/>
    </row>
    <row r="251" spans="1:251" ht="16.5" hidden="1" customHeight="1">
      <c r="A251" s="659"/>
      <c r="B251" t="s">
        <v>1348</v>
      </c>
      <c r="C251" t="s">
        <v>450</v>
      </c>
      <c r="D251">
        <v>10</v>
      </c>
      <c r="E251" t="s">
        <v>450</v>
      </c>
      <c r="F251">
        <v>2</v>
      </c>
      <c r="G251" s="665"/>
      <c r="H251">
        <v>43</v>
      </c>
      <c r="J251" s="214" t="str">
        <f t="shared" si="5"/>
        <v>LTQ100243</v>
      </c>
      <c r="K251">
        <v>82950</v>
      </c>
      <c r="R251" s="659"/>
      <c r="V251" s="214"/>
      <c r="EE251" s="659"/>
      <c r="EF251" s="110"/>
      <c r="EG251" s="110"/>
      <c r="EH251" s="110"/>
      <c r="EI251" s="661"/>
      <c r="EJ251" s="110"/>
      <c r="EK251" s="110"/>
      <c r="EL251" s="110"/>
      <c r="EM251" s="110"/>
      <c r="EN251" s="110"/>
      <c r="EO251" s="110"/>
      <c r="EP251" s="110"/>
      <c r="EQ251" s="110"/>
      <c r="ER251" s="110"/>
      <c r="ES251" s="110"/>
      <c r="ET251" s="110"/>
      <c r="EU251" s="110"/>
      <c r="EV251" s="110"/>
      <c r="EW251" s="110"/>
      <c r="EX251" s="110"/>
      <c r="EY251" s="110"/>
      <c r="EZ251" s="110"/>
      <c r="FA251" s="110"/>
      <c r="FB251" s="110"/>
      <c r="FC251" s="110"/>
      <c r="FD251" s="110"/>
      <c r="FE251" s="110"/>
      <c r="FF251" s="110"/>
      <c r="FG251" s="110"/>
      <c r="FH251" s="110"/>
      <c r="FI251" s="110"/>
      <c r="FJ251" s="110"/>
      <c r="FK251" s="110"/>
      <c r="FL251" s="110"/>
      <c r="FM251" s="110"/>
      <c r="FN251" s="110"/>
      <c r="FO251" s="110"/>
      <c r="FP251" s="110"/>
      <c r="FQ251" s="110"/>
      <c r="FR251" s="110"/>
      <c r="FS251" s="110"/>
      <c r="FT251" s="110"/>
      <c r="FU251" s="110"/>
      <c r="FV251" s="110"/>
      <c r="FW251" s="110"/>
      <c r="FX251" s="110"/>
      <c r="FY251" s="110"/>
      <c r="FZ251" s="110"/>
      <c r="GA251" s="110"/>
      <c r="GB251" s="110"/>
      <c r="GC251" s="110"/>
      <c r="GD251" s="110"/>
      <c r="GE251" s="110"/>
      <c r="GF251" s="110"/>
      <c r="GG251" s="110"/>
      <c r="GH251" s="110"/>
      <c r="GI251" s="110"/>
      <c r="GJ251" s="110"/>
      <c r="GK251" s="110"/>
      <c r="GL251" s="110"/>
      <c r="GM251" s="110"/>
      <c r="GN251" s="110"/>
      <c r="GO251" s="110"/>
      <c r="GP251" s="110"/>
      <c r="GQ251" s="110"/>
      <c r="GR251" s="110"/>
      <c r="GS251" s="110"/>
      <c r="GT251" s="110"/>
      <c r="GU251" s="110"/>
      <c r="GV251" s="110"/>
      <c r="GW251" s="110"/>
      <c r="GX251" s="110"/>
      <c r="GY251" s="110"/>
      <c r="GZ251" s="110"/>
      <c r="HA251" s="110"/>
      <c r="HB251" s="110"/>
      <c r="HC251" s="110"/>
      <c r="HD251" s="110"/>
      <c r="HE251" s="110"/>
      <c r="HF251" s="110"/>
      <c r="HG251" s="110"/>
      <c r="HH251" s="110"/>
      <c r="HI251" s="110"/>
      <c r="HJ251" s="110"/>
      <c r="HK251" s="110"/>
      <c r="HL251" s="110"/>
      <c r="HM251" s="110"/>
      <c r="HN251" s="110"/>
      <c r="HO251" s="110"/>
      <c r="HP251" s="110"/>
      <c r="HQ251" s="110"/>
      <c r="HR251" s="110"/>
      <c r="HS251" s="110"/>
      <c r="HT251" s="110"/>
      <c r="HU251" s="110"/>
      <c r="HV251" s="110"/>
      <c r="HW251" s="110"/>
      <c r="HX251" s="110"/>
      <c r="HY251" s="110"/>
      <c r="HZ251" s="110"/>
      <c r="IA251" s="110"/>
      <c r="IB251" s="110"/>
      <c r="IC251" s="110"/>
      <c r="ID251" s="110"/>
      <c r="IE251" s="110"/>
      <c r="IF251" s="110"/>
      <c r="IG251" s="110"/>
      <c r="IH251" s="110"/>
      <c r="II251" s="110"/>
      <c r="IJ251" s="110"/>
      <c r="IK251" s="110"/>
      <c r="IL251" s="110"/>
      <c r="IM251" s="110"/>
      <c r="IN251" s="110"/>
      <c r="IO251" s="110"/>
      <c r="IP251" s="110"/>
      <c r="IQ251" s="664"/>
    </row>
    <row r="252" spans="1:251" ht="16.5" hidden="1" customHeight="1">
      <c r="A252" s="659"/>
      <c r="B252" t="s">
        <v>1348</v>
      </c>
      <c r="C252" t="s">
        <v>450</v>
      </c>
      <c r="D252">
        <v>10</v>
      </c>
      <c r="E252" t="s">
        <v>450</v>
      </c>
      <c r="F252">
        <v>2</v>
      </c>
      <c r="G252" s="665"/>
      <c r="H252">
        <v>44</v>
      </c>
      <c r="J252" s="214" t="str">
        <f t="shared" si="5"/>
        <v>LTQ100244</v>
      </c>
      <c r="K252">
        <v>85990</v>
      </c>
      <c r="R252" s="659"/>
      <c r="V252" s="214"/>
      <c r="EE252" s="659"/>
      <c r="EF252" s="110"/>
      <c r="EG252" s="110"/>
      <c r="EH252" s="110"/>
      <c r="EI252" s="661"/>
      <c r="EJ252" s="110"/>
      <c r="EK252" s="110"/>
      <c r="EL252" s="110"/>
      <c r="EM252" s="110"/>
      <c r="EN252" s="110"/>
      <c r="EO252" s="110"/>
      <c r="EP252" s="110"/>
      <c r="EQ252" s="110"/>
      <c r="ER252" s="110"/>
      <c r="ES252" s="110"/>
      <c r="ET252" s="110"/>
      <c r="EU252" s="110"/>
      <c r="EV252" s="110"/>
      <c r="EW252" s="110"/>
      <c r="EX252" s="110"/>
      <c r="EY252" s="110"/>
      <c r="EZ252" s="110"/>
      <c r="FA252" s="110"/>
      <c r="FB252" s="110"/>
      <c r="FC252" s="110"/>
      <c r="FD252" s="110"/>
      <c r="FE252" s="110"/>
      <c r="FF252" s="110"/>
      <c r="FG252" s="110"/>
      <c r="FH252" s="110"/>
      <c r="FI252" s="110"/>
      <c r="FJ252" s="110"/>
      <c r="FK252" s="110"/>
      <c r="FL252" s="110"/>
      <c r="FM252" s="110"/>
      <c r="FN252" s="110"/>
      <c r="FO252" s="110"/>
      <c r="FP252" s="110"/>
      <c r="FQ252" s="110"/>
      <c r="FR252" s="110"/>
      <c r="FS252" s="110"/>
      <c r="FT252" s="110"/>
      <c r="FU252" s="110"/>
      <c r="FV252" s="110"/>
      <c r="FW252" s="110"/>
      <c r="FX252" s="110"/>
      <c r="FY252" s="110"/>
      <c r="FZ252" s="110"/>
      <c r="GA252" s="110"/>
      <c r="GB252" s="110"/>
      <c r="GC252" s="110"/>
      <c r="GD252" s="110"/>
      <c r="GE252" s="110"/>
      <c r="GF252" s="110"/>
      <c r="GG252" s="110"/>
      <c r="GH252" s="110"/>
      <c r="GI252" s="110"/>
      <c r="GJ252" s="110"/>
      <c r="GK252" s="110"/>
      <c r="GL252" s="110"/>
      <c r="GM252" s="110"/>
      <c r="GN252" s="110"/>
      <c r="GO252" s="110"/>
      <c r="GP252" s="110"/>
      <c r="GQ252" s="110"/>
      <c r="GR252" s="110"/>
      <c r="GS252" s="110"/>
      <c r="GT252" s="110"/>
      <c r="GU252" s="110"/>
      <c r="GV252" s="110"/>
      <c r="GW252" s="110"/>
      <c r="GX252" s="110"/>
      <c r="GY252" s="110"/>
      <c r="GZ252" s="110"/>
      <c r="HA252" s="110"/>
      <c r="HB252" s="110"/>
      <c r="HC252" s="110"/>
      <c r="HD252" s="110"/>
      <c r="HE252" s="110"/>
      <c r="HF252" s="110"/>
      <c r="HG252" s="110"/>
      <c r="HH252" s="110"/>
      <c r="HI252" s="110"/>
      <c r="HJ252" s="110"/>
      <c r="HK252" s="110"/>
      <c r="HL252" s="110"/>
      <c r="HM252" s="110"/>
      <c r="HN252" s="110"/>
      <c r="HO252" s="110"/>
      <c r="HP252" s="110"/>
      <c r="HQ252" s="110"/>
      <c r="HR252" s="110"/>
      <c r="HS252" s="110"/>
      <c r="HT252" s="110"/>
      <c r="HU252" s="110"/>
      <c r="HV252" s="110"/>
      <c r="HW252" s="110"/>
      <c r="HX252" s="110"/>
      <c r="HY252" s="110"/>
      <c r="HZ252" s="110"/>
      <c r="IA252" s="110"/>
      <c r="IB252" s="110"/>
      <c r="IC252" s="110"/>
      <c r="ID252" s="110"/>
      <c r="IE252" s="110"/>
      <c r="IF252" s="110"/>
      <c r="IG252" s="110"/>
      <c r="IH252" s="110"/>
      <c r="II252" s="110"/>
      <c r="IJ252" s="110"/>
      <c r="IK252" s="110"/>
      <c r="IL252" s="110"/>
      <c r="IM252" s="110"/>
      <c r="IN252" s="110"/>
      <c r="IO252" s="110"/>
      <c r="IP252" s="110"/>
      <c r="IQ252" s="664"/>
    </row>
    <row r="253" spans="1:251" ht="16.5" hidden="1" customHeight="1">
      <c r="A253" s="659"/>
      <c r="B253" t="s">
        <v>1348</v>
      </c>
      <c r="C253" t="s">
        <v>450</v>
      </c>
      <c r="D253">
        <v>10</v>
      </c>
      <c r="E253" t="s">
        <v>450</v>
      </c>
      <c r="F253">
        <v>2</v>
      </c>
      <c r="G253" s="665"/>
      <c r="H253">
        <v>45</v>
      </c>
      <c r="J253" s="214" t="str">
        <f t="shared" si="5"/>
        <v>LTQ100245</v>
      </c>
      <c r="K253">
        <v>88950</v>
      </c>
      <c r="R253" s="659"/>
      <c r="V253" s="214"/>
      <c r="EE253" s="659"/>
      <c r="EF253" s="110"/>
      <c r="EG253" s="110"/>
      <c r="EH253" s="110"/>
      <c r="EI253" s="661"/>
      <c r="EJ253" s="110"/>
      <c r="EK253" s="110"/>
      <c r="EL253" s="110"/>
      <c r="EM253" s="110"/>
      <c r="EN253" s="110"/>
      <c r="EO253" s="110"/>
      <c r="EP253" s="110"/>
      <c r="EQ253" s="110"/>
      <c r="ER253" s="110"/>
      <c r="ES253" s="110"/>
      <c r="ET253" s="110"/>
      <c r="EU253" s="110"/>
      <c r="EV253" s="110"/>
      <c r="EW253" s="110"/>
      <c r="EX253" s="110"/>
      <c r="EY253" s="110"/>
      <c r="EZ253" s="110"/>
      <c r="FA253" s="110"/>
      <c r="FB253" s="110"/>
      <c r="FC253" s="110"/>
      <c r="FD253" s="110"/>
      <c r="FE253" s="110"/>
      <c r="FF253" s="110"/>
      <c r="FG253" s="110"/>
      <c r="FH253" s="110"/>
      <c r="FI253" s="110"/>
      <c r="FJ253" s="110"/>
      <c r="FK253" s="110"/>
      <c r="FL253" s="110"/>
      <c r="FM253" s="110"/>
      <c r="FN253" s="110"/>
      <c r="FO253" s="110"/>
      <c r="FP253" s="110"/>
      <c r="FQ253" s="110"/>
      <c r="FR253" s="110"/>
      <c r="FS253" s="110"/>
      <c r="FT253" s="110"/>
      <c r="FU253" s="110"/>
      <c r="FV253" s="110"/>
      <c r="FW253" s="110"/>
      <c r="FX253" s="110"/>
      <c r="FY253" s="110"/>
      <c r="FZ253" s="110"/>
      <c r="GA253" s="110"/>
      <c r="GB253" s="110"/>
      <c r="GC253" s="110"/>
      <c r="GD253" s="110"/>
      <c r="GE253" s="110"/>
      <c r="GF253" s="110"/>
      <c r="GG253" s="110"/>
      <c r="GH253" s="110"/>
      <c r="GI253" s="110"/>
      <c r="GJ253" s="110"/>
      <c r="GK253" s="110"/>
      <c r="GL253" s="110"/>
      <c r="GM253" s="110"/>
      <c r="GN253" s="110"/>
      <c r="GO253" s="110"/>
      <c r="GP253" s="110"/>
      <c r="GQ253" s="110"/>
      <c r="GR253" s="110"/>
      <c r="GS253" s="110"/>
      <c r="GT253" s="110"/>
      <c r="GU253" s="110"/>
      <c r="GV253" s="110"/>
      <c r="GW253" s="110"/>
      <c r="GX253" s="110"/>
      <c r="GY253" s="110"/>
      <c r="GZ253" s="110"/>
      <c r="HA253" s="110"/>
      <c r="HB253" s="110"/>
      <c r="HC253" s="110"/>
      <c r="HD253" s="110"/>
      <c r="HE253" s="110"/>
      <c r="HF253" s="110"/>
      <c r="HG253" s="110"/>
      <c r="HH253" s="110"/>
      <c r="HI253" s="110"/>
      <c r="HJ253" s="110"/>
      <c r="HK253" s="110"/>
      <c r="HL253" s="110"/>
      <c r="HM253" s="110"/>
      <c r="HN253" s="110"/>
      <c r="HO253" s="110"/>
      <c r="HP253" s="110"/>
      <c r="HQ253" s="110"/>
      <c r="HR253" s="110"/>
      <c r="HS253" s="110"/>
      <c r="HT253" s="110"/>
      <c r="HU253" s="110"/>
      <c r="HV253" s="110"/>
      <c r="HW253" s="110"/>
      <c r="HX253" s="110"/>
      <c r="HY253" s="110"/>
      <c r="HZ253" s="110"/>
      <c r="IA253" s="110"/>
      <c r="IB253" s="110"/>
      <c r="IC253" s="110"/>
      <c r="ID253" s="110"/>
      <c r="IE253" s="110"/>
      <c r="IF253" s="110"/>
      <c r="IG253" s="110"/>
      <c r="IH253" s="110"/>
      <c r="II253" s="110"/>
      <c r="IJ253" s="110"/>
      <c r="IK253" s="110"/>
      <c r="IL253" s="110"/>
      <c r="IM253" s="110"/>
      <c r="IN253" s="110"/>
      <c r="IO253" s="110"/>
      <c r="IP253" s="110"/>
      <c r="IQ253" s="664"/>
    </row>
    <row r="254" spans="1:251" ht="16.5" hidden="1" customHeight="1">
      <c r="A254" s="659"/>
      <c r="B254" t="s">
        <v>1348</v>
      </c>
      <c r="C254" t="s">
        <v>450</v>
      </c>
      <c r="D254">
        <v>10</v>
      </c>
      <c r="E254" t="s">
        <v>450</v>
      </c>
      <c r="F254">
        <v>2</v>
      </c>
      <c r="G254" s="665"/>
      <c r="H254">
        <v>46</v>
      </c>
      <c r="J254" s="214" t="str">
        <f t="shared" si="5"/>
        <v>LTQ100246</v>
      </c>
      <c r="K254">
        <v>91690</v>
      </c>
      <c r="R254" s="659"/>
      <c r="V254" s="214"/>
      <c r="EE254" s="659"/>
      <c r="EF254" s="110"/>
      <c r="EG254" s="110"/>
      <c r="EH254" s="110"/>
      <c r="EI254" s="661"/>
      <c r="EJ254" s="110"/>
      <c r="EK254" s="110"/>
      <c r="EL254" s="110"/>
      <c r="EM254" s="110"/>
      <c r="EN254" s="110"/>
      <c r="EO254" s="110"/>
      <c r="EP254" s="110"/>
      <c r="EQ254" s="110"/>
      <c r="ER254" s="110"/>
      <c r="ES254" s="110"/>
      <c r="ET254" s="110"/>
      <c r="EU254" s="110"/>
      <c r="EV254" s="110"/>
      <c r="EW254" s="110"/>
      <c r="EX254" s="110"/>
      <c r="EY254" s="110"/>
      <c r="EZ254" s="110"/>
      <c r="FA254" s="110"/>
      <c r="FB254" s="110"/>
      <c r="FC254" s="110"/>
      <c r="FD254" s="110"/>
      <c r="FE254" s="110"/>
      <c r="FF254" s="110"/>
      <c r="FG254" s="110"/>
      <c r="FH254" s="110"/>
      <c r="FI254" s="110"/>
      <c r="FJ254" s="110"/>
      <c r="FK254" s="110"/>
      <c r="FL254" s="110"/>
      <c r="FM254" s="110"/>
      <c r="FN254" s="110"/>
      <c r="FO254" s="110"/>
      <c r="FP254" s="110"/>
      <c r="FQ254" s="110"/>
      <c r="FR254" s="110"/>
      <c r="FS254" s="110"/>
      <c r="FT254" s="110"/>
      <c r="FU254" s="110"/>
      <c r="FV254" s="110"/>
      <c r="FW254" s="110"/>
      <c r="FX254" s="110"/>
      <c r="FY254" s="110"/>
      <c r="FZ254" s="110"/>
      <c r="GA254" s="110"/>
      <c r="GB254" s="110"/>
      <c r="GC254" s="110"/>
      <c r="GD254" s="110"/>
      <c r="GE254" s="110"/>
      <c r="GF254" s="110"/>
      <c r="GG254" s="110"/>
      <c r="GH254" s="110"/>
      <c r="GI254" s="110"/>
      <c r="GJ254" s="110"/>
      <c r="GK254" s="110"/>
      <c r="GL254" s="110"/>
      <c r="GM254" s="110"/>
      <c r="GN254" s="110"/>
      <c r="GO254" s="110"/>
      <c r="GP254" s="110"/>
      <c r="GQ254" s="110"/>
      <c r="GR254" s="110"/>
      <c r="GS254" s="110"/>
      <c r="GT254" s="110"/>
      <c r="GU254" s="110"/>
      <c r="GV254" s="110"/>
      <c r="GW254" s="110"/>
      <c r="GX254" s="110"/>
      <c r="GY254" s="110"/>
      <c r="GZ254" s="110"/>
      <c r="HA254" s="110"/>
      <c r="HB254" s="110"/>
      <c r="HC254" s="110"/>
      <c r="HD254" s="110"/>
      <c r="HE254" s="110"/>
      <c r="HF254" s="110"/>
      <c r="HG254" s="110"/>
      <c r="HH254" s="110"/>
      <c r="HI254" s="110"/>
      <c r="HJ254" s="110"/>
      <c r="HK254" s="110"/>
      <c r="HL254" s="110"/>
      <c r="HM254" s="110"/>
      <c r="HN254" s="110"/>
      <c r="HO254" s="110"/>
      <c r="HP254" s="110"/>
      <c r="HQ254" s="110"/>
      <c r="HR254" s="110"/>
      <c r="HS254" s="110"/>
      <c r="HT254" s="110"/>
      <c r="HU254" s="110"/>
      <c r="HV254" s="110"/>
      <c r="HW254" s="110"/>
      <c r="HX254" s="110"/>
      <c r="HY254" s="110"/>
      <c r="HZ254" s="110"/>
      <c r="IA254" s="110"/>
      <c r="IB254" s="110"/>
      <c r="IC254" s="110"/>
      <c r="ID254" s="110"/>
      <c r="IE254" s="110"/>
      <c r="IF254" s="110"/>
      <c r="IG254" s="110"/>
      <c r="IH254" s="110"/>
      <c r="II254" s="110"/>
      <c r="IJ254" s="110"/>
      <c r="IK254" s="110"/>
      <c r="IL254" s="110"/>
      <c r="IM254" s="110"/>
      <c r="IN254" s="110"/>
      <c r="IO254" s="110"/>
      <c r="IP254" s="110"/>
      <c r="IQ254" s="664"/>
    </row>
    <row r="255" spans="1:251" ht="16.5" hidden="1" customHeight="1">
      <c r="A255" s="659"/>
      <c r="B255" t="s">
        <v>1348</v>
      </c>
      <c r="C255" t="s">
        <v>450</v>
      </c>
      <c r="D255">
        <v>10</v>
      </c>
      <c r="E255" t="s">
        <v>450</v>
      </c>
      <c r="F255">
        <v>2</v>
      </c>
      <c r="G255" s="665"/>
      <c r="H255">
        <v>47</v>
      </c>
      <c r="J255" s="214" t="str">
        <f t="shared" si="5"/>
        <v>LTQ100247</v>
      </c>
      <c r="K255">
        <v>94750</v>
      </c>
      <c r="R255" s="659"/>
      <c r="V255" s="214"/>
      <c r="EE255" s="659"/>
      <c r="EF255" s="110"/>
      <c r="EG255" s="110"/>
      <c r="EH255" s="110"/>
      <c r="EI255" s="661"/>
      <c r="EJ255" s="110"/>
      <c r="EK255" s="110"/>
      <c r="EL255" s="110"/>
      <c r="EM255" s="110"/>
      <c r="EN255" s="110"/>
      <c r="EO255" s="110"/>
      <c r="EP255" s="110"/>
      <c r="EQ255" s="110"/>
      <c r="ER255" s="110"/>
      <c r="ES255" s="110"/>
      <c r="ET255" s="110"/>
      <c r="EU255" s="110"/>
      <c r="EV255" s="110"/>
      <c r="EW255" s="110"/>
      <c r="EX255" s="110"/>
      <c r="EY255" s="110"/>
      <c r="EZ255" s="110"/>
      <c r="FA255" s="110"/>
      <c r="FB255" s="110"/>
      <c r="FC255" s="110"/>
      <c r="FD255" s="110"/>
      <c r="FE255" s="110"/>
      <c r="FF255" s="110"/>
      <c r="FG255" s="110"/>
      <c r="FH255" s="110"/>
      <c r="FI255" s="110"/>
      <c r="FJ255" s="110"/>
      <c r="FK255" s="110"/>
      <c r="FL255" s="110"/>
      <c r="FM255" s="110"/>
      <c r="FN255" s="110"/>
      <c r="FO255" s="110"/>
      <c r="FP255" s="110"/>
      <c r="FQ255" s="110"/>
      <c r="FR255" s="110"/>
      <c r="FS255" s="110"/>
      <c r="FT255" s="110"/>
      <c r="FU255" s="110"/>
      <c r="FV255" s="110"/>
      <c r="FW255" s="110"/>
      <c r="FX255" s="110"/>
      <c r="FY255" s="110"/>
      <c r="FZ255" s="110"/>
      <c r="GA255" s="110"/>
      <c r="GB255" s="110"/>
      <c r="GC255" s="110"/>
      <c r="GD255" s="110"/>
      <c r="GE255" s="110"/>
      <c r="GF255" s="110"/>
      <c r="GG255" s="110"/>
      <c r="GH255" s="110"/>
      <c r="GI255" s="110"/>
      <c r="GJ255" s="110"/>
      <c r="GK255" s="110"/>
      <c r="GL255" s="110"/>
      <c r="GM255" s="110"/>
      <c r="GN255" s="110"/>
      <c r="GO255" s="110"/>
      <c r="GP255" s="110"/>
      <c r="GQ255" s="110"/>
      <c r="GR255" s="110"/>
      <c r="GS255" s="110"/>
      <c r="GT255" s="110"/>
      <c r="GU255" s="110"/>
      <c r="GV255" s="110"/>
      <c r="GW255" s="110"/>
      <c r="GX255" s="110"/>
      <c r="GY255" s="110"/>
      <c r="GZ255" s="110"/>
      <c r="HA255" s="110"/>
      <c r="HB255" s="110"/>
      <c r="HC255" s="110"/>
      <c r="HD255" s="110"/>
      <c r="HE255" s="110"/>
      <c r="HF255" s="110"/>
      <c r="HG255" s="110"/>
      <c r="HH255" s="110"/>
      <c r="HI255" s="110"/>
      <c r="HJ255" s="110"/>
      <c r="HK255" s="110"/>
      <c r="HL255" s="110"/>
      <c r="HM255" s="110"/>
      <c r="HN255" s="110"/>
      <c r="HO255" s="110"/>
      <c r="HP255" s="110"/>
      <c r="HQ255" s="110"/>
      <c r="HR255" s="110"/>
      <c r="HS255" s="110"/>
      <c r="HT255" s="110"/>
      <c r="HU255" s="110"/>
      <c r="HV255" s="110"/>
      <c r="HW255" s="110"/>
      <c r="HX255" s="110"/>
      <c r="HY255" s="110"/>
      <c r="HZ255" s="110"/>
      <c r="IA255" s="110"/>
      <c r="IB255" s="110"/>
      <c r="IC255" s="110"/>
      <c r="ID255" s="110"/>
      <c r="IE255" s="110"/>
      <c r="IF255" s="110"/>
      <c r="IG255" s="110"/>
      <c r="IH255" s="110"/>
      <c r="II255" s="110"/>
      <c r="IJ255" s="110"/>
      <c r="IK255" s="110"/>
      <c r="IL255" s="110"/>
      <c r="IM255" s="110"/>
      <c r="IN255" s="110"/>
      <c r="IO255" s="110"/>
      <c r="IP255" s="110"/>
      <c r="IQ255" s="664"/>
    </row>
    <row r="256" spans="1:251" ht="16.5" hidden="1" customHeight="1">
      <c r="A256" s="659"/>
      <c r="B256" t="s">
        <v>1348</v>
      </c>
      <c r="C256" t="s">
        <v>450</v>
      </c>
      <c r="D256">
        <v>10</v>
      </c>
      <c r="E256" t="s">
        <v>450</v>
      </c>
      <c r="F256">
        <v>2</v>
      </c>
      <c r="G256" s="665"/>
      <c r="H256">
        <v>48</v>
      </c>
      <c r="J256" s="214" t="str">
        <f t="shared" si="5"/>
        <v>LTQ100248</v>
      </c>
      <c r="K256">
        <v>97690</v>
      </c>
      <c r="R256" s="659"/>
      <c r="V256" s="214"/>
      <c r="EE256" s="659"/>
      <c r="EF256" s="110"/>
      <c r="EG256" s="110"/>
      <c r="EH256" s="110"/>
      <c r="EI256" s="661"/>
      <c r="EJ256" s="110"/>
      <c r="EK256" s="110"/>
      <c r="EL256" s="110"/>
      <c r="EM256" s="110"/>
      <c r="EN256" s="110"/>
      <c r="EO256" s="110"/>
      <c r="EP256" s="110"/>
      <c r="EQ256" s="110"/>
      <c r="ER256" s="110"/>
      <c r="ES256" s="110"/>
      <c r="ET256" s="110"/>
      <c r="EU256" s="110"/>
      <c r="EV256" s="110"/>
      <c r="EW256" s="110"/>
      <c r="EX256" s="110"/>
      <c r="EY256" s="110"/>
      <c r="EZ256" s="110"/>
      <c r="FA256" s="110"/>
      <c r="FB256" s="110"/>
      <c r="FC256" s="110"/>
      <c r="FD256" s="110"/>
      <c r="FE256" s="110"/>
      <c r="FF256" s="110"/>
      <c r="FG256" s="110"/>
      <c r="FH256" s="110"/>
      <c r="FI256" s="110"/>
      <c r="FJ256" s="110"/>
      <c r="FK256" s="110"/>
      <c r="FL256" s="110"/>
      <c r="FM256" s="110"/>
      <c r="FN256" s="110"/>
      <c r="FO256" s="110"/>
      <c r="FP256" s="110"/>
      <c r="FQ256" s="110"/>
      <c r="FR256" s="110"/>
      <c r="FS256" s="110"/>
      <c r="FT256" s="110"/>
      <c r="FU256" s="110"/>
      <c r="FV256" s="110"/>
      <c r="FW256" s="110"/>
      <c r="FX256" s="110"/>
      <c r="FY256" s="110"/>
      <c r="FZ256" s="110"/>
      <c r="GA256" s="110"/>
      <c r="GB256" s="110"/>
      <c r="GC256" s="110"/>
      <c r="GD256" s="110"/>
      <c r="GE256" s="110"/>
      <c r="GF256" s="110"/>
      <c r="GG256" s="110"/>
      <c r="GH256" s="110"/>
      <c r="GI256" s="110"/>
      <c r="GJ256" s="110"/>
      <c r="GK256" s="110"/>
      <c r="GL256" s="110"/>
      <c r="GM256" s="110"/>
      <c r="GN256" s="110"/>
      <c r="GO256" s="110"/>
      <c r="GP256" s="110"/>
      <c r="GQ256" s="110"/>
      <c r="GR256" s="110"/>
      <c r="GS256" s="110"/>
      <c r="GT256" s="110"/>
      <c r="GU256" s="110"/>
      <c r="GV256" s="110"/>
      <c r="GW256" s="110"/>
      <c r="GX256" s="110"/>
      <c r="GY256" s="110"/>
      <c r="GZ256" s="110"/>
      <c r="HA256" s="110"/>
      <c r="HB256" s="110"/>
      <c r="HC256" s="110"/>
      <c r="HD256" s="110"/>
      <c r="HE256" s="110"/>
      <c r="HF256" s="110"/>
      <c r="HG256" s="110"/>
      <c r="HH256" s="110"/>
      <c r="HI256" s="110"/>
      <c r="HJ256" s="110"/>
      <c r="HK256" s="110"/>
      <c r="HL256" s="110"/>
      <c r="HM256" s="110"/>
      <c r="HN256" s="110"/>
      <c r="HO256" s="110"/>
      <c r="HP256" s="110"/>
      <c r="HQ256" s="110"/>
      <c r="HR256" s="110"/>
      <c r="HS256" s="110"/>
      <c r="HT256" s="110"/>
      <c r="HU256" s="110"/>
      <c r="HV256" s="110"/>
      <c r="HW256" s="110"/>
      <c r="HX256" s="110"/>
      <c r="HY256" s="110"/>
      <c r="HZ256" s="110"/>
      <c r="IA256" s="110"/>
      <c r="IB256" s="110"/>
      <c r="IC256" s="110"/>
      <c r="ID256" s="110"/>
      <c r="IE256" s="110"/>
      <c r="IF256" s="110"/>
      <c r="IG256" s="110"/>
      <c r="IH256" s="110"/>
      <c r="II256" s="110"/>
      <c r="IJ256" s="110"/>
      <c r="IK256" s="110"/>
      <c r="IL256" s="110"/>
      <c r="IM256" s="110"/>
      <c r="IN256" s="110"/>
      <c r="IO256" s="110"/>
      <c r="IP256" s="110"/>
      <c r="IQ256" s="664"/>
    </row>
    <row r="257" spans="1:251" ht="16.5" hidden="1" customHeight="1">
      <c r="A257" s="659"/>
      <c r="B257" t="s">
        <v>1348</v>
      </c>
      <c r="C257" t="s">
        <v>450</v>
      </c>
      <c r="D257">
        <v>10</v>
      </c>
      <c r="E257" t="s">
        <v>450</v>
      </c>
      <c r="F257">
        <v>2</v>
      </c>
      <c r="G257" s="665"/>
      <c r="H257">
        <v>49</v>
      </c>
      <c r="J257" s="214" t="str">
        <f t="shared" si="5"/>
        <v>LTQ100249</v>
      </c>
      <c r="K257">
        <v>100730</v>
      </c>
      <c r="R257" s="659"/>
      <c r="V257" s="214"/>
      <c r="EE257" s="659"/>
      <c r="EF257" s="110"/>
      <c r="EG257" s="110"/>
      <c r="EH257" s="110"/>
      <c r="EI257" s="661"/>
      <c r="EJ257" s="110"/>
      <c r="EK257" s="110"/>
      <c r="EL257" s="110"/>
      <c r="EM257" s="110"/>
      <c r="EN257" s="110"/>
      <c r="EO257" s="110"/>
      <c r="EP257" s="110"/>
      <c r="EQ257" s="110"/>
      <c r="ER257" s="110"/>
      <c r="ES257" s="110"/>
      <c r="ET257" s="110"/>
      <c r="EU257" s="110"/>
      <c r="EV257" s="110"/>
      <c r="EW257" s="110"/>
      <c r="EX257" s="110"/>
      <c r="EY257" s="110"/>
      <c r="EZ257" s="110"/>
      <c r="FA257" s="110"/>
      <c r="FB257" s="110"/>
      <c r="FC257" s="110"/>
      <c r="FD257" s="110"/>
      <c r="FE257" s="110"/>
      <c r="FF257" s="110"/>
      <c r="FG257" s="110"/>
      <c r="FH257" s="110"/>
      <c r="FI257" s="110"/>
      <c r="FJ257" s="110"/>
      <c r="FK257" s="110"/>
      <c r="FL257" s="110"/>
      <c r="FM257" s="110"/>
      <c r="FN257" s="110"/>
      <c r="FO257" s="110"/>
      <c r="FP257" s="110"/>
      <c r="FQ257" s="110"/>
      <c r="FR257" s="110"/>
      <c r="FS257" s="110"/>
      <c r="FT257" s="110"/>
      <c r="FU257" s="110"/>
      <c r="FV257" s="110"/>
      <c r="FW257" s="110"/>
      <c r="FX257" s="110"/>
      <c r="FY257" s="110"/>
      <c r="FZ257" s="110"/>
      <c r="GA257" s="110"/>
      <c r="GB257" s="110"/>
      <c r="GC257" s="110"/>
      <c r="GD257" s="110"/>
      <c r="GE257" s="110"/>
      <c r="GF257" s="110"/>
      <c r="GG257" s="110"/>
      <c r="GH257" s="110"/>
      <c r="GI257" s="110"/>
      <c r="GJ257" s="110"/>
      <c r="GK257" s="110"/>
      <c r="GL257" s="110"/>
      <c r="GM257" s="110"/>
      <c r="GN257" s="110"/>
      <c r="GO257" s="110"/>
      <c r="GP257" s="110"/>
      <c r="GQ257" s="110"/>
      <c r="GR257" s="110"/>
      <c r="GS257" s="110"/>
      <c r="GT257" s="110"/>
      <c r="GU257" s="110"/>
      <c r="GV257" s="110"/>
      <c r="GW257" s="110"/>
      <c r="GX257" s="110"/>
      <c r="GY257" s="110"/>
      <c r="GZ257" s="110"/>
      <c r="HA257" s="110"/>
      <c r="HB257" s="110"/>
      <c r="HC257" s="110"/>
      <c r="HD257" s="110"/>
      <c r="HE257" s="110"/>
      <c r="HF257" s="110"/>
      <c r="HG257" s="110"/>
      <c r="HH257" s="110"/>
      <c r="HI257" s="110"/>
      <c r="HJ257" s="110"/>
      <c r="HK257" s="110"/>
      <c r="HL257" s="110"/>
      <c r="HM257" s="110"/>
      <c r="HN257" s="110"/>
      <c r="HO257" s="110"/>
      <c r="HP257" s="110"/>
      <c r="HQ257" s="110"/>
      <c r="HR257" s="110"/>
      <c r="HS257" s="110"/>
      <c r="HT257" s="110"/>
      <c r="HU257" s="110"/>
      <c r="HV257" s="110"/>
      <c r="HW257" s="110"/>
      <c r="HX257" s="110"/>
      <c r="HY257" s="110"/>
      <c r="HZ257" s="110"/>
      <c r="IA257" s="110"/>
      <c r="IB257" s="110"/>
      <c r="IC257" s="110"/>
      <c r="ID257" s="110"/>
      <c r="IE257" s="110"/>
      <c r="IF257" s="110"/>
      <c r="IG257" s="110"/>
      <c r="IH257" s="110"/>
      <c r="II257" s="110"/>
      <c r="IJ257" s="110"/>
      <c r="IK257" s="110"/>
      <c r="IL257" s="110"/>
      <c r="IM257" s="110"/>
      <c r="IN257" s="110"/>
      <c r="IO257" s="110"/>
      <c r="IP257" s="110"/>
      <c r="IQ257" s="664"/>
    </row>
    <row r="258" spans="1:251" ht="16.5" hidden="1" customHeight="1">
      <c r="A258" s="659"/>
      <c r="B258" t="s">
        <v>1348</v>
      </c>
      <c r="C258" t="s">
        <v>450</v>
      </c>
      <c r="D258">
        <v>10</v>
      </c>
      <c r="E258" t="s">
        <v>450</v>
      </c>
      <c r="F258">
        <v>2</v>
      </c>
      <c r="G258" s="665"/>
      <c r="H258">
        <v>50</v>
      </c>
      <c r="J258" s="214" t="str">
        <f t="shared" ref="J258:J278" si="6">B258&amp;TEXT(F258,"00")&amp;TEXT(H258,"00")</f>
        <v>LTQ100250</v>
      </c>
      <c r="K258">
        <v>103890</v>
      </c>
      <c r="R258" s="659"/>
      <c r="V258" s="214"/>
      <c r="EE258" s="659"/>
      <c r="EF258" s="110"/>
      <c r="EG258" s="110"/>
      <c r="EH258" s="110"/>
      <c r="EI258" s="661"/>
      <c r="EJ258" s="110"/>
      <c r="EK258" s="110"/>
      <c r="EL258" s="110"/>
      <c r="EM258" s="110"/>
      <c r="EN258" s="110"/>
      <c r="EO258" s="110"/>
      <c r="EP258" s="110"/>
      <c r="EQ258" s="110"/>
      <c r="ER258" s="110"/>
      <c r="ES258" s="110"/>
      <c r="ET258" s="110"/>
      <c r="EU258" s="110"/>
      <c r="EV258" s="110"/>
      <c r="EW258" s="110"/>
      <c r="EX258" s="110"/>
      <c r="EY258" s="110"/>
      <c r="EZ258" s="110"/>
      <c r="FA258" s="110"/>
      <c r="FB258" s="110"/>
      <c r="FC258" s="110"/>
      <c r="FD258" s="110"/>
      <c r="FE258" s="110"/>
      <c r="FF258" s="110"/>
      <c r="FG258" s="110"/>
      <c r="FH258" s="110"/>
      <c r="FI258" s="110"/>
      <c r="FJ258" s="110"/>
      <c r="FK258" s="110"/>
      <c r="FL258" s="110"/>
      <c r="FM258" s="110"/>
      <c r="FN258" s="110"/>
      <c r="FO258" s="110"/>
      <c r="FP258" s="110"/>
      <c r="FQ258" s="110"/>
      <c r="FR258" s="110"/>
      <c r="FS258" s="110"/>
      <c r="FT258" s="110"/>
      <c r="FU258" s="110"/>
      <c r="FV258" s="110"/>
      <c r="FW258" s="110"/>
      <c r="FX258" s="110"/>
      <c r="FY258" s="110"/>
      <c r="FZ258" s="110"/>
      <c r="GA258" s="110"/>
      <c r="GB258" s="110"/>
      <c r="GC258" s="110"/>
      <c r="GD258" s="110"/>
      <c r="GE258" s="110"/>
      <c r="GF258" s="110"/>
      <c r="GG258" s="110"/>
      <c r="GH258" s="110"/>
      <c r="GI258" s="110"/>
      <c r="GJ258" s="110"/>
      <c r="GK258" s="110"/>
      <c r="GL258" s="110"/>
      <c r="GM258" s="110"/>
      <c r="GN258" s="110"/>
      <c r="GO258" s="110"/>
      <c r="GP258" s="110"/>
      <c r="GQ258" s="110"/>
      <c r="GR258" s="110"/>
      <c r="GS258" s="110"/>
      <c r="GT258" s="110"/>
      <c r="GU258" s="110"/>
      <c r="GV258" s="110"/>
      <c r="GW258" s="110"/>
      <c r="GX258" s="110"/>
      <c r="GY258" s="110"/>
      <c r="GZ258" s="110"/>
      <c r="HA258" s="110"/>
      <c r="HB258" s="110"/>
      <c r="HC258" s="110"/>
      <c r="HD258" s="110"/>
      <c r="HE258" s="110"/>
      <c r="HF258" s="110"/>
      <c r="HG258" s="110"/>
      <c r="HH258" s="110"/>
      <c r="HI258" s="110"/>
      <c r="HJ258" s="110"/>
      <c r="HK258" s="110"/>
      <c r="HL258" s="110"/>
      <c r="HM258" s="110"/>
      <c r="HN258" s="110"/>
      <c r="HO258" s="110"/>
      <c r="HP258" s="110"/>
      <c r="HQ258" s="110"/>
      <c r="HR258" s="110"/>
      <c r="HS258" s="110"/>
      <c r="HT258" s="110"/>
      <c r="HU258" s="110"/>
      <c r="HV258" s="110"/>
      <c r="HW258" s="110"/>
      <c r="HX258" s="110"/>
      <c r="HY258" s="110"/>
      <c r="HZ258" s="110"/>
      <c r="IA258" s="110"/>
      <c r="IB258" s="110"/>
      <c r="IC258" s="110"/>
      <c r="ID258" s="110"/>
      <c r="IE258" s="110"/>
      <c r="IF258" s="110"/>
      <c r="IG258" s="110"/>
      <c r="IH258" s="110"/>
      <c r="II258" s="110"/>
      <c r="IJ258" s="110"/>
      <c r="IK258" s="110"/>
      <c r="IL258" s="110"/>
      <c r="IM258" s="110"/>
      <c r="IN258" s="110"/>
      <c r="IO258" s="110"/>
      <c r="IP258" s="110"/>
      <c r="IQ258" s="664"/>
    </row>
    <row r="259" spans="1:251" ht="16.5" hidden="1" customHeight="1">
      <c r="A259" s="659"/>
      <c r="B259" t="s">
        <v>1348</v>
      </c>
      <c r="C259" t="s">
        <v>450</v>
      </c>
      <c r="D259">
        <v>10</v>
      </c>
      <c r="E259" t="s">
        <v>450</v>
      </c>
      <c r="F259">
        <v>2</v>
      </c>
      <c r="G259" s="665"/>
      <c r="H259">
        <v>51</v>
      </c>
      <c r="J259" s="214" t="str">
        <f t="shared" si="6"/>
        <v>LTQ100251</v>
      </c>
      <c r="K259">
        <v>108770</v>
      </c>
      <c r="R259" s="659"/>
      <c r="V259" s="214"/>
      <c r="EE259" s="659"/>
      <c r="EF259" s="110"/>
      <c r="EG259" s="110"/>
      <c r="EH259" s="110"/>
      <c r="EI259" s="661"/>
      <c r="EJ259" s="110"/>
      <c r="EK259" s="110"/>
      <c r="EL259" s="110"/>
      <c r="EM259" s="110"/>
      <c r="EN259" s="110"/>
      <c r="EO259" s="110"/>
      <c r="EP259" s="110"/>
      <c r="EQ259" s="110"/>
      <c r="ER259" s="110"/>
      <c r="ES259" s="110"/>
      <c r="ET259" s="110"/>
      <c r="EU259" s="110"/>
      <c r="EV259" s="110"/>
      <c r="EW259" s="110"/>
      <c r="EX259" s="110"/>
      <c r="EY259" s="110"/>
      <c r="EZ259" s="110"/>
      <c r="FA259" s="110"/>
      <c r="FB259" s="110"/>
      <c r="FC259" s="110"/>
      <c r="FD259" s="110"/>
      <c r="FE259" s="110"/>
      <c r="FF259" s="110"/>
      <c r="FG259" s="110"/>
      <c r="FH259" s="110"/>
      <c r="FI259" s="110"/>
      <c r="FJ259" s="110"/>
      <c r="FK259" s="110"/>
      <c r="FL259" s="110"/>
      <c r="FM259" s="110"/>
      <c r="FN259" s="110"/>
      <c r="FO259" s="110"/>
      <c r="FP259" s="110"/>
      <c r="FQ259" s="110"/>
      <c r="FR259" s="110"/>
      <c r="FS259" s="110"/>
      <c r="FT259" s="110"/>
      <c r="FU259" s="110"/>
      <c r="FV259" s="110"/>
      <c r="FW259" s="110"/>
      <c r="FX259" s="110"/>
      <c r="FY259" s="110"/>
      <c r="FZ259" s="110"/>
      <c r="GA259" s="110"/>
      <c r="GB259" s="110"/>
      <c r="GC259" s="110"/>
      <c r="GD259" s="110"/>
      <c r="GE259" s="110"/>
      <c r="GF259" s="110"/>
      <c r="GG259" s="110"/>
      <c r="GH259" s="110"/>
      <c r="GI259" s="110"/>
      <c r="GJ259" s="110"/>
      <c r="GK259" s="110"/>
      <c r="GL259" s="110"/>
      <c r="GM259" s="110"/>
      <c r="GN259" s="110"/>
      <c r="GO259" s="110"/>
      <c r="GP259" s="110"/>
      <c r="GQ259" s="110"/>
      <c r="GR259" s="110"/>
      <c r="GS259" s="110"/>
      <c r="GT259" s="110"/>
      <c r="GU259" s="110"/>
      <c r="GV259" s="110"/>
      <c r="GW259" s="110"/>
      <c r="GX259" s="110"/>
      <c r="GY259" s="110"/>
      <c r="GZ259" s="110"/>
      <c r="HA259" s="110"/>
      <c r="HB259" s="110"/>
      <c r="HC259" s="110"/>
      <c r="HD259" s="110"/>
      <c r="HE259" s="110"/>
      <c r="HF259" s="110"/>
      <c r="HG259" s="110"/>
      <c r="HH259" s="110"/>
      <c r="HI259" s="110"/>
      <c r="HJ259" s="110"/>
      <c r="HK259" s="110"/>
      <c r="HL259" s="110"/>
      <c r="HM259" s="110"/>
      <c r="HN259" s="110"/>
      <c r="HO259" s="110"/>
      <c r="HP259" s="110"/>
      <c r="HQ259" s="110"/>
      <c r="HR259" s="110"/>
      <c r="HS259" s="110"/>
      <c r="HT259" s="110"/>
      <c r="HU259" s="110"/>
      <c r="HV259" s="110"/>
      <c r="HW259" s="110"/>
      <c r="HX259" s="110"/>
      <c r="HY259" s="110"/>
      <c r="HZ259" s="110"/>
      <c r="IA259" s="110"/>
      <c r="IB259" s="110"/>
      <c r="IC259" s="110"/>
      <c r="ID259" s="110"/>
      <c r="IE259" s="110"/>
      <c r="IF259" s="110"/>
      <c r="IG259" s="110"/>
      <c r="IH259" s="110"/>
      <c r="II259" s="110"/>
      <c r="IJ259" s="110"/>
      <c r="IK259" s="110"/>
      <c r="IL259" s="110"/>
      <c r="IM259" s="110"/>
      <c r="IN259" s="110"/>
      <c r="IO259" s="110"/>
      <c r="IP259" s="110"/>
      <c r="IQ259" s="664"/>
    </row>
    <row r="260" spans="1:251" ht="16.5" hidden="1" customHeight="1">
      <c r="A260" s="659"/>
      <c r="B260" t="s">
        <v>1348</v>
      </c>
      <c r="C260" t="s">
        <v>450</v>
      </c>
      <c r="D260">
        <v>10</v>
      </c>
      <c r="E260" t="s">
        <v>450</v>
      </c>
      <c r="F260">
        <v>2</v>
      </c>
      <c r="G260" s="665"/>
      <c r="H260">
        <v>52</v>
      </c>
      <c r="J260" s="214" t="str">
        <f t="shared" si="6"/>
        <v>LTQ100252</v>
      </c>
      <c r="K260">
        <v>113650</v>
      </c>
      <c r="R260" s="659"/>
      <c r="V260" s="214"/>
      <c r="EE260" s="659"/>
      <c r="EF260" s="110"/>
      <c r="EG260" s="110"/>
      <c r="EH260" s="110"/>
      <c r="EI260" s="661"/>
      <c r="EJ260" s="110"/>
      <c r="EK260" s="110"/>
      <c r="EL260" s="110"/>
      <c r="EM260" s="110"/>
      <c r="EN260" s="110"/>
      <c r="EO260" s="110"/>
      <c r="EP260" s="110"/>
      <c r="EQ260" s="110"/>
      <c r="ER260" s="110"/>
      <c r="ES260" s="110"/>
      <c r="ET260" s="110"/>
      <c r="EU260" s="110"/>
      <c r="EV260" s="110"/>
      <c r="EW260" s="110"/>
      <c r="EX260" s="110"/>
      <c r="EY260" s="110"/>
      <c r="EZ260" s="110"/>
      <c r="FA260" s="110"/>
      <c r="FB260" s="110"/>
      <c r="FC260" s="110"/>
      <c r="FD260" s="110"/>
      <c r="FE260" s="110"/>
      <c r="FF260" s="110"/>
      <c r="FG260" s="110"/>
      <c r="FH260" s="110"/>
      <c r="FI260" s="110"/>
      <c r="FJ260" s="110"/>
      <c r="FK260" s="110"/>
      <c r="FL260" s="110"/>
      <c r="FM260" s="110"/>
      <c r="FN260" s="110"/>
      <c r="FO260" s="110"/>
      <c r="FP260" s="110"/>
      <c r="FQ260" s="110"/>
      <c r="FR260" s="110"/>
      <c r="FS260" s="110"/>
      <c r="FT260" s="110"/>
      <c r="FU260" s="110"/>
      <c r="FV260" s="110"/>
      <c r="FW260" s="110"/>
      <c r="FX260" s="110"/>
      <c r="FY260" s="110"/>
      <c r="FZ260" s="110"/>
      <c r="GA260" s="110"/>
      <c r="GB260" s="110"/>
      <c r="GC260" s="110"/>
      <c r="GD260" s="110"/>
      <c r="GE260" s="110"/>
      <c r="GF260" s="110"/>
      <c r="GG260" s="110"/>
      <c r="GH260" s="110"/>
      <c r="GI260" s="110"/>
      <c r="GJ260" s="110"/>
      <c r="GK260" s="110"/>
      <c r="GL260" s="110"/>
      <c r="GM260" s="110"/>
      <c r="GN260" s="110"/>
      <c r="GO260" s="110"/>
      <c r="GP260" s="110"/>
      <c r="GQ260" s="110"/>
      <c r="GR260" s="110"/>
      <c r="GS260" s="110"/>
      <c r="GT260" s="110"/>
      <c r="GU260" s="110"/>
      <c r="GV260" s="110"/>
      <c r="GW260" s="110"/>
      <c r="GX260" s="110"/>
      <c r="GY260" s="110"/>
      <c r="GZ260" s="110"/>
      <c r="HA260" s="110"/>
      <c r="HB260" s="110"/>
      <c r="HC260" s="110"/>
      <c r="HD260" s="110"/>
      <c r="HE260" s="110"/>
      <c r="HF260" s="110"/>
      <c r="HG260" s="110"/>
      <c r="HH260" s="110"/>
      <c r="HI260" s="110"/>
      <c r="HJ260" s="110"/>
      <c r="HK260" s="110"/>
      <c r="HL260" s="110"/>
      <c r="HM260" s="110"/>
      <c r="HN260" s="110"/>
      <c r="HO260" s="110"/>
      <c r="HP260" s="110"/>
      <c r="HQ260" s="110"/>
      <c r="HR260" s="110"/>
      <c r="HS260" s="110"/>
      <c r="HT260" s="110"/>
      <c r="HU260" s="110"/>
      <c r="HV260" s="110"/>
      <c r="HW260" s="110"/>
      <c r="HX260" s="110"/>
      <c r="HY260" s="110"/>
      <c r="HZ260" s="110"/>
      <c r="IA260" s="110"/>
      <c r="IB260" s="110"/>
      <c r="IC260" s="110"/>
      <c r="ID260" s="110"/>
      <c r="IE260" s="110"/>
      <c r="IF260" s="110"/>
      <c r="IG260" s="110"/>
      <c r="IH260" s="110"/>
      <c r="II260" s="110"/>
      <c r="IJ260" s="110"/>
      <c r="IK260" s="110"/>
      <c r="IL260" s="110"/>
      <c r="IM260" s="110"/>
      <c r="IN260" s="110"/>
      <c r="IO260" s="110"/>
      <c r="IP260" s="110"/>
      <c r="IQ260" s="664"/>
    </row>
    <row r="261" spans="1:251" ht="16.5" hidden="1" customHeight="1">
      <c r="A261" s="659"/>
      <c r="B261" t="s">
        <v>1348</v>
      </c>
      <c r="C261" t="s">
        <v>450</v>
      </c>
      <c r="D261">
        <v>10</v>
      </c>
      <c r="E261" t="s">
        <v>450</v>
      </c>
      <c r="F261">
        <v>2</v>
      </c>
      <c r="G261" s="665"/>
      <c r="H261">
        <v>53</v>
      </c>
      <c r="J261" s="214" t="str">
        <f t="shared" si="6"/>
        <v>LTQ100253</v>
      </c>
      <c r="K261">
        <v>118530</v>
      </c>
      <c r="R261" s="659"/>
      <c r="V261" s="214"/>
      <c r="EE261" s="659"/>
      <c r="EF261" s="110"/>
      <c r="EG261" s="110"/>
      <c r="EH261" s="110"/>
      <c r="EI261" s="661"/>
      <c r="EJ261" s="110"/>
      <c r="EK261" s="110"/>
      <c r="EL261" s="110"/>
      <c r="EM261" s="110"/>
      <c r="EN261" s="110"/>
      <c r="EO261" s="110"/>
      <c r="EP261" s="110"/>
      <c r="EQ261" s="110"/>
      <c r="ER261" s="110"/>
      <c r="ES261" s="110"/>
      <c r="ET261" s="110"/>
      <c r="EU261" s="110"/>
      <c r="EV261" s="110"/>
      <c r="EW261" s="110"/>
      <c r="EX261" s="110"/>
      <c r="EY261" s="110"/>
      <c r="EZ261" s="110"/>
      <c r="FA261" s="110"/>
      <c r="FB261" s="110"/>
      <c r="FC261" s="110"/>
      <c r="FD261" s="110"/>
      <c r="FE261" s="110"/>
      <c r="FF261" s="110"/>
      <c r="FG261" s="110"/>
      <c r="FH261" s="110"/>
      <c r="FI261" s="110"/>
      <c r="FJ261" s="110"/>
      <c r="FK261" s="110"/>
      <c r="FL261" s="110"/>
      <c r="FM261" s="110"/>
      <c r="FN261" s="110"/>
      <c r="FO261" s="110"/>
      <c r="FP261" s="110"/>
      <c r="FQ261" s="110"/>
      <c r="FR261" s="110"/>
      <c r="FS261" s="110"/>
      <c r="FT261" s="110"/>
      <c r="FU261" s="110"/>
      <c r="FV261" s="110"/>
      <c r="FW261" s="110"/>
      <c r="FX261" s="110"/>
      <c r="FY261" s="110"/>
      <c r="FZ261" s="110"/>
      <c r="GA261" s="110"/>
      <c r="GB261" s="110"/>
      <c r="GC261" s="110"/>
      <c r="GD261" s="110"/>
      <c r="GE261" s="110"/>
      <c r="GF261" s="110"/>
      <c r="GG261" s="110"/>
      <c r="GH261" s="110"/>
      <c r="GI261" s="110"/>
      <c r="GJ261" s="110"/>
      <c r="GK261" s="110"/>
      <c r="GL261" s="110"/>
      <c r="GM261" s="110"/>
      <c r="GN261" s="110"/>
      <c r="GO261" s="110"/>
      <c r="GP261" s="110"/>
      <c r="GQ261" s="110"/>
      <c r="GR261" s="110"/>
      <c r="GS261" s="110"/>
      <c r="GT261" s="110"/>
      <c r="GU261" s="110"/>
      <c r="GV261" s="110"/>
      <c r="GW261" s="110"/>
      <c r="GX261" s="110"/>
      <c r="GY261" s="110"/>
      <c r="GZ261" s="110"/>
      <c r="HA261" s="110"/>
      <c r="HB261" s="110"/>
      <c r="HC261" s="110"/>
      <c r="HD261" s="110"/>
      <c r="HE261" s="110"/>
      <c r="HF261" s="110"/>
      <c r="HG261" s="110"/>
      <c r="HH261" s="110"/>
      <c r="HI261" s="110"/>
      <c r="HJ261" s="110"/>
      <c r="HK261" s="110"/>
      <c r="HL261" s="110"/>
      <c r="HM261" s="110"/>
      <c r="HN261" s="110"/>
      <c r="HO261" s="110"/>
      <c r="HP261" s="110"/>
      <c r="HQ261" s="110"/>
      <c r="HR261" s="110"/>
      <c r="HS261" s="110"/>
      <c r="HT261" s="110"/>
      <c r="HU261" s="110"/>
      <c r="HV261" s="110"/>
      <c r="HW261" s="110"/>
      <c r="HX261" s="110"/>
      <c r="HY261" s="110"/>
      <c r="HZ261" s="110"/>
      <c r="IA261" s="110"/>
      <c r="IB261" s="110"/>
      <c r="IC261" s="110"/>
      <c r="ID261" s="110"/>
      <c r="IE261" s="110"/>
      <c r="IF261" s="110"/>
      <c r="IG261" s="110"/>
      <c r="IH261" s="110"/>
      <c r="II261" s="110"/>
      <c r="IJ261" s="110"/>
      <c r="IK261" s="110"/>
      <c r="IL261" s="110"/>
      <c r="IM261" s="110"/>
      <c r="IN261" s="110"/>
      <c r="IO261" s="110"/>
      <c r="IP261" s="110"/>
      <c r="IQ261" s="664"/>
    </row>
    <row r="262" spans="1:251" ht="16.5" hidden="1" customHeight="1">
      <c r="A262" s="659"/>
      <c r="B262" t="s">
        <v>1348</v>
      </c>
      <c r="C262" t="s">
        <v>450</v>
      </c>
      <c r="D262">
        <v>10</v>
      </c>
      <c r="E262" t="s">
        <v>450</v>
      </c>
      <c r="F262">
        <v>2</v>
      </c>
      <c r="G262" s="665"/>
      <c r="H262">
        <v>54</v>
      </c>
      <c r="J262" s="214" t="str">
        <f t="shared" si="6"/>
        <v>LTQ100254</v>
      </c>
      <c r="K262">
        <v>123400</v>
      </c>
      <c r="R262" s="659"/>
      <c r="V262" s="214"/>
      <c r="EE262" s="659"/>
      <c r="EF262" s="110"/>
      <c r="EG262" s="110"/>
      <c r="EH262" s="110"/>
      <c r="EI262" s="661"/>
      <c r="EJ262" s="110"/>
      <c r="EK262" s="110"/>
      <c r="EL262" s="110"/>
      <c r="EM262" s="110"/>
      <c r="EN262" s="110"/>
      <c r="EO262" s="110"/>
      <c r="EP262" s="110"/>
      <c r="EQ262" s="110"/>
      <c r="ER262" s="110"/>
      <c r="ES262" s="110"/>
      <c r="ET262" s="110"/>
      <c r="EU262" s="110"/>
      <c r="EV262" s="110"/>
      <c r="EW262" s="110"/>
      <c r="EX262" s="110"/>
      <c r="EY262" s="110"/>
      <c r="EZ262" s="110"/>
      <c r="FA262" s="110"/>
      <c r="FB262" s="110"/>
      <c r="FC262" s="110"/>
      <c r="FD262" s="110"/>
      <c r="FE262" s="110"/>
      <c r="FF262" s="110"/>
      <c r="FG262" s="110"/>
      <c r="FH262" s="110"/>
      <c r="FI262" s="110"/>
      <c r="FJ262" s="110"/>
      <c r="FK262" s="110"/>
      <c r="FL262" s="110"/>
      <c r="FM262" s="110"/>
      <c r="FN262" s="110"/>
      <c r="FO262" s="110"/>
      <c r="FP262" s="110"/>
      <c r="FQ262" s="110"/>
      <c r="FR262" s="110"/>
      <c r="FS262" s="110"/>
      <c r="FT262" s="110"/>
      <c r="FU262" s="110"/>
      <c r="FV262" s="110"/>
      <c r="FW262" s="110"/>
      <c r="FX262" s="110"/>
      <c r="FY262" s="110"/>
      <c r="FZ262" s="110"/>
      <c r="GA262" s="110"/>
      <c r="GB262" s="110"/>
      <c r="GC262" s="110"/>
      <c r="GD262" s="110"/>
      <c r="GE262" s="110"/>
      <c r="GF262" s="110"/>
      <c r="GG262" s="110"/>
      <c r="GH262" s="110"/>
      <c r="GI262" s="110"/>
      <c r="GJ262" s="110"/>
      <c r="GK262" s="110"/>
      <c r="GL262" s="110"/>
      <c r="GM262" s="110"/>
      <c r="GN262" s="110"/>
      <c r="GO262" s="110"/>
      <c r="GP262" s="110"/>
      <c r="GQ262" s="110"/>
      <c r="GR262" s="110"/>
      <c r="GS262" s="110"/>
      <c r="GT262" s="110"/>
      <c r="GU262" s="110"/>
      <c r="GV262" s="110"/>
      <c r="GW262" s="110"/>
      <c r="GX262" s="110"/>
      <c r="GY262" s="110"/>
      <c r="GZ262" s="110"/>
      <c r="HA262" s="110"/>
      <c r="HB262" s="110"/>
      <c r="HC262" s="110"/>
      <c r="HD262" s="110"/>
      <c r="HE262" s="110"/>
      <c r="HF262" s="110"/>
      <c r="HG262" s="110"/>
      <c r="HH262" s="110"/>
      <c r="HI262" s="110"/>
      <c r="HJ262" s="110"/>
      <c r="HK262" s="110"/>
      <c r="HL262" s="110"/>
      <c r="HM262" s="110"/>
      <c r="HN262" s="110"/>
      <c r="HO262" s="110"/>
      <c r="HP262" s="110"/>
      <c r="HQ262" s="110"/>
      <c r="HR262" s="110"/>
      <c r="HS262" s="110"/>
      <c r="HT262" s="110"/>
      <c r="HU262" s="110"/>
      <c r="HV262" s="110"/>
      <c r="HW262" s="110"/>
      <c r="HX262" s="110"/>
      <c r="HY262" s="110"/>
      <c r="HZ262" s="110"/>
      <c r="IA262" s="110"/>
      <c r="IB262" s="110"/>
      <c r="IC262" s="110"/>
      <c r="ID262" s="110"/>
      <c r="IE262" s="110"/>
      <c r="IF262" s="110"/>
      <c r="IG262" s="110"/>
      <c r="IH262" s="110"/>
      <c r="II262" s="110"/>
      <c r="IJ262" s="110"/>
      <c r="IK262" s="110"/>
      <c r="IL262" s="110"/>
      <c r="IM262" s="110"/>
      <c r="IN262" s="110"/>
      <c r="IO262" s="110"/>
      <c r="IP262" s="110"/>
      <c r="IQ262" s="664"/>
    </row>
    <row r="263" spans="1:251" ht="16.5" hidden="1" customHeight="1">
      <c r="A263" s="659"/>
      <c r="B263" t="s">
        <v>1348</v>
      </c>
      <c r="C263" t="s">
        <v>450</v>
      </c>
      <c r="D263">
        <v>10</v>
      </c>
      <c r="E263" t="s">
        <v>450</v>
      </c>
      <c r="F263">
        <v>2</v>
      </c>
      <c r="G263" s="665"/>
      <c r="H263">
        <v>55</v>
      </c>
      <c r="J263" s="214" t="str">
        <f t="shared" si="6"/>
        <v>LTQ100255</v>
      </c>
      <c r="K263">
        <v>128270</v>
      </c>
      <c r="R263" s="659"/>
      <c r="V263" s="214"/>
      <c r="EE263" s="659"/>
      <c r="EF263" s="110"/>
      <c r="EG263" s="110"/>
      <c r="EH263" s="110"/>
      <c r="EI263" s="661"/>
      <c r="EJ263" s="110"/>
      <c r="EK263" s="110"/>
      <c r="EL263" s="110"/>
      <c r="EM263" s="110"/>
      <c r="EN263" s="110"/>
      <c r="EO263" s="110"/>
      <c r="EP263" s="110"/>
      <c r="EQ263" s="110"/>
      <c r="ER263" s="110"/>
      <c r="ES263" s="110"/>
      <c r="ET263" s="110"/>
      <c r="EU263" s="110"/>
      <c r="EV263" s="110"/>
      <c r="EW263" s="110"/>
      <c r="EX263" s="110"/>
      <c r="EY263" s="110"/>
      <c r="EZ263" s="110"/>
      <c r="FA263" s="110"/>
      <c r="FB263" s="110"/>
      <c r="FC263" s="110"/>
      <c r="FD263" s="110"/>
      <c r="FE263" s="110"/>
      <c r="FF263" s="110"/>
      <c r="FG263" s="110"/>
      <c r="FH263" s="110"/>
      <c r="FI263" s="110"/>
      <c r="FJ263" s="110"/>
      <c r="FK263" s="110"/>
      <c r="FL263" s="110"/>
      <c r="FM263" s="110"/>
      <c r="FN263" s="110"/>
      <c r="FO263" s="110"/>
      <c r="FP263" s="110"/>
      <c r="FQ263" s="110"/>
      <c r="FR263" s="110"/>
      <c r="FS263" s="110"/>
      <c r="FT263" s="110"/>
      <c r="FU263" s="110"/>
      <c r="FV263" s="110"/>
      <c r="FW263" s="110"/>
      <c r="FX263" s="110"/>
      <c r="FY263" s="110"/>
      <c r="FZ263" s="110"/>
      <c r="GA263" s="110"/>
      <c r="GB263" s="110"/>
      <c r="GC263" s="110"/>
      <c r="GD263" s="110"/>
      <c r="GE263" s="110"/>
      <c r="GF263" s="110"/>
      <c r="GG263" s="110"/>
      <c r="GH263" s="110"/>
      <c r="GI263" s="110"/>
      <c r="GJ263" s="110"/>
      <c r="GK263" s="110"/>
      <c r="GL263" s="110"/>
      <c r="GM263" s="110"/>
      <c r="GN263" s="110"/>
      <c r="GO263" s="110"/>
      <c r="GP263" s="110"/>
      <c r="GQ263" s="110"/>
      <c r="GR263" s="110"/>
      <c r="GS263" s="110"/>
      <c r="GT263" s="110"/>
      <c r="GU263" s="110"/>
      <c r="GV263" s="110"/>
      <c r="GW263" s="110"/>
      <c r="GX263" s="110"/>
      <c r="GY263" s="110"/>
      <c r="GZ263" s="110"/>
      <c r="HA263" s="110"/>
      <c r="HB263" s="110"/>
      <c r="HC263" s="110"/>
      <c r="HD263" s="110"/>
      <c r="HE263" s="110"/>
      <c r="HF263" s="110"/>
      <c r="HG263" s="110"/>
      <c r="HH263" s="110"/>
      <c r="HI263" s="110"/>
      <c r="HJ263" s="110"/>
      <c r="HK263" s="110"/>
      <c r="HL263" s="110"/>
      <c r="HM263" s="110"/>
      <c r="HN263" s="110"/>
      <c r="HO263" s="110"/>
      <c r="HP263" s="110"/>
      <c r="HQ263" s="110"/>
      <c r="HR263" s="110"/>
      <c r="HS263" s="110"/>
      <c r="HT263" s="110"/>
      <c r="HU263" s="110"/>
      <c r="HV263" s="110"/>
      <c r="HW263" s="110"/>
      <c r="HX263" s="110"/>
      <c r="HY263" s="110"/>
      <c r="HZ263" s="110"/>
      <c r="IA263" s="110"/>
      <c r="IB263" s="110"/>
      <c r="IC263" s="110"/>
      <c r="ID263" s="110"/>
      <c r="IE263" s="110"/>
      <c r="IF263" s="110"/>
      <c r="IG263" s="110"/>
      <c r="IH263" s="110"/>
      <c r="II263" s="110"/>
      <c r="IJ263" s="110"/>
      <c r="IK263" s="110"/>
      <c r="IL263" s="110"/>
      <c r="IM263" s="110"/>
      <c r="IN263" s="110"/>
      <c r="IO263" s="110"/>
      <c r="IP263" s="110"/>
      <c r="IQ263" s="664"/>
    </row>
    <row r="264" spans="1:251" ht="16.5" hidden="1" customHeight="1">
      <c r="A264" s="659"/>
      <c r="B264" t="s">
        <v>1348</v>
      </c>
      <c r="C264" t="s">
        <v>450</v>
      </c>
      <c r="D264">
        <v>10</v>
      </c>
      <c r="E264" t="s">
        <v>450</v>
      </c>
      <c r="F264">
        <v>2</v>
      </c>
      <c r="G264" s="665"/>
      <c r="H264">
        <v>56</v>
      </c>
      <c r="J264" s="214" t="str">
        <f t="shared" si="6"/>
        <v>LTQ100256</v>
      </c>
      <c r="K264">
        <v>133160</v>
      </c>
      <c r="R264" s="659"/>
      <c r="V264" s="214"/>
      <c r="EE264" s="659"/>
      <c r="EF264" s="110"/>
      <c r="EG264" s="110"/>
      <c r="EH264" s="110"/>
      <c r="EI264" s="661"/>
      <c r="EJ264" s="110"/>
      <c r="EK264" s="110"/>
      <c r="EL264" s="110"/>
      <c r="EM264" s="110"/>
      <c r="EN264" s="110"/>
      <c r="EO264" s="110"/>
      <c r="EP264" s="110"/>
      <c r="EQ264" s="110"/>
      <c r="ER264" s="110"/>
      <c r="ES264" s="110"/>
      <c r="ET264" s="110"/>
      <c r="EU264" s="110"/>
      <c r="EV264" s="110"/>
      <c r="EW264" s="110"/>
      <c r="EX264" s="110"/>
      <c r="EY264" s="110"/>
      <c r="EZ264" s="110"/>
      <c r="FA264" s="110"/>
      <c r="FB264" s="110"/>
      <c r="FC264" s="110"/>
      <c r="FD264" s="110"/>
      <c r="FE264" s="110"/>
      <c r="FF264" s="110"/>
      <c r="FG264" s="110"/>
      <c r="FH264" s="110"/>
      <c r="FI264" s="110"/>
      <c r="FJ264" s="110"/>
      <c r="FK264" s="110"/>
      <c r="FL264" s="110"/>
      <c r="FM264" s="110"/>
      <c r="FN264" s="110"/>
      <c r="FO264" s="110"/>
      <c r="FP264" s="110"/>
      <c r="FQ264" s="110"/>
      <c r="FR264" s="110"/>
      <c r="FS264" s="110"/>
      <c r="FT264" s="110"/>
      <c r="FU264" s="110"/>
      <c r="FV264" s="110"/>
      <c r="FW264" s="110"/>
      <c r="FX264" s="110"/>
      <c r="FY264" s="110"/>
      <c r="FZ264" s="110"/>
      <c r="GA264" s="110"/>
      <c r="GB264" s="110"/>
      <c r="GC264" s="110"/>
      <c r="GD264" s="110"/>
      <c r="GE264" s="110"/>
      <c r="GF264" s="110"/>
      <c r="GG264" s="110"/>
      <c r="GH264" s="110"/>
      <c r="GI264" s="110"/>
      <c r="GJ264" s="110"/>
      <c r="GK264" s="110"/>
      <c r="GL264" s="110"/>
      <c r="GM264" s="110"/>
      <c r="GN264" s="110"/>
      <c r="GO264" s="110"/>
      <c r="GP264" s="110"/>
      <c r="GQ264" s="110"/>
      <c r="GR264" s="110"/>
      <c r="GS264" s="110"/>
      <c r="GT264" s="110"/>
      <c r="GU264" s="110"/>
      <c r="GV264" s="110"/>
      <c r="GW264" s="110"/>
      <c r="GX264" s="110"/>
      <c r="GY264" s="110"/>
      <c r="GZ264" s="110"/>
      <c r="HA264" s="110"/>
      <c r="HB264" s="110"/>
      <c r="HC264" s="110"/>
      <c r="HD264" s="110"/>
      <c r="HE264" s="110"/>
      <c r="HF264" s="110"/>
      <c r="HG264" s="110"/>
      <c r="HH264" s="110"/>
      <c r="HI264" s="110"/>
      <c r="HJ264" s="110"/>
      <c r="HK264" s="110"/>
      <c r="HL264" s="110"/>
      <c r="HM264" s="110"/>
      <c r="HN264" s="110"/>
      <c r="HO264" s="110"/>
      <c r="HP264" s="110"/>
      <c r="HQ264" s="110"/>
      <c r="HR264" s="110"/>
      <c r="HS264" s="110"/>
      <c r="HT264" s="110"/>
      <c r="HU264" s="110"/>
      <c r="HV264" s="110"/>
      <c r="HW264" s="110"/>
      <c r="HX264" s="110"/>
      <c r="HY264" s="110"/>
      <c r="HZ264" s="110"/>
      <c r="IA264" s="110"/>
      <c r="IB264" s="110"/>
      <c r="IC264" s="110"/>
      <c r="ID264" s="110"/>
      <c r="IE264" s="110"/>
      <c r="IF264" s="110"/>
      <c r="IG264" s="110"/>
      <c r="IH264" s="110"/>
      <c r="II264" s="110"/>
      <c r="IJ264" s="110"/>
      <c r="IK264" s="110"/>
      <c r="IL264" s="110"/>
      <c r="IM264" s="110"/>
      <c r="IN264" s="110"/>
      <c r="IO264" s="110"/>
      <c r="IP264" s="110"/>
      <c r="IQ264" s="664"/>
    </row>
    <row r="265" spans="1:251" ht="16.5" hidden="1" customHeight="1">
      <c r="A265" s="659"/>
      <c r="B265" t="s">
        <v>1348</v>
      </c>
      <c r="C265" t="s">
        <v>450</v>
      </c>
      <c r="D265">
        <v>10</v>
      </c>
      <c r="E265" t="s">
        <v>450</v>
      </c>
      <c r="F265">
        <v>2</v>
      </c>
      <c r="G265" s="665"/>
      <c r="H265">
        <v>57</v>
      </c>
      <c r="J265" s="214" t="str">
        <f t="shared" si="6"/>
        <v>LTQ100257</v>
      </c>
      <c r="K265">
        <v>138040</v>
      </c>
      <c r="R265" s="659"/>
      <c r="V265" s="214"/>
      <c r="EE265" s="659"/>
      <c r="EF265" s="110"/>
      <c r="EG265" s="110"/>
      <c r="EH265" s="110"/>
      <c r="EI265" s="661"/>
      <c r="EJ265" s="110"/>
      <c r="EK265" s="110"/>
      <c r="EL265" s="110"/>
      <c r="EM265" s="110"/>
      <c r="EN265" s="110"/>
      <c r="EO265" s="110"/>
      <c r="EP265" s="110"/>
      <c r="EQ265" s="110"/>
      <c r="ER265" s="110"/>
      <c r="ES265" s="110"/>
      <c r="ET265" s="110"/>
      <c r="EU265" s="110"/>
      <c r="EV265" s="110"/>
      <c r="EW265" s="110"/>
      <c r="EX265" s="110"/>
      <c r="EY265" s="110"/>
      <c r="EZ265" s="110"/>
      <c r="FA265" s="110"/>
      <c r="FB265" s="110"/>
      <c r="FC265" s="110"/>
      <c r="FD265" s="110"/>
      <c r="FE265" s="110"/>
      <c r="FF265" s="110"/>
      <c r="FG265" s="110"/>
      <c r="FH265" s="110"/>
      <c r="FI265" s="110"/>
      <c r="FJ265" s="110"/>
      <c r="FK265" s="110"/>
      <c r="FL265" s="110"/>
      <c r="FM265" s="110"/>
      <c r="FN265" s="110"/>
      <c r="FO265" s="110"/>
      <c r="FP265" s="110"/>
      <c r="FQ265" s="110"/>
      <c r="FR265" s="110"/>
      <c r="FS265" s="110"/>
      <c r="FT265" s="110"/>
      <c r="FU265" s="110"/>
      <c r="FV265" s="110"/>
      <c r="FW265" s="110"/>
      <c r="FX265" s="110"/>
      <c r="FY265" s="110"/>
      <c r="FZ265" s="110"/>
      <c r="GA265" s="110"/>
      <c r="GB265" s="110"/>
      <c r="GC265" s="110"/>
      <c r="GD265" s="110"/>
      <c r="GE265" s="110"/>
      <c r="GF265" s="110"/>
      <c r="GG265" s="110"/>
      <c r="GH265" s="110"/>
      <c r="GI265" s="110"/>
      <c r="GJ265" s="110"/>
      <c r="GK265" s="110"/>
      <c r="GL265" s="110"/>
      <c r="GM265" s="110"/>
      <c r="GN265" s="110"/>
      <c r="GO265" s="110"/>
      <c r="GP265" s="110"/>
      <c r="GQ265" s="110"/>
      <c r="GR265" s="110"/>
      <c r="GS265" s="110"/>
      <c r="GT265" s="110"/>
      <c r="GU265" s="110"/>
      <c r="GV265" s="110"/>
      <c r="GW265" s="110"/>
      <c r="GX265" s="110"/>
      <c r="GY265" s="110"/>
      <c r="GZ265" s="110"/>
      <c r="HA265" s="110"/>
      <c r="HB265" s="110"/>
      <c r="HC265" s="110"/>
      <c r="HD265" s="110"/>
      <c r="HE265" s="110"/>
      <c r="HF265" s="110"/>
      <c r="HG265" s="110"/>
      <c r="HH265" s="110"/>
      <c r="HI265" s="110"/>
      <c r="HJ265" s="110"/>
      <c r="HK265" s="110"/>
      <c r="HL265" s="110"/>
      <c r="HM265" s="110"/>
      <c r="HN265" s="110"/>
      <c r="HO265" s="110"/>
      <c r="HP265" s="110"/>
      <c r="HQ265" s="110"/>
      <c r="HR265" s="110"/>
      <c r="HS265" s="110"/>
      <c r="HT265" s="110"/>
      <c r="HU265" s="110"/>
      <c r="HV265" s="110"/>
      <c r="HW265" s="110"/>
      <c r="HX265" s="110"/>
      <c r="HY265" s="110"/>
      <c r="HZ265" s="110"/>
      <c r="IA265" s="110"/>
      <c r="IB265" s="110"/>
      <c r="IC265" s="110"/>
      <c r="ID265" s="110"/>
      <c r="IE265" s="110"/>
      <c r="IF265" s="110"/>
      <c r="IG265" s="110"/>
      <c r="IH265" s="110"/>
      <c r="II265" s="110"/>
      <c r="IJ265" s="110"/>
      <c r="IK265" s="110"/>
      <c r="IL265" s="110"/>
      <c r="IM265" s="110"/>
      <c r="IN265" s="110"/>
      <c r="IO265" s="110"/>
      <c r="IP265" s="110"/>
      <c r="IQ265" s="664"/>
    </row>
    <row r="266" spans="1:251" ht="16.5" hidden="1" customHeight="1">
      <c r="A266" s="659"/>
      <c r="B266" t="s">
        <v>1348</v>
      </c>
      <c r="C266" t="s">
        <v>450</v>
      </c>
      <c r="D266">
        <v>10</v>
      </c>
      <c r="E266" t="s">
        <v>450</v>
      </c>
      <c r="F266">
        <v>2</v>
      </c>
      <c r="G266" s="665"/>
      <c r="H266">
        <v>58</v>
      </c>
      <c r="J266" s="214" t="str">
        <f t="shared" si="6"/>
        <v>LTQ100258</v>
      </c>
      <c r="K266">
        <v>143020</v>
      </c>
      <c r="R266" s="659"/>
      <c r="V266" s="214"/>
      <c r="EE266" s="659"/>
      <c r="EF266" s="110"/>
      <c r="EG266" s="110"/>
      <c r="EH266" s="110"/>
      <c r="EI266" s="661"/>
      <c r="EJ266" s="110"/>
      <c r="EK266" s="110"/>
      <c r="EL266" s="110"/>
      <c r="EM266" s="110"/>
      <c r="EN266" s="110"/>
      <c r="EO266" s="110"/>
      <c r="EP266" s="110"/>
      <c r="EQ266" s="110"/>
      <c r="ER266" s="110"/>
      <c r="ES266" s="110"/>
      <c r="ET266" s="110"/>
      <c r="EU266" s="110"/>
      <c r="EV266" s="110"/>
      <c r="EW266" s="110"/>
      <c r="EX266" s="110"/>
      <c r="EY266" s="110"/>
      <c r="EZ266" s="110"/>
      <c r="FA266" s="110"/>
      <c r="FB266" s="110"/>
      <c r="FC266" s="110"/>
      <c r="FD266" s="110"/>
      <c r="FE266" s="110"/>
      <c r="FF266" s="110"/>
      <c r="FG266" s="110"/>
      <c r="FH266" s="110"/>
      <c r="FI266" s="110"/>
      <c r="FJ266" s="110"/>
      <c r="FK266" s="110"/>
      <c r="FL266" s="110"/>
      <c r="FM266" s="110"/>
      <c r="FN266" s="110"/>
      <c r="FO266" s="110"/>
      <c r="FP266" s="110"/>
      <c r="FQ266" s="110"/>
      <c r="FR266" s="110"/>
      <c r="FS266" s="110"/>
      <c r="FT266" s="110"/>
      <c r="FU266" s="110"/>
      <c r="FV266" s="110"/>
      <c r="FW266" s="110"/>
      <c r="FX266" s="110"/>
      <c r="FY266" s="110"/>
      <c r="FZ266" s="110"/>
      <c r="GA266" s="110"/>
      <c r="GB266" s="110"/>
      <c r="GC266" s="110"/>
      <c r="GD266" s="110"/>
      <c r="GE266" s="110"/>
      <c r="GF266" s="110"/>
      <c r="GG266" s="110"/>
      <c r="GH266" s="110"/>
      <c r="GI266" s="110"/>
      <c r="GJ266" s="110"/>
      <c r="GK266" s="110"/>
      <c r="GL266" s="110"/>
      <c r="GM266" s="110"/>
      <c r="GN266" s="110"/>
      <c r="GO266" s="110"/>
      <c r="GP266" s="110"/>
      <c r="GQ266" s="110"/>
      <c r="GR266" s="110"/>
      <c r="GS266" s="110"/>
      <c r="GT266" s="110"/>
      <c r="GU266" s="110"/>
      <c r="GV266" s="110"/>
      <c r="GW266" s="110"/>
      <c r="GX266" s="110"/>
      <c r="GY266" s="110"/>
      <c r="GZ266" s="110"/>
      <c r="HA266" s="110"/>
      <c r="HB266" s="110"/>
      <c r="HC266" s="110"/>
      <c r="HD266" s="110"/>
      <c r="HE266" s="110"/>
      <c r="HF266" s="110"/>
      <c r="HG266" s="110"/>
      <c r="HH266" s="110"/>
      <c r="HI266" s="110"/>
      <c r="HJ266" s="110"/>
      <c r="HK266" s="110"/>
      <c r="HL266" s="110"/>
      <c r="HM266" s="110"/>
      <c r="HN266" s="110"/>
      <c r="HO266" s="110"/>
      <c r="HP266" s="110"/>
      <c r="HQ266" s="110"/>
      <c r="HR266" s="110"/>
      <c r="HS266" s="110"/>
      <c r="HT266" s="110"/>
      <c r="HU266" s="110"/>
      <c r="HV266" s="110"/>
      <c r="HW266" s="110"/>
      <c r="HX266" s="110"/>
      <c r="HY266" s="110"/>
      <c r="HZ266" s="110"/>
      <c r="IA266" s="110"/>
      <c r="IB266" s="110"/>
      <c r="IC266" s="110"/>
      <c r="ID266" s="110"/>
      <c r="IE266" s="110"/>
      <c r="IF266" s="110"/>
      <c r="IG266" s="110"/>
      <c r="IH266" s="110"/>
      <c r="II266" s="110"/>
      <c r="IJ266" s="110"/>
      <c r="IK266" s="110"/>
      <c r="IL266" s="110"/>
      <c r="IM266" s="110"/>
      <c r="IN266" s="110"/>
      <c r="IO266" s="110"/>
      <c r="IP266" s="110"/>
      <c r="IQ266" s="664"/>
    </row>
    <row r="267" spans="1:251" ht="16.5" hidden="1" customHeight="1">
      <c r="A267" s="659"/>
      <c r="B267" t="s">
        <v>1348</v>
      </c>
      <c r="C267" t="s">
        <v>450</v>
      </c>
      <c r="D267">
        <v>10</v>
      </c>
      <c r="E267" t="s">
        <v>450</v>
      </c>
      <c r="F267">
        <v>2</v>
      </c>
      <c r="G267" s="665"/>
      <c r="H267">
        <v>59</v>
      </c>
      <c r="J267" s="214" t="str">
        <f t="shared" si="6"/>
        <v>LTQ100259</v>
      </c>
      <c r="K267">
        <v>147890</v>
      </c>
      <c r="R267" s="659"/>
      <c r="V267" s="214"/>
      <c r="EE267" s="659"/>
      <c r="EF267" s="110"/>
      <c r="EG267" s="110"/>
      <c r="EH267" s="110"/>
      <c r="EI267" s="661"/>
      <c r="EJ267" s="110"/>
      <c r="EK267" s="110"/>
      <c r="EL267" s="110"/>
      <c r="EM267" s="110"/>
      <c r="EN267" s="110"/>
      <c r="EO267" s="110"/>
      <c r="EP267" s="110"/>
      <c r="EQ267" s="110"/>
      <c r="ER267" s="110"/>
      <c r="ES267" s="110"/>
      <c r="ET267" s="110"/>
      <c r="EU267" s="110"/>
      <c r="EV267" s="110"/>
      <c r="EW267" s="110"/>
      <c r="EX267" s="110"/>
      <c r="EY267" s="110"/>
      <c r="EZ267" s="110"/>
      <c r="FA267" s="110"/>
      <c r="FB267" s="110"/>
      <c r="FC267" s="110"/>
      <c r="FD267" s="110"/>
      <c r="FE267" s="110"/>
      <c r="FF267" s="110"/>
      <c r="FG267" s="110"/>
      <c r="FH267" s="110"/>
      <c r="FI267" s="110"/>
      <c r="FJ267" s="110"/>
      <c r="FK267" s="110"/>
      <c r="FL267" s="110"/>
      <c r="FM267" s="110"/>
      <c r="FN267" s="110"/>
      <c r="FO267" s="110"/>
      <c r="FP267" s="110"/>
      <c r="FQ267" s="110"/>
      <c r="FR267" s="110"/>
      <c r="FS267" s="110"/>
      <c r="FT267" s="110"/>
      <c r="FU267" s="110"/>
      <c r="FV267" s="110"/>
      <c r="FW267" s="110"/>
      <c r="FX267" s="110"/>
      <c r="FY267" s="110"/>
      <c r="FZ267" s="110"/>
      <c r="GA267" s="110"/>
      <c r="GB267" s="110"/>
      <c r="GC267" s="110"/>
      <c r="GD267" s="110"/>
      <c r="GE267" s="110"/>
      <c r="GF267" s="110"/>
      <c r="GG267" s="110"/>
      <c r="GH267" s="110"/>
      <c r="GI267" s="110"/>
      <c r="GJ267" s="110"/>
      <c r="GK267" s="110"/>
      <c r="GL267" s="110"/>
      <c r="GM267" s="110"/>
      <c r="GN267" s="110"/>
      <c r="GO267" s="110"/>
      <c r="GP267" s="110"/>
      <c r="GQ267" s="110"/>
      <c r="GR267" s="110"/>
      <c r="GS267" s="110"/>
      <c r="GT267" s="110"/>
      <c r="GU267" s="110"/>
      <c r="GV267" s="110"/>
      <c r="GW267" s="110"/>
      <c r="GX267" s="110"/>
      <c r="GY267" s="110"/>
      <c r="GZ267" s="110"/>
      <c r="HA267" s="110"/>
      <c r="HB267" s="110"/>
      <c r="HC267" s="110"/>
      <c r="HD267" s="110"/>
      <c r="HE267" s="110"/>
      <c r="HF267" s="110"/>
      <c r="HG267" s="110"/>
      <c r="HH267" s="110"/>
      <c r="HI267" s="110"/>
      <c r="HJ267" s="110"/>
      <c r="HK267" s="110"/>
      <c r="HL267" s="110"/>
      <c r="HM267" s="110"/>
      <c r="HN267" s="110"/>
      <c r="HO267" s="110"/>
      <c r="HP267" s="110"/>
      <c r="HQ267" s="110"/>
      <c r="HR267" s="110"/>
      <c r="HS267" s="110"/>
      <c r="HT267" s="110"/>
      <c r="HU267" s="110"/>
      <c r="HV267" s="110"/>
      <c r="HW267" s="110"/>
      <c r="HX267" s="110"/>
      <c r="HY267" s="110"/>
      <c r="HZ267" s="110"/>
      <c r="IA267" s="110"/>
      <c r="IB267" s="110"/>
      <c r="IC267" s="110"/>
      <c r="ID267" s="110"/>
      <c r="IE267" s="110"/>
      <c r="IF267" s="110"/>
      <c r="IG267" s="110"/>
      <c r="IH267" s="110"/>
      <c r="II267" s="110"/>
      <c r="IJ267" s="110"/>
      <c r="IK267" s="110"/>
      <c r="IL267" s="110"/>
      <c r="IM267" s="110"/>
      <c r="IN267" s="110"/>
      <c r="IO267" s="110"/>
      <c r="IP267" s="110"/>
      <c r="IQ267" s="664"/>
    </row>
    <row r="268" spans="1:251" ht="16.5" hidden="1" customHeight="1">
      <c r="A268" s="659"/>
      <c r="B268" t="s">
        <v>1348</v>
      </c>
      <c r="C268" t="s">
        <v>450</v>
      </c>
      <c r="D268">
        <v>10</v>
      </c>
      <c r="E268" t="s">
        <v>450</v>
      </c>
      <c r="F268">
        <v>2</v>
      </c>
      <c r="G268" s="665"/>
      <c r="H268">
        <v>60</v>
      </c>
      <c r="J268" s="214" t="str">
        <f t="shared" si="6"/>
        <v>LTQ100260</v>
      </c>
      <c r="K268">
        <v>152760</v>
      </c>
      <c r="R268" s="659"/>
      <c r="V268" s="660"/>
      <c r="EE268" s="659"/>
      <c r="EF268" s="110"/>
      <c r="EG268" s="110"/>
      <c r="EH268" s="110"/>
      <c r="EI268" s="661"/>
      <c r="EJ268" s="110"/>
      <c r="EK268" s="110"/>
      <c r="EL268" s="110"/>
      <c r="EM268" s="110"/>
      <c r="EN268" s="110"/>
      <c r="EO268" s="110"/>
      <c r="EP268" s="110"/>
      <c r="EQ268" s="110"/>
      <c r="ER268" s="110"/>
      <c r="ES268" s="110"/>
      <c r="ET268" s="110"/>
      <c r="EU268" s="110"/>
      <c r="EV268" s="110"/>
      <c r="EW268" s="110"/>
      <c r="EX268" s="110"/>
      <c r="EY268" s="110"/>
      <c r="EZ268" s="110"/>
      <c r="FA268" s="110"/>
      <c r="FB268" s="110"/>
      <c r="FC268" s="110"/>
      <c r="FD268" s="110"/>
      <c r="FE268" s="110"/>
      <c r="FF268" s="110"/>
      <c r="FG268" s="110"/>
      <c r="FH268" s="110"/>
      <c r="FI268" s="110"/>
      <c r="FJ268" s="110"/>
      <c r="FK268" s="110"/>
      <c r="FL268" s="110"/>
      <c r="FM268" s="110"/>
      <c r="FN268" s="110"/>
      <c r="FO268" s="110"/>
      <c r="FP268" s="110"/>
      <c r="FQ268" s="110"/>
      <c r="FR268" s="110"/>
      <c r="FS268" s="110"/>
      <c r="FT268" s="110"/>
      <c r="FU268" s="110"/>
      <c r="FV268" s="110"/>
      <c r="FW268" s="110"/>
      <c r="FX268" s="110"/>
      <c r="FY268" s="110"/>
      <c r="FZ268" s="110"/>
      <c r="GA268" s="110"/>
      <c r="GB268" s="110"/>
      <c r="GC268" s="110"/>
      <c r="GD268" s="110"/>
      <c r="GE268" s="110"/>
      <c r="GF268" s="110"/>
      <c r="GG268" s="110"/>
      <c r="GH268" s="110"/>
      <c r="GI268" s="110"/>
      <c r="GJ268" s="110"/>
      <c r="GK268" s="110"/>
      <c r="GL268" s="110"/>
      <c r="GM268" s="110"/>
      <c r="GN268" s="110"/>
      <c r="GO268" s="110"/>
      <c r="GP268" s="110"/>
      <c r="GQ268" s="110"/>
      <c r="GR268" s="110"/>
      <c r="GS268" s="110"/>
      <c r="GT268" s="110"/>
      <c r="GU268" s="110"/>
      <c r="GV268" s="110"/>
      <c r="GW268" s="110"/>
      <c r="GX268" s="110"/>
      <c r="GY268" s="110"/>
      <c r="GZ268" s="110"/>
      <c r="HA268" s="110"/>
      <c r="HB268" s="110"/>
      <c r="HC268" s="110"/>
      <c r="HD268" s="110"/>
      <c r="HE268" s="110"/>
      <c r="HF268" s="110"/>
      <c r="HG268" s="110"/>
      <c r="HH268" s="110"/>
      <c r="HI268" s="110"/>
      <c r="HJ268" s="110"/>
      <c r="HK268" s="110"/>
      <c r="HL268" s="110"/>
      <c r="HM268" s="110"/>
      <c r="HN268" s="110"/>
      <c r="HO268" s="110"/>
      <c r="HP268" s="110"/>
      <c r="HQ268" s="110"/>
      <c r="HR268" s="110"/>
      <c r="HS268" s="110"/>
      <c r="HT268" s="110"/>
      <c r="HU268" s="110"/>
      <c r="HV268" s="110"/>
      <c r="HW268" s="110"/>
      <c r="HX268" s="110"/>
      <c r="HY268" s="110"/>
      <c r="HZ268" s="110"/>
      <c r="IA268" s="110"/>
      <c r="IB268" s="110"/>
      <c r="IC268" s="110"/>
      <c r="ID268" s="110"/>
      <c r="IE268" s="110"/>
      <c r="IF268" s="110"/>
      <c r="IG268" s="110"/>
      <c r="IH268" s="110"/>
      <c r="II268" s="110"/>
      <c r="IJ268" s="110"/>
      <c r="IK268" s="110"/>
      <c r="IL268" s="110"/>
      <c r="IM268" s="110"/>
      <c r="IN268" s="110"/>
      <c r="IO268" s="110"/>
      <c r="IP268" s="110"/>
      <c r="IQ268" s="664"/>
    </row>
    <row r="269" spans="1:251" ht="16.5" hidden="1" customHeight="1">
      <c r="A269" s="659"/>
      <c r="B269" t="s">
        <v>1348</v>
      </c>
      <c r="C269" t="s">
        <v>450</v>
      </c>
      <c r="D269">
        <v>10</v>
      </c>
      <c r="E269" t="s">
        <v>450</v>
      </c>
      <c r="F269">
        <v>2</v>
      </c>
      <c r="G269" s="665"/>
      <c r="H269">
        <v>61</v>
      </c>
      <c r="J269" s="214" t="str">
        <f t="shared" si="6"/>
        <v>LTQ100261</v>
      </c>
      <c r="K269">
        <v>171740</v>
      </c>
      <c r="R269" s="659"/>
      <c r="V269" s="660"/>
      <c r="EE269" s="659"/>
      <c r="EF269" s="110"/>
      <c r="EG269" s="110"/>
      <c r="EH269" s="110"/>
      <c r="EI269" s="661"/>
      <c r="EJ269" s="110"/>
      <c r="EK269" s="110"/>
      <c r="EL269" s="110"/>
      <c r="EM269" s="110"/>
      <c r="EN269" s="110"/>
      <c r="EO269" s="110"/>
      <c r="EP269" s="110"/>
      <c r="EQ269" s="110"/>
      <c r="ER269" s="110"/>
      <c r="ES269" s="110"/>
      <c r="ET269" s="110"/>
      <c r="EU269" s="110"/>
      <c r="EV269" s="110"/>
      <c r="EW269" s="110"/>
      <c r="EX269" s="110"/>
      <c r="EY269" s="110"/>
      <c r="EZ269" s="110"/>
      <c r="FA269" s="110"/>
      <c r="FB269" s="110"/>
      <c r="FC269" s="110"/>
      <c r="FD269" s="110"/>
      <c r="FE269" s="110"/>
      <c r="FF269" s="110"/>
      <c r="FG269" s="110"/>
      <c r="FH269" s="110"/>
      <c r="FI269" s="110"/>
      <c r="FJ269" s="110"/>
      <c r="FK269" s="110"/>
      <c r="FL269" s="110"/>
      <c r="FM269" s="110"/>
      <c r="FN269" s="110"/>
      <c r="FO269" s="110"/>
      <c r="FP269" s="110"/>
      <c r="FQ269" s="110"/>
      <c r="FR269" s="110"/>
      <c r="FS269" s="110"/>
      <c r="FT269" s="110"/>
      <c r="FU269" s="110"/>
      <c r="FV269" s="110"/>
      <c r="FW269" s="110"/>
      <c r="FX269" s="110"/>
      <c r="FY269" s="110"/>
      <c r="FZ269" s="110"/>
      <c r="GA269" s="110"/>
      <c r="GB269" s="110"/>
      <c r="GC269" s="110"/>
      <c r="GD269" s="110"/>
      <c r="GE269" s="110"/>
      <c r="GF269" s="110"/>
      <c r="GG269" s="110"/>
      <c r="GH269" s="110"/>
      <c r="GI269" s="110"/>
      <c r="GJ269" s="110"/>
      <c r="GK269" s="110"/>
      <c r="GL269" s="110"/>
      <c r="GM269" s="110"/>
      <c r="GN269" s="110"/>
      <c r="GO269" s="110"/>
      <c r="GP269" s="110"/>
      <c r="GQ269" s="110"/>
      <c r="GR269" s="110"/>
      <c r="GS269" s="110"/>
      <c r="GT269" s="110"/>
      <c r="GU269" s="110"/>
      <c r="GV269" s="110"/>
      <c r="GW269" s="110"/>
      <c r="GX269" s="110"/>
      <c r="GY269" s="110"/>
      <c r="GZ269" s="110"/>
      <c r="HA269" s="110"/>
      <c r="HB269" s="110"/>
      <c r="HC269" s="110"/>
      <c r="HD269" s="110"/>
      <c r="HE269" s="110"/>
      <c r="HF269" s="110"/>
      <c r="HG269" s="110"/>
      <c r="HH269" s="110"/>
      <c r="HI269" s="110"/>
      <c r="HJ269" s="110"/>
      <c r="HK269" s="110"/>
      <c r="HL269" s="110"/>
      <c r="HM269" s="110"/>
      <c r="HN269" s="110"/>
      <c r="HO269" s="110"/>
      <c r="HP269" s="110"/>
      <c r="HQ269" s="110"/>
      <c r="HR269" s="110"/>
      <c r="HS269" s="110"/>
      <c r="HT269" s="110"/>
      <c r="HU269" s="110"/>
      <c r="HV269" s="110"/>
      <c r="HW269" s="110"/>
      <c r="HX269" s="110"/>
      <c r="HY269" s="110"/>
      <c r="HZ269" s="110"/>
      <c r="IA269" s="110"/>
      <c r="IB269" s="110"/>
      <c r="IC269" s="110"/>
      <c r="ID269" s="110"/>
      <c r="IE269" s="110"/>
      <c r="IF269" s="110"/>
      <c r="IG269" s="110"/>
      <c r="IH269" s="110"/>
      <c r="II269" s="110"/>
      <c r="IJ269" s="110"/>
      <c r="IK269" s="110"/>
      <c r="IL269" s="110"/>
      <c r="IM269" s="110"/>
      <c r="IN269" s="110"/>
      <c r="IO269" s="110"/>
      <c r="IP269" s="110"/>
      <c r="IQ269" s="664"/>
    </row>
    <row r="270" spans="1:251" ht="16.5" hidden="1" customHeight="1">
      <c r="A270" s="659"/>
      <c r="B270" t="s">
        <v>1348</v>
      </c>
      <c r="C270" t="s">
        <v>450</v>
      </c>
      <c r="D270">
        <v>10</v>
      </c>
      <c r="E270" t="s">
        <v>450</v>
      </c>
      <c r="F270">
        <v>2</v>
      </c>
      <c r="G270" s="665"/>
      <c r="H270">
        <v>62</v>
      </c>
      <c r="J270" s="214" t="str">
        <f t="shared" si="6"/>
        <v>LTQ100262</v>
      </c>
      <c r="K270">
        <v>189620</v>
      </c>
      <c r="R270" s="659"/>
      <c r="V270" s="660"/>
      <c r="EE270" s="659"/>
      <c r="EF270" s="110"/>
      <c r="EG270" s="110"/>
      <c r="EH270" s="110"/>
      <c r="EI270" s="661"/>
      <c r="EJ270" s="110"/>
      <c r="EK270" s="110"/>
      <c r="EL270" s="110"/>
      <c r="EM270" s="110"/>
      <c r="EN270" s="110"/>
      <c r="EO270" s="110"/>
      <c r="EP270" s="110"/>
      <c r="EQ270" s="110"/>
      <c r="ER270" s="110"/>
      <c r="ES270" s="110"/>
      <c r="ET270" s="110"/>
      <c r="EU270" s="110"/>
      <c r="EV270" s="110"/>
      <c r="EW270" s="110"/>
      <c r="EX270" s="110"/>
      <c r="EY270" s="110"/>
      <c r="EZ270" s="110"/>
      <c r="FA270" s="110"/>
      <c r="FB270" s="110"/>
      <c r="FC270" s="110"/>
      <c r="FD270" s="110"/>
      <c r="FE270" s="110"/>
      <c r="FF270" s="110"/>
      <c r="FG270" s="110"/>
      <c r="FH270" s="110"/>
      <c r="FI270" s="110"/>
      <c r="FJ270" s="110"/>
      <c r="FK270" s="110"/>
      <c r="FL270" s="110"/>
      <c r="FM270" s="110"/>
      <c r="FN270" s="110"/>
      <c r="FO270" s="110"/>
      <c r="FP270" s="110"/>
      <c r="FQ270" s="110"/>
      <c r="FR270" s="110"/>
      <c r="FS270" s="110"/>
      <c r="FT270" s="110"/>
      <c r="FU270" s="110"/>
      <c r="FV270" s="110"/>
      <c r="FW270" s="110"/>
      <c r="FX270" s="110"/>
      <c r="FY270" s="110"/>
      <c r="FZ270" s="110"/>
      <c r="GA270" s="110"/>
      <c r="GB270" s="110"/>
      <c r="GC270" s="110"/>
      <c r="GD270" s="110"/>
      <c r="GE270" s="110"/>
      <c r="GF270" s="110"/>
      <c r="GG270" s="110"/>
      <c r="GH270" s="110"/>
      <c r="GI270" s="110"/>
      <c r="GJ270" s="110"/>
      <c r="GK270" s="110"/>
      <c r="GL270" s="110"/>
      <c r="GM270" s="110"/>
      <c r="GN270" s="110"/>
      <c r="GO270" s="110"/>
      <c r="GP270" s="110"/>
      <c r="GQ270" s="110"/>
      <c r="GR270" s="110"/>
      <c r="GS270" s="110"/>
      <c r="GT270" s="110"/>
      <c r="GU270" s="110"/>
      <c r="GV270" s="110"/>
      <c r="GW270" s="110"/>
      <c r="GX270" s="110"/>
      <c r="GY270" s="110"/>
      <c r="GZ270" s="110"/>
      <c r="HA270" s="110"/>
      <c r="HB270" s="110"/>
      <c r="HC270" s="110"/>
      <c r="HD270" s="110"/>
      <c r="HE270" s="110"/>
      <c r="HF270" s="110"/>
      <c r="HG270" s="110"/>
      <c r="HH270" s="110"/>
      <c r="HI270" s="110"/>
      <c r="HJ270" s="110"/>
      <c r="HK270" s="110"/>
      <c r="HL270" s="110"/>
      <c r="HM270" s="110"/>
      <c r="HN270" s="110"/>
      <c r="HO270" s="110"/>
      <c r="HP270" s="110"/>
      <c r="HQ270" s="110"/>
      <c r="HR270" s="110"/>
      <c r="HS270" s="110"/>
      <c r="HT270" s="110"/>
      <c r="HU270" s="110"/>
      <c r="HV270" s="110"/>
      <c r="HW270" s="110"/>
      <c r="HX270" s="110"/>
      <c r="HY270" s="110"/>
      <c r="HZ270" s="110"/>
      <c r="IA270" s="110"/>
      <c r="IB270" s="110"/>
      <c r="IC270" s="110"/>
      <c r="ID270" s="110"/>
      <c r="IE270" s="110"/>
      <c r="IF270" s="110"/>
      <c r="IG270" s="110"/>
      <c r="IH270" s="110"/>
      <c r="II270" s="110"/>
      <c r="IJ270" s="110"/>
      <c r="IK270" s="110"/>
      <c r="IL270" s="110"/>
      <c r="IM270" s="110"/>
      <c r="IN270" s="110"/>
      <c r="IO270" s="110"/>
      <c r="IP270" s="110"/>
      <c r="IQ270" s="664"/>
    </row>
    <row r="271" spans="1:251" ht="16.5" hidden="1" customHeight="1">
      <c r="A271" s="659"/>
      <c r="B271" t="s">
        <v>1348</v>
      </c>
      <c r="C271" t="s">
        <v>450</v>
      </c>
      <c r="D271">
        <v>10</v>
      </c>
      <c r="E271" t="s">
        <v>450</v>
      </c>
      <c r="F271">
        <v>2</v>
      </c>
      <c r="G271" s="665"/>
      <c r="H271">
        <v>63</v>
      </c>
      <c r="J271" s="214" t="str">
        <f t="shared" si="6"/>
        <v>LTQ100263</v>
      </c>
      <c r="K271">
        <v>208740</v>
      </c>
      <c r="R271" s="659"/>
      <c r="V271" s="660"/>
      <c r="EE271" s="659"/>
      <c r="EF271" s="110"/>
      <c r="EG271" s="110"/>
      <c r="EH271" s="110"/>
      <c r="EI271" s="661"/>
      <c r="EJ271" s="110"/>
      <c r="EK271" s="110"/>
      <c r="EL271" s="110"/>
      <c r="EM271" s="110"/>
      <c r="EN271" s="110"/>
      <c r="EO271" s="110"/>
      <c r="EP271" s="110"/>
      <c r="EQ271" s="110"/>
      <c r="ER271" s="110"/>
      <c r="ES271" s="110"/>
      <c r="ET271" s="110"/>
      <c r="EU271" s="110"/>
      <c r="EV271" s="110"/>
      <c r="EW271" s="110"/>
      <c r="EX271" s="110"/>
      <c r="EY271" s="110"/>
      <c r="EZ271" s="110"/>
      <c r="FA271" s="110"/>
      <c r="FB271" s="110"/>
      <c r="FC271" s="110"/>
      <c r="FD271" s="110"/>
      <c r="FE271" s="110"/>
      <c r="FF271" s="110"/>
      <c r="FG271" s="110"/>
      <c r="FH271" s="110"/>
      <c r="FI271" s="110"/>
      <c r="FJ271" s="110"/>
      <c r="FK271" s="110"/>
      <c r="FL271" s="110"/>
      <c r="FM271" s="110"/>
      <c r="FN271" s="110"/>
      <c r="FO271" s="110"/>
      <c r="FP271" s="110"/>
      <c r="FQ271" s="110"/>
      <c r="FR271" s="110"/>
      <c r="FS271" s="110"/>
      <c r="FT271" s="110"/>
      <c r="FU271" s="110"/>
      <c r="FV271" s="110"/>
      <c r="FW271" s="110"/>
      <c r="FX271" s="110"/>
      <c r="FY271" s="110"/>
      <c r="FZ271" s="110"/>
      <c r="GA271" s="110"/>
      <c r="GB271" s="110"/>
      <c r="GC271" s="110"/>
      <c r="GD271" s="110"/>
      <c r="GE271" s="110"/>
      <c r="GF271" s="110"/>
      <c r="GG271" s="110"/>
      <c r="GH271" s="110"/>
      <c r="GI271" s="110"/>
      <c r="GJ271" s="110"/>
      <c r="GK271" s="110"/>
      <c r="GL271" s="110"/>
      <c r="GM271" s="110"/>
      <c r="GN271" s="110"/>
      <c r="GO271" s="110"/>
      <c r="GP271" s="110"/>
      <c r="GQ271" s="110"/>
      <c r="GR271" s="110"/>
      <c r="GS271" s="110"/>
      <c r="GT271" s="110"/>
      <c r="GU271" s="110"/>
      <c r="GV271" s="110"/>
      <c r="GW271" s="110"/>
      <c r="GX271" s="110"/>
      <c r="GY271" s="110"/>
      <c r="GZ271" s="110"/>
      <c r="HA271" s="110"/>
      <c r="HB271" s="110"/>
      <c r="HC271" s="110"/>
      <c r="HD271" s="110"/>
      <c r="HE271" s="110"/>
      <c r="HF271" s="110"/>
      <c r="HG271" s="110"/>
      <c r="HH271" s="110"/>
      <c r="HI271" s="110"/>
      <c r="HJ271" s="110"/>
      <c r="HK271" s="110"/>
      <c r="HL271" s="110"/>
      <c r="HM271" s="110"/>
      <c r="HN271" s="110"/>
      <c r="HO271" s="110"/>
      <c r="HP271" s="110"/>
      <c r="HQ271" s="110"/>
      <c r="HR271" s="110"/>
      <c r="HS271" s="110"/>
      <c r="HT271" s="110"/>
      <c r="HU271" s="110"/>
      <c r="HV271" s="110"/>
      <c r="HW271" s="110"/>
      <c r="HX271" s="110"/>
      <c r="HY271" s="110"/>
      <c r="HZ271" s="110"/>
      <c r="IA271" s="110"/>
      <c r="IB271" s="110"/>
      <c r="IC271" s="110"/>
      <c r="ID271" s="110"/>
      <c r="IE271" s="110"/>
      <c r="IF271" s="110"/>
      <c r="IG271" s="110"/>
      <c r="IH271" s="110"/>
      <c r="II271" s="110"/>
      <c r="IJ271" s="110"/>
      <c r="IK271" s="110"/>
      <c r="IL271" s="110"/>
      <c r="IM271" s="110"/>
      <c r="IN271" s="110"/>
      <c r="IO271" s="110"/>
      <c r="IP271" s="110"/>
      <c r="IQ271" s="664"/>
    </row>
    <row r="272" spans="1:251" ht="16.5" hidden="1" customHeight="1">
      <c r="A272" s="659"/>
      <c r="B272" t="s">
        <v>1348</v>
      </c>
      <c r="C272" t="s">
        <v>450</v>
      </c>
      <c r="D272">
        <v>10</v>
      </c>
      <c r="E272" t="s">
        <v>450</v>
      </c>
      <c r="F272">
        <v>2</v>
      </c>
      <c r="G272" s="665"/>
      <c r="H272">
        <v>64</v>
      </c>
      <c r="J272" s="214" t="str">
        <f t="shared" si="6"/>
        <v>LTQ100264</v>
      </c>
      <c r="K272">
        <v>228200</v>
      </c>
      <c r="R272" s="659"/>
      <c r="V272" s="660"/>
      <c r="EE272" s="659"/>
      <c r="EF272" s="110"/>
      <c r="EG272" s="110"/>
      <c r="EH272" s="110"/>
      <c r="EI272" s="661"/>
      <c r="EJ272" s="110"/>
      <c r="EK272" s="110"/>
      <c r="EL272" s="110"/>
      <c r="EM272" s="110"/>
      <c r="EN272" s="110"/>
      <c r="EO272" s="110"/>
      <c r="EP272" s="110"/>
      <c r="EQ272" s="110"/>
      <c r="ER272" s="110"/>
      <c r="ES272" s="110"/>
      <c r="ET272" s="110"/>
      <c r="EU272" s="110"/>
      <c r="EV272" s="110"/>
      <c r="EW272" s="110"/>
      <c r="EX272" s="110"/>
      <c r="EY272" s="110"/>
      <c r="EZ272" s="110"/>
      <c r="FA272" s="110"/>
      <c r="FB272" s="110"/>
      <c r="FC272" s="110"/>
      <c r="FD272" s="110"/>
      <c r="FE272" s="110"/>
      <c r="FF272" s="110"/>
      <c r="FG272" s="110"/>
      <c r="FH272" s="110"/>
      <c r="FI272" s="110"/>
      <c r="FJ272" s="110"/>
      <c r="FK272" s="110"/>
      <c r="FL272" s="110"/>
      <c r="FM272" s="110"/>
      <c r="FN272" s="110"/>
      <c r="FO272" s="110"/>
      <c r="FP272" s="110"/>
      <c r="FQ272" s="110"/>
      <c r="FR272" s="110"/>
      <c r="FS272" s="110"/>
      <c r="FT272" s="110"/>
      <c r="FU272" s="110"/>
      <c r="FV272" s="110"/>
      <c r="FW272" s="110"/>
      <c r="FX272" s="110"/>
      <c r="FY272" s="110"/>
      <c r="FZ272" s="110"/>
      <c r="GA272" s="110"/>
      <c r="GB272" s="110"/>
      <c r="GC272" s="110"/>
      <c r="GD272" s="110"/>
      <c r="GE272" s="110"/>
      <c r="GF272" s="110"/>
      <c r="GG272" s="110"/>
      <c r="GH272" s="110"/>
      <c r="GI272" s="110"/>
      <c r="GJ272" s="110"/>
      <c r="GK272" s="110"/>
      <c r="GL272" s="110"/>
      <c r="GM272" s="110"/>
      <c r="GN272" s="110"/>
      <c r="GO272" s="110"/>
      <c r="GP272" s="110"/>
      <c r="GQ272" s="110"/>
      <c r="GR272" s="110"/>
      <c r="GS272" s="110"/>
      <c r="GT272" s="110"/>
      <c r="GU272" s="110"/>
      <c r="GV272" s="110"/>
      <c r="GW272" s="110"/>
      <c r="GX272" s="110"/>
      <c r="GY272" s="110"/>
      <c r="GZ272" s="110"/>
      <c r="HA272" s="110"/>
      <c r="HB272" s="110"/>
      <c r="HC272" s="110"/>
      <c r="HD272" s="110"/>
      <c r="HE272" s="110"/>
      <c r="HF272" s="110"/>
      <c r="HG272" s="110"/>
      <c r="HH272" s="110"/>
      <c r="HI272" s="110"/>
      <c r="HJ272" s="110"/>
      <c r="HK272" s="110"/>
      <c r="HL272" s="110"/>
      <c r="HM272" s="110"/>
      <c r="HN272" s="110"/>
      <c r="HO272" s="110"/>
      <c r="HP272" s="110"/>
      <c r="HQ272" s="110"/>
      <c r="HR272" s="110"/>
      <c r="HS272" s="110"/>
      <c r="HT272" s="110"/>
      <c r="HU272" s="110"/>
      <c r="HV272" s="110"/>
      <c r="HW272" s="110"/>
      <c r="HX272" s="110"/>
      <c r="HY272" s="110"/>
      <c r="HZ272" s="110"/>
      <c r="IA272" s="110"/>
      <c r="IB272" s="110"/>
      <c r="IC272" s="110"/>
      <c r="ID272" s="110"/>
      <c r="IE272" s="110"/>
      <c r="IF272" s="110"/>
      <c r="IG272" s="110"/>
      <c r="IH272" s="110"/>
      <c r="II272" s="110"/>
      <c r="IJ272" s="110"/>
      <c r="IK272" s="110"/>
      <c r="IL272" s="110"/>
      <c r="IM272" s="110"/>
      <c r="IN272" s="110"/>
      <c r="IO272" s="110"/>
      <c r="IP272" s="110"/>
      <c r="IQ272" s="664"/>
    </row>
    <row r="273" spans="1:251" ht="16.5" hidden="1" customHeight="1">
      <c r="A273" s="659"/>
      <c r="B273" t="s">
        <v>1348</v>
      </c>
      <c r="C273" t="s">
        <v>450</v>
      </c>
      <c r="D273">
        <v>10</v>
      </c>
      <c r="E273" t="s">
        <v>450</v>
      </c>
      <c r="F273">
        <v>2</v>
      </c>
      <c r="G273" s="665"/>
      <c r="H273">
        <v>65</v>
      </c>
      <c r="J273" s="214" t="str">
        <f t="shared" si="6"/>
        <v>LTQ100265</v>
      </c>
      <c r="K273">
        <v>247650</v>
      </c>
      <c r="R273" s="659"/>
      <c r="V273" s="660"/>
      <c r="EE273" s="659"/>
      <c r="EF273" s="110"/>
      <c r="EG273" s="110"/>
      <c r="EH273" s="110"/>
      <c r="EI273" s="661"/>
      <c r="EJ273" s="110"/>
      <c r="EK273" s="110"/>
      <c r="EL273" s="110"/>
      <c r="EM273" s="110"/>
      <c r="EN273" s="110"/>
      <c r="EO273" s="110"/>
      <c r="EP273" s="110"/>
      <c r="EQ273" s="110"/>
      <c r="ER273" s="110"/>
      <c r="ES273" s="110"/>
      <c r="ET273" s="110"/>
      <c r="EU273" s="110"/>
      <c r="EV273" s="110"/>
      <c r="EW273" s="110"/>
      <c r="EX273" s="110"/>
      <c r="EY273" s="110"/>
      <c r="EZ273" s="110"/>
      <c r="FA273" s="110"/>
      <c r="FB273" s="110"/>
      <c r="FC273" s="110"/>
      <c r="FD273" s="110"/>
      <c r="FE273" s="110"/>
      <c r="FF273" s="110"/>
      <c r="FG273" s="110"/>
      <c r="FH273" s="110"/>
      <c r="FI273" s="110"/>
      <c r="FJ273" s="110"/>
      <c r="FK273" s="110"/>
      <c r="FL273" s="110"/>
      <c r="FM273" s="110"/>
      <c r="FN273" s="110"/>
      <c r="FO273" s="110"/>
      <c r="FP273" s="110"/>
      <c r="FQ273" s="110"/>
      <c r="FR273" s="110"/>
      <c r="FS273" s="110"/>
      <c r="FT273" s="110"/>
      <c r="FU273" s="110"/>
      <c r="FV273" s="110"/>
      <c r="FW273" s="110"/>
      <c r="FX273" s="110"/>
      <c r="FY273" s="110"/>
      <c r="FZ273" s="110"/>
      <c r="GA273" s="110"/>
      <c r="GB273" s="110"/>
      <c r="GC273" s="110"/>
      <c r="GD273" s="110"/>
      <c r="GE273" s="110"/>
      <c r="GF273" s="110"/>
      <c r="GG273" s="110"/>
      <c r="GH273" s="110"/>
      <c r="GI273" s="110"/>
      <c r="GJ273" s="110"/>
      <c r="GK273" s="110"/>
      <c r="GL273" s="110"/>
      <c r="GM273" s="110"/>
      <c r="GN273" s="110"/>
      <c r="GO273" s="110"/>
      <c r="GP273" s="110"/>
      <c r="GQ273" s="110"/>
      <c r="GR273" s="110"/>
      <c r="GS273" s="110"/>
      <c r="GT273" s="110"/>
      <c r="GU273" s="110"/>
      <c r="GV273" s="110"/>
      <c r="GW273" s="110"/>
      <c r="GX273" s="110"/>
      <c r="GY273" s="110"/>
      <c r="GZ273" s="110"/>
      <c r="HA273" s="110"/>
      <c r="HB273" s="110"/>
      <c r="HC273" s="110"/>
      <c r="HD273" s="110"/>
      <c r="HE273" s="110"/>
      <c r="HF273" s="110"/>
      <c r="HG273" s="110"/>
      <c r="HH273" s="110"/>
      <c r="HI273" s="110"/>
      <c r="HJ273" s="110"/>
      <c r="HK273" s="110"/>
      <c r="HL273" s="110"/>
      <c r="HM273" s="110"/>
      <c r="HN273" s="110"/>
      <c r="HO273" s="110"/>
      <c r="HP273" s="110"/>
      <c r="HQ273" s="110"/>
      <c r="HR273" s="110"/>
      <c r="HS273" s="110"/>
      <c r="HT273" s="110"/>
      <c r="HU273" s="110"/>
      <c r="HV273" s="110"/>
      <c r="HW273" s="110"/>
      <c r="HX273" s="110"/>
      <c r="HY273" s="110"/>
      <c r="HZ273" s="110"/>
      <c r="IA273" s="110"/>
      <c r="IB273" s="110"/>
      <c r="IC273" s="110"/>
      <c r="ID273" s="110"/>
      <c r="IE273" s="110"/>
      <c r="IF273" s="110"/>
      <c r="IG273" s="110"/>
      <c r="IH273" s="110"/>
      <c r="II273" s="110"/>
      <c r="IJ273" s="110"/>
      <c r="IK273" s="110"/>
      <c r="IL273" s="110"/>
      <c r="IM273" s="110"/>
      <c r="IN273" s="110"/>
      <c r="IO273" s="110"/>
      <c r="IP273" s="110"/>
      <c r="IQ273" s="664"/>
    </row>
    <row r="274" spans="1:251" ht="16.5" hidden="1" customHeight="1">
      <c r="A274" s="659"/>
      <c r="B274" t="s">
        <v>1348</v>
      </c>
      <c r="C274" t="s">
        <v>450</v>
      </c>
      <c r="D274">
        <v>10</v>
      </c>
      <c r="E274" t="s">
        <v>450</v>
      </c>
      <c r="F274">
        <v>2</v>
      </c>
      <c r="G274" s="665"/>
      <c r="H274">
        <v>66</v>
      </c>
      <c r="J274" s="214" t="str">
        <f t="shared" si="6"/>
        <v>LTQ100266</v>
      </c>
      <c r="K274">
        <v>267150</v>
      </c>
      <c r="R274" s="659"/>
      <c r="V274" s="660"/>
      <c r="EE274" s="659"/>
      <c r="EF274" s="110"/>
      <c r="EG274" s="110"/>
      <c r="EH274" s="110"/>
      <c r="EI274" s="661"/>
      <c r="EJ274" s="110"/>
      <c r="EK274" s="110"/>
      <c r="EL274" s="110"/>
      <c r="EM274" s="110"/>
      <c r="EN274" s="110"/>
      <c r="EO274" s="110"/>
      <c r="EP274" s="110"/>
      <c r="EQ274" s="110"/>
      <c r="ER274" s="110"/>
      <c r="ES274" s="110"/>
      <c r="ET274" s="110"/>
      <c r="EU274" s="110"/>
      <c r="EV274" s="110"/>
      <c r="EW274" s="110"/>
      <c r="EX274" s="110"/>
      <c r="EY274" s="110"/>
      <c r="EZ274" s="110"/>
      <c r="FA274" s="110"/>
      <c r="FB274" s="110"/>
      <c r="FC274" s="110"/>
      <c r="FD274" s="110"/>
      <c r="FE274" s="110"/>
      <c r="FF274" s="110"/>
      <c r="FG274" s="110"/>
      <c r="FH274" s="110"/>
      <c r="FI274" s="110"/>
      <c r="FJ274" s="110"/>
      <c r="FK274" s="110"/>
      <c r="FL274" s="110"/>
      <c r="FM274" s="110"/>
      <c r="FN274" s="110"/>
      <c r="FO274" s="110"/>
      <c r="FP274" s="110"/>
      <c r="FQ274" s="110"/>
      <c r="FR274" s="110"/>
      <c r="FS274" s="110"/>
      <c r="FT274" s="110"/>
      <c r="FU274" s="110"/>
      <c r="FV274" s="110"/>
      <c r="FW274" s="110"/>
      <c r="FX274" s="110"/>
      <c r="FY274" s="110"/>
      <c r="FZ274" s="110"/>
      <c r="GA274" s="110"/>
      <c r="GB274" s="110"/>
      <c r="GC274" s="110"/>
      <c r="GD274" s="110"/>
      <c r="GE274" s="110"/>
      <c r="GF274" s="110"/>
      <c r="GG274" s="110"/>
      <c r="GH274" s="110"/>
      <c r="GI274" s="110"/>
      <c r="GJ274" s="110"/>
      <c r="GK274" s="110"/>
      <c r="GL274" s="110"/>
      <c r="GM274" s="110"/>
      <c r="GN274" s="110"/>
      <c r="GO274" s="110"/>
      <c r="GP274" s="110"/>
      <c r="GQ274" s="110"/>
      <c r="GR274" s="110"/>
      <c r="GS274" s="110"/>
      <c r="GT274" s="110"/>
      <c r="GU274" s="110"/>
      <c r="GV274" s="110"/>
      <c r="GW274" s="110"/>
      <c r="GX274" s="110"/>
      <c r="GY274" s="110"/>
      <c r="GZ274" s="110"/>
      <c r="HA274" s="110"/>
      <c r="HB274" s="110"/>
      <c r="HC274" s="110"/>
      <c r="HD274" s="110"/>
      <c r="HE274" s="110"/>
      <c r="HF274" s="110"/>
      <c r="HG274" s="110"/>
      <c r="HH274" s="110"/>
      <c r="HI274" s="110"/>
      <c r="HJ274" s="110"/>
      <c r="HK274" s="110"/>
      <c r="HL274" s="110"/>
      <c r="HM274" s="110"/>
      <c r="HN274" s="110"/>
      <c r="HO274" s="110"/>
      <c r="HP274" s="110"/>
      <c r="HQ274" s="110"/>
      <c r="HR274" s="110"/>
      <c r="HS274" s="110"/>
      <c r="HT274" s="110"/>
      <c r="HU274" s="110"/>
      <c r="HV274" s="110"/>
      <c r="HW274" s="110"/>
      <c r="HX274" s="110"/>
      <c r="HY274" s="110"/>
      <c r="HZ274" s="110"/>
      <c r="IA274" s="110"/>
      <c r="IB274" s="110"/>
      <c r="IC274" s="110"/>
      <c r="ID274" s="110"/>
      <c r="IE274" s="110"/>
      <c r="IF274" s="110"/>
      <c r="IG274" s="110"/>
      <c r="IH274" s="110"/>
      <c r="II274" s="110"/>
      <c r="IJ274" s="110"/>
      <c r="IK274" s="110"/>
      <c r="IL274" s="110"/>
      <c r="IM274" s="110"/>
      <c r="IN274" s="110"/>
      <c r="IO274" s="110"/>
      <c r="IP274" s="110"/>
      <c r="IQ274" s="664"/>
    </row>
    <row r="275" spans="1:251" ht="16.5" hidden="1" customHeight="1">
      <c r="A275" s="659"/>
      <c r="B275" t="s">
        <v>1348</v>
      </c>
      <c r="C275" t="s">
        <v>450</v>
      </c>
      <c r="D275">
        <v>10</v>
      </c>
      <c r="E275" t="s">
        <v>450</v>
      </c>
      <c r="F275">
        <v>2</v>
      </c>
      <c r="G275" s="665"/>
      <c r="H275">
        <v>67</v>
      </c>
      <c r="J275" s="214" t="str">
        <f t="shared" si="6"/>
        <v>LTQ100267</v>
      </c>
      <c r="K275">
        <v>286650</v>
      </c>
      <c r="R275" s="659"/>
      <c r="V275" s="660"/>
      <c r="EE275" s="659"/>
      <c r="EF275" s="110"/>
      <c r="EG275" s="110"/>
      <c r="EH275" s="110"/>
      <c r="EI275" s="661"/>
      <c r="EJ275" s="110"/>
      <c r="EK275" s="110"/>
      <c r="EL275" s="110"/>
      <c r="EM275" s="110"/>
      <c r="EN275" s="110"/>
      <c r="EO275" s="110"/>
      <c r="EP275" s="110"/>
      <c r="EQ275" s="110"/>
      <c r="ER275" s="110"/>
      <c r="ES275" s="110"/>
      <c r="ET275" s="110"/>
      <c r="EU275" s="110"/>
      <c r="EV275" s="110"/>
      <c r="EW275" s="110"/>
      <c r="EX275" s="110"/>
      <c r="EY275" s="110"/>
      <c r="EZ275" s="110"/>
      <c r="FA275" s="110"/>
      <c r="FB275" s="110"/>
      <c r="FC275" s="110"/>
      <c r="FD275" s="110"/>
      <c r="FE275" s="110"/>
      <c r="FF275" s="110"/>
      <c r="FG275" s="110"/>
      <c r="FH275" s="110"/>
      <c r="FI275" s="110"/>
      <c r="FJ275" s="110"/>
      <c r="FK275" s="110"/>
      <c r="FL275" s="110"/>
      <c r="FM275" s="110"/>
      <c r="FN275" s="110"/>
      <c r="FO275" s="110"/>
      <c r="FP275" s="110"/>
      <c r="FQ275" s="110"/>
      <c r="FR275" s="110"/>
      <c r="FS275" s="110"/>
      <c r="FT275" s="110"/>
      <c r="FU275" s="110"/>
      <c r="FV275" s="110"/>
      <c r="FW275" s="110"/>
      <c r="FX275" s="110"/>
      <c r="FY275" s="110"/>
      <c r="FZ275" s="110"/>
      <c r="GA275" s="110"/>
      <c r="GB275" s="110"/>
      <c r="GC275" s="110"/>
      <c r="GD275" s="110"/>
      <c r="GE275" s="110"/>
      <c r="GF275" s="110"/>
      <c r="GG275" s="110"/>
      <c r="GH275" s="110"/>
      <c r="GI275" s="110"/>
      <c r="GJ275" s="110"/>
      <c r="GK275" s="110"/>
      <c r="GL275" s="110"/>
      <c r="GM275" s="110"/>
      <c r="GN275" s="110"/>
      <c r="GO275" s="110"/>
      <c r="GP275" s="110"/>
      <c r="GQ275" s="110"/>
      <c r="GR275" s="110"/>
      <c r="GS275" s="110"/>
      <c r="GT275" s="110"/>
      <c r="GU275" s="110"/>
      <c r="GV275" s="110"/>
      <c r="GW275" s="110"/>
      <c r="GX275" s="110"/>
      <c r="GY275" s="110"/>
      <c r="GZ275" s="110"/>
      <c r="HA275" s="110"/>
      <c r="HB275" s="110"/>
      <c r="HC275" s="110"/>
      <c r="HD275" s="110"/>
      <c r="HE275" s="110"/>
      <c r="HF275" s="110"/>
      <c r="HG275" s="110"/>
      <c r="HH275" s="110"/>
      <c r="HI275" s="110"/>
      <c r="HJ275" s="110"/>
      <c r="HK275" s="110"/>
      <c r="HL275" s="110"/>
      <c r="HM275" s="110"/>
      <c r="HN275" s="110"/>
      <c r="HO275" s="110"/>
      <c r="HP275" s="110"/>
      <c r="HQ275" s="110"/>
      <c r="HR275" s="110"/>
      <c r="HS275" s="110"/>
      <c r="HT275" s="110"/>
      <c r="HU275" s="110"/>
      <c r="HV275" s="110"/>
      <c r="HW275" s="110"/>
      <c r="HX275" s="110"/>
      <c r="HY275" s="110"/>
      <c r="HZ275" s="110"/>
      <c r="IA275" s="110"/>
      <c r="IB275" s="110"/>
      <c r="IC275" s="110"/>
      <c r="ID275" s="110"/>
      <c r="IE275" s="110"/>
      <c r="IF275" s="110"/>
      <c r="IG275" s="110"/>
      <c r="IH275" s="110"/>
      <c r="II275" s="110"/>
      <c r="IJ275" s="110"/>
      <c r="IK275" s="110"/>
      <c r="IL275" s="110"/>
      <c r="IM275" s="110"/>
      <c r="IN275" s="110"/>
      <c r="IO275" s="110"/>
      <c r="IP275" s="110"/>
      <c r="IQ275" s="664"/>
    </row>
    <row r="276" spans="1:251" ht="16.5" hidden="1" customHeight="1">
      <c r="A276" s="659"/>
      <c r="B276" t="s">
        <v>1348</v>
      </c>
      <c r="C276" t="s">
        <v>450</v>
      </c>
      <c r="D276">
        <v>10</v>
      </c>
      <c r="E276" t="s">
        <v>450</v>
      </c>
      <c r="F276">
        <v>2</v>
      </c>
      <c r="G276" s="665"/>
      <c r="H276">
        <v>68</v>
      </c>
      <c r="J276" s="214" t="str">
        <f t="shared" si="6"/>
        <v>LTQ100268</v>
      </c>
      <c r="K276">
        <v>306130</v>
      </c>
      <c r="R276" s="659"/>
      <c r="V276" s="660"/>
      <c r="EE276" s="659"/>
      <c r="EF276" s="110"/>
      <c r="EG276" s="110"/>
      <c r="EH276" s="110"/>
      <c r="EI276" s="661"/>
      <c r="EJ276" s="110"/>
      <c r="EK276" s="110"/>
      <c r="EL276" s="110"/>
      <c r="EM276" s="110"/>
      <c r="EN276" s="110"/>
      <c r="EO276" s="110"/>
      <c r="EP276" s="110"/>
      <c r="EQ276" s="110"/>
      <c r="ER276" s="110"/>
      <c r="ES276" s="110"/>
      <c r="ET276" s="110"/>
      <c r="EU276" s="110"/>
      <c r="EV276" s="110"/>
      <c r="EW276" s="110"/>
      <c r="EX276" s="110"/>
      <c r="EY276" s="110"/>
      <c r="EZ276" s="110"/>
      <c r="FA276" s="110"/>
      <c r="FB276" s="110"/>
      <c r="FC276" s="110"/>
      <c r="FD276" s="110"/>
      <c r="FE276" s="110"/>
      <c r="FF276" s="110"/>
      <c r="FG276" s="110"/>
      <c r="FH276" s="110"/>
      <c r="FI276" s="110"/>
      <c r="FJ276" s="110"/>
      <c r="FK276" s="110"/>
      <c r="FL276" s="110"/>
      <c r="FM276" s="110"/>
      <c r="FN276" s="110"/>
      <c r="FO276" s="110"/>
      <c r="FP276" s="110"/>
      <c r="FQ276" s="110"/>
      <c r="FR276" s="110"/>
      <c r="FS276" s="110"/>
      <c r="FT276" s="110"/>
      <c r="FU276" s="110"/>
      <c r="FV276" s="110"/>
      <c r="FW276" s="110"/>
      <c r="FX276" s="110"/>
      <c r="FY276" s="110"/>
      <c r="FZ276" s="110"/>
      <c r="GA276" s="110"/>
      <c r="GB276" s="110"/>
      <c r="GC276" s="110"/>
      <c r="GD276" s="110"/>
      <c r="GE276" s="110"/>
      <c r="GF276" s="110"/>
      <c r="GG276" s="110"/>
      <c r="GH276" s="110"/>
      <c r="GI276" s="110"/>
      <c r="GJ276" s="110"/>
      <c r="GK276" s="110"/>
      <c r="GL276" s="110"/>
      <c r="GM276" s="110"/>
      <c r="GN276" s="110"/>
      <c r="GO276" s="110"/>
      <c r="GP276" s="110"/>
      <c r="GQ276" s="110"/>
      <c r="GR276" s="110"/>
      <c r="GS276" s="110"/>
      <c r="GT276" s="110"/>
      <c r="GU276" s="110"/>
      <c r="GV276" s="110"/>
      <c r="GW276" s="110"/>
      <c r="GX276" s="110"/>
      <c r="GY276" s="110"/>
      <c r="GZ276" s="110"/>
      <c r="HA276" s="110"/>
      <c r="HB276" s="110"/>
      <c r="HC276" s="110"/>
      <c r="HD276" s="110"/>
      <c r="HE276" s="110"/>
      <c r="HF276" s="110"/>
      <c r="HG276" s="110"/>
      <c r="HH276" s="110"/>
      <c r="HI276" s="110"/>
      <c r="HJ276" s="110"/>
      <c r="HK276" s="110"/>
      <c r="HL276" s="110"/>
      <c r="HM276" s="110"/>
      <c r="HN276" s="110"/>
      <c r="HO276" s="110"/>
      <c r="HP276" s="110"/>
      <c r="HQ276" s="110"/>
      <c r="HR276" s="110"/>
      <c r="HS276" s="110"/>
      <c r="HT276" s="110"/>
      <c r="HU276" s="110"/>
      <c r="HV276" s="110"/>
      <c r="HW276" s="110"/>
      <c r="HX276" s="110"/>
      <c r="HY276" s="110"/>
      <c r="HZ276" s="110"/>
      <c r="IA276" s="110"/>
      <c r="IB276" s="110"/>
      <c r="IC276" s="110"/>
      <c r="ID276" s="110"/>
      <c r="IE276" s="110"/>
      <c r="IF276" s="110"/>
      <c r="IG276" s="110"/>
      <c r="IH276" s="110"/>
      <c r="II276" s="110"/>
      <c r="IJ276" s="110"/>
      <c r="IK276" s="110"/>
      <c r="IL276" s="110"/>
      <c r="IM276" s="110"/>
      <c r="IN276" s="110"/>
      <c r="IO276" s="110"/>
      <c r="IP276" s="110"/>
      <c r="IQ276" s="664"/>
    </row>
    <row r="277" spans="1:251" ht="16.5" hidden="1" customHeight="1">
      <c r="A277" s="659"/>
      <c r="B277" t="s">
        <v>1348</v>
      </c>
      <c r="C277" t="s">
        <v>450</v>
      </c>
      <c r="D277">
        <v>10</v>
      </c>
      <c r="E277" t="s">
        <v>450</v>
      </c>
      <c r="F277">
        <v>2</v>
      </c>
      <c r="G277" s="665"/>
      <c r="H277">
        <v>69</v>
      </c>
      <c r="J277" s="214" t="str">
        <f t="shared" si="6"/>
        <v>LTQ100269</v>
      </c>
      <c r="K277">
        <v>325600</v>
      </c>
      <c r="R277" s="659"/>
      <c r="V277" s="660"/>
      <c r="EE277" s="659"/>
      <c r="EF277" s="110"/>
      <c r="EG277" s="110"/>
      <c r="EH277" s="110"/>
      <c r="EI277" s="661"/>
      <c r="EJ277" s="110"/>
      <c r="EK277" s="110"/>
      <c r="EL277" s="110"/>
      <c r="EM277" s="110"/>
      <c r="EN277" s="110"/>
      <c r="EO277" s="110"/>
      <c r="EP277" s="110"/>
      <c r="EQ277" s="110"/>
      <c r="ER277" s="110"/>
      <c r="ES277" s="110"/>
      <c r="ET277" s="110"/>
      <c r="EU277" s="110"/>
      <c r="EV277" s="110"/>
      <c r="EW277" s="110"/>
      <c r="EX277" s="110"/>
      <c r="EY277" s="110"/>
      <c r="EZ277" s="110"/>
      <c r="FA277" s="110"/>
      <c r="FB277" s="110"/>
      <c r="FC277" s="110"/>
      <c r="FD277" s="110"/>
      <c r="FE277" s="110"/>
      <c r="FF277" s="110"/>
      <c r="FG277" s="110"/>
      <c r="FH277" s="110"/>
      <c r="FI277" s="110"/>
      <c r="FJ277" s="110"/>
      <c r="FK277" s="110"/>
      <c r="FL277" s="110"/>
      <c r="FM277" s="110"/>
      <c r="FN277" s="110"/>
      <c r="FO277" s="110"/>
      <c r="FP277" s="110"/>
      <c r="FQ277" s="110"/>
      <c r="FR277" s="110"/>
      <c r="FS277" s="110"/>
      <c r="FT277" s="110"/>
      <c r="FU277" s="110"/>
      <c r="FV277" s="110"/>
      <c r="FW277" s="110"/>
      <c r="FX277" s="110"/>
      <c r="FY277" s="110"/>
      <c r="FZ277" s="110"/>
      <c r="GA277" s="110"/>
      <c r="GB277" s="110"/>
      <c r="GC277" s="110"/>
      <c r="GD277" s="110"/>
      <c r="GE277" s="110"/>
      <c r="GF277" s="110"/>
      <c r="GG277" s="110"/>
      <c r="GH277" s="110"/>
      <c r="GI277" s="110"/>
      <c r="GJ277" s="110"/>
      <c r="GK277" s="110"/>
      <c r="GL277" s="110"/>
      <c r="GM277" s="110"/>
      <c r="GN277" s="110"/>
      <c r="GO277" s="110"/>
      <c r="GP277" s="110"/>
      <c r="GQ277" s="110"/>
      <c r="GR277" s="110"/>
      <c r="GS277" s="110"/>
      <c r="GT277" s="110"/>
      <c r="GU277" s="110"/>
      <c r="GV277" s="110"/>
      <c r="GW277" s="110"/>
      <c r="GX277" s="110"/>
      <c r="GY277" s="110"/>
      <c r="GZ277" s="110"/>
      <c r="HA277" s="110"/>
      <c r="HB277" s="110"/>
      <c r="HC277" s="110"/>
      <c r="HD277" s="110"/>
      <c r="HE277" s="110"/>
      <c r="HF277" s="110"/>
      <c r="HG277" s="110"/>
      <c r="HH277" s="110"/>
      <c r="HI277" s="110"/>
      <c r="HJ277" s="110"/>
      <c r="HK277" s="110"/>
      <c r="HL277" s="110"/>
      <c r="HM277" s="110"/>
      <c r="HN277" s="110"/>
      <c r="HO277" s="110"/>
      <c r="HP277" s="110"/>
      <c r="HQ277" s="110"/>
      <c r="HR277" s="110"/>
      <c r="HS277" s="110"/>
      <c r="HT277" s="110"/>
      <c r="HU277" s="110"/>
      <c r="HV277" s="110"/>
      <c r="HW277" s="110"/>
      <c r="HX277" s="110"/>
      <c r="HY277" s="110"/>
      <c r="HZ277" s="110"/>
      <c r="IA277" s="110"/>
      <c r="IB277" s="110"/>
      <c r="IC277" s="110"/>
      <c r="ID277" s="110"/>
      <c r="IE277" s="110"/>
      <c r="IF277" s="110"/>
      <c r="IG277" s="110"/>
      <c r="IH277" s="110"/>
      <c r="II277" s="110"/>
      <c r="IJ277" s="110"/>
      <c r="IK277" s="110"/>
      <c r="IL277" s="110"/>
      <c r="IM277" s="110"/>
      <c r="IN277" s="110"/>
      <c r="IO277" s="110"/>
      <c r="IP277" s="110"/>
      <c r="IQ277" s="664"/>
    </row>
    <row r="278" spans="1:251" ht="16.5" hidden="1" customHeight="1">
      <c r="A278" s="659"/>
      <c r="B278" t="s">
        <v>1348</v>
      </c>
      <c r="C278" t="s">
        <v>450</v>
      </c>
      <c r="D278">
        <v>10</v>
      </c>
      <c r="E278" t="s">
        <v>450</v>
      </c>
      <c r="F278">
        <v>2</v>
      </c>
      <c r="G278" s="665"/>
      <c r="H278">
        <v>70</v>
      </c>
      <c r="J278" s="214" t="str">
        <f t="shared" si="6"/>
        <v>LTQ100270</v>
      </c>
      <c r="K278">
        <v>345100</v>
      </c>
      <c r="R278" s="659"/>
      <c r="V278" s="660"/>
      <c r="EE278" s="659"/>
      <c r="EF278" s="110"/>
      <c r="EG278" s="110"/>
      <c r="EH278" s="110"/>
      <c r="EI278" s="661"/>
      <c r="EJ278" s="110"/>
      <c r="EK278" s="110"/>
      <c r="EL278" s="110"/>
      <c r="EM278" s="110"/>
      <c r="EN278" s="110"/>
      <c r="EO278" s="110"/>
      <c r="EP278" s="110"/>
      <c r="EQ278" s="110"/>
      <c r="ER278" s="110"/>
      <c r="ES278" s="110"/>
      <c r="ET278" s="110"/>
      <c r="EU278" s="110"/>
      <c r="EV278" s="110"/>
      <c r="EW278" s="110"/>
      <c r="EX278" s="110"/>
      <c r="EY278" s="110"/>
      <c r="EZ278" s="110"/>
      <c r="FA278" s="110"/>
      <c r="FB278" s="110"/>
      <c r="FC278" s="110"/>
      <c r="FD278" s="110"/>
      <c r="FE278" s="110"/>
      <c r="FF278" s="110"/>
      <c r="FG278" s="110"/>
      <c r="FH278" s="110"/>
      <c r="FI278" s="110"/>
      <c r="FJ278" s="110"/>
      <c r="FK278" s="110"/>
      <c r="FL278" s="110"/>
      <c r="FM278" s="110"/>
      <c r="FN278" s="110"/>
      <c r="FO278" s="110"/>
      <c r="FP278" s="110"/>
      <c r="FQ278" s="110"/>
      <c r="FR278" s="110"/>
      <c r="FS278" s="110"/>
      <c r="FT278" s="110"/>
      <c r="FU278" s="110"/>
      <c r="FV278" s="110"/>
      <c r="FW278" s="110"/>
      <c r="FX278" s="110"/>
      <c r="FY278" s="110"/>
      <c r="FZ278" s="110"/>
      <c r="GA278" s="110"/>
      <c r="GB278" s="110"/>
      <c r="GC278" s="110"/>
      <c r="GD278" s="110"/>
      <c r="GE278" s="110"/>
      <c r="GF278" s="110"/>
      <c r="GG278" s="110"/>
      <c r="GH278" s="110"/>
      <c r="GI278" s="110"/>
      <c r="GJ278" s="110"/>
      <c r="GK278" s="110"/>
      <c r="GL278" s="110"/>
      <c r="GM278" s="110"/>
      <c r="GN278" s="110"/>
      <c r="GO278" s="110"/>
      <c r="GP278" s="110"/>
      <c r="GQ278" s="110"/>
      <c r="GR278" s="110"/>
      <c r="GS278" s="110"/>
      <c r="GT278" s="110"/>
      <c r="GU278" s="110"/>
      <c r="GV278" s="110"/>
      <c r="GW278" s="110"/>
      <c r="GX278" s="110"/>
      <c r="GY278" s="110"/>
      <c r="GZ278" s="110"/>
      <c r="HA278" s="110"/>
      <c r="HB278" s="110"/>
      <c r="HC278" s="110"/>
      <c r="HD278" s="110"/>
      <c r="HE278" s="110"/>
      <c r="HF278" s="110"/>
      <c r="HG278" s="110"/>
      <c r="HH278" s="110"/>
      <c r="HI278" s="110"/>
      <c r="HJ278" s="110"/>
      <c r="HK278" s="110"/>
      <c r="HL278" s="110"/>
      <c r="HM278" s="110"/>
      <c r="HN278" s="110"/>
      <c r="HO278" s="110"/>
      <c r="HP278" s="110"/>
      <c r="HQ278" s="110"/>
      <c r="HR278" s="110"/>
      <c r="HS278" s="110"/>
      <c r="HT278" s="110"/>
      <c r="HU278" s="110"/>
      <c r="HV278" s="110"/>
      <c r="HW278" s="110"/>
      <c r="HX278" s="110"/>
      <c r="HY278" s="110"/>
      <c r="HZ278" s="110"/>
      <c r="IA278" s="110"/>
      <c r="IB278" s="110"/>
      <c r="IC278" s="110"/>
      <c r="ID278" s="110"/>
      <c r="IE278" s="110"/>
      <c r="IF278" s="110"/>
      <c r="IG278" s="110"/>
      <c r="IH278" s="110"/>
      <c r="II278" s="110"/>
      <c r="IJ278" s="110"/>
      <c r="IK278" s="110"/>
      <c r="IL278" s="110"/>
      <c r="IM278" s="110"/>
      <c r="IN278" s="110"/>
      <c r="IO278" s="110"/>
      <c r="IP278" s="110"/>
      <c r="IQ278" s="664"/>
    </row>
    <row r="279" spans="1:251" ht="16.5" hidden="1" customHeight="1">
      <c r="A279" s="95"/>
      <c r="J279" s="214"/>
      <c r="R279" s="95"/>
      <c r="S279" s="95"/>
      <c r="T279" s="95"/>
      <c r="U279" s="70"/>
      <c r="V279" s="94"/>
      <c r="W279" s="70"/>
      <c r="X279" s="70"/>
      <c r="Y279" s="70"/>
      <c r="Z279" s="70"/>
      <c r="AA279" s="70"/>
      <c r="AB279" s="70"/>
      <c r="AC279" s="70"/>
      <c r="AD279" s="70"/>
      <c r="AE279" s="70"/>
      <c r="AF279" s="70"/>
      <c r="AG279" s="70"/>
      <c r="AH279" s="70"/>
      <c r="AI279" s="70"/>
      <c r="AJ279" s="70"/>
      <c r="AK279" s="70"/>
      <c r="AL279" s="70"/>
      <c r="AM279" s="70"/>
      <c r="AN279" s="70"/>
      <c r="AO279" s="70"/>
      <c r="AP279" s="70"/>
      <c r="AQ279" s="70"/>
      <c r="AR279" s="70"/>
      <c r="AS279" s="70"/>
      <c r="AT279" s="70"/>
      <c r="AU279" s="70"/>
      <c r="AV279" s="70"/>
      <c r="AW279" s="70"/>
      <c r="AX279" s="70"/>
      <c r="AY279" s="70"/>
      <c r="AZ279" s="70"/>
      <c r="BA279" s="70"/>
      <c r="BB279" s="70"/>
      <c r="BC279" s="70"/>
      <c r="BD279" s="70"/>
      <c r="BE279" s="70"/>
      <c r="BF279" s="70"/>
      <c r="BG279" s="70"/>
      <c r="BH279" s="70"/>
      <c r="BI279" s="70"/>
      <c r="BJ279" s="70"/>
      <c r="BK279" s="70"/>
      <c r="BL279" s="70"/>
      <c r="BM279" s="70"/>
      <c r="BN279" s="70"/>
      <c r="BO279" s="70"/>
      <c r="BP279" s="70"/>
      <c r="BQ279" s="70"/>
      <c r="BR279" s="70"/>
      <c r="BS279" s="70"/>
      <c r="BT279" s="70"/>
      <c r="BU279" s="70"/>
      <c r="BV279" s="70"/>
      <c r="BW279" s="70"/>
      <c r="BX279" s="70"/>
      <c r="BY279" s="70"/>
      <c r="BZ279" s="70"/>
      <c r="CA279" s="70"/>
      <c r="CB279" s="70"/>
      <c r="CC279" s="70"/>
      <c r="CD279" s="70"/>
      <c r="CE279" s="70"/>
      <c r="CF279" s="70"/>
      <c r="CG279" s="70"/>
      <c r="CH279" s="70"/>
      <c r="CI279" s="70"/>
      <c r="CJ279" s="70"/>
      <c r="CK279" s="70"/>
      <c r="CL279" s="70"/>
      <c r="CM279" s="70"/>
      <c r="CN279" s="70"/>
      <c r="CO279" s="70"/>
      <c r="CP279" s="70"/>
      <c r="CQ279" s="70"/>
      <c r="CR279" s="70"/>
      <c r="CS279" s="70"/>
      <c r="CT279" s="70"/>
      <c r="CU279" s="70"/>
      <c r="CV279" s="70"/>
      <c r="CW279" s="70"/>
      <c r="CX279" s="70"/>
      <c r="CY279" s="70"/>
      <c r="CZ279" s="70"/>
      <c r="DA279" s="70"/>
      <c r="DB279" s="70"/>
      <c r="DC279" s="70"/>
      <c r="DD279" s="70"/>
      <c r="DE279" s="70"/>
      <c r="DF279" s="70"/>
      <c r="DG279" s="70"/>
      <c r="DH279" s="70"/>
      <c r="DI279" s="70"/>
      <c r="DJ279" s="70"/>
      <c r="DK279" s="70"/>
      <c r="DL279" s="70"/>
      <c r="DM279" s="70"/>
      <c r="DN279" s="70"/>
      <c r="DO279" s="70"/>
      <c r="DP279" s="70"/>
      <c r="DQ279" s="70"/>
      <c r="DR279" s="70"/>
      <c r="DS279" s="70"/>
      <c r="DT279" s="70"/>
      <c r="DU279" s="70"/>
      <c r="DV279" s="70"/>
      <c r="DW279" s="70"/>
      <c r="DX279" s="70"/>
      <c r="DY279" s="70"/>
      <c r="DZ279" s="70"/>
      <c r="EA279" s="70"/>
      <c r="EB279" s="70"/>
      <c r="EC279" s="70"/>
      <c r="EE279" s="95"/>
      <c r="EF279" s="95"/>
      <c r="EG279" s="95"/>
      <c r="EH279" s="70"/>
      <c r="EI279" s="108"/>
      <c r="EJ279" s="70"/>
      <c r="EK279" s="70"/>
      <c r="EL279" s="70"/>
      <c r="EM279" s="70"/>
      <c r="EN279" s="70"/>
      <c r="EO279" s="70"/>
      <c r="EP279" s="70"/>
      <c r="EQ279" s="70"/>
      <c r="ER279" s="70"/>
      <c r="ES279" s="70"/>
      <c r="ET279" s="70"/>
      <c r="EU279" s="70"/>
      <c r="EV279" s="70"/>
      <c r="EW279" s="70"/>
      <c r="EX279" s="70"/>
      <c r="EY279" s="70"/>
      <c r="EZ279" s="70"/>
      <c r="FA279" s="70"/>
      <c r="FB279" s="70"/>
      <c r="FC279" s="70"/>
      <c r="FD279" s="70"/>
      <c r="FE279" s="70"/>
      <c r="FF279" s="70"/>
      <c r="FG279" s="70"/>
      <c r="FH279" s="70"/>
      <c r="FI279" s="70"/>
      <c r="FJ279" s="70"/>
      <c r="FK279" s="70"/>
      <c r="FL279" s="70"/>
      <c r="FM279" s="70"/>
      <c r="FN279" s="70"/>
      <c r="FO279" s="70"/>
      <c r="FP279" s="70"/>
      <c r="FQ279" s="70"/>
      <c r="FR279" s="70"/>
      <c r="FS279" s="70"/>
      <c r="FT279" s="70"/>
      <c r="FU279" s="70"/>
      <c r="FV279" s="70"/>
      <c r="FW279" s="70"/>
      <c r="FX279" s="70"/>
      <c r="FY279" s="70"/>
      <c r="FZ279" s="70"/>
      <c r="GA279" s="70"/>
      <c r="GB279" s="70"/>
      <c r="GC279" s="70"/>
      <c r="GD279" s="70"/>
      <c r="GE279" s="70"/>
      <c r="GF279" s="70"/>
      <c r="GG279" s="70"/>
      <c r="GH279" s="70"/>
      <c r="GI279" s="70"/>
      <c r="GJ279" s="70"/>
      <c r="GK279" s="70"/>
      <c r="GL279" s="70"/>
      <c r="GM279" s="70"/>
      <c r="GN279" s="70"/>
      <c r="GO279" s="70"/>
      <c r="GP279" s="70"/>
      <c r="GQ279" s="70"/>
      <c r="GR279" s="70"/>
      <c r="GS279" s="70"/>
      <c r="GT279" s="70"/>
      <c r="GU279" s="70"/>
      <c r="GV279" s="70"/>
      <c r="GW279" s="70"/>
      <c r="GX279" s="70"/>
      <c r="GY279" s="70"/>
      <c r="GZ279" s="70"/>
      <c r="HA279" s="70"/>
      <c r="HB279" s="70"/>
      <c r="HC279" s="70"/>
      <c r="HD279" s="70"/>
      <c r="HE279" s="70"/>
      <c r="HF279" s="70"/>
      <c r="HG279" s="70"/>
      <c r="HH279" s="70"/>
      <c r="HI279" s="70"/>
      <c r="HJ279" s="70"/>
      <c r="HK279" s="70"/>
      <c r="HL279" s="70"/>
      <c r="HM279" s="70"/>
      <c r="HN279" s="70"/>
      <c r="HO279" s="70"/>
      <c r="HP279" s="70"/>
      <c r="HQ279" s="70"/>
      <c r="HR279" s="70"/>
      <c r="HS279" s="70"/>
      <c r="HT279" s="70"/>
      <c r="HU279" s="70"/>
      <c r="HV279" s="70"/>
      <c r="HW279" s="70"/>
      <c r="HX279" s="70"/>
      <c r="HY279" s="70"/>
      <c r="HZ279" s="70"/>
      <c r="IA279" s="70"/>
      <c r="IB279" s="70"/>
      <c r="IC279" s="70"/>
      <c r="ID279" s="70"/>
      <c r="IE279" s="70"/>
      <c r="IF279" s="70"/>
      <c r="IG279" s="70"/>
      <c r="IH279" s="70"/>
      <c r="II279" s="70"/>
      <c r="IJ279" s="70"/>
      <c r="IK279" s="70"/>
      <c r="IL279" s="70"/>
      <c r="IM279" s="70"/>
      <c r="IN279" s="70"/>
      <c r="IO279" s="70"/>
      <c r="IP279" s="70"/>
      <c r="IQ279" s="70"/>
    </row>
    <row r="280" spans="1:251" ht="16.5" hidden="1" customHeight="1">
      <c r="A280" s="95"/>
      <c r="J280" s="214"/>
      <c r="R280" s="95"/>
      <c r="S280" s="95"/>
      <c r="T280" s="95"/>
      <c r="U280" s="70"/>
      <c r="V280" s="94"/>
      <c r="W280" s="70"/>
      <c r="X280" s="70"/>
      <c r="Y280" s="70"/>
      <c r="Z280" s="70"/>
      <c r="AA280" s="70"/>
      <c r="AB280" s="70"/>
      <c r="AC280" s="70"/>
      <c r="AD280" s="70"/>
      <c r="AE280" s="70"/>
      <c r="AF280" s="70"/>
      <c r="AG280" s="70"/>
      <c r="AH280" s="70"/>
      <c r="AI280" s="70"/>
      <c r="AJ280" s="70"/>
      <c r="AK280" s="70"/>
      <c r="AL280" s="70"/>
      <c r="AM280" s="70"/>
      <c r="AN280" s="70"/>
      <c r="AO280" s="70"/>
      <c r="AP280" s="70"/>
      <c r="AQ280" s="70"/>
      <c r="AR280" s="70"/>
      <c r="AS280" s="70"/>
      <c r="AT280" s="70"/>
      <c r="AU280" s="70"/>
      <c r="AV280" s="70"/>
      <c r="AW280" s="70"/>
      <c r="AX280" s="70"/>
      <c r="AY280" s="70"/>
      <c r="AZ280" s="70"/>
      <c r="BA280" s="70"/>
      <c r="BB280" s="70"/>
      <c r="BC280" s="70"/>
      <c r="BD280" s="70"/>
      <c r="BE280" s="70"/>
      <c r="BF280" s="70"/>
      <c r="BG280" s="70"/>
      <c r="BH280" s="70"/>
      <c r="BI280" s="70"/>
      <c r="BJ280" s="70"/>
      <c r="BK280" s="70"/>
      <c r="BL280" s="70"/>
      <c r="BM280" s="70"/>
      <c r="BN280" s="70"/>
      <c r="BO280" s="70"/>
      <c r="BP280" s="70"/>
      <c r="BQ280" s="70"/>
      <c r="BR280" s="70"/>
      <c r="BS280" s="70"/>
      <c r="BT280" s="70"/>
      <c r="BU280" s="70"/>
      <c r="BV280" s="70"/>
      <c r="BW280" s="70"/>
      <c r="BX280" s="70"/>
      <c r="BY280" s="70"/>
      <c r="BZ280" s="70"/>
      <c r="CA280" s="70"/>
      <c r="CB280" s="70"/>
      <c r="CC280" s="70"/>
      <c r="CD280" s="70"/>
      <c r="CE280" s="70"/>
      <c r="CF280" s="70"/>
      <c r="CG280" s="70"/>
      <c r="CH280" s="70"/>
      <c r="CI280" s="70"/>
      <c r="CJ280" s="70"/>
      <c r="CK280" s="70"/>
      <c r="CL280" s="70"/>
      <c r="CM280" s="70"/>
      <c r="CN280" s="70"/>
      <c r="CO280" s="70"/>
      <c r="CP280" s="70"/>
      <c r="CQ280" s="70"/>
      <c r="CR280" s="70"/>
      <c r="CS280" s="70"/>
      <c r="CT280" s="70"/>
      <c r="CU280" s="70"/>
      <c r="CV280" s="70"/>
      <c r="CW280" s="70"/>
      <c r="CX280" s="70"/>
      <c r="CY280" s="70"/>
      <c r="CZ280" s="70"/>
      <c r="DA280" s="70"/>
      <c r="DB280" s="70"/>
      <c r="DC280" s="70"/>
      <c r="DD280" s="70"/>
      <c r="DE280" s="70"/>
      <c r="DF280" s="70"/>
      <c r="DG280" s="70"/>
      <c r="DH280" s="70"/>
      <c r="DI280" s="70"/>
      <c r="DJ280" s="70"/>
      <c r="DK280" s="70"/>
      <c r="DL280" s="70"/>
      <c r="DM280" s="70"/>
      <c r="DN280" s="70"/>
      <c r="DO280" s="70"/>
      <c r="DP280" s="70"/>
      <c r="DQ280" s="70"/>
      <c r="DR280" s="70"/>
      <c r="DS280" s="70"/>
      <c r="DT280" s="70"/>
      <c r="DU280" s="70"/>
      <c r="DV280" s="70"/>
      <c r="DW280" s="70"/>
      <c r="DX280" s="70"/>
      <c r="DY280" s="70"/>
      <c r="DZ280" s="70"/>
      <c r="EA280" s="70"/>
      <c r="EB280" s="70"/>
      <c r="EC280" s="70"/>
      <c r="EE280" s="95"/>
      <c r="EF280" s="95"/>
      <c r="EG280" s="95"/>
      <c r="EH280" s="70"/>
      <c r="EI280" s="108"/>
      <c r="EJ280" s="70"/>
      <c r="EK280" s="70"/>
      <c r="EL280" s="70"/>
      <c r="EM280" s="70"/>
      <c r="EN280" s="70"/>
      <c r="EO280" s="70"/>
      <c r="EP280" s="70"/>
      <c r="EQ280" s="70"/>
      <c r="ER280" s="70"/>
      <c r="ES280" s="70"/>
      <c r="ET280" s="70"/>
      <c r="EU280" s="70"/>
      <c r="EV280" s="70"/>
      <c r="EW280" s="70"/>
      <c r="EX280" s="70"/>
      <c r="EY280" s="70"/>
      <c r="EZ280" s="70"/>
      <c r="FA280" s="70"/>
      <c r="FB280" s="70"/>
      <c r="FC280" s="70"/>
      <c r="FD280" s="70"/>
      <c r="FE280" s="70"/>
      <c r="FF280" s="70"/>
      <c r="FG280" s="70"/>
      <c r="FH280" s="70"/>
      <c r="FI280" s="70"/>
      <c r="FJ280" s="70"/>
      <c r="FK280" s="70"/>
      <c r="FL280" s="70"/>
      <c r="FM280" s="70"/>
      <c r="FN280" s="70"/>
      <c r="FO280" s="70"/>
      <c r="FP280" s="70"/>
      <c r="FQ280" s="70"/>
      <c r="FR280" s="70"/>
      <c r="FS280" s="70"/>
      <c r="FT280" s="70"/>
      <c r="FU280" s="70"/>
      <c r="FV280" s="70"/>
      <c r="FW280" s="70"/>
      <c r="FX280" s="70"/>
      <c r="FY280" s="70"/>
      <c r="FZ280" s="70"/>
      <c r="GA280" s="70"/>
      <c r="GB280" s="70"/>
      <c r="GC280" s="70"/>
      <c r="GD280" s="70"/>
      <c r="GE280" s="70"/>
      <c r="GF280" s="70"/>
      <c r="GG280" s="70"/>
      <c r="GH280" s="70"/>
      <c r="GI280" s="70"/>
      <c r="GJ280" s="70"/>
      <c r="GK280" s="70"/>
      <c r="GL280" s="70"/>
      <c r="GM280" s="70"/>
      <c r="GN280" s="70"/>
      <c r="GO280" s="70"/>
      <c r="GP280" s="70"/>
      <c r="GQ280" s="70"/>
      <c r="GR280" s="70"/>
      <c r="GS280" s="70"/>
      <c r="GT280" s="70"/>
      <c r="GU280" s="70"/>
      <c r="GV280" s="70"/>
      <c r="GW280" s="70"/>
      <c r="GX280" s="70"/>
      <c r="GY280" s="70"/>
      <c r="GZ280" s="70"/>
      <c r="HA280" s="70"/>
      <c r="HB280" s="70"/>
      <c r="HC280" s="70"/>
      <c r="HD280" s="70"/>
      <c r="HE280" s="70"/>
      <c r="HF280" s="70"/>
      <c r="HG280" s="70"/>
      <c r="HH280" s="70"/>
      <c r="HI280" s="70"/>
      <c r="HJ280" s="70"/>
      <c r="HK280" s="70"/>
      <c r="HL280" s="70"/>
      <c r="HM280" s="70"/>
      <c r="HN280" s="70"/>
      <c r="HO280" s="70"/>
      <c r="HP280" s="70"/>
      <c r="HQ280" s="70"/>
      <c r="HR280" s="70"/>
      <c r="HS280" s="70"/>
      <c r="HT280" s="70"/>
      <c r="HU280" s="70"/>
      <c r="HV280" s="70"/>
      <c r="HW280" s="70"/>
      <c r="HX280" s="70"/>
      <c r="HY280" s="70"/>
      <c r="HZ280" s="70"/>
      <c r="IA280" s="70"/>
      <c r="IB280" s="70"/>
      <c r="IC280" s="70"/>
      <c r="ID280" s="70"/>
      <c r="IE280" s="70"/>
      <c r="IF280" s="70"/>
      <c r="IG280" s="70"/>
      <c r="IH280" s="70"/>
      <c r="II280" s="70"/>
      <c r="IJ280" s="70"/>
      <c r="IK280" s="70"/>
      <c r="IL280" s="70"/>
      <c r="IM280" s="70"/>
      <c r="IN280" s="70"/>
      <c r="IO280" s="70"/>
      <c r="IP280" s="70"/>
      <c r="IQ280" s="70"/>
    </row>
    <row r="281" spans="1:251" s="215" customFormat="1" ht="16.5" hidden="1" customHeight="1">
      <c r="A281" s="95"/>
      <c r="B281"/>
      <c r="C281"/>
      <c r="D281"/>
      <c r="E281"/>
      <c r="F281"/>
      <c r="G281"/>
      <c r="H281"/>
      <c r="I281"/>
      <c r="J281" s="214"/>
      <c r="K281"/>
      <c r="R281" s="215" t="s">
        <v>381</v>
      </c>
      <c r="V281" s="214" t="str">
        <f t="shared" ref="V281" si="7">S281&amp;TEXT(T281,"00")&amp;TEXT(U281,"00")</f>
        <v>0000</v>
      </c>
      <c r="W281" s="217"/>
      <c r="X281" s="217"/>
      <c r="Y281" s="217"/>
      <c r="Z281" s="217"/>
      <c r="AA281" s="217"/>
      <c r="AB281" s="217"/>
      <c r="AC281" s="217"/>
      <c r="AD281" s="217"/>
      <c r="AE281" s="217"/>
      <c r="AF281" s="217"/>
      <c r="AG281" s="217"/>
      <c r="AH281" s="217"/>
      <c r="AI281" s="217"/>
      <c r="AJ281" s="217"/>
      <c r="AK281" s="217"/>
      <c r="AL281" s="217"/>
      <c r="AM281" s="217"/>
      <c r="AN281" s="217"/>
      <c r="AO281" s="217"/>
      <c r="AP281" s="217"/>
      <c r="AQ281" s="217"/>
      <c r="AR281" s="217"/>
      <c r="AS281" s="217"/>
      <c r="AT281" s="217"/>
      <c r="AU281" s="217"/>
      <c r="AV281" s="217"/>
      <c r="AW281" s="217"/>
      <c r="AX281" s="217"/>
      <c r="AY281" s="217"/>
      <c r="AZ281" s="217"/>
      <c r="BA281" s="217"/>
      <c r="BB281" s="217"/>
      <c r="BC281" s="217"/>
      <c r="BD281" s="217"/>
      <c r="BE281" s="217"/>
      <c r="BF281" s="217"/>
      <c r="BG281" s="217"/>
      <c r="BH281" s="217"/>
      <c r="BI281" s="217"/>
      <c r="BJ281" s="217"/>
      <c r="BK281" s="217"/>
      <c r="BL281" s="217"/>
      <c r="BM281" s="217"/>
      <c r="BN281" s="217"/>
      <c r="BO281" s="217"/>
      <c r="BP281" s="217"/>
      <c r="BQ281" s="217"/>
      <c r="BR281" s="217"/>
      <c r="BS281" s="217"/>
      <c r="BT281" s="217"/>
      <c r="BU281" s="217"/>
      <c r="BV281" s="217"/>
      <c r="BW281" s="217"/>
      <c r="BX281" s="217"/>
      <c r="BY281" s="217"/>
      <c r="BZ281" s="217"/>
      <c r="CA281" s="217"/>
      <c r="CB281" s="217"/>
      <c r="CC281" s="217"/>
      <c r="CD281" s="217"/>
      <c r="CE281" s="217"/>
      <c r="CF281" s="217"/>
      <c r="CG281" s="217"/>
      <c r="CH281" s="217"/>
      <c r="CI281" s="217"/>
      <c r="CJ281" s="217"/>
      <c r="CK281" s="217"/>
      <c r="CL281" s="217"/>
      <c r="CM281" s="217"/>
      <c r="CN281" s="217"/>
      <c r="CO281" s="217"/>
      <c r="CP281" s="217"/>
      <c r="CQ281" s="217"/>
      <c r="CR281" s="217"/>
      <c r="CS281" s="217"/>
      <c r="CT281" s="217"/>
      <c r="CU281" s="217"/>
      <c r="CV281" s="217"/>
      <c r="CW281" s="217"/>
      <c r="CX281" s="217"/>
      <c r="CY281" s="217"/>
      <c r="CZ281" s="217"/>
      <c r="DA281" s="217"/>
      <c r="DB281" s="217"/>
      <c r="DC281" s="217"/>
      <c r="DD281" s="217"/>
      <c r="DE281" s="217"/>
      <c r="DF281" s="217"/>
      <c r="DG281" s="217"/>
      <c r="DH281" s="217"/>
      <c r="DI281" s="217"/>
      <c r="DJ281" s="217"/>
      <c r="DK281" s="217"/>
      <c r="DL281" s="217"/>
      <c r="DM281" s="217"/>
      <c r="DN281" s="217"/>
      <c r="DO281" s="217"/>
      <c r="DP281" s="217"/>
      <c r="DQ281" s="217"/>
      <c r="DR281" s="217"/>
      <c r="DS281" s="217"/>
      <c r="DT281" s="217"/>
      <c r="DU281" s="217"/>
      <c r="DV281" s="217"/>
      <c r="DW281" s="217"/>
      <c r="DX281" s="217"/>
      <c r="DY281" s="217"/>
      <c r="DZ281" s="217"/>
      <c r="EA281" s="217"/>
      <c r="EB281" s="217"/>
      <c r="EC281" s="217"/>
      <c r="EE281" s="215" t="s">
        <v>323</v>
      </c>
      <c r="EI281" s="216" t="str">
        <f t="shared" ref="EI281:EI282" si="8">EF281&amp;TEXT(EG281,"00")&amp;TEXT(EH281,"00")</f>
        <v>0000</v>
      </c>
      <c r="EJ281" s="217"/>
      <c r="EK281" s="217"/>
      <c r="EL281" s="217"/>
      <c r="EM281" s="217"/>
      <c r="EN281" s="217"/>
      <c r="EO281" s="217"/>
      <c r="EP281" s="217"/>
      <c r="EQ281" s="217"/>
      <c r="ER281" s="217"/>
      <c r="ES281" s="217"/>
      <c r="ET281" s="217"/>
      <c r="EU281" s="217"/>
      <c r="EV281" s="217"/>
      <c r="EW281" s="217"/>
      <c r="EX281" s="217"/>
      <c r="EY281" s="217"/>
      <c r="EZ281" s="217"/>
      <c r="FA281" s="217"/>
      <c r="FB281" s="217"/>
      <c r="FC281" s="217"/>
      <c r="FD281" s="217"/>
      <c r="FE281" s="217"/>
      <c r="FF281" s="217"/>
      <c r="FG281" s="217"/>
      <c r="FH281" s="217"/>
      <c r="FI281" s="217"/>
      <c r="FJ281" s="217"/>
      <c r="FK281" s="217"/>
      <c r="FL281" s="217"/>
      <c r="FM281" s="217"/>
      <c r="FN281" s="217"/>
      <c r="FO281" s="217"/>
      <c r="FP281" s="217"/>
      <c r="FQ281" s="217"/>
      <c r="FR281" s="217"/>
      <c r="FS281" s="217"/>
      <c r="FT281" s="217"/>
      <c r="FU281" s="217"/>
      <c r="FV281" s="217"/>
      <c r="FW281" s="217"/>
      <c r="FX281" s="217"/>
      <c r="FY281" s="217"/>
      <c r="FZ281" s="217"/>
      <c r="GA281" s="217"/>
      <c r="GB281" s="217"/>
      <c r="GC281" s="217"/>
      <c r="GD281" s="217"/>
      <c r="GE281" s="217"/>
      <c r="GF281" s="217"/>
      <c r="GG281" s="217"/>
      <c r="GH281" s="217"/>
      <c r="GI281" s="217"/>
      <c r="GJ281" s="217"/>
      <c r="GK281" s="217"/>
      <c r="GL281" s="217"/>
      <c r="GM281" s="217"/>
      <c r="GN281" s="217"/>
      <c r="GO281" s="217"/>
      <c r="GP281" s="217"/>
      <c r="GQ281" s="217"/>
      <c r="GR281" s="217"/>
      <c r="GS281" s="217"/>
      <c r="GT281" s="217"/>
      <c r="GU281" s="217"/>
      <c r="GV281" s="217"/>
      <c r="GW281" s="217"/>
      <c r="GX281" s="217"/>
      <c r="GY281" s="217"/>
      <c r="GZ281" s="217"/>
      <c r="HA281" s="217"/>
      <c r="HB281" s="217"/>
      <c r="HC281" s="217"/>
      <c r="HD281" s="217"/>
      <c r="HE281" s="217"/>
      <c r="HF281" s="217"/>
      <c r="HG281" s="217"/>
      <c r="HH281" s="217"/>
      <c r="HI281" s="217"/>
      <c r="HJ281" s="217"/>
      <c r="HK281" s="217"/>
      <c r="HL281" s="217"/>
      <c r="HM281" s="217"/>
      <c r="HN281" s="217"/>
      <c r="HO281" s="217"/>
      <c r="HP281" s="217"/>
      <c r="HQ281" s="217"/>
      <c r="HR281" s="217"/>
      <c r="HS281" s="217"/>
      <c r="HT281" s="217"/>
      <c r="HU281" s="217"/>
      <c r="HV281" s="217"/>
      <c r="HW281" s="217"/>
      <c r="HX281" s="217"/>
      <c r="HY281" s="217"/>
      <c r="HZ281" s="217"/>
      <c r="IA281" s="217"/>
      <c r="IB281" s="217"/>
      <c r="IC281" s="217"/>
      <c r="ID281" s="217"/>
      <c r="IE281" s="217"/>
      <c r="IF281" s="217"/>
      <c r="IG281" s="217"/>
      <c r="IH281" s="217"/>
      <c r="II281" s="217"/>
      <c r="IJ281" s="217"/>
      <c r="IK281" s="217"/>
      <c r="IL281" s="217"/>
      <c r="IM281" s="217"/>
      <c r="IN281" s="217"/>
      <c r="IO281" s="217"/>
      <c r="IP281" s="217"/>
      <c r="IQ281" s="217"/>
    </row>
    <row r="282" spans="1:251" ht="16.5" hidden="1" customHeight="1">
      <c r="A282" s="95"/>
      <c r="J282" s="214"/>
      <c r="R282" s="69" t="s">
        <v>76</v>
      </c>
      <c r="S282" s="69" t="s">
        <v>77</v>
      </c>
      <c r="T282" s="69" t="s">
        <v>78</v>
      </c>
      <c r="U282" s="69" t="s">
        <v>79</v>
      </c>
      <c r="V282" s="214"/>
      <c r="W282" s="69"/>
      <c r="X282" s="69"/>
      <c r="Y282" s="69"/>
      <c r="Z282" s="69"/>
      <c r="AA282" s="69"/>
      <c r="AB282" s="69"/>
      <c r="AC282" s="69"/>
      <c r="AD282" s="69"/>
      <c r="AE282" s="69"/>
      <c r="AF282" s="69"/>
      <c r="AG282" s="69"/>
      <c r="AH282" s="69"/>
      <c r="AI282" s="69"/>
      <c r="AJ282" s="69"/>
      <c r="AK282" s="69"/>
      <c r="AL282" s="69"/>
      <c r="AM282" s="69"/>
      <c r="AN282" s="69"/>
      <c r="AO282" s="69"/>
      <c r="AP282" s="69"/>
      <c r="AQ282" s="69"/>
      <c r="AR282" s="69"/>
      <c r="AS282" s="69"/>
      <c r="AT282" s="69"/>
      <c r="AU282" s="69"/>
      <c r="AV282" s="69"/>
      <c r="AW282" s="69"/>
      <c r="AX282" s="69"/>
      <c r="AY282" s="69"/>
      <c r="AZ282" s="69"/>
      <c r="BA282" s="69"/>
      <c r="BB282" s="69"/>
      <c r="BC282" s="69"/>
      <c r="BD282" s="69"/>
      <c r="BE282" s="69"/>
      <c r="BF282" s="69"/>
      <c r="BG282" s="69"/>
      <c r="BH282" s="69"/>
      <c r="BI282" s="69"/>
      <c r="BJ282" s="69"/>
      <c r="BK282" s="69"/>
      <c r="BL282" s="69"/>
      <c r="BM282" s="69"/>
      <c r="BN282" s="69"/>
      <c r="BO282" s="69"/>
      <c r="BP282" s="69"/>
      <c r="BQ282" s="69"/>
      <c r="BR282" s="69"/>
      <c r="BS282" s="69"/>
      <c r="BT282" s="69"/>
      <c r="BU282" s="69"/>
      <c r="BV282" s="69"/>
      <c r="BW282" s="69"/>
      <c r="BX282" s="69"/>
      <c r="BY282" s="69"/>
      <c r="BZ282" s="69"/>
      <c r="CA282" s="69"/>
      <c r="CB282" s="69"/>
      <c r="CC282" s="69"/>
      <c r="CD282" s="69"/>
      <c r="CE282" s="69"/>
      <c r="CF282" s="69"/>
      <c r="CG282" s="69"/>
      <c r="CH282" s="69"/>
      <c r="CI282" s="69"/>
      <c r="CJ282" s="69"/>
      <c r="CK282" s="69"/>
      <c r="CL282" s="69"/>
      <c r="CM282" s="69"/>
      <c r="CN282" s="69"/>
      <c r="CO282" s="69"/>
      <c r="CP282" s="69"/>
      <c r="CQ282" s="69"/>
      <c r="CR282" s="69"/>
      <c r="CS282" s="69"/>
      <c r="CT282" s="69"/>
      <c r="CU282" s="69"/>
      <c r="CV282" s="69"/>
      <c r="CW282" s="69"/>
      <c r="CX282" s="69"/>
      <c r="CY282" s="69"/>
      <c r="CZ282" s="69"/>
      <c r="DA282" s="69"/>
      <c r="DB282" s="69"/>
      <c r="DC282" s="69"/>
      <c r="DD282" s="69"/>
      <c r="DE282" s="69"/>
      <c r="DF282" s="69"/>
      <c r="DG282" s="69"/>
      <c r="DH282" s="69"/>
      <c r="DI282" s="69"/>
      <c r="DJ282" s="69"/>
      <c r="DK282" s="69"/>
      <c r="DL282" s="69"/>
      <c r="DM282" s="69"/>
      <c r="DN282" s="69"/>
      <c r="DO282" s="69"/>
      <c r="DP282" s="69"/>
      <c r="DQ282" s="69"/>
      <c r="DR282" s="69"/>
      <c r="DS282" s="69"/>
      <c r="DT282" s="69"/>
      <c r="DU282" s="69"/>
      <c r="DV282" s="69"/>
      <c r="DW282" s="69"/>
      <c r="DX282" s="69"/>
      <c r="DY282" s="69"/>
      <c r="DZ282" s="69"/>
      <c r="EA282" s="69"/>
      <c r="EB282" s="69"/>
      <c r="EC282" s="69"/>
      <c r="EE282" s="69" t="s">
        <v>76</v>
      </c>
      <c r="EF282" s="69" t="s">
        <v>77</v>
      </c>
      <c r="EG282" s="69" t="s">
        <v>78</v>
      </c>
      <c r="EH282" s="69" t="s">
        <v>79</v>
      </c>
      <c r="EI282" s="216" t="str">
        <f t="shared" si="8"/>
        <v>商品代號性別年齡</v>
      </c>
      <c r="EJ282" s="69" t="s">
        <v>191</v>
      </c>
      <c r="EK282" s="69" t="s">
        <v>192</v>
      </c>
      <c r="EL282" s="69" t="s">
        <v>193</v>
      </c>
      <c r="EM282" s="69" t="s">
        <v>194</v>
      </c>
      <c r="EN282" s="69" t="s">
        <v>195</v>
      </c>
      <c r="EO282" s="69" t="s">
        <v>196</v>
      </c>
      <c r="EP282" s="69" t="s">
        <v>197</v>
      </c>
      <c r="EQ282" s="69" t="s">
        <v>198</v>
      </c>
      <c r="ER282" s="69" t="s">
        <v>199</v>
      </c>
      <c r="ES282" s="69" t="s">
        <v>200</v>
      </c>
      <c r="ET282" s="69" t="s">
        <v>201</v>
      </c>
      <c r="EU282" s="69" t="s">
        <v>202</v>
      </c>
      <c r="EV282" s="69" t="s">
        <v>203</v>
      </c>
      <c r="EW282" s="69" t="s">
        <v>204</v>
      </c>
      <c r="EX282" s="69" t="s">
        <v>205</v>
      </c>
      <c r="EY282" s="69" t="s">
        <v>206</v>
      </c>
      <c r="EZ282" s="69" t="s">
        <v>207</v>
      </c>
      <c r="FA282" s="69" t="s">
        <v>208</v>
      </c>
      <c r="FB282" s="69" t="s">
        <v>209</v>
      </c>
      <c r="FC282" s="69" t="s">
        <v>210</v>
      </c>
      <c r="FD282" s="69" t="s">
        <v>211</v>
      </c>
      <c r="FE282" s="69" t="s">
        <v>212</v>
      </c>
      <c r="FF282" s="69" t="s">
        <v>213</v>
      </c>
      <c r="FG282" s="69" t="s">
        <v>214</v>
      </c>
      <c r="FH282" s="69" t="s">
        <v>215</v>
      </c>
      <c r="FI282" s="69" t="s">
        <v>216</v>
      </c>
      <c r="FJ282" s="69" t="s">
        <v>217</v>
      </c>
      <c r="FK282" s="69" t="s">
        <v>218</v>
      </c>
      <c r="FL282" s="69" t="s">
        <v>219</v>
      </c>
      <c r="FM282" s="69" t="s">
        <v>220</v>
      </c>
      <c r="FN282" s="69" t="s">
        <v>221</v>
      </c>
      <c r="FO282" s="69" t="s">
        <v>222</v>
      </c>
      <c r="FP282" s="69" t="s">
        <v>223</v>
      </c>
      <c r="FQ282" s="69" t="s">
        <v>224</v>
      </c>
      <c r="FR282" s="69" t="s">
        <v>225</v>
      </c>
      <c r="FS282" s="69" t="s">
        <v>226</v>
      </c>
      <c r="FT282" s="69" t="s">
        <v>227</v>
      </c>
      <c r="FU282" s="69" t="s">
        <v>228</v>
      </c>
      <c r="FV282" s="69" t="s">
        <v>229</v>
      </c>
      <c r="FW282" s="69" t="s">
        <v>230</v>
      </c>
      <c r="FX282" s="69" t="s">
        <v>231</v>
      </c>
      <c r="FY282" s="69" t="s">
        <v>232</v>
      </c>
      <c r="FZ282" s="69" t="s">
        <v>233</v>
      </c>
      <c r="GA282" s="69" t="s">
        <v>234</v>
      </c>
      <c r="GB282" s="69" t="s">
        <v>235</v>
      </c>
      <c r="GC282" s="69" t="s">
        <v>236</v>
      </c>
      <c r="GD282" s="69" t="s">
        <v>237</v>
      </c>
      <c r="GE282" s="69" t="s">
        <v>238</v>
      </c>
      <c r="GF282" s="69" t="s">
        <v>239</v>
      </c>
      <c r="GG282" s="69" t="s">
        <v>240</v>
      </c>
      <c r="GH282" s="69" t="s">
        <v>241</v>
      </c>
      <c r="GI282" s="69" t="s">
        <v>242</v>
      </c>
      <c r="GJ282" s="69" t="s">
        <v>243</v>
      </c>
      <c r="GK282" s="69" t="s">
        <v>244</v>
      </c>
      <c r="GL282" s="69" t="s">
        <v>245</v>
      </c>
      <c r="GM282" s="69" t="s">
        <v>246</v>
      </c>
      <c r="GN282" s="69" t="s">
        <v>247</v>
      </c>
      <c r="GO282" s="69" t="s">
        <v>248</v>
      </c>
      <c r="GP282" s="69" t="s">
        <v>249</v>
      </c>
      <c r="GQ282" s="69" t="s">
        <v>250</v>
      </c>
      <c r="GR282" s="69" t="s">
        <v>251</v>
      </c>
      <c r="GS282" s="69" t="s">
        <v>252</v>
      </c>
      <c r="GT282" s="69" t="s">
        <v>253</v>
      </c>
      <c r="GU282" s="69" t="s">
        <v>254</v>
      </c>
      <c r="GV282" s="69" t="s">
        <v>255</v>
      </c>
      <c r="GW282" s="69" t="s">
        <v>256</v>
      </c>
      <c r="GX282" s="69" t="s">
        <v>257</v>
      </c>
      <c r="GY282" s="69" t="s">
        <v>258</v>
      </c>
      <c r="GZ282" s="69" t="s">
        <v>259</v>
      </c>
      <c r="HA282" s="69" t="s">
        <v>260</v>
      </c>
      <c r="HB282" s="69" t="s">
        <v>261</v>
      </c>
      <c r="HC282" s="69" t="s">
        <v>262</v>
      </c>
      <c r="HD282" s="69" t="s">
        <v>263</v>
      </c>
      <c r="HE282" s="69" t="s">
        <v>264</v>
      </c>
      <c r="HF282" s="69" t="s">
        <v>265</v>
      </c>
      <c r="HG282" s="69" t="s">
        <v>266</v>
      </c>
      <c r="HH282" s="69" t="s">
        <v>267</v>
      </c>
      <c r="HI282" s="69" t="s">
        <v>268</v>
      </c>
      <c r="HJ282" s="69" t="s">
        <v>269</v>
      </c>
      <c r="HK282" s="69" t="s">
        <v>270</v>
      </c>
      <c r="HL282" s="69" t="s">
        <v>271</v>
      </c>
      <c r="HM282" s="69" t="s">
        <v>272</v>
      </c>
      <c r="HN282" s="69" t="s">
        <v>273</v>
      </c>
      <c r="HO282" s="69" t="s">
        <v>274</v>
      </c>
      <c r="HP282" s="69" t="s">
        <v>275</v>
      </c>
      <c r="HQ282" s="69" t="s">
        <v>276</v>
      </c>
      <c r="HR282" s="69" t="s">
        <v>277</v>
      </c>
      <c r="HS282" s="69" t="s">
        <v>278</v>
      </c>
      <c r="HT282" s="69" t="s">
        <v>279</v>
      </c>
      <c r="HU282" s="69" t="s">
        <v>280</v>
      </c>
      <c r="HV282" s="69" t="s">
        <v>281</v>
      </c>
      <c r="HW282" s="69" t="s">
        <v>282</v>
      </c>
      <c r="HX282" s="69" t="s">
        <v>283</v>
      </c>
      <c r="HY282" s="69" t="s">
        <v>284</v>
      </c>
      <c r="HZ282" s="69" t="s">
        <v>285</v>
      </c>
      <c r="IA282" s="69" t="s">
        <v>286</v>
      </c>
      <c r="IB282" s="69" t="s">
        <v>287</v>
      </c>
      <c r="IC282" s="69" t="s">
        <v>288</v>
      </c>
      <c r="ID282" s="69" t="s">
        <v>289</v>
      </c>
      <c r="IE282" s="69" t="s">
        <v>290</v>
      </c>
      <c r="IF282" s="69" t="s">
        <v>291</v>
      </c>
      <c r="IG282" s="69" t="s">
        <v>292</v>
      </c>
      <c r="IH282" s="69" t="s">
        <v>293</v>
      </c>
      <c r="II282" s="69" t="s">
        <v>294</v>
      </c>
      <c r="IJ282" s="69" t="s">
        <v>295</v>
      </c>
      <c r="IK282" s="69" t="s">
        <v>296</v>
      </c>
      <c r="IL282" s="69" t="s">
        <v>297</v>
      </c>
      <c r="IM282" s="69" t="s">
        <v>298</v>
      </c>
      <c r="IN282" s="69" t="s">
        <v>299</v>
      </c>
      <c r="IO282" s="69" t="s">
        <v>300</v>
      </c>
      <c r="IP282" s="69" t="s">
        <v>301</v>
      </c>
      <c r="IQ282" s="70"/>
    </row>
    <row r="283" spans="1:251" ht="16.5" hidden="1" customHeight="1">
      <c r="A283" s="95"/>
      <c r="J283" s="214"/>
      <c r="R283" s="95"/>
      <c r="S283" s="95"/>
      <c r="T283" s="95"/>
      <c r="U283" s="70"/>
      <c r="V283" s="214"/>
      <c r="W283" s="70"/>
      <c r="X283" s="70"/>
      <c r="Y283" s="70"/>
      <c r="Z283" s="70"/>
      <c r="AA283" s="70"/>
      <c r="AB283" s="70"/>
      <c r="AC283" s="70"/>
      <c r="AD283" s="70"/>
      <c r="AE283" s="70"/>
      <c r="AF283" s="70"/>
      <c r="AG283" s="70"/>
      <c r="AH283" s="70"/>
      <c r="AI283" s="70"/>
      <c r="AJ283" s="70"/>
      <c r="AK283" s="70"/>
      <c r="AL283" s="70"/>
      <c r="AM283" s="70"/>
      <c r="AN283" s="70"/>
      <c r="AO283" s="70"/>
      <c r="AP283" s="70"/>
      <c r="AQ283" s="70"/>
      <c r="AR283" s="70"/>
      <c r="AS283" s="70"/>
      <c r="AT283" s="70"/>
      <c r="AU283" s="70"/>
      <c r="AV283" s="70"/>
      <c r="AW283" s="70"/>
      <c r="AX283" s="70"/>
      <c r="AY283" s="70"/>
      <c r="AZ283" s="70"/>
      <c r="BA283" s="70"/>
      <c r="BB283" s="70"/>
      <c r="BC283" s="70"/>
      <c r="BD283" s="70"/>
      <c r="BE283" s="70"/>
      <c r="BF283" s="70"/>
      <c r="BG283" s="70"/>
      <c r="BH283" s="70"/>
      <c r="BI283" s="70"/>
      <c r="BJ283" s="70"/>
      <c r="BK283" s="70"/>
      <c r="BL283" s="70"/>
      <c r="BM283" s="70"/>
      <c r="BN283" s="70"/>
      <c r="BO283" s="70"/>
      <c r="BP283" s="70"/>
      <c r="BQ283" s="70"/>
      <c r="BR283" s="70"/>
      <c r="BS283" s="70"/>
      <c r="BT283" s="70"/>
      <c r="BU283" s="70"/>
      <c r="BV283" s="70"/>
      <c r="BW283" s="70"/>
      <c r="BX283" s="70"/>
      <c r="BY283" s="70"/>
      <c r="BZ283" s="70"/>
      <c r="CA283" s="70"/>
      <c r="CB283" s="70"/>
      <c r="CC283" s="70"/>
      <c r="CD283" s="70"/>
      <c r="CE283" s="70"/>
      <c r="CF283" s="70"/>
      <c r="CG283" s="70"/>
      <c r="CH283" s="70"/>
      <c r="CI283" s="70"/>
      <c r="CJ283" s="70"/>
      <c r="CK283" s="70"/>
      <c r="CL283" s="70"/>
      <c r="CM283" s="70"/>
      <c r="CN283" s="70"/>
      <c r="CO283" s="70"/>
      <c r="CP283" s="70"/>
      <c r="CQ283" s="70"/>
      <c r="CR283" s="70"/>
      <c r="CS283" s="70"/>
      <c r="CT283" s="70"/>
      <c r="CU283" s="70"/>
      <c r="CV283" s="70"/>
      <c r="CW283" s="70"/>
      <c r="CX283" s="70"/>
      <c r="CY283" s="70"/>
      <c r="CZ283" s="70"/>
      <c r="DA283" s="70"/>
      <c r="DB283" s="70"/>
      <c r="DC283" s="70"/>
      <c r="DD283" s="70"/>
      <c r="DE283" s="70"/>
      <c r="DF283" s="70"/>
      <c r="DG283" s="70"/>
      <c r="DH283" s="70"/>
      <c r="DI283" s="70"/>
      <c r="DJ283" s="70"/>
      <c r="DK283" s="70"/>
      <c r="DL283" s="70"/>
      <c r="DM283" s="70"/>
      <c r="DN283" s="70"/>
      <c r="DO283" s="70"/>
      <c r="DP283" s="70"/>
      <c r="DQ283" s="70"/>
      <c r="DR283" s="70"/>
      <c r="DS283" s="70"/>
      <c r="DT283" s="70"/>
      <c r="DU283" s="70"/>
      <c r="DV283" s="70"/>
      <c r="DW283" s="70"/>
      <c r="DX283" s="70"/>
      <c r="DY283" s="70"/>
      <c r="DZ283" s="70"/>
      <c r="EA283" s="70"/>
      <c r="EB283" s="70"/>
      <c r="EC283" s="70"/>
      <c r="EE283" s="95" t="s">
        <v>450</v>
      </c>
      <c r="EF283" s="663"/>
      <c r="EG283" s="663"/>
      <c r="EH283" s="663"/>
      <c r="EI283" s="216"/>
      <c r="EJ283" s="674"/>
      <c r="EK283" s="674"/>
      <c r="EL283" s="674"/>
      <c r="EM283" s="674"/>
      <c r="EN283" s="674"/>
      <c r="EO283" s="674"/>
      <c r="EP283" s="674"/>
      <c r="EQ283" s="674"/>
      <c r="ER283" s="674"/>
      <c r="ES283" s="674"/>
      <c r="ET283" s="674"/>
      <c r="EU283" s="674"/>
      <c r="EV283" s="674"/>
      <c r="EW283" s="674"/>
      <c r="EX283" s="674"/>
      <c r="EY283" s="674"/>
      <c r="EZ283" s="674"/>
      <c r="FA283" s="674"/>
      <c r="FB283" s="674"/>
      <c r="FC283" s="674"/>
      <c r="FD283" s="674"/>
      <c r="FE283" s="674"/>
      <c r="FF283" s="674"/>
      <c r="FG283" s="674"/>
      <c r="FH283" s="674"/>
      <c r="FI283" s="674"/>
      <c r="FJ283" s="674"/>
      <c r="FK283" s="674"/>
      <c r="FL283" s="674"/>
      <c r="FM283" s="674"/>
      <c r="FN283" s="674"/>
      <c r="FO283" s="674"/>
      <c r="FP283" s="674"/>
      <c r="FQ283" s="674"/>
      <c r="FR283" s="674"/>
      <c r="FS283" s="674"/>
      <c r="FT283" s="674"/>
      <c r="FU283" s="674"/>
      <c r="FV283" s="674"/>
      <c r="FW283" s="674"/>
      <c r="FX283" s="674"/>
      <c r="FY283" s="674"/>
      <c r="FZ283" s="674"/>
      <c r="GA283" s="674"/>
      <c r="GB283" s="674"/>
      <c r="GC283" s="674"/>
      <c r="GD283" s="674"/>
      <c r="GE283" s="674"/>
      <c r="GF283" s="674"/>
      <c r="GG283" s="674"/>
      <c r="GH283" s="674"/>
      <c r="GI283" s="674"/>
      <c r="GJ283" s="674"/>
      <c r="GK283" s="674"/>
      <c r="GL283" s="674"/>
      <c r="GM283" s="674"/>
      <c r="GN283" s="674"/>
      <c r="GO283" s="674"/>
      <c r="GP283" s="674"/>
      <c r="GQ283" s="674"/>
      <c r="GR283" s="674"/>
      <c r="GS283" s="674"/>
      <c r="GT283" s="674"/>
      <c r="GU283" s="674"/>
      <c r="GV283" s="674"/>
      <c r="GW283" s="674"/>
      <c r="GX283" s="674"/>
      <c r="GY283" s="674"/>
      <c r="GZ283" s="674"/>
      <c r="HA283" s="674"/>
      <c r="HB283" s="674"/>
      <c r="HC283" s="674"/>
      <c r="HD283" s="674"/>
      <c r="HE283" s="674"/>
      <c r="HF283" s="674"/>
      <c r="HG283" s="674"/>
      <c r="HH283" s="674"/>
      <c r="HI283" s="674"/>
      <c r="HJ283" s="674"/>
      <c r="HK283" s="674"/>
      <c r="HL283" s="674"/>
      <c r="HM283" s="674"/>
      <c r="HN283" s="674"/>
      <c r="HO283" s="674"/>
      <c r="HP283" s="674"/>
      <c r="HQ283" s="674"/>
      <c r="HR283" s="674"/>
      <c r="HS283" s="674"/>
      <c r="HT283" s="674"/>
      <c r="HU283" s="674"/>
      <c r="HV283" s="674"/>
      <c r="HW283" s="674"/>
      <c r="HX283" s="674"/>
      <c r="HY283" s="674"/>
      <c r="HZ283" s="674"/>
      <c r="IA283" s="674"/>
      <c r="IB283" s="674"/>
      <c r="IC283" s="674"/>
      <c r="ID283" s="674"/>
      <c r="IE283" s="674"/>
      <c r="IF283" s="674"/>
      <c r="IG283" s="674"/>
      <c r="IH283" s="674"/>
      <c r="II283" s="674"/>
      <c r="IJ283" s="674"/>
      <c r="IK283" s="674"/>
      <c r="IL283" s="674"/>
      <c r="IM283" s="674"/>
      <c r="IN283" s="674"/>
      <c r="IO283" s="674"/>
      <c r="IP283" s="674"/>
      <c r="IQ283" s="70"/>
    </row>
    <row r="284" spans="1:251" ht="16.5" hidden="1" customHeight="1">
      <c r="A284" s="95"/>
      <c r="J284" s="214"/>
      <c r="R284" s="95"/>
      <c r="S284" s="95"/>
      <c r="T284" s="95"/>
      <c r="U284" s="70"/>
      <c r="V284" s="214"/>
      <c r="W284" s="70"/>
      <c r="X284" s="70"/>
      <c r="Y284" s="70"/>
      <c r="Z284" s="70"/>
      <c r="AA284" s="70"/>
      <c r="AB284" s="70"/>
      <c r="AC284" s="70"/>
      <c r="AD284" s="70"/>
      <c r="AE284" s="70"/>
      <c r="AF284" s="70"/>
      <c r="AG284" s="70"/>
      <c r="AH284" s="70"/>
      <c r="AI284" s="70"/>
      <c r="AJ284" s="70"/>
      <c r="AK284" s="70"/>
      <c r="AL284" s="70"/>
      <c r="AM284" s="70"/>
      <c r="AN284" s="70"/>
      <c r="AO284" s="70"/>
      <c r="AP284" s="70"/>
      <c r="AQ284" s="70"/>
      <c r="AR284" s="70"/>
      <c r="AS284" s="70"/>
      <c r="AT284" s="70"/>
      <c r="AU284" s="70"/>
      <c r="AV284" s="70"/>
      <c r="AW284" s="70"/>
      <c r="AX284" s="70"/>
      <c r="AY284" s="70"/>
      <c r="AZ284" s="70"/>
      <c r="BA284" s="70"/>
      <c r="BB284" s="70"/>
      <c r="BC284" s="70"/>
      <c r="BD284" s="70"/>
      <c r="BE284" s="70"/>
      <c r="BF284" s="70"/>
      <c r="BG284" s="70"/>
      <c r="BH284" s="70"/>
      <c r="BI284" s="70"/>
      <c r="BJ284" s="70"/>
      <c r="BK284" s="70"/>
      <c r="BL284" s="70"/>
      <c r="BM284" s="70"/>
      <c r="BN284" s="70"/>
      <c r="BO284" s="70"/>
      <c r="BP284" s="70"/>
      <c r="BQ284" s="70"/>
      <c r="BR284" s="70"/>
      <c r="BS284" s="70"/>
      <c r="BT284" s="70"/>
      <c r="BU284" s="70"/>
      <c r="BV284" s="70"/>
      <c r="BW284" s="70"/>
      <c r="BX284" s="70"/>
      <c r="BY284" s="70"/>
      <c r="BZ284" s="70"/>
      <c r="CA284" s="70"/>
      <c r="CB284" s="70"/>
      <c r="CC284" s="70"/>
      <c r="CD284" s="70"/>
      <c r="CE284" s="70"/>
      <c r="CF284" s="70"/>
      <c r="CG284" s="70"/>
      <c r="CH284" s="70"/>
      <c r="CI284" s="70"/>
      <c r="CJ284" s="70"/>
      <c r="CK284" s="70"/>
      <c r="CL284" s="70"/>
      <c r="CM284" s="70"/>
      <c r="CN284" s="70"/>
      <c r="CO284" s="70"/>
      <c r="CP284" s="70"/>
      <c r="CQ284" s="70"/>
      <c r="CR284" s="70"/>
      <c r="CS284" s="70"/>
      <c r="CT284" s="70"/>
      <c r="CU284" s="70"/>
      <c r="CV284" s="70"/>
      <c r="CW284" s="70"/>
      <c r="CX284" s="70"/>
      <c r="CY284" s="70"/>
      <c r="CZ284" s="70"/>
      <c r="DA284" s="70"/>
      <c r="DB284" s="70"/>
      <c r="DC284" s="70"/>
      <c r="DD284" s="70"/>
      <c r="DE284" s="70"/>
      <c r="DF284" s="70"/>
      <c r="DG284" s="70"/>
      <c r="DH284" s="70"/>
      <c r="DI284" s="70"/>
      <c r="DJ284" s="70"/>
      <c r="DK284" s="70"/>
      <c r="DL284" s="70"/>
      <c r="DM284" s="70"/>
      <c r="DN284" s="70"/>
      <c r="DO284" s="70"/>
      <c r="DP284" s="70"/>
      <c r="DQ284" s="70"/>
      <c r="DR284" s="70"/>
      <c r="DS284" s="70"/>
      <c r="DT284" s="70"/>
      <c r="DU284" s="70"/>
      <c r="DV284" s="70"/>
      <c r="DW284" s="70"/>
      <c r="DX284" s="70"/>
      <c r="DY284" s="70"/>
      <c r="DZ284" s="70"/>
      <c r="EA284" s="70"/>
      <c r="EB284" s="70"/>
      <c r="EC284" s="70"/>
      <c r="EE284" s="95" t="s">
        <v>450</v>
      </c>
      <c r="EF284" s="663"/>
      <c r="EG284" s="663"/>
      <c r="EH284" s="663"/>
      <c r="EI284" s="216"/>
      <c r="EJ284" s="674"/>
      <c r="EK284" s="674"/>
      <c r="EL284" s="674"/>
      <c r="EM284" s="674"/>
      <c r="EN284" s="674"/>
      <c r="EO284" s="674"/>
      <c r="EP284" s="674"/>
      <c r="EQ284" s="674"/>
      <c r="ER284" s="674"/>
      <c r="ES284" s="674"/>
      <c r="ET284" s="674"/>
      <c r="EU284" s="674"/>
      <c r="EV284" s="674"/>
      <c r="EW284" s="674"/>
      <c r="EX284" s="674"/>
      <c r="EY284" s="674"/>
      <c r="EZ284" s="674"/>
      <c r="FA284" s="674"/>
      <c r="FB284" s="674"/>
      <c r="FC284" s="674"/>
      <c r="FD284" s="674"/>
      <c r="FE284" s="674"/>
      <c r="FF284" s="674"/>
      <c r="FG284" s="674"/>
      <c r="FH284" s="674"/>
      <c r="FI284" s="674"/>
      <c r="FJ284" s="674"/>
      <c r="FK284" s="674"/>
      <c r="FL284" s="674"/>
      <c r="FM284" s="674"/>
      <c r="FN284" s="674"/>
      <c r="FO284" s="674"/>
      <c r="FP284" s="674"/>
      <c r="FQ284" s="674"/>
      <c r="FR284" s="674"/>
      <c r="FS284" s="674"/>
      <c r="FT284" s="674"/>
      <c r="FU284" s="674"/>
      <c r="FV284" s="674"/>
      <c r="FW284" s="674"/>
      <c r="FX284" s="674"/>
      <c r="FY284" s="674"/>
      <c r="FZ284" s="674"/>
      <c r="GA284" s="674"/>
      <c r="GB284" s="674"/>
      <c r="GC284" s="674"/>
      <c r="GD284" s="674"/>
      <c r="GE284" s="674"/>
      <c r="GF284" s="674"/>
      <c r="GG284" s="674"/>
      <c r="GH284" s="674"/>
      <c r="GI284" s="674"/>
      <c r="GJ284" s="674"/>
      <c r="GK284" s="674"/>
      <c r="GL284" s="674"/>
      <c r="GM284" s="674"/>
      <c r="GN284" s="674"/>
      <c r="GO284" s="674"/>
      <c r="GP284" s="674"/>
      <c r="GQ284" s="674"/>
      <c r="GR284" s="674"/>
      <c r="GS284" s="674"/>
      <c r="GT284" s="674"/>
      <c r="GU284" s="674"/>
      <c r="GV284" s="674"/>
      <c r="GW284" s="674"/>
      <c r="GX284" s="674"/>
      <c r="GY284" s="674"/>
      <c r="GZ284" s="674"/>
      <c r="HA284" s="674"/>
      <c r="HB284" s="674"/>
      <c r="HC284" s="674"/>
      <c r="HD284" s="674"/>
      <c r="HE284" s="674"/>
      <c r="HF284" s="674"/>
      <c r="HG284" s="674"/>
      <c r="HH284" s="674"/>
      <c r="HI284" s="674"/>
      <c r="HJ284" s="674"/>
      <c r="HK284" s="674"/>
      <c r="HL284" s="674"/>
      <c r="HM284" s="674"/>
      <c r="HN284" s="674"/>
      <c r="HO284" s="674"/>
      <c r="HP284" s="674"/>
      <c r="HQ284" s="674"/>
      <c r="HR284" s="674"/>
      <c r="HS284" s="674"/>
      <c r="HT284" s="674"/>
      <c r="HU284" s="674"/>
      <c r="HV284" s="674"/>
      <c r="HW284" s="674"/>
      <c r="HX284" s="674"/>
      <c r="HY284" s="674"/>
      <c r="HZ284" s="674"/>
      <c r="IA284" s="674"/>
      <c r="IB284" s="674"/>
      <c r="IC284" s="674"/>
      <c r="ID284" s="674"/>
      <c r="IE284" s="674"/>
      <c r="IF284" s="674"/>
      <c r="IG284" s="674"/>
      <c r="IH284" s="674"/>
      <c r="II284" s="674"/>
      <c r="IJ284" s="674"/>
      <c r="IK284" s="674"/>
      <c r="IL284" s="674"/>
      <c r="IM284" s="674"/>
      <c r="IN284" s="674"/>
      <c r="IO284" s="674"/>
      <c r="IP284" s="674"/>
      <c r="IQ284" s="70"/>
    </row>
    <row r="285" spans="1:251" ht="16.5" hidden="1" customHeight="1">
      <c r="A285" s="95"/>
      <c r="J285" s="214"/>
      <c r="R285" s="95"/>
      <c r="S285" s="95"/>
      <c r="T285" s="95"/>
      <c r="U285" s="70"/>
      <c r="V285" s="214"/>
      <c r="W285" s="70"/>
      <c r="X285" s="70"/>
      <c r="Y285" s="70"/>
      <c r="Z285" s="70"/>
      <c r="AA285" s="70"/>
      <c r="AB285" s="70"/>
      <c r="AC285" s="70"/>
      <c r="AD285" s="70"/>
      <c r="AE285" s="70"/>
      <c r="AF285" s="70"/>
      <c r="AG285" s="70"/>
      <c r="AH285" s="70"/>
      <c r="AI285" s="70"/>
      <c r="AJ285" s="70"/>
      <c r="AK285" s="70"/>
      <c r="AL285" s="70"/>
      <c r="AM285" s="70"/>
      <c r="AN285" s="70"/>
      <c r="AO285" s="70"/>
      <c r="AP285" s="70"/>
      <c r="AQ285" s="70"/>
      <c r="AR285" s="70"/>
      <c r="AS285" s="70"/>
      <c r="AT285" s="70"/>
      <c r="AU285" s="70"/>
      <c r="AV285" s="70"/>
      <c r="AW285" s="70"/>
      <c r="AX285" s="70"/>
      <c r="AY285" s="70"/>
      <c r="AZ285" s="70"/>
      <c r="BA285" s="70"/>
      <c r="BB285" s="70"/>
      <c r="BC285" s="70"/>
      <c r="BD285" s="70"/>
      <c r="BE285" s="70"/>
      <c r="BF285" s="70"/>
      <c r="BG285" s="70"/>
      <c r="BH285" s="70"/>
      <c r="BI285" s="70"/>
      <c r="BJ285" s="70"/>
      <c r="BK285" s="70"/>
      <c r="BL285" s="70"/>
      <c r="BM285" s="70"/>
      <c r="BN285" s="70"/>
      <c r="BO285" s="70"/>
      <c r="BP285" s="70"/>
      <c r="BQ285" s="70"/>
      <c r="BR285" s="70"/>
      <c r="BS285" s="70"/>
      <c r="BT285" s="70"/>
      <c r="BU285" s="70"/>
      <c r="BV285" s="70"/>
      <c r="BW285" s="70"/>
      <c r="BX285" s="70"/>
      <c r="BY285" s="70"/>
      <c r="BZ285" s="70"/>
      <c r="CA285" s="70"/>
      <c r="CB285" s="70"/>
      <c r="CC285" s="70"/>
      <c r="CD285" s="70"/>
      <c r="CE285" s="70"/>
      <c r="CF285" s="70"/>
      <c r="CG285" s="70"/>
      <c r="CH285" s="70"/>
      <c r="CI285" s="70"/>
      <c r="CJ285" s="70"/>
      <c r="CK285" s="70"/>
      <c r="CL285" s="70"/>
      <c r="CM285" s="70"/>
      <c r="CN285" s="70"/>
      <c r="CO285" s="70"/>
      <c r="CP285" s="70"/>
      <c r="CQ285" s="70"/>
      <c r="CR285" s="70"/>
      <c r="CS285" s="70"/>
      <c r="CT285" s="70"/>
      <c r="CU285" s="70"/>
      <c r="CV285" s="70"/>
      <c r="CW285" s="70"/>
      <c r="CX285" s="70"/>
      <c r="CY285" s="70"/>
      <c r="CZ285" s="70"/>
      <c r="DA285" s="70"/>
      <c r="DB285" s="70"/>
      <c r="DC285" s="70"/>
      <c r="DD285" s="70"/>
      <c r="DE285" s="70"/>
      <c r="DF285" s="70"/>
      <c r="DG285" s="70"/>
      <c r="DH285" s="70"/>
      <c r="DI285" s="70"/>
      <c r="DJ285" s="70"/>
      <c r="DK285" s="70"/>
      <c r="DL285" s="70"/>
      <c r="DM285" s="70"/>
      <c r="DN285" s="70"/>
      <c r="DO285" s="70"/>
      <c r="DP285" s="70"/>
      <c r="DQ285" s="70"/>
      <c r="DR285" s="70"/>
      <c r="DS285" s="70"/>
      <c r="DT285" s="70"/>
      <c r="DU285" s="70"/>
      <c r="DV285" s="70"/>
      <c r="DW285" s="70"/>
      <c r="DX285" s="70"/>
      <c r="DY285" s="70"/>
      <c r="DZ285" s="70"/>
      <c r="EA285" s="70"/>
      <c r="EB285" s="70"/>
      <c r="EC285" s="70"/>
      <c r="EE285" s="95" t="s">
        <v>450</v>
      </c>
      <c r="EF285" s="663"/>
      <c r="EG285" s="663"/>
      <c r="EH285" s="663"/>
      <c r="EI285" s="216"/>
      <c r="EJ285" s="674"/>
      <c r="EK285" s="674"/>
      <c r="EL285" s="674"/>
      <c r="EM285" s="674"/>
      <c r="EN285" s="674"/>
      <c r="EO285" s="674"/>
      <c r="EP285" s="674"/>
      <c r="EQ285" s="674"/>
      <c r="ER285" s="674"/>
      <c r="ES285" s="674"/>
      <c r="ET285" s="674"/>
      <c r="EU285" s="674"/>
      <c r="EV285" s="674"/>
      <c r="EW285" s="674"/>
      <c r="EX285" s="674"/>
      <c r="EY285" s="674"/>
      <c r="EZ285" s="674"/>
      <c r="FA285" s="674"/>
      <c r="FB285" s="674"/>
      <c r="FC285" s="674"/>
      <c r="FD285" s="674"/>
      <c r="FE285" s="674"/>
      <c r="FF285" s="674"/>
      <c r="FG285" s="674"/>
      <c r="FH285" s="674"/>
      <c r="FI285" s="674"/>
      <c r="FJ285" s="674"/>
      <c r="FK285" s="674"/>
      <c r="FL285" s="674"/>
      <c r="FM285" s="674"/>
      <c r="FN285" s="674"/>
      <c r="FO285" s="674"/>
      <c r="FP285" s="674"/>
      <c r="FQ285" s="674"/>
      <c r="FR285" s="674"/>
      <c r="FS285" s="674"/>
      <c r="FT285" s="674"/>
      <c r="FU285" s="674"/>
      <c r="FV285" s="674"/>
      <c r="FW285" s="674"/>
      <c r="FX285" s="674"/>
      <c r="FY285" s="674"/>
      <c r="FZ285" s="674"/>
      <c r="GA285" s="674"/>
      <c r="GB285" s="674"/>
      <c r="GC285" s="674"/>
      <c r="GD285" s="674"/>
      <c r="GE285" s="674"/>
      <c r="GF285" s="674"/>
      <c r="GG285" s="674"/>
      <c r="GH285" s="674"/>
      <c r="GI285" s="674"/>
      <c r="GJ285" s="674"/>
      <c r="GK285" s="674"/>
      <c r="GL285" s="674"/>
      <c r="GM285" s="674"/>
      <c r="GN285" s="674"/>
      <c r="GO285" s="674"/>
      <c r="GP285" s="674"/>
      <c r="GQ285" s="674"/>
      <c r="GR285" s="674"/>
      <c r="GS285" s="674"/>
      <c r="GT285" s="674"/>
      <c r="GU285" s="674"/>
      <c r="GV285" s="674"/>
      <c r="GW285" s="674"/>
      <c r="GX285" s="674"/>
      <c r="GY285" s="674"/>
      <c r="GZ285" s="674"/>
      <c r="HA285" s="674"/>
      <c r="HB285" s="674"/>
      <c r="HC285" s="674"/>
      <c r="HD285" s="674"/>
      <c r="HE285" s="674"/>
      <c r="HF285" s="674"/>
      <c r="HG285" s="674"/>
      <c r="HH285" s="674"/>
      <c r="HI285" s="674"/>
      <c r="HJ285" s="674"/>
      <c r="HK285" s="674"/>
      <c r="HL285" s="674"/>
      <c r="HM285" s="674"/>
      <c r="HN285" s="674"/>
      <c r="HO285" s="674"/>
      <c r="HP285" s="674"/>
      <c r="HQ285" s="674"/>
      <c r="HR285" s="674"/>
      <c r="HS285" s="674"/>
      <c r="HT285" s="674"/>
      <c r="HU285" s="674"/>
      <c r="HV285" s="674"/>
      <c r="HW285" s="674"/>
      <c r="HX285" s="674"/>
      <c r="HY285" s="674"/>
      <c r="HZ285" s="674"/>
      <c r="IA285" s="674"/>
      <c r="IB285" s="674"/>
      <c r="IC285" s="674"/>
      <c r="ID285" s="674"/>
      <c r="IE285" s="674"/>
      <c r="IF285" s="674"/>
      <c r="IG285" s="674"/>
      <c r="IH285" s="674"/>
      <c r="II285" s="674"/>
      <c r="IJ285" s="674"/>
      <c r="IK285" s="674"/>
      <c r="IL285" s="674"/>
      <c r="IM285" s="674"/>
      <c r="IN285" s="674"/>
      <c r="IO285" s="674"/>
      <c r="IP285" s="674"/>
      <c r="IQ285" s="70"/>
    </row>
    <row r="286" spans="1:251" ht="16.5" hidden="1" customHeight="1">
      <c r="A286" s="95"/>
      <c r="J286" s="214"/>
      <c r="R286" s="95"/>
      <c r="S286" s="95"/>
      <c r="T286" s="95"/>
      <c r="U286" s="70"/>
      <c r="V286" s="214"/>
      <c r="W286" s="70"/>
      <c r="X286" s="70"/>
      <c r="Y286" s="70"/>
      <c r="Z286" s="70"/>
      <c r="AA286" s="70"/>
      <c r="AB286" s="70"/>
      <c r="AC286" s="70"/>
      <c r="AD286" s="70"/>
      <c r="AE286" s="70"/>
      <c r="AF286" s="70"/>
      <c r="AG286" s="70"/>
      <c r="AH286" s="70"/>
      <c r="AI286" s="70"/>
      <c r="AJ286" s="70"/>
      <c r="AK286" s="70"/>
      <c r="AL286" s="70"/>
      <c r="AM286" s="70"/>
      <c r="AN286" s="70"/>
      <c r="AO286" s="70"/>
      <c r="AP286" s="70"/>
      <c r="AQ286" s="70"/>
      <c r="AR286" s="70"/>
      <c r="AS286" s="70"/>
      <c r="AT286" s="70"/>
      <c r="AU286" s="70"/>
      <c r="AV286" s="70"/>
      <c r="AW286" s="70"/>
      <c r="AX286" s="70"/>
      <c r="AY286" s="70"/>
      <c r="AZ286" s="70"/>
      <c r="BA286" s="70"/>
      <c r="BB286" s="70"/>
      <c r="BC286" s="70"/>
      <c r="BD286" s="70"/>
      <c r="BE286" s="70"/>
      <c r="BF286" s="70"/>
      <c r="BG286" s="70"/>
      <c r="BH286" s="70"/>
      <c r="BI286" s="70"/>
      <c r="BJ286" s="70"/>
      <c r="BK286" s="70"/>
      <c r="BL286" s="70"/>
      <c r="BM286" s="70"/>
      <c r="BN286" s="70"/>
      <c r="BO286" s="70"/>
      <c r="BP286" s="70"/>
      <c r="BQ286" s="70"/>
      <c r="BR286" s="70"/>
      <c r="BS286" s="70"/>
      <c r="BT286" s="70"/>
      <c r="BU286" s="70"/>
      <c r="BV286" s="70"/>
      <c r="BW286" s="70"/>
      <c r="BX286" s="70"/>
      <c r="BY286" s="70"/>
      <c r="BZ286" s="70"/>
      <c r="CA286" s="70"/>
      <c r="CB286" s="70"/>
      <c r="CC286" s="70"/>
      <c r="CD286" s="70"/>
      <c r="CE286" s="70"/>
      <c r="CF286" s="70"/>
      <c r="CG286" s="70"/>
      <c r="CH286" s="70"/>
      <c r="CI286" s="70"/>
      <c r="CJ286" s="70"/>
      <c r="CK286" s="70"/>
      <c r="CL286" s="70"/>
      <c r="CM286" s="70"/>
      <c r="CN286" s="70"/>
      <c r="CO286" s="70"/>
      <c r="CP286" s="70"/>
      <c r="CQ286" s="70"/>
      <c r="CR286" s="70"/>
      <c r="CS286" s="70"/>
      <c r="CT286" s="70"/>
      <c r="CU286" s="70"/>
      <c r="CV286" s="70"/>
      <c r="CW286" s="70"/>
      <c r="CX286" s="70"/>
      <c r="CY286" s="70"/>
      <c r="CZ286" s="70"/>
      <c r="DA286" s="70"/>
      <c r="DB286" s="70"/>
      <c r="DC286" s="70"/>
      <c r="DD286" s="70"/>
      <c r="DE286" s="70"/>
      <c r="DF286" s="70"/>
      <c r="DG286" s="70"/>
      <c r="DH286" s="70"/>
      <c r="DI286" s="70"/>
      <c r="DJ286" s="70"/>
      <c r="DK286" s="70"/>
      <c r="DL286" s="70"/>
      <c r="DM286" s="70"/>
      <c r="DN286" s="70"/>
      <c r="DO286" s="70"/>
      <c r="DP286" s="70"/>
      <c r="DQ286" s="70"/>
      <c r="DR286" s="70"/>
      <c r="DS286" s="70"/>
      <c r="DT286" s="70"/>
      <c r="DU286" s="70"/>
      <c r="DV286" s="70"/>
      <c r="DW286" s="70"/>
      <c r="DX286" s="70"/>
      <c r="DY286" s="70"/>
      <c r="DZ286" s="70"/>
      <c r="EA286" s="70"/>
      <c r="EB286" s="70"/>
      <c r="EC286" s="70"/>
      <c r="EE286" s="95" t="s">
        <v>450</v>
      </c>
      <c r="EF286" s="663"/>
      <c r="EG286" s="663"/>
      <c r="EH286" s="663"/>
      <c r="EI286" s="216"/>
      <c r="EJ286" s="674"/>
      <c r="EK286" s="674"/>
      <c r="EL286" s="674"/>
      <c r="EM286" s="674"/>
      <c r="EN286" s="674"/>
      <c r="EO286" s="674"/>
      <c r="EP286" s="674"/>
      <c r="EQ286" s="674"/>
      <c r="ER286" s="674"/>
      <c r="ES286" s="674"/>
      <c r="ET286" s="674"/>
      <c r="EU286" s="674"/>
      <c r="EV286" s="674"/>
      <c r="EW286" s="674"/>
      <c r="EX286" s="674"/>
      <c r="EY286" s="674"/>
      <c r="EZ286" s="674"/>
      <c r="FA286" s="674"/>
      <c r="FB286" s="674"/>
      <c r="FC286" s="674"/>
      <c r="FD286" s="674"/>
      <c r="FE286" s="674"/>
      <c r="FF286" s="674"/>
      <c r="FG286" s="674"/>
      <c r="FH286" s="674"/>
      <c r="FI286" s="674"/>
      <c r="FJ286" s="674"/>
      <c r="FK286" s="674"/>
      <c r="FL286" s="674"/>
      <c r="FM286" s="674"/>
      <c r="FN286" s="674"/>
      <c r="FO286" s="674"/>
      <c r="FP286" s="674"/>
      <c r="FQ286" s="674"/>
      <c r="FR286" s="674"/>
      <c r="FS286" s="674"/>
      <c r="FT286" s="674"/>
      <c r="FU286" s="674"/>
      <c r="FV286" s="674"/>
      <c r="FW286" s="674"/>
      <c r="FX286" s="674"/>
      <c r="FY286" s="674"/>
      <c r="FZ286" s="674"/>
      <c r="GA286" s="674"/>
      <c r="GB286" s="674"/>
      <c r="GC286" s="674"/>
      <c r="GD286" s="674"/>
      <c r="GE286" s="674"/>
      <c r="GF286" s="674"/>
      <c r="GG286" s="674"/>
      <c r="GH286" s="674"/>
      <c r="GI286" s="674"/>
      <c r="GJ286" s="674"/>
      <c r="GK286" s="674"/>
      <c r="GL286" s="674"/>
      <c r="GM286" s="674"/>
      <c r="GN286" s="674"/>
      <c r="GO286" s="674"/>
      <c r="GP286" s="674"/>
      <c r="GQ286" s="674"/>
      <c r="GR286" s="674"/>
      <c r="GS286" s="674"/>
      <c r="GT286" s="674"/>
      <c r="GU286" s="674"/>
      <c r="GV286" s="674"/>
      <c r="GW286" s="674"/>
      <c r="GX286" s="674"/>
      <c r="GY286" s="674"/>
      <c r="GZ286" s="674"/>
      <c r="HA286" s="674"/>
      <c r="HB286" s="674"/>
      <c r="HC286" s="674"/>
      <c r="HD286" s="674"/>
      <c r="HE286" s="674"/>
      <c r="HF286" s="674"/>
      <c r="HG286" s="674"/>
      <c r="HH286" s="674"/>
      <c r="HI286" s="674"/>
      <c r="HJ286" s="674"/>
      <c r="HK286" s="674"/>
      <c r="HL286" s="674"/>
      <c r="HM286" s="674"/>
      <c r="HN286" s="674"/>
      <c r="HO286" s="674"/>
      <c r="HP286" s="674"/>
      <c r="HQ286" s="674"/>
      <c r="HR286" s="674"/>
      <c r="HS286" s="674"/>
      <c r="HT286" s="674"/>
      <c r="HU286" s="674"/>
      <c r="HV286" s="674"/>
      <c r="HW286" s="674"/>
      <c r="HX286" s="674"/>
      <c r="HY286" s="674"/>
      <c r="HZ286" s="674"/>
      <c r="IA286" s="674"/>
      <c r="IB286" s="674"/>
      <c r="IC286" s="674"/>
      <c r="ID286" s="674"/>
      <c r="IE286" s="674"/>
      <c r="IF286" s="674"/>
      <c r="IG286" s="674"/>
      <c r="IH286" s="674"/>
      <c r="II286" s="674"/>
      <c r="IJ286" s="674"/>
      <c r="IK286" s="674"/>
      <c r="IL286" s="674"/>
      <c r="IM286" s="674"/>
      <c r="IN286" s="674"/>
      <c r="IO286" s="674"/>
      <c r="IP286" s="674"/>
      <c r="IQ286" s="70"/>
    </row>
    <row r="287" spans="1:251" ht="16.5" hidden="1" customHeight="1">
      <c r="A287" s="95"/>
      <c r="J287" s="214"/>
      <c r="R287" s="95"/>
      <c r="S287" s="95"/>
      <c r="T287" s="95"/>
      <c r="U287" s="70"/>
      <c r="V287" s="214"/>
      <c r="W287" s="70"/>
      <c r="X287" s="70"/>
      <c r="Y287" s="70"/>
      <c r="Z287" s="70"/>
      <c r="AA287" s="70"/>
      <c r="AB287" s="70"/>
      <c r="AC287" s="70"/>
      <c r="AD287" s="70"/>
      <c r="AE287" s="70"/>
      <c r="AF287" s="70"/>
      <c r="AG287" s="70"/>
      <c r="AH287" s="70"/>
      <c r="AI287" s="70"/>
      <c r="AJ287" s="70"/>
      <c r="AK287" s="70"/>
      <c r="AL287" s="70"/>
      <c r="AM287" s="70"/>
      <c r="AN287" s="70"/>
      <c r="AO287" s="70"/>
      <c r="AP287" s="70"/>
      <c r="AQ287" s="70"/>
      <c r="AR287" s="70"/>
      <c r="AS287" s="70"/>
      <c r="AT287" s="70"/>
      <c r="AU287" s="70"/>
      <c r="AV287" s="70"/>
      <c r="AW287" s="70"/>
      <c r="AX287" s="70"/>
      <c r="AY287" s="70"/>
      <c r="AZ287" s="70"/>
      <c r="BA287" s="70"/>
      <c r="BB287" s="70"/>
      <c r="BC287" s="70"/>
      <c r="BD287" s="70"/>
      <c r="BE287" s="70"/>
      <c r="BF287" s="70"/>
      <c r="BG287" s="70"/>
      <c r="BH287" s="70"/>
      <c r="BI287" s="70"/>
      <c r="BJ287" s="70"/>
      <c r="BK287" s="70"/>
      <c r="BL287" s="70"/>
      <c r="BM287" s="70"/>
      <c r="BN287" s="70"/>
      <c r="BO287" s="70"/>
      <c r="BP287" s="70"/>
      <c r="BQ287" s="70"/>
      <c r="BR287" s="70"/>
      <c r="BS287" s="70"/>
      <c r="BT287" s="70"/>
      <c r="BU287" s="70"/>
      <c r="BV287" s="70"/>
      <c r="BW287" s="70"/>
      <c r="BX287" s="70"/>
      <c r="BY287" s="70"/>
      <c r="BZ287" s="70"/>
      <c r="CA287" s="70"/>
      <c r="CB287" s="70"/>
      <c r="CC287" s="70"/>
      <c r="CD287" s="70"/>
      <c r="CE287" s="70"/>
      <c r="CF287" s="70"/>
      <c r="CG287" s="70"/>
      <c r="CH287" s="70"/>
      <c r="CI287" s="70"/>
      <c r="CJ287" s="70"/>
      <c r="CK287" s="70"/>
      <c r="CL287" s="70"/>
      <c r="CM287" s="70"/>
      <c r="CN287" s="70"/>
      <c r="CO287" s="70"/>
      <c r="CP287" s="70"/>
      <c r="CQ287" s="70"/>
      <c r="CR287" s="70"/>
      <c r="CS287" s="70"/>
      <c r="CT287" s="70"/>
      <c r="CU287" s="70"/>
      <c r="CV287" s="70"/>
      <c r="CW287" s="70"/>
      <c r="CX287" s="70"/>
      <c r="CY287" s="70"/>
      <c r="CZ287" s="70"/>
      <c r="DA287" s="70"/>
      <c r="DB287" s="70"/>
      <c r="DC287" s="70"/>
      <c r="DD287" s="70"/>
      <c r="DE287" s="70"/>
      <c r="DF287" s="70"/>
      <c r="DG287" s="70"/>
      <c r="DH287" s="70"/>
      <c r="DI287" s="70"/>
      <c r="DJ287" s="70"/>
      <c r="DK287" s="70"/>
      <c r="DL287" s="70"/>
      <c r="DM287" s="70"/>
      <c r="DN287" s="70"/>
      <c r="DO287" s="70"/>
      <c r="DP287" s="70"/>
      <c r="DQ287" s="70"/>
      <c r="DR287" s="70"/>
      <c r="DS287" s="70"/>
      <c r="DT287" s="70"/>
      <c r="DU287" s="70"/>
      <c r="DV287" s="70"/>
      <c r="DW287" s="70"/>
      <c r="DX287" s="70"/>
      <c r="DY287" s="70"/>
      <c r="DZ287" s="70"/>
      <c r="EA287" s="70"/>
      <c r="EB287" s="70"/>
      <c r="EC287" s="70"/>
      <c r="EE287" s="95" t="s">
        <v>450</v>
      </c>
      <c r="EF287" s="663"/>
      <c r="EG287" s="663"/>
      <c r="EH287" s="663"/>
      <c r="EI287" s="216"/>
      <c r="EJ287" s="674"/>
      <c r="EK287" s="674"/>
      <c r="EL287" s="674"/>
      <c r="EM287" s="674"/>
      <c r="EN287" s="674"/>
      <c r="EO287" s="674"/>
      <c r="EP287" s="674"/>
      <c r="EQ287" s="674"/>
      <c r="ER287" s="674"/>
      <c r="ES287" s="674"/>
      <c r="ET287" s="674"/>
      <c r="EU287" s="674"/>
      <c r="EV287" s="674"/>
      <c r="EW287" s="674"/>
      <c r="EX287" s="674"/>
      <c r="EY287" s="674"/>
      <c r="EZ287" s="674"/>
      <c r="FA287" s="674"/>
      <c r="FB287" s="674"/>
      <c r="FC287" s="674"/>
      <c r="FD287" s="674"/>
      <c r="FE287" s="674"/>
      <c r="FF287" s="674"/>
      <c r="FG287" s="674"/>
      <c r="FH287" s="674"/>
      <c r="FI287" s="674"/>
      <c r="FJ287" s="674"/>
      <c r="FK287" s="674"/>
      <c r="FL287" s="674"/>
      <c r="FM287" s="674"/>
      <c r="FN287" s="674"/>
      <c r="FO287" s="674"/>
      <c r="FP287" s="674"/>
      <c r="FQ287" s="674"/>
      <c r="FR287" s="674"/>
      <c r="FS287" s="674"/>
      <c r="FT287" s="674"/>
      <c r="FU287" s="674"/>
      <c r="FV287" s="674"/>
      <c r="FW287" s="674"/>
      <c r="FX287" s="674"/>
      <c r="FY287" s="674"/>
      <c r="FZ287" s="674"/>
      <c r="GA287" s="674"/>
      <c r="GB287" s="674"/>
      <c r="GC287" s="674"/>
      <c r="GD287" s="674"/>
      <c r="GE287" s="674"/>
      <c r="GF287" s="674"/>
      <c r="GG287" s="674"/>
      <c r="GH287" s="674"/>
      <c r="GI287" s="674"/>
      <c r="GJ287" s="674"/>
      <c r="GK287" s="674"/>
      <c r="GL287" s="674"/>
      <c r="GM287" s="674"/>
      <c r="GN287" s="674"/>
      <c r="GO287" s="674"/>
      <c r="GP287" s="674"/>
      <c r="GQ287" s="674"/>
      <c r="GR287" s="674"/>
      <c r="GS287" s="674"/>
      <c r="GT287" s="674"/>
      <c r="GU287" s="674"/>
      <c r="GV287" s="674"/>
      <c r="GW287" s="674"/>
      <c r="GX287" s="674"/>
      <c r="GY287" s="674"/>
      <c r="GZ287" s="674"/>
      <c r="HA287" s="674"/>
      <c r="HB287" s="674"/>
      <c r="HC287" s="674"/>
      <c r="HD287" s="674"/>
      <c r="HE287" s="674"/>
      <c r="HF287" s="674"/>
      <c r="HG287" s="674"/>
      <c r="HH287" s="674"/>
      <c r="HI287" s="674"/>
      <c r="HJ287" s="674"/>
      <c r="HK287" s="674"/>
      <c r="HL287" s="674"/>
      <c r="HM287" s="674"/>
      <c r="HN287" s="674"/>
      <c r="HO287" s="674"/>
      <c r="HP287" s="674"/>
      <c r="HQ287" s="674"/>
      <c r="HR287" s="674"/>
      <c r="HS287" s="674"/>
      <c r="HT287" s="674"/>
      <c r="HU287" s="674"/>
      <c r="HV287" s="674"/>
      <c r="HW287" s="674"/>
      <c r="HX287" s="674"/>
      <c r="HY287" s="674"/>
      <c r="HZ287" s="674"/>
      <c r="IA287" s="674"/>
      <c r="IB287" s="674"/>
      <c r="IC287" s="674"/>
      <c r="ID287" s="674"/>
      <c r="IE287" s="674"/>
      <c r="IF287" s="674"/>
      <c r="IG287" s="674"/>
      <c r="IH287" s="674"/>
      <c r="II287" s="674"/>
      <c r="IJ287" s="674"/>
      <c r="IK287" s="674"/>
      <c r="IL287" s="674"/>
      <c r="IM287" s="674"/>
      <c r="IN287" s="674"/>
      <c r="IO287" s="674"/>
      <c r="IP287" s="674"/>
      <c r="IQ287" s="70"/>
    </row>
    <row r="288" spans="1:251" ht="16.5" hidden="1" customHeight="1">
      <c r="A288" s="95"/>
      <c r="J288" s="214"/>
      <c r="R288" s="95"/>
      <c r="S288" s="95"/>
      <c r="T288" s="95"/>
      <c r="U288" s="70"/>
      <c r="V288" s="214"/>
      <c r="W288" s="70"/>
      <c r="X288" s="70"/>
      <c r="Y288" s="70"/>
      <c r="Z288" s="70"/>
      <c r="AA288" s="70"/>
      <c r="AB288" s="70"/>
      <c r="AC288" s="70"/>
      <c r="AD288" s="70"/>
      <c r="AE288" s="70"/>
      <c r="AF288" s="70"/>
      <c r="AG288" s="70"/>
      <c r="AH288" s="70"/>
      <c r="AI288" s="70"/>
      <c r="AJ288" s="70"/>
      <c r="AK288" s="70"/>
      <c r="AL288" s="70"/>
      <c r="AM288" s="70"/>
      <c r="AN288" s="70"/>
      <c r="AO288" s="70"/>
      <c r="AP288" s="70"/>
      <c r="AQ288" s="70"/>
      <c r="AR288" s="70"/>
      <c r="AS288" s="70"/>
      <c r="AT288" s="70"/>
      <c r="AU288" s="70"/>
      <c r="AV288" s="70"/>
      <c r="AW288" s="70"/>
      <c r="AX288" s="70"/>
      <c r="AY288" s="70"/>
      <c r="AZ288" s="70"/>
      <c r="BA288" s="70"/>
      <c r="BB288" s="70"/>
      <c r="BC288" s="70"/>
      <c r="BD288" s="70"/>
      <c r="BE288" s="70"/>
      <c r="BF288" s="70"/>
      <c r="BG288" s="70"/>
      <c r="BH288" s="70"/>
      <c r="BI288" s="70"/>
      <c r="BJ288" s="70"/>
      <c r="BK288" s="70"/>
      <c r="BL288" s="70"/>
      <c r="BM288" s="70"/>
      <c r="BN288" s="70"/>
      <c r="BO288" s="70"/>
      <c r="BP288" s="70"/>
      <c r="BQ288" s="70"/>
      <c r="BR288" s="70"/>
      <c r="BS288" s="70"/>
      <c r="BT288" s="70"/>
      <c r="BU288" s="70"/>
      <c r="BV288" s="70"/>
      <c r="BW288" s="70"/>
      <c r="BX288" s="70"/>
      <c r="BY288" s="70"/>
      <c r="BZ288" s="70"/>
      <c r="CA288" s="70"/>
      <c r="CB288" s="70"/>
      <c r="CC288" s="70"/>
      <c r="CD288" s="70"/>
      <c r="CE288" s="70"/>
      <c r="CF288" s="70"/>
      <c r="CG288" s="70"/>
      <c r="CH288" s="70"/>
      <c r="CI288" s="70"/>
      <c r="CJ288" s="70"/>
      <c r="CK288" s="70"/>
      <c r="CL288" s="70"/>
      <c r="CM288" s="70"/>
      <c r="CN288" s="70"/>
      <c r="CO288" s="70"/>
      <c r="CP288" s="70"/>
      <c r="CQ288" s="70"/>
      <c r="CR288" s="70"/>
      <c r="CS288" s="70"/>
      <c r="CT288" s="70"/>
      <c r="CU288" s="70"/>
      <c r="CV288" s="70"/>
      <c r="CW288" s="70"/>
      <c r="CX288" s="70"/>
      <c r="CY288" s="70"/>
      <c r="CZ288" s="70"/>
      <c r="DA288" s="70"/>
      <c r="DB288" s="70"/>
      <c r="DC288" s="70"/>
      <c r="DD288" s="70"/>
      <c r="DE288" s="70"/>
      <c r="DF288" s="70"/>
      <c r="DG288" s="70"/>
      <c r="DH288" s="70"/>
      <c r="DI288" s="70"/>
      <c r="DJ288" s="70"/>
      <c r="DK288" s="70"/>
      <c r="DL288" s="70"/>
      <c r="DM288" s="70"/>
      <c r="DN288" s="70"/>
      <c r="DO288" s="70"/>
      <c r="DP288" s="70"/>
      <c r="DQ288" s="70"/>
      <c r="DR288" s="70"/>
      <c r="DS288" s="70"/>
      <c r="DT288" s="70"/>
      <c r="DU288" s="70"/>
      <c r="DV288" s="70"/>
      <c r="DW288" s="70"/>
      <c r="DX288" s="70"/>
      <c r="DY288" s="70"/>
      <c r="DZ288" s="70"/>
      <c r="EA288" s="70"/>
      <c r="EB288" s="70"/>
      <c r="EC288" s="70"/>
      <c r="EE288" s="95" t="s">
        <v>450</v>
      </c>
      <c r="EF288" s="663"/>
      <c r="EG288" s="663"/>
      <c r="EH288" s="663"/>
      <c r="EI288" s="216"/>
      <c r="EJ288" s="674"/>
      <c r="EK288" s="674"/>
      <c r="EL288" s="674"/>
      <c r="EM288" s="674"/>
      <c r="EN288" s="674"/>
      <c r="EO288" s="674"/>
      <c r="EP288" s="674"/>
      <c r="EQ288" s="674"/>
      <c r="ER288" s="674"/>
      <c r="ES288" s="674"/>
      <c r="ET288" s="674"/>
      <c r="EU288" s="674"/>
      <c r="EV288" s="674"/>
      <c r="EW288" s="674"/>
      <c r="EX288" s="674"/>
      <c r="EY288" s="674"/>
      <c r="EZ288" s="674"/>
      <c r="FA288" s="674"/>
      <c r="FB288" s="674"/>
      <c r="FC288" s="674"/>
      <c r="FD288" s="674"/>
      <c r="FE288" s="674"/>
      <c r="FF288" s="674"/>
      <c r="FG288" s="674"/>
      <c r="FH288" s="674"/>
      <c r="FI288" s="674"/>
      <c r="FJ288" s="674"/>
      <c r="FK288" s="674"/>
      <c r="FL288" s="674"/>
      <c r="FM288" s="674"/>
      <c r="FN288" s="674"/>
      <c r="FO288" s="674"/>
      <c r="FP288" s="674"/>
      <c r="FQ288" s="674"/>
      <c r="FR288" s="674"/>
      <c r="FS288" s="674"/>
      <c r="FT288" s="674"/>
      <c r="FU288" s="674"/>
      <c r="FV288" s="674"/>
      <c r="FW288" s="674"/>
      <c r="FX288" s="674"/>
      <c r="FY288" s="674"/>
      <c r="FZ288" s="674"/>
      <c r="GA288" s="674"/>
      <c r="GB288" s="674"/>
      <c r="GC288" s="674"/>
      <c r="GD288" s="674"/>
      <c r="GE288" s="674"/>
      <c r="GF288" s="674"/>
      <c r="GG288" s="674"/>
      <c r="GH288" s="674"/>
      <c r="GI288" s="674"/>
      <c r="GJ288" s="674"/>
      <c r="GK288" s="674"/>
      <c r="GL288" s="674"/>
      <c r="GM288" s="674"/>
      <c r="GN288" s="674"/>
      <c r="GO288" s="674"/>
      <c r="GP288" s="674"/>
      <c r="GQ288" s="674"/>
      <c r="GR288" s="674"/>
      <c r="GS288" s="674"/>
      <c r="GT288" s="674"/>
      <c r="GU288" s="674"/>
      <c r="GV288" s="674"/>
      <c r="GW288" s="674"/>
      <c r="GX288" s="674"/>
      <c r="GY288" s="674"/>
      <c r="GZ288" s="674"/>
      <c r="HA288" s="674"/>
      <c r="HB288" s="674"/>
      <c r="HC288" s="674"/>
      <c r="HD288" s="674"/>
      <c r="HE288" s="674"/>
      <c r="HF288" s="674"/>
      <c r="HG288" s="674"/>
      <c r="HH288" s="674"/>
      <c r="HI288" s="674"/>
      <c r="HJ288" s="674"/>
      <c r="HK288" s="674"/>
      <c r="HL288" s="674"/>
      <c r="HM288" s="674"/>
      <c r="HN288" s="674"/>
      <c r="HO288" s="674"/>
      <c r="HP288" s="674"/>
      <c r="HQ288" s="674"/>
      <c r="HR288" s="674"/>
      <c r="HS288" s="674"/>
      <c r="HT288" s="674"/>
      <c r="HU288" s="674"/>
      <c r="HV288" s="674"/>
      <c r="HW288" s="674"/>
      <c r="HX288" s="674"/>
      <c r="HY288" s="674"/>
      <c r="HZ288" s="674"/>
      <c r="IA288" s="674"/>
      <c r="IB288" s="674"/>
      <c r="IC288" s="674"/>
      <c r="ID288" s="674"/>
      <c r="IE288" s="674"/>
      <c r="IF288" s="674"/>
      <c r="IG288" s="674"/>
      <c r="IH288" s="674"/>
      <c r="II288" s="674"/>
      <c r="IJ288" s="674"/>
      <c r="IK288" s="674"/>
      <c r="IL288" s="674"/>
      <c r="IM288" s="674"/>
      <c r="IN288" s="674"/>
      <c r="IO288" s="674"/>
      <c r="IP288" s="674"/>
      <c r="IQ288" s="70"/>
    </row>
    <row r="289" spans="10:251" ht="16.5" hidden="1" customHeight="1">
      <c r="J289" s="214"/>
      <c r="R289" s="95"/>
      <c r="S289" s="95"/>
      <c r="T289" s="95"/>
      <c r="U289" s="70"/>
      <c r="V289" s="214"/>
      <c r="W289" s="70"/>
      <c r="X289" s="70"/>
      <c r="Y289" s="70"/>
      <c r="Z289" s="70"/>
      <c r="AA289" s="70"/>
      <c r="AB289" s="70"/>
      <c r="AC289" s="70"/>
      <c r="AD289" s="70"/>
      <c r="AE289" s="70"/>
      <c r="AF289" s="70"/>
      <c r="AG289" s="70"/>
      <c r="AH289" s="70"/>
      <c r="AI289" s="70"/>
      <c r="AJ289" s="70"/>
      <c r="AK289" s="70"/>
      <c r="AL289" s="70"/>
      <c r="AM289" s="70"/>
      <c r="AN289" s="70"/>
      <c r="AO289" s="70"/>
      <c r="AP289" s="70"/>
      <c r="AQ289" s="70"/>
      <c r="AR289" s="70"/>
      <c r="AS289" s="70"/>
      <c r="AT289" s="70"/>
      <c r="AU289" s="70"/>
      <c r="AV289" s="70"/>
      <c r="AW289" s="70"/>
      <c r="AX289" s="70"/>
      <c r="AY289" s="70"/>
      <c r="AZ289" s="70"/>
      <c r="BA289" s="70"/>
      <c r="BB289" s="70"/>
      <c r="BC289" s="70"/>
      <c r="BD289" s="70"/>
      <c r="BE289" s="70"/>
      <c r="BF289" s="70"/>
      <c r="BG289" s="70"/>
      <c r="BH289" s="70"/>
      <c r="BI289" s="70"/>
      <c r="BJ289" s="70"/>
      <c r="BK289" s="70"/>
      <c r="BL289" s="70"/>
      <c r="BM289" s="70"/>
      <c r="BN289" s="70"/>
      <c r="BO289" s="70"/>
      <c r="BP289" s="70"/>
      <c r="BQ289" s="70"/>
      <c r="BR289" s="70"/>
      <c r="BS289" s="70"/>
      <c r="BT289" s="70"/>
      <c r="BU289" s="70"/>
      <c r="BV289" s="70"/>
      <c r="BW289" s="70"/>
      <c r="BX289" s="70"/>
      <c r="BY289" s="70"/>
      <c r="BZ289" s="70"/>
      <c r="CA289" s="70"/>
      <c r="CB289" s="70"/>
      <c r="CC289" s="70"/>
      <c r="CD289" s="70"/>
      <c r="CE289" s="70"/>
      <c r="CF289" s="70"/>
      <c r="CG289" s="70"/>
      <c r="CH289" s="70"/>
      <c r="CI289" s="70"/>
      <c r="CJ289" s="70"/>
      <c r="CK289" s="70"/>
      <c r="CL289" s="70"/>
      <c r="CM289" s="70"/>
      <c r="CN289" s="70"/>
      <c r="CO289" s="70"/>
      <c r="CP289" s="70"/>
      <c r="CQ289" s="70"/>
      <c r="CR289" s="70"/>
      <c r="CS289" s="70"/>
      <c r="CT289" s="70"/>
      <c r="CU289" s="70"/>
      <c r="CV289" s="70"/>
      <c r="CW289" s="70"/>
      <c r="CX289" s="70"/>
      <c r="CY289" s="70"/>
      <c r="CZ289" s="70"/>
      <c r="DA289" s="70"/>
      <c r="DB289" s="70"/>
      <c r="DC289" s="70"/>
      <c r="DD289" s="70"/>
      <c r="DE289" s="70"/>
      <c r="DF289" s="70"/>
      <c r="DG289" s="70"/>
      <c r="DH289" s="70"/>
      <c r="DI289" s="70"/>
      <c r="DJ289" s="70"/>
      <c r="DK289" s="70"/>
      <c r="DL289" s="70"/>
      <c r="DM289" s="70"/>
      <c r="DN289" s="70"/>
      <c r="DO289" s="70"/>
      <c r="DP289" s="70"/>
      <c r="DQ289" s="70"/>
      <c r="DR289" s="70"/>
      <c r="DS289" s="70"/>
      <c r="DT289" s="70"/>
      <c r="DU289" s="70"/>
      <c r="DV289" s="70"/>
      <c r="DW289" s="70"/>
      <c r="DX289" s="70"/>
      <c r="DY289" s="70"/>
      <c r="DZ289" s="70"/>
      <c r="EA289" s="70"/>
      <c r="EB289" s="70"/>
      <c r="EC289" s="70"/>
      <c r="EE289" s="95" t="s">
        <v>450</v>
      </c>
      <c r="EF289" s="663"/>
      <c r="EG289" s="663"/>
      <c r="EH289" s="663"/>
      <c r="EI289" s="216"/>
      <c r="EJ289" s="674"/>
      <c r="EK289" s="674"/>
      <c r="EL289" s="674"/>
      <c r="EM289" s="674"/>
      <c r="EN289" s="674"/>
      <c r="EO289" s="674"/>
      <c r="EP289" s="674"/>
      <c r="EQ289" s="674"/>
      <c r="ER289" s="674"/>
      <c r="ES289" s="674"/>
      <c r="ET289" s="674"/>
      <c r="EU289" s="674"/>
      <c r="EV289" s="674"/>
      <c r="EW289" s="674"/>
      <c r="EX289" s="674"/>
      <c r="EY289" s="674"/>
      <c r="EZ289" s="674"/>
      <c r="FA289" s="674"/>
      <c r="FB289" s="674"/>
      <c r="FC289" s="674"/>
      <c r="FD289" s="674"/>
      <c r="FE289" s="674"/>
      <c r="FF289" s="674"/>
      <c r="FG289" s="674"/>
      <c r="FH289" s="674"/>
      <c r="FI289" s="674"/>
      <c r="FJ289" s="674"/>
      <c r="FK289" s="674"/>
      <c r="FL289" s="674"/>
      <c r="FM289" s="674"/>
      <c r="FN289" s="674"/>
      <c r="FO289" s="674"/>
      <c r="FP289" s="674"/>
      <c r="FQ289" s="674"/>
      <c r="FR289" s="674"/>
      <c r="FS289" s="674"/>
      <c r="FT289" s="674"/>
      <c r="FU289" s="674"/>
      <c r="FV289" s="674"/>
      <c r="FW289" s="674"/>
      <c r="FX289" s="674"/>
      <c r="FY289" s="674"/>
      <c r="FZ289" s="674"/>
      <c r="GA289" s="674"/>
      <c r="GB289" s="674"/>
      <c r="GC289" s="674"/>
      <c r="GD289" s="674"/>
      <c r="GE289" s="674"/>
      <c r="GF289" s="674"/>
      <c r="GG289" s="674"/>
      <c r="GH289" s="674"/>
      <c r="GI289" s="674"/>
      <c r="GJ289" s="674"/>
      <c r="GK289" s="674"/>
      <c r="GL289" s="674"/>
      <c r="GM289" s="674"/>
      <c r="GN289" s="674"/>
      <c r="GO289" s="674"/>
      <c r="GP289" s="674"/>
      <c r="GQ289" s="674"/>
      <c r="GR289" s="674"/>
      <c r="GS289" s="674"/>
      <c r="GT289" s="674"/>
      <c r="GU289" s="674"/>
      <c r="GV289" s="674"/>
      <c r="GW289" s="674"/>
      <c r="GX289" s="674"/>
      <c r="GY289" s="674"/>
      <c r="GZ289" s="674"/>
      <c r="HA289" s="674"/>
      <c r="HB289" s="674"/>
      <c r="HC289" s="674"/>
      <c r="HD289" s="674"/>
      <c r="HE289" s="674"/>
      <c r="HF289" s="674"/>
      <c r="HG289" s="674"/>
      <c r="HH289" s="674"/>
      <c r="HI289" s="674"/>
      <c r="HJ289" s="674"/>
      <c r="HK289" s="674"/>
      <c r="HL289" s="674"/>
      <c r="HM289" s="674"/>
      <c r="HN289" s="674"/>
      <c r="HO289" s="674"/>
      <c r="HP289" s="674"/>
      <c r="HQ289" s="674"/>
      <c r="HR289" s="674"/>
      <c r="HS289" s="674"/>
      <c r="HT289" s="674"/>
      <c r="HU289" s="674"/>
      <c r="HV289" s="674"/>
      <c r="HW289" s="674"/>
      <c r="HX289" s="674"/>
      <c r="HY289" s="674"/>
      <c r="HZ289" s="674"/>
      <c r="IA289" s="674"/>
      <c r="IB289" s="674"/>
      <c r="IC289" s="674"/>
      <c r="ID289" s="674"/>
      <c r="IE289" s="674"/>
      <c r="IF289" s="674"/>
      <c r="IG289" s="674"/>
      <c r="IH289" s="674"/>
      <c r="II289" s="674"/>
      <c r="IJ289" s="674"/>
      <c r="IK289" s="674"/>
      <c r="IL289" s="674"/>
      <c r="IM289" s="674"/>
      <c r="IN289" s="674"/>
      <c r="IO289" s="674"/>
      <c r="IP289" s="674"/>
      <c r="IQ289" s="70"/>
    </row>
    <row r="290" spans="10:251" ht="16.5" hidden="1" customHeight="1">
      <c r="J290" s="214"/>
      <c r="R290" s="95"/>
      <c r="S290" s="95"/>
      <c r="T290" s="95"/>
      <c r="U290" s="70"/>
      <c r="V290" s="214"/>
      <c r="W290" s="70"/>
      <c r="X290" s="70"/>
      <c r="Y290" s="70"/>
      <c r="Z290" s="70"/>
      <c r="AA290" s="70"/>
      <c r="AB290" s="70"/>
      <c r="AC290" s="70"/>
      <c r="AD290" s="70"/>
      <c r="AE290" s="70"/>
      <c r="AF290" s="70"/>
      <c r="AG290" s="70"/>
      <c r="AH290" s="70"/>
      <c r="AI290" s="70"/>
      <c r="AJ290" s="70"/>
      <c r="AK290" s="70"/>
      <c r="AL290" s="70"/>
      <c r="AM290" s="70"/>
      <c r="AN290" s="70"/>
      <c r="AO290" s="70"/>
      <c r="AP290" s="70"/>
      <c r="AQ290" s="70"/>
      <c r="AR290" s="70"/>
      <c r="AS290" s="70"/>
      <c r="AT290" s="70"/>
      <c r="AU290" s="70"/>
      <c r="AV290" s="70"/>
      <c r="AW290" s="70"/>
      <c r="AX290" s="70"/>
      <c r="AY290" s="70"/>
      <c r="AZ290" s="70"/>
      <c r="BA290" s="70"/>
      <c r="BB290" s="70"/>
      <c r="BC290" s="70"/>
      <c r="BD290" s="70"/>
      <c r="BE290" s="70"/>
      <c r="BF290" s="70"/>
      <c r="BG290" s="70"/>
      <c r="BH290" s="70"/>
      <c r="BI290" s="70"/>
      <c r="BJ290" s="70"/>
      <c r="BK290" s="70"/>
      <c r="BL290" s="70"/>
      <c r="BM290" s="70"/>
      <c r="BN290" s="70"/>
      <c r="BO290" s="70"/>
      <c r="BP290" s="70"/>
      <c r="BQ290" s="70"/>
      <c r="BR290" s="70"/>
      <c r="BS290" s="70"/>
      <c r="BT290" s="70"/>
      <c r="BU290" s="70"/>
      <c r="BV290" s="70"/>
      <c r="BW290" s="70"/>
      <c r="BX290" s="70"/>
      <c r="BY290" s="70"/>
      <c r="BZ290" s="70"/>
      <c r="CA290" s="70"/>
      <c r="CB290" s="70"/>
      <c r="CC290" s="70"/>
      <c r="CD290" s="70"/>
      <c r="CE290" s="70"/>
      <c r="CF290" s="70"/>
      <c r="CG290" s="70"/>
      <c r="CH290" s="70"/>
      <c r="CI290" s="70"/>
      <c r="CJ290" s="70"/>
      <c r="CK290" s="70"/>
      <c r="CL290" s="70"/>
      <c r="CM290" s="70"/>
      <c r="CN290" s="70"/>
      <c r="CO290" s="70"/>
      <c r="CP290" s="70"/>
      <c r="CQ290" s="70"/>
      <c r="CR290" s="70"/>
      <c r="CS290" s="70"/>
      <c r="CT290" s="70"/>
      <c r="CU290" s="70"/>
      <c r="CV290" s="70"/>
      <c r="CW290" s="70"/>
      <c r="CX290" s="70"/>
      <c r="CY290" s="70"/>
      <c r="CZ290" s="70"/>
      <c r="DA290" s="70"/>
      <c r="DB290" s="70"/>
      <c r="DC290" s="70"/>
      <c r="DD290" s="70"/>
      <c r="DE290" s="70"/>
      <c r="DF290" s="70"/>
      <c r="DG290" s="70"/>
      <c r="DH290" s="70"/>
      <c r="DI290" s="70"/>
      <c r="DJ290" s="70"/>
      <c r="DK290" s="70"/>
      <c r="DL290" s="70"/>
      <c r="DM290" s="70"/>
      <c r="DN290" s="70"/>
      <c r="DO290" s="70"/>
      <c r="DP290" s="70"/>
      <c r="DQ290" s="70"/>
      <c r="DR290" s="70"/>
      <c r="DS290" s="70"/>
      <c r="DT290" s="70"/>
      <c r="DU290" s="70"/>
      <c r="DV290" s="70"/>
      <c r="DW290" s="70"/>
      <c r="DX290" s="70"/>
      <c r="DY290" s="70"/>
      <c r="DZ290" s="70"/>
      <c r="EA290" s="70"/>
      <c r="EB290" s="70"/>
      <c r="EC290" s="70"/>
      <c r="EE290" s="95" t="s">
        <v>450</v>
      </c>
      <c r="EF290" s="663"/>
      <c r="EG290" s="663"/>
      <c r="EH290" s="663"/>
      <c r="EI290" s="216"/>
      <c r="EJ290" s="674"/>
      <c r="EK290" s="674"/>
      <c r="EL290" s="674"/>
      <c r="EM290" s="674"/>
      <c r="EN290" s="674"/>
      <c r="EO290" s="674"/>
      <c r="EP290" s="674"/>
      <c r="EQ290" s="674"/>
      <c r="ER290" s="674"/>
      <c r="ES290" s="674"/>
      <c r="ET290" s="674"/>
      <c r="EU290" s="674"/>
      <c r="EV290" s="674"/>
      <c r="EW290" s="674"/>
      <c r="EX290" s="674"/>
      <c r="EY290" s="674"/>
      <c r="EZ290" s="674"/>
      <c r="FA290" s="674"/>
      <c r="FB290" s="674"/>
      <c r="FC290" s="674"/>
      <c r="FD290" s="674"/>
      <c r="FE290" s="674"/>
      <c r="FF290" s="674"/>
      <c r="FG290" s="674"/>
      <c r="FH290" s="674"/>
      <c r="FI290" s="674"/>
      <c r="FJ290" s="674"/>
      <c r="FK290" s="674"/>
      <c r="FL290" s="674"/>
      <c r="FM290" s="674"/>
      <c r="FN290" s="674"/>
      <c r="FO290" s="674"/>
      <c r="FP290" s="674"/>
      <c r="FQ290" s="674"/>
      <c r="FR290" s="674"/>
      <c r="FS290" s="674"/>
      <c r="FT290" s="674"/>
      <c r="FU290" s="674"/>
      <c r="FV290" s="674"/>
      <c r="FW290" s="674"/>
      <c r="FX290" s="674"/>
      <c r="FY290" s="674"/>
      <c r="FZ290" s="674"/>
      <c r="GA290" s="674"/>
      <c r="GB290" s="674"/>
      <c r="GC290" s="674"/>
      <c r="GD290" s="674"/>
      <c r="GE290" s="674"/>
      <c r="GF290" s="674"/>
      <c r="GG290" s="674"/>
      <c r="GH290" s="674"/>
      <c r="GI290" s="674"/>
      <c r="GJ290" s="674"/>
      <c r="GK290" s="674"/>
      <c r="GL290" s="674"/>
      <c r="GM290" s="674"/>
      <c r="GN290" s="674"/>
      <c r="GO290" s="674"/>
      <c r="GP290" s="674"/>
      <c r="GQ290" s="674"/>
      <c r="GR290" s="674"/>
      <c r="GS290" s="674"/>
      <c r="GT290" s="674"/>
      <c r="GU290" s="674"/>
      <c r="GV290" s="674"/>
      <c r="GW290" s="674"/>
      <c r="GX290" s="674"/>
      <c r="GY290" s="674"/>
      <c r="GZ290" s="674"/>
      <c r="HA290" s="674"/>
      <c r="HB290" s="674"/>
      <c r="HC290" s="674"/>
      <c r="HD290" s="674"/>
      <c r="HE290" s="674"/>
      <c r="HF290" s="674"/>
      <c r="HG290" s="674"/>
      <c r="HH290" s="674"/>
      <c r="HI290" s="674"/>
      <c r="HJ290" s="674"/>
      <c r="HK290" s="674"/>
      <c r="HL290" s="674"/>
      <c r="HM290" s="674"/>
      <c r="HN290" s="674"/>
      <c r="HO290" s="674"/>
      <c r="HP290" s="674"/>
      <c r="HQ290" s="674"/>
      <c r="HR290" s="674"/>
      <c r="HS290" s="674"/>
      <c r="HT290" s="674"/>
      <c r="HU290" s="674"/>
      <c r="HV290" s="674"/>
      <c r="HW290" s="674"/>
      <c r="HX290" s="674"/>
      <c r="HY290" s="674"/>
      <c r="HZ290" s="674"/>
      <c r="IA290" s="674"/>
      <c r="IB290" s="674"/>
      <c r="IC290" s="674"/>
      <c r="ID290" s="674"/>
      <c r="IE290" s="674"/>
      <c r="IF290" s="674"/>
      <c r="IG290" s="674"/>
      <c r="IH290" s="674"/>
      <c r="II290" s="674"/>
      <c r="IJ290" s="674"/>
      <c r="IK290" s="674"/>
      <c r="IL290" s="674"/>
      <c r="IM290" s="674"/>
      <c r="IN290" s="674"/>
      <c r="IO290" s="674"/>
      <c r="IP290" s="674"/>
      <c r="IQ290" s="70"/>
    </row>
    <row r="291" spans="10:251" ht="16.5" hidden="1" customHeight="1">
      <c r="J291" s="214"/>
      <c r="R291" s="95"/>
      <c r="S291" s="95"/>
      <c r="T291" s="95"/>
      <c r="U291" s="70"/>
      <c r="V291" s="214"/>
      <c r="W291" s="70"/>
      <c r="X291" s="70"/>
      <c r="Y291" s="70"/>
      <c r="Z291" s="70"/>
      <c r="AA291" s="70"/>
      <c r="AB291" s="70"/>
      <c r="AC291" s="70"/>
      <c r="AD291" s="70"/>
      <c r="AE291" s="70"/>
      <c r="AF291" s="70"/>
      <c r="AG291" s="70"/>
      <c r="AH291" s="70"/>
      <c r="AI291" s="70"/>
      <c r="AJ291" s="70"/>
      <c r="AK291" s="70"/>
      <c r="AL291" s="70"/>
      <c r="AM291" s="70"/>
      <c r="AN291" s="70"/>
      <c r="AO291" s="70"/>
      <c r="AP291" s="70"/>
      <c r="AQ291" s="70"/>
      <c r="AR291" s="70"/>
      <c r="AS291" s="70"/>
      <c r="AT291" s="70"/>
      <c r="AU291" s="70"/>
      <c r="AV291" s="70"/>
      <c r="AW291" s="70"/>
      <c r="AX291" s="70"/>
      <c r="AY291" s="70"/>
      <c r="AZ291" s="70"/>
      <c r="BA291" s="70"/>
      <c r="BB291" s="70"/>
      <c r="BC291" s="70"/>
      <c r="BD291" s="70"/>
      <c r="BE291" s="70"/>
      <c r="BF291" s="70"/>
      <c r="BG291" s="70"/>
      <c r="BH291" s="70"/>
      <c r="BI291" s="70"/>
      <c r="BJ291" s="70"/>
      <c r="BK291" s="70"/>
      <c r="BL291" s="70"/>
      <c r="BM291" s="70"/>
      <c r="BN291" s="70"/>
      <c r="BO291" s="70"/>
      <c r="BP291" s="70"/>
      <c r="BQ291" s="70"/>
      <c r="BR291" s="70"/>
      <c r="BS291" s="70"/>
      <c r="BT291" s="70"/>
      <c r="BU291" s="70"/>
      <c r="BV291" s="70"/>
      <c r="BW291" s="70"/>
      <c r="BX291" s="70"/>
      <c r="BY291" s="70"/>
      <c r="BZ291" s="70"/>
      <c r="CA291" s="70"/>
      <c r="CB291" s="70"/>
      <c r="CC291" s="70"/>
      <c r="CD291" s="70"/>
      <c r="CE291" s="70"/>
      <c r="CF291" s="70"/>
      <c r="CG291" s="70"/>
      <c r="CH291" s="70"/>
      <c r="CI291" s="70"/>
      <c r="CJ291" s="70"/>
      <c r="CK291" s="70"/>
      <c r="CL291" s="70"/>
      <c r="CM291" s="70"/>
      <c r="CN291" s="70"/>
      <c r="CO291" s="70"/>
      <c r="CP291" s="70"/>
      <c r="CQ291" s="70"/>
      <c r="CR291" s="70"/>
      <c r="CS291" s="70"/>
      <c r="CT291" s="70"/>
      <c r="CU291" s="70"/>
      <c r="CV291" s="70"/>
      <c r="CW291" s="70"/>
      <c r="CX291" s="70"/>
      <c r="CY291" s="70"/>
      <c r="CZ291" s="70"/>
      <c r="DA291" s="70"/>
      <c r="DB291" s="70"/>
      <c r="DC291" s="70"/>
      <c r="DD291" s="70"/>
      <c r="DE291" s="70"/>
      <c r="DF291" s="70"/>
      <c r="DG291" s="70"/>
      <c r="DH291" s="70"/>
      <c r="DI291" s="70"/>
      <c r="DJ291" s="70"/>
      <c r="DK291" s="70"/>
      <c r="DL291" s="70"/>
      <c r="DM291" s="70"/>
      <c r="DN291" s="70"/>
      <c r="DO291" s="70"/>
      <c r="DP291" s="70"/>
      <c r="DQ291" s="70"/>
      <c r="DR291" s="70"/>
      <c r="DS291" s="70"/>
      <c r="DT291" s="70"/>
      <c r="DU291" s="70"/>
      <c r="DV291" s="70"/>
      <c r="DW291" s="70"/>
      <c r="DX291" s="70"/>
      <c r="DY291" s="70"/>
      <c r="DZ291" s="70"/>
      <c r="EA291" s="70"/>
      <c r="EB291" s="70"/>
      <c r="EC291" s="70"/>
      <c r="EE291" s="95" t="s">
        <v>450</v>
      </c>
      <c r="EF291" s="663"/>
      <c r="EG291" s="663"/>
      <c r="EH291" s="663"/>
      <c r="EI291" s="216"/>
      <c r="EJ291" s="674"/>
      <c r="EK291" s="674"/>
      <c r="EL291" s="674"/>
      <c r="EM291" s="674"/>
      <c r="EN291" s="674"/>
      <c r="EO291" s="674"/>
      <c r="EP291" s="674"/>
      <c r="EQ291" s="674"/>
      <c r="ER291" s="674"/>
      <c r="ES291" s="674"/>
      <c r="ET291" s="674"/>
      <c r="EU291" s="674"/>
      <c r="EV291" s="674"/>
      <c r="EW291" s="674"/>
      <c r="EX291" s="674"/>
      <c r="EY291" s="674"/>
      <c r="EZ291" s="674"/>
      <c r="FA291" s="674"/>
      <c r="FB291" s="674"/>
      <c r="FC291" s="674"/>
      <c r="FD291" s="674"/>
      <c r="FE291" s="674"/>
      <c r="FF291" s="674"/>
      <c r="FG291" s="674"/>
      <c r="FH291" s="674"/>
      <c r="FI291" s="674"/>
      <c r="FJ291" s="674"/>
      <c r="FK291" s="674"/>
      <c r="FL291" s="674"/>
      <c r="FM291" s="674"/>
      <c r="FN291" s="674"/>
      <c r="FO291" s="674"/>
      <c r="FP291" s="674"/>
      <c r="FQ291" s="674"/>
      <c r="FR291" s="674"/>
      <c r="FS291" s="674"/>
      <c r="FT291" s="674"/>
      <c r="FU291" s="674"/>
      <c r="FV291" s="674"/>
      <c r="FW291" s="674"/>
      <c r="FX291" s="674"/>
      <c r="FY291" s="674"/>
      <c r="FZ291" s="674"/>
      <c r="GA291" s="674"/>
      <c r="GB291" s="674"/>
      <c r="GC291" s="674"/>
      <c r="GD291" s="674"/>
      <c r="GE291" s="674"/>
      <c r="GF291" s="674"/>
      <c r="GG291" s="674"/>
      <c r="GH291" s="674"/>
      <c r="GI291" s="674"/>
      <c r="GJ291" s="674"/>
      <c r="GK291" s="674"/>
      <c r="GL291" s="674"/>
      <c r="GM291" s="674"/>
      <c r="GN291" s="674"/>
      <c r="GO291" s="674"/>
      <c r="GP291" s="674"/>
      <c r="GQ291" s="674"/>
      <c r="GR291" s="674"/>
      <c r="GS291" s="674"/>
      <c r="GT291" s="674"/>
      <c r="GU291" s="674"/>
      <c r="GV291" s="674"/>
      <c r="GW291" s="674"/>
      <c r="GX291" s="674"/>
      <c r="GY291" s="674"/>
      <c r="GZ291" s="674"/>
      <c r="HA291" s="674"/>
      <c r="HB291" s="674"/>
      <c r="HC291" s="674"/>
      <c r="HD291" s="674"/>
      <c r="HE291" s="674"/>
      <c r="HF291" s="674"/>
      <c r="HG291" s="674"/>
      <c r="HH291" s="674"/>
      <c r="HI291" s="674"/>
      <c r="HJ291" s="674"/>
      <c r="HK291" s="674"/>
      <c r="HL291" s="674"/>
      <c r="HM291" s="674"/>
      <c r="HN291" s="674"/>
      <c r="HO291" s="674"/>
      <c r="HP291" s="674"/>
      <c r="HQ291" s="674"/>
      <c r="HR291" s="674"/>
      <c r="HS291" s="674"/>
      <c r="HT291" s="674"/>
      <c r="HU291" s="674"/>
      <c r="HV291" s="674"/>
      <c r="HW291" s="674"/>
      <c r="HX291" s="674"/>
      <c r="HY291" s="674"/>
      <c r="HZ291" s="674"/>
      <c r="IA291" s="674"/>
      <c r="IB291" s="674"/>
      <c r="IC291" s="674"/>
      <c r="ID291" s="674"/>
      <c r="IE291" s="674"/>
      <c r="IF291" s="674"/>
      <c r="IG291" s="674"/>
      <c r="IH291" s="674"/>
      <c r="II291" s="674"/>
      <c r="IJ291" s="674"/>
      <c r="IK291" s="674"/>
      <c r="IL291" s="674"/>
      <c r="IM291" s="674"/>
      <c r="IN291" s="674"/>
      <c r="IO291" s="674"/>
      <c r="IP291" s="674"/>
      <c r="IQ291" s="70"/>
    </row>
    <row r="292" spans="10:251" ht="16.5" hidden="1" customHeight="1">
      <c r="J292" s="214"/>
      <c r="R292" s="95"/>
      <c r="S292" s="95"/>
      <c r="T292" s="95"/>
      <c r="U292" s="70"/>
      <c r="V292" s="214"/>
      <c r="W292" s="70"/>
      <c r="X292" s="70"/>
      <c r="Y292" s="70"/>
      <c r="Z292" s="70"/>
      <c r="AA292" s="70"/>
      <c r="AB292" s="70"/>
      <c r="AC292" s="70"/>
      <c r="AD292" s="70"/>
      <c r="AE292" s="70"/>
      <c r="AF292" s="70"/>
      <c r="AG292" s="70"/>
      <c r="AH292" s="70"/>
      <c r="AI292" s="70"/>
      <c r="AJ292" s="70"/>
      <c r="AK292" s="70"/>
      <c r="AL292" s="70"/>
      <c r="AM292" s="70"/>
      <c r="AN292" s="70"/>
      <c r="AO292" s="70"/>
      <c r="AP292" s="70"/>
      <c r="AQ292" s="70"/>
      <c r="AR292" s="70"/>
      <c r="AS292" s="70"/>
      <c r="AT292" s="70"/>
      <c r="AU292" s="70"/>
      <c r="AV292" s="70"/>
      <c r="AW292" s="70"/>
      <c r="AX292" s="70"/>
      <c r="AY292" s="70"/>
      <c r="AZ292" s="70"/>
      <c r="BA292" s="70"/>
      <c r="BB292" s="70"/>
      <c r="BC292" s="70"/>
      <c r="BD292" s="70"/>
      <c r="BE292" s="70"/>
      <c r="BF292" s="70"/>
      <c r="BG292" s="70"/>
      <c r="BH292" s="70"/>
      <c r="BI292" s="70"/>
      <c r="BJ292" s="70"/>
      <c r="BK292" s="70"/>
      <c r="BL292" s="70"/>
      <c r="BM292" s="70"/>
      <c r="BN292" s="70"/>
      <c r="BO292" s="70"/>
      <c r="BP292" s="70"/>
      <c r="BQ292" s="70"/>
      <c r="BR292" s="70"/>
      <c r="BS292" s="70"/>
      <c r="BT292" s="70"/>
      <c r="BU292" s="70"/>
      <c r="BV292" s="70"/>
      <c r="BW292" s="70"/>
      <c r="BX292" s="70"/>
      <c r="BY292" s="70"/>
      <c r="BZ292" s="70"/>
      <c r="CA292" s="70"/>
      <c r="CB292" s="70"/>
      <c r="CC292" s="70"/>
      <c r="CD292" s="70"/>
      <c r="CE292" s="70"/>
      <c r="CF292" s="70"/>
      <c r="CG292" s="70"/>
      <c r="CH292" s="70"/>
      <c r="CI292" s="70"/>
      <c r="CJ292" s="70"/>
      <c r="CK292" s="70"/>
      <c r="CL292" s="70"/>
      <c r="CM292" s="70"/>
      <c r="CN292" s="70"/>
      <c r="CO292" s="70"/>
      <c r="CP292" s="70"/>
      <c r="CQ292" s="70"/>
      <c r="CR292" s="70"/>
      <c r="CS292" s="70"/>
      <c r="CT292" s="70"/>
      <c r="CU292" s="70"/>
      <c r="CV292" s="70"/>
      <c r="CW292" s="70"/>
      <c r="CX292" s="70"/>
      <c r="CY292" s="70"/>
      <c r="CZ292" s="70"/>
      <c r="DA292" s="70"/>
      <c r="DB292" s="70"/>
      <c r="DC292" s="70"/>
      <c r="DD292" s="70"/>
      <c r="DE292" s="70"/>
      <c r="DF292" s="70"/>
      <c r="DG292" s="70"/>
      <c r="DH292" s="70"/>
      <c r="DI292" s="70"/>
      <c r="DJ292" s="70"/>
      <c r="DK292" s="70"/>
      <c r="DL292" s="70"/>
      <c r="DM292" s="70"/>
      <c r="DN292" s="70"/>
      <c r="DO292" s="70"/>
      <c r="DP292" s="70"/>
      <c r="DQ292" s="70"/>
      <c r="DR292" s="70"/>
      <c r="DS292" s="70"/>
      <c r="DT292" s="70"/>
      <c r="DU292" s="70"/>
      <c r="DV292" s="70"/>
      <c r="DW292" s="70"/>
      <c r="DX292" s="70"/>
      <c r="DY292" s="70"/>
      <c r="DZ292" s="70"/>
      <c r="EA292" s="70"/>
      <c r="EB292" s="70"/>
      <c r="EC292" s="70"/>
      <c r="EE292" s="95" t="s">
        <v>450</v>
      </c>
      <c r="EF292" s="663"/>
      <c r="EG292" s="663"/>
      <c r="EH292" s="663"/>
      <c r="EI292" s="216"/>
      <c r="EJ292" s="674"/>
      <c r="EK292" s="674"/>
      <c r="EL292" s="674"/>
      <c r="EM292" s="674"/>
      <c r="EN292" s="674"/>
      <c r="EO292" s="674"/>
      <c r="EP292" s="674"/>
      <c r="EQ292" s="674"/>
      <c r="ER292" s="674"/>
      <c r="ES292" s="674"/>
      <c r="ET292" s="674"/>
      <c r="EU292" s="674"/>
      <c r="EV292" s="674"/>
      <c r="EW292" s="674"/>
      <c r="EX292" s="674"/>
      <c r="EY292" s="674"/>
      <c r="EZ292" s="674"/>
      <c r="FA292" s="674"/>
      <c r="FB292" s="674"/>
      <c r="FC292" s="674"/>
      <c r="FD292" s="674"/>
      <c r="FE292" s="674"/>
      <c r="FF292" s="674"/>
      <c r="FG292" s="674"/>
      <c r="FH292" s="674"/>
      <c r="FI292" s="674"/>
      <c r="FJ292" s="674"/>
      <c r="FK292" s="674"/>
      <c r="FL292" s="674"/>
      <c r="FM292" s="674"/>
      <c r="FN292" s="674"/>
      <c r="FO292" s="674"/>
      <c r="FP292" s="674"/>
      <c r="FQ292" s="674"/>
      <c r="FR292" s="674"/>
      <c r="FS292" s="674"/>
      <c r="FT292" s="674"/>
      <c r="FU292" s="674"/>
      <c r="FV292" s="674"/>
      <c r="FW292" s="674"/>
      <c r="FX292" s="674"/>
      <c r="FY292" s="674"/>
      <c r="FZ292" s="674"/>
      <c r="GA292" s="674"/>
      <c r="GB292" s="674"/>
      <c r="GC292" s="674"/>
      <c r="GD292" s="674"/>
      <c r="GE292" s="674"/>
      <c r="GF292" s="674"/>
      <c r="GG292" s="674"/>
      <c r="GH292" s="674"/>
      <c r="GI292" s="674"/>
      <c r="GJ292" s="674"/>
      <c r="GK292" s="674"/>
      <c r="GL292" s="674"/>
      <c r="GM292" s="674"/>
      <c r="GN292" s="674"/>
      <c r="GO292" s="674"/>
      <c r="GP292" s="674"/>
      <c r="GQ292" s="674"/>
      <c r="GR292" s="674"/>
      <c r="GS292" s="674"/>
      <c r="GT292" s="674"/>
      <c r="GU292" s="674"/>
      <c r="GV292" s="674"/>
      <c r="GW292" s="674"/>
      <c r="GX292" s="674"/>
      <c r="GY292" s="674"/>
      <c r="GZ292" s="674"/>
      <c r="HA292" s="674"/>
      <c r="HB292" s="674"/>
      <c r="HC292" s="674"/>
      <c r="HD292" s="674"/>
      <c r="HE292" s="674"/>
      <c r="HF292" s="674"/>
      <c r="HG292" s="674"/>
      <c r="HH292" s="674"/>
      <c r="HI292" s="674"/>
      <c r="HJ292" s="674"/>
      <c r="HK292" s="674"/>
      <c r="HL292" s="674"/>
      <c r="HM292" s="674"/>
      <c r="HN292" s="674"/>
      <c r="HO292" s="674"/>
      <c r="HP292" s="674"/>
      <c r="HQ292" s="674"/>
      <c r="HR292" s="674"/>
      <c r="HS292" s="674"/>
      <c r="HT292" s="674"/>
      <c r="HU292" s="674"/>
      <c r="HV292" s="674"/>
      <c r="HW292" s="674"/>
      <c r="HX292" s="674"/>
      <c r="HY292" s="674"/>
      <c r="HZ292" s="674"/>
      <c r="IA292" s="674"/>
      <c r="IB292" s="674"/>
      <c r="IC292" s="674"/>
      <c r="ID292" s="674"/>
      <c r="IE292" s="674"/>
      <c r="IF292" s="674"/>
      <c r="IG292" s="674"/>
      <c r="IH292" s="674"/>
      <c r="II292" s="674"/>
      <c r="IJ292" s="674"/>
      <c r="IK292" s="674"/>
      <c r="IL292" s="674"/>
      <c r="IM292" s="674"/>
      <c r="IN292" s="674"/>
      <c r="IO292" s="674"/>
      <c r="IP292" s="674"/>
      <c r="IQ292" s="70"/>
    </row>
    <row r="293" spans="10:251" ht="16.5" hidden="1" customHeight="1">
      <c r="J293" s="214"/>
      <c r="R293" s="95"/>
      <c r="S293" s="95"/>
      <c r="T293" s="95"/>
      <c r="U293" s="70"/>
      <c r="V293" s="214"/>
      <c r="W293" s="70"/>
      <c r="X293" s="70"/>
      <c r="Y293" s="70"/>
      <c r="Z293" s="70"/>
      <c r="AA293" s="70"/>
      <c r="AB293" s="70"/>
      <c r="AC293" s="70"/>
      <c r="AD293" s="70"/>
      <c r="AE293" s="70"/>
      <c r="AF293" s="70"/>
      <c r="AG293" s="70"/>
      <c r="AH293" s="70"/>
      <c r="AI293" s="70"/>
      <c r="AJ293" s="70"/>
      <c r="AK293" s="70"/>
      <c r="AL293" s="70"/>
      <c r="AM293" s="70"/>
      <c r="AN293" s="70"/>
      <c r="AO293" s="70"/>
      <c r="AP293" s="70"/>
      <c r="AQ293" s="70"/>
      <c r="AR293" s="70"/>
      <c r="AS293" s="70"/>
      <c r="AT293" s="70"/>
      <c r="AU293" s="70"/>
      <c r="AV293" s="70"/>
      <c r="AW293" s="70"/>
      <c r="AX293" s="70"/>
      <c r="AY293" s="70"/>
      <c r="AZ293" s="70"/>
      <c r="BA293" s="70"/>
      <c r="BB293" s="70"/>
      <c r="BC293" s="70"/>
      <c r="BD293" s="70"/>
      <c r="BE293" s="70"/>
      <c r="BF293" s="70"/>
      <c r="BG293" s="70"/>
      <c r="BH293" s="70"/>
      <c r="BI293" s="70"/>
      <c r="BJ293" s="70"/>
      <c r="BK293" s="70"/>
      <c r="BL293" s="70"/>
      <c r="BM293" s="70"/>
      <c r="BN293" s="70"/>
      <c r="BO293" s="70"/>
      <c r="BP293" s="70"/>
      <c r="BQ293" s="70"/>
      <c r="BR293" s="70"/>
      <c r="BS293" s="70"/>
      <c r="BT293" s="70"/>
      <c r="BU293" s="70"/>
      <c r="BV293" s="70"/>
      <c r="BW293" s="70"/>
      <c r="BX293" s="70"/>
      <c r="BY293" s="70"/>
      <c r="BZ293" s="70"/>
      <c r="CA293" s="70"/>
      <c r="CB293" s="70"/>
      <c r="CC293" s="70"/>
      <c r="CD293" s="70"/>
      <c r="CE293" s="70"/>
      <c r="CF293" s="70"/>
      <c r="CG293" s="70"/>
      <c r="CH293" s="70"/>
      <c r="CI293" s="70"/>
      <c r="CJ293" s="70"/>
      <c r="CK293" s="70"/>
      <c r="CL293" s="70"/>
      <c r="CM293" s="70"/>
      <c r="CN293" s="70"/>
      <c r="CO293" s="70"/>
      <c r="CP293" s="70"/>
      <c r="CQ293" s="70"/>
      <c r="CR293" s="70"/>
      <c r="CS293" s="70"/>
      <c r="CT293" s="70"/>
      <c r="CU293" s="70"/>
      <c r="CV293" s="70"/>
      <c r="CW293" s="70"/>
      <c r="CX293" s="70"/>
      <c r="CY293" s="70"/>
      <c r="CZ293" s="70"/>
      <c r="DA293" s="70"/>
      <c r="DB293" s="70"/>
      <c r="DC293" s="70"/>
      <c r="DD293" s="70"/>
      <c r="DE293" s="70"/>
      <c r="DF293" s="70"/>
      <c r="DG293" s="70"/>
      <c r="DH293" s="70"/>
      <c r="DI293" s="70"/>
      <c r="DJ293" s="70"/>
      <c r="DK293" s="70"/>
      <c r="DL293" s="70"/>
      <c r="DM293" s="70"/>
      <c r="DN293" s="70"/>
      <c r="DO293" s="70"/>
      <c r="DP293" s="70"/>
      <c r="DQ293" s="70"/>
      <c r="DR293" s="70"/>
      <c r="DS293" s="70"/>
      <c r="DT293" s="70"/>
      <c r="DU293" s="70"/>
      <c r="DV293" s="70"/>
      <c r="DW293" s="70"/>
      <c r="DX293" s="70"/>
      <c r="DY293" s="70"/>
      <c r="DZ293" s="70"/>
      <c r="EA293" s="70"/>
      <c r="EB293" s="70"/>
      <c r="EC293" s="70"/>
      <c r="EE293" s="95" t="s">
        <v>450</v>
      </c>
      <c r="EF293" s="663"/>
      <c r="EG293" s="663"/>
      <c r="EH293" s="663"/>
      <c r="EI293" s="216"/>
      <c r="EJ293" s="674"/>
      <c r="EK293" s="674"/>
      <c r="EL293" s="674"/>
      <c r="EM293" s="674"/>
      <c r="EN293" s="674"/>
      <c r="EO293" s="674"/>
      <c r="EP293" s="674"/>
      <c r="EQ293" s="674"/>
      <c r="ER293" s="674"/>
      <c r="ES293" s="674"/>
      <c r="ET293" s="674"/>
      <c r="EU293" s="674"/>
      <c r="EV293" s="674"/>
      <c r="EW293" s="674"/>
      <c r="EX293" s="674"/>
      <c r="EY293" s="674"/>
      <c r="EZ293" s="674"/>
      <c r="FA293" s="674"/>
      <c r="FB293" s="674"/>
      <c r="FC293" s="674"/>
      <c r="FD293" s="674"/>
      <c r="FE293" s="674"/>
      <c r="FF293" s="674"/>
      <c r="FG293" s="674"/>
      <c r="FH293" s="674"/>
      <c r="FI293" s="674"/>
      <c r="FJ293" s="674"/>
      <c r="FK293" s="674"/>
      <c r="FL293" s="674"/>
      <c r="FM293" s="674"/>
      <c r="FN293" s="674"/>
      <c r="FO293" s="674"/>
      <c r="FP293" s="674"/>
      <c r="FQ293" s="674"/>
      <c r="FR293" s="674"/>
      <c r="FS293" s="674"/>
      <c r="FT293" s="674"/>
      <c r="FU293" s="674"/>
      <c r="FV293" s="674"/>
      <c r="FW293" s="674"/>
      <c r="FX293" s="674"/>
      <c r="FY293" s="674"/>
      <c r="FZ293" s="674"/>
      <c r="GA293" s="674"/>
      <c r="GB293" s="674"/>
      <c r="GC293" s="674"/>
      <c r="GD293" s="674"/>
      <c r="GE293" s="674"/>
      <c r="GF293" s="674"/>
      <c r="GG293" s="674"/>
      <c r="GH293" s="674"/>
      <c r="GI293" s="674"/>
      <c r="GJ293" s="674"/>
      <c r="GK293" s="674"/>
      <c r="GL293" s="674"/>
      <c r="GM293" s="674"/>
      <c r="GN293" s="674"/>
      <c r="GO293" s="674"/>
      <c r="GP293" s="674"/>
      <c r="GQ293" s="674"/>
      <c r="GR293" s="674"/>
      <c r="GS293" s="674"/>
      <c r="GT293" s="674"/>
      <c r="GU293" s="674"/>
      <c r="GV293" s="674"/>
      <c r="GW293" s="674"/>
      <c r="GX293" s="674"/>
      <c r="GY293" s="674"/>
      <c r="GZ293" s="674"/>
      <c r="HA293" s="674"/>
      <c r="HB293" s="674"/>
      <c r="HC293" s="674"/>
      <c r="HD293" s="674"/>
      <c r="HE293" s="674"/>
      <c r="HF293" s="674"/>
      <c r="HG293" s="674"/>
      <c r="HH293" s="674"/>
      <c r="HI293" s="674"/>
      <c r="HJ293" s="674"/>
      <c r="HK293" s="674"/>
      <c r="HL293" s="674"/>
      <c r="HM293" s="674"/>
      <c r="HN293" s="674"/>
      <c r="HO293" s="674"/>
      <c r="HP293" s="674"/>
      <c r="HQ293" s="674"/>
      <c r="HR293" s="674"/>
      <c r="HS293" s="674"/>
      <c r="HT293" s="674"/>
      <c r="HU293" s="674"/>
      <c r="HV293" s="674"/>
      <c r="HW293" s="674"/>
      <c r="HX293" s="674"/>
      <c r="HY293" s="674"/>
      <c r="HZ293" s="674"/>
      <c r="IA293" s="674"/>
      <c r="IB293" s="674"/>
      <c r="IC293" s="674"/>
      <c r="ID293" s="674"/>
      <c r="IE293" s="674"/>
      <c r="IF293" s="674"/>
      <c r="IG293" s="674"/>
      <c r="IH293" s="674"/>
      <c r="II293" s="674"/>
      <c r="IJ293" s="674"/>
      <c r="IK293" s="674"/>
      <c r="IL293" s="674"/>
      <c r="IM293" s="674"/>
      <c r="IN293" s="674"/>
      <c r="IO293" s="674"/>
      <c r="IP293" s="674"/>
      <c r="IQ293" s="70"/>
    </row>
    <row r="294" spans="10:251" ht="16.5" hidden="1" customHeight="1">
      <c r="J294" s="214"/>
      <c r="R294" s="95"/>
      <c r="S294" s="95"/>
      <c r="T294" s="95"/>
      <c r="U294" s="70"/>
      <c r="V294" s="214"/>
      <c r="W294" s="70"/>
      <c r="X294" s="70"/>
      <c r="Y294" s="70"/>
      <c r="Z294" s="70"/>
      <c r="AA294" s="70"/>
      <c r="AB294" s="70"/>
      <c r="AC294" s="70"/>
      <c r="AD294" s="70"/>
      <c r="AE294" s="70"/>
      <c r="AF294" s="70"/>
      <c r="AG294" s="70"/>
      <c r="AH294" s="70"/>
      <c r="AI294" s="70"/>
      <c r="AJ294" s="70"/>
      <c r="AK294" s="70"/>
      <c r="AL294" s="70"/>
      <c r="AM294" s="70"/>
      <c r="AN294" s="70"/>
      <c r="AO294" s="70"/>
      <c r="AP294" s="70"/>
      <c r="AQ294" s="70"/>
      <c r="AR294" s="70"/>
      <c r="AS294" s="70"/>
      <c r="AT294" s="70"/>
      <c r="AU294" s="70"/>
      <c r="AV294" s="70"/>
      <c r="AW294" s="70"/>
      <c r="AX294" s="70"/>
      <c r="AY294" s="70"/>
      <c r="AZ294" s="70"/>
      <c r="BA294" s="70"/>
      <c r="BB294" s="70"/>
      <c r="BC294" s="70"/>
      <c r="BD294" s="70"/>
      <c r="BE294" s="70"/>
      <c r="BF294" s="70"/>
      <c r="BG294" s="70"/>
      <c r="BH294" s="70"/>
      <c r="BI294" s="70"/>
      <c r="BJ294" s="70"/>
      <c r="BK294" s="70"/>
      <c r="BL294" s="70"/>
      <c r="BM294" s="70"/>
      <c r="BN294" s="70"/>
      <c r="BO294" s="70"/>
      <c r="BP294" s="70"/>
      <c r="BQ294" s="70"/>
      <c r="BR294" s="70"/>
      <c r="BS294" s="70"/>
      <c r="BT294" s="70"/>
      <c r="BU294" s="70"/>
      <c r="BV294" s="70"/>
      <c r="BW294" s="70"/>
      <c r="BX294" s="70"/>
      <c r="BY294" s="70"/>
      <c r="BZ294" s="70"/>
      <c r="CA294" s="70"/>
      <c r="CB294" s="70"/>
      <c r="CC294" s="70"/>
      <c r="CD294" s="70"/>
      <c r="CE294" s="70"/>
      <c r="CF294" s="70"/>
      <c r="CG294" s="70"/>
      <c r="CH294" s="70"/>
      <c r="CI294" s="70"/>
      <c r="CJ294" s="70"/>
      <c r="CK294" s="70"/>
      <c r="CL294" s="70"/>
      <c r="CM294" s="70"/>
      <c r="CN294" s="70"/>
      <c r="CO294" s="70"/>
      <c r="CP294" s="70"/>
      <c r="CQ294" s="70"/>
      <c r="CR294" s="70"/>
      <c r="CS294" s="70"/>
      <c r="CT294" s="70"/>
      <c r="CU294" s="70"/>
      <c r="CV294" s="70"/>
      <c r="CW294" s="70"/>
      <c r="CX294" s="70"/>
      <c r="CY294" s="70"/>
      <c r="CZ294" s="70"/>
      <c r="DA294" s="70"/>
      <c r="DB294" s="70"/>
      <c r="DC294" s="70"/>
      <c r="DD294" s="70"/>
      <c r="DE294" s="70"/>
      <c r="DF294" s="70"/>
      <c r="DG294" s="70"/>
      <c r="DH294" s="70"/>
      <c r="DI294" s="70"/>
      <c r="DJ294" s="70"/>
      <c r="DK294" s="70"/>
      <c r="DL294" s="70"/>
      <c r="DM294" s="70"/>
      <c r="DN294" s="70"/>
      <c r="DO294" s="70"/>
      <c r="DP294" s="70"/>
      <c r="DQ294" s="70"/>
      <c r="DR294" s="70"/>
      <c r="DS294" s="70"/>
      <c r="DT294" s="70"/>
      <c r="DU294" s="70"/>
      <c r="DV294" s="70"/>
      <c r="DW294" s="70"/>
      <c r="DX294" s="70"/>
      <c r="DY294" s="70"/>
      <c r="DZ294" s="70"/>
      <c r="EA294" s="70"/>
      <c r="EB294" s="70"/>
      <c r="EC294" s="70"/>
      <c r="EE294" s="95" t="s">
        <v>450</v>
      </c>
      <c r="EF294" s="663"/>
      <c r="EG294" s="663"/>
      <c r="EH294" s="663"/>
      <c r="EI294" s="216"/>
      <c r="EJ294" s="674"/>
      <c r="EK294" s="674"/>
      <c r="EL294" s="674"/>
      <c r="EM294" s="674"/>
      <c r="EN294" s="674"/>
      <c r="EO294" s="674"/>
      <c r="EP294" s="674"/>
      <c r="EQ294" s="674"/>
      <c r="ER294" s="674"/>
      <c r="ES294" s="674"/>
      <c r="ET294" s="674"/>
      <c r="EU294" s="674"/>
      <c r="EV294" s="674"/>
      <c r="EW294" s="674"/>
      <c r="EX294" s="674"/>
      <c r="EY294" s="674"/>
      <c r="EZ294" s="674"/>
      <c r="FA294" s="674"/>
      <c r="FB294" s="674"/>
      <c r="FC294" s="674"/>
      <c r="FD294" s="674"/>
      <c r="FE294" s="674"/>
      <c r="FF294" s="674"/>
      <c r="FG294" s="674"/>
      <c r="FH294" s="674"/>
      <c r="FI294" s="674"/>
      <c r="FJ294" s="674"/>
      <c r="FK294" s="674"/>
      <c r="FL294" s="674"/>
      <c r="FM294" s="674"/>
      <c r="FN294" s="674"/>
      <c r="FO294" s="674"/>
      <c r="FP294" s="674"/>
      <c r="FQ294" s="674"/>
      <c r="FR294" s="674"/>
      <c r="FS294" s="674"/>
      <c r="FT294" s="674"/>
      <c r="FU294" s="674"/>
      <c r="FV294" s="674"/>
      <c r="FW294" s="674"/>
      <c r="FX294" s="674"/>
      <c r="FY294" s="674"/>
      <c r="FZ294" s="674"/>
      <c r="GA294" s="674"/>
      <c r="GB294" s="674"/>
      <c r="GC294" s="674"/>
      <c r="GD294" s="674"/>
      <c r="GE294" s="674"/>
      <c r="GF294" s="674"/>
      <c r="GG294" s="674"/>
      <c r="GH294" s="674"/>
      <c r="GI294" s="674"/>
      <c r="GJ294" s="674"/>
      <c r="GK294" s="674"/>
      <c r="GL294" s="674"/>
      <c r="GM294" s="674"/>
      <c r="GN294" s="674"/>
      <c r="GO294" s="674"/>
      <c r="GP294" s="674"/>
      <c r="GQ294" s="674"/>
      <c r="GR294" s="674"/>
      <c r="GS294" s="674"/>
      <c r="GT294" s="674"/>
      <c r="GU294" s="674"/>
      <c r="GV294" s="674"/>
      <c r="GW294" s="674"/>
      <c r="GX294" s="674"/>
      <c r="GY294" s="674"/>
      <c r="GZ294" s="674"/>
      <c r="HA294" s="674"/>
      <c r="HB294" s="674"/>
      <c r="HC294" s="674"/>
      <c r="HD294" s="674"/>
      <c r="HE294" s="674"/>
      <c r="HF294" s="674"/>
      <c r="HG294" s="674"/>
      <c r="HH294" s="674"/>
      <c r="HI294" s="674"/>
      <c r="HJ294" s="674"/>
      <c r="HK294" s="674"/>
      <c r="HL294" s="674"/>
      <c r="HM294" s="674"/>
      <c r="HN294" s="674"/>
      <c r="HO294" s="674"/>
      <c r="HP294" s="674"/>
      <c r="HQ294" s="674"/>
      <c r="HR294" s="674"/>
      <c r="HS294" s="674"/>
      <c r="HT294" s="674"/>
      <c r="HU294" s="674"/>
      <c r="HV294" s="674"/>
      <c r="HW294" s="674"/>
      <c r="HX294" s="674"/>
      <c r="HY294" s="674"/>
      <c r="HZ294" s="674"/>
      <c r="IA294" s="674"/>
      <c r="IB294" s="674"/>
      <c r="IC294" s="674"/>
      <c r="ID294" s="674"/>
      <c r="IE294" s="674"/>
      <c r="IF294" s="674"/>
      <c r="IG294" s="674"/>
      <c r="IH294" s="674"/>
      <c r="II294" s="674"/>
      <c r="IJ294" s="674"/>
      <c r="IK294" s="674"/>
      <c r="IL294" s="674"/>
      <c r="IM294" s="674"/>
      <c r="IN294" s="674"/>
      <c r="IO294" s="674"/>
      <c r="IP294" s="674"/>
      <c r="IQ294" s="70"/>
    </row>
    <row r="295" spans="10:251" ht="16.5" hidden="1" customHeight="1">
      <c r="J295" s="214"/>
      <c r="R295" s="95"/>
      <c r="S295" s="95"/>
      <c r="T295" s="95"/>
      <c r="U295" s="70"/>
      <c r="V295" s="214"/>
      <c r="W295" s="70"/>
      <c r="X295" s="70"/>
      <c r="Y295" s="70"/>
      <c r="Z295" s="70"/>
      <c r="AA295" s="70"/>
      <c r="AB295" s="70"/>
      <c r="AC295" s="70"/>
      <c r="AD295" s="70"/>
      <c r="AE295" s="70"/>
      <c r="AF295" s="70"/>
      <c r="AG295" s="70"/>
      <c r="AH295" s="70"/>
      <c r="AI295" s="70"/>
      <c r="AJ295" s="70"/>
      <c r="AK295" s="70"/>
      <c r="AL295" s="70"/>
      <c r="AM295" s="70"/>
      <c r="AN295" s="70"/>
      <c r="AO295" s="70"/>
      <c r="AP295" s="70"/>
      <c r="AQ295" s="70"/>
      <c r="AR295" s="70"/>
      <c r="AS295" s="70"/>
      <c r="AT295" s="70"/>
      <c r="AU295" s="70"/>
      <c r="AV295" s="70"/>
      <c r="AW295" s="70"/>
      <c r="AX295" s="70"/>
      <c r="AY295" s="70"/>
      <c r="AZ295" s="70"/>
      <c r="BA295" s="70"/>
      <c r="BB295" s="70"/>
      <c r="BC295" s="70"/>
      <c r="BD295" s="70"/>
      <c r="BE295" s="70"/>
      <c r="BF295" s="70"/>
      <c r="BG295" s="70"/>
      <c r="BH295" s="70"/>
      <c r="BI295" s="70"/>
      <c r="BJ295" s="70"/>
      <c r="BK295" s="70"/>
      <c r="BL295" s="70"/>
      <c r="BM295" s="70"/>
      <c r="BN295" s="70"/>
      <c r="BO295" s="70"/>
      <c r="BP295" s="70"/>
      <c r="BQ295" s="70"/>
      <c r="BR295" s="70"/>
      <c r="BS295" s="70"/>
      <c r="BT295" s="70"/>
      <c r="BU295" s="70"/>
      <c r="BV295" s="70"/>
      <c r="BW295" s="70"/>
      <c r="BX295" s="70"/>
      <c r="BY295" s="70"/>
      <c r="BZ295" s="70"/>
      <c r="CA295" s="70"/>
      <c r="CB295" s="70"/>
      <c r="CC295" s="70"/>
      <c r="CD295" s="70"/>
      <c r="CE295" s="70"/>
      <c r="CF295" s="70"/>
      <c r="CG295" s="70"/>
      <c r="CH295" s="70"/>
      <c r="CI295" s="70"/>
      <c r="CJ295" s="70"/>
      <c r="CK295" s="70"/>
      <c r="CL295" s="70"/>
      <c r="CM295" s="70"/>
      <c r="CN295" s="70"/>
      <c r="CO295" s="70"/>
      <c r="CP295" s="70"/>
      <c r="CQ295" s="70"/>
      <c r="CR295" s="70"/>
      <c r="CS295" s="70"/>
      <c r="CT295" s="70"/>
      <c r="CU295" s="70"/>
      <c r="CV295" s="70"/>
      <c r="CW295" s="70"/>
      <c r="CX295" s="70"/>
      <c r="CY295" s="70"/>
      <c r="CZ295" s="70"/>
      <c r="DA295" s="70"/>
      <c r="DB295" s="70"/>
      <c r="DC295" s="70"/>
      <c r="DD295" s="70"/>
      <c r="DE295" s="70"/>
      <c r="DF295" s="70"/>
      <c r="DG295" s="70"/>
      <c r="DH295" s="70"/>
      <c r="DI295" s="70"/>
      <c r="DJ295" s="70"/>
      <c r="DK295" s="70"/>
      <c r="DL295" s="70"/>
      <c r="DM295" s="70"/>
      <c r="DN295" s="70"/>
      <c r="DO295" s="70"/>
      <c r="DP295" s="70"/>
      <c r="DQ295" s="70"/>
      <c r="DR295" s="70"/>
      <c r="DS295" s="70"/>
      <c r="DT295" s="70"/>
      <c r="DU295" s="70"/>
      <c r="DV295" s="70"/>
      <c r="DW295" s="70"/>
      <c r="DX295" s="70"/>
      <c r="DY295" s="70"/>
      <c r="DZ295" s="70"/>
      <c r="EA295" s="70"/>
      <c r="EB295" s="70"/>
      <c r="EC295" s="70"/>
      <c r="EE295" s="95" t="s">
        <v>450</v>
      </c>
      <c r="EF295" s="663"/>
      <c r="EG295" s="663"/>
      <c r="EH295" s="663"/>
      <c r="EI295" s="216"/>
      <c r="EJ295" s="674"/>
      <c r="EK295" s="674"/>
      <c r="EL295" s="674"/>
      <c r="EM295" s="674"/>
      <c r="EN295" s="674"/>
      <c r="EO295" s="674"/>
      <c r="EP295" s="674"/>
      <c r="EQ295" s="674"/>
      <c r="ER295" s="674"/>
      <c r="ES295" s="674"/>
      <c r="ET295" s="674"/>
      <c r="EU295" s="674"/>
      <c r="EV295" s="674"/>
      <c r="EW295" s="674"/>
      <c r="EX295" s="674"/>
      <c r="EY295" s="674"/>
      <c r="EZ295" s="674"/>
      <c r="FA295" s="674"/>
      <c r="FB295" s="674"/>
      <c r="FC295" s="674"/>
      <c r="FD295" s="674"/>
      <c r="FE295" s="674"/>
      <c r="FF295" s="674"/>
      <c r="FG295" s="674"/>
      <c r="FH295" s="674"/>
      <c r="FI295" s="674"/>
      <c r="FJ295" s="674"/>
      <c r="FK295" s="674"/>
      <c r="FL295" s="674"/>
      <c r="FM295" s="674"/>
      <c r="FN295" s="674"/>
      <c r="FO295" s="674"/>
      <c r="FP295" s="674"/>
      <c r="FQ295" s="674"/>
      <c r="FR295" s="674"/>
      <c r="FS295" s="674"/>
      <c r="FT295" s="674"/>
      <c r="FU295" s="674"/>
      <c r="FV295" s="674"/>
      <c r="FW295" s="674"/>
      <c r="FX295" s="674"/>
      <c r="FY295" s="674"/>
      <c r="FZ295" s="674"/>
      <c r="GA295" s="674"/>
      <c r="GB295" s="674"/>
      <c r="GC295" s="674"/>
      <c r="GD295" s="674"/>
      <c r="GE295" s="674"/>
      <c r="GF295" s="674"/>
      <c r="GG295" s="674"/>
      <c r="GH295" s="674"/>
      <c r="GI295" s="674"/>
      <c r="GJ295" s="674"/>
      <c r="GK295" s="674"/>
      <c r="GL295" s="674"/>
      <c r="GM295" s="674"/>
      <c r="GN295" s="674"/>
      <c r="GO295" s="674"/>
      <c r="GP295" s="674"/>
      <c r="GQ295" s="674"/>
      <c r="GR295" s="674"/>
      <c r="GS295" s="674"/>
      <c r="GT295" s="674"/>
      <c r="GU295" s="674"/>
      <c r="GV295" s="674"/>
      <c r="GW295" s="674"/>
      <c r="GX295" s="674"/>
      <c r="GY295" s="674"/>
      <c r="GZ295" s="674"/>
      <c r="HA295" s="674"/>
      <c r="HB295" s="674"/>
      <c r="HC295" s="674"/>
      <c r="HD295" s="674"/>
      <c r="HE295" s="674"/>
      <c r="HF295" s="674"/>
      <c r="HG295" s="674"/>
      <c r="HH295" s="674"/>
      <c r="HI295" s="674"/>
      <c r="HJ295" s="674"/>
      <c r="HK295" s="674"/>
      <c r="HL295" s="674"/>
      <c r="HM295" s="674"/>
      <c r="HN295" s="674"/>
      <c r="HO295" s="674"/>
      <c r="HP295" s="674"/>
      <c r="HQ295" s="674"/>
      <c r="HR295" s="674"/>
      <c r="HS295" s="674"/>
      <c r="HT295" s="674"/>
      <c r="HU295" s="674"/>
      <c r="HV295" s="674"/>
      <c r="HW295" s="674"/>
      <c r="HX295" s="674"/>
      <c r="HY295" s="674"/>
      <c r="HZ295" s="674"/>
      <c r="IA295" s="674"/>
      <c r="IB295" s="674"/>
      <c r="IC295" s="674"/>
      <c r="ID295" s="674"/>
      <c r="IE295" s="674"/>
      <c r="IF295" s="674"/>
      <c r="IG295" s="674"/>
      <c r="IH295" s="674"/>
      <c r="II295" s="674"/>
      <c r="IJ295" s="674"/>
      <c r="IK295" s="674"/>
      <c r="IL295" s="674"/>
      <c r="IM295" s="674"/>
      <c r="IN295" s="674"/>
      <c r="IO295" s="674"/>
      <c r="IP295" s="674"/>
      <c r="IQ295" s="70"/>
    </row>
    <row r="296" spans="10:251" ht="16.5" hidden="1" customHeight="1">
      <c r="J296" s="214"/>
      <c r="R296" s="95"/>
      <c r="S296" s="95"/>
      <c r="T296" s="95"/>
      <c r="U296" s="70"/>
      <c r="V296" s="214"/>
      <c r="W296" s="70"/>
      <c r="X296" s="70"/>
      <c r="Y296" s="70"/>
      <c r="Z296" s="70"/>
      <c r="AA296" s="70"/>
      <c r="AB296" s="70"/>
      <c r="AC296" s="70"/>
      <c r="AD296" s="70"/>
      <c r="AE296" s="70"/>
      <c r="AF296" s="70"/>
      <c r="AG296" s="70"/>
      <c r="AH296" s="70"/>
      <c r="AI296" s="70"/>
      <c r="AJ296" s="70"/>
      <c r="AK296" s="70"/>
      <c r="AL296" s="70"/>
      <c r="AM296" s="70"/>
      <c r="AN296" s="70"/>
      <c r="AO296" s="70"/>
      <c r="AP296" s="70"/>
      <c r="AQ296" s="70"/>
      <c r="AR296" s="70"/>
      <c r="AS296" s="70"/>
      <c r="AT296" s="70"/>
      <c r="AU296" s="70"/>
      <c r="AV296" s="70"/>
      <c r="AW296" s="70"/>
      <c r="AX296" s="70"/>
      <c r="AY296" s="70"/>
      <c r="AZ296" s="70"/>
      <c r="BA296" s="70"/>
      <c r="BB296" s="70"/>
      <c r="BC296" s="70"/>
      <c r="BD296" s="70"/>
      <c r="BE296" s="70"/>
      <c r="BF296" s="70"/>
      <c r="BG296" s="70"/>
      <c r="BH296" s="70"/>
      <c r="BI296" s="70"/>
      <c r="BJ296" s="70"/>
      <c r="BK296" s="70"/>
      <c r="BL296" s="70"/>
      <c r="BM296" s="70"/>
      <c r="BN296" s="70"/>
      <c r="BO296" s="70"/>
      <c r="BP296" s="70"/>
      <c r="BQ296" s="70"/>
      <c r="BR296" s="70"/>
      <c r="BS296" s="70"/>
      <c r="BT296" s="70"/>
      <c r="BU296" s="70"/>
      <c r="BV296" s="70"/>
      <c r="BW296" s="70"/>
      <c r="BX296" s="70"/>
      <c r="BY296" s="70"/>
      <c r="BZ296" s="70"/>
      <c r="CA296" s="70"/>
      <c r="CB296" s="70"/>
      <c r="CC296" s="70"/>
      <c r="CD296" s="70"/>
      <c r="CE296" s="70"/>
      <c r="CF296" s="70"/>
      <c r="CG296" s="70"/>
      <c r="CH296" s="70"/>
      <c r="CI296" s="70"/>
      <c r="CJ296" s="70"/>
      <c r="CK296" s="70"/>
      <c r="CL296" s="70"/>
      <c r="CM296" s="70"/>
      <c r="CN296" s="70"/>
      <c r="CO296" s="70"/>
      <c r="CP296" s="70"/>
      <c r="CQ296" s="70"/>
      <c r="CR296" s="70"/>
      <c r="CS296" s="70"/>
      <c r="CT296" s="70"/>
      <c r="CU296" s="70"/>
      <c r="CV296" s="70"/>
      <c r="CW296" s="70"/>
      <c r="CX296" s="70"/>
      <c r="CY296" s="70"/>
      <c r="CZ296" s="70"/>
      <c r="DA296" s="70"/>
      <c r="DB296" s="70"/>
      <c r="DC296" s="70"/>
      <c r="DD296" s="70"/>
      <c r="DE296" s="70"/>
      <c r="DF296" s="70"/>
      <c r="DG296" s="70"/>
      <c r="DH296" s="70"/>
      <c r="DI296" s="70"/>
      <c r="DJ296" s="70"/>
      <c r="DK296" s="70"/>
      <c r="DL296" s="70"/>
      <c r="DM296" s="70"/>
      <c r="DN296" s="70"/>
      <c r="DO296" s="70"/>
      <c r="DP296" s="70"/>
      <c r="DQ296" s="70"/>
      <c r="DR296" s="70"/>
      <c r="DS296" s="70"/>
      <c r="DT296" s="70"/>
      <c r="DU296" s="70"/>
      <c r="DV296" s="70"/>
      <c r="DW296" s="70"/>
      <c r="DX296" s="70"/>
      <c r="DY296" s="70"/>
      <c r="DZ296" s="70"/>
      <c r="EA296" s="70"/>
      <c r="EB296" s="70"/>
      <c r="EC296" s="70"/>
      <c r="EE296" s="95" t="s">
        <v>450</v>
      </c>
      <c r="EF296" s="663"/>
      <c r="EG296" s="663"/>
      <c r="EH296" s="663"/>
      <c r="EI296" s="216"/>
      <c r="EJ296" s="674"/>
      <c r="EK296" s="674"/>
      <c r="EL296" s="674"/>
      <c r="EM296" s="674"/>
      <c r="EN296" s="674"/>
      <c r="EO296" s="674"/>
      <c r="EP296" s="674"/>
      <c r="EQ296" s="674"/>
      <c r="ER296" s="674"/>
      <c r="ES296" s="674"/>
      <c r="ET296" s="674"/>
      <c r="EU296" s="674"/>
      <c r="EV296" s="674"/>
      <c r="EW296" s="674"/>
      <c r="EX296" s="674"/>
      <c r="EY296" s="674"/>
      <c r="EZ296" s="674"/>
      <c r="FA296" s="674"/>
      <c r="FB296" s="674"/>
      <c r="FC296" s="674"/>
      <c r="FD296" s="674"/>
      <c r="FE296" s="674"/>
      <c r="FF296" s="674"/>
      <c r="FG296" s="674"/>
      <c r="FH296" s="674"/>
      <c r="FI296" s="674"/>
      <c r="FJ296" s="674"/>
      <c r="FK296" s="674"/>
      <c r="FL296" s="674"/>
      <c r="FM296" s="674"/>
      <c r="FN296" s="674"/>
      <c r="FO296" s="674"/>
      <c r="FP296" s="674"/>
      <c r="FQ296" s="674"/>
      <c r="FR296" s="674"/>
      <c r="FS296" s="674"/>
      <c r="FT296" s="674"/>
      <c r="FU296" s="674"/>
      <c r="FV296" s="674"/>
      <c r="FW296" s="674"/>
      <c r="FX296" s="674"/>
      <c r="FY296" s="674"/>
      <c r="FZ296" s="674"/>
      <c r="GA296" s="674"/>
      <c r="GB296" s="674"/>
      <c r="GC296" s="674"/>
      <c r="GD296" s="674"/>
      <c r="GE296" s="674"/>
      <c r="GF296" s="674"/>
      <c r="GG296" s="674"/>
      <c r="GH296" s="674"/>
      <c r="GI296" s="674"/>
      <c r="GJ296" s="674"/>
      <c r="GK296" s="674"/>
      <c r="GL296" s="674"/>
      <c r="GM296" s="674"/>
      <c r="GN296" s="674"/>
      <c r="GO296" s="674"/>
      <c r="GP296" s="674"/>
      <c r="GQ296" s="674"/>
      <c r="GR296" s="674"/>
      <c r="GS296" s="674"/>
      <c r="GT296" s="674"/>
      <c r="GU296" s="674"/>
      <c r="GV296" s="674"/>
      <c r="GW296" s="674"/>
      <c r="GX296" s="674"/>
      <c r="GY296" s="674"/>
      <c r="GZ296" s="674"/>
      <c r="HA296" s="674"/>
      <c r="HB296" s="674"/>
      <c r="HC296" s="674"/>
      <c r="HD296" s="674"/>
      <c r="HE296" s="674"/>
      <c r="HF296" s="674"/>
      <c r="HG296" s="674"/>
      <c r="HH296" s="674"/>
      <c r="HI296" s="674"/>
      <c r="HJ296" s="674"/>
      <c r="HK296" s="674"/>
      <c r="HL296" s="674"/>
      <c r="HM296" s="674"/>
      <c r="HN296" s="674"/>
      <c r="HO296" s="674"/>
      <c r="HP296" s="674"/>
      <c r="HQ296" s="674"/>
      <c r="HR296" s="674"/>
      <c r="HS296" s="674"/>
      <c r="HT296" s="674"/>
      <c r="HU296" s="674"/>
      <c r="HV296" s="674"/>
      <c r="HW296" s="674"/>
      <c r="HX296" s="674"/>
      <c r="HY296" s="674"/>
      <c r="HZ296" s="674"/>
      <c r="IA296" s="674"/>
      <c r="IB296" s="674"/>
      <c r="IC296" s="674"/>
      <c r="ID296" s="674"/>
      <c r="IE296" s="674"/>
      <c r="IF296" s="674"/>
      <c r="IG296" s="674"/>
      <c r="IH296" s="674"/>
      <c r="II296" s="674"/>
      <c r="IJ296" s="674"/>
      <c r="IK296" s="674"/>
      <c r="IL296" s="674"/>
      <c r="IM296" s="674"/>
      <c r="IN296" s="674"/>
      <c r="IO296" s="674"/>
      <c r="IP296" s="674"/>
      <c r="IQ296" s="70"/>
    </row>
    <row r="297" spans="10:251" ht="16.5" hidden="1" customHeight="1">
      <c r="J297" s="214"/>
      <c r="R297" s="95"/>
      <c r="S297" s="95"/>
      <c r="T297" s="95"/>
      <c r="U297" s="70"/>
      <c r="V297" s="214"/>
      <c r="W297" s="70"/>
      <c r="X297" s="70"/>
      <c r="Y297" s="70"/>
      <c r="Z297" s="70"/>
      <c r="AA297" s="70"/>
      <c r="AB297" s="70"/>
      <c r="AC297" s="70"/>
      <c r="AD297" s="70"/>
      <c r="AE297" s="70"/>
      <c r="AF297" s="70"/>
      <c r="AG297" s="70"/>
      <c r="AH297" s="70"/>
      <c r="AI297" s="70"/>
      <c r="AJ297" s="70"/>
      <c r="AK297" s="70"/>
      <c r="AL297" s="70"/>
      <c r="AM297" s="70"/>
      <c r="AN297" s="70"/>
      <c r="AO297" s="70"/>
      <c r="AP297" s="70"/>
      <c r="AQ297" s="70"/>
      <c r="AR297" s="70"/>
      <c r="AS297" s="70"/>
      <c r="AT297" s="70"/>
      <c r="AU297" s="70"/>
      <c r="AV297" s="70"/>
      <c r="AW297" s="70"/>
      <c r="AX297" s="70"/>
      <c r="AY297" s="70"/>
      <c r="AZ297" s="70"/>
      <c r="BA297" s="70"/>
      <c r="BB297" s="70"/>
      <c r="BC297" s="70"/>
      <c r="BD297" s="70"/>
      <c r="BE297" s="70"/>
      <c r="BF297" s="70"/>
      <c r="BG297" s="70"/>
      <c r="BH297" s="70"/>
      <c r="BI297" s="70"/>
      <c r="BJ297" s="70"/>
      <c r="BK297" s="70"/>
      <c r="BL297" s="70"/>
      <c r="BM297" s="70"/>
      <c r="BN297" s="70"/>
      <c r="BO297" s="70"/>
      <c r="BP297" s="70"/>
      <c r="BQ297" s="70"/>
      <c r="BR297" s="70"/>
      <c r="BS297" s="70"/>
      <c r="BT297" s="70"/>
      <c r="BU297" s="70"/>
      <c r="BV297" s="70"/>
      <c r="BW297" s="70"/>
      <c r="BX297" s="70"/>
      <c r="BY297" s="70"/>
      <c r="BZ297" s="70"/>
      <c r="CA297" s="70"/>
      <c r="CB297" s="70"/>
      <c r="CC297" s="70"/>
      <c r="CD297" s="70"/>
      <c r="CE297" s="70"/>
      <c r="CF297" s="70"/>
      <c r="CG297" s="70"/>
      <c r="CH297" s="70"/>
      <c r="CI297" s="70"/>
      <c r="CJ297" s="70"/>
      <c r="CK297" s="70"/>
      <c r="CL297" s="70"/>
      <c r="CM297" s="70"/>
      <c r="CN297" s="70"/>
      <c r="CO297" s="70"/>
      <c r="CP297" s="70"/>
      <c r="CQ297" s="70"/>
      <c r="CR297" s="70"/>
      <c r="CS297" s="70"/>
      <c r="CT297" s="70"/>
      <c r="CU297" s="70"/>
      <c r="CV297" s="70"/>
      <c r="CW297" s="70"/>
      <c r="CX297" s="70"/>
      <c r="CY297" s="70"/>
      <c r="CZ297" s="70"/>
      <c r="DA297" s="70"/>
      <c r="DB297" s="70"/>
      <c r="DC297" s="70"/>
      <c r="DD297" s="70"/>
      <c r="DE297" s="70"/>
      <c r="DF297" s="70"/>
      <c r="DG297" s="70"/>
      <c r="DH297" s="70"/>
      <c r="DI297" s="70"/>
      <c r="DJ297" s="70"/>
      <c r="DK297" s="70"/>
      <c r="DL297" s="70"/>
      <c r="DM297" s="70"/>
      <c r="DN297" s="70"/>
      <c r="DO297" s="70"/>
      <c r="DP297" s="70"/>
      <c r="DQ297" s="70"/>
      <c r="DR297" s="70"/>
      <c r="DS297" s="70"/>
      <c r="DT297" s="70"/>
      <c r="DU297" s="70"/>
      <c r="DV297" s="70"/>
      <c r="DW297" s="70"/>
      <c r="DX297" s="70"/>
      <c r="DY297" s="70"/>
      <c r="DZ297" s="70"/>
      <c r="EA297" s="70"/>
      <c r="EB297" s="70"/>
      <c r="EC297" s="70"/>
      <c r="EE297" s="95" t="s">
        <v>450</v>
      </c>
      <c r="EF297" s="663"/>
      <c r="EG297" s="663"/>
      <c r="EH297" s="663"/>
      <c r="EI297" s="216"/>
      <c r="EJ297" s="674"/>
      <c r="EK297" s="674"/>
      <c r="EL297" s="674"/>
      <c r="EM297" s="674"/>
      <c r="EN297" s="674"/>
      <c r="EO297" s="674"/>
      <c r="EP297" s="674"/>
      <c r="EQ297" s="674"/>
      <c r="ER297" s="674"/>
      <c r="ES297" s="674"/>
      <c r="ET297" s="674"/>
      <c r="EU297" s="674"/>
      <c r="EV297" s="674"/>
      <c r="EW297" s="674"/>
      <c r="EX297" s="674"/>
      <c r="EY297" s="674"/>
      <c r="EZ297" s="674"/>
      <c r="FA297" s="674"/>
      <c r="FB297" s="674"/>
      <c r="FC297" s="674"/>
      <c r="FD297" s="674"/>
      <c r="FE297" s="674"/>
      <c r="FF297" s="674"/>
      <c r="FG297" s="674"/>
      <c r="FH297" s="674"/>
      <c r="FI297" s="674"/>
      <c r="FJ297" s="674"/>
      <c r="FK297" s="674"/>
      <c r="FL297" s="674"/>
      <c r="FM297" s="674"/>
      <c r="FN297" s="674"/>
      <c r="FO297" s="674"/>
      <c r="FP297" s="674"/>
      <c r="FQ297" s="674"/>
      <c r="FR297" s="674"/>
      <c r="FS297" s="674"/>
      <c r="FT297" s="674"/>
      <c r="FU297" s="674"/>
      <c r="FV297" s="674"/>
      <c r="FW297" s="674"/>
      <c r="FX297" s="674"/>
      <c r="FY297" s="674"/>
      <c r="FZ297" s="674"/>
      <c r="GA297" s="674"/>
      <c r="GB297" s="674"/>
      <c r="GC297" s="674"/>
      <c r="GD297" s="674"/>
      <c r="GE297" s="674"/>
      <c r="GF297" s="674"/>
      <c r="GG297" s="674"/>
      <c r="GH297" s="674"/>
      <c r="GI297" s="674"/>
      <c r="GJ297" s="674"/>
      <c r="GK297" s="674"/>
      <c r="GL297" s="674"/>
      <c r="GM297" s="674"/>
      <c r="GN297" s="674"/>
      <c r="GO297" s="674"/>
      <c r="GP297" s="674"/>
      <c r="GQ297" s="674"/>
      <c r="GR297" s="674"/>
      <c r="GS297" s="674"/>
      <c r="GT297" s="674"/>
      <c r="GU297" s="674"/>
      <c r="GV297" s="674"/>
      <c r="GW297" s="674"/>
      <c r="GX297" s="674"/>
      <c r="GY297" s="674"/>
      <c r="GZ297" s="674"/>
      <c r="HA297" s="674"/>
      <c r="HB297" s="674"/>
      <c r="HC297" s="674"/>
      <c r="HD297" s="674"/>
      <c r="HE297" s="674"/>
      <c r="HF297" s="674"/>
      <c r="HG297" s="674"/>
      <c r="HH297" s="674"/>
      <c r="HI297" s="674"/>
      <c r="HJ297" s="674"/>
      <c r="HK297" s="674"/>
      <c r="HL297" s="674"/>
      <c r="HM297" s="674"/>
      <c r="HN297" s="674"/>
      <c r="HO297" s="674"/>
      <c r="HP297" s="674"/>
      <c r="HQ297" s="674"/>
      <c r="HR297" s="674"/>
      <c r="HS297" s="674"/>
      <c r="HT297" s="674"/>
      <c r="HU297" s="674"/>
      <c r="HV297" s="674"/>
      <c r="HW297" s="674"/>
      <c r="HX297" s="674"/>
      <c r="HY297" s="674"/>
      <c r="HZ297" s="674"/>
      <c r="IA297" s="674"/>
      <c r="IB297" s="674"/>
      <c r="IC297" s="674"/>
      <c r="ID297" s="674"/>
      <c r="IE297" s="674"/>
      <c r="IF297" s="674"/>
      <c r="IG297" s="674"/>
      <c r="IH297" s="674"/>
      <c r="II297" s="674"/>
      <c r="IJ297" s="674"/>
      <c r="IK297" s="674"/>
      <c r="IL297" s="674"/>
      <c r="IM297" s="674"/>
      <c r="IN297" s="674"/>
      <c r="IO297" s="674"/>
      <c r="IP297" s="674"/>
      <c r="IQ297" s="70"/>
    </row>
    <row r="298" spans="10:251" ht="16.5" hidden="1" customHeight="1">
      <c r="J298" s="214"/>
      <c r="R298" s="95"/>
      <c r="S298" s="95"/>
      <c r="T298" s="95"/>
      <c r="U298" s="70"/>
      <c r="V298" s="214"/>
      <c r="W298" s="70"/>
      <c r="X298" s="70"/>
      <c r="Y298" s="70"/>
      <c r="Z298" s="70"/>
      <c r="AA298" s="70"/>
      <c r="AB298" s="70"/>
      <c r="AC298" s="70"/>
      <c r="AD298" s="70"/>
      <c r="AE298" s="70"/>
      <c r="AF298" s="70"/>
      <c r="AG298" s="70"/>
      <c r="AH298" s="70"/>
      <c r="AI298" s="70"/>
      <c r="AJ298" s="70"/>
      <c r="AK298" s="70"/>
      <c r="AL298" s="70"/>
      <c r="AM298" s="70"/>
      <c r="AN298" s="70"/>
      <c r="AO298" s="70"/>
      <c r="AP298" s="70"/>
      <c r="AQ298" s="70"/>
      <c r="AR298" s="70"/>
      <c r="AS298" s="70"/>
      <c r="AT298" s="70"/>
      <c r="AU298" s="70"/>
      <c r="AV298" s="70"/>
      <c r="AW298" s="70"/>
      <c r="AX298" s="70"/>
      <c r="AY298" s="70"/>
      <c r="AZ298" s="70"/>
      <c r="BA298" s="70"/>
      <c r="BB298" s="70"/>
      <c r="BC298" s="70"/>
      <c r="BD298" s="70"/>
      <c r="BE298" s="70"/>
      <c r="BF298" s="70"/>
      <c r="BG298" s="70"/>
      <c r="BH298" s="70"/>
      <c r="BI298" s="70"/>
      <c r="BJ298" s="70"/>
      <c r="BK298" s="70"/>
      <c r="BL298" s="70"/>
      <c r="BM298" s="70"/>
      <c r="BN298" s="70"/>
      <c r="BO298" s="70"/>
      <c r="BP298" s="70"/>
      <c r="BQ298" s="70"/>
      <c r="BR298" s="70"/>
      <c r="BS298" s="70"/>
      <c r="BT298" s="70"/>
      <c r="BU298" s="70"/>
      <c r="BV298" s="70"/>
      <c r="BW298" s="70"/>
      <c r="BX298" s="70"/>
      <c r="BY298" s="70"/>
      <c r="BZ298" s="70"/>
      <c r="CA298" s="70"/>
      <c r="CB298" s="70"/>
      <c r="CC298" s="70"/>
      <c r="CD298" s="70"/>
      <c r="CE298" s="70"/>
      <c r="CF298" s="70"/>
      <c r="CG298" s="70"/>
      <c r="CH298" s="70"/>
      <c r="CI298" s="70"/>
      <c r="CJ298" s="70"/>
      <c r="CK298" s="70"/>
      <c r="CL298" s="70"/>
      <c r="CM298" s="70"/>
      <c r="CN298" s="70"/>
      <c r="CO298" s="70"/>
      <c r="CP298" s="70"/>
      <c r="CQ298" s="70"/>
      <c r="CR298" s="70"/>
      <c r="CS298" s="70"/>
      <c r="CT298" s="70"/>
      <c r="CU298" s="70"/>
      <c r="CV298" s="70"/>
      <c r="CW298" s="70"/>
      <c r="CX298" s="70"/>
      <c r="CY298" s="70"/>
      <c r="CZ298" s="70"/>
      <c r="DA298" s="70"/>
      <c r="DB298" s="70"/>
      <c r="DC298" s="70"/>
      <c r="DD298" s="70"/>
      <c r="DE298" s="70"/>
      <c r="DF298" s="70"/>
      <c r="DG298" s="70"/>
      <c r="DH298" s="70"/>
      <c r="DI298" s="70"/>
      <c r="DJ298" s="70"/>
      <c r="DK298" s="70"/>
      <c r="DL298" s="70"/>
      <c r="DM298" s="70"/>
      <c r="DN298" s="70"/>
      <c r="DO298" s="70"/>
      <c r="DP298" s="70"/>
      <c r="DQ298" s="70"/>
      <c r="DR298" s="70"/>
      <c r="DS298" s="70"/>
      <c r="DT298" s="70"/>
      <c r="DU298" s="70"/>
      <c r="DV298" s="70"/>
      <c r="DW298" s="70"/>
      <c r="DX298" s="70"/>
      <c r="DY298" s="70"/>
      <c r="DZ298" s="70"/>
      <c r="EA298" s="70"/>
      <c r="EB298" s="70"/>
      <c r="EC298" s="70"/>
      <c r="EE298" s="95" t="s">
        <v>450</v>
      </c>
      <c r="EF298" s="663"/>
      <c r="EG298" s="663"/>
      <c r="EH298" s="663"/>
      <c r="EI298" s="216"/>
      <c r="EJ298" s="674"/>
      <c r="EK298" s="674"/>
      <c r="EL298" s="674"/>
      <c r="EM298" s="674"/>
      <c r="EN298" s="674"/>
      <c r="EO298" s="674"/>
      <c r="EP298" s="674"/>
      <c r="EQ298" s="674"/>
      <c r="ER298" s="674"/>
      <c r="ES298" s="674"/>
      <c r="ET298" s="674"/>
      <c r="EU298" s="674"/>
      <c r="EV298" s="674"/>
      <c r="EW298" s="674"/>
      <c r="EX298" s="674"/>
      <c r="EY298" s="674"/>
      <c r="EZ298" s="674"/>
      <c r="FA298" s="674"/>
      <c r="FB298" s="674"/>
      <c r="FC298" s="674"/>
      <c r="FD298" s="674"/>
      <c r="FE298" s="674"/>
      <c r="FF298" s="674"/>
      <c r="FG298" s="674"/>
      <c r="FH298" s="674"/>
      <c r="FI298" s="674"/>
      <c r="FJ298" s="674"/>
      <c r="FK298" s="674"/>
      <c r="FL298" s="674"/>
      <c r="FM298" s="674"/>
      <c r="FN298" s="674"/>
      <c r="FO298" s="674"/>
      <c r="FP298" s="674"/>
      <c r="FQ298" s="674"/>
      <c r="FR298" s="674"/>
      <c r="FS298" s="674"/>
      <c r="FT298" s="674"/>
      <c r="FU298" s="674"/>
      <c r="FV298" s="674"/>
      <c r="FW298" s="674"/>
      <c r="FX298" s="674"/>
      <c r="FY298" s="674"/>
      <c r="FZ298" s="674"/>
      <c r="GA298" s="674"/>
      <c r="GB298" s="674"/>
      <c r="GC298" s="674"/>
      <c r="GD298" s="674"/>
      <c r="GE298" s="674"/>
      <c r="GF298" s="674"/>
      <c r="GG298" s="674"/>
      <c r="GH298" s="674"/>
      <c r="GI298" s="674"/>
      <c r="GJ298" s="674"/>
      <c r="GK298" s="674"/>
      <c r="GL298" s="674"/>
      <c r="GM298" s="674"/>
      <c r="GN298" s="674"/>
      <c r="GO298" s="674"/>
      <c r="GP298" s="674"/>
      <c r="GQ298" s="674"/>
      <c r="GR298" s="674"/>
      <c r="GS298" s="674"/>
      <c r="GT298" s="674"/>
      <c r="GU298" s="674"/>
      <c r="GV298" s="674"/>
      <c r="GW298" s="674"/>
      <c r="GX298" s="674"/>
      <c r="GY298" s="674"/>
      <c r="GZ298" s="674"/>
      <c r="HA298" s="674"/>
      <c r="HB298" s="674"/>
      <c r="HC298" s="674"/>
      <c r="HD298" s="674"/>
      <c r="HE298" s="674"/>
      <c r="HF298" s="674"/>
      <c r="HG298" s="674"/>
      <c r="HH298" s="674"/>
      <c r="HI298" s="674"/>
      <c r="HJ298" s="674"/>
      <c r="HK298" s="674"/>
      <c r="HL298" s="674"/>
      <c r="HM298" s="674"/>
      <c r="HN298" s="674"/>
      <c r="HO298" s="674"/>
      <c r="HP298" s="674"/>
      <c r="HQ298" s="674"/>
      <c r="HR298" s="674"/>
      <c r="HS298" s="674"/>
      <c r="HT298" s="674"/>
      <c r="HU298" s="674"/>
      <c r="HV298" s="674"/>
      <c r="HW298" s="674"/>
      <c r="HX298" s="674"/>
      <c r="HY298" s="674"/>
      <c r="HZ298" s="674"/>
      <c r="IA298" s="674"/>
      <c r="IB298" s="674"/>
      <c r="IC298" s="674"/>
      <c r="ID298" s="674"/>
      <c r="IE298" s="674"/>
      <c r="IF298" s="674"/>
      <c r="IG298" s="674"/>
      <c r="IH298" s="674"/>
      <c r="II298" s="674"/>
      <c r="IJ298" s="674"/>
      <c r="IK298" s="674"/>
      <c r="IL298" s="674"/>
      <c r="IM298" s="674"/>
      <c r="IN298" s="674"/>
      <c r="IO298" s="674"/>
      <c r="IP298" s="674"/>
      <c r="IQ298" s="70"/>
    </row>
    <row r="299" spans="10:251" ht="16.5" hidden="1" customHeight="1">
      <c r="J299" s="214"/>
      <c r="R299" s="95"/>
      <c r="S299" s="95"/>
      <c r="T299" s="95"/>
      <c r="U299" s="70"/>
      <c r="V299" s="214"/>
      <c r="W299" s="70"/>
      <c r="X299" s="70"/>
      <c r="Y299" s="70"/>
      <c r="Z299" s="70"/>
      <c r="AA299" s="70"/>
      <c r="AB299" s="70"/>
      <c r="AC299" s="70"/>
      <c r="AD299" s="70"/>
      <c r="AE299" s="70"/>
      <c r="AF299" s="70"/>
      <c r="AG299" s="70"/>
      <c r="AH299" s="70"/>
      <c r="AI299" s="70"/>
      <c r="AJ299" s="70"/>
      <c r="AK299" s="70"/>
      <c r="AL299" s="70"/>
      <c r="AM299" s="70"/>
      <c r="AN299" s="70"/>
      <c r="AO299" s="70"/>
      <c r="AP299" s="70"/>
      <c r="AQ299" s="70"/>
      <c r="AR299" s="70"/>
      <c r="AS299" s="70"/>
      <c r="AT299" s="70"/>
      <c r="AU299" s="70"/>
      <c r="AV299" s="70"/>
      <c r="AW299" s="70"/>
      <c r="AX299" s="70"/>
      <c r="AY299" s="70"/>
      <c r="AZ299" s="70"/>
      <c r="BA299" s="70"/>
      <c r="BB299" s="70"/>
      <c r="BC299" s="70"/>
      <c r="BD299" s="70"/>
      <c r="BE299" s="70"/>
      <c r="BF299" s="70"/>
      <c r="BG299" s="70"/>
      <c r="BH299" s="70"/>
      <c r="BI299" s="70"/>
      <c r="BJ299" s="70"/>
      <c r="BK299" s="70"/>
      <c r="BL299" s="70"/>
      <c r="BM299" s="70"/>
      <c r="BN299" s="70"/>
      <c r="BO299" s="70"/>
      <c r="BP299" s="70"/>
      <c r="BQ299" s="70"/>
      <c r="BR299" s="70"/>
      <c r="BS299" s="70"/>
      <c r="BT299" s="70"/>
      <c r="BU299" s="70"/>
      <c r="BV299" s="70"/>
      <c r="BW299" s="70"/>
      <c r="BX299" s="70"/>
      <c r="BY299" s="70"/>
      <c r="BZ299" s="70"/>
      <c r="CA299" s="70"/>
      <c r="CB299" s="70"/>
      <c r="CC299" s="70"/>
      <c r="CD299" s="70"/>
      <c r="CE299" s="70"/>
      <c r="CF299" s="70"/>
      <c r="CG299" s="70"/>
      <c r="CH299" s="70"/>
      <c r="CI299" s="70"/>
      <c r="CJ299" s="70"/>
      <c r="CK299" s="70"/>
      <c r="CL299" s="70"/>
      <c r="CM299" s="70"/>
      <c r="CN299" s="70"/>
      <c r="CO299" s="70"/>
      <c r="CP299" s="70"/>
      <c r="CQ299" s="70"/>
      <c r="CR299" s="70"/>
      <c r="CS299" s="70"/>
      <c r="CT299" s="70"/>
      <c r="CU299" s="70"/>
      <c r="CV299" s="70"/>
      <c r="CW299" s="70"/>
      <c r="CX299" s="70"/>
      <c r="CY299" s="70"/>
      <c r="CZ299" s="70"/>
      <c r="DA299" s="70"/>
      <c r="DB299" s="70"/>
      <c r="DC299" s="70"/>
      <c r="DD299" s="70"/>
      <c r="DE299" s="70"/>
      <c r="DF299" s="70"/>
      <c r="DG299" s="70"/>
      <c r="DH299" s="70"/>
      <c r="DI299" s="70"/>
      <c r="DJ299" s="70"/>
      <c r="DK299" s="70"/>
      <c r="DL299" s="70"/>
      <c r="DM299" s="70"/>
      <c r="DN299" s="70"/>
      <c r="DO299" s="70"/>
      <c r="DP299" s="70"/>
      <c r="DQ299" s="70"/>
      <c r="DR299" s="70"/>
      <c r="DS299" s="70"/>
      <c r="DT299" s="70"/>
      <c r="DU299" s="70"/>
      <c r="DV299" s="70"/>
      <c r="DW299" s="70"/>
      <c r="DX299" s="70"/>
      <c r="DY299" s="70"/>
      <c r="DZ299" s="70"/>
      <c r="EA299" s="70"/>
      <c r="EB299" s="70"/>
      <c r="EC299" s="70"/>
      <c r="EE299" s="95" t="s">
        <v>450</v>
      </c>
      <c r="EF299" s="663"/>
      <c r="EG299" s="663"/>
      <c r="EH299" s="663"/>
      <c r="EI299" s="216"/>
      <c r="EJ299" s="674"/>
      <c r="EK299" s="674"/>
      <c r="EL299" s="674"/>
      <c r="EM299" s="674"/>
      <c r="EN299" s="674"/>
      <c r="EO299" s="674"/>
      <c r="EP299" s="674"/>
      <c r="EQ299" s="674"/>
      <c r="ER299" s="674"/>
      <c r="ES299" s="674"/>
      <c r="ET299" s="674"/>
      <c r="EU299" s="674"/>
      <c r="EV299" s="674"/>
      <c r="EW299" s="674"/>
      <c r="EX299" s="674"/>
      <c r="EY299" s="674"/>
      <c r="EZ299" s="674"/>
      <c r="FA299" s="674"/>
      <c r="FB299" s="674"/>
      <c r="FC299" s="674"/>
      <c r="FD299" s="674"/>
      <c r="FE299" s="674"/>
      <c r="FF299" s="674"/>
      <c r="FG299" s="674"/>
      <c r="FH299" s="674"/>
      <c r="FI299" s="674"/>
      <c r="FJ299" s="674"/>
      <c r="FK299" s="674"/>
      <c r="FL299" s="674"/>
      <c r="FM299" s="674"/>
      <c r="FN299" s="674"/>
      <c r="FO299" s="674"/>
      <c r="FP299" s="674"/>
      <c r="FQ299" s="674"/>
      <c r="FR299" s="674"/>
      <c r="FS299" s="674"/>
      <c r="FT299" s="674"/>
      <c r="FU299" s="674"/>
      <c r="FV299" s="674"/>
      <c r="FW299" s="674"/>
      <c r="FX299" s="674"/>
      <c r="FY299" s="674"/>
      <c r="FZ299" s="674"/>
      <c r="GA299" s="674"/>
      <c r="GB299" s="674"/>
      <c r="GC299" s="674"/>
      <c r="GD299" s="674"/>
      <c r="GE299" s="674"/>
      <c r="GF299" s="674"/>
      <c r="GG299" s="674"/>
      <c r="GH299" s="674"/>
      <c r="GI299" s="674"/>
      <c r="GJ299" s="674"/>
      <c r="GK299" s="674"/>
      <c r="GL299" s="674"/>
      <c r="GM299" s="674"/>
      <c r="GN299" s="674"/>
      <c r="GO299" s="674"/>
      <c r="GP299" s="674"/>
      <c r="GQ299" s="674"/>
      <c r="GR299" s="674"/>
      <c r="GS299" s="674"/>
      <c r="GT299" s="674"/>
      <c r="GU299" s="674"/>
      <c r="GV299" s="674"/>
      <c r="GW299" s="674"/>
      <c r="GX299" s="674"/>
      <c r="GY299" s="674"/>
      <c r="GZ299" s="674"/>
      <c r="HA299" s="674"/>
      <c r="HB299" s="674"/>
      <c r="HC299" s="674"/>
      <c r="HD299" s="674"/>
      <c r="HE299" s="674"/>
      <c r="HF299" s="674"/>
      <c r="HG299" s="674"/>
      <c r="HH299" s="674"/>
      <c r="HI299" s="674"/>
      <c r="HJ299" s="674"/>
      <c r="HK299" s="674"/>
      <c r="HL299" s="674"/>
      <c r="HM299" s="674"/>
      <c r="HN299" s="674"/>
      <c r="HO299" s="674"/>
      <c r="HP299" s="674"/>
      <c r="HQ299" s="674"/>
      <c r="HR299" s="674"/>
      <c r="HS299" s="674"/>
      <c r="HT299" s="674"/>
      <c r="HU299" s="674"/>
      <c r="HV299" s="674"/>
      <c r="HW299" s="674"/>
      <c r="HX299" s="674"/>
      <c r="HY299" s="674"/>
      <c r="HZ299" s="674"/>
      <c r="IA299" s="674"/>
      <c r="IB299" s="674"/>
      <c r="IC299" s="674"/>
      <c r="ID299" s="674"/>
      <c r="IE299" s="674"/>
      <c r="IF299" s="674"/>
      <c r="IG299" s="674"/>
      <c r="IH299" s="674"/>
      <c r="II299" s="674"/>
      <c r="IJ299" s="674"/>
      <c r="IK299" s="674"/>
      <c r="IL299" s="674"/>
      <c r="IM299" s="674"/>
      <c r="IN299" s="674"/>
      <c r="IO299" s="674"/>
      <c r="IP299" s="674"/>
      <c r="IQ299" s="70"/>
    </row>
    <row r="300" spans="10:251" ht="16.5" hidden="1" customHeight="1">
      <c r="J300" s="214"/>
      <c r="R300" s="95"/>
      <c r="S300" s="95"/>
      <c r="T300" s="95"/>
      <c r="U300" s="70"/>
      <c r="V300" s="214"/>
      <c r="W300" s="70"/>
      <c r="X300" s="70"/>
      <c r="Y300" s="70"/>
      <c r="Z300" s="70"/>
      <c r="AA300" s="70"/>
      <c r="AB300" s="70"/>
      <c r="AC300" s="70"/>
      <c r="AD300" s="70"/>
      <c r="AE300" s="70"/>
      <c r="AF300" s="70"/>
      <c r="AG300" s="70"/>
      <c r="AH300" s="70"/>
      <c r="AI300" s="70"/>
      <c r="AJ300" s="70"/>
      <c r="AK300" s="70"/>
      <c r="AL300" s="70"/>
      <c r="AM300" s="70"/>
      <c r="AN300" s="70"/>
      <c r="AO300" s="70"/>
      <c r="AP300" s="70"/>
      <c r="AQ300" s="70"/>
      <c r="AR300" s="70"/>
      <c r="AS300" s="70"/>
      <c r="AT300" s="70"/>
      <c r="AU300" s="70"/>
      <c r="AV300" s="70"/>
      <c r="AW300" s="70"/>
      <c r="AX300" s="70"/>
      <c r="AY300" s="70"/>
      <c r="AZ300" s="70"/>
      <c r="BA300" s="70"/>
      <c r="BB300" s="70"/>
      <c r="BC300" s="70"/>
      <c r="BD300" s="70"/>
      <c r="BE300" s="70"/>
      <c r="BF300" s="70"/>
      <c r="BG300" s="70"/>
      <c r="BH300" s="70"/>
      <c r="BI300" s="70"/>
      <c r="BJ300" s="70"/>
      <c r="BK300" s="70"/>
      <c r="BL300" s="70"/>
      <c r="BM300" s="70"/>
      <c r="BN300" s="70"/>
      <c r="BO300" s="70"/>
      <c r="BP300" s="70"/>
      <c r="BQ300" s="70"/>
      <c r="BR300" s="70"/>
      <c r="BS300" s="70"/>
      <c r="BT300" s="70"/>
      <c r="BU300" s="70"/>
      <c r="BV300" s="70"/>
      <c r="BW300" s="70"/>
      <c r="BX300" s="70"/>
      <c r="BY300" s="70"/>
      <c r="BZ300" s="70"/>
      <c r="CA300" s="70"/>
      <c r="CB300" s="70"/>
      <c r="CC300" s="70"/>
      <c r="CD300" s="70"/>
      <c r="CE300" s="70"/>
      <c r="CF300" s="70"/>
      <c r="CG300" s="70"/>
      <c r="CH300" s="70"/>
      <c r="CI300" s="70"/>
      <c r="CJ300" s="70"/>
      <c r="CK300" s="70"/>
      <c r="CL300" s="70"/>
      <c r="CM300" s="70"/>
      <c r="CN300" s="70"/>
      <c r="CO300" s="70"/>
      <c r="CP300" s="70"/>
      <c r="CQ300" s="70"/>
      <c r="CR300" s="70"/>
      <c r="CS300" s="70"/>
      <c r="CT300" s="70"/>
      <c r="CU300" s="70"/>
      <c r="CV300" s="70"/>
      <c r="CW300" s="70"/>
      <c r="CX300" s="70"/>
      <c r="CY300" s="70"/>
      <c r="CZ300" s="70"/>
      <c r="DA300" s="70"/>
      <c r="DB300" s="70"/>
      <c r="DC300" s="70"/>
      <c r="DD300" s="70"/>
      <c r="DE300" s="70"/>
      <c r="DF300" s="70"/>
      <c r="DG300" s="70"/>
      <c r="DH300" s="70"/>
      <c r="DI300" s="70"/>
      <c r="DJ300" s="70"/>
      <c r="DK300" s="70"/>
      <c r="DL300" s="70"/>
      <c r="DM300" s="70"/>
      <c r="DN300" s="70"/>
      <c r="DO300" s="70"/>
      <c r="DP300" s="70"/>
      <c r="DQ300" s="70"/>
      <c r="DR300" s="70"/>
      <c r="DS300" s="70"/>
      <c r="DT300" s="70"/>
      <c r="DU300" s="70"/>
      <c r="DV300" s="70"/>
      <c r="DW300" s="70"/>
      <c r="DX300" s="70"/>
      <c r="DY300" s="70"/>
      <c r="DZ300" s="70"/>
      <c r="EA300" s="70"/>
      <c r="EB300" s="70"/>
      <c r="EC300" s="70"/>
      <c r="EE300" s="95" t="s">
        <v>450</v>
      </c>
      <c r="EF300" s="663"/>
      <c r="EG300" s="663"/>
      <c r="EH300" s="663"/>
      <c r="EI300" s="216"/>
      <c r="EJ300" s="674"/>
      <c r="EK300" s="674"/>
      <c r="EL300" s="674"/>
      <c r="EM300" s="674"/>
      <c r="EN300" s="674"/>
      <c r="EO300" s="674"/>
      <c r="EP300" s="674"/>
      <c r="EQ300" s="674"/>
      <c r="ER300" s="674"/>
      <c r="ES300" s="674"/>
      <c r="ET300" s="674"/>
      <c r="EU300" s="674"/>
      <c r="EV300" s="674"/>
      <c r="EW300" s="674"/>
      <c r="EX300" s="674"/>
      <c r="EY300" s="674"/>
      <c r="EZ300" s="674"/>
      <c r="FA300" s="674"/>
      <c r="FB300" s="674"/>
      <c r="FC300" s="674"/>
      <c r="FD300" s="674"/>
      <c r="FE300" s="674"/>
      <c r="FF300" s="674"/>
      <c r="FG300" s="674"/>
      <c r="FH300" s="674"/>
      <c r="FI300" s="674"/>
      <c r="FJ300" s="674"/>
      <c r="FK300" s="674"/>
      <c r="FL300" s="674"/>
      <c r="FM300" s="674"/>
      <c r="FN300" s="674"/>
      <c r="FO300" s="674"/>
      <c r="FP300" s="674"/>
      <c r="FQ300" s="674"/>
      <c r="FR300" s="674"/>
      <c r="FS300" s="674"/>
      <c r="FT300" s="674"/>
      <c r="FU300" s="674"/>
      <c r="FV300" s="674"/>
      <c r="FW300" s="674"/>
      <c r="FX300" s="674"/>
      <c r="FY300" s="674"/>
      <c r="FZ300" s="674"/>
      <c r="GA300" s="674"/>
      <c r="GB300" s="674"/>
      <c r="GC300" s="674"/>
      <c r="GD300" s="674"/>
      <c r="GE300" s="674"/>
      <c r="GF300" s="674"/>
      <c r="GG300" s="674"/>
      <c r="GH300" s="674"/>
      <c r="GI300" s="674"/>
      <c r="GJ300" s="674"/>
      <c r="GK300" s="674"/>
      <c r="GL300" s="674"/>
      <c r="GM300" s="674"/>
      <c r="GN300" s="674"/>
      <c r="GO300" s="674"/>
      <c r="GP300" s="674"/>
      <c r="GQ300" s="674"/>
      <c r="GR300" s="674"/>
      <c r="GS300" s="674"/>
      <c r="GT300" s="674"/>
      <c r="GU300" s="674"/>
      <c r="GV300" s="674"/>
      <c r="GW300" s="674"/>
      <c r="GX300" s="674"/>
      <c r="GY300" s="674"/>
      <c r="GZ300" s="674"/>
      <c r="HA300" s="674"/>
      <c r="HB300" s="674"/>
      <c r="HC300" s="674"/>
      <c r="HD300" s="674"/>
      <c r="HE300" s="674"/>
      <c r="HF300" s="674"/>
      <c r="HG300" s="674"/>
      <c r="HH300" s="674"/>
      <c r="HI300" s="674"/>
      <c r="HJ300" s="674"/>
      <c r="HK300" s="674"/>
      <c r="HL300" s="674"/>
      <c r="HM300" s="674"/>
      <c r="HN300" s="674"/>
      <c r="HO300" s="674"/>
      <c r="HP300" s="674"/>
      <c r="HQ300" s="674"/>
      <c r="HR300" s="674"/>
      <c r="HS300" s="674"/>
      <c r="HT300" s="674"/>
      <c r="HU300" s="674"/>
      <c r="HV300" s="674"/>
      <c r="HW300" s="674"/>
      <c r="HX300" s="674"/>
      <c r="HY300" s="674"/>
      <c r="HZ300" s="674"/>
      <c r="IA300" s="674"/>
      <c r="IB300" s="674"/>
      <c r="IC300" s="674"/>
      <c r="ID300" s="674"/>
      <c r="IE300" s="674"/>
      <c r="IF300" s="674"/>
      <c r="IG300" s="674"/>
      <c r="IH300" s="674"/>
      <c r="II300" s="674"/>
      <c r="IJ300" s="674"/>
      <c r="IK300" s="674"/>
      <c r="IL300" s="674"/>
      <c r="IM300" s="674"/>
      <c r="IN300" s="674"/>
      <c r="IO300" s="674"/>
      <c r="IP300" s="674"/>
      <c r="IQ300" s="70"/>
    </row>
    <row r="301" spans="10:251" ht="16.5" hidden="1" customHeight="1">
      <c r="J301" s="214"/>
      <c r="R301" s="95"/>
      <c r="S301" s="95"/>
      <c r="T301" s="95"/>
      <c r="U301" s="70"/>
      <c r="V301" s="214"/>
      <c r="W301" s="70"/>
      <c r="X301" s="70"/>
      <c r="Y301" s="70"/>
      <c r="Z301" s="70"/>
      <c r="AA301" s="70"/>
      <c r="AB301" s="70"/>
      <c r="AC301" s="70"/>
      <c r="AD301" s="70"/>
      <c r="AE301" s="70"/>
      <c r="AF301" s="70"/>
      <c r="AG301" s="70"/>
      <c r="AH301" s="70"/>
      <c r="AI301" s="70"/>
      <c r="AJ301" s="70"/>
      <c r="AK301" s="70"/>
      <c r="AL301" s="70"/>
      <c r="AM301" s="70"/>
      <c r="AN301" s="70"/>
      <c r="AO301" s="70"/>
      <c r="AP301" s="70"/>
      <c r="AQ301" s="70"/>
      <c r="AR301" s="70"/>
      <c r="AS301" s="70"/>
      <c r="AT301" s="70"/>
      <c r="AU301" s="70"/>
      <c r="AV301" s="70"/>
      <c r="AW301" s="70"/>
      <c r="AX301" s="70"/>
      <c r="AY301" s="70"/>
      <c r="AZ301" s="70"/>
      <c r="BA301" s="70"/>
      <c r="BB301" s="70"/>
      <c r="BC301" s="70"/>
      <c r="BD301" s="70"/>
      <c r="BE301" s="70"/>
      <c r="BF301" s="70"/>
      <c r="BG301" s="70"/>
      <c r="BH301" s="70"/>
      <c r="BI301" s="70"/>
      <c r="BJ301" s="70"/>
      <c r="BK301" s="70"/>
      <c r="BL301" s="70"/>
      <c r="BM301" s="70"/>
      <c r="BN301" s="70"/>
      <c r="BO301" s="70"/>
      <c r="BP301" s="70"/>
      <c r="BQ301" s="70"/>
      <c r="BR301" s="70"/>
      <c r="BS301" s="70"/>
      <c r="BT301" s="70"/>
      <c r="BU301" s="70"/>
      <c r="BV301" s="70"/>
      <c r="BW301" s="70"/>
      <c r="BX301" s="70"/>
      <c r="BY301" s="70"/>
      <c r="BZ301" s="70"/>
      <c r="CA301" s="70"/>
      <c r="CB301" s="70"/>
      <c r="CC301" s="70"/>
      <c r="CD301" s="70"/>
      <c r="CE301" s="70"/>
      <c r="CF301" s="70"/>
      <c r="CG301" s="70"/>
      <c r="CH301" s="70"/>
      <c r="CI301" s="70"/>
      <c r="CJ301" s="70"/>
      <c r="CK301" s="70"/>
      <c r="CL301" s="70"/>
      <c r="CM301" s="70"/>
      <c r="CN301" s="70"/>
      <c r="CO301" s="70"/>
      <c r="CP301" s="70"/>
      <c r="CQ301" s="70"/>
      <c r="CR301" s="70"/>
      <c r="CS301" s="70"/>
      <c r="CT301" s="70"/>
      <c r="CU301" s="70"/>
      <c r="CV301" s="70"/>
      <c r="CW301" s="70"/>
      <c r="CX301" s="70"/>
      <c r="CY301" s="70"/>
      <c r="CZ301" s="70"/>
      <c r="DA301" s="70"/>
      <c r="DB301" s="70"/>
      <c r="DC301" s="70"/>
      <c r="DD301" s="70"/>
      <c r="DE301" s="70"/>
      <c r="DF301" s="70"/>
      <c r="DG301" s="70"/>
      <c r="DH301" s="70"/>
      <c r="DI301" s="70"/>
      <c r="DJ301" s="70"/>
      <c r="DK301" s="70"/>
      <c r="DL301" s="70"/>
      <c r="DM301" s="70"/>
      <c r="DN301" s="70"/>
      <c r="DO301" s="70"/>
      <c r="DP301" s="70"/>
      <c r="DQ301" s="70"/>
      <c r="DR301" s="70"/>
      <c r="DS301" s="70"/>
      <c r="DT301" s="70"/>
      <c r="DU301" s="70"/>
      <c r="DV301" s="70"/>
      <c r="DW301" s="70"/>
      <c r="DX301" s="70"/>
      <c r="DY301" s="70"/>
      <c r="DZ301" s="70"/>
      <c r="EA301" s="70"/>
      <c r="EB301" s="70"/>
      <c r="EC301" s="70"/>
      <c r="EE301" s="95" t="s">
        <v>450</v>
      </c>
      <c r="EF301" s="663"/>
      <c r="EG301" s="663"/>
      <c r="EH301" s="663"/>
      <c r="EI301" s="216"/>
      <c r="EJ301" s="674"/>
      <c r="EK301" s="674"/>
      <c r="EL301" s="674"/>
      <c r="EM301" s="674"/>
      <c r="EN301" s="674"/>
      <c r="EO301" s="674"/>
      <c r="EP301" s="674"/>
      <c r="EQ301" s="674"/>
      <c r="ER301" s="674"/>
      <c r="ES301" s="674"/>
      <c r="ET301" s="674"/>
      <c r="EU301" s="674"/>
      <c r="EV301" s="674"/>
      <c r="EW301" s="674"/>
      <c r="EX301" s="674"/>
      <c r="EY301" s="674"/>
      <c r="EZ301" s="674"/>
      <c r="FA301" s="674"/>
      <c r="FB301" s="674"/>
      <c r="FC301" s="674"/>
      <c r="FD301" s="674"/>
      <c r="FE301" s="674"/>
      <c r="FF301" s="674"/>
      <c r="FG301" s="674"/>
      <c r="FH301" s="674"/>
      <c r="FI301" s="674"/>
      <c r="FJ301" s="674"/>
      <c r="FK301" s="674"/>
      <c r="FL301" s="674"/>
      <c r="FM301" s="674"/>
      <c r="FN301" s="674"/>
      <c r="FO301" s="674"/>
      <c r="FP301" s="674"/>
      <c r="FQ301" s="674"/>
      <c r="FR301" s="674"/>
      <c r="FS301" s="674"/>
      <c r="FT301" s="674"/>
      <c r="FU301" s="674"/>
      <c r="FV301" s="674"/>
      <c r="FW301" s="674"/>
      <c r="FX301" s="674"/>
      <c r="FY301" s="674"/>
      <c r="FZ301" s="674"/>
      <c r="GA301" s="674"/>
      <c r="GB301" s="674"/>
      <c r="GC301" s="674"/>
      <c r="GD301" s="674"/>
      <c r="GE301" s="674"/>
      <c r="GF301" s="674"/>
      <c r="GG301" s="674"/>
      <c r="GH301" s="674"/>
      <c r="GI301" s="674"/>
      <c r="GJ301" s="674"/>
      <c r="GK301" s="674"/>
      <c r="GL301" s="674"/>
      <c r="GM301" s="674"/>
      <c r="GN301" s="674"/>
      <c r="GO301" s="674"/>
      <c r="GP301" s="674"/>
      <c r="GQ301" s="674"/>
      <c r="GR301" s="674"/>
      <c r="GS301" s="674"/>
      <c r="GT301" s="674"/>
      <c r="GU301" s="674"/>
      <c r="GV301" s="674"/>
      <c r="GW301" s="674"/>
      <c r="GX301" s="674"/>
      <c r="GY301" s="674"/>
      <c r="GZ301" s="674"/>
      <c r="HA301" s="674"/>
      <c r="HB301" s="674"/>
      <c r="HC301" s="674"/>
      <c r="HD301" s="674"/>
      <c r="HE301" s="674"/>
      <c r="HF301" s="674"/>
      <c r="HG301" s="674"/>
      <c r="HH301" s="674"/>
      <c r="HI301" s="674"/>
      <c r="HJ301" s="674"/>
      <c r="HK301" s="674"/>
      <c r="HL301" s="674"/>
      <c r="HM301" s="674"/>
      <c r="HN301" s="674"/>
      <c r="HO301" s="674"/>
      <c r="HP301" s="674"/>
      <c r="HQ301" s="674"/>
      <c r="HR301" s="674"/>
      <c r="HS301" s="674"/>
      <c r="HT301" s="674"/>
      <c r="HU301" s="674"/>
      <c r="HV301" s="674"/>
      <c r="HW301" s="674"/>
      <c r="HX301" s="674"/>
      <c r="HY301" s="674"/>
      <c r="HZ301" s="674"/>
      <c r="IA301" s="674"/>
      <c r="IB301" s="674"/>
      <c r="IC301" s="674"/>
      <c r="ID301" s="674"/>
      <c r="IE301" s="674"/>
      <c r="IF301" s="674"/>
      <c r="IG301" s="674"/>
      <c r="IH301" s="674"/>
      <c r="II301" s="674"/>
      <c r="IJ301" s="674"/>
      <c r="IK301" s="674"/>
      <c r="IL301" s="674"/>
      <c r="IM301" s="674"/>
      <c r="IN301" s="674"/>
      <c r="IO301" s="674"/>
      <c r="IP301" s="674"/>
      <c r="IQ301" s="70"/>
    </row>
    <row r="302" spans="10:251" ht="16.5" hidden="1" customHeight="1">
      <c r="J302" s="214"/>
      <c r="R302" s="95"/>
      <c r="S302" s="95"/>
      <c r="T302" s="95"/>
      <c r="U302" s="70"/>
      <c r="V302" s="214"/>
      <c r="W302" s="70"/>
      <c r="X302" s="70"/>
      <c r="Y302" s="70"/>
      <c r="Z302" s="70"/>
      <c r="AA302" s="70"/>
      <c r="AB302" s="70"/>
      <c r="AC302" s="70"/>
      <c r="AD302" s="70"/>
      <c r="AE302" s="70"/>
      <c r="AF302" s="70"/>
      <c r="AG302" s="70"/>
      <c r="AH302" s="70"/>
      <c r="AI302" s="70"/>
      <c r="AJ302" s="70"/>
      <c r="AK302" s="70"/>
      <c r="AL302" s="70"/>
      <c r="AM302" s="70"/>
      <c r="AN302" s="70"/>
      <c r="AO302" s="70"/>
      <c r="AP302" s="70"/>
      <c r="AQ302" s="70"/>
      <c r="AR302" s="70"/>
      <c r="AS302" s="70"/>
      <c r="AT302" s="70"/>
      <c r="AU302" s="70"/>
      <c r="AV302" s="70"/>
      <c r="AW302" s="70"/>
      <c r="AX302" s="70"/>
      <c r="AY302" s="70"/>
      <c r="AZ302" s="70"/>
      <c r="BA302" s="70"/>
      <c r="BB302" s="70"/>
      <c r="BC302" s="70"/>
      <c r="BD302" s="70"/>
      <c r="BE302" s="70"/>
      <c r="BF302" s="70"/>
      <c r="BG302" s="70"/>
      <c r="BH302" s="70"/>
      <c r="BI302" s="70"/>
      <c r="BJ302" s="70"/>
      <c r="BK302" s="70"/>
      <c r="BL302" s="70"/>
      <c r="BM302" s="70"/>
      <c r="BN302" s="70"/>
      <c r="BO302" s="70"/>
      <c r="BP302" s="70"/>
      <c r="BQ302" s="70"/>
      <c r="BR302" s="70"/>
      <c r="BS302" s="70"/>
      <c r="BT302" s="70"/>
      <c r="BU302" s="70"/>
      <c r="BV302" s="70"/>
      <c r="BW302" s="70"/>
      <c r="BX302" s="70"/>
      <c r="BY302" s="70"/>
      <c r="BZ302" s="70"/>
      <c r="CA302" s="70"/>
      <c r="CB302" s="70"/>
      <c r="CC302" s="70"/>
      <c r="CD302" s="70"/>
      <c r="CE302" s="70"/>
      <c r="CF302" s="70"/>
      <c r="CG302" s="70"/>
      <c r="CH302" s="70"/>
      <c r="CI302" s="70"/>
      <c r="CJ302" s="70"/>
      <c r="CK302" s="70"/>
      <c r="CL302" s="70"/>
      <c r="CM302" s="70"/>
      <c r="CN302" s="70"/>
      <c r="CO302" s="70"/>
      <c r="CP302" s="70"/>
      <c r="CQ302" s="70"/>
      <c r="CR302" s="70"/>
      <c r="CS302" s="70"/>
      <c r="CT302" s="70"/>
      <c r="CU302" s="70"/>
      <c r="CV302" s="70"/>
      <c r="CW302" s="70"/>
      <c r="CX302" s="70"/>
      <c r="CY302" s="70"/>
      <c r="CZ302" s="70"/>
      <c r="DA302" s="70"/>
      <c r="DB302" s="70"/>
      <c r="DC302" s="70"/>
      <c r="DD302" s="70"/>
      <c r="DE302" s="70"/>
      <c r="DF302" s="70"/>
      <c r="DG302" s="70"/>
      <c r="DH302" s="70"/>
      <c r="DI302" s="70"/>
      <c r="DJ302" s="70"/>
      <c r="DK302" s="70"/>
      <c r="DL302" s="70"/>
      <c r="DM302" s="70"/>
      <c r="DN302" s="70"/>
      <c r="DO302" s="70"/>
      <c r="DP302" s="70"/>
      <c r="DQ302" s="70"/>
      <c r="DR302" s="70"/>
      <c r="DS302" s="70"/>
      <c r="DT302" s="70"/>
      <c r="DU302" s="70"/>
      <c r="DV302" s="70"/>
      <c r="DW302" s="70"/>
      <c r="DX302" s="70"/>
      <c r="DY302" s="70"/>
      <c r="DZ302" s="70"/>
      <c r="EA302" s="70"/>
      <c r="EB302" s="70"/>
      <c r="EC302" s="70"/>
      <c r="EE302" s="95" t="s">
        <v>450</v>
      </c>
      <c r="EF302" s="663"/>
      <c r="EG302" s="663"/>
      <c r="EH302" s="663"/>
      <c r="EI302" s="216"/>
      <c r="EJ302" s="674"/>
      <c r="EK302" s="674"/>
      <c r="EL302" s="674"/>
      <c r="EM302" s="674"/>
      <c r="EN302" s="674"/>
      <c r="EO302" s="674"/>
      <c r="EP302" s="674"/>
      <c r="EQ302" s="674"/>
      <c r="ER302" s="674"/>
      <c r="ES302" s="674"/>
      <c r="ET302" s="674"/>
      <c r="EU302" s="674"/>
      <c r="EV302" s="674"/>
      <c r="EW302" s="674"/>
      <c r="EX302" s="674"/>
      <c r="EY302" s="674"/>
      <c r="EZ302" s="674"/>
      <c r="FA302" s="674"/>
      <c r="FB302" s="674"/>
      <c r="FC302" s="674"/>
      <c r="FD302" s="674"/>
      <c r="FE302" s="674"/>
      <c r="FF302" s="674"/>
      <c r="FG302" s="674"/>
      <c r="FH302" s="674"/>
      <c r="FI302" s="674"/>
      <c r="FJ302" s="674"/>
      <c r="FK302" s="674"/>
      <c r="FL302" s="674"/>
      <c r="FM302" s="674"/>
      <c r="FN302" s="674"/>
      <c r="FO302" s="674"/>
      <c r="FP302" s="674"/>
      <c r="FQ302" s="674"/>
      <c r="FR302" s="674"/>
      <c r="FS302" s="674"/>
      <c r="FT302" s="674"/>
      <c r="FU302" s="674"/>
      <c r="FV302" s="674"/>
      <c r="FW302" s="674"/>
      <c r="FX302" s="674"/>
      <c r="FY302" s="674"/>
      <c r="FZ302" s="674"/>
      <c r="GA302" s="674"/>
      <c r="GB302" s="674"/>
      <c r="GC302" s="674"/>
      <c r="GD302" s="674"/>
      <c r="GE302" s="674"/>
      <c r="GF302" s="674"/>
      <c r="GG302" s="674"/>
      <c r="GH302" s="674"/>
      <c r="GI302" s="674"/>
      <c r="GJ302" s="674"/>
      <c r="GK302" s="674"/>
      <c r="GL302" s="674"/>
      <c r="GM302" s="674"/>
      <c r="GN302" s="674"/>
      <c r="GO302" s="674"/>
      <c r="GP302" s="674"/>
      <c r="GQ302" s="674"/>
      <c r="GR302" s="674"/>
      <c r="GS302" s="674"/>
      <c r="GT302" s="674"/>
      <c r="GU302" s="674"/>
      <c r="GV302" s="674"/>
      <c r="GW302" s="674"/>
      <c r="GX302" s="674"/>
      <c r="GY302" s="674"/>
      <c r="GZ302" s="674"/>
      <c r="HA302" s="674"/>
      <c r="HB302" s="674"/>
      <c r="HC302" s="674"/>
      <c r="HD302" s="674"/>
      <c r="HE302" s="674"/>
      <c r="HF302" s="674"/>
      <c r="HG302" s="674"/>
      <c r="HH302" s="674"/>
      <c r="HI302" s="674"/>
      <c r="HJ302" s="674"/>
      <c r="HK302" s="674"/>
      <c r="HL302" s="674"/>
      <c r="HM302" s="674"/>
      <c r="HN302" s="674"/>
      <c r="HO302" s="674"/>
      <c r="HP302" s="674"/>
      <c r="HQ302" s="674"/>
      <c r="HR302" s="674"/>
      <c r="HS302" s="674"/>
      <c r="HT302" s="674"/>
      <c r="HU302" s="674"/>
      <c r="HV302" s="674"/>
      <c r="HW302" s="674"/>
      <c r="HX302" s="674"/>
      <c r="HY302" s="674"/>
      <c r="HZ302" s="674"/>
      <c r="IA302" s="674"/>
      <c r="IB302" s="674"/>
      <c r="IC302" s="674"/>
      <c r="ID302" s="674"/>
      <c r="IE302" s="674"/>
      <c r="IF302" s="674"/>
      <c r="IG302" s="674"/>
      <c r="IH302" s="674"/>
      <c r="II302" s="674"/>
      <c r="IJ302" s="674"/>
      <c r="IK302" s="674"/>
      <c r="IL302" s="674"/>
      <c r="IM302" s="674"/>
      <c r="IN302" s="674"/>
      <c r="IO302" s="674"/>
      <c r="IP302" s="674"/>
      <c r="IQ302" s="70"/>
    </row>
    <row r="303" spans="10:251" ht="16.5" hidden="1" customHeight="1">
      <c r="J303" s="214"/>
      <c r="R303" s="95"/>
      <c r="S303" s="95"/>
      <c r="T303" s="95"/>
      <c r="U303" s="70"/>
      <c r="V303" s="214"/>
      <c r="W303" s="70"/>
      <c r="X303" s="70"/>
      <c r="Y303" s="70"/>
      <c r="Z303" s="70"/>
      <c r="AA303" s="70"/>
      <c r="AB303" s="70"/>
      <c r="AC303" s="70"/>
      <c r="AD303" s="70"/>
      <c r="AE303" s="70"/>
      <c r="AF303" s="70"/>
      <c r="AG303" s="70"/>
      <c r="AH303" s="70"/>
      <c r="AI303" s="70"/>
      <c r="AJ303" s="70"/>
      <c r="AK303" s="70"/>
      <c r="AL303" s="70"/>
      <c r="AM303" s="70"/>
      <c r="AN303" s="70"/>
      <c r="AO303" s="70"/>
      <c r="AP303" s="70"/>
      <c r="AQ303" s="70"/>
      <c r="AR303" s="70"/>
      <c r="AS303" s="70"/>
      <c r="AT303" s="70"/>
      <c r="AU303" s="70"/>
      <c r="AV303" s="70"/>
      <c r="AW303" s="70"/>
      <c r="AX303" s="70"/>
      <c r="AY303" s="70"/>
      <c r="AZ303" s="70"/>
      <c r="BA303" s="70"/>
      <c r="BB303" s="70"/>
      <c r="BC303" s="70"/>
      <c r="BD303" s="70"/>
      <c r="BE303" s="70"/>
      <c r="BF303" s="70"/>
      <c r="BG303" s="70"/>
      <c r="BH303" s="70"/>
      <c r="BI303" s="70"/>
      <c r="BJ303" s="70"/>
      <c r="BK303" s="70"/>
      <c r="BL303" s="70"/>
      <c r="BM303" s="70"/>
      <c r="BN303" s="70"/>
      <c r="BO303" s="70"/>
      <c r="BP303" s="70"/>
      <c r="BQ303" s="70"/>
      <c r="BR303" s="70"/>
      <c r="BS303" s="70"/>
      <c r="BT303" s="70"/>
      <c r="BU303" s="70"/>
      <c r="BV303" s="70"/>
      <c r="BW303" s="70"/>
      <c r="BX303" s="70"/>
      <c r="BY303" s="70"/>
      <c r="BZ303" s="70"/>
      <c r="CA303" s="70"/>
      <c r="CB303" s="70"/>
      <c r="CC303" s="70"/>
      <c r="CD303" s="70"/>
      <c r="CE303" s="70"/>
      <c r="CF303" s="70"/>
      <c r="CG303" s="70"/>
      <c r="CH303" s="70"/>
      <c r="CI303" s="70"/>
      <c r="CJ303" s="70"/>
      <c r="CK303" s="70"/>
      <c r="CL303" s="70"/>
      <c r="CM303" s="70"/>
      <c r="CN303" s="70"/>
      <c r="CO303" s="70"/>
      <c r="CP303" s="70"/>
      <c r="CQ303" s="70"/>
      <c r="CR303" s="70"/>
      <c r="CS303" s="70"/>
      <c r="CT303" s="70"/>
      <c r="CU303" s="70"/>
      <c r="CV303" s="70"/>
      <c r="CW303" s="70"/>
      <c r="CX303" s="70"/>
      <c r="CY303" s="70"/>
      <c r="CZ303" s="70"/>
      <c r="DA303" s="70"/>
      <c r="DB303" s="70"/>
      <c r="DC303" s="70"/>
      <c r="DD303" s="70"/>
      <c r="DE303" s="70"/>
      <c r="DF303" s="70"/>
      <c r="DG303" s="70"/>
      <c r="DH303" s="70"/>
      <c r="DI303" s="70"/>
      <c r="DJ303" s="70"/>
      <c r="DK303" s="70"/>
      <c r="DL303" s="70"/>
      <c r="DM303" s="70"/>
      <c r="DN303" s="70"/>
      <c r="DO303" s="70"/>
      <c r="DP303" s="70"/>
      <c r="DQ303" s="70"/>
      <c r="DR303" s="70"/>
      <c r="DS303" s="70"/>
      <c r="DT303" s="70"/>
      <c r="DU303" s="70"/>
      <c r="DV303" s="70"/>
      <c r="DW303" s="70"/>
      <c r="DX303" s="70"/>
      <c r="DY303" s="70"/>
      <c r="DZ303" s="70"/>
      <c r="EA303" s="70"/>
      <c r="EB303" s="70"/>
      <c r="EC303" s="70"/>
      <c r="EE303" s="95" t="s">
        <v>450</v>
      </c>
      <c r="EF303" s="663"/>
      <c r="EG303" s="663"/>
      <c r="EH303" s="663"/>
      <c r="EI303" s="216"/>
      <c r="EJ303" s="674"/>
      <c r="EK303" s="674"/>
      <c r="EL303" s="674"/>
      <c r="EM303" s="674"/>
      <c r="EN303" s="674"/>
      <c r="EO303" s="674"/>
      <c r="EP303" s="674"/>
      <c r="EQ303" s="674"/>
      <c r="ER303" s="674"/>
      <c r="ES303" s="674"/>
      <c r="ET303" s="674"/>
      <c r="EU303" s="674"/>
      <c r="EV303" s="674"/>
      <c r="EW303" s="674"/>
      <c r="EX303" s="674"/>
      <c r="EY303" s="674"/>
      <c r="EZ303" s="674"/>
      <c r="FA303" s="674"/>
      <c r="FB303" s="674"/>
      <c r="FC303" s="674"/>
      <c r="FD303" s="674"/>
      <c r="FE303" s="674"/>
      <c r="FF303" s="674"/>
      <c r="FG303" s="674"/>
      <c r="FH303" s="674"/>
      <c r="FI303" s="674"/>
      <c r="FJ303" s="674"/>
      <c r="FK303" s="674"/>
      <c r="FL303" s="674"/>
      <c r="FM303" s="674"/>
      <c r="FN303" s="674"/>
      <c r="FO303" s="674"/>
      <c r="FP303" s="674"/>
      <c r="FQ303" s="674"/>
      <c r="FR303" s="674"/>
      <c r="FS303" s="674"/>
      <c r="FT303" s="674"/>
      <c r="FU303" s="674"/>
      <c r="FV303" s="674"/>
      <c r="FW303" s="674"/>
      <c r="FX303" s="674"/>
      <c r="FY303" s="674"/>
      <c r="FZ303" s="674"/>
      <c r="GA303" s="674"/>
      <c r="GB303" s="674"/>
      <c r="GC303" s="674"/>
      <c r="GD303" s="674"/>
      <c r="GE303" s="674"/>
      <c r="GF303" s="674"/>
      <c r="GG303" s="674"/>
      <c r="GH303" s="674"/>
      <c r="GI303" s="674"/>
      <c r="GJ303" s="674"/>
      <c r="GK303" s="674"/>
      <c r="GL303" s="674"/>
      <c r="GM303" s="674"/>
      <c r="GN303" s="674"/>
      <c r="GO303" s="674"/>
      <c r="GP303" s="674"/>
      <c r="GQ303" s="674"/>
      <c r="GR303" s="674"/>
      <c r="GS303" s="674"/>
      <c r="GT303" s="674"/>
      <c r="GU303" s="674"/>
      <c r="GV303" s="674"/>
      <c r="GW303" s="674"/>
      <c r="GX303" s="674"/>
      <c r="GY303" s="674"/>
      <c r="GZ303" s="674"/>
      <c r="HA303" s="674"/>
      <c r="HB303" s="674"/>
      <c r="HC303" s="674"/>
      <c r="HD303" s="674"/>
      <c r="HE303" s="674"/>
      <c r="HF303" s="674"/>
      <c r="HG303" s="674"/>
      <c r="HH303" s="674"/>
      <c r="HI303" s="674"/>
      <c r="HJ303" s="674"/>
      <c r="HK303" s="674"/>
      <c r="HL303" s="674"/>
      <c r="HM303" s="674"/>
      <c r="HN303" s="674"/>
      <c r="HO303" s="674"/>
      <c r="HP303" s="674"/>
      <c r="HQ303" s="674"/>
      <c r="HR303" s="674"/>
      <c r="HS303" s="674"/>
      <c r="HT303" s="674"/>
      <c r="HU303" s="674"/>
      <c r="HV303" s="674"/>
      <c r="HW303" s="674"/>
      <c r="HX303" s="674"/>
      <c r="HY303" s="674"/>
      <c r="HZ303" s="674"/>
      <c r="IA303" s="674"/>
      <c r="IB303" s="674"/>
      <c r="IC303" s="674"/>
      <c r="ID303" s="674"/>
      <c r="IE303" s="674"/>
      <c r="IF303" s="674"/>
      <c r="IG303" s="674"/>
      <c r="IH303" s="674"/>
      <c r="II303" s="674"/>
      <c r="IJ303" s="674"/>
      <c r="IK303" s="674"/>
      <c r="IL303" s="674"/>
      <c r="IM303" s="674"/>
      <c r="IN303" s="674"/>
      <c r="IO303" s="674"/>
      <c r="IP303" s="674"/>
      <c r="IQ303" s="70"/>
    </row>
    <row r="304" spans="10:251" ht="16.5" hidden="1" customHeight="1">
      <c r="J304" s="214"/>
      <c r="R304" s="95"/>
      <c r="S304" s="95"/>
      <c r="T304" s="95"/>
      <c r="U304" s="70"/>
      <c r="V304" s="214"/>
      <c r="W304" s="70"/>
      <c r="X304" s="70"/>
      <c r="Y304" s="70"/>
      <c r="Z304" s="70"/>
      <c r="AA304" s="70"/>
      <c r="AB304" s="70"/>
      <c r="AC304" s="70"/>
      <c r="AD304" s="70"/>
      <c r="AE304" s="70"/>
      <c r="AF304" s="70"/>
      <c r="AG304" s="70"/>
      <c r="AH304" s="70"/>
      <c r="AI304" s="70"/>
      <c r="AJ304" s="70"/>
      <c r="AK304" s="70"/>
      <c r="AL304" s="70"/>
      <c r="AM304" s="70"/>
      <c r="AN304" s="70"/>
      <c r="AO304" s="70"/>
      <c r="AP304" s="70"/>
      <c r="AQ304" s="70"/>
      <c r="AR304" s="70"/>
      <c r="AS304" s="70"/>
      <c r="AT304" s="70"/>
      <c r="AU304" s="70"/>
      <c r="AV304" s="70"/>
      <c r="AW304" s="70"/>
      <c r="AX304" s="70"/>
      <c r="AY304" s="70"/>
      <c r="AZ304" s="70"/>
      <c r="BA304" s="70"/>
      <c r="BB304" s="70"/>
      <c r="BC304" s="70"/>
      <c r="BD304" s="70"/>
      <c r="BE304" s="70"/>
      <c r="BF304" s="70"/>
      <c r="BG304" s="70"/>
      <c r="BH304" s="70"/>
      <c r="BI304" s="70"/>
      <c r="BJ304" s="70"/>
      <c r="BK304" s="70"/>
      <c r="BL304" s="70"/>
      <c r="BM304" s="70"/>
      <c r="BN304" s="70"/>
      <c r="BO304" s="70"/>
      <c r="BP304" s="70"/>
      <c r="BQ304" s="70"/>
      <c r="BR304" s="70"/>
      <c r="BS304" s="70"/>
      <c r="BT304" s="70"/>
      <c r="BU304" s="70"/>
      <c r="BV304" s="70"/>
      <c r="BW304" s="70"/>
      <c r="BX304" s="70"/>
      <c r="BY304" s="70"/>
      <c r="BZ304" s="70"/>
      <c r="CA304" s="70"/>
      <c r="CB304" s="70"/>
      <c r="CC304" s="70"/>
      <c r="CD304" s="70"/>
      <c r="CE304" s="70"/>
      <c r="CF304" s="70"/>
      <c r="CG304" s="70"/>
      <c r="CH304" s="70"/>
      <c r="CI304" s="70"/>
      <c r="CJ304" s="70"/>
      <c r="CK304" s="70"/>
      <c r="CL304" s="70"/>
      <c r="CM304" s="70"/>
      <c r="CN304" s="70"/>
      <c r="CO304" s="70"/>
      <c r="CP304" s="70"/>
      <c r="CQ304" s="70"/>
      <c r="CR304" s="70"/>
      <c r="CS304" s="70"/>
      <c r="CT304" s="70"/>
      <c r="CU304" s="70"/>
      <c r="CV304" s="70"/>
      <c r="CW304" s="70"/>
      <c r="CX304" s="70"/>
      <c r="CY304" s="70"/>
      <c r="CZ304" s="70"/>
      <c r="DA304" s="70"/>
      <c r="DB304" s="70"/>
      <c r="DC304" s="70"/>
      <c r="DD304" s="70"/>
      <c r="DE304" s="70"/>
      <c r="DF304" s="70"/>
      <c r="DG304" s="70"/>
      <c r="DH304" s="70"/>
      <c r="DI304" s="70"/>
      <c r="DJ304" s="70"/>
      <c r="DK304" s="70"/>
      <c r="DL304" s="70"/>
      <c r="DM304" s="70"/>
      <c r="DN304" s="70"/>
      <c r="DO304" s="70"/>
      <c r="DP304" s="70"/>
      <c r="DQ304" s="70"/>
      <c r="DR304" s="70"/>
      <c r="DS304" s="70"/>
      <c r="DT304" s="70"/>
      <c r="DU304" s="70"/>
      <c r="DV304" s="70"/>
      <c r="DW304" s="70"/>
      <c r="DX304" s="70"/>
      <c r="DY304" s="70"/>
      <c r="DZ304" s="70"/>
      <c r="EA304" s="70"/>
      <c r="EB304" s="70"/>
      <c r="EC304" s="70"/>
      <c r="EE304" s="95" t="s">
        <v>450</v>
      </c>
      <c r="EF304" s="663"/>
      <c r="EG304" s="663"/>
      <c r="EH304" s="663"/>
      <c r="EI304" s="216"/>
      <c r="EJ304" s="674"/>
      <c r="EK304" s="674"/>
      <c r="EL304" s="674"/>
      <c r="EM304" s="674"/>
      <c r="EN304" s="674"/>
      <c r="EO304" s="674"/>
      <c r="EP304" s="674"/>
      <c r="EQ304" s="674"/>
      <c r="ER304" s="674"/>
      <c r="ES304" s="674"/>
      <c r="ET304" s="674"/>
      <c r="EU304" s="674"/>
      <c r="EV304" s="674"/>
      <c r="EW304" s="674"/>
      <c r="EX304" s="674"/>
      <c r="EY304" s="674"/>
      <c r="EZ304" s="674"/>
      <c r="FA304" s="674"/>
      <c r="FB304" s="674"/>
      <c r="FC304" s="674"/>
      <c r="FD304" s="674"/>
      <c r="FE304" s="674"/>
      <c r="FF304" s="674"/>
      <c r="FG304" s="674"/>
      <c r="FH304" s="674"/>
      <c r="FI304" s="674"/>
      <c r="FJ304" s="674"/>
      <c r="FK304" s="674"/>
      <c r="FL304" s="674"/>
      <c r="FM304" s="674"/>
      <c r="FN304" s="674"/>
      <c r="FO304" s="674"/>
      <c r="FP304" s="674"/>
      <c r="FQ304" s="674"/>
      <c r="FR304" s="674"/>
      <c r="FS304" s="674"/>
      <c r="FT304" s="674"/>
      <c r="FU304" s="674"/>
      <c r="FV304" s="674"/>
      <c r="FW304" s="674"/>
      <c r="FX304" s="674"/>
      <c r="FY304" s="674"/>
      <c r="FZ304" s="674"/>
      <c r="GA304" s="674"/>
      <c r="GB304" s="674"/>
      <c r="GC304" s="674"/>
      <c r="GD304" s="674"/>
      <c r="GE304" s="674"/>
      <c r="GF304" s="674"/>
      <c r="GG304" s="674"/>
      <c r="GH304" s="674"/>
      <c r="GI304" s="674"/>
      <c r="GJ304" s="674"/>
      <c r="GK304" s="674"/>
      <c r="GL304" s="674"/>
      <c r="GM304" s="674"/>
      <c r="GN304" s="674"/>
      <c r="GO304" s="674"/>
      <c r="GP304" s="674"/>
      <c r="GQ304" s="674"/>
      <c r="GR304" s="674"/>
      <c r="GS304" s="674"/>
      <c r="GT304" s="674"/>
      <c r="GU304" s="674"/>
      <c r="GV304" s="674"/>
      <c r="GW304" s="674"/>
      <c r="GX304" s="674"/>
      <c r="GY304" s="674"/>
      <c r="GZ304" s="674"/>
      <c r="HA304" s="674"/>
      <c r="HB304" s="674"/>
      <c r="HC304" s="674"/>
      <c r="HD304" s="674"/>
      <c r="HE304" s="674"/>
      <c r="HF304" s="674"/>
      <c r="HG304" s="674"/>
      <c r="HH304" s="674"/>
      <c r="HI304" s="674"/>
      <c r="HJ304" s="674"/>
      <c r="HK304" s="674"/>
      <c r="HL304" s="674"/>
      <c r="HM304" s="674"/>
      <c r="HN304" s="674"/>
      <c r="HO304" s="674"/>
      <c r="HP304" s="674"/>
      <c r="HQ304" s="674"/>
      <c r="HR304" s="674"/>
      <c r="HS304" s="674"/>
      <c r="HT304" s="674"/>
      <c r="HU304" s="674"/>
      <c r="HV304" s="674"/>
      <c r="HW304" s="674"/>
      <c r="HX304" s="674"/>
      <c r="HY304" s="674"/>
      <c r="HZ304" s="674"/>
      <c r="IA304" s="674"/>
      <c r="IB304" s="674"/>
      <c r="IC304" s="674"/>
      <c r="ID304" s="674"/>
      <c r="IE304" s="674"/>
      <c r="IF304" s="674"/>
      <c r="IG304" s="674"/>
      <c r="IH304" s="674"/>
      <c r="II304" s="674"/>
      <c r="IJ304" s="674"/>
      <c r="IK304" s="674"/>
      <c r="IL304" s="674"/>
      <c r="IM304" s="674"/>
      <c r="IN304" s="674"/>
      <c r="IO304" s="674"/>
      <c r="IP304" s="674"/>
      <c r="IQ304" s="70"/>
    </row>
    <row r="305" spans="10:251" ht="16.5" hidden="1" customHeight="1">
      <c r="J305" s="214"/>
      <c r="R305" s="95"/>
      <c r="S305" s="95"/>
      <c r="T305" s="95"/>
      <c r="U305" s="70"/>
      <c r="V305" s="214"/>
      <c r="W305" s="70"/>
      <c r="X305" s="70"/>
      <c r="Y305" s="70"/>
      <c r="Z305" s="70"/>
      <c r="AA305" s="70"/>
      <c r="AB305" s="70"/>
      <c r="AC305" s="70"/>
      <c r="AD305" s="70"/>
      <c r="AE305" s="70"/>
      <c r="AF305" s="70"/>
      <c r="AG305" s="70"/>
      <c r="AH305" s="70"/>
      <c r="AI305" s="70"/>
      <c r="AJ305" s="70"/>
      <c r="AK305" s="70"/>
      <c r="AL305" s="70"/>
      <c r="AM305" s="70"/>
      <c r="AN305" s="70"/>
      <c r="AO305" s="70"/>
      <c r="AP305" s="70"/>
      <c r="AQ305" s="70"/>
      <c r="AR305" s="70"/>
      <c r="AS305" s="70"/>
      <c r="AT305" s="70"/>
      <c r="AU305" s="70"/>
      <c r="AV305" s="70"/>
      <c r="AW305" s="70"/>
      <c r="AX305" s="70"/>
      <c r="AY305" s="70"/>
      <c r="AZ305" s="70"/>
      <c r="BA305" s="70"/>
      <c r="BB305" s="70"/>
      <c r="BC305" s="70"/>
      <c r="BD305" s="70"/>
      <c r="BE305" s="70"/>
      <c r="BF305" s="70"/>
      <c r="BG305" s="70"/>
      <c r="BH305" s="70"/>
      <c r="BI305" s="70"/>
      <c r="BJ305" s="70"/>
      <c r="BK305" s="70"/>
      <c r="BL305" s="70"/>
      <c r="BM305" s="70"/>
      <c r="BN305" s="70"/>
      <c r="BO305" s="70"/>
      <c r="BP305" s="70"/>
      <c r="BQ305" s="70"/>
      <c r="BR305" s="70"/>
      <c r="BS305" s="70"/>
      <c r="BT305" s="70"/>
      <c r="BU305" s="70"/>
      <c r="BV305" s="70"/>
      <c r="BW305" s="70"/>
      <c r="BX305" s="70"/>
      <c r="BY305" s="70"/>
      <c r="BZ305" s="70"/>
      <c r="CA305" s="70"/>
      <c r="CB305" s="70"/>
      <c r="CC305" s="70"/>
      <c r="CD305" s="70"/>
      <c r="CE305" s="70"/>
      <c r="CF305" s="70"/>
      <c r="CG305" s="70"/>
      <c r="CH305" s="70"/>
      <c r="CI305" s="70"/>
      <c r="CJ305" s="70"/>
      <c r="CK305" s="70"/>
      <c r="CL305" s="70"/>
      <c r="CM305" s="70"/>
      <c r="CN305" s="70"/>
      <c r="CO305" s="70"/>
      <c r="CP305" s="70"/>
      <c r="CQ305" s="70"/>
      <c r="CR305" s="70"/>
      <c r="CS305" s="70"/>
      <c r="CT305" s="70"/>
      <c r="CU305" s="70"/>
      <c r="CV305" s="70"/>
      <c r="CW305" s="70"/>
      <c r="CX305" s="70"/>
      <c r="CY305" s="70"/>
      <c r="CZ305" s="70"/>
      <c r="DA305" s="70"/>
      <c r="DB305" s="70"/>
      <c r="DC305" s="70"/>
      <c r="DD305" s="70"/>
      <c r="DE305" s="70"/>
      <c r="DF305" s="70"/>
      <c r="DG305" s="70"/>
      <c r="DH305" s="70"/>
      <c r="DI305" s="70"/>
      <c r="DJ305" s="70"/>
      <c r="DK305" s="70"/>
      <c r="DL305" s="70"/>
      <c r="DM305" s="70"/>
      <c r="DN305" s="70"/>
      <c r="DO305" s="70"/>
      <c r="DP305" s="70"/>
      <c r="DQ305" s="70"/>
      <c r="DR305" s="70"/>
      <c r="DS305" s="70"/>
      <c r="DT305" s="70"/>
      <c r="DU305" s="70"/>
      <c r="DV305" s="70"/>
      <c r="DW305" s="70"/>
      <c r="DX305" s="70"/>
      <c r="DY305" s="70"/>
      <c r="DZ305" s="70"/>
      <c r="EA305" s="70"/>
      <c r="EB305" s="70"/>
      <c r="EC305" s="70"/>
      <c r="EE305" s="95" t="s">
        <v>450</v>
      </c>
      <c r="EF305" s="663"/>
      <c r="EG305" s="663"/>
      <c r="EH305" s="663"/>
      <c r="EI305" s="216"/>
      <c r="EJ305" s="674"/>
      <c r="EK305" s="674"/>
      <c r="EL305" s="674"/>
      <c r="EM305" s="674"/>
      <c r="EN305" s="674"/>
      <c r="EO305" s="674"/>
      <c r="EP305" s="674"/>
      <c r="EQ305" s="674"/>
      <c r="ER305" s="674"/>
      <c r="ES305" s="674"/>
      <c r="ET305" s="674"/>
      <c r="EU305" s="674"/>
      <c r="EV305" s="674"/>
      <c r="EW305" s="674"/>
      <c r="EX305" s="674"/>
      <c r="EY305" s="674"/>
      <c r="EZ305" s="674"/>
      <c r="FA305" s="674"/>
      <c r="FB305" s="674"/>
      <c r="FC305" s="674"/>
      <c r="FD305" s="674"/>
      <c r="FE305" s="674"/>
      <c r="FF305" s="674"/>
      <c r="FG305" s="674"/>
      <c r="FH305" s="674"/>
      <c r="FI305" s="674"/>
      <c r="FJ305" s="674"/>
      <c r="FK305" s="674"/>
      <c r="FL305" s="674"/>
      <c r="FM305" s="674"/>
      <c r="FN305" s="674"/>
      <c r="FO305" s="674"/>
      <c r="FP305" s="674"/>
      <c r="FQ305" s="674"/>
      <c r="FR305" s="674"/>
      <c r="FS305" s="674"/>
      <c r="FT305" s="674"/>
      <c r="FU305" s="674"/>
      <c r="FV305" s="674"/>
      <c r="FW305" s="674"/>
      <c r="FX305" s="674"/>
      <c r="FY305" s="674"/>
      <c r="FZ305" s="674"/>
      <c r="GA305" s="674"/>
      <c r="GB305" s="674"/>
      <c r="GC305" s="674"/>
      <c r="GD305" s="674"/>
      <c r="GE305" s="674"/>
      <c r="GF305" s="674"/>
      <c r="GG305" s="674"/>
      <c r="GH305" s="674"/>
      <c r="GI305" s="674"/>
      <c r="GJ305" s="674"/>
      <c r="GK305" s="674"/>
      <c r="GL305" s="674"/>
      <c r="GM305" s="674"/>
      <c r="GN305" s="674"/>
      <c r="GO305" s="674"/>
      <c r="GP305" s="674"/>
      <c r="GQ305" s="674"/>
      <c r="GR305" s="674"/>
      <c r="GS305" s="674"/>
      <c r="GT305" s="674"/>
      <c r="GU305" s="674"/>
      <c r="GV305" s="674"/>
      <c r="GW305" s="674"/>
      <c r="GX305" s="674"/>
      <c r="GY305" s="674"/>
      <c r="GZ305" s="674"/>
      <c r="HA305" s="674"/>
      <c r="HB305" s="674"/>
      <c r="HC305" s="674"/>
      <c r="HD305" s="674"/>
      <c r="HE305" s="674"/>
      <c r="HF305" s="674"/>
      <c r="HG305" s="674"/>
      <c r="HH305" s="674"/>
      <c r="HI305" s="674"/>
      <c r="HJ305" s="674"/>
      <c r="HK305" s="674"/>
      <c r="HL305" s="674"/>
      <c r="HM305" s="674"/>
      <c r="HN305" s="674"/>
      <c r="HO305" s="674"/>
      <c r="HP305" s="674"/>
      <c r="HQ305" s="674"/>
      <c r="HR305" s="674"/>
      <c r="HS305" s="674"/>
      <c r="HT305" s="674"/>
      <c r="HU305" s="674"/>
      <c r="HV305" s="674"/>
      <c r="HW305" s="674"/>
      <c r="HX305" s="674"/>
      <c r="HY305" s="674"/>
      <c r="HZ305" s="674"/>
      <c r="IA305" s="674"/>
      <c r="IB305" s="674"/>
      <c r="IC305" s="674"/>
      <c r="ID305" s="674"/>
      <c r="IE305" s="674"/>
      <c r="IF305" s="674"/>
      <c r="IG305" s="674"/>
      <c r="IH305" s="674"/>
      <c r="II305" s="674"/>
      <c r="IJ305" s="674"/>
      <c r="IK305" s="674"/>
      <c r="IL305" s="674"/>
      <c r="IM305" s="674"/>
      <c r="IN305" s="674"/>
      <c r="IO305" s="674"/>
      <c r="IP305" s="674"/>
    </row>
    <row r="306" spans="10:251" ht="16.5" hidden="1" customHeight="1">
      <c r="J306" s="214"/>
      <c r="R306" s="95"/>
      <c r="S306" s="95"/>
      <c r="T306" s="95"/>
      <c r="U306" s="70"/>
      <c r="V306" s="214"/>
      <c r="W306" s="70"/>
      <c r="X306" s="70"/>
      <c r="Y306" s="70"/>
      <c r="Z306" s="70"/>
      <c r="AA306" s="70"/>
      <c r="AB306" s="70"/>
      <c r="AC306" s="70"/>
      <c r="AD306" s="70"/>
      <c r="AE306" s="70"/>
      <c r="AF306" s="70"/>
      <c r="AG306" s="70"/>
      <c r="AH306" s="70"/>
      <c r="AI306" s="70"/>
      <c r="AJ306" s="70"/>
      <c r="AK306" s="70"/>
      <c r="AL306" s="70"/>
      <c r="AM306" s="70"/>
      <c r="AN306" s="70"/>
      <c r="AO306" s="70"/>
      <c r="AP306" s="70"/>
      <c r="AQ306" s="70"/>
      <c r="AR306" s="70"/>
      <c r="AS306" s="70"/>
      <c r="AT306" s="70"/>
      <c r="AU306" s="70"/>
      <c r="AV306" s="70"/>
      <c r="AW306" s="70"/>
      <c r="AX306" s="70"/>
      <c r="AY306" s="70"/>
      <c r="AZ306" s="70"/>
      <c r="BA306" s="70"/>
      <c r="BB306" s="70"/>
      <c r="BC306" s="70"/>
      <c r="BD306" s="70"/>
      <c r="BE306" s="70"/>
      <c r="BF306" s="70"/>
      <c r="BG306" s="70"/>
      <c r="BH306" s="70"/>
      <c r="BI306" s="70"/>
      <c r="BJ306" s="70"/>
      <c r="BK306" s="70"/>
      <c r="BL306" s="70"/>
      <c r="BM306" s="70"/>
      <c r="BN306" s="70"/>
      <c r="BO306" s="70"/>
      <c r="BP306" s="70"/>
      <c r="BQ306" s="70"/>
      <c r="BR306" s="70"/>
      <c r="BS306" s="70"/>
      <c r="BT306" s="70"/>
      <c r="BU306" s="70"/>
      <c r="BV306" s="70"/>
      <c r="BW306" s="70"/>
      <c r="BX306" s="70"/>
      <c r="BY306" s="70"/>
      <c r="BZ306" s="70"/>
      <c r="CA306" s="70"/>
      <c r="CB306" s="70"/>
      <c r="CC306" s="70"/>
      <c r="CD306" s="70"/>
      <c r="CE306" s="70"/>
      <c r="CF306" s="70"/>
      <c r="CG306" s="70"/>
      <c r="CH306" s="70"/>
      <c r="CI306" s="70"/>
      <c r="CJ306" s="70"/>
      <c r="CK306" s="70"/>
      <c r="CL306" s="70"/>
      <c r="CM306" s="70"/>
      <c r="CN306" s="70"/>
      <c r="CO306" s="70"/>
      <c r="CP306" s="70"/>
      <c r="CQ306" s="70"/>
      <c r="CR306" s="70"/>
      <c r="CS306" s="70"/>
      <c r="CT306" s="70"/>
      <c r="CU306" s="70"/>
      <c r="CV306" s="70"/>
      <c r="CW306" s="70"/>
      <c r="CX306" s="70"/>
      <c r="CY306" s="70"/>
      <c r="CZ306" s="70"/>
      <c r="DA306" s="70"/>
      <c r="DB306" s="70"/>
      <c r="DC306" s="70"/>
      <c r="DD306" s="70"/>
      <c r="DE306" s="70"/>
      <c r="DF306" s="70"/>
      <c r="DG306" s="70"/>
      <c r="DH306" s="70"/>
      <c r="DI306" s="70"/>
      <c r="DJ306" s="70"/>
      <c r="DK306" s="70"/>
      <c r="DL306" s="70"/>
      <c r="DM306" s="70"/>
      <c r="DN306" s="70"/>
      <c r="DO306" s="70"/>
      <c r="DP306" s="70"/>
      <c r="DQ306" s="70"/>
      <c r="DR306" s="70"/>
      <c r="DS306" s="70"/>
      <c r="DT306" s="70"/>
      <c r="DU306" s="70"/>
      <c r="DV306" s="70"/>
      <c r="DW306" s="70"/>
      <c r="DX306" s="70"/>
      <c r="DY306" s="70"/>
      <c r="DZ306" s="70"/>
      <c r="EA306" s="70"/>
      <c r="EB306" s="70"/>
      <c r="EC306" s="70"/>
      <c r="EE306" s="95" t="s">
        <v>450</v>
      </c>
      <c r="EF306" s="663"/>
      <c r="EG306" s="663"/>
      <c r="EH306" s="663"/>
      <c r="EI306" s="216"/>
      <c r="EJ306" s="674"/>
      <c r="EK306" s="674"/>
      <c r="EL306" s="674"/>
      <c r="EM306" s="674"/>
      <c r="EN306" s="674"/>
      <c r="EO306" s="674"/>
      <c r="EP306" s="674"/>
      <c r="EQ306" s="674"/>
      <c r="ER306" s="674"/>
      <c r="ES306" s="674"/>
      <c r="ET306" s="674"/>
      <c r="EU306" s="674"/>
      <c r="EV306" s="674"/>
      <c r="EW306" s="674"/>
      <c r="EX306" s="674"/>
      <c r="EY306" s="674"/>
      <c r="EZ306" s="674"/>
      <c r="FA306" s="674"/>
      <c r="FB306" s="674"/>
      <c r="FC306" s="674"/>
      <c r="FD306" s="674"/>
      <c r="FE306" s="674"/>
      <c r="FF306" s="674"/>
      <c r="FG306" s="674"/>
      <c r="FH306" s="674"/>
      <c r="FI306" s="674"/>
      <c r="FJ306" s="674"/>
      <c r="FK306" s="674"/>
      <c r="FL306" s="674"/>
      <c r="FM306" s="674"/>
      <c r="FN306" s="674"/>
      <c r="FO306" s="674"/>
      <c r="FP306" s="674"/>
      <c r="FQ306" s="674"/>
      <c r="FR306" s="674"/>
      <c r="FS306" s="674"/>
      <c r="FT306" s="674"/>
      <c r="FU306" s="674"/>
      <c r="FV306" s="674"/>
      <c r="FW306" s="674"/>
      <c r="FX306" s="674"/>
      <c r="FY306" s="674"/>
      <c r="FZ306" s="674"/>
      <c r="GA306" s="674"/>
      <c r="GB306" s="674"/>
      <c r="GC306" s="674"/>
      <c r="GD306" s="674"/>
      <c r="GE306" s="674"/>
      <c r="GF306" s="674"/>
      <c r="GG306" s="674"/>
      <c r="GH306" s="674"/>
      <c r="GI306" s="674"/>
      <c r="GJ306" s="674"/>
      <c r="GK306" s="674"/>
      <c r="GL306" s="674"/>
      <c r="GM306" s="674"/>
      <c r="GN306" s="674"/>
      <c r="GO306" s="674"/>
      <c r="GP306" s="674"/>
      <c r="GQ306" s="674"/>
      <c r="GR306" s="674"/>
      <c r="GS306" s="674"/>
      <c r="GT306" s="674"/>
      <c r="GU306" s="674"/>
      <c r="GV306" s="674"/>
      <c r="GW306" s="674"/>
      <c r="GX306" s="674"/>
      <c r="GY306" s="674"/>
      <c r="GZ306" s="674"/>
      <c r="HA306" s="674"/>
      <c r="HB306" s="674"/>
      <c r="HC306" s="674"/>
      <c r="HD306" s="674"/>
      <c r="HE306" s="674"/>
      <c r="HF306" s="674"/>
      <c r="HG306" s="674"/>
      <c r="HH306" s="674"/>
      <c r="HI306" s="674"/>
      <c r="HJ306" s="674"/>
      <c r="HK306" s="674"/>
      <c r="HL306" s="674"/>
      <c r="HM306" s="674"/>
      <c r="HN306" s="674"/>
      <c r="HO306" s="674"/>
      <c r="HP306" s="674"/>
      <c r="HQ306" s="674"/>
      <c r="HR306" s="674"/>
      <c r="HS306" s="674"/>
      <c r="HT306" s="674"/>
      <c r="HU306" s="674"/>
      <c r="HV306" s="674"/>
      <c r="HW306" s="674"/>
      <c r="HX306" s="674"/>
      <c r="HY306" s="674"/>
      <c r="HZ306" s="674"/>
      <c r="IA306" s="674"/>
      <c r="IB306" s="674"/>
      <c r="IC306" s="674"/>
      <c r="ID306" s="674"/>
      <c r="IE306" s="674"/>
      <c r="IF306" s="674"/>
      <c r="IG306" s="674"/>
      <c r="IH306" s="674"/>
      <c r="II306" s="674"/>
      <c r="IJ306" s="674"/>
      <c r="IK306" s="674"/>
      <c r="IL306" s="674"/>
      <c r="IM306" s="674"/>
      <c r="IN306" s="674"/>
      <c r="IO306" s="674"/>
      <c r="IP306" s="674"/>
    </row>
    <row r="307" spans="10:251" ht="16.5" hidden="1" customHeight="1">
      <c r="J307" s="214"/>
      <c r="R307" s="95"/>
      <c r="S307" s="95"/>
      <c r="T307" s="95"/>
      <c r="U307" s="70"/>
      <c r="V307" s="214"/>
      <c r="W307" s="70"/>
      <c r="X307" s="70"/>
      <c r="Y307" s="70"/>
      <c r="Z307" s="70"/>
      <c r="AA307" s="70"/>
      <c r="AB307" s="70"/>
      <c r="AC307" s="70"/>
      <c r="AD307" s="70"/>
      <c r="AE307" s="70"/>
      <c r="AF307" s="70"/>
      <c r="AG307" s="70"/>
      <c r="AH307" s="70"/>
      <c r="AI307" s="70"/>
      <c r="AJ307" s="70"/>
      <c r="AK307" s="70"/>
      <c r="AL307" s="70"/>
      <c r="AM307" s="70"/>
      <c r="AN307" s="70"/>
      <c r="AO307" s="70"/>
      <c r="AP307" s="70"/>
      <c r="AQ307" s="70"/>
      <c r="AR307" s="70"/>
      <c r="AS307" s="70"/>
      <c r="AT307" s="70"/>
      <c r="AU307" s="70"/>
      <c r="AV307" s="70"/>
      <c r="AW307" s="70"/>
      <c r="AX307" s="70"/>
      <c r="AY307" s="70"/>
      <c r="AZ307" s="70"/>
      <c r="BA307" s="70"/>
      <c r="BB307" s="70"/>
      <c r="BC307" s="70"/>
      <c r="BD307" s="70"/>
      <c r="BE307" s="70"/>
      <c r="BF307" s="70"/>
      <c r="BG307" s="70"/>
      <c r="BH307" s="70"/>
      <c r="BI307" s="70"/>
      <c r="BJ307" s="70"/>
      <c r="BK307" s="70"/>
      <c r="BL307" s="70"/>
      <c r="BM307" s="70"/>
      <c r="BN307" s="70"/>
      <c r="BO307" s="70"/>
      <c r="BP307" s="70"/>
      <c r="BQ307" s="70"/>
      <c r="BR307" s="70"/>
      <c r="BS307" s="70"/>
      <c r="BT307" s="70"/>
      <c r="BU307" s="70"/>
      <c r="BV307" s="70"/>
      <c r="BW307" s="70"/>
      <c r="BX307" s="70"/>
      <c r="BY307" s="70"/>
      <c r="BZ307" s="70"/>
      <c r="CA307" s="70"/>
      <c r="CB307" s="70"/>
      <c r="CC307" s="70"/>
      <c r="CD307" s="70"/>
      <c r="CE307" s="70"/>
      <c r="CF307" s="70"/>
      <c r="CG307" s="70"/>
      <c r="CH307" s="70"/>
      <c r="CI307" s="70"/>
      <c r="CJ307" s="70"/>
      <c r="CK307" s="70"/>
      <c r="CL307" s="70"/>
      <c r="CM307" s="70"/>
      <c r="CN307" s="70"/>
      <c r="CO307" s="70"/>
      <c r="CP307" s="70"/>
      <c r="CQ307" s="70"/>
      <c r="CR307" s="70"/>
      <c r="CS307" s="70"/>
      <c r="CT307" s="70"/>
      <c r="CU307" s="70"/>
      <c r="CV307" s="70"/>
      <c r="CW307" s="70"/>
      <c r="CX307" s="70"/>
      <c r="CY307" s="70"/>
      <c r="CZ307" s="70"/>
      <c r="DA307" s="70"/>
      <c r="DB307" s="70"/>
      <c r="DC307" s="70"/>
      <c r="DD307" s="70"/>
      <c r="DE307" s="70"/>
      <c r="DF307" s="70"/>
      <c r="DG307" s="70"/>
      <c r="DH307" s="70"/>
      <c r="DI307" s="70"/>
      <c r="DJ307" s="70"/>
      <c r="DK307" s="70"/>
      <c r="DL307" s="70"/>
      <c r="DM307" s="70"/>
      <c r="DN307" s="70"/>
      <c r="DO307" s="70"/>
      <c r="DP307" s="70"/>
      <c r="DQ307" s="70"/>
      <c r="DR307" s="70"/>
      <c r="DS307" s="70"/>
      <c r="DT307" s="70"/>
      <c r="DU307" s="70"/>
      <c r="DV307" s="70"/>
      <c r="DW307" s="70"/>
      <c r="DX307" s="70"/>
      <c r="DY307" s="70"/>
      <c r="DZ307" s="70"/>
      <c r="EA307" s="70"/>
      <c r="EB307" s="70"/>
      <c r="EC307" s="70"/>
      <c r="EE307" s="95" t="s">
        <v>450</v>
      </c>
      <c r="EF307" s="663"/>
      <c r="EG307" s="663"/>
      <c r="EH307" s="663"/>
      <c r="EI307" s="216"/>
      <c r="EJ307" s="674"/>
      <c r="EK307" s="674"/>
      <c r="EL307" s="674"/>
      <c r="EM307" s="674"/>
      <c r="EN307" s="674"/>
      <c r="EO307" s="674"/>
      <c r="EP307" s="674"/>
      <c r="EQ307" s="674"/>
      <c r="ER307" s="674"/>
      <c r="ES307" s="674"/>
      <c r="ET307" s="674"/>
      <c r="EU307" s="674"/>
      <c r="EV307" s="674"/>
      <c r="EW307" s="674"/>
      <c r="EX307" s="674"/>
      <c r="EY307" s="674"/>
      <c r="EZ307" s="674"/>
      <c r="FA307" s="674"/>
      <c r="FB307" s="674"/>
      <c r="FC307" s="674"/>
      <c r="FD307" s="674"/>
      <c r="FE307" s="674"/>
      <c r="FF307" s="674"/>
      <c r="FG307" s="674"/>
      <c r="FH307" s="674"/>
      <c r="FI307" s="674"/>
      <c r="FJ307" s="674"/>
      <c r="FK307" s="674"/>
      <c r="FL307" s="674"/>
      <c r="FM307" s="674"/>
      <c r="FN307" s="674"/>
      <c r="FO307" s="674"/>
      <c r="FP307" s="674"/>
      <c r="FQ307" s="674"/>
      <c r="FR307" s="674"/>
      <c r="FS307" s="674"/>
      <c r="FT307" s="674"/>
      <c r="FU307" s="674"/>
      <c r="FV307" s="674"/>
      <c r="FW307" s="674"/>
      <c r="FX307" s="674"/>
      <c r="FY307" s="674"/>
      <c r="FZ307" s="674"/>
      <c r="GA307" s="674"/>
      <c r="GB307" s="674"/>
      <c r="GC307" s="674"/>
      <c r="GD307" s="674"/>
      <c r="GE307" s="674"/>
      <c r="GF307" s="674"/>
      <c r="GG307" s="674"/>
      <c r="GH307" s="674"/>
      <c r="GI307" s="674"/>
      <c r="GJ307" s="674"/>
      <c r="GK307" s="674"/>
      <c r="GL307" s="674"/>
      <c r="GM307" s="674"/>
      <c r="GN307" s="674"/>
      <c r="GO307" s="674"/>
      <c r="GP307" s="674"/>
      <c r="GQ307" s="674"/>
      <c r="GR307" s="674"/>
      <c r="GS307" s="674"/>
      <c r="GT307" s="674"/>
      <c r="GU307" s="674"/>
      <c r="GV307" s="674"/>
      <c r="GW307" s="674"/>
      <c r="GX307" s="674"/>
      <c r="GY307" s="674"/>
      <c r="GZ307" s="674"/>
      <c r="HA307" s="674"/>
      <c r="HB307" s="674"/>
      <c r="HC307" s="674"/>
      <c r="HD307" s="674"/>
      <c r="HE307" s="674"/>
      <c r="HF307" s="674"/>
      <c r="HG307" s="674"/>
      <c r="HH307" s="674"/>
      <c r="HI307" s="674"/>
      <c r="HJ307" s="674"/>
      <c r="HK307" s="674"/>
      <c r="HL307" s="674"/>
      <c r="HM307" s="674"/>
      <c r="HN307" s="674"/>
      <c r="HO307" s="674"/>
      <c r="HP307" s="674"/>
      <c r="HQ307" s="674"/>
      <c r="HR307" s="674"/>
      <c r="HS307" s="674"/>
      <c r="HT307" s="674"/>
      <c r="HU307" s="674"/>
      <c r="HV307" s="674"/>
      <c r="HW307" s="674"/>
      <c r="HX307" s="674"/>
      <c r="HY307" s="674"/>
      <c r="HZ307" s="674"/>
      <c r="IA307" s="674"/>
      <c r="IB307" s="674"/>
      <c r="IC307" s="674"/>
      <c r="ID307" s="674"/>
      <c r="IE307" s="674"/>
      <c r="IF307" s="674"/>
      <c r="IG307" s="674"/>
      <c r="IH307" s="674"/>
      <c r="II307" s="674"/>
      <c r="IJ307" s="674"/>
      <c r="IK307" s="674"/>
      <c r="IL307" s="674"/>
      <c r="IM307" s="674"/>
      <c r="IN307" s="674"/>
      <c r="IO307" s="674"/>
      <c r="IP307" s="674"/>
    </row>
    <row r="308" spans="10:251" ht="16.5" hidden="1" customHeight="1">
      <c r="J308" s="214"/>
      <c r="R308" s="95"/>
      <c r="S308" s="95"/>
      <c r="T308" s="95"/>
      <c r="U308" s="70"/>
      <c r="V308" s="214"/>
      <c r="W308" s="70"/>
      <c r="X308" s="70"/>
      <c r="Y308" s="70"/>
      <c r="Z308" s="70"/>
      <c r="AA308" s="70"/>
      <c r="AB308" s="70"/>
      <c r="AC308" s="70"/>
      <c r="AD308" s="70"/>
      <c r="AE308" s="70"/>
      <c r="AF308" s="70"/>
      <c r="AG308" s="70"/>
      <c r="AH308" s="70"/>
      <c r="AI308" s="70"/>
      <c r="AJ308" s="70"/>
      <c r="AK308" s="70"/>
      <c r="AL308" s="70"/>
      <c r="AM308" s="70"/>
      <c r="AN308" s="70"/>
      <c r="AO308" s="70"/>
      <c r="AP308" s="70"/>
      <c r="AQ308" s="70"/>
      <c r="AR308" s="70"/>
      <c r="AS308" s="70"/>
      <c r="AT308" s="70"/>
      <c r="AU308" s="70"/>
      <c r="AV308" s="70"/>
      <c r="AW308" s="70"/>
      <c r="AX308" s="70"/>
      <c r="AY308" s="70"/>
      <c r="AZ308" s="70"/>
      <c r="BA308" s="70"/>
      <c r="BB308" s="70"/>
      <c r="BC308" s="70"/>
      <c r="BD308" s="70"/>
      <c r="BE308" s="70"/>
      <c r="BF308" s="70"/>
      <c r="BG308" s="70"/>
      <c r="BH308" s="70"/>
      <c r="BI308" s="70"/>
      <c r="BJ308" s="70"/>
      <c r="BK308" s="70"/>
      <c r="BL308" s="70"/>
      <c r="BM308" s="70"/>
      <c r="BN308" s="70"/>
      <c r="BO308" s="70"/>
      <c r="BP308" s="70"/>
      <c r="BQ308" s="70"/>
      <c r="BR308" s="70"/>
      <c r="BS308" s="70"/>
      <c r="BT308" s="70"/>
      <c r="BU308" s="70"/>
      <c r="BV308" s="70"/>
      <c r="BW308" s="70"/>
      <c r="BX308" s="70"/>
      <c r="BY308" s="70"/>
      <c r="BZ308" s="70"/>
      <c r="CA308" s="70"/>
      <c r="CB308" s="70"/>
      <c r="CC308" s="70"/>
      <c r="CD308" s="70"/>
      <c r="CE308" s="70"/>
      <c r="CF308" s="70"/>
      <c r="CG308" s="70"/>
      <c r="CH308" s="70"/>
      <c r="CI308" s="70"/>
      <c r="CJ308" s="70"/>
      <c r="CK308" s="70"/>
      <c r="CL308" s="70"/>
      <c r="CM308" s="70"/>
      <c r="CN308" s="70"/>
      <c r="CO308" s="70"/>
      <c r="CP308" s="70"/>
      <c r="CQ308" s="70"/>
      <c r="CR308" s="70"/>
      <c r="CS308" s="70"/>
      <c r="CT308" s="70"/>
      <c r="CU308" s="70"/>
      <c r="CV308" s="70"/>
      <c r="CW308" s="70"/>
      <c r="CX308" s="70"/>
      <c r="CY308" s="70"/>
      <c r="CZ308" s="70"/>
      <c r="DA308" s="70"/>
      <c r="DB308" s="70"/>
      <c r="DC308" s="70"/>
      <c r="DD308" s="70"/>
      <c r="DE308" s="70"/>
      <c r="DF308" s="70"/>
      <c r="DG308" s="70"/>
      <c r="DH308" s="70"/>
      <c r="DI308" s="70"/>
      <c r="DJ308" s="70"/>
      <c r="DK308" s="70"/>
      <c r="DL308" s="70"/>
      <c r="DM308" s="70"/>
      <c r="DN308" s="70"/>
      <c r="DO308" s="70"/>
      <c r="DP308" s="70"/>
      <c r="DQ308" s="70"/>
      <c r="DR308" s="70"/>
      <c r="DS308" s="70"/>
      <c r="DT308" s="70"/>
      <c r="DU308" s="70"/>
      <c r="DV308" s="70"/>
      <c r="DW308" s="70"/>
      <c r="DX308" s="70"/>
      <c r="DY308" s="70"/>
      <c r="DZ308" s="70"/>
      <c r="EA308" s="70"/>
      <c r="EB308" s="70"/>
      <c r="EC308" s="70"/>
      <c r="ED308" s="69"/>
      <c r="EE308" s="95" t="s">
        <v>450</v>
      </c>
      <c r="EF308" s="663"/>
      <c r="EG308" s="663"/>
      <c r="EH308" s="663"/>
      <c r="EI308" s="216"/>
      <c r="EJ308" s="674"/>
      <c r="EK308" s="674"/>
      <c r="EL308" s="674"/>
      <c r="EM308" s="674"/>
      <c r="EN308" s="674"/>
      <c r="EO308" s="674"/>
      <c r="EP308" s="674"/>
      <c r="EQ308" s="674"/>
      <c r="ER308" s="674"/>
      <c r="ES308" s="674"/>
      <c r="ET308" s="674"/>
      <c r="EU308" s="674"/>
      <c r="EV308" s="674"/>
      <c r="EW308" s="674"/>
      <c r="EX308" s="674"/>
      <c r="EY308" s="674"/>
      <c r="EZ308" s="674"/>
      <c r="FA308" s="674"/>
      <c r="FB308" s="674"/>
      <c r="FC308" s="674"/>
      <c r="FD308" s="674"/>
      <c r="FE308" s="674"/>
      <c r="FF308" s="674"/>
      <c r="FG308" s="674"/>
      <c r="FH308" s="674"/>
      <c r="FI308" s="674"/>
      <c r="FJ308" s="674"/>
      <c r="FK308" s="674"/>
      <c r="FL308" s="674"/>
      <c r="FM308" s="674"/>
      <c r="FN308" s="674"/>
      <c r="FO308" s="674"/>
      <c r="FP308" s="674"/>
      <c r="FQ308" s="674"/>
      <c r="FR308" s="674"/>
      <c r="FS308" s="674"/>
      <c r="FT308" s="674"/>
      <c r="FU308" s="674"/>
      <c r="FV308" s="674"/>
      <c r="FW308" s="674"/>
      <c r="FX308" s="674"/>
      <c r="FY308" s="674"/>
      <c r="FZ308" s="674"/>
      <c r="GA308" s="674"/>
      <c r="GB308" s="674"/>
      <c r="GC308" s="674"/>
      <c r="GD308" s="674"/>
      <c r="GE308" s="674"/>
      <c r="GF308" s="674"/>
      <c r="GG308" s="674"/>
      <c r="GH308" s="674"/>
      <c r="GI308" s="674"/>
      <c r="GJ308" s="674"/>
      <c r="GK308" s="674"/>
      <c r="GL308" s="674"/>
      <c r="GM308" s="674"/>
      <c r="GN308" s="674"/>
      <c r="GO308" s="674"/>
      <c r="GP308" s="674"/>
      <c r="GQ308" s="674"/>
      <c r="GR308" s="674"/>
      <c r="GS308" s="674"/>
      <c r="GT308" s="674"/>
      <c r="GU308" s="674"/>
      <c r="GV308" s="674"/>
      <c r="GW308" s="674"/>
      <c r="GX308" s="674"/>
      <c r="GY308" s="674"/>
      <c r="GZ308" s="674"/>
      <c r="HA308" s="674"/>
      <c r="HB308" s="674"/>
      <c r="HC308" s="674"/>
      <c r="HD308" s="674"/>
      <c r="HE308" s="674"/>
      <c r="HF308" s="674"/>
      <c r="HG308" s="674"/>
      <c r="HH308" s="674"/>
      <c r="HI308" s="674"/>
      <c r="HJ308" s="674"/>
      <c r="HK308" s="674"/>
      <c r="HL308" s="674"/>
      <c r="HM308" s="674"/>
      <c r="HN308" s="674"/>
      <c r="HO308" s="674"/>
      <c r="HP308" s="674"/>
      <c r="HQ308" s="674"/>
      <c r="HR308" s="674"/>
      <c r="HS308" s="674"/>
      <c r="HT308" s="674"/>
      <c r="HU308" s="674"/>
      <c r="HV308" s="674"/>
      <c r="HW308" s="674"/>
      <c r="HX308" s="674"/>
      <c r="HY308" s="674"/>
      <c r="HZ308" s="674"/>
      <c r="IA308" s="674"/>
      <c r="IB308" s="674"/>
      <c r="IC308" s="674"/>
      <c r="ID308" s="674"/>
      <c r="IE308" s="674"/>
      <c r="IF308" s="674"/>
      <c r="IG308" s="674"/>
      <c r="IH308" s="674"/>
      <c r="II308" s="674"/>
      <c r="IJ308" s="674"/>
      <c r="IK308" s="674"/>
      <c r="IL308" s="674"/>
      <c r="IM308" s="674"/>
      <c r="IN308" s="674"/>
      <c r="IO308" s="674"/>
      <c r="IP308" s="674"/>
      <c r="IQ308" s="69"/>
    </row>
    <row r="309" spans="10:251" ht="16.5" hidden="1" customHeight="1">
      <c r="J309" s="214"/>
      <c r="R309" s="95"/>
      <c r="S309" s="95"/>
      <c r="T309" s="95"/>
      <c r="U309" s="70"/>
      <c r="V309" s="214"/>
      <c r="W309" s="70"/>
      <c r="X309" s="70"/>
      <c r="Y309" s="70"/>
      <c r="Z309" s="70"/>
      <c r="AA309" s="70"/>
      <c r="AB309" s="70"/>
      <c r="AC309" s="70"/>
      <c r="AD309" s="70"/>
      <c r="AE309" s="70"/>
      <c r="AF309" s="70"/>
      <c r="AG309" s="70"/>
      <c r="AH309" s="70"/>
      <c r="AI309" s="70"/>
      <c r="AJ309" s="70"/>
      <c r="AK309" s="70"/>
      <c r="AL309" s="70"/>
      <c r="AM309" s="70"/>
      <c r="AN309" s="70"/>
      <c r="AO309" s="70"/>
      <c r="AP309" s="70"/>
      <c r="AQ309" s="70"/>
      <c r="AR309" s="70"/>
      <c r="AS309" s="70"/>
      <c r="AT309" s="70"/>
      <c r="AU309" s="70"/>
      <c r="AV309" s="70"/>
      <c r="AW309" s="70"/>
      <c r="AX309" s="70"/>
      <c r="AY309" s="70"/>
      <c r="AZ309" s="70"/>
      <c r="BA309" s="70"/>
      <c r="BB309" s="70"/>
      <c r="BC309" s="70"/>
      <c r="BD309" s="70"/>
      <c r="BE309" s="70"/>
      <c r="BF309" s="70"/>
      <c r="BG309" s="70"/>
      <c r="BH309" s="70"/>
      <c r="BI309" s="70"/>
      <c r="BJ309" s="70"/>
      <c r="BK309" s="70"/>
      <c r="BL309" s="70"/>
      <c r="BM309" s="70"/>
      <c r="BN309" s="70"/>
      <c r="BO309" s="70"/>
      <c r="BP309" s="70"/>
      <c r="BQ309" s="70"/>
      <c r="BR309" s="70"/>
      <c r="BS309" s="70"/>
      <c r="BT309" s="70"/>
      <c r="BU309" s="70"/>
      <c r="BV309" s="70"/>
      <c r="BW309" s="70"/>
      <c r="BX309" s="70"/>
      <c r="BY309" s="70"/>
      <c r="BZ309" s="70"/>
      <c r="CA309" s="70"/>
      <c r="CB309" s="70"/>
      <c r="CC309" s="70"/>
      <c r="CD309" s="70"/>
      <c r="CE309" s="70"/>
      <c r="CF309" s="70"/>
      <c r="CG309" s="70"/>
      <c r="CH309" s="70"/>
      <c r="CI309" s="70"/>
      <c r="CJ309" s="70"/>
      <c r="CK309" s="70"/>
      <c r="CL309" s="70"/>
      <c r="CM309" s="70"/>
      <c r="CN309" s="70"/>
      <c r="CO309" s="70"/>
      <c r="CP309" s="70"/>
      <c r="CQ309" s="70"/>
      <c r="CR309" s="70"/>
      <c r="CS309" s="70"/>
      <c r="CT309" s="70"/>
      <c r="CU309" s="70"/>
      <c r="CV309" s="70"/>
      <c r="CW309" s="70"/>
      <c r="CX309" s="70"/>
      <c r="CY309" s="70"/>
      <c r="CZ309" s="70"/>
      <c r="DA309" s="70"/>
      <c r="DB309" s="70"/>
      <c r="DC309" s="70"/>
      <c r="DD309" s="70"/>
      <c r="DE309" s="70"/>
      <c r="DF309" s="70"/>
      <c r="DG309" s="70"/>
      <c r="DH309" s="70"/>
      <c r="DI309" s="70"/>
      <c r="DJ309" s="70"/>
      <c r="DK309" s="70"/>
      <c r="DL309" s="70"/>
      <c r="DM309" s="70"/>
      <c r="DN309" s="70"/>
      <c r="DO309" s="70"/>
      <c r="DP309" s="70"/>
      <c r="DQ309" s="70"/>
      <c r="DR309" s="70"/>
      <c r="DS309" s="70"/>
      <c r="DT309" s="70"/>
      <c r="DU309" s="70"/>
      <c r="DV309" s="70"/>
      <c r="DW309" s="70"/>
      <c r="DX309" s="70"/>
      <c r="DY309" s="70"/>
      <c r="DZ309" s="70"/>
      <c r="EA309" s="70"/>
      <c r="EB309" s="70"/>
      <c r="EC309" s="70"/>
      <c r="ED309" s="70"/>
      <c r="EE309" s="95" t="s">
        <v>450</v>
      </c>
      <c r="EF309" s="663"/>
      <c r="EG309" s="663"/>
      <c r="EH309" s="663"/>
      <c r="EI309" s="216"/>
      <c r="EJ309" s="674"/>
      <c r="EK309" s="674"/>
      <c r="EL309" s="674"/>
      <c r="EM309" s="674"/>
      <c r="EN309" s="674"/>
      <c r="EO309" s="674"/>
      <c r="EP309" s="674"/>
      <c r="EQ309" s="674"/>
      <c r="ER309" s="674"/>
      <c r="ES309" s="674"/>
      <c r="ET309" s="674"/>
      <c r="EU309" s="674"/>
      <c r="EV309" s="674"/>
      <c r="EW309" s="674"/>
      <c r="EX309" s="674"/>
      <c r="EY309" s="674"/>
      <c r="EZ309" s="674"/>
      <c r="FA309" s="674"/>
      <c r="FB309" s="674"/>
      <c r="FC309" s="674"/>
      <c r="FD309" s="674"/>
      <c r="FE309" s="674"/>
      <c r="FF309" s="674"/>
      <c r="FG309" s="674"/>
      <c r="FH309" s="674"/>
      <c r="FI309" s="674"/>
      <c r="FJ309" s="674"/>
      <c r="FK309" s="674"/>
      <c r="FL309" s="674"/>
      <c r="FM309" s="674"/>
      <c r="FN309" s="674"/>
      <c r="FO309" s="674"/>
      <c r="FP309" s="674"/>
      <c r="FQ309" s="674"/>
      <c r="FR309" s="674"/>
      <c r="FS309" s="674"/>
      <c r="FT309" s="674"/>
      <c r="FU309" s="674"/>
      <c r="FV309" s="674"/>
      <c r="FW309" s="674"/>
      <c r="FX309" s="674"/>
      <c r="FY309" s="674"/>
      <c r="FZ309" s="674"/>
      <c r="GA309" s="674"/>
      <c r="GB309" s="674"/>
      <c r="GC309" s="674"/>
      <c r="GD309" s="674"/>
      <c r="GE309" s="674"/>
      <c r="GF309" s="674"/>
      <c r="GG309" s="674"/>
      <c r="GH309" s="674"/>
      <c r="GI309" s="674"/>
      <c r="GJ309" s="674"/>
      <c r="GK309" s="674"/>
      <c r="GL309" s="674"/>
      <c r="GM309" s="674"/>
      <c r="GN309" s="674"/>
      <c r="GO309" s="674"/>
      <c r="GP309" s="674"/>
      <c r="GQ309" s="674"/>
      <c r="GR309" s="674"/>
      <c r="GS309" s="674"/>
      <c r="GT309" s="674"/>
      <c r="GU309" s="674"/>
      <c r="GV309" s="674"/>
      <c r="GW309" s="674"/>
      <c r="GX309" s="674"/>
      <c r="GY309" s="674"/>
      <c r="GZ309" s="674"/>
      <c r="HA309" s="674"/>
      <c r="HB309" s="674"/>
      <c r="HC309" s="674"/>
      <c r="HD309" s="674"/>
      <c r="HE309" s="674"/>
      <c r="HF309" s="674"/>
      <c r="HG309" s="674"/>
      <c r="HH309" s="674"/>
      <c r="HI309" s="674"/>
      <c r="HJ309" s="674"/>
      <c r="HK309" s="674"/>
      <c r="HL309" s="674"/>
      <c r="HM309" s="674"/>
      <c r="HN309" s="674"/>
      <c r="HO309" s="674"/>
      <c r="HP309" s="674"/>
      <c r="HQ309" s="674"/>
      <c r="HR309" s="674"/>
      <c r="HS309" s="674"/>
      <c r="HT309" s="674"/>
      <c r="HU309" s="674"/>
      <c r="HV309" s="674"/>
      <c r="HW309" s="674"/>
      <c r="HX309" s="674"/>
      <c r="HY309" s="674"/>
      <c r="HZ309" s="674"/>
      <c r="IA309" s="674"/>
      <c r="IB309" s="674"/>
      <c r="IC309" s="674"/>
      <c r="ID309" s="674"/>
      <c r="IE309" s="674"/>
      <c r="IF309" s="674"/>
      <c r="IG309" s="674"/>
      <c r="IH309" s="674"/>
      <c r="II309" s="674"/>
      <c r="IJ309" s="674"/>
      <c r="IK309" s="674"/>
      <c r="IL309" s="674"/>
      <c r="IM309" s="674"/>
      <c r="IN309" s="674"/>
      <c r="IO309" s="674"/>
      <c r="IP309" s="674"/>
      <c r="IQ309" s="70"/>
    </row>
    <row r="310" spans="10:251" ht="16.5" hidden="1" customHeight="1">
      <c r="J310" s="214"/>
      <c r="R310" s="95"/>
      <c r="S310" s="95"/>
      <c r="T310" s="95"/>
      <c r="U310" s="70"/>
      <c r="V310" s="214"/>
      <c r="W310" s="70"/>
      <c r="X310" s="70"/>
      <c r="Y310" s="70"/>
      <c r="Z310" s="70"/>
      <c r="AA310" s="70"/>
      <c r="AB310" s="70"/>
      <c r="AC310" s="70"/>
      <c r="AD310" s="70"/>
      <c r="AE310" s="70"/>
      <c r="AF310" s="70"/>
      <c r="AG310" s="70"/>
      <c r="AH310" s="70"/>
      <c r="AI310" s="70"/>
      <c r="AJ310" s="70"/>
      <c r="AK310" s="70"/>
      <c r="AL310" s="70"/>
      <c r="AM310" s="70"/>
      <c r="AN310" s="70"/>
      <c r="AO310" s="70"/>
      <c r="AP310" s="70"/>
      <c r="AQ310" s="70"/>
      <c r="AR310" s="70"/>
      <c r="AS310" s="70"/>
      <c r="AT310" s="70"/>
      <c r="AU310" s="70"/>
      <c r="AV310" s="70"/>
      <c r="AW310" s="70"/>
      <c r="AX310" s="70"/>
      <c r="AY310" s="70"/>
      <c r="AZ310" s="70"/>
      <c r="BA310" s="70"/>
      <c r="BB310" s="70"/>
      <c r="BC310" s="70"/>
      <c r="BD310" s="70"/>
      <c r="BE310" s="70"/>
      <c r="BF310" s="70"/>
      <c r="BG310" s="70"/>
      <c r="BH310" s="70"/>
      <c r="BI310" s="70"/>
      <c r="BJ310" s="70"/>
      <c r="BK310" s="70"/>
      <c r="BL310" s="70"/>
      <c r="BM310" s="70"/>
      <c r="BN310" s="70"/>
      <c r="BO310" s="70"/>
      <c r="BP310" s="70"/>
      <c r="BQ310" s="70"/>
      <c r="BR310" s="70"/>
      <c r="BS310" s="70"/>
      <c r="BT310" s="70"/>
      <c r="BU310" s="70"/>
      <c r="BV310" s="70"/>
      <c r="BW310" s="70"/>
      <c r="BX310" s="70"/>
      <c r="BY310" s="70"/>
      <c r="BZ310" s="70"/>
      <c r="CA310" s="70"/>
      <c r="CB310" s="70"/>
      <c r="CC310" s="70"/>
      <c r="CD310" s="70"/>
      <c r="CE310" s="70"/>
      <c r="CF310" s="70"/>
      <c r="CG310" s="70"/>
      <c r="CH310" s="70"/>
      <c r="CI310" s="70"/>
      <c r="CJ310" s="70"/>
      <c r="CK310" s="70"/>
      <c r="CL310" s="70"/>
      <c r="CM310" s="70"/>
      <c r="CN310" s="70"/>
      <c r="CO310" s="70"/>
      <c r="CP310" s="70"/>
      <c r="CQ310" s="70"/>
      <c r="CR310" s="70"/>
      <c r="CS310" s="70"/>
      <c r="CT310" s="70"/>
      <c r="CU310" s="70"/>
      <c r="CV310" s="70"/>
      <c r="CW310" s="70"/>
      <c r="CX310" s="70"/>
      <c r="CY310" s="70"/>
      <c r="CZ310" s="70"/>
      <c r="DA310" s="70"/>
      <c r="DB310" s="70"/>
      <c r="DC310" s="70"/>
      <c r="DD310" s="70"/>
      <c r="DE310" s="70"/>
      <c r="DF310" s="70"/>
      <c r="DG310" s="70"/>
      <c r="DH310" s="70"/>
      <c r="DI310" s="70"/>
      <c r="DJ310" s="70"/>
      <c r="DK310" s="70"/>
      <c r="DL310" s="70"/>
      <c r="DM310" s="70"/>
      <c r="DN310" s="70"/>
      <c r="DO310" s="70"/>
      <c r="DP310" s="70"/>
      <c r="DQ310" s="70"/>
      <c r="DR310" s="70"/>
      <c r="DS310" s="70"/>
      <c r="DT310" s="70"/>
      <c r="DU310" s="70"/>
      <c r="DV310" s="70"/>
      <c r="DW310" s="70"/>
      <c r="DX310" s="70"/>
      <c r="DY310" s="70"/>
      <c r="DZ310" s="70"/>
      <c r="EA310" s="70"/>
      <c r="EB310" s="70"/>
      <c r="EC310" s="70"/>
      <c r="ED310" s="70"/>
      <c r="EE310" s="95" t="s">
        <v>450</v>
      </c>
      <c r="EF310" s="663"/>
      <c r="EG310" s="663"/>
      <c r="EH310" s="663"/>
      <c r="EI310" s="216"/>
      <c r="EJ310" s="674"/>
      <c r="EK310" s="674"/>
      <c r="EL310" s="674"/>
      <c r="EM310" s="674"/>
      <c r="EN310" s="674"/>
      <c r="EO310" s="674"/>
      <c r="EP310" s="674"/>
      <c r="EQ310" s="674"/>
      <c r="ER310" s="674"/>
      <c r="ES310" s="674"/>
      <c r="ET310" s="674"/>
      <c r="EU310" s="674"/>
      <c r="EV310" s="674"/>
      <c r="EW310" s="674"/>
      <c r="EX310" s="674"/>
      <c r="EY310" s="674"/>
      <c r="EZ310" s="674"/>
      <c r="FA310" s="674"/>
      <c r="FB310" s="674"/>
      <c r="FC310" s="674"/>
      <c r="FD310" s="674"/>
      <c r="FE310" s="674"/>
      <c r="FF310" s="674"/>
      <c r="FG310" s="674"/>
      <c r="FH310" s="674"/>
      <c r="FI310" s="674"/>
      <c r="FJ310" s="674"/>
      <c r="FK310" s="674"/>
      <c r="FL310" s="674"/>
      <c r="FM310" s="674"/>
      <c r="FN310" s="674"/>
      <c r="FO310" s="674"/>
      <c r="FP310" s="674"/>
      <c r="FQ310" s="674"/>
      <c r="FR310" s="674"/>
      <c r="FS310" s="674"/>
      <c r="FT310" s="674"/>
      <c r="FU310" s="674"/>
      <c r="FV310" s="674"/>
      <c r="FW310" s="674"/>
      <c r="FX310" s="674"/>
      <c r="FY310" s="674"/>
      <c r="FZ310" s="674"/>
      <c r="GA310" s="674"/>
      <c r="GB310" s="674"/>
      <c r="GC310" s="674"/>
      <c r="GD310" s="674"/>
      <c r="GE310" s="674"/>
      <c r="GF310" s="674"/>
      <c r="GG310" s="674"/>
      <c r="GH310" s="674"/>
      <c r="GI310" s="674"/>
      <c r="GJ310" s="674"/>
      <c r="GK310" s="674"/>
      <c r="GL310" s="674"/>
      <c r="GM310" s="674"/>
      <c r="GN310" s="674"/>
      <c r="GO310" s="674"/>
      <c r="GP310" s="674"/>
      <c r="GQ310" s="674"/>
      <c r="GR310" s="674"/>
      <c r="GS310" s="674"/>
      <c r="GT310" s="674"/>
      <c r="GU310" s="674"/>
      <c r="GV310" s="674"/>
      <c r="GW310" s="674"/>
      <c r="GX310" s="674"/>
      <c r="GY310" s="674"/>
      <c r="GZ310" s="674"/>
      <c r="HA310" s="674"/>
      <c r="HB310" s="674"/>
      <c r="HC310" s="674"/>
      <c r="HD310" s="674"/>
      <c r="HE310" s="674"/>
      <c r="HF310" s="674"/>
      <c r="HG310" s="674"/>
      <c r="HH310" s="674"/>
      <c r="HI310" s="674"/>
      <c r="HJ310" s="674"/>
      <c r="HK310" s="674"/>
      <c r="HL310" s="674"/>
      <c r="HM310" s="674"/>
      <c r="HN310" s="674"/>
      <c r="HO310" s="674"/>
      <c r="HP310" s="674"/>
      <c r="HQ310" s="674"/>
      <c r="HR310" s="674"/>
      <c r="HS310" s="674"/>
      <c r="HT310" s="674"/>
      <c r="HU310" s="674"/>
      <c r="HV310" s="674"/>
      <c r="HW310" s="674"/>
      <c r="HX310" s="674"/>
      <c r="HY310" s="674"/>
      <c r="HZ310" s="674"/>
      <c r="IA310" s="674"/>
      <c r="IB310" s="674"/>
      <c r="IC310" s="674"/>
      <c r="ID310" s="674"/>
      <c r="IE310" s="674"/>
      <c r="IF310" s="674"/>
      <c r="IG310" s="674"/>
      <c r="IH310" s="674"/>
      <c r="II310" s="674"/>
      <c r="IJ310" s="674"/>
      <c r="IK310" s="674"/>
      <c r="IL310" s="674"/>
      <c r="IM310" s="674"/>
      <c r="IN310" s="674"/>
      <c r="IO310" s="674"/>
      <c r="IP310" s="674"/>
      <c r="IQ310" s="70"/>
    </row>
    <row r="311" spans="10:251" ht="16.5" hidden="1" customHeight="1">
      <c r="J311" s="214"/>
      <c r="R311" s="95"/>
      <c r="S311" s="95"/>
      <c r="T311" s="95"/>
      <c r="U311" s="70"/>
      <c r="V311" s="214"/>
      <c r="W311" s="70"/>
      <c r="X311" s="70"/>
      <c r="Y311" s="70"/>
      <c r="Z311" s="70"/>
      <c r="AA311" s="70"/>
      <c r="AB311" s="70"/>
      <c r="AC311" s="70"/>
      <c r="AD311" s="70"/>
      <c r="AE311" s="70"/>
      <c r="AF311" s="70"/>
      <c r="AG311" s="70"/>
      <c r="AH311" s="70"/>
      <c r="AI311" s="70"/>
      <c r="AJ311" s="70"/>
      <c r="AK311" s="70"/>
      <c r="AL311" s="70"/>
      <c r="AM311" s="70"/>
      <c r="AN311" s="70"/>
      <c r="AO311" s="70"/>
      <c r="AP311" s="70"/>
      <c r="AQ311" s="70"/>
      <c r="AR311" s="70"/>
      <c r="AS311" s="70"/>
      <c r="AT311" s="70"/>
      <c r="AU311" s="70"/>
      <c r="AV311" s="70"/>
      <c r="AW311" s="70"/>
      <c r="AX311" s="70"/>
      <c r="AY311" s="70"/>
      <c r="AZ311" s="70"/>
      <c r="BA311" s="70"/>
      <c r="BB311" s="70"/>
      <c r="BC311" s="70"/>
      <c r="BD311" s="70"/>
      <c r="BE311" s="70"/>
      <c r="BF311" s="70"/>
      <c r="BG311" s="70"/>
      <c r="BH311" s="70"/>
      <c r="BI311" s="70"/>
      <c r="BJ311" s="70"/>
      <c r="BK311" s="70"/>
      <c r="BL311" s="70"/>
      <c r="BM311" s="70"/>
      <c r="BN311" s="70"/>
      <c r="BO311" s="70"/>
      <c r="BP311" s="70"/>
      <c r="BQ311" s="70"/>
      <c r="BR311" s="70"/>
      <c r="BS311" s="70"/>
      <c r="BT311" s="70"/>
      <c r="BU311" s="70"/>
      <c r="BV311" s="70"/>
      <c r="BW311" s="70"/>
      <c r="BX311" s="70"/>
      <c r="BY311" s="70"/>
      <c r="BZ311" s="70"/>
      <c r="CA311" s="70"/>
      <c r="CB311" s="70"/>
      <c r="CC311" s="70"/>
      <c r="CD311" s="70"/>
      <c r="CE311" s="70"/>
      <c r="CF311" s="70"/>
      <c r="CG311" s="70"/>
      <c r="CH311" s="70"/>
      <c r="CI311" s="70"/>
      <c r="CJ311" s="70"/>
      <c r="CK311" s="70"/>
      <c r="CL311" s="70"/>
      <c r="CM311" s="70"/>
      <c r="CN311" s="70"/>
      <c r="CO311" s="70"/>
      <c r="CP311" s="70"/>
      <c r="CQ311" s="70"/>
      <c r="CR311" s="70"/>
      <c r="CS311" s="70"/>
      <c r="CT311" s="70"/>
      <c r="CU311" s="70"/>
      <c r="CV311" s="70"/>
      <c r="CW311" s="70"/>
      <c r="CX311" s="70"/>
      <c r="CY311" s="70"/>
      <c r="CZ311" s="70"/>
      <c r="DA311" s="70"/>
      <c r="DB311" s="70"/>
      <c r="DC311" s="70"/>
      <c r="DD311" s="70"/>
      <c r="DE311" s="70"/>
      <c r="DF311" s="70"/>
      <c r="DG311" s="70"/>
      <c r="DH311" s="70"/>
      <c r="DI311" s="70"/>
      <c r="DJ311" s="70"/>
      <c r="DK311" s="70"/>
      <c r="DL311" s="70"/>
      <c r="DM311" s="70"/>
      <c r="DN311" s="70"/>
      <c r="DO311" s="70"/>
      <c r="DP311" s="70"/>
      <c r="DQ311" s="70"/>
      <c r="DR311" s="70"/>
      <c r="DS311" s="70"/>
      <c r="DT311" s="70"/>
      <c r="DU311" s="70"/>
      <c r="DV311" s="70"/>
      <c r="DW311" s="70"/>
      <c r="DX311" s="70"/>
      <c r="DY311" s="70"/>
      <c r="DZ311" s="70"/>
      <c r="EA311" s="70"/>
      <c r="EB311" s="70"/>
      <c r="EC311" s="70"/>
      <c r="ED311" s="70"/>
      <c r="EE311" s="95" t="s">
        <v>450</v>
      </c>
      <c r="EF311" s="663"/>
      <c r="EG311" s="663"/>
      <c r="EH311" s="663"/>
      <c r="EI311" s="216"/>
      <c r="EJ311" s="674"/>
      <c r="EK311" s="674"/>
      <c r="EL311" s="674"/>
      <c r="EM311" s="674"/>
      <c r="EN311" s="674"/>
      <c r="EO311" s="674"/>
      <c r="EP311" s="674"/>
      <c r="EQ311" s="674"/>
      <c r="ER311" s="674"/>
      <c r="ES311" s="674"/>
      <c r="ET311" s="674"/>
      <c r="EU311" s="674"/>
      <c r="EV311" s="674"/>
      <c r="EW311" s="674"/>
      <c r="EX311" s="674"/>
      <c r="EY311" s="674"/>
      <c r="EZ311" s="674"/>
      <c r="FA311" s="674"/>
      <c r="FB311" s="674"/>
      <c r="FC311" s="674"/>
      <c r="FD311" s="674"/>
      <c r="FE311" s="674"/>
      <c r="FF311" s="674"/>
      <c r="FG311" s="674"/>
      <c r="FH311" s="674"/>
      <c r="FI311" s="674"/>
      <c r="FJ311" s="674"/>
      <c r="FK311" s="674"/>
      <c r="FL311" s="674"/>
      <c r="FM311" s="674"/>
      <c r="FN311" s="674"/>
      <c r="FO311" s="674"/>
      <c r="FP311" s="674"/>
      <c r="FQ311" s="674"/>
      <c r="FR311" s="674"/>
      <c r="FS311" s="674"/>
      <c r="FT311" s="674"/>
      <c r="FU311" s="674"/>
      <c r="FV311" s="674"/>
      <c r="FW311" s="674"/>
      <c r="FX311" s="674"/>
      <c r="FY311" s="674"/>
      <c r="FZ311" s="674"/>
      <c r="GA311" s="674"/>
      <c r="GB311" s="674"/>
      <c r="GC311" s="674"/>
      <c r="GD311" s="674"/>
      <c r="GE311" s="674"/>
      <c r="GF311" s="674"/>
      <c r="GG311" s="674"/>
      <c r="GH311" s="674"/>
      <c r="GI311" s="674"/>
      <c r="GJ311" s="674"/>
      <c r="GK311" s="674"/>
      <c r="GL311" s="674"/>
      <c r="GM311" s="674"/>
      <c r="GN311" s="674"/>
      <c r="GO311" s="674"/>
      <c r="GP311" s="674"/>
      <c r="GQ311" s="674"/>
      <c r="GR311" s="674"/>
      <c r="GS311" s="674"/>
      <c r="GT311" s="674"/>
      <c r="GU311" s="674"/>
      <c r="GV311" s="674"/>
      <c r="GW311" s="674"/>
      <c r="GX311" s="674"/>
      <c r="GY311" s="674"/>
      <c r="GZ311" s="674"/>
      <c r="HA311" s="674"/>
      <c r="HB311" s="674"/>
      <c r="HC311" s="674"/>
      <c r="HD311" s="674"/>
      <c r="HE311" s="674"/>
      <c r="HF311" s="674"/>
      <c r="HG311" s="674"/>
      <c r="HH311" s="674"/>
      <c r="HI311" s="674"/>
      <c r="HJ311" s="674"/>
      <c r="HK311" s="674"/>
      <c r="HL311" s="674"/>
      <c r="HM311" s="674"/>
      <c r="HN311" s="674"/>
      <c r="HO311" s="674"/>
      <c r="HP311" s="674"/>
      <c r="HQ311" s="674"/>
      <c r="HR311" s="674"/>
      <c r="HS311" s="674"/>
      <c r="HT311" s="674"/>
      <c r="HU311" s="674"/>
      <c r="HV311" s="674"/>
      <c r="HW311" s="674"/>
      <c r="HX311" s="674"/>
      <c r="HY311" s="674"/>
      <c r="HZ311" s="674"/>
      <c r="IA311" s="674"/>
      <c r="IB311" s="674"/>
      <c r="IC311" s="674"/>
      <c r="ID311" s="674"/>
      <c r="IE311" s="674"/>
      <c r="IF311" s="674"/>
      <c r="IG311" s="674"/>
      <c r="IH311" s="674"/>
      <c r="II311" s="674"/>
      <c r="IJ311" s="674"/>
      <c r="IK311" s="674"/>
      <c r="IL311" s="674"/>
      <c r="IM311" s="674"/>
      <c r="IN311" s="674"/>
      <c r="IO311" s="674"/>
      <c r="IP311" s="674"/>
      <c r="IQ311" s="70"/>
    </row>
    <row r="312" spans="10:251" ht="16.5" hidden="1" customHeight="1">
      <c r="J312" s="214"/>
      <c r="R312" s="95"/>
      <c r="S312" s="95"/>
      <c r="T312" s="95"/>
      <c r="U312" s="70"/>
      <c r="V312" s="214"/>
      <c r="W312" s="70"/>
      <c r="X312" s="70"/>
      <c r="Y312" s="70"/>
      <c r="Z312" s="70"/>
      <c r="AA312" s="70"/>
      <c r="AB312" s="70"/>
      <c r="AC312" s="70"/>
      <c r="AD312" s="70"/>
      <c r="AE312" s="70"/>
      <c r="AF312" s="70"/>
      <c r="AG312" s="70"/>
      <c r="AH312" s="70"/>
      <c r="AI312" s="70"/>
      <c r="AJ312" s="70"/>
      <c r="AK312" s="70"/>
      <c r="AL312" s="70"/>
      <c r="AM312" s="70"/>
      <c r="AN312" s="70"/>
      <c r="AO312" s="70"/>
      <c r="AP312" s="70"/>
      <c r="AQ312" s="70"/>
      <c r="AR312" s="70"/>
      <c r="AS312" s="70"/>
      <c r="AT312" s="70"/>
      <c r="AU312" s="70"/>
      <c r="AV312" s="70"/>
      <c r="AW312" s="70"/>
      <c r="AX312" s="70"/>
      <c r="AY312" s="70"/>
      <c r="AZ312" s="70"/>
      <c r="BA312" s="70"/>
      <c r="BB312" s="70"/>
      <c r="BC312" s="70"/>
      <c r="BD312" s="70"/>
      <c r="BE312" s="70"/>
      <c r="BF312" s="70"/>
      <c r="BG312" s="70"/>
      <c r="BH312" s="70"/>
      <c r="BI312" s="70"/>
      <c r="BJ312" s="70"/>
      <c r="BK312" s="70"/>
      <c r="BL312" s="70"/>
      <c r="BM312" s="70"/>
      <c r="BN312" s="70"/>
      <c r="BO312" s="70"/>
      <c r="BP312" s="70"/>
      <c r="BQ312" s="70"/>
      <c r="BR312" s="70"/>
      <c r="BS312" s="70"/>
      <c r="BT312" s="70"/>
      <c r="BU312" s="70"/>
      <c r="BV312" s="70"/>
      <c r="BW312" s="70"/>
      <c r="BX312" s="70"/>
      <c r="BY312" s="70"/>
      <c r="BZ312" s="70"/>
      <c r="CA312" s="70"/>
      <c r="CB312" s="70"/>
      <c r="CC312" s="70"/>
      <c r="CD312" s="70"/>
      <c r="CE312" s="70"/>
      <c r="CF312" s="70"/>
      <c r="CG312" s="70"/>
      <c r="CH312" s="70"/>
      <c r="CI312" s="70"/>
      <c r="CJ312" s="70"/>
      <c r="CK312" s="70"/>
      <c r="CL312" s="70"/>
      <c r="CM312" s="70"/>
      <c r="CN312" s="70"/>
      <c r="CO312" s="70"/>
      <c r="CP312" s="70"/>
      <c r="CQ312" s="70"/>
      <c r="CR312" s="70"/>
      <c r="CS312" s="70"/>
      <c r="CT312" s="70"/>
      <c r="CU312" s="70"/>
      <c r="CV312" s="70"/>
      <c r="CW312" s="70"/>
      <c r="CX312" s="70"/>
      <c r="CY312" s="70"/>
      <c r="CZ312" s="70"/>
      <c r="DA312" s="70"/>
      <c r="DB312" s="70"/>
      <c r="DC312" s="70"/>
      <c r="DD312" s="70"/>
      <c r="DE312" s="70"/>
      <c r="DF312" s="70"/>
      <c r="DG312" s="70"/>
      <c r="DH312" s="70"/>
      <c r="DI312" s="70"/>
      <c r="DJ312" s="70"/>
      <c r="DK312" s="70"/>
      <c r="DL312" s="70"/>
      <c r="DM312" s="70"/>
      <c r="DN312" s="70"/>
      <c r="DO312" s="70"/>
      <c r="DP312" s="70"/>
      <c r="DQ312" s="70"/>
      <c r="DR312" s="70"/>
      <c r="DS312" s="70"/>
      <c r="DT312" s="70"/>
      <c r="DU312" s="70"/>
      <c r="DV312" s="70"/>
      <c r="DW312" s="70"/>
      <c r="DX312" s="70"/>
      <c r="DY312" s="70"/>
      <c r="DZ312" s="70"/>
      <c r="EA312" s="70"/>
      <c r="EB312" s="70"/>
      <c r="EC312" s="70"/>
      <c r="ED312" s="70"/>
      <c r="EE312" s="95" t="s">
        <v>450</v>
      </c>
      <c r="EF312" s="663"/>
      <c r="EG312" s="663"/>
      <c r="EH312" s="663"/>
      <c r="EI312" s="216"/>
      <c r="EJ312" s="674"/>
      <c r="EK312" s="674"/>
      <c r="EL312" s="674"/>
      <c r="EM312" s="674"/>
      <c r="EN312" s="674"/>
      <c r="EO312" s="674"/>
      <c r="EP312" s="674"/>
      <c r="EQ312" s="674"/>
      <c r="ER312" s="674"/>
      <c r="ES312" s="674"/>
      <c r="ET312" s="674"/>
      <c r="EU312" s="674"/>
      <c r="EV312" s="674"/>
      <c r="EW312" s="674"/>
      <c r="EX312" s="674"/>
      <c r="EY312" s="674"/>
      <c r="EZ312" s="674"/>
      <c r="FA312" s="674"/>
      <c r="FB312" s="674"/>
      <c r="FC312" s="674"/>
      <c r="FD312" s="674"/>
      <c r="FE312" s="674"/>
      <c r="FF312" s="674"/>
      <c r="FG312" s="674"/>
      <c r="FH312" s="674"/>
      <c r="FI312" s="674"/>
      <c r="FJ312" s="674"/>
      <c r="FK312" s="674"/>
      <c r="FL312" s="674"/>
      <c r="FM312" s="674"/>
      <c r="FN312" s="674"/>
      <c r="FO312" s="674"/>
      <c r="FP312" s="674"/>
      <c r="FQ312" s="674"/>
      <c r="FR312" s="674"/>
      <c r="FS312" s="674"/>
      <c r="FT312" s="674"/>
      <c r="FU312" s="674"/>
      <c r="FV312" s="674"/>
      <c r="FW312" s="674"/>
      <c r="FX312" s="674"/>
      <c r="FY312" s="674"/>
      <c r="FZ312" s="674"/>
      <c r="GA312" s="674"/>
      <c r="GB312" s="674"/>
      <c r="GC312" s="674"/>
      <c r="GD312" s="674"/>
      <c r="GE312" s="674"/>
      <c r="GF312" s="674"/>
      <c r="GG312" s="674"/>
      <c r="GH312" s="674"/>
      <c r="GI312" s="674"/>
      <c r="GJ312" s="674"/>
      <c r="GK312" s="674"/>
      <c r="GL312" s="674"/>
      <c r="GM312" s="674"/>
      <c r="GN312" s="674"/>
      <c r="GO312" s="674"/>
      <c r="GP312" s="674"/>
      <c r="GQ312" s="674"/>
      <c r="GR312" s="674"/>
      <c r="GS312" s="674"/>
      <c r="GT312" s="674"/>
      <c r="GU312" s="674"/>
      <c r="GV312" s="674"/>
      <c r="GW312" s="674"/>
      <c r="GX312" s="674"/>
      <c r="GY312" s="674"/>
      <c r="GZ312" s="674"/>
      <c r="HA312" s="674"/>
      <c r="HB312" s="674"/>
      <c r="HC312" s="674"/>
      <c r="HD312" s="674"/>
      <c r="HE312" s="674"/>
      <c r="HF312" s="674"/>
      <c r="HG312" s="674"/>
      <c r="HH312" s="674"/>
      <c r="HI312" s="674"/>
      <c r="HJ312" s="674"/>
      <c r="HK312" s="674"/>
      <c r="HL312" s="674"/>
      <c r="HM312" s="674"/>
      <c r="HN312" s="674"/>
      <c r="HO312" s="674"/>
      <c r="HP312" s="674"/>
      <c r="HQ312" s="674"/>
      <c r="HR312" s="674"/>
      <c r="HS312" s="674"/>
      <c r="HT312" s="674"/>
      <c r="HU312" s="674"/>
      <c r="HV312" s="674"/>
      <c r="HW312" s="674"/>
      <c r="HX312" s="674"/>
      <c r="HY312" s="674"/>
      <c r="HZ312" s="674"/>
      <c r="IA312" s="674"/>
      <c r="IB312" s="674"/>
      <c r="IC312" s="674"/>
      <c r="ID312" s="674"/>
      <c r="IE312" s="674"/>
      <c r="IF312" s="674"/>
      <c r="IG312" s="674"/>
      <c r="IH312" s="674"/>
      <c r="II312" s="674"/>
      <c r="IJ312" s="674"/>
      <c r="IK312" s="674"/>
      <c r="IL312" s="674"/>
      <c r="IM312" s="674"/>
      <c r="IN312" s="674"/>
      <c r="IO312" s="674"/>
      <c r="IP312" s="674"/>
      <c r="IQ312" s="70"/>
    </row>
    <row r="313" spans="10:251" ht="16.5" hidden="1" customHeight="1">
      <c r="J313" s="214"/>
      <c r="R313" s="95"/>
      <c r="S313" s="95"/>
      <c r="T313" s="95"/>
      <c r="U313" s="70"/>
      <c r="V313" s="214"/>
      <c r="W313" s="70"/>
      <c r="X313" s="70"/>
      <c r="Y313" s="70"/>
      <c r="Z313" s="70"/>
      <c r="AA313" s="70"/>
      <c r="AB313" s="70"/>
      <c r="AC313" s="70"/>
      <c r="AD313" s="70"/>
      <c r="AE313" s="70"/>
      <c r="AF313" s="70"/>
      <c r="AG313" s="70"/>
      <c r="AH313" s="70"/>
      <c r="AI313" s="70"/>
      <c r="AJ313" s="70"/>
      <c r="AK313" s="70"/>
      <c r="AL313" s="70"/>
      <c r="AM313" s="70"/>
      <c r="AN313" s="70"/>
      <c r="AO313" s="70"/>
      <c r="AP313" s="70"/>
      <c r="AQ313" s="70"/>
      <c r="AR313" s="70"/>
      <c r="AS313" s="70"/>
      <c r="AT313" s="70"/>
      <c r="AU313" s="70"/>
      <c r="AV313" s="70"/>
      <c r="AW313" s="70"/>
      <c r="AX313" s="70"/>
      <c r="AY313" s="70"/>
      <c r="AZ313" s="70"/>
      <c r="BA313" s="70"/>
      <c r="BB313" s="70"/>
      <c r="BC313" s="70"/>
      <c r="BD313" s="70"/>
      <c r="BE313" s="70"/>
      <c r="BF313" s="70"/>
      <c r="BG313" s="70"/>
      <c r="BH313" s="70"/>
      <c r="BI313" s="70"/>
      <c r="BJ313" s="70"/>
      <c r="BK313" s="70"/>
      <c r="BL313" s="70"/>
      <c r="BM313" s="70"/>
      <c r="BN313" s="70"/>
      <c r="BO313" s="70"/>
      <c r="BP313" s="70"/>
      <c r="BQ313" s="70"/>
      <c r="BR313" s="70"/>
      <c r="BS313" s="70"/>
      <c r="BT313" s="70"/>
      <c r="BU313" s="70"/>
      <c r="BV313" s="70"/>
      <c r="BW313" s="70"/>
      <c r="BX313" s="70"/>
      <c r="BY313" s="70"/>
      <c r="BZ313" s="70"/>
      <c r="CA313" s="70"/>
      <c r="CB313" s="70"/>
      <c r="CC313" s="70"/>
      <c r="CD313" s="70"/>
      <c r="CE313" s="70"/>
      <c r="CF313" s="70"/>
      <c r="CG313" s="70"/>
      <c r="CH313" s="70"/>
      <c r="CI313" s="70"/>
      <c r="CJ313" s="70"/>
      <c r="CK313" s="70"/>
      <c r="CL313" s="70"/>
      <c r="CM313" s="70"/>
      <c r="CN313" s="70"/>
      <c r="CO313" s="70"/>
      <c r="CP313" s="70"/>
      <c r="CQ313" s="70"/>
      <c r="CR313" s="70"/>
      <c r="CS313" s="70"/>
      <c r="CT313" s="70"/>
      <c r="CU313" s="70"/>
      <c r="CV313" s="70"/>
      <c r="CW313" s="70"/>
      <c r="CX313" s="70"/>
      <c r="CY313" s="70"/>
      <c r="CZ313" s="70"/>
      <c r="DA313" s="70"/>
      <c r="DB313" s="70"/>
      <c r="DC313" s="70"/>
      <c r="DD313" s="70"/>
      <c r="DE313" s="70"/>
      <c r="DF313" s="70"/>
      <c r="DG313" s="70"/>
      <c r="DH313" s="70"/>
      <c r="DI313" s="70"/>
      <c r="DJ313" s="70"/>
      <c r="DK313" s="70"/>
      <c r="DL313" s="70"/>
      <c r="DM313" s="70"/>
      <c r="DN313" s="70"/>
      <c r="DO313" s="70"/>
      <c r="DP313" s="70"/>
      <c r="DQ313" s="70"/>
      <c r="DR313" s="70"/>
      <c r="DS313" s="70"/>
      <c r="DT313" s="70"/>
      <c r="DU313" s="70"/>
      <c r="DV313" s="70"/>
      <c r="DW313" s="70"/>
      <c r="DX313" s="70"/>
      <c r="DY313" s="70"/>
      <c r="DZ313" s="70"/>
      <c r="EA313" s="70"/>
      <c r="EB313" s="70"/>
      <c r="EC313" s="70"/>
      <c r="ED313" s="70"/>
      <c r="EE313" s="95" t="s">
        <v>450</v>
      </c>
      <c r="EF313" s="663"/>
      <c r="EG313" s="663"/>
      <c r="EH313" s="663"/>
      <c r="EI313" s="216"/>
      <c r="EJ313" s="674"/>
      <c r="EK313" s="674"/>
      <c r="EL313" s="674"/>
      <c r="EM313" s="674"/>
      <c r="EN313" s="674"/>
      <c r="EO313" s="674"/>
      <c r="EP313" s="674"/>
      <c r="EQ313" s="674"/>
      <c r="ER313" s="674"/>
      <c r="ES313" s="674"/>
      <c r="ET313" s="674"/>
      <c r="EU313" s="674"/>
      <c r="EV313" s="674"/>
      <c r="EW313" s="674"/>
      <c r="EX313" s="674"/>
      <c r="EY313" s="674"/>
      <c r="EZ313" s="674"/>
      <c r="FA313" s="674"/>
      <c r="FB313" s="674"/>
      <c r="FC313" s="674"/>
      <c r="FD313" s="674"/>
      <c r="FE313" s="674"/>
      <c r="FF313" s="674"/>
      <c r="FG313" s="674"/>
      <c r="FH313" s="674"/>
      <c r="FI313" s="674"/>
      <c r="FJ313" s="674"/>
      <c r="FK313" s="674"/>
      <c r="FL313" s="674"/>
      <c r="FM313" s="674"/>
      <c r="FN313" s="674"/>
      <c r="FO313" s="674"/>
      <c r="FP313" s="674"/>
      <c r="FQ313" s="674"/>
      <c r="FR313" s="674"/>
      <c r="FS313" s="674"/>
      <c r="FT313" s="674"/>
      <c r="FU313" s="674"/>
      <c r="FV313" s="674"/>
      <c r="FW313" s="674"/>
      <c r="FX313" s="674"/>
      <c r="FY313" s="674"/>
      <c r="FZ313" s="674"/>
      <c r="GA313" s="674"/>
      <c r="GB313" s="674"/>
      <c r="GC313" s="674"/>
      <c r="GD313" s="674"/>
      <c r="GE313" s="674"/>
      <c r="GF313" s="674"/>
      <c r="GG313" s="674"/>
      <c r="GH313" s="674"/>
      <c r="GI313" s="674"/>
      <c r="GJ313" s="674"/>
      <c r="GK313" s="674"/>
      <c r="GL313" s="674"/>
      <c r="GM313" s="674"/>
      <c r="GN313" s="674"/>
      <c r="GO313" s="674"/>
      <c r="GP313" s="674"/>
      <c r="GQ313" s="674"/>
      <c r="GR313" s="674"/>
      <c r="GS313" s="674"/>
      <c r="GT313" s="674"/>
      <c r="GU313" s="674"/>
      <c r="GV313" s="674"/>
      <c r="GW313" s="674"/>
      <c r="GX313" s="674"/>
      <c r="GY313" s="674"/>
      <c r="GZ313" s="674"/>
      <c r="HA313" s="674"/>
      <c r="HB313" s="674"/>
      <c r="HC313" s="674"/>
      <c r="HD313" s="674"/>
      <c r="HE313" s="674"/>
      <c r="HF313" s="674"/>
      <c r="HG313" s="674"/>
      <c r="HH313" s="674"/>
      <c r="HI313" s="674"/>
      <c r="HJ313" s="674"/>
      <c r="HK313" s="674"/>
      <c r="HL313" s="674"/>
      <c r="HM313" s="674"/>
      <c r="HN313" s="674"/>
      <c r="HO313" s="674"/>
      <c r="HP313" s="674"/>
      <c r="HQ313" s="674"/>
      <c r="HR313" s="674"/>
      <c r="HS313" s="674"/>
      <c r="HT313" s="674"/>
      <c r="HU313" s="674"/>
      <c r="HV313" s="674"/>
      <c r="HW313" s="674"/>
      <c r="HX313" s="674"/>
      <c r="HY313" s="674"/>
      <c r="HZ313" s="674"/>
      <c r="IA313" s="674"/>
      <c r="IB313" s="674"/>
      <c r="IC313" s="674"/>
      <c r="ID313" s="674"/>
      <c r="IE313" s="674"/>
      <c r="IF313" s="674"/>
      <c r="IG313" s="674"/>
      <c r="IH313" s="674"/>
      <c r="II313" s="674"/>
      <c r="IJ313" s="674"/>
      <c r="IK313" s="674"/>
      <c r="IL313" s="674"/>
      <c r="IM313" s="674"/>
      <c r="IN313" s="674"/>
      <c r="IO313" s="674"/>
      <c r="IP313" s="674"/>
      <c r="IQ313" s="70"/>
    </row>
    <row r="314" spans="10:251" ht="16.5" hidden="1" customHeight="1">
      <c r="J314" s="214"/>
      <c r="R314" s="95"/>
      <c r="S314" s="95"/>
      <c r="T314" s="95"/>
      <c r="U314" s="70"/>
      <c r="V314" s="214"/>
      <c r="W314" s="70"/>
      <c r="X314" s="70"/>
      <c r="Y314" s="70"/>
      <c r="Z314" s="70"/>
      <c r="AA314" s="70"/>
      <c r="AB314" s="70"/>
      <c r="AC314" s="70"/>
      <c r="AD314" s="70"/>
      <c r="AE314" s="70"/>
      <c r="AF314" s="70"/>
      <c r="AG314" s="70"/>
      <c r="AH314" s="70"/>
      <c r="AI314" s="70"/>
      <c r="AJ314" s="70"/>
      <c r="AK314" s="70"/>
      <c r="AL314" s="70"/>
      <c r="AM314" s="70"/>
      <c r="AN314" s="70"/>
      <c r="AO314" s="70"/>
      <c r="AP314" s="70"/>
      <c r="AQ314" s="70"/>
      <c r="AR314" s="70"/>
      <c r="AS314" s="70"/>
      <c r="AT314" s="70"/>
      <c r="AU314" s="70"/>
      <c r="AV314" s="70"/>
      <c r="AW314" s="70"/>
      <c r="AX314" s="70"/>
      <c r="AY314" s="70"/>
      <c r="AZ314" s="70"/>
      <c r="BA314" s="70"/>
      <c r="BB314" s="70"/>
      <c r="BC314" s="70"/>
      <c r="BD314" s="70"/>
      <c r="BE314" s="70"/>
      <c r="BF314" s="70"/>
      <c r="BG314" s="70"/>
      <c r="BH314" s="70"/>
      <c r="BI314" s="70"/>
      <c r="BJ314" s="70"/>
      <c r="BK314" s="70"/>
      <c r="BL314" s="70"/>
      <c r="BM314" s="70"/>
      <c r="BN314" s="70"/>
      <c r="BO314" s="70"/>
      <c r="BP314" s="70"/>
      <c r="BQ314" s="70"/>
      <c r="BR314" s="70"/>
      <c r="BS314" s="70"/>
      <c r="BT314" s="70"/>
      <c r="BU314" s="70"/>
      <c r="BV314" s="70"/>
      <c r="BW314" s="70"/>
      <c r="BX314" s="70"/>
      <c r="BY314" s="70"/>
      <c r="BZ314" s="70"/>
      <c r="CA314" s="70"/>
      <c r="CB314" s="70"/>
      <c r="CC314" s="70"/>
      <c r="CD314" s="70"/>
      <c r="CE314" s="70"/>
      <c r="CF314" s="70"/>
      <c r="CG314" s="70"/>
      <c r="CH314" s="70"/>
      <c r="CI314" s="70"/>
      <c r="CJ314" s="70"/>
      <c r="CK314" s="70"/>
      <c r="CL314" s="70"/>
      <c r="CM314" s="70"/>
      <c r="CN314" s="70"/>
      <c r="CO314" s="70"/>
      <c r="CP314" s="70"/>
      <c r="CQ314" s="70"/>
      <c r="CR314" s="70"/>
      <c r="CS314" s="70"/>
      <c r="CT314" s="70"/>
      <c r="CU314" s="70"/>
      <c r="CV314" s="70"/>
      <c r="CW314" s="70"/>
      <c r="CX314" s="70"/>
      <c r="CY314" s="70"/>
      <c r="CZ314" s="70"/>
      <c r="DA314" s="70"/>
      <c r="DB314" s="70"/>
      <c r="DC314" s="70"/>
      <c r="DD314" s="70"/>
      <c r="DE314" s="70"/>
      <c r="DF314" s="70"/>
      <c r="DG314" s="70"/>
      <c r="DH314" s="70"/>
      <c r="DI314" s="70"/>
      <c r="DJ314" s="70"/>
      <c r="DK314" s="70"/>
      <c r="DL314" s="70"/>
      <c r="DM314" s="70"/>
      <c r="DN314" s="70"/>
      <c r="DO314" s="70"/>
      <c r="DP314" s="70"/>
      <c r="DQ314" s="70"/>
      <c r="DR314" s="70"/>
      <c r="DS314" s="70"/>
      <c r="DT314" s="70"/>
      <c r="DU314" s="70"/>
      <c r="DV314" s="70"/>
      <c r="DW314" s="70"/>
      <c r="DX314" s="70"/>
      <c r="DY314" s="70"/>
      <c r="DZ314" s="70"/>
      <c r="EA314" s="70"/>
      <c r="EB314" s="70"/>
      <c r="EC314" s="70"/>
      <c r="ED314" s="70"/>
      <c r="EE314" s="95" t="s">
        <v>450</v>
      </c>
      <c r="EF314" s="663"/>
      <c r="EG314" s="663"/>
      <c r="EH314" s="663"/>
      <c r="EI314" s="216"/>
      <c r="EJ314" s="674"/>
      <c r="EK314" s="674"/>
      <c r="EL314" s="674"/>
      <c r="EM314" s="674"/>
      <c r="EN314" s="674"/>
      <c r="EO314" s="674"/>
      <c r="EP314" s="674"/>
      <c r="EQ314" s="674"/>
      <c r="ER314" s="674"/>
      <c r="ES314" s="674"/>
      <c r="ET314" s="674"/>
      <c r="EU314" s="674"/>
      <c r="EV314" s="674"/>
      <c r="EW314" s="674"/>
      <c r="EX314" s="674"/>
      <c r="EY314" s="674"/>
      <c r="EZ314" s="674"/>
      <c r="FA314" s="674"/>
      <c r="FB314" s="674"/>
      <c r="FC314" s="674"/>
      <c r="FD314" s="674"/>
      <c r="FE314" s="674"/>
      <c r="FF314" s="674"/>
      <c r="FG314" s="674"/>
      <c r="FH314" s="674"/>
      <c r="FI314" s="674"/>
      <c r="FJ314" s="674"/>
      <c r="FK314" s="674"/>
      <c r="FL314" s="674"/>
      <c r="FM314" s="674"/>
      <c r="FN314" s="674"/>
      <c r="FO314" s="674"/>
      <c r="FP314" s="674"/>
      <c r="FQ314" s="674"/>
      <c r="FR314" s="674"/>
      <c r="FS314" s="674"/>
      <c r="FT314" s="674"/>
      <c r="FU314" s="674"/>
      <c r="FV314" s="674"/>
      <c r="FW314" s="674"/>
      <c r="FX314" s="674"/>
      <c r="FY314" s="674"/>
      <c r="FZ314" s="674"/>
      <c r="GA314" s="674"/>
      <c r="GB314" s="674"/>
      <c r="GC314" s="674"/>
      <c r="GD314" s="674"/>
      <c r="GE314" s="674"/>
      <c r="GF314" s="674"/>
      <c r="GG314" s="674"/>
      <c r="GH314" s="674"/>
      <c r="GI314" s="674"/>
      <c r="GJ314" s="674"/>
      <c r="GK314" s="674"/>
      <c r="GL314" s="674"/>
      <c r="GM314" s="674"/>
      <c r="GN314" s="674"/>
      <c r="GO314" s="674"/>
      <c r="GP314" s="674"/>
      <c r="GQ314" s="674"/>
      <c r="GR314" s="674"/>
      <c r="GS314" s="674"/>
      <c r="GT314" s="674"/>
      <c r="GU314" s="674"/>
      <c r="GV314" s="674"/>
      <c r="GW314" s="674"/>
      <c r="GX314" s="674"/>
      <c r="GY314" s="674"/>
      <c r="GZ314" s="674"/>
      <c r="HA314" s="674"/>
      <c r="HB314" s="674"/>
      <c r="HC314" s="674"/>
      <c r="HD314" s="674"/>
      <c r="HE314" s="674"/>
      <c r="HF314" s="674"/>
      <c r="HG314" s="674"/>
      <c r="HH314" s="674"/>
      <c r="HI314" s="674"/>
      <c r="HJ314" s="674"/>
      <c r="HK314" s="674"/>
      <c r="HL314" s="674"/>
      <c r="HM314" s="674"/>
      <c r="HN314" s="674"/>
      <c r="HO314" s="674"/>
      <c r="HP314" s="674"/>
      <c r="HQ314" s="674"/>
      <c r="HR314" s="674"/>
      <c r="HS314" s="674"/>
      <c r="HT314" s="674"/>
      <c r="HU314" s="674"/>
      <c r="HV314" s="674"/>
      <c r="HW314" s="674"/>
      <c r="HX314" s="674"/>
      <c r="HY314" s="674"/>
      <c r="HZ314" s="674"/>
      <c r="IA314" s="674"/>
      <c r="IB314" s="674"/>
      <c r="IC314" s="674"/>
      <c r="ID314" s="674"/>
      <c r="IE314" s="674"/>
      <c r="IF314" s="674"/>
      <c r="IG314" s="674"/>
      <c r="IH314" s="674"/>
      <c r="II314" s="674"/>
      <c r="IJ314" s="674"/>
      <c r="IK314" s="674"/>
      <c r="IL314" s="674"/>
      <c r="IM314" s="674"/>
      <c r="IN314" s="674"/>
      <c r="IO314" s="674"/>
      <c r="IP314" s="674"/>
      <c r="IQ314" s="70"/>
    </row>
    <row r="315" spans="10:251" ht="16.5" hidden="1" customHeight="1">
      <c r="J315" s="214"/>
      <c r="R315" s="95"/>
      <c r="S315" s="95"/>
      <c r="T315" s="95"/>
      <c r="U315" s="70"/>
      <c r="V315" s="214"/>
      <c r="W315" s="70"/>
      <c r="X315" s="70"/>
      <c r="Y315" s="70"/>
      <c r="Z315" s="70"/>
      <c r="AA315" s="70"/>
      <c r="AB315" s="70"/>
      <c r="AC315" s="70"/>
      <c r="AD315" s="70"/>
      <c r="AE315" s="70"/>
      <c r="AF315" s="70"/>
      <c r="AG315" s="70"/>
      <c r="AH315" s="70"/>
      <c r="AI315" s="70"/>
      <c r="AJ315" s="70"/>
      <c r="AK315" s="70"/>
      <c r="AL315" s="70"/>
      <c r="AM315" s="70"/>
      <c r="AN315" s="70"/>
      <c r="AO315" s="70"/>
      <c r="AP315" s="70"/>
      <c r="AQ315" s="70"/>
      <c r="AR315" s="70"/>
      <c r="AS315" s="70"/>
      <c r="AT315" s="70"/>
      <c r="AU315" s="70"/>
      <c r="AV315" s="70"/>
      <c r="AW315" s="70"/>
      <c r="AX315" s="70"/>
      <c r="AY315" s="70"/>
      <c r="AZ315" s="70"/>
      <c r="BA315" s="70"/>
      <c r="BB315" s="70"/>
      <c r="BC315" s="70"/>
      <c r="BD315" s="70"/>
      <c r="BE315" s="70"/>
      <c r="BF315" s="70"/>
      <c r="BG315" s="70"/>
      <c r="BH315" s="70"/>
      <c r="BI315" s="70"/>
      <c r="BJ315" s="70"/>
      <c r="BK315" s="70"/>
      <c r="BL315" s="70"/>
      <c r="BM315" s="70"/>
      <c r="BN315" s="70"/>
      <c r="BO315" s="70"/>
      <c r="BP315" s="70"/>
      <c r="BQ315" s="70"/>
      <c r="BR315" s="70"/>
      <c r="BS315" s="70"/>
      <c r="BT315" s="70"/>
      <c r="BU315" s="70"/>
      <c r="BV315" s="70"/>
      <c r="BW315" s="70"/>
      <c r="BX315" s="70"/>
      <c r="BY315" s="70"/>
      <c r="BZ315" s="70"/>
      <c r="CA315" s="70"/>
      <c r="CB315" s="70"/>
      <c r="CC315" s="70"/>
      <c r="CD315" s="70"/>
      <c r="CE315" s="70"/>
      <c r="CF315" s="70"/>
      <c r="CG315" s="70"/>
      <c r="CH315" s="70"/>
      <c r="CI315" s="70"/>
      <c r="CJ315" s="70"/>
      <c r="CK315" s="70"/>
      <c r="CL315" s="70"/>
      <c r="CM315" s="70"/>
      <c r="CN315" s="70"/>
      <c r="CO315" s="70"/>
      <c r="CP315" s="70"/>
      <c r="CQ315" s="70"/>
      <c r="CR315" s="70"/>
      <c r="CS315" s="70"/>
      <c r="CT315" s="70"/>
      <c r="CU315" s="70"/>
      <c r="CV315" s="70"/>
      <c r="CW315" s="70"/>
      <c r="CX315" s="70"/>
      <c r="CY315" s="70"/>
      <c r="CZ315" s="70"/>
      <c r="DA315" s="70"/>
      <c r="DB315" s="70"/>
      <c r="DC315" s="70"/>
      <c r="DD315" s="70"/>
      <c r="DE315" s="70"/>
      <c r="DF315" s="70"/>
      <c r="DG315" s="70"/>
      <c r="DH315" s="70"/>
      <c r="DI315" s="70"/>
      <c r="DJ315" s="70"/>
      <c r="DK315" s="70"/>
      <c r="DL315" s="70"/>
      <c r="DM315" s="70"/>
      <c r="DN315" s="70"/>
      <c r="DO315" s="70"/>
      <c r="DP315" s="70"/>
      <c r="DQ315" s="70"/>
      <c r="DR315" s="70"/>
      <c r="DS315" s="70"/>
      <c r="DT315" s="70"/>
      <c r="DU315" s="70"/>
      <c r="DV315" s="70"/>
      <c r="DW315" s="70"/>
      <c r="DX315" s="70"/>
      <c r="DY315" s="70"/>
      <c r="DZ315" s="70"/>
      <c r="EA315" s="70"/>
      <c r="EB315" s="70"/>
      <c r="EC315" s="70"/>
      <c r="ED315" s="70"/>
      <c r="EE315" s="95" t="s">
        <v>450</v>
      </c>
      <c r="EF315" s="663"/>
      <c r="EG315" s="663"/>
      <c r="EH315" s="663"/>
      <c r="EI315" s="216"/>
      <c r="EJ315" s="674"/>
      <c r="EK315" s="674"/>
      <c r="EL315" s="674"/>
      <c r="EM315" s="674"/>
      <c r="EN315" s="674"/>
      <c r="EO315" s="674"/>
      <c r="EP315" s="674"/>
      <c r="EQ315" s="674"/>
      <c r="ER315" s="674"/>
      <c r="ES315" s="674"/>
      <c r="ET315" s="674"/>
      <c r="EU315" s="674"/>
      <c r="EV315" s="674"/>
      <c r="EW315" s="674"/>
      <c r="EX315" s="674"/>
      <c r="EY315" s="674"/>
      <c r="EZ315" s="674"/>
      <c r="FA315" s="674"/>
      <c r="FB315" s="674"/>
      <c r="FC315" s="674"/>
      <c r="FD315" s="674"/>
      <c r="FE315" s="674"/>
      <c r="FF315" s="674"/>
      <c r="FG315" s="674"/>
      <c r="FH315" s="674"/>
      <c r="FI315" s="674"/>
      <c r="FJ315" s="674"/>
      <c r="FK315" s="674"/>
      <c r="FL315" s="674"/>
      <c r="FM315" s="674"/>
      <c r="FN315" s="674"/>
      <c r="FO315" s="674"/>
      <c r="FP315" s="674"/>
      <c r="FQ315" s="674"/>
      <c r="FR315" s="674"/>
      <c r="FS315" s="674"/>
      <c r="FT315" s="674"/>
      <c r="FU315" s="674"/>
      <c r="FV315" s="674"/>
      <c r="FW315" s="674"/>
      <c r="FX315" s="674"/>
      <c r="FY315" s="674"/>
      <c r="FZ315" s="674"/>
      <c r="GA315" s="674"/>
      <c r="GB315" s="674"/>
      <c r="GC315" s="674"/>
      <c r="GD315" s="674"/>
      <c r="GE315" s="674"/>
      <c r="GF315" s="674"/>
      <c r="GG315" s="674"/>
      <c r="GH315" s="674"/>
      <c r="GI315" s="674"/>
      <c r="GJ315" s="674"/>
      <c r="GK315" s="674"/>
      <c r="GL315" s="674"/>
      <c r="GM315" s="674"/>
      <c r="GN315" s="674"/>
      <c r="GO315" s="674"/>
      <c r="GP315" s="674"/>
      <c r="GQ315" s="674"/>
      <c r="GR315" s="674"/>
      <c r="GS315" s="674"/>
      <c r="GT315" s="674"/>
      <c r="GU315" s="674"/>
      <c r="GV315" s="674"/>
      <c r="GW315" s="674"/>
      <c r="GX315" s="674"/>
      <c r="GY315" s="674"/>
      <c r="GZ315" s="674"/>
      <c r="HA315" s="674"/>
      <c r="HB315" s="674"/>
      <c r="HC315" s="674"/>
      <c r="HD315" s="674"/>
      <c r="HE315" s="674"/>
      <c r="HF315" s="674"/>
      <c r="HG315" s="674"/>
      <c r="HH315" s="674"/>
      <c r="HI315" s="674"/>
      <c r="HJ315" s="674"/>
      <c r="HK315" s="674"/>
      <c r="HL315" s="674"/>
      <c r="HM315" s="674"/>
      <c r="HN315" s="674"/>
      <c r="HO315" s="674"/>
      <c r="HP315" s="674"/>
      <c r="HQ315" s="674"/>
      <c r="HR315" s="674"/>
      <c r="HS315" s="674"/>
      <c r="HT315" s="674"/>
      <c r="HU315" s="674"/>
      <c r="HV315" s="674"/>
      <c r="HW315" s="674"/>
      <c r="HX315" s="674"/>
      <c r="HY315" s="674"/>
      <c r="HZ315" s="674"/>
      <c r="IA315" s="674"/>
      <c r="IB315" s="674"/>
      <c r="IC315" s="674"/>
      <c r="ID315" s="674"/>
      <c r="IE315" s="674"/>
      <c r="IF315" s="674"/>
      <c r="IG315" s="674"/>
      <c r="IH315" s="674"/>
      <c r="II315" s="674"/>
      <c r="IJ315" s="674"/>
      <c r="IK315" s="674"/>
      <c r="IL315" s="674"/>
      <c r="IM315" s="674"/>
      <c r="IN315" s="674"/>
      <c r="IO315" s="674"/>
      <c r="IP315" s="674"/>
      <c r="IQ315" s="70"/>
    </row>
    <row r="316" spans="10:251" ht="16.5" hidden="1" customHeight="1">
      <c r="J316" s="214"/>
      <c r="R316" s="95"/>
      <c r="S316" s="95"/>
      <c r="T316" s="95"/>
      <c r="U316" s="70"/>
      <c r="V316" s="214"/>
      <c r="W316" s="70"/>
      <c r="X316" s="70"/>
      <c r="Y316" s="70"/>
      <c r="Z316" s="70"/>
      <c r="AA316" s="70"/>
      <c r="AB316" s="70"/>
      <c r="AC316" s="70"/>
      <c r="AD316" s="70"/>
      <c r="AE316" s="70"/>
      <c r="AF316" s="70"/>
      <c r="AG316" s="70"/>
      <c r="AH316" s="70"/>
      <c r="AI316" s="70"/>
      <c r="AJ316" s="70"/>
      <c r="AK316" s="70"/>
      <c r="AL316" s="70"/>
      <c r="AM316" s="70"/>
      <c r="AN316" s="70"/>
      <c r="AO316" s="70"/>
      <c r="AP316" s="70"/>
      <c r="AQ316" s="70"/>
      <c r="AR316" s="70"/>
      <c r="AS316" s="70"/>
      <c r="AT316" s="70"/>
      <c r="AU316" s="70"/>
      <c r="AV316" s="70"/>
      <c r="AW316" s="70"/>
      <c r="AX316" s="70"/>
      <c r="AY316" s="70"/>
      <c r="AZ316" s="70"/>
      <c r="BA316" s="70"/>
      <c r="BB316" s="70"/>
      <c r="BC316" s="70"/>
      <c r="BD316" s="70"/>
      <c r="BE316" s="70"/>
      <c r="BF316" s="70"/>
      <c r="BG316" s="70"/>
      <c r="BH316" s="70"/>
      <c r="BI316" s="70"/>
      <c r="BJ316" s="70"/>
      <c r="BK316" s="70"/>
      <c r="BL316" s="70"/>
      <c r="BM316" s="70"/>
      <c r="BN316" s="70"/>
      <c r="BO316" s="70"/>
      <c r="BP316" s="70"/>
      <c r="BQ316" s="70"/>
      <c r="BR316" s="70"/>
      <c r="BS316" s="70"/>
      <c r="BT316" s="70"/>
      <c r="BU316" s="70"/>
      <c r="BV316" s="70"/>
      <c r="BW316" s="70"/>
      <c r="BX316" s="70"/>
      <c r="BY316" s="70"/>
      <c r="BZ316" s="70"/>
      <c r="CA316" s="70"/>
      <c r="CB316" s="70"/>
      <c r="CC316" s="70"/>
      <c r="CD316" s="70"/>
      <c r="CE316" s="70"/>
      <c r="CF316" s="70"/>
      <c r="CG316" s="70"/>
      <c r="CH316" s="70"/>
      <c r="CI316" s="70"/>
      <c r="CJ316" s="70"/>
      <c r="CK316" s="70"/>
      <c r="CL316" s="70"/>
      <c r="CM316" s="70"/>
      <c r="CN316" s="70"/>
      <c r="CO316" s="70"/>
      <c r="CP316" s="70"/>
      <c r="CQ316" s="70"/>
      <c r="CR316" s="70"/>
      <c r="CS316" s="70"/>
      <c r="CT316" s="70"/>
      <c r="CU316" s="70"/>
      <c r="CV316" s="70"/>
      <c r="CW316" s="70"/>
      <c r="CX316" s="70"/>
      <c r="CY316" s="70"/>
      <c r="CZ316" s="70"/>
      <c r="DA316" s="70"/>
      <c r="DB316" s="70"/>
      <c r="DC316" s="70"/>
      <c r="DD316" s="70"/>
      <c r="DE316" s="70"/>
      <c r="DF316" s="70"/>
      <c r="DG316" s="70"/>
      <c r="DH316" s="70"/>
      <c r="DI316" s="70"/>
      <c r="DJ316" s="70"/>
      <c r="DK316" s="70"/>
      <c r="DL316" s="70"/>
      <c r="DM316" s="70"/>
      <c r="DN316" s="70"/>
      <c r="DO316" s="70"/>
      <c r="DP316" s="70"/>
      <c r="DQ316" s="70"/>
      <c r="DR316" s="70"/>
      <c r="DS316" s="70"/>
      <c r="DT316" s="70"/>
      <c r="DU316" s="70"/>
      <c r="DV316" s="70"/>
      <c r="DW316" s="70"/>
      <c r="DX316" s="70"/>
      <c r="DY316" s="70"/>
      <c r="DZ316" s="70"/>
      <c r="EA316" s="70"/>
      <c r="EB316" s="70"/>
      <c r="EC316" s="70"/>
      <c r="ED316" s="70"/>
      <c r="EE316" s="95" t="s">
        <v>450</v>
      </c>
      <c r="EF316" s="663"/>
      <c r="EG316" s="663"/>
      <c r="EH316" s="663"/>
      <c r="EI316" s="216"/>
      <c r="EJ316" s="674"/>
      <c r="EK316" s="674"/>
      <c r="EL316" s="674"/>
      <c r="EM316" s="674"/>
      <c r="EN316" s="674"/>
      <c r="EO316" s="674"/>
      <c r="EP316" s="674"/>
      <c r="EQ316" s="674"/>
      <c r="ER316" s="674"/>
      <c r="ES316" s="674"/>
      <c r="ET316" s="674"/>
      <c r="EU316" s="674"/>
      <c r="EV316" s="674"/>
      <c r="EW316" s="674"/>
      <c r="EX316" s="674"/>
      <c r="EY316" s="674"/>
      <c r="EZ316" s="674"/>
      <c r="FA316" s="674"/>
      <c r="FB316" s="674"/>
      <c r="FC316" s="674"/>
      <c r="FD316" s="674"/>
      <c r="FE316" s="674"/>
      <c r="FF316" s="674"/>
      <c r="FG316" s="674"/>
      <c r="FH316" s="674"/>
      <c r="FI316" s="674"/>
      <c r="FJ316" s="674"/>
      <c r="FK316" s="674"/>
      <c r="FL316" s="674"/>
      <c r="FM316" s="674"/>
      <c r="FN316" s="674"/>
      <c r="FO316" s="674"/>
      <c r="FP316" s="674"/>
      <c r="FQ316" s="674"/>
      <c r="FR316" s="674"/>
      <c r="FS316" s="674"/>
      <c r="FT316" s="674"/>
      <c r="FU316" s="674"/>
      <c r="FV316" s="674"/>
      <c r="FW316" s="674"/>
      <c r="FX316" s="674"/>
      <c r="FY316" s="674"/>
      <c r="FZ316" s="674"/>
      <c r="GA316" s="674"/>
      <c r="GB316" s="674"/>
      <c r="GC316" s="674"/>
      <c r="GD316" s="674"/>
      <c r="GE316" s="674"/>
      <c r="GF316" s="674"/>
      <c r="GG316" s="674"/>
      <c r="GH316" s="674"/>
      <c r="GI316" s="674"/>
      <c r="GJ316" s="674"/>
      <c r="GK316" s="674"/>
      <c r="GL316" s="674"/>
      <c r="GM316" s="674"/>
      <c r="GN316" s="674"/>
      <c r="GO316" s="674"/>
      <c r="GP316" s="674"/>
      <c r="GQ316" s="674"/>
      <c r="GR316" s="674"/>
      <c r="GS316" s="674"/>
      <c r="GT316" s="674"/>
      <c r="GU316" s="674"/>
      <c r="GV316" s="674"/>
      <c r="GW316" s="674"/>
      <c r="GX316" s="674"/>
      <c r="GY316" s="674"/>
      <c r="GZ316" s="674"/>
      <c r="HA316" s="674"/>
      <c r="HB316" s="674"/>
      <c r="HC316" s="674"/>
      <c r="HD316" s="674"/>
      <c r="HE316" s="674"/>
      <c r="HF316" s="674"/>
      <c r="HG316" s="674"/>
      <c r="HH316" s="674"/>
      <c r="HI316" s="674"/>
      <c r="HJ316" s="674"/>
      <c r="HK316" s="674"/>
      <c r="HL316" s="674"/>
      <c r="HM316" s="674"/>
      <c r="HN316" s="674"/>
      <c r="HO316" s="674"/>
      <c r="HP316" s="674"/>
      <c r="HQ316" s="674"/>
      <c r="HR316" s="674"/>
      <c r="HS316" s="674"/>
      <c r="HT316" s="674"/>
      <c r="HU316" s="674"/>
      <c r="HV316" s="674"/>
      <c r="HW316" s="674"/>
      <c r="HX316" s="674"/>
      <c r="HY316" s="674"/>
      <c r="HZ316" s="674"/>
      <c r="IA316" s="674"/>
      <c r="IB316" s="674"/>
      <c r="IC316" s="674"/>
      <c r="ID316" s="674"/>
      <c r="IE316" s="674"/>
      <c r="IF316" s="674"/>
      <c r="IG316" s="674"/>
      <c r="IH316" s="674"/>
      <c r="II316" s="674"/>
      <c r="IJ316" s="674"/>
      <c r="IK316" s="674"/>
      <c r="IL316" s="674"/>
      <c r="IM316" s="674"/>
      <c r="IN316" s="674"/>
      <c r="IO316" s="674"/>
      <c r="IP316" s="674"/>
      <c r="IQ316" s="70"/>
    </row>
    <row r="317" spans="10:251" ht="16.5" hidden="1" customHeight="1">
      <c r="J317" s="214"/>
      <c r="R317" s="95"/>
      <c r="S317" s="95"/>
      <c r="T317" s="95"/>
      <c r="U317" s="70"/>
      <c r="V317" s="214"/>
      <c r="W317" s="70"/>
      <c r="X317" s="70"/>
      <c r="Y317" s="70"/>
      <c r="Z317" s="70"/>
      <c r="AA317" s="70"/>
      <c r="AB317" s="70"/>
      <c r="AC317" s="70"/>
      <c r="AD317" s="70"/>
      <c r="AE317" s="70"/>
      <c r="AF317" s="70"/>
      <c r="AG317" s="70"/>
      <c r="AH317" s="70"/>
      <c r="AI317" s="70"/>
      <c r="AJ317" s="70"/>
      <c r="AK317" s="70"/>
      <c r="AL317" s="70"/>
      <c r="AM317" s="70"/>
      <c r="AN317" s="70"/>
      <c r="AO317" s="70"/>
      <c r="AP317" s="70"/>
      <c r="AQ317" s="70"/>
      <c r="AR317" s="70"/>
      <c r="AS317" s="70"/>
      <c r="AT317" s="70"/>
      <c r="AU317" s="70"/>
      <c r="AV317" s="70"/>
      <c r="AW317" s="70"/>
      <c r="AX317" s="70"/>
      <c r="AY317" s="70"/>
      <c r="AZ317" s="70"/>
      <c r="BA317" s="70"/>
      <c r="BB317" s="70"/>
      <c r="BC317" s="70"/>
      <c r="BD317" s="70"/>
      <c r="BE317" s="70"/>
      <c r="BF317" s="70"/>
      <c r="BG317" s="70"/>
      <c r="BH317" s="70"/>
      <c r="BI317" s="70"/>
      <c r="BJ317" s="70"/>
      <c r="BK317" s="70"/>
      <c r="BL317" s="70"/>
      <c r="BM317" s="70"/>
      <c r="BN317" s="70"/>
      <c r="BO317" s="70"/>
      <c r="BP317" s="70"/>
      <c r="BQ317" s="70"/>
      <c r="BR317" s="70"/>
      <c r="BS317" s="70"/>
      <c r="BT317" s="70"/>
      <c r="BU317" s="70"/>
      <c r="BV317" s="70"/>
      <c r="BW317" s="70"/>
      <c r="BX317" s="70"/>
      <c r="BY317" s="70"/>
      <c r="BZ317" s="70"/>
      <c r="CA317" s="70"/>
      <c r="CB317" s="70"/>
      <c r="CC317" s="70"/>
      <c r="CD317" s="70"/>
      <c r="CE317" s="70"/>
      <c r="CF317" s="70"/>
      <c r="CG317" s="70"/>
      <c r="CH317" s="70"/>
      <c r="CI317" s="70"/>
      <c r="CJ317" s="70"/>
      <c r="CK317" s="70"/>
      <c r="CL317" s="70"/>
      <c r="CM317" s="70"/>
      <c r="CN317" s="70"/>
      <c r="CO317" s="70"/>
      <c r="CP317" s="70"/>
      <c r="CQ317" s="70"/>
      <c r="CR317" s="70"/>
      <c r="CS317" s="70"/>
      <c r="CT317" s="70"/>
      <c r="CU317" s="70"/>
      <c r="CV317" s="70"/>
      <c r="CW317" s="70"/>
      <c r="CX317" s="70"/>
      <c r="CY317" s="70"/>
      <c r="CZ317" s="70"/>
      <c r="DA317" s="70"/>
      <c r="DB317" s="70"/>
      <c r="DC317" s="70"/>
      <c r="DD317" s="70"/>
      <c r="DE317" s="70"/>
      <c r="DF317" s="70"/>
      <c r="DG317" s="70"/>
      <c r="DH317" s="70"/>
      <c r="DI317" s="70"/>
      <c r="DJ317" s="70"/>
      <c r="DK317" s="70"/>
      <c r="DL317" s="70"/>
      <c r="DM317" s="70"/>
      <c r="DN317" s="70"/>
      <c r="DO317" s="70"/>
      <c r="DP317" s="70"/>
      <c r="DQ317" s="70"/>
      <c r="DR317" s="70"/>
      <c r="DS317" s="70"/>
      <c r="DT317" s="70"/>
      <c r="DU317" s="70"/>
      <c r="DV317" s="70"/>
      <c r="DW317" s="70"/>
      <c r="DX317" s="70"/>
      <c r="DY317" s="70"/>
      <c r="DZ317" s="70"/>
      <c r="EA317" s="70"/>
      <c r="EB317" s="70"/>
      <c r="EC317" s="70"/>
      <c r="ED317" s="70"/>
      <c r="EE317" s="95" t="s">
        <v>450</v>
      </c>
      <c r="EF317" s="663"/>
      <c r="EG317" s="663"/>
      <c r="EH317" s="663"/>
      <c r="EI317" s="216"/>
      <c r="EJ317" s="674"/>
      <c r="EK317" s="674"/>
      <c r="EL317" s="674"/>
      <c r="EM317" s="674"/>
      <c r="EN317" s="674"/>
      <c r="EO317" s="674"/>
      <c r="EP317" s="674"/>
      <c r="EQ317" s="674"/>
      <c r="ER317" s="674"/>
      <c r="ES317" s="674"/>
      <c r="ET317" s="674"/>
      <c r="EU317" s="674"/>
      <c r="EV317" s="674"/>
      <c r="EW317" s="674"/>
      <c r="EX317" s="674"/>
      <c r="EY317" s="674"/>
      <c r="EZ317" s="674"/>
      <c r="FA317" s="674"/>
      <c r="FB317" s="674"/>
      <c r="FC317" s="674"/>
      <c r="FD317" s="674"/>
      <c r="FE317" s="674"/>
      <c r="FF317" s="674"/>
      <c r="FG317" s="674"/>
      <c r="FH317" s="674"/>
      <c r="FI317" s="674"/>
      <c r="FJ317" s="674"/>
      <c r="FK317" s="674"/>
      <c r="FL317" s="674"/>
      <c r="FM317" s="674"/>
      <c r="FN317" s="674"/>
      <c r="FO317" s="674"/>
      <c r="FP317" s="674"/>
      <c r="FQ317" s="674"/>
      <c r="FR317" s="674"/>
      <c r="FS317" s="674"/>
      <c r="FT317" s="674"/>
      <c r="FU317" s="674"/>
      <c r="FV317" s="674"/>
      <c r="FW317" s="674"/>
      <c r="FX317" s="674"/>
      <c r="FY317" s="674"/>
      <c r="FZ317" s="674"/>
      <c r="GA317" s="674"/>
      <c r="GB317" s="674"/>
      <c r="GC317" s="674"/>
      <c r="GD317" s="674"/>
      <c r="GE317" s="674"/>
      <c r="GF317" s="674"/>
      <c r="GG317" s="674"/>
      <c r="GH317" s="674"/>
      <c r="GI317" s="674"/>
      <c r="GJ317" s="674"/>
      <c r="GK317" s="674"/>
      <c r="GL317" s="674"/>
      <c r="GM317" s="674"/>
      <c r="GN317" s="674"/>
      <c r="GO317" s="674"/>
      <c r="GP317" s="674"/>
      <c r="GQ317" s="674"/>
      <c r="GR317" s="674"/>
      <c r="GS317" s="674"/>
      <c r="GT317" s="674"/>
      <c r="GU317" s="674"/>
      <c r="GV317" s="674"/>
      <c r="GW317" s="674"/>
      <c r="GX317" s="674"/>
      <c r="GY317" s="674"/>
      <c r="GZ317" s="674"/>
      <c r="HA317" s="674"/>
      <c r="HB317" s="674"/>
      <c r="HC317" s="674"/>
      <c r="HD317" s="674"/>
      <c r="HE317" s="674"/>
      <c r="HF317" s="674"/>
      <c r="HG317" s="674"/>
      <c r="HH317" s="674"/>
      <c r="HI317" s="674"/>
      <c r="HJ317" s="674"/>
      <c r="HK317" s="674"/>
      <c r="HL317" s="674"/>
      <c r="HM317" s="674"/>
      <c r="HN317" s="674"/>
      <c r="HO317" s="674"/>
      <c r="HP317" s="674"/>
      <c r="HQ317" s="674"/>
      <c r="HR317" s="674"/>
      <c r="HS317" s="674"/>
      <c r="HT317" s="674"/>
      <c r="HU317" s="674"/>
      <c r="HV317" s="674"/>
      <c r="HW317" s="674"/>
      <c r="HX317" s="674"/>
      <c r="HY317" s="674"/>
      <c r="HZ317" s="674"/>
      <c r="IA317" s="674"/>
      <c r="IB317" s="674"/>
      <c r="IC317" s="674"/>
      <c r="ID317" s="674"/>
      <c r="IE317" s="674"/>
      <c r="IF317" s="674"/>
      <c r="IG317" s="674"/>
      <c r="IH317" s="674"/>
      <c r="II317" s="674"/>
      <c r="IJ317" s="674"/>
      <c r="IK317" s="674"/>
      <c r="IL317" s="674"/>
      <c r="IM317" s="674"/>
      <c r="IN317" s="674"/>
      <c r="IO317" s="674"/>
      <c r="IP317" s="674"/>
      <c r="IQ317" s="70"/>
    </row>
    <row r="318" spans="10:251" ht="16.5" hidden="1" customHeight="1">
      <c r="J318" s="214"/>
      <c r="R318" s="95"/>
      <c r="S318" s="95"/>
      <c r="T318" s="95"/>
      <c r="U318" s="70"/>
      <c r="V318" s="214"/>
      <c r="W318" s="70"/>
      <c r="X318" s="70"/>
      <c r="Y318" s="70"/>
      <c r="Z318" s="70"/>
      <c r="AA318" s="70"/>
      <c r="AB318" s="70"/>
      <c r="AC318" s="70"/>
      <c r="AD318" s="70"/>
      <c r="AE318" s="70"/>
      <c r="AF318" s="70"/>
      <c r="AG318" s="70"/>
      <c r="AH318" s="70"/>
      <c r="AI318" s="70"/>
      <c r="AJ318" s="70"/>
      <c r="AK318" s="70"/>
      <c r="AL318" s="70"/>
      <c r="AM318" s="70"/>
      <c r="AN318" s="70"/>
      <c r="AO318" s="70"/>
      <c r="AP318" s="70"/>
      <c r="AQ318" s="70"/>
      <c r="AR318" s="70"/>
      <c r="AS318" s="70"/>
      <c r="AT318" s="70"/>
      <c r="AU318" s="70"/>
      <c r="AV318" s="70"/>
      <c r="AW318" s="70"/>
      <c r="AX318" s="70"/>
      <c r="AY318" s="70"/>
      <c r="AZ318" s="70"/>
      <c r="BA318" s="70"/>
      <c r="BB318" s="70"/>
      <c r="BC318" s="70"/>
      <c r="BD318" s="70"/>
      <c r="BE318" s="70"/>
      <c r="BF318" s="70"/>
      <c r="BG318" s="70"/>
      <c r="BH318" s="70"/>
      <c r="BI318" s="70"/>
      <c r="BJ318" s="70"/>
      <c r="BK318" s="70"/>
      <c r="BL318" s="70"/>
      <c r="BM318" s="70"/>
      <c r="BN318" s="70"/>
      <c r="BO318" s="70"/>
      <c r="BP318" s="70"/>
      <c r="BQ318" s="70"/>
      <c r="BR318" s="70"/>
      <c r="BS318" s="70"/>
      <c r="BT318" s="70"/>
      <c r="BU318" s="70"/>
      <c r="BV318" s="70"/>
      <c r="BW318" s="70"/>
      <c r="BX318" s="70"/>
      <c r="BY318" s="70"/>
      <c r="BZ318" s="70"/>
      <c r="CA318" s="70"/>
      <c r="CB318" s="70"/>
      <c r="CC318" s="70"/>
      <c r="CD318" s="70"/>
      <c r="CE318" s="70"/>
      <c r="CF318" s="70"/>
      <c r="CG318" s="70"/>
      <c r="CH318" s="70"/>
      <c r="CI318" s="70"/>
      <c r="CJ318" s="70"/>
      <c r="CK318" s="70"/>
      <c r="CL318" s="70"/>
      <c r="CM318" s="70"/>
      <c r="CN318" s="70"/>
      <c r="CO318" s="70"/>
      <c r="CP318" s="70"/>
      <c r="CQ318" s="70"/>
      <c r="CR318" s="70"/>
      <c r="CS318" s="70"/>
      <c r="CT318" s="70"/>
      <c r="CU318" s="70"/>
      <c r="CV318" s="70"/>
      <c r="CW318" s="70"/>
      <c r="CX318" s="70"/>
      <c r="CY318" s="70"/>
      <c r="CZ318" s="70"/>
      <c r="DA318" s="70"/>
      <c r="DB318" s="70"/>
      <c r="DC318" s="70"/>
      <c r="DD318" s="70"/>
      <c r="DE318" s="70"/>
      <c r="DF318" s="70"/>
      <c r="DG318" s="70"/>
      <c r="DH318" s="70"/>
      <c r="DI318" s="70"/>
      <c r="DJ318" s="70"/>
      <c r="DK318" s="70"/>
      <c r="DL318" s="70"/>
      <c r="DM318" s="70"/>
      <c r="DN318" s="70"/>
      <c r="DO318" s="70"/>
      <c r="DP318" s="70"/>
      <c r="DQ318" s="70"/>
      <c r="DR318" s="70"/>
      <c r="DS318" s="70"/>
      <c r="DT318" s="70"/>
      <c r="DU318" s="70"/>
      <c r="DV318" s="70"/>
      <c r="DW318" s="70"/>
      <c r="DX318" s="70"/>
      <c r="DY318" s="70"/>
      <c r="DZ318" s="70"/>
      <c r="EA318" s="70"/>
      <c r="EB318" s="70"/>
      <c r="EC318" s="70"/>
      <c r="ED318" s="70"/>
      <c r="EE318" s="95" t="s">
        <v>450</v>
      </c>
      <c r="EF318" s="663"/>
      <c r="EG318" s="663"/>
      <c r="EH318" s="663"/>
      <c r="EI318" s="216"/>
      <c r="EJ318" s="674"/>
      <c r="EK318" s="674"/>
      <c r="EL318" s="674"/>
      <c r="EM318" s="674"/>
      <c r="EN318" s="674"/>
      <c r="EO318" s="674"/>
      <c r="EP318" s="674"/>
      <c r="EQ318" s="674"/>
      <c r="ER318" s="674"/>
      <c r="ES318" s="674"/>
      <c r="ET318" s="674"/>
      <c r="EU318" s="674"/>
      <c r="EV318" s="674"/>
      <c r="EW318" s="674"/>
      <c r="EX318" s="674"/>
      <c r="EY318" s="674"/>
      <c r="EZ318" s="674"/>
      <c r="FA318" s="674"/>
      <c r="FB318" s="674"/>
      <c r="FC318" s="674"/>
      <c r="FD318" s="674"/>
      <c r="FE318" s="674"/>
      <c r="FF318" s="674"/>
      <c r="FG318" s="674"/>
      <c r="FH318" s="674"/>
      <c r="FI318" s="674"/>
      <c r="FJ318" s="674"/>
      <c r="FK318" s="674"/>
      <c r="FL318" s="674"/>
      <c r="FM318" s="674"/>
      <c r="FN318" s="674"/>
      <c r="FO318" s="674"/>
      <c r="FP318" s="674"/>
      <c r="FQ318" s="674"/>
      <c r="FR318" s="674"/>
      <c r="FS318" s="674"/>
      <c r="FT318" s="674"/>
      <c r="FU318" s="674"/>
      <c r="FV318" s="674"/>
      <c r="FW318" s="674"/>
      <c r="FX318" s="674"/>
      <c r="FY318" s="674"/>
      <c r="FZ318" s="674"/>
      <c r="GA318" s="674"/>
      <c r="GB318" s="674"/>
      <c r="GC318" s="674"/>
      <c r="GD318" s="674"/>
      <c r="GE318" s="674"/>
      <c r="GF318" s="674"/>
      <c r="GG318" s="674"/>
      <c r="GH318" s="674"/>
      <c r="GI318" s="674"/>
      <c r="GJ318" s="674"/>
      <c r="GK318" s="674"/>
      <c r="GL318" s="674"/>
      <c r="GM318" s="674"/>
      <c r="GN318" s="674"/>
      <c r="GO318" s="674"/>
      <c r="GP318" s="674"/>
      <c r="GQ318" s="674"/>
      <c r="GR318" s="674"/>
      <c r="GS318" s="674"/>
      <c r="GT318" s="674"/>
      <c r="GU318" s="674"/>
      <c r="GV318" s="674"/>
      <c r="GW318" s="674"/>
      <c r="GX318" s="674"/>
      <c r="GY318" s="674"/>
      <c r="GZ318" s="674"/>
      <c r="HA318" s="674"/>
      <c r="HB318" s="674"/>
      <c r="HC318" s="674"/>
      <c r="HD318" s="674"/>
      <c r="HE318" s="674"/>
      <c r="HF318" s="674"/>
      <c r="HG318" s="674"/>
      <c r="HH318" s="674"/>
      <c r="HI318" s="674"/>
      <c r="HJ318" s="674"/>
      <c r="HK318" s="674"/>
      <c r="HL318" s="674"/>
      <c r="HM318" s="674"/>
      <c r="HN318" s="674"/>
      <c r="HO318" s="674"/>
      <c r="HP318" s="674"/>
      <c r="HQ318" s="674"/>
      <c r="HR318" s="674"/>
      <c r="HS318" s="674"/>
      <c r="HT318" s="674"/>
      <c r="HU318" s="674"/>
      <c r="HV318" s="674"/>
      <c r="HW318" s="674"/>
      <c r="HX318" s="674"/>
      <c r="HY318" s="674"/>
      <c r="HZ318" s="674"/>
      <c r="IA318" s="674"/>
      <c r="IB318" s="674"/>
      <c r="IC318" s="674"/>
      <c r="ID318" s="674"/>
      <c r="IE318" s="674"/>
      <c r="IF318" s="674"/>
      <c r="IG318" s="674"/>
      <c r="IH318" s="674"/>
      <c r="II318" s="674"/>
      <c r="IJ318" s="674"/>
      <c r="IK318" s="674"/>
      <c r="IL318" s="674"/>
      <c r="IM318" s="674"/>
      <c r="IN318" s="674"/>
      <c r="IO318" s="674"/>
      <c r="IP318" s="674"/>
      <c r="IQ318" s="70"/>
    </row>
    <row r="319" spans="10:251" ht="16.5" hidden="1" customHeight="1">
      <c r="J319" s="214"/>
      <c r="R319" s="95"/>
      <c r="S319" s="95"/>
      <c r="T319" s="95"/>
      <c r="U319" s="70"/>
      <c r="V319" s="214"/>
      <c r="W319" s="70"/>
      <c r="X319" s="70"/>
      <c r="Y319" s="70"/>
      <c r="Z319" s="70"/>
      <c r="AA319" s="70"/>
      <c r="AB319" s="70"/>
      <c r="AC319" s="70"/>
      <c r="AD319" s="70"/>
      <c r="AE319" s="70"/>
      <c r="AF319" s="70"/>
      <c r="AG319" s="70"/>
      <c r="AH319" s="70"/>
      <c r="AI319" s="70"/>
      <c r="AJ319" s="70"/>
      <c r="AK319" s="70"/>
      <c r="AL319" s="70"/>
      <c r="AM319" s="70"/>
      <c r="AN319" s="70"/>
      <c r="AO319" s="70"/>
      <c r="AP319" s="70"/>
      <c r="AQ319" s="70"/>
      <c r="AR319" s="70"/>
      <c r="AS319" s="70"/>
      <c r="AT319" s="70"/>
      <c r="AU319" s="70"/>
      <c r="AV319" s="70"/>
      <c r="AW319" s="70"/>
      <c r="AX319" s="70"/>
      <c r="AY319" s="70"/>
      <c r="AZ319" s="70"/>
      <c r="BA319" s="70"/>
      <c r="BB319" s="70"/>
      <c r="BC319" s="70"/>
      <c r="BD319" s="70"/>
      <c r="BE319" s="70"/>
      <c r="BF319" s="70"/>
      <c r="BG319" s="70"/>
      <c r="BH319" s="70"/>
      <c r="BI319" s="70"/>
      <c r="BJ319" s="70"/>
      <c r="BK319" s="70"/>
      <c r="BL319" s="70"/>
      <c r="BM319" s="70"/>
      <c r="BN319" s="70"/>
      <c r="BO319" s="70"/>
      <c r="BP319" s="70"/>
      <c r="BQ319" s="70"/>
      <c r="BR319" s="70"/>
      <c r="BS319" s="70"/>
      <c r="BT319" s="70"/>
      <c r="BU319" s="70"/>
      <c r="BV319" s="70"/>
      <c r="BW319" s="70"/>
      <c r="BX319" s="70"/>
      <c r="BY319" s="70"/>
      <c r="BZ319" s="70"/>
      <c r="CA319" s="70"/>
      <c r="CB319" s="70"/>
      <c r="CC319" s="70"/>
      <c r="CD319" s="70"/>
      <c r="CE319" s="70"/>
      <c r="CF319" s="70"/>
      <c r="CG319" s="70"/>
      <c r="CH319" s="70"/>
      <c r="CI319" s="70"/>
      <c r="CJ319" s="70"/>
      <c r="CK319" s="70"/>
      <c r="CL319" s="70"/>
      <c r="CM319" s="70"/>
      <c r="CN319" s="70"/>
      <c r="CO319" s="70"/>
      <c r="CP319" s="70"/>
      <c r="CQ319" s="70"/>
      <c r="CR319" s="70"/>
      <c r="CS319" s="70"/>
      <c r="CT319" s="70"/>
      <c r="CU319" s="70"/>
      <c r="CV319" s="70"/>
      <c r="CW319" s="70"/>
      <c r="CX319" s="70"/>
      <c r="CY319" s="70"/>
      <c r="CZ319" s="70"/>
      <c r="DA319" s="70"/>
      <c r="DB319" s="70"/>
      <c r="DC319" s="70"/>
      <c r="DD319" s="70"/>
      <c r="DE319" s="70"/>
      <c r="DF319" s="70"/>
      <c r="DG319" s="70"/>
      <c r="DH319" s="70"/>
      <c r="DI319" s="70"/>
      <c r="DJ319" s="70"/>
      <c r="DK319" s="70"/>
      <c r="DL319" s="70"/>
      <c r="DM319" s="70"/>
      <c r="DN319" s="70"/>
      <c r="DO319" s="70"/>
      <c r="DP319" s="70"/>
      <c r="DQ319" s="70"/>
      <c r="DR319" s="70"/>
      <c r="DS319" s="70"/>
      <c r="DT319" s="70"/>
      <c r="DU319" s="70"/>
      <c r="DV319" s="70"/>
      <c r="DW319" s="70"/>
      <c r="DX319" s="70"/>
      <c r="DY319" s="70"/>
      <c r="DZ319" s="70"/>
      <c r="EA319" s="70"/>
      <c r="EB319" s="70"/>
      <c r="EC319" s="70"/>
      <c r="ED319" s="70"/>
      <c r="EE319" s="95" t="s">
        <v>450</v>
      </c>
      <c r="EF319" s="663"/>
      <c r="EG319" s="663"/>
      <c r="EH319" s="663"/>
      <c r="EI319" s="216"/>
      <c r="EJ319" s="674"/>
      <c r="EK319" s="674"/>
      <c r="EL319" s="674"/>
      <c r="EM319" s="674"/>
      <c r="EN319" s="674"/>
      <c r="EO319" s="674"/>
      <c r="EP319" s="674"/>
      <c r="EQ319" s="674"/>
      <c r="ER319" s="674"/>
      <c r="ES319" s="674"/>
      <c r="ET319" s="674"/>
      <c r="EU319" s="674"/>
      <c r="EV319" s="674"/>
      <c r="EW319" s="674"/>
      <c r="EX319" s="674"/>
      <c r="EY319" s="674"/>
      <c r="EZ319" s="674"/>
      <c r="FA319" s="674"/>
      <c r="FB319" s="674"/>
      <c r="FC319" s="674"/>
      <c r="FD319" s="674"/>
      <c r="FE319" s="674"/>
      <c r="FF319" s="674"/>
      <c r="FG319" s="674"/>
      <c r="FH319" s="674"/>
      <c r="FI319" s="674"/>
      <c r="FJ319" s="674"/>
      <c r="FK319" s="674"/>
      <c r="FL319" s="674"/>
      <c r="FM319" s="674"/>
      <c r="FN319" s="674"/>
      <c r="FO319" s="674"/>
      <c r="FP319" s="674"/>
      <c r="FQ319" s="674"/>
      <c r="FR319" s="674"/>
      <c r="FS319" s="674"/>
      <c r="FT319" s="674"/>
      <c r="FU319" s="674"/>
      <c r="FV319" s="674"/>
      <c r="FW319" s="674"/>
      <c r="FX319" s="674"/>
      <c r="FY319" s="674"/>
      <c r="FZ319" s="674"/>
      <c r="GA319" s="674"/>
      <c r="GB319" s="674"/>
      <c r="GC319" s="674"/>
      <c r="GD319" s="674"/>
      <c r="GE319" s="674"/>
      <c r="GF319" s="674"/>
      <c r="GG319" s="674"/>
      <c r="GH319" s="674"/>
      <c r="GI319" s="674"/>
      <c r="GJ319" s="674"/>
      <c r="GK319" s="674"/>
      <c r="GL319" s="674"/>
      <c r="GM319" s="674"/>
      <c r="GN319" s="674"/>
      <c r="GO319" s="674"/>
      <c r="GP319" s="674"/>
      <c r="GQ319" s="674"/>
      <c r="GR319" s="674"/>
      <c r="GS319" s="674"/>
      <c r="GT319" s="674"/>
      <c r="GU319" s="674"/>
      <c r="GV319" s="674"/>
      <c r="GW319" s="674"/>
      <c r="GX319" s="674"/>
      <c r="GY319" s="674"/>
      <c r="GZ319" s="674"/>
      <c r="HA319" s="674"/>
      <c r="HB319" s="674"/>
      <c r="HC319" s="674"/>
      <c r="HD319" s="674"/>
      <c r="HE319" s="674"/>
      <c r="HF319" s="674"/>
      <c r="HG319" s="674"/>
      <c r="HH319" s="674"/>
      <c r="HI319" s="674"/>
      <c r="HJ319" s="674"/>
      <c r="HK319" s="674"/>
      <c r="HL319" s="674"/>
      <c r="HM319" s="674"/>
      <c r="HN319" s="674"/>
      <c r="HO319" s="674"/>
      <c r="HP319" s="674"/>
      <c r="HQ319" s="674"/>
      <c r="HR319" s="674"/>
      <c r="HS319" s="674"/>
      <c r="HT319" s="674"/>
      <c r="HU319" s="674"/>
      <c r="HV319" s="674"/>
      <c r="HW319" s="674"/>
      <c r="HX319" s="674"/>
      <c r="HY319" s="674"/>
      <c r="HZ319" s="674"/>
      <c r="IA319" s="674"/>
      <c r="IB319" s="674"/>
      <c r="IC319" s="674"/>
      <c r="ID319" s="674"/>
      <c r="IE319" s="674"/>
      <c r="IF319" s="674"/>
      <c r="IG319" s="674"/>
      <c r="IH319" s="674"/>
      <c r="II319" s="674"/>
      <c r="IJ319" s="674"/>
      <c r="IK319" s="674"/>
      <c r="IL319" s="674"/>
      <c r="IM319" s="674"/>
      <c r="IN319" s="674"/>
      <c r="IO319" s="674"/>
      <c r="IP319" s="674"/>
      <c r="IQ319" s="70"/>
    </row>
    <row r="320" spans="10:251" ht="16.5" hidden="1" customHeight="1">
      <c r="J320" s="214"/>
      <c r="R320" s="95"/>
      <c r="S320" s="95"/>
      <c r="T320" s="95"/>
      <c r="U320" s="70"/>
      <c r="V320" s="214"/>
      <c r="W320" s="70"/>
      <c r="X320" s="70"/>
      <c r="Y320" s="70"/>
      <c r="Z320" s="70"/>
      <c r="AA320" s="70"/>
      <c r="AB320" s="70"/>
      <c r="AC320" s="70"/>
      <c r="AD320" s="70"/>
      <c r="AE320" s="70"/>
      <c r="AF320" s="70"/>
      <c r="AG320" s="70"/>
      <c r="AH320" s="70"/>
      <c r="AI320" s="70"/>
      <c r="AJ320" s="70"/>
      <c r="AK320" s="70"/>
      <c r="AL320" s="70"/>
      <c r="AM320" s="70"/>
      <c r="AN320" s="70"/>
      <c r="AO320" s="70"/>
      <c r="AP320" s="70"/>
      <c r="AQ320" s="70"/>
      <c r="AR320" s="70"/>
      <c r="AS320" s="70"/>
      <c r="AT320" s="70"/>
      <c r="AU320" s="70"/>
      <c r="AV320" s="70"/>
      <c r="AW320" s="70"/>
      <c r="AX320" s="70"/>
      <c r="AY320" s="70"/>
      <c r="AZ320" s="70"/>
      <c r="BA320" s="70"/>
      <c r="BB320" s="70"/>
      <c r="BC320" s="70"/>
      <c r="BD320" s="70"/>
      <c r="BE320" s="70"/>
      <c r="BF320" s="70"/>
      <c r="BG320" s="70"/>
      <c r="BH320" s="70"/>
      <c r="BI320" s="70"/>
      <c r="BJ320" s="70"/>
      <c r="BK320" s="70"/>
      <c r="BL320" s="70"/>
      <c r="BM320" s="70"/>
      <c r="BN320" s="70"/>
      <c r="BO320" s="70"/>
      <c r="BP320" s="70"/>
      <c r="BQ320" s="70"/>
      <c r="BR320" s="70"/>
      <c r="BS320" s="70"/>
      <c r="BT320" s="70"/>
      <c r="BU320" s="70"/>
      <c r="BV320" s="70"/>
      <c r="BW320" s="70"/>
      <c r="BX320" s="70"/>
      <c r="BY320" s="70"/>
      <c r="BZ320" s="70"/>
      <c r="CA320" s="70"/>
      <c r="CB320" s="70"/>
      <c r="CC320" s="70"/>
      <c r="CD320" s="70"/>
      <c r="CE320" s="70"/>
      <c r="CF320" s="70"/>
      <c r="CG320" s="70"/>
      <c r="CH320" s="70"/>
      <c r="CI320" s="70"/>
      <c r="CJ320" s="70"/>
      <c r="CK320" s="70"/>
      <c r="CL320" s="70"/>
      <c r="CM320" s="70"/>
      <c r="CN320" s="70"/>
      <c r="CO320" s="70"/>
      <c r="CP320" s="70"/>
      <c r="CQ320" s="70"/>
      <c r="CR320" s="70"/>
      <c r="CS320" s="70"/>
      <c r="CT320" s="70"/>
      <c r="CU320" s="70"/>
      <c r="CV320" s="70"/>
      <c r="CW320" s="70"/>
      <c r="CX320" s="70"/>
      <c r="CY320" s="70"/>
      <c r="CZ320" s="70"/>
      <c r="DA320" s="70"/>
      <c r="DB320" s="70"/>
      <c r="DC320" s="70"/>
      <c r="DD320" s="70"/>
      <c r="DE320" s="70"/>
      <c r="DF320" s="70"/>
      <c r="DG320" s="70"/>
      <c r="DH320" s="70"/>
      <c r="DI320" s="70"/>
      <c r="DJ320" s="70"/>
      <c r="DK320" s="70"/>
      <c r="DL320" s="70"/>
      <c r="DM320" s="70"/>
      <c r="DN320" s="70"/>
      <c r="DO320" s="70"/>
      <c r="DP320" s="70"/>
      <c r="DQ320" s="70"/>
      <c r="DR320" s="70"/>
      <c r="DS320" s="70"/>
      <c r="DT320" s="70"/>
      <c r="DU320" s="70"/>
      <c r="DV320" s="70"/>
      <c r="DW320" s="70"/>
      <c r="DX320" s="70"/>
      <c r="DY320" s="70"/>
      <c r="DZ320" s="70"/>
      <c r="EA320" s="70"/>
      <c r="EB320" s="70"/>
      <c r="EC320" s="70"/>
      <c r="ED320" s="70"/>
      <c r="EE320" s="95" t="s">
        <v>450</v>
      </c>
      <c r="EF320" s="663"/>
      <c r="EG320" s="663"/>
      <c r="EH320" s="663"/>
      <c r="EI320" s="216"/>
      <c r="EJ320" s="674"/>
      <c r="EK320" s="674"/>
      <c r="EL320" s="674"/>
      <c r="EM320" s="674"/>
      <c r="EN320" s="674"/>
      <c r="EO320" s="674"/>
      <c r="EP320" s="674"/>
      <c r="EQ320" s="674"/>
      <c r="ER320" s="674"/>
      <c r="ES320" s="674"/>
      <c r="ET320" s="674"/>
      <c r="EU320" s="674"/>
      <c r="EV320" s="674"/>
      <c r="EW320" s="674"/>
      <c r="EX320" s="674"/>
      <c r="EY320" s="674"/>
      <c r="EZ320" s="674"/>
      <c r="FA320" s="674"/>
      <c r="FB320" s="674"/>
      <c r="FC320" s="674"/>
      <c r="FD320" s="674"/>
      <c r="FE320" s="674"/>
      <c r="FF320" s="674"/>
      <c r="FG320" s="674"/>
      <c r="FH320" s="674"/>
      <c r="FI320" s="674"/>
      <c r="FJ320" s="674"/>
      <c r="FK320" s="674"/>
      <c r="FL320" s="674"/>
      <c r="FM320" s="674"/>
      <c r="FN320" s="674"/>
      <c r="FO320" s="674"/>
      <c r="FP320" s="674"/>
      <c r="FQ320" s="674"/>
      <c r="FR320" s="674"/>
      <c r="FS320" s="674"/>
      <c r="FT320" s="674"/>
      <c r="FU320" s="674"/>
      <c r="FV320" s="674"/>
      <c r="FW320" s="674"/>
      <c r="FX320" s="674"/>
      <c r="FY320" s="674"/>
      <c r="FZ320" s="674"/>
      <c r="GA320" s="674"/>
      <c r="GB320" s="674"/>
      <c r="GC320" s="674"/>
      <c r="GD320" s="674"/>
      <c r="GE320" s="674"/>
      <c r="GF320" s="674"/>
      <c r="GG320" s="674"/>
      <c r="GH320" s="674"/>
      <c r="GI320" s="674"/>
      <c r="GJ320" s="674"/>
      <c r="GK320" s="674"/>
      <c r="GL320" s="674"/>
      <c r="GM320" s="674"/>
      <c r="GN320" s="674"/>
      <c r="GO320" s="674"/>
      <c r="GP320" s="674"/>
      <c r="GQ320" s="674"/>
      <c r="GR320" s="674"/>
      <c r="GS320" s="674"/>
      <c r="GT320" s="674"/>
      <c r="GU320" s="674"/>
      <c r="GV320" s="674"/>
      <c r="GW320" s="674"/>
      <c r="GX320" s="674"/>
      <c r="GY320" s="674"/>
      <c r="GZ320" s="674"/>
      <c r="HA320" s="674"/>
      <c r="HB320" s="674"/>
      <c r="HC320" s="674"/>
      <c r="HD320" s="674"/>
      <c r="HE320" s="674"/>
      <c r="HF320" s="674"/>
      <c r="HG320" s="674"/>
      <c r="HH320" s="674"/>
      <c r="HI320" s="674"/>
      <c r="HJ320" s="674"/>
      <c r="HK320" s="674"/>
      <c r="HL320" s="674"/>
      <c r="HM320" s="674"/>
      <c r="HN320" s="674"/>
      <c r="HO320" s="674"/>
      <c r="HP320" s="674"/>
      <c r="HQ320" s="674"/>
      <c r="HR320" s="674"/>
      <c r="HS320" s="674"/>
      <c r="HT320" s="674"/>
      <c r="HU320" s="674"/>
      <c r="HV320" s="674"/>
      <c r="HW320" s="674"/>
      <c r="HX320" s="674"/>
      <c r="HY320" s="674"/>
      <c r="HZ320" s="674"/>
      <c r="IA320" s="674"/>
      <c r="IB320" s="674"/>
      <c r="IC320" s="674"/>
      <c r="ID320" s="674"/>
      <c r="IE320" s="674"/>
      <c r="IF320" s="674"/>
      <c r="IG320" s="674"/>
      <c r="IH320" s="674"/>
      <c r="II320" s="674"/>
      <c r="IJ320" s="674"/>
      <c r="IK320" s="674"/>
      <c r="IL320" s="674"/>
      <c r="IM320" s="674"/>
      <c r="IN320" s="674"/>
      <c r="IO320" s="674"/>
      <c r="IP320" s="674"/>
      <c r="IQ320" s="70"/>
    </row>
    <row r="321" spans="10:251" ht="16.5" hidden="1" customHeight="1">
      <c r="J321" s="214"/>
      <c r="R321" s="95"/>
      <c r="S321" s="95"/>
      <c r="T321" s="95"/>
      <c r="U321" s="70"/>
      <c r="V321" s="214"/>
      <c r="W321" s="70"/>
      <c r="X321" s="70"/>
      <c r="Y321" s="70"/>
      <c r="Z321" s="70"/>
      <c r="AA321" s="70"/>
      <c r="AB321" s="70"/>
      <c r="AC321" s="70"/>
      <c r="AD321" s="70"/>
      <c r="AE321" s="70"/>
      <c r="AF321" s="70"/>
      <c r="AG321" s="70"/>
      <c r="AH321" s="70"/>
      <c r="AI321" s="70"/>
      <c r="AJ321" s="70"/>
      <c r="AK321" s="70"/>
      <c r="AL321" s="70"/>
      <c r="AM321" s="70"/>
      <c r="AN321" s="70"/>
      <c r="AO321" s="70"/>
      <c r="AP321" s="70"/>
      <c r="AQ321" s="70"/>
      <c r="AR321" s="70"/>
      <c r="AS321" s="70"/>
      <c r="AT321" s="70"/>
      <c r="AU321" s="70"/>
      <c r="AV321" s="70"/>
      <c r="AW321" s="70"/>
      <c r="AX321" s="70"/>
      <c r="AY321" s="70"/>
      <c r="AZ321" s="70"/>
      <c r="BA321" s="70"/>
      <c r="BB321" s="70"/>
      <c r="BC321" s="70"/>
      <c r="BD321" s="70"/>
      <c r="BE321" s="70"/>
      <c r="BF321" s="70"/>
      <c r="BG321" s="70"/>
      <c r="BH321" s="70"/>
      <c r="BI321" s="70"/>
      <c r="BJ321" s="70"/>
      <c r="BK321" s="70"/>
      <c r="BL321" s="70"/>
      <c r="BM321" s="70"/>
      <c r="BN321" s="70"/>
      <c r="BO321" s="70"/>
      <c r="BP321" s="70"/>
      <c r="BQ321" s="70"/>
      <c r="BR321" s="70"/>
      <c r="BS321" s="70"/>
      <c r="BT321" s="70"/>
      <c r="BU321" s="70"/>
      <c r="BV321" s="70"/>
      <c r="BW321" s="70"/>
      <c r="BX321" s="70"/>
      <c r="BY321" s="70"/>
      <c r="BZ321" s="70"/>
      <c r="CA321" s="70"/>
      <c r="CB321" s="70"/>
      <c r="CC321" s="70"/>
      <c r="CD321" s="70"/>
      <c r="CE321" s="70"/>
      <c r="CF321" s="70"/>
      <c r="CG321" s="70"/>
      <c r="CH321" s="70"/>
      <c r="CI321" s="70"/>
      <c r="CJ321" s="70"/>
      <c r="CK321" s="70"/>
      <c r="CL321" s="70"/>
      <c r="CM321" s="70"/>
      <c r="CN321" s="70"/>
      <c r="CO321" s="70"/>
      <c r="CP321" s="70"/>
      <c r="CQ321" s="70"/>
      <c r="CR321" s="70"/>
      <c r="CS321" s="70"/>
      <c r="CT321" s="70"/>
      <c r="CU321" s="70"/>
      <c r="CV321" s="70"/>
      <c r="CW321" s="70"/>
      <c r="CX321" s="70"/>
      <c r="CY321" s="70"/>
      <c r="CZ321" s="70"/>
      <c r="DA321" s="70"/>
      <c r="DB321" s="70"/>
      <c r="DC321" s="70"/>
      <c r="DD321" s="70"/>
      <c r="DE321" s="70"/>
      <c r="DF321" s="70"/>
      <c r="DG321" s="70"/>
      <c r="DH321" s="70"/>
      <c r="DI321" s="70"/>
      <c r="DJ321" s="70"/>
      <c r="DK321" s="70"/>
      <c r="DL321" s="70"/>
      <c r="DM321" s="70"/>
      <c r="DN321" s="70"/>
      <c r="DO321" s="70"/>
      <c r="DP321" s="70"/>
      <c r="DQ321" s="70"/>
      <c r="DR321" s="70"/>
      <c r="DS321" s="70"/>
      <c r="DT321" s="70"/>
      <c r="DU321" s="70"/>
      <c r="DV321" s="70"/>
      <c r="DW321" s="70"/>
      <c r="DX321" s="70"/>
      <c r="DY321" s="70"/>
      <c r="DZ321" s="70"/>
      <c r="EA321" s="70"/>
      <c r="EB321" s="70"/>
      <c r="EC321" s="70"/>
      <c r="ED321" s="70"/>
      <c r="EE321" s="95" t="s">
        <v>450</v>
      </c>
      <c r="EF321" s="663"/>
      <c r="EG321" s="663"/>
      <c r="EH321" s="663"/>
      <c r="EI321" s="216"/>
      <c r="EJ321" s="674"/>
      <c r="EK321" s="674"/>
      <c r="EL321" s="674"/>
      <c r="EM321" s="674"/>
      <c r="EN321" s="674"/>
      <c r="EO321" s="674"/>
      <c r="EP321" s="674"/>
      <c r="EQ321" s="674"/>
      <c r="ER321" s="674"/>
      <c r="ES321" s="674"/>
      <c r="ET321" s="674"/>
      <c r="EU321" s="674"/>
      <c r="EV321" s="674"/>
      <c r="EW321" s="674"/>
      <c r="EX321" s="674"/>
      <c r="EY321" s="674"/>
      <c r="EZ321" s="674"/>
      <c r="FA321" s="674"/>
      <c r="FB321" s="674"/>
      <c r="FC321" s="674"/>
      <c r="FD321" s="674"/>
      <c r="FE321" s="674"/>
      <c r="FF321" s="674"/>
      <c r="FG321" s="674"/>
      <c r="FH321" s="674"/>
      <c r="FI321" s="674"/>
      <c r="FJ321" s="674"/>
      <c r="FK321" s="674"/>
      <c r="FL321" s="674"/>
      <c r="FM321" s="674"/>
      <c r="FN321" s="674"/>
      <c r="FO321" s="674"/>
      <c r="FP321" s="674"/>
      <c r="FQ321" s="674"/>
      <c r="FR321" s="674"/>
      <c r="FS321" s="674"/>
      <c r="FT321" s="674"/>
      <c r="FU321" s="674"/>
      <c r="FV321" s="674"/>
      <c r="FW321" s="674"/>
      <c r="FX321" s="674"/>
      <c r="FY321" s="674"/>
      <c r="FZ321" s="674"/>
      <c r="GA321" s="674"/>
      <c r="GB321" s="674"/>
      <c r="GC321" s="674"/>
      <c r="GD321" s="674"/>
      <c r="GE321" s="674"/>
      <c r="GF321" s="674"/>
      <c r="GG321" s="674"/>
      <c r="GH321" s="674"/>
      <c r="GI321" s="674"/>
      <c r="GJ321" s="674"/>
      <c r="GK321" s="674"/>
      <c r="GL321" s="674"/>
      <c r="GM321" s="674"/>
      <c r="GN321" s="674"/>
      <c r="GO321" s="674"/>
      <c r="GP321" s="674"/>
      <c r="GQ321" s="674"/>
      <c r="GR321" s="674"/>
      <c r="GS321" s="674"/>
      <c r="GT321" s="674"/>
      <c r="GU321" s="674"/>
      <c r="GV321" s="674"/>
      <c r="GW321" s="674"/>
      <c r="GX321" s="674"/>
      <c r="GY321" s="674"/>
      <c r="GZ321" s="674"/>
      <c r="HA321" s="674"/>
      <c r="HB321" s="674"/>
      <c r="HC321" s="674"/>
      <c r="HD321" s="674"/>
      <c r="HE321" s="674"/>
      <c r="HF321" s="674"/>
      <c r="HG321" s="674"/>
      <c r="HH321" s="674"/>
      <c r="HI321" s="674"/>
      <c r="HJ321" s="674"/>
      <c r="HK321" s="674"/>
      <c r="HL321" s="674"/>
      <c r="HM321" s="674"/>
      <c r="HN321" s="674"/>
      <c r="HO321" s="674"/>
      <c r="HP321" s="674"/>
      <c r="HQ321" s="674"/>
      <c r="HR321" s="674"/>
      <c r="HS321" s="674"/>
      <c r="HT321" s="674"/>
      <c r="HU321" s="674"/>
      <c r="HV321" s="674"/>
      <c r="HW321" s="674"/>
      <c r="HX321" s="674"/>
      <c r="HY321" s="674"/>
      <c r="HZ321" s="674"/>
      <c r="IA321" s="674"/>
      <c r="IB321" s="674"/>
      <c r="IC321" s="674"/>
      <c r="ID321" s="674"/>
      <c r="IE321" s="674"/>
      <c r="IF321" s="674"/>
      <c r="IG321" s="674"/>
      <c r="IH321" s="674"/>
      <c r="II321" s="674"/>
      <c r="IJ321" s="674"/>
      <c r="IK321" s="674"/>
      <c r="IL321" s="674"/>
      <c r="IM321" s="674"/>
      <c r="IN321" s="674"/>
      <c r="IO321" s="674"/>
      <c r="IP321" s="674"/>
      <c r="IQ321" s="70"/>
    </row>
    <row r="322" spans="10:251" ht="16.5" hidden="1" customHeight="1">
      <c r="J322" s="214"/>
      <c r="R322" s="95"/>
      <c r="S322" s="95"/>
      <c r="T322" s="95"/>
      <c r="U322" s="70"/>
      <c r="V322" s="214"/>
      <c r="W322" s="70"/>
      <c r="X322" s="70"/>
      <c r="Y322" s="70"/>
      <c r="Z322" s="70"/>
      <c r="AA322" s="70"/>
      <c r="AB322" s="70"/>
      <c r="AC322" s="70"/>
      <c r="AD322" s="70"/>
      <c r="AE322" s="70"/>
      <c r="AF322" s="70"/>
      <c r="AG322" s="70"/>
      <c r="AH322" s="70"/>
      <c r="AI322" s="70"/>
      <c r="AJ322" s="70"/>
      <c r="AK322" s="70"/>
      <c r="AL322" s="70"/>
      <c r="AM322" s="70"/>
      <c r="AN322" s="70"/>
      <c r="AO322" s="70"/>
      <c r="AP322" s="70"/>
      <c r="AQ322" s="70"/>
      <c r="AR322" s="70"/>
      <c r="AS322" s="70"/>
      <c r="AT322" s="70"/>
      <c r="AU322" s="70"/>
      <c r="AV322" s="70"/>
      <c r="AW322" s="70"/>
      <c r="AX322" s="70"/>
      <c r="AY322" s="70"/>
      <c r="AZ322" s="70"/>
      <c r="BA322" s="70"/>
      <c r="BB322" s="70"/>
      <c r="BC322" s="70"/>
      <c r="BD322" s="70"/>
      <c r="BE322" s="70"/>
      <c r="BF322" s="70"/>
      <c r="BG322" s="70"/>
      <c r="BH322" s="70"/>
      <c r="BI322" s="70"/>
      <c r="BJ322" s="70"/>
      <c r="BK322" s="70"/>
      <c r="BL322" s="70"/>
      <c r="BM322" s="70"/>
      <c r="BN322" s="70"/>
      <c r="BO322" s="70"/>
      <c r="BP322" s="70"/>
      <c r="BQ322" s="70"/>
      <c r="BR322" s="70"/>
      <c r="BS322" s="70"/>
      <c r="BT322" s="70"/>
      <c r="BU322" s="70"/>
      <c r="BV322" s="70"/>
      <c r="BW322" s="70"/>
      <c r="BX322" s="70"/>
      <c r="BY322" s="70"/>
      <c r="BZ322" s="70"/>
      <c r="CA322" s="70"/>
      <c r="CB322" s="70"/>
      <c r="CC322" s="70"/>
      <c r="CD322" s="70"/>
      <c r="CE322" s="70"/>
      <c r="CF322" s="70"/>
      <c r="CG322" s="70"/>
      <c r="CH322" s="70"/>
      <c r="CI322" s="70"/>
      <c r="CJ322" s="70"/>
      <c r="CK322" s="70"/>
      <c r="CL322" s="70"/>
      <c r="CM322" s="70"/>
      <c r="CN322" s="70"/>
      <c r="CO322" s="70"/>
      <c r="CP322" s="70"/>
      <c r="CQ322" s="70"/>
      <c r="CR322" s="70"/>
      <c r="CS322" s="70"/>
      <c r="CT322" s="70"/>
      <c r="CU322" s="70"/>
      <c r="CV322" s="70"/>
      <c r="CW322" s="70"/>
      <c r="CX322" s="70"/>
      <c r="CY322" s="70"/>
      <c r="CZ322" s="70"/>
      <c r="DA322" s="70"/>
      <c r="DB322" s="70"/>
      <c r="DC322" s="70"/>
      <c r="DD322" s="70"/>
      <c r="DE322" s="70"/>
      <c r="DF322" s="70"/>
      <c r="DG322" s="70"/>
      <c r="DH322" s="70"/>
      <c r="DI322" s="70"/>
      <c r="DJ322" s="70"/>
      <c r="DK322" s="70"/>
      <c r="DL322" s="70"/>
      <c r="DM322" s="70"/>
      <c r="DN322" s="70"/>
      <c r="DO322" s="70"/>
      <c r="DP322" s="70"/>
      <c r="DQ322" s="70"/>
      <c r="DR322" s="70"/>
      <c r="DS322" s="70"/>
      <c r="DT322" s="70"/>
      <c r="DU322" s="70"/>
      <c r="DV322" s="70"/>
      <c r="DW322" s="70"/>
      <c r="DX322" s="70"/>
      <c r="DY322" s="70"/>
      <c r="DZ322" s="70"/>
      <c r="EA322" s="70"/>
      <c r="EB322" s="70"/>
      <c r="EC322" s="70"/>
      <c r="ED322" s="70"/>
      <c r="EE322" s="95" t="s">
        <v>450</v>
      </c>
      <c r="EF322" s="663"/>
      <c r="EG322" s="663"/>
      <c r="EH322" s="663"/>
      <c r="EI322" s="216"/>
      <c r="EJ322" s="674"/>
      <c r="EK322" s="674"/>
      <c r="EL322" s="674"/>
      <c r="EM322" s="674"/>
      <c r="EN322" s="674"/>
      <c r="EO322" s="674"/>
      <c r="EP322" s="674"/>
      <c r="EQ322" s="674"/>
      <c r="ER322" s="674"/>
      <c r="ES322" s="674"/>
      <c r="ET322" s="674"/>
      <c r="EU322" s="674"/>
      <c r="EV322" s="674"/>
      <c r="EW322" s="674"/>
      <c r="EX322" s="674"/>
      <c r="EY322" s="674"/>
      <c r="EZ322" s="674"/>
      <c r="FA322" s="674"/>
      <c r="FB322" s="674"/>
      <c r="FC322" s="674"/>
      <c r="FD322" s="674"/>
      <c r="FE322" s="674"/>
      <c r="FF322" s="674"/>
      <c r="FG322" s="674"/>
      <c r="FH322" s="674"/>
      <c r="FI322" s="674"/>
      <c r="FJ322" s="674"/>
      <c r="FK322" s="674"/>
      <c r="FL322" s="674"/>
      <c r="FM322" s="674"/>
      <c r="FN322" s="674"/>
      <c r="FO322" s="674"/>
      <c r="FP322" s="674"/>
      <c r="FQ322" s="674"/>
      <c r="FR322" s="674"/>
      <c r="FS322" s="674"/>
      <c r="FT322" s="674"/>
      <c r="FU322" s="674"/>
      <c r="FV322" s="674"/>
      <c r="FW322" s="674"/>
      <c r="FX322" s="674"/>
      <c r="FY322" s="674"/>
      <c r="FZ322" s="674"/>
      <c r="GA322" s="674"/>
      <c r="GB322" s="674"/>
      <c r="GC322" s="674"/>
      <c r="GD322" s="674"/>
      <c r="GE322" s="674"/>
      <c r="GF322" s="674"/>
      <c r="GG322" s="674"/>
      <c r="GH322" s="674"/>
      <c r="GI322" s="674"/>
      <c r="GJ322" s="674"/>
      <c r="GK322" s="674"/>
      <c r="GL322" s="674"/>
      <c r="GM322" s="674"/>
      <c r="GN322" s="674"/>
      <c r="GO322" s="674"/>
      <c r="GP322" s="674"/>
      <c r="GQ322" s="674"/>
      <c r="GR322" s="674"/>
      <c r="GS322" s="674"/>
      <c r="GT322" s="674"/>
      <c r="GU322" s="674"/>
      <c r="GV322" s="674"/>
      <c r="GW322" s="674"/>
      <c r="GX322" s="674"/>
      <c r="GY322" s="674"/>
      <c r="GZ322" s="674"/>
      <c r="HA322" s="674"/>
      <c r="HB322" s="674"/>
      <c r="HC322" s="674"/>
      <c r="HD322" s="674"/>
      <c r="HE322" s="674"/>
      <c r="HF322" s="674"/>
      <c r="HG322" s="674"/>
      <c r="HH322" s="674"/>
      <c r="HI322" s="674"/>
      <c r="HJ322" s="674"/>
      <c r="HK322" s="674"/>
      <c r="HL322" s="674"/>
      <c r="HM322" s="674"/>
      <c r="HN322" s="674"/>
      <c r="HO322" s="674"/>
      <c r="HP322" s="674"/>
      <c r="HQ322" s="674"/>
      <c r="HR322" s="674"/>
      <c r="HS322" s="674"/>
      <c r="HT322" s="674"/>
      <c r="HU322" s="674"/>
      <c r="HV322" s="674"/>
      <c r="HW322" s="674"/>
      <c r="HX322" s="674"/>
      <c r="HY322" s="674"/>
      <c r="HZ322" s="674"/>
      <c r="IA322" s="674"/>
      <c r="IB322" s="674"/>
      <c r="IC322" s="674"/>
      <c r="ID322" s="674"/>
      <c r="IE322" s="674"/>
      <c r="IF322" s="674"/>
      <c r="IG322" s="674"/>
      <c r="IH322" s="674"/>
      <c r="II322" s="674"/>
      <c r="IJ322" s="674"/>
      <c r="IK322" s="674"/>
      <c r="IL322" s="674"/>
      <c r="IM322" s="674"/>
      <c r="IN322" s="674"/>
      <c r="IO322" s="674"/>
      <c r="IP322" s="674"/>
      <c r="IQ322" s="70"/>
    </row>
    <row r="323" spans="10:251" ht="16.5" hidden="1" customHeight="1">
      <c r="J323" s="214"/>
      <c r="R323" s="95"/>
      <c r="S323" s="95"/>
      <c r="T323" s="95"/>
      <c r="U323" s="70"/>
      <c r="V323" s="214"/>
      <c r="W323" s="70"/>
      <c r="X323" s="70"/>
      <c r="Y323" s="70"/>
      <c r="Z323" s="70"/>
      <c r="AA323" s="70"/>
      <c r="AB323" s="70"/>
      <c r="AC323" s="70"/>
      <c r="AD323" s="70"/>
      <c r="AE323" s="70"/>
      <c r="AF323" s="70"/>
      <c r="AG323" s="70"/>
      <c r="AH323" s="70"/>
      <c r="AI323" s="70"/>
      <c r="AJ323" s="70"/>
      <c r="AK323" s="70"/>
      <c r="AL323" s="70"/>
      <c r="AM323" s="70"/>
      <c r="AN323" s="70"/>
      <c r="AO323" s="70"/>
      <c r="AP323" s="70"/>
      <c r="AQ323" s="70"/>
      <c r="AR323" s="70"/>
      <c r="AS323" s="70"/>
      <c r="AT323" s="70"/>
      <c r="AU323" s="70"/>
      <c r="AV323" s="70"/>
      <c r="AW323" s="70"/>
      <c r="AX323" s="70"/>
      <c r="AY323" s="70"/>
      <c r="AZ323" s="70"/>
      <c r="BA323" s="70"/>
      <c r="BB323" s="70"/>
      <c r="BC323" s="70"/>
      <c r="BD323" s="70"/>
      <c r="BE323" s="70"/>
      <c r="BF323" s="70"/>
      <c r="BG323" s="70"/>
      <c r="BH323" s="70"/>
      <c r="BI323" s="70"/>
      <c r="BJ323" s="70"/>
      <c r="BK323" s="70"/>
      <c r="BL323" s="70"/>
      <c r="BM323" s="70"/>
      <c r="BN323" s="70"/>
      <c r="BO323" s="70"/>
      <c r="BP323" s="70"/>
      <c r="BQ323" s="70"/>
      <c r="BR323" s="70"/>
      <c r="BS323" s="70"/>
      <c r="BT323" s="70"/>
      <c r="BU323" s="70"/>
      <c r="BV323" s="70"/>
      <c r="BW323" s="70"/>
      <c r="BX323" s="70"/>
      <c r="BY323" s="70"/>
      <c r="BZ323" s="70"/>
      <c r="CA323" s="70"/>
      <c r="CB323" s="70"/>
      <c r="CC323" s="70"/>
      <c r="CD323" s="70"/>
      <c r="CE323" s="70"/>
      <c r="CF323" s="70"/>
      <c r="CG323" s="70"/>
      <c r="CH323" s="70"/>
      <c r="CI323" s="70"/>
      <c r="CJ323" s="70"/>
      <c r="CK323" s="70"/>
      <c r="CL323" s="70"/>
      <c r="CM323" s="70"/>
      <c r="CN323" s="70"/>
      <c r="CO323" s="70"/>
      <c r="CP323" s="70"/>
      <c r="CQ323" s="70"/>
      <c r="CR323" s="70"/>
      <c r="CS323" s="70"/>
      <c r="CT323" s="70"/>
      <c r="CU323" s="70"/>
      <c r="CV323" s="70"/>
      <c r="CW323" s="70"/>
      <c r="CX323" s="70"/>
      <c r="CY323" s="70"/>
      <c r="CZ323" s="70"/>
      <c r="DA323" s="70"/>
      <c r="DB323" s="70"/>
      <c r="DC323" s="70"/>
      <c r="DD323" s="70"/>
      <c r="DE323" s="70"/>
      <c r="DF323" s="70"/>
      <c r="DG323" s="70"/>
      <c r="DH323" s="70"/>
      <c r="DI323" s="70"/>
      <c r="DJ323" s="70"/>
      <c r="DK323" s="70"/>
      <c r="DL323" s="70"/>
      <c r="DM323" s="70"/>
      <c r="DN323" s="70"/>
      <c r="DO323" s="70"/>
      <c r="DP323" s="70"/>
      <c r="DQ323" s="70"/>
      <c r="DR323" s="70"/>
      <c r="DS323" s="70"/>
      <c r="DT323" s="70"/>
      <c r="DU323" s="70"/>
      <c r="DV323" s="70"/>
      <c r="DW323" s="70"/>
      <c r="DX323" s="70"/>
      <c r="DY323" s="70"/>
      <c r="DZ323" s="70"/>
      <c r="EA323" s="70"/>
      <c r="EB323" s="70"/>
      <c r="EC323" s="70"/>
      <c r="ED323" s="70"/>
      <c r="EE323" s="95" t="s">
        <v>450</v>
      </c>
      <c r="EF323" s="663"/>
      <c r="EG323" s="663"/>
      <c r="EH323" s="663"/>
      <c r="EI323" s="216"/>
      <c r="EJ323" s="674"/>
      <c r="EK323" s="674"/>
      <c r="EL323" s="674"/>
      <c r="EM323" s="674"/>
      <c r="EN323" s="674"/>
      <c r="EO323" s="674"/>
      <c r="EP323" s="674"/>
      <c r="EQ323" s="674"/>
      <c r="ER323" s="674"/>
      <c r="ES323" s="674"/>
      <c r="ET323" s="674"/>
      <c r="EU323" s="674"/>
      <c r="EV323" s="674"/>
      <c r="EW323" s="674"/>
      <c r="EX323" s="674"/>
      <c r="EY323" s="674"/>
      <c r="EZ323" s="674"/>
      <c r="FA323" s="674"/>
      <c r="FB323" s="674"/>
      <c r="FC323" s="674"/>
      <c r="FD323" s="674"/>
      <c r="FE323" s="674"/>
      <c r="FF323" s="674"/>
      <c r="FG323" s="674"/>
      <c r="FH323" s="674"/>
      <c r="FI323" s="674"/>
      <c r="FJ323" s="674"/>
      <c r="FK323" s="674"/>
      <c r="FL323" s="674"/>
      <c r="FM323" s="674"/>
      <c r="FN323" s="674"/>
      <c r="FO323" s="674"/>
      <c r="FP323" s="674"/>
      <c r="FQ323" s="674"/>
      <c r="FR323" s="674"/>
      <c r="FS323" s="674"/>
      <c r="FT323" s="674"/>
      <c r="FU323" s="674"/>
      <c r="FV323" s="674"/>
      <c r="FW323" s="674"/>
      <c r="FX323" s="674"/>
      <c r="FY323" s="674"/>
      <c r="FZ323" s="674"/>
      <c r="GA323" s="674"/>
      <c r="GB323" s="674"/>
      <c r="GC323" s="674"/>
      <c r="GD323" s="674"/>
      <c r="GE323" s="674"/>
      <c r="GF323" s="674"/>
      <c r="GG323" s="674"/>
      <c r="GH323" s="674"/>
      <c r="GI323" s="674"/>
      <c r="GJ323" s="674"/>
      <c r="GK323" s="674"/>
      <c r="GL323" s="674"/>
      <c r="GM323" s="674"/>
      <c r="GN323" s="674"/>
      <c r="GO323" s="674"/>
      <c r="GP323" s="674"/>
      <c r="GQ323" s="674"/>
      <c r="GR323" s="674"/>
      <c r="GS323" s="674"/>
      <c r="GT323" s="674"/>
      <c r="GU323" s="674"/>
      <c r="GV323" s="674"/>
      <c r="GW323" s="674"/>
      <c r="GX323" s="674"/>
      <c r="GY323" s="674"/>
      <c r="GZ323" s="674"/>
      <c r="HA323" s="674"/>
      <c r="HB323" s="674"/>
      <c r="HC323" s="674"/>
      <c r="HD323" s="674"/>
      <c r="HE323" s="674"/>
      <c r="HF323" s="674"/>
      <c r="HG323" s="674"/>
      <c r="HH323" s="674"/>
      <c r="HI323" s="674"/>
      <c r="HJ323" s="674"/>
      <c r="HK323" s="674"/>
      <c r="HL323" s="674"/>
      <c r="HM323" s="674"/>
      <c r="HN323" s="674"/>
      <c r="HO323" s="674"/>
      <c r="HP323" s="674"/>
      <c r="HQ323" s="674"/>
      <c r="HR323" s="674"/>
      <c r="HS323" s="674"/>
      <c r="HT323" s="674"/>
      <c r="HU323" s="674"/>
      <c r="HV323" s="674"/>
      <c r="HW323" s="674"/>
      <c r="HX323" s="674"/>
      <c r="HY323" s="674"/>
      <c r="HZ323" s="674"/>
      <c r="IA323" s="674"/>
      <c r="IB323" s="674"/>
      <c r="IC323" s="674"/>
      <c r="ID323" s="674"/>
      <c r="IE323" s="674"/>
      <c r="IF323" s="674"/>
      <c r="IG323" s="674"/>
      <c r="IH323" s="674"/>
      <c r="II323" s="674"/>
      <c r="IJ323" s="674"/>
      <c r="IK323" s="674"/>
      <c r="IL323" s="674"/>
      <c r="IM323" s="674"/>
      <c r="IN323" s="674"/>
      <c r="IO323" s="674"/>
      <c r="IP323" s="674"/>
      <c r="IQ323" s="70"/>
    </row>
    <row r="324" spans="10:251" ht="16.5" hidden="1" customHeight="1">
      <c r="J324" s="214"/>
      <c r="R324" s="95"/>
      <c r="S324" s="95"/>
      <c r="T324" s="95"/>
      <c r="U324" s="70"/>
      <c r="V324" s="214"/>
      <c r="W324" s="70"/>
      <c r="X324" s="70"/>
      <c r="Y324" s="70"/>
      <c r="Z324" s="70"/>
      <c r="AA324" s="70"/>
      <c r="AB324" s="70"/>
      <c r="AC324" s="70"/>
      <c r="AD324" s="70"/>
      <c r="AE324" s="70"/>
      <c r="AF324" s="70"/>
      <c r="AG324" s="70"/>
      <c r="AH324" s="70"/>
      <c r="AI324" s="70"/>
      <c r="AJ324" s="70"/>
      <c r="AK324" s="70"/>
      <c r="AL324" s="70"/>
      <c r="AM324" s="70"/>
      <c r="AN324" s="70"/>
      <c r="AO324" s="70"/>
      <c r="AP324" s="70"/>
      <c r="AQ324" s="70"/>
      <c r="AR324" s="70"/>
      <c r="AS324" s="70"/>
      <c r="AT324" s="70"/>
      <c r="AU324" s="70"/>
      <c r="AV324" s="70"/>
      <c r="AW324" s="70"/>
      <c r="AX324" s="70"/>
      <c r="AY324" s="70"/>
      <c r="AZ324" s="70"/>
      <c r="BA324" s="70"/>
      <c r="BB324" s="70"/>
      <c r="BC324" s="70"/>
      <c r="BD324" s="70"/>
      <c r="BE324" s="70"/>
      <c r="BF324" s="70"/>
      <c r="BG324" s="70"/>
      <c r="BH324" s="70"/>
      <c r="BI324" s="70"/>
      <c r="BJ324" s="70"/>
      <c r="BK324" s="70"/>
      <c r="BL324" s="70"/>
      <c r="BM324" s="70"/>
      <c r="BN324" s="70"/>
      <c r="BO324" s="70"/>
      <c r="BP324" s="70"/>
      <c r="BQ324" s="70"/>
      <c r="BR324" s="70"/>
      <c r="BS324" s="70"/>
      <c r="BT324" s="70"/>
      <c r="BU324" s="70"/>
      <c r="BV324" s="70"/>
      <c r="BW324" s="70"/>
      <c r="BX324" s="70"/>
      <c r="BY324" s="70"/>
      <c r="BZ324" s="70"/>
      <c r="CA324" s="70"/>
      <c r="CB324" s="70"/>
      <c r="CC324" s="70"/>
      <c r="CD324" s="70"/>
      <c r="CE324" s="70"/>
      <c r="CF324" s="70"/>
      <c r="CG324" s="70"/>
      <c r="CH324" s="70"/>
      <c r="CI324" s="70"/>
      <c r="CJ324" s="70"/>
      <c r="CK324" s="70"/>
      <c r="CL324" s="70"/>
      <c r="CM324" s="70"/>
      <c r="CN324" s="70"/>
      <c r="CO324" s="70"/>
      <c r="CP324" s="70"/>
      <c r="CQ324" s="70"/>
      <c r="CR324" s="70"/>
      <c r="CS324" s="70"/>
      <c r="CT324" s="70"/>
      <c r="CU324" s="70"/>
      <c r="CV324" s="70"/>
      <c r="CW324" s="70"/>
      <c r="CX324" s="70"/>
      <c r="CY324" s="70"/>
      <c r="CZ324" s="70"/>
      <c r="DA324" s="70"/>
      <c r="DB324" s="70"/>
      <c r="DC324" s="70"/>
      <c r="DD324" s="70"/>
      <c r="DE324" s="70"/>
      <c r="DF324" s="70"/>
      <c r="DG324" s="70"/>
      <c r="DH324" s="70"/>
      <c r="DI324" s="70"/>
      <c r="DJ324" s="70"/>
      <c r="DK324" s="70"/>
      <c r="DL324" s="70"/>
      <c r="DM324" s="70"/>
      <c r="DN324" s="70"/>
      <c r="DO324" s="70"/>
      <c r="DP324" s="70"/>
      <c r="DQ324" s="70"/>
      <c r="DR324" s="70"/>
      <c r="DS324" s="70"/>
      <c r="DT324" s="70"/>
      <c r="DU324" s="70"/>
      <c r="DV324" s="70"/>
      <c r="DW324" s="70"/>
      <c r="DX324" s="70"/>
      <c r="DY324" s="70"/>
      <c r="DZ324" s="70"/>
      <c r="EA324" s="70"/>
      <c r="EB324" s="70"/>
      <c r="EC324" s="70"/>
      <c r="ED324" s="70"/>
      <c r="EE324" s="95" t="s">
        <v>450</v>
      </c>
      <c r="EF324" s="663"/>
      <c r="EG324" s="663"/>
      <c r="EH324" s="663"/>
      <c r="EI324" s="216"/>
      <c r="EJ324" s="674"/>
      <c r="EK324" s="674"/>
      <c r="EL324" s="674"/>
      <c r="EM324" s="674"/>
      <c r="EN324" s="674"/>
      <c r="EO324" s="674"/>
      <c r="EP324" s="674"/>
      <c r="EQ324" s="674"/>
      <c r="ER324" s="674"/>
      <c r="ES324" s="674"/>
      <c r="ET324" s="674"/>
      <c r="EU324" s="674"/>
      <c r="EV324" s="674"/>
      <c r="EW324" s="674"/>
      <c r="EX324" s="674"/>
      <c r="EY324" s="674"/>
      <c r="EZ324" s="674"/>
      <c r="FA324" s="674"/>
      <c r="FB324" s="674"/>
      <c r="FC324" s="674"/>
      <c r="FD324" s="674"/>
      <c r="FE324" s="674"/>
      <c r="FF324" s="674"/>
      <c r="FG324" s="674"/>
      <c r="FH324" s="674"/>
      <c r="FI324" s="674"/>
      <c r="FJ324" s="674"/>
      <c r="FK324" s="674"/>
      <c r="FL324" s="674"/>
      <c r="FM324" s="674"/>
      <c r="FN324" s="674"/>
      <c r="FO324" s="674"/>
      <c r="FP324" s="674"/>
      <c r="FQ324" s="674"/>
      <c r="FR324" s="674"/>
      <c r="FS324" s="674"/>
      <c r="FT324" s="674"/>
      <c r="FU324" s="674"/>
      <c r="FV324" s="674"/>
      <c r="FW324" s="674"/>
      <c r="FX324" s="674"/>
      <c r="FY324" s="674"/>
      <c r="FZ324" s="674"/>
      <c r="GA324" s="674"/>
      <c r="GB324" s="674"/>
      <c r="GC324" s="674"/>
      <c r="GD324" s="674"/>
      <c r="GE324" s="674"/>
      <c r="GF324" s="674"/>
      <c r="GG324" s="674"/>
      <c r="GH324" s="674"/>
      <c r="GI324" s="674"/>
      <c r="GJ324" s="674"/>
      <c r="GK324" s="674"/>
      <c r="GL324" s="674"/>
      <c r="GM324" s="674"/>
      <c r="GN324" s="674"/>
      <c r="GO324" s="674"/>
      <c r="GP324" s="674"/>
      <c r="GQ324" s="674"/>
      <c r="GR324" s="674"/>
      <c r="GS324" s="674"/>
      <c r="GT324" s="674"/>
      <c r="GU324" s="674"/>
      <c r="GV324" s="674"/>
      <c r="GW324" s="674"/>
      <c r="GX324" s="674"/>
      <c r="GY324" s="674"/>
      <c r="GZ324" s="674"/>
      <c r="HA324" s="674"/>
      <c r="HB324" s="674"/>
      <c r="HC324" s="674"/>
      <c r="HD324" s="674"/>
      <c r="HE324" s="674"/>
      <c r="HF324" s="674"/>
      <c r="HG324" s="674"/>
      <c r="HH324" s="674"/>
      <c r="HI324" s="674"/>
      <c r="HJ324" s="674"/>
      <c r="HK324" s="674"/>
      <c r="HL324" s="674"/>
      <c r="HM324" s="674"/>
      <c r="HN324" s="674"/>
      <c r="HO324" s="674"/>
      <c r="HP324" s="674"/>
      <c r="HQ324" s="674"/>
      <c r="HR324" s="674"/>
      <c r="HS324" s="674"/>
      <c r="HT324" s="674"/>
      <c r="HU324" s="674"/>
      <c r="HV324" s="674"/>
      <c r="HW324" s="674"/>
      <c r="HX324" s="674"/>
      <c r="HY324" s="674"/>
      <c r="HZ324" s="674"/>
      <c r="IA324" s="674"/>
      <c r="IB324" s="674"/>
      <c r="IC324" s="674"/>
      <c r="ID324" s="674"/>
      <c r="IE324" s="674"/>
      <c r="IF324" s="674"/>
      <c r="IG324" s="674"/>
      <c r="IH324" s="674"/>
      <c r="II324" s="674"/>
      <c r="IJ324" s="674"/>
      <c r="IK324" s="674"/>
      <c r="IL324" s="674"/>
      <c r="IM324" s="674"/>
      <c r="IN324" s="674"/>
      <c r="IO324" s="674"/>
      <c r="IP324" s="674"/>
      <c r="IQ324" s="70"/>
    </row>
    <row r="325" spans="10:251" ht="16.5" hidden="1" customHeight="1">
      <c r="J325" s="214"/>
      <c r="R325" s="95"/>
      <c r="S325" s="95"/>
      <c r="T325" s="95"/>
      <c r="U325" s="70"/>
      <c r="V325" s="214"/>
      <c r="W325" s="70"/>
      <c r="X325" s="70"/>
      <c r="Y325" s="70"/>
      <c r="Z325" s="70"/>
      <c r="AA325" s="70"/>
      <c r="AB325" s="70"/>
      <c r="AC325" s="70"/>
      <c r="AD325" s="70"/>
      <c r="AE325" s="70"/>
      <c r="AF325" s="70"/>
      <c r="AG325" s="70"/>
      <c r="AH325" s="70"/>
      <c r="AI325" s="70"/>
      <c r="AJ325" s="70"/>
      <c r="AK325" s="70"/>
      <c r="AL325" s="70"/>
      <c r="AM325" s="70"/>
      <c r="AN325" s="70"/>
      <c r="AO325" s="70"/>
      <c r="AP325" s="70"/>
      <c r="AQ325" s="70"/>
      <c r="AR325" s="70"/>
      <c r="AS325" s="70"/>
      <c r="AT325" s="70"/>
      <c r="AU325" s="70"/>
      <c r="AV325" s="70"/>
      <c r="AW325" s="70"/>
      <c r="AX325" s="70"/>
      <c r="AY325" s="70"/>
      <c r="AZ325" s="70"/>
      <c r="BA325" s="70"/>
      <c r="BB325" s="70"/>
      <c r="BC325" s="70"/>
      <c r="BD325" s="70"/>
      <c r="BE325" s="70"/>
      <c r="BF325" s="70"/>
      <c r="BG325" s="70"/>
      <c r="BH325" s="70"/>
      <c r="BI325" s="70"/>
      <c r="BJ325" s="70"/>
      <c r="BK325" s="70"/>
      <c r="BL325" s="70"/>
      <c r="BM325" s="70"/>
      <c r="BN325" s="70"/>
      <c r="BO325" s="70"/>
      <c r="BP325" s="70"/>
      <c r="BQ325" s="70"/>
      <c r="BR325" s="70"/>
      <c r="BS325" s="70"/>
      <c r="BT325" s="70"/>
      <c r="BU325" s="70"/>
      <c r="BV325" s="70"/>
      <c r="BW325" s="70"/>
      <c r="BX325" s="70"/>
      <c r="BY325" s="70"/>
      <c r="BZ325" s="70"/>
      <c r="CA325" s="70"/>
      <c r="CB325" s="70"/>
      <c r="CC325" s="70"/>
      <c r="CD325" s="70"/>
      <c r="CE325" s="70"/>
      <c r="CF325" s="70"/>
      <c r="CG325" s="70"/>
      <c r="CH325" s="70"/>
      <c r="CI325" s="70"/>
      <c r="CJ325" s="70"/>
      <c r="CK325" s="70"/>
      <c r="CL325" s="70"/>
      <c r="CM325" s="70"/>
      <c r="CN325" s="70"/>
      <c r="CO325" s="70"/>
      <c r="CP325" s="70"/>
      <c r="CQ325" s="70"/>
      <c r="CR325" s="70"/>
      <c r="CS325" s="70"/>
      <c r="CT325" s="70"/>
      <c r="CU325" s="70"/>
      <c r="CV325" s="70"/>
      <c r="CW325" s="70"/>
      <c r="CX325" s="70"/>
      <c r="CY325" s="70"/>
      <c r="CZ325" s="70"/>
      <c r="DA325" s="70"/>
      <c r="DB325" s="70"/>
      <c r="DC325" s="70"/>
      <c r="DD325" s="70"/>
      <c r="DE325" s="70"/>
      <c r="DF325" s="70"/>
      <c r="DG325" s="70"/>
      <c r="DH325" s="70"/>
      <c r="DI325" s="70"/>
      <c r="DJ325" s="70"/>
      <c r="DK325" s="70"/>
      <c r="DL325" s="70"/>
      <c r="DM325" s="70"/>
      <c r="DN325" s="70"/>
      <c r="DO325" s="70"/>
      <c r="DP325" s="70"/>
      <c r="DQ325" s="70"/>
      <c r="DR325" s="70"/>
      <c r="DS325" s="70"/>
      <c r="DT325" s="70"/>
      <c r="DU325" s="70"/>
      <c r="DV325" s="70"/>
      <c r="DW325" s="70"/>
      <c r="DX325" s="70"/>
      <c r="DY325" s="70"/>
      <c r="DZ325" s="70"/>
      <c r="EA325" s="70"/>
      <c r="EB325" s="70"/>
      <c r="EC325" s="70"/>
      <c r="ED325" s="70"/>
      <c r="EE325" s="95" t="s">
        <v>450</v>
      </c>
      <c r="EF325" s="663"/>
      <c r="EG325" s="663"/>
      <c r="EH325" s="663"/>
      <c r="EI325" s="216"/>
      <c r="EJ325" s="674"/>
      <c r="EK325" s="674"/>
      <c r="EL325" s="674"/>
      <c r="EM325" s="674"/>
      <c r="EN325" s="674"/>
      <c r="EO325" s="674"/>
      <c r="EP325" s="674"/>
      <c r="EQ325" s="674"/>
      <c r="ER325" s="674"/>
      <c r="ES325" s="674"/>
      <c r="ET325" s="674"/>
      <c r="EU325" s="674"/>
      <c r="EV325" s="674"/>
      <c r="EW325" s="674"/>
      <c r="EX325" s="674"/>
      <c r="EY325" s="674"/>
      <c r="EZ325" s="674"/>
      <c r="FA325" s="674"/>
      <c r="FB325" s="674"/>
      <c r="FC325" s="674"/>
      <c r="FD325" s="674"/>
      <c r="FE325" s="674"/>
      <c r="FF325" s="674"/>
      <c r="FG325" s="674"/>
      <c r="FH325" s="674"/>
      <c r="FI325" s="674"/>
      <c r="FJ325" s="674"/>
      <c r="FK325" s="674"/>
      <c r="FL325" s="674"/>
      <c r="FM325" s="674"/>
      <c r="FN325" s="674"/>
      <c r="FO325" s="674"/>
      <c r="FP325" s="674"/>
      <c r="FQ325" s="674"/>
      <c r="FR325" s="674"/>
      <c r="FS325" s="674"/>
      <c r="FT325" s="674"/>
      <c r="FU325" s="674"/>
      <c r="FV325" s="674"/>
      <c r="FW325" s="674"/>
      <c r="FX325" s="674"/>
      <c r="FY325" s="674"/>
      <c r="FZ325" s="674"/>
      <c r="GA325" s="674"/>
      <c r="GB325" s="674"/>
      <c r="GC325" s="674"/>
      <c r="GD325" s="674"/>
      <c r="GE325" s="674"/>
      <c r="GF325" s="674"/>
      <c r="GG325" s="674"/>
      <c r="GH325" s="674"/>
      <c r="GI325" s="674"/>
      <c r="GJ325" s="674"/>
      <c r="GK325" s="674"/>
      <c r="GL325" s="674"/>
      <c r="GM325" s="674"/>
      <c r="GN325" s="674"/>
      <c r="GO325" s="674"/>
      <c r="GP325" s="674"/>
      <c r="GQ325" s="674"/>
      <c r="GR325" s="674"/>
      <c r="GS325" s="674"/>
      <c r="GT325" s="674"/>
      <c r="GU325" s="674"/>
      <c r="GV325" s="674"/>
      <c r="GW325" s="674"/>
      <c r="GX325" s="674"/>
      <c r="GY325" s="674"/>
      <c r="GZ325" s="674"/>
      <c r="HA325" s="674"/>
      <c r="HB325" s="674"/>
      <c r="HC325" s="674"/>
      <c r="HD325" s="674"/>
      <c r="HE325" s="674"/>
      <c r="HF325" s="674"/>
      <c r="HG325" s="674"/>
      <c r="HH325" s="674"/>
      <c r="HI325" s="674"/>
      <c r="HJ325" s="674"/>
      <c r="HK325" s="674"/>
      <c r="HL325" s="674"/>
      <c r="HM325" s="674"/>
      <c r="HN325" s="674"/>
      <c r="HO325" s="674"/>
      <c r="HP325" s="674"/>
      <c r="HQ325" s="674"/>
      <c r="HR325" s="674"/>
      <c r="HS325" s="674"/>
      <c r="HT325" s="674"/>
      <c r="HU325" s="674"/>
      <c r="HV325" s="674"/>
      <c r="HW325" s="674"/>
      <c r="HX325" s="674"/>
      <c r="HY325" s="674"/>
      <c r="HZ325" s="674"/>
      <c r="IA325" s="674"/>
      <c r="IB325" s="674"/>
      <c r="IC325" s="674"/>
      <c r="ID325" s="674"/>
      <c r="IE325" s="674"/>
      <c r="IF325" s="674"/>
      <c r="IG325" s="674"/>
      <c r="IH325" s="674"/>
      <c r="II325" s="674"/>
      <c r="IJ325" s="674"/>
      <c r="IK325" s="674"/>
      <c r="IL325" s="674"/>
      <c r="IM325" s="674"/>
      <c r="IN325" s="674"/>
      <c r="IO325" s="674"/>
      <c r="IP325" s="674"/>
      <c r="IQ325" s="70"/>
    </row>
    <row r="326" spans="10:251" ht="16.5" hidden="1" customHeight="1">
      <c r="J326" s="214"/>
      <c r="R326" s="95"/>
      <c r="S326" s="95"/>
      <c r="T326" s="95"/>
      <c r="U326" s="70"/>
      <c r="V326" s="214"/>
      <c r="W326" s="70"/>
      <c r="X326" s="70"/>
      <c r="Y326" s="70"/>
      <c r="Z326" s="70"/>
      <c r="AA326" s="70"/>
      <c r="AB326" s="70"/>
      <c r="AC326" s="70"/>
      <c r="AD326" s="70"/>
      <c r="AE326" s="70"/>
      <c r="AF326" s="70"/>
      <c r="AG326" s="70"/>
      <c r="AH326" s="70"/>
      <c r="AI326" s="70"/>
      <c r="AJ326" s="70"/>
      <c r="AK326" s="70"/>
      <c r="AL326" s="70"/>
      <c r="AM326" s="70"/>
      <c r="AN326" s="70"/>
      <c r="AO326" s="70"/>
      <c r="AP326" s="70"/>
      <c r="AQ326" s="70"/>
      <c r="AR326" s="70"/>
      <c r="AS326" s="70"/>
      <c r="AT326" s="70"/>
      <c r="AU326" s="70"/>
      <c r="AV326" s="70"/>
      <c r="AW326" s="70"/>
      <c r="AX326" s="70"/>
      <c r="AY326" s="70"/>
      <c r="AZ326" s="70"/>
      <c r="BA326" s="70"/>
      <c r="BB326" s="70"/>
      <c r="BC326" s="70"/>
      <c r="BD326" s="70"/>
      <c r="BE326" s="70"/>
      <c r="BF326" s="70"/>
      <c r="BG326" s="70"/>
      <c r="BH326" s="70"/>
      <c r="BI326" s="70"/>
      <c r="BJ326" s="70"/>
      <c r="BK326" s="70"/>
      <c r="BL326" s="70"/>
      <c r="BM326" s="70"/>
      <c r="BN326" s="70"/>
      <c r="BO326" s="70"/>
      <c r="BP326" s="70"/>
      <c r="BQ326" s="70"/>
      <c r="BR326" s="70"/>
      <c r="BS326" s="70"/>
      <c r="BT326" s="70"/>
      <c r="BU326" s="70"/>
      <c r="BV326" s="70"/>
      <c r="BW326" s="70"/>
      <c r="BX326" s="70"/>
      <c r="BY326" s="70"/>
      <c r="BZ326" s="70"/>
      <c r="CA326" s="70"/>
      <c r="CB326" s="70"/>
      <c r="CC326" s="70"/>
      <c r="CD326" s="70"/>
      <c r="CE326" s="70"/>
      <c r="CF326" s="70"/>
      <c r="CG326" s="70"/>
      <c r="CH326" s="70"/>
      <c r="CI326" s="70"/>
      <c r="CJ326" s="70"/>
      <c r="CK326" s="70"/>
      <c r="CL326" s="70"/>
      <c r="CM326" s="70"/>
      <c r="CN326" s="70"/>
      <c r="CO326" s="70"/>
      <c r="CP326" s="70"/>
      <c r="CQ326" s="70"/>
      <c r="CR326" s="70"/>
      <c r="CS326" s="70"/>
      <c r="CT326" s="70"/>
      <c r="CU326" s="70"/>
      <c r="CV326" s="70"/>
      <c r="CW326" s="70"/>
      <c r="CX326" s="70"/>
      <c r="CY326" s="70"/>
      <c r="CZ326" s="70"/>
      <c r="DA326" s="70"/>
      <c r="DB326" s="70"/>
      <c r="DC326" s="70"/>
      <c r="DD326" s="70"/>
      <c r="DE326" s="70"/>
      <c r="DF326" s="70"/>
      <c r="DG326" s="70"/>
      <c r="DH326" s="70"/>
      <c r="DI326" s="70"/>
      <c r="DJ326" s="70"/>
      <c r="DK326" s="70"/>
      <c r="DL326" s="70"/>
      <c r="DM326" s="70"/>
      <c r="DN326" s="70"/>
      <c r="DO326" s="70"/>
      <c r="DP326" s="70"/>
      <c r="DQ326" s="70"/>
      <c r="DR326" s="70"/>
      <c r="DS326" s="70"/>
      <c r="DT326" s="70"/>
      <c r="DU326" s="70"/>
      <c r="DV326" s="70"/>
      <c r="DW326" s="70"/>
      <c r="DX326" s="70"/>
      <c r="DY326" s="70"/>
      <c r="DZ326" s="70"/>
      <c r="EA326" s="70"/>
      <c r="EB326" s="70"/>
      <c r="EC326" s="70"/>
      <c r="ED326" s="70"/>
      <c r="EE326" s="95" t="s">
        <v>450</v>
      </c>
      <c r="EF326" s="663"/>
      <c r="EG326" s="663"/>
      <c r="EH326" s="663"/>
      <c r="EI326" s="216"/>
      <c r="EJ326" s="674"/>
      <c r="EK326" s="674"/>
      <c r="EL326" s="674"/>
      <c r="EM326" s="674"/>
      <c r="EN326" s="674"/>
      <c r="EO326" s="674"/>
      <c r="EP326" s="674"/>
      <c r="EQ326" s="674"/>
      <c r="ER326" s="674"/>
      <c r="ES326" s="674"/>
      <c r="ET326" s="674"/>
      <c r="EU326" s="674"/>
      <c r="EV326" s="674"/>
      <c r="EW326" s="674"/>
      <c r="EX326" s="674"/>
      <c r="EY326" s="674"/>
      <c r="EZ326" s="674"/>
      <c r="FA326" s="674"/>
      <c r="FB326" s="674"/>
      <c r="FC326" s="674"/>
      <c r="FD326" s="674"/>
      <c r="FE326" s="674"/>
      <c r="FF326" s="674"/>
      <c r="FG326" s="674"/>
      <c r="FH326" s="674"/>
      <c r="FI326" s="674"/>
      <c r="FJ326" s="674"/>
      <c r="FK326" s="674"/>
      <c r="FL326" s="674"/>
      <c r="FM326" s="674"/>
      <c r="FN326" s="674"/>
      <c r="FO326" s="674"/>
      <c r="FP326" s="674"/>
      <c r="FQ326" s="674"/>
      <c r="FR326" s="674"/>
      <c r="FS326" s="674"/>
      <c r="FT326" s="674"/>
      <c r="FU326" s="674"/>
      <c r="FV326" s="674"/>
      <c r="FW326" s="674"/>
      <c r="FX326" s="674"/>
      <c r="FY326" s="674"/>
      <c r="FZ326" s="674"/>
      <c r="GA326" s="674"/>
      <c r="GB326" s="674"/>
      <c r="GC326" s="674"/>
      <c r="GD326" s="674"/>
      <c r="GE326" s="674"/>
      <c r="GF326" s="674"/>
      <c r="GG326" s="674"/>
      <c r="GH326" s="674"/>
      <c r="GI326" s="674"/>
      <c r="GJ326" s="674"/>
      <c r="GK326" s="674"/>
      <c r="GL326" s="674"/>
      <c r="GM326" s="674"/>
      <c r="GN326" s="674"/>
      <c r="GO326" s="674"/>
      <c r="GP326" s="674"/>
      <c r="GQ326" s="674"/>
      <c r="GR326" s="674"/>
      <c r="GS326" s="674"/>
      <c r="GT326" s="674"/>
      <c r="GU326" s="674"/>
      <c r="GV326" s="674"/>
      <c r="GW326" s="674"/>
      <c r="GX326" s="674"/>
      <c r="GY326" s="674"/>
      <c r="GZ326" s="674"/>
      <c r="HA326" s="674"/>
      <c r="HB326" s="674"/>
      <c r="HC326" s="674"/>
      <c r="HD326" s="674"/>
      <c r="HE326" s="674"/>
      <c r="HF326" s="674"/>
      <c r="HG326" s="674"/>
      <c r="HH326" s="674"/>
      <c r="HI326" s="674"/>
      <c r="HJ326" s="674"/>
      <c r="HK326" s="674"/>
      <c r="HL326" s="674"/>
      <c r="HM326" s="674"/>
      <c r="HN326" s="674"/>
      <c r="HO326" s="674"/>
      <c r="HP326" s="674"/>
      <c r="HQ326" s="674"/>
      <c r="HR326" s="674"/>
      <c r="HS326" s="674"/>
      <c r="HT326" s="674"/>
      <c r="HU326" s="674"/>
      <c r="HV326" s="674"/>
      <c r="HW326" s="674"/>
      <c r="HX326" s="674"/>
      <c r="HY326" s="674"/>
      <c r="HZ326" s="674"/>
      <c r="IA326" s="674"/>
      <c r="IB326" s="674"/>
      <c r="IC326" s="674"/>
      <c r="ID326" s="674"/>
      <c r="IE326" s="674"/>
      <c r="IF326" s="674"/>
      <c r="IG326" s="674"/>
      <c r="IH326" s="674"/>
      <c r="II326" s="674"/>
      <c r="IJ326" s="674"/>
      <c r="IK326" s="674"/>
      <c r="IL326" s="674"/>
      <c r="IM326" s="674"/>
      <c r="IN326" s="674"/>
      <c r="IO326" s="674"/>
      <c r="IP326" s="674"/>
      <c r="IQ326" s="70"/>
    </row>
    <row r="327" spans="10:251" ht="16.5" hidden="1" customHeight="1">
      <c r="J327" s="214"/>
      <c r="R327" s="95"/>
      <c r="S327" s="95"/>
      <c r="T327" s="95"/>
      <c r="U327" s="70"/>
      <c r="V327" s="214"/>
      <c r="W327" s="70"/>
      <c r="X327" s="70"/>
      <c r="Y327" s="70"/>
      <c r="Z327" s="70"/>
      <c r="AA327" s="70"/>
      <c r="AB327" s="70"/>
      <c r="AC327" s="70"/>
      <c r="AD327" s="70"/>
      <c r="AE327" s="70"/>
      <c r="AF327" s="70"/>
      <c r="AG327" s="70"/>
      <c r="AH327" s="70"/>
      <c r="AI327" s="70"/>
      <c r="AJ327" s="70"/>
      <c r="AK327" s="70"/>
      <c r="AL327" s="70"/>
      <c r="AM327" s="70"/>
      <c r="AN327" s="70"/>
      <c r="AO327" s="70"/>
      <c r="AP327" s="70"/>
      <c r="AQ327" s="70"/>
      <c r="AR327" s="70"/>
      <c r="AS327" s="70"/>
      <c r="AT327" s="70"/>
      <c r="AU327" s="70"/>
      <c r="AV327" s="70"/>
      <c r="AW327" s="70"/>
      <c r="AX327" s="70"/>
      <c r="AY327" s="70"/>
      <c r="AZ327" s="70"/>
      <c r="BA327" s="70"/>
      <c r="BB327" s="70"/>
      <c r="BC327" s="70"/>
      <c r="BD327" s="70"/>
      <c r="BE327" s="70"/>
      <c r="BF327" s="70"/>
      <c r="BG327" s="70"/>
      <c r="BH327" s="70"/>
      <c r="BI327" s="70"/>
      <c r="BJ327" s="70"/>
      <c r="BK327" s="70"/>
      <c r="BL327" s="70"/>
      <c r="BM327" s="70"/>
      <c r="BN327" s="70"/>
      <c r="BO327" s="70"/>
      <c r="BP327" s="70"/>
      <c r="BQ327" s="70"/>
      <c r="BR327" s="70"/>
      <c r="BS327" s="70"/>
      <c r="BT327" s="70"/>
      <c r="BU327" s="70"/>
      <c r="BV327" s="70"/>
      <c r="BW327" s="70"/>
      <c r="BX327" s="70"/>
      <c r="BY327" s="70"/>
      <c r="BZ327" s="70"/>
      <c r="CA327" s="70"/>
      <c r="CB327" s="70"/>
      <c r="CC327" s="70"/>
      <c r="CD327" s="70"/>
      <c r="CE327" s="70"/>
      <c r="CF327" s="70"/>
      <c r="CG327" s="70"/>
      <c r="CH327" s="70"/>
      <c r="CI327" s="70"/>
      <c r="CJ327" s="70"/>
      <c r="CK327" s="70"/>
      <c r="CL327" s="70"/>
      <c r="CM327" s="70"/>
      <c r="CN327" s="70"/>
      <c r="CO327" s="70"/>
      <c r="CP327" s="70"/>
      <c r="CQ327" s="70"/>
      <c r="CR327" s="70"/>
      <c r="CS327" s="70"/>
      <c r="CT327" s="70"/>
      <c r="CU327" s="70"/>
      <c r="CV327" s="70"/>
      <c r="CW327" s="70"/>
      <c r="CX327" s="70"/>
      <c r="CY327" s="70"/>
      <c r="CZ327" s="70"/>
      <c r="DA327" s="70"/>
      <c r="DB327" s="70"/>
      <c r="DC327" s="70"/>
      <c r="DD327" s="70"/>
      <c r="DE327" s="70"/>
      <c r="DF327" s="70"/>
      <c r="DG327" s="70"/>
      <c r="DH327" s="70"/>
      <c r="DI327" s="70"/>
      <c r="DJ327" s="70"/>
      <c r="DK327" s="70"/>
      <c r="DL327" s="70"/>
      <c r="DM327" s="70"/>
      <c r="DN327" s="70"/>
      <c r="DO327" s="70"/>
      <c r="DP327" s="70"/>
      <c r="DQ327" s="70"/>
      <c r="DR327" s="70"/>
      <c r="DS327" s="70"/>
      <c r="DT327" s="70"/>
      <c r="DU327" s="70"/>
      <c r="DV327" s="70"/>
      <c r="DW327" s="70"/>
      <c r="DX327" s="70"/>
      <c r="DY327" s="70"/>
      <c r="DZ327" s="70"/>
      <c r="EA327" s="70"/>
      <c r="EB327" s="70"/>
      <c r="EC327" s="70"/>
      <c r="ED327" s="70"/>
      <c r="EE327" s="95" t="s">
        <v>450</v>
      </c>
      <c r="EF327" s="663"/>
      <c r="EG327" s="663"/>
      <c r="EH327" s="663"/>
      <c r="EI327" s="216"/>
      <c r="EJ327" s="674"/>
      <c r="EK327" s="674"/>
      <c r="EL327" s="674"/>
      <c r="EM327" s="674"/>
      <c r="EN327" s="674"/>
      <c r="EO327" s="674"/>
      <c r="EP327" s="674"/>
      <c r="EQ327" s="674"/>
      <c r="ER327" s="674"/>
      <c r="ES327" s="674"/>
      <c r="ET327" s="674"/>
      <c r="EU327" s="674"/>
      <c r="EV327" s="674"/>
      <c r="EW327" s="674"/>
      <c r="EX327" s="674"/>
      <c r="EY327" s="674"/>
      <c r="EZ327" s="674"/>
      <c r="FA327" s="674"/>
      <c r="FB327" s="674"/>
      <c r="FC327" s="674"/>
      <c r="FD327" s="674"/>
      <c r="FE327" s="674"/>
      <c r="FF327" s="674"/>
      <c r="FG327" s="674"/>
      <c r="FH327" s="674"/>
      <c r="FI327" s="674"/>
      <c r="FJ327" s="674"/>
      <c r="FK327" s="674"/>
      <c r="FL327" s="674"/>
      <c r="FM327" s="674"/>
      <c r="FN327" s="674"/>
      <c r="FO327" s="674"/>
      <c r="FP327" s="674"/>
      <c r="FQ327" s="674"/>
      <c r="FR327" s="674"/>
      <c r="FS327" s="674"/>
      <c r="FT327" s="674"/>
      <c r="FU327" s="674"/>
      <c r="FV327" s="674"/>
      <c r="FW327" s="674"/>
      <c r="FX327" s="674"/>
      <c r="FY327" s="674"/>
      <c r="FZ327" s="674"/>
      <c r="GA327" s="674"/>
      <c r="GB327" s="674"/>
      <c r="GC327" s="674"/>
      <c r="GD327" s="674"/>
      <c r="GE327" s="674"/>
      <c r="GF327" s="674"/>
      <c r="GG327" s="674"/>
      <c r="GH327" s="674"/>
      <c r="GI327" s="674"/>
      <c r="GJ327" s="674"/>
      <c r="GK327" s="674"/>
      <c r="GL327" s="674"/>
      <c r="GM327" s="674"/>
      <c r="GN327" s="674"/>
      <c r="GO327" s="674"/>
      <c r="GP327" s="674"/>
      <c r="GQ327" s="674"/>
      <c r="GR327" s="674"/>
      <c r="GS327" s="674"/>
      <c r="GT327" s="674"/>
      <c r="GU327" s="674"/>
      <c r="GV327" s="674"/>
      <c r="GW327" s="674"/>
      <c r="GX327" s="674"/>
      <c r="GY327" s="674"/>
      <c r="GZ327" s="674"/>
      <c r="HA327" s="674"/>
      <c r="HB327" s="674"/>
      <c r="HC327" s="674"/>
      <c r="HD327" s="674"/>
      <c r="HE327" s="674"/>
      <c r="HF327" s="674"/>
      <c r="HG327" s="674"/>
      <c r="HH327" s="674"/>
      <c r="HI327" s="674"/>
      <c r="HJ327" s="674"/>
      <c r="HK327" s="674"/>
      <c r="HL327" s="674"/>
      <c r="HM327" s="674"/>
      <c r="HN327" s="674"/>
      <c r="HO327" s="674"/>
      <c r="HP327" s="674"/>
      <c r="HQ327" s="674"/>
      <c r="HR327" s="674"/>
      <c r="HS327" s="674"/>
      <c r="HT327" s="674"/>
      <c r="HU327" s="674"/>
      <c r="HV327" s="674"/>
      <c r="HW327" s="674"/>
      <c r="HX327" s="674"/>
      <c r="HY327" s="674"/>
      <c r="HZ327" s="674"/>
      <c r="IA327" s="674"/>
      <c r="IB327" s="674"/>
      <c r="IC327" s="674"/>
      <c r="ID327" s="674"/>
      <c r="IE327" s="674"/>
      <c r="IF327" s="674"/>
      <c r="IG327" s="674"/>
      <c r="IH327" s="674"/>
      <c r="II327" s="674"/>
      <c r="IJ327" s="674"/>
      <c r="IK327" s="674"/>
      <c r="IL327" s="674"/>
      <c r="IM327" s="674"/>
      <c r="IN327" s="674"/>
      <c r="IO327" s="674"/>
      <c r="IP327" s="674"/>
      <c r="IQ327" s="70"/>
    </row>
    <row r="328" spans="10:251" ht="16.5" hidden="1" customHeight="1">
      <c r="J328" s="214"/>
      <c r="R328" s="95"/>
      <c r="S328" s="95"/>
      <c r="T328" s="95"/>
      <c r="U328" s="70"/>
      <c r="V328" s="214"/>
      <c r="W328" s="70"/>
      <c r="X328" s="70"/>
      <c r="Y328" s="70"/>
      <c r="Z328" s="70"/>
      <c r="AA328" s="70"/>
      <c r="AB328" s="70"/>
      <c r="AC328" s="70"/>
      <c r="AD328" s="70"/>
      <c r="AE328" s="70"/>
      <c r="AF328" s="70"/>
      <c r="AG328" s="70"/>
      <c r="AH328" s="70"/>
      <c r="AI328" s="70"/>
      <c r="AJ328" s="70"/>
      <c r="AK328" s="70"/>
      <c r="AL328" s="70"/>
      <c r="AM328" s="70"/>
      <c r="AN328" s="70"/>
      <c r="AO328" s="70"/>
      <c r="AP328" s="70"/>
      <c r="AQ328" s="70"/>
      <c r="AR328" s="70"/>
      <c r="AS328" s="70"/>
      <c r="AT328" s="70"/>
      <c r="AU328" s="70"/>
      <c r="AV328" s="70"/>
      <c r="AW328" s="70"/>
      <c r="AX328" s="70"/>
      <c r="AY328" s="70"/>
      <c r="AZ328" s="70"/>
      <c r="BA328" s="70"/>
      <c r="BB328" s="70"/>
      <c r="BC328" s="70"/>
      <c r="BD328" s="70"/>
      <c r="BE328" s="70"/>
      <c r="BF328" s="70"/>
      <c r="BG328" s="70"/>
      <c r="BH328" s="70"/>
      <c r="BI328" s="70"/>
      <c r="BJ328" s="70"/>
      <c r="BK328" s="70"/>
      <c r="BL328" s="70"/>
      <c r="BM328" s="70"/>
      <c r="BN328" s="70"/>
      <c r="BO328" s="70"/>
      <c r="BP328" s="70"/>
      <c r="BQ328" s="70"/>
      <c r="BR328" s="70"/>
      <c r="BS328" s="70"/>
      <c r="BT328" s="70"/>
      <c r="BU328" s="70"/>
      <c r="BV328" s="70"/>
      <c r="BW328" s="70"/>
      <c r="BX328" s="70"/>
      <c r="BY328" s="70"/>
      <c r="BZ328" s="70"/>
      <c r="CA328" s="70"/>
      <c r="CB328" s="70"/>
      <c r="CC328" s="70"/>
      <c r="CD328" s="70"/>
      <c r="CE328" s="70"/>
      <c r="CF328" s="70"/>
      <c r="CG328" s="70"/>
      <c r="CH328" s="70"/>
      <c r="CI328" s="70"/>
      <c r="CJ328" s="70"/>
      <c r="CK328" s="70"/>
      <c r="CL328" s="70"/>
      <c r="CM328" s="70"/>
      <c r="CN328" s="70"/>
      <c r="CO328" s="70"/>
      <c r="CP328" s="70"/>
      <c r="CQ328" s="70"/>
      <c r="CR328" s="70"/>
      <c r="CS328" s="70"/>
      <c r="CT328" s="70"/>
      <c r="CU328" s="70"/>
      <c r="CV328" s="70"/>
      <c r="CW328" s="70"/>
      <c r="CX328" s="70"/>
      <c r="CY328" s="70"/>
      <c r="CZ328" s="70"/>
      <c r="DA328" s="70"/>
      <c r="DB328" s="70"/>
      <c r="DC328" s="70"/>
      <c r="DD328" s="70"/>
      <c r="DE328" s="70"/>
      <c r="DF328" s="70"/>
      <c r="DG328" s="70"/>
      <c r="DH328" s="70"/>
      <c r="DI328" s="70"/>
      <c r="DJ328" s="70"/>
      <c r="DK328" s="70"/>
      <c r="DL328" s="70"/>
      <c r="DM328" s="70"/>
      <c r="DN328" s="70"/>
      <c r="DO328" s="70"/>
      <c r="DP328" s="70"/>
      <c r="DQ328" s="70"/>
      <c r="DR328" s="70"/>
      <c r="DS328" s="70"/>
      <c r="DT328" s="70"/>
      <c r="DU328" s="70"/>
      <c r="DV328" s="70"/>
      <c r="DW328" s="70"/>
      <c r="DX328" s="70"/>
      <c r="DY328" s="70"/>
      <c r="DZ328" s="70"/>
      <c r="EA328" s="70"/>
      <c r="EB328" s="70"/>
      <c r="EC328" s="70"/>
      <c r="ED328" s="70"/>
      <c r="EE328" s="95" t="s">
        <v>450</v>
      </c>
      <c r="EF328" s="663"/>
      <c r="EG328" s="663"/>
      <c r="EH328" s="663"/>
      <c r="EI328" s="216"/>
      <c r="EJ328" s="674"/>
      <c r="EK328" s="674"/>
      <c r="EL328" s="674"/>
      <c r="EM328" s="674"/>
      <c r="EN328" s="674"/>
      <c r="EO328" s="674"/>
      <c r="EP328" s="674"/>
      <c r="EQ328" s="674"/>
      <c r="ER328" s="674"/>
      <c r="ES328" s="674"/>
      <c r="ET328" s="674"/>
      <c r="EU328" s="674"/>
      <c r="EV328" s="674"/>
      <c r="EW328" s="674"/>
      <c r="EX328" s="674"/>
      <c r="EY328" s="674"/>
      <c r="EZ328" s="674"/>
      <c r="FA328" s="674"/>
      <c r="FB328" s="674"/>
      <c r="FC328" s="674"/>
      <c r="FD328" s="674"/>
      <c r="FE328" s="674"/>
      <c r="FF328" s="674"/>
      <c r="FG328" s="674"/>
      <c r="FH328" s="674"/>
      <c r="FI328" s="674"/>
      <c r="FJ328" s="674"/>
      <c r="FK328" s="674"/>
      <c r="FL328" s="674"/>
      <c r="FM328" s="674"/>
      <c r="FN328" s="674"/>
      <c r="FO328" s="674"/>
      <c r="FP328" s="674"/>
      <c r="FQ328" s="674"/>
      <c r="FR328" s="674"/>
      <c r="FS328" s="674"/>
      <c r="FT328" s="674"/>
      <c r="FU328" s="674"/>
      <c r="FV328" s="674"/>
      <c r="FW328" s="674"/>
      <c r="FX328" s="674"/>
      <c r="FY328" s="674"/>
      <c r="FZ328" s="674"/>
      <c r="GA328" s="674"/>
      <c r="GB328" s="674"/>
      <c r="GC328" s="674"/>
      <c r="GD328" s="674"/>
      <c r="GE328" s="674"/>
      <c r="GF328" s="674"/>
      <c r="GG328" s="674"/>
      <c r="GH328" s="674"/>
      <c r="GI328" s="674"/>
      <c r="GJ328" s="674"/>
      <c r="GK328" s="674"/>
      <c r="GL328" s="674"/>
      <c r="GM328" s="674"/>
      <c r="GN328" s="674"/>
      <c r="GO328" s="674"/>
      <c r="GP328" s="674"/>
      <c r="GQ328" s="674"/>
      <c r="GR328" s="674"/>
      <c r="GS328" s="674"/>
      <c r="GT328" s="674"/>
      <c r="GU328" s="674"/>
      <c r="GV328" s="674"/>
      <c r="GW328" s="674"/>
      <c r="GX328" s="674"/>
      <c r="GY328" s="674"/>
      <c r="GZ328" s="674"/>
      <c r="HA328" s="674"/>
      <c r="HB328" s="674"/>
      <c r="HC328" s="674"/>
      <c r="HD328" s="674"/>
      <c r="HE328" s="674"/>
      <c r="HF328" s="674"/>
      <c r="HG328" s="674"/>
      <c r="HH328" s="674"/>
      <c r="HI328" s="674"/>
      <c r="HJ328" s="674"/>
      <c r="HK328" s="674"/>
      <c r="HL328" s="674"/>
      <c r="HM328" s="674"/>
      <c r="HN328" s="674"/>
      <c r="HO328" s="674"/>
      <c r="HP328" s="674"/>
      <c r="HQ328" s="674"/>
      <c r="HR328" s="674"/>
      <c r="HS328" s="674"/>
      <c r="HT328" s="674"/>
      <c r="HU328" s="674"/>
      <c r="HV328" s="674"/>
      <c r="HW328" s="674"/>
      <c r="HX328" s="674"/>
      <c r="HY328" s="674"/>
      <c r="HZ328" s="674"/>
      <c r="IA328" s="674"/>
      <c r="IB328" s="674"/>
      <c r="IC328" s="674"/>
      <c r="ID328" s="674"/>
      <c r="IE328" s="674"/>
      <c r="IF328" s="674"/>
      <c r="IG328" s="674"/>
      <c r="IH328" s="674"/>
      <c r="II328" s="674"/>
      <c r="IJ328" s="674"/>
      <c r="IK328" s="674"/>
      <c r="IL328" s="674"/>
      <c r="IM328" s="674"/>
      <c r="IN328" s="674"/>
      <c r="IO328" s="674"/>
      <c r="IP328" s="674"/>
      <c r="IQ328" s="70"/>
    </row>
    <row r="329" spans="10:251" ht="16.5" hidden="1" customHeight="1">
      <c r="J329" s="214"/>
      <c r="R329" s="95"/>
      <c r="S329" s="95"/>
      <c r="T329" s="95"/>
      <c r="U329" s="70"/>
      <c r="V329" s="214"/>
      <c r="W329" s="70"/>
      <c r="X329" s="70"/>
      <c r="Y329" s="70"/>
      <c r="Z329" s="70"/>
      <c r="AA329" s="70"/>
      <c r="AB329" s="70"/>
      <c r="AC329" s="70"/>
      <c r="AD329" s="70"/>
      <c r="AE329" s="70"/>
      <c r="AF329" s="70"/>
      <c r="AG329" s="70"/>
      <c r="AH329" s="70"/>
      <c r="AI329" s="70"/>
      <c r="AJ329" s="70"/>
      <c r="AK329" s="70"/>
      <c r="AL329" s="70"/>
      <c r="AM329" s="70"/>
      <c r="AN329" s="70"/>
      <c r="AO329" s="70"/>
      <c r="AP329" s="70"/>
      <c r="AQ329" s="70"/>
      <c r="AR329" s="70"/>
      <c r="AS329" s="70"/>
      <c r="AT329" s="70"/>
      <c r="AU329" s="70"/>
      <c r="AV329" s="70"/>
      <c r="AW329" s="70"/>
      <c r="AX329" s="70"/>
      <c r="AY329" s="70"/>
      <c r="AZ329" s="70"/>
      <c r="BA329" s="70"/>
      <c r="BB329" s="70"/>
      <c r="BC329" s="70"/>
      <c r="BD329" s="70"/>
      <c r="BE329" s="70"/>
      <c r="BF329" s="70"/>
      <c r="BG329" s="70"/>
      <c r="BH329" s="70"/>
      <c r="BI329" s="70"/>
      <c r="BJ329" s="70"/>
      <c r="BK329" s="70"/>
      <c r="BL329" s="70"/>
      <c r="BM329" s="70"/>
      <c r="BN329" s="70"/>
      <c r="BO329" s="70"/>
      <c r="BP329" s="70"/>
      <c r="BQ329" s="70"/>
      <c r="BR329" s="70"/>
      <c r="BS329" s="70"/>
      <c r="BT329" s="70"/>
      <c r="BU329" s="70"/>
      <c r="BV329" s="70"/>
      <c r="BW329" s="70"/>
      <c r="BX329" s="70"/>
      <c r="BY329" s="70"/>
      <c r="BZ329" s="70"/>
      <c r="CA329" s="70"/>
      <c r="CB329" s="70"/>
      <c r="CC329" s="70"/>
      <c r="CD329" s="70"/>
      <c r="CE329" s="70"/>
      <c r="CF329" s="70"/>
      <c r="CG329" s="70"/>
      <c r="CH329" s="70"/>
      <c r="CI329" s="70"/>
      <c r="CJ329" s="70"/>
      <c r="CK329" s="70"/>
      <c r="CL329" s="70"/>
      <c r="CM329" s="70"/>
      <c r="CN329" s="70"/>
      <c r="CO329" s="70"/>
      <c r="CP329" s="70"/>
      <c r="CQ329" s="70"/>
      <c r="CR329" s="70"/>
      <c r="CS329" s="70"/>
      <c r="CT329" s="70"/>
      <c r="CU329" s="70"/>
      <c r="CV329" s="70"/>
      <c r="CW329" s="70"/>
      <c r="CX329" s="70"/>
      <c r="CY329" s="70"/>
      <c r="CZ329" s="70"/>
      <c r="DA329" s="70"/>
      <c r="DB329" s="70"/>
      <c r="DC329" s="70"/>
      <c r="DD329" s="70"/>
      <c r="DE329" s="70"/>
      <c r="DF329" s="70"/>
      <c r="DG329" s="70"/>
      <c r="DH329" s="70"/>
      <c r="DI329" s="70"/>
      <c r="DJ329" s="70"/>
      <c r="DK329" s="70"/>
      <c r="DL329" s="70"/>
      <c r="DM329" s="70"/>
      <c r="DN329" s="70"/>
      <c r="DO329" s="70"/>
      <c r="DP329" s="70"/>
      <c r="DQ329" s="70"/>
      <c r="DR329" s="70"/>
      <c r="DS329" s="70"/>
      <c r="DT329" s="70"/>
      <c r="DU329" s="70"/>
      <c r="DV329" s="70"/>
      <c r="DW329" s="70"/>
      <c r="DX329" s="70"/>
      <c r="DY329" s="70"/>
      <c r="DZ329" s="70"/>
      <c r="EA329" s="70"/>
      <c r="EB329" s="70"/>
      <c r="EC329" s="70"/>
      <c r="ED329" s="70"/>
      <c r="EE329" s="95" t="s">
        <v>450</v>
      </c>
      <c r="EF329" s="663"/>
      <c r="EG329" s="663"/>
      <c r="EH329" s="663"/>
      <c r="EI329" s="216"/>
      <c r="EJ329" s="674"/>
      <c r="EK329" s="674"/>
      <c r="EL329" s="674"/>
      <c r="EM329" s="674"/>
      <c r="EN329" s="674"/>
      <c r="EO329" s="674"/>
      <c r="EP329" s="674"/>
      <c r="EQ329" s="674"/>
      <c r="ER329" s="674"/>
      <c r="ES329" s="674"/>
      <c r="ET329" s="674"/>
      <c r="EU329" s="674"/>
      <c r="EV329" s="674"/>
      <c r="EW329" s="674"/>
      <c r="EX329" s="674"/>
      <c r="EY329" s="674"/>
      <c r="EZ329" s="674"/>
      <c r="FA329" s="674"/>
      <c r="FB329" s="674"/>
      <c r="FC329" s="674"/>
      <c r="FD329" s="674"/>
      <c r="FE329" s="674"/>
      <c r="FF329" s="674"/>
      <c r="FG329" s="674"/>
      <c r="FH329" s="674"/>
      <c r="FI329" s="674"/>
      <c r="FJ329" s="674"/>
      <c r="FK329" s="674"/>
      <c r="FL329" s="674"/>
      <c r="FM329" s="674"/>
      <c r="FN329" s="674"/>
      <c r="FO329" s="674"/>
      <c r="FP329" s="674"/>
      <c r="FQ329" s="674"/>
      <c r="FR329" s="674"/>
      <c r="FS329" s="674"/>
      <c r="FT329" s="674"/>
      <c r="FU329" s="674"/>
      <c r="FV329" s="674"/>
      <c r="FW329" s="674"/>
      <c r="FX329" s="674"/>
      <c r="FY329" s="674"/>
      <c r="FZ329" s="674"/>
      <c r="GA329" s="674"/>
      <c r="GB329" s="674"/>
      <c r="GC329" s="674"/>
      <c r="GD329" s="674"/>
      <c r="GE329" s="674"/>
      <c r="GF329" s="674"/>
      <c r="GG329" s="674"/>
      <c r="GH329" s="674"/>
      <c r="GI329" s="674"/>
      <c r="GJ329" s="674"/>
      <c r="GK329" s="674"/>
      <c r="GL329" s="674"/>
      <c r="GM329" s="674"/>
      <c r="GN329" s="674"/>
      <c r="GO329" s="674"/>
      <c r="GP329" s="674"/>
      <c r="GQ329" s="674"/>
      <c r="GR329" s="674"/>
      <c r="GS329" s="674"/>
      <c r="GT329" s="674"/>
      <c r="GU329" s="674"/>
      <c r="GV329" s="674"/>
      <c r="GW329" s="674"/>
      <c r="GX329" s="674"/>
      <c r="GY329" s="674"/>
      <c r="GZ329" s="674"/>
      <c r="HA329" s="674"/>
      <c r="HB329" s="674"/>
      <c r="HC329" s="674"/>
      <c r="HD329" s="674"/>
      <c r="HE329" s="674"/>
      <c r="HF329" s="674"/>
      <c r="HG329" s="674"/>
      <c r="HH329" s="674"/>
      <c r="HI329" s="674"/>
      <c r="HJ329" s="674"/>
      <c r="HK329" s="674"/>
      <c r="HL329" s="674"/>
      <c r="HM329" s="674"/>
      <c r="HN329" s="674"/>
      <c r="HO329" s="674"/>
      <c r="HP329" s="674"/>
      <c r="HQ329" s="674"/>
      <c r="HR329" s="674"/>
      <c r="HS329" s="674"/>
      <c r="HT329" s="674"/>
      <c r="HU329" s="674"/>
      <c r="HV329" s="674"/>
      <c r="HW329" s="674"/>
      <c r="HX329" s="674"/>
      <c r="HY329" s="674"/>
      <c r="HZ329" s="674"/>
      <c r="IA329" s="674"/>
      <c r="IB329" s="674"/>
      <c r="IC329" s="674"/>
      <c r="ID329" s="674"/>
      <c r="IE329" s="674"/>
      <c r="IF329" s="674"/>
      <c r="IG329" s="674"/>
      <c r="IH329" s="674"/>
      <c r="II329" s="674"/>
      <c r="IJ329" s="674"/>
      <c r="IK329" s="674"/>
      <c r="IL329" s="674"/>
      <c r="IM329" s="674"/>
      <c r="IN329" s="674"/>
      <c r="IO329" s="674"/>
      <c r="IP329" s="674"/>
      <c r="IQ329" s="70"/>
    </row>
    <row r="330" spans="10:251" ht="16.5" hidden="1" customHeight="1">
      <c r="J330" s="214"/>
      <c r="R330" s="95"/>
      <c r="S330" s="95"/>
      <c r="T330" s="95"/>
      <c r="U330" s="70"/>
      <c r="V330" s="214"/>
      <c r="W330" s="70"/>
      <c r="X330" s="70"/>
      <c r="Y330" s="70"/>
      <c r="Z330" s="70"/>
      <c r="AA330" s="70"/>
      <c r="AB330" s="70"/>
      <c r="AC330" s="70"/>
      <c r="AD330" s="70"/>
      <c r="AE330" s="70"/>
      <c r="AF330" s="70"/>
      <c r="AG330" s="70"/>
      <c r="AH330" s="70"/>
      <c r="AI330" s="70"/>
      <c r="AJ330" s="70"/>
      <c r="AK330" s="70"/>
      <c r="AL330" s="70"/>
      <c r="AM330" s="70"/>
      <c r="AN330" s="70"/>
      <c r="AO330" s="70"/>
      <c r="AP330" s="70"/>
      <c r="AQ330" s="70"/>
      <c r="AR330" s="70"/>
      <c r="AS330" s="70"/>
      <c r="AT330" s="70"/>
      <c r="AU330" s="70"/>
      <c r="AV330" s="70"/>
      <c r="AW330" s="70"/>
      <c r="AX330" s="70"/>
      <c r="AY330" s="70"/>
      <c r="AZ330" s="70"/>
      <c r="BA330" s="70"/>
      <c r="BB330" s="70"/>
      <c r="BC330" s="70"/>
      <c r="BD330" s="70"/>
      <c r="BE330" s="70"/>
      <c r="BF330" s="70"/>
      <c r="BG330" s="70"/>
      <c r="BH330" s="70"/>
      <c r="BI330" s="70"/>
      <c r="BJ330" s="70"/>
      <c r="BK330" s="70"/>
      <c r="BL330" s="70"/>
      <c r="BM330" s="70"/>
      <c r="BN330" s="70"/>
      <c r="BO330" s="70"/>
      <c r="BP330" s="70"/>
      <c r="BQ330" s="70"/>
      <c r="BR330" s="70"/>
      <c r="BS330" s="70"/>
      <c r="BT330" s="70"/>
      <c r="BU330" s="70"/>
      <c r="BV330" s="70"/>
      <c r="BW330" s="70"/>
      <c r="BX330" s="70"/>
      <c r="BY330" s="70"/>
      <c r="BZ330" s="70"/>
      <c r="CA330" s="70"/>
      <c r="CB330" s="70"/>
      <c r="CC330" s="70"/>
      <c r="CD330" s="70"/>
      <c r="CE330" s="70"/>
      <c r="CF330" s="70"/>
      <c r="CG330" s="70"/>
      <c r="CH330" s="70"/>
      <c r="CI330" s="70"/>
      <c r="CJ330" s="70"/>
      <c r="CK330" s="70"/>
      <c r="CL330" s="70"/>
      <c r="CM330" s="70"/>
      <c r="CN330" s="70"/>
      <c r="CO330" s="70"/>
      <c r="CP330" s="70"/>
      <c r="CQ330" s="70"/>
      <c r="CR330" s="70"/>
      <c r="CS330" s="70"/>
      <c r="CT330" s="70"/>
      <c r="CU330" s="70"/>
      <c r="CV330" s="70"/>
      <c r="CW330" s="70"/>
      <c r="CX330" s="70"/>
      <c r="CY330" s="70"/>
      <c r="CZ330" s="70"/>
      <c r="DA330" s="70"/>
      <c r="DB330" s="70"/>
      <c r="DC330" s="70"/>
      <c r="DD330" s="70"/>
      <c r="DE330" s="70"/>
      <c r="DF330" s="70"/>
      <c r="DG330" s="70"/>
      <c r="DH330" s="70"/>
      <c r="DI330" s="70"/>
      <c r="DJ330" s="70"/>
      <c r="DK330" s="70"/>
      <c r="DL330" s="70"/>
      <c r="DM330" s="70"/>
      <c r="DN330" s="70"/>
      <c r="DO330" s="70"/>
      <c r="DP330" s="70"/>
      <c r="DQ330" s="70"/>
      <c r="DR330" s="70"/>
      <c r="DS330" s="70"/>
      <c r="DT330" s="70"/>
      <c r="DU330" s="70"/>
      <c r="DV330" s="70"/>
      <c r="DW330" s="70"/>
      <c r="DX330" s="70"/>
      <c r="DY330" s="70"/>
      <c r="DZ330" s="70"/>
      <c r="EA330" s="70"/>
      <c r="EB330" s="70"/>
      <c r="EC330" s="70"/>
      <c r="ED330" s="70"/>
      <c r="EE330" s="95" t="s">
        <v>450</v>
      </c>
      <c r="EF330" s="663"/>
      <c r="EG330" s="663"/>
      <c r="EH330" s="663"/>
      <c r="EI330" s="216"/>
      <c r="EJ330" s="674"/>
      <c r="EK330" s="674"/>
      <c r="EL330" s="674"/>
      <c r="EM330" s="674"/>
      <c r="EN330" s="674"/>
      <c r="EO330" s="674"/>
      <c r="EP330" s="674"/>
      <c r="EQ330" s="674"/>
      <c r="ER330" s="674"/>
      <c r="ES330" s="674"/>
      <c r="ET330" s="674"/>
      <c r="EU330" s="674"/>
      <c r="EV330" s="674"/>
      <c r="EW330" s="674"/>
      <c r="EX330" s="674"/>
      <c r="EY330" s="674"/>
      <c r="EZ330" s="674"/>
      <c r="FA330" s="674"/>
      <c r="FB330" s="674"/>
      <c r="FC330" s="674"/>
      <c r="FD330" s="674"/>
      <c r="FE330" s="674"/>
      <c r="FF330" s="674"/>
      <c r="FG330" s="674"/>
      <c r="FH330" s="674"/>
      <c r="FI330" s="674"/>
      <c r="FJ330" s="674"/>
      <c r="FK330" s="674"/>
      <c r="FL330" s="674"/>
      <c r="FM330" s="674"/>
      <c r="FN330" s="674"/>
      <c r="FO330" s="674"/>
      <c r="FP330" s="674"/>
      <c r="FQ330" s="674"/>
      <c r="FR330" s="674"/>
      <c r="FS330" s="674"/>
      <c r="FT330" s="674"/>
      <c r="FU330" s="674"/>
      <c r="FV330" s="674"/>
      <c r="FW330" s="674"/>
      <c r="FX330" s="674"/>
      <c r="FY330" s="674"/>
      <c r="FZ330" s="674"/>
      <c r="GA330" s="674"/>
      <c r="GB330" s="674"/>
      <c r="GC330" s="674"/>
      <c r="GD330" s="674"/>
      <c r="GE330" s="674"/>
      <c r="GF330" s="674"/>
      <c r="GG330" s="674"/>
      <c r="GH330" s="674"/>
      <c r="GI330" s="674"/>
      <c r="GJ330" s="674"/>
      <c r="GK330" s="674"/>
      <c r="GL330" s="674"/>
      <c r="GM330" s="674"/>
      <c r="GN330" s="674"/>
      <c r="GO330" s="674"/>
      <c r="GP330" s="674"/>
      <c r="GQ330" s="674"/>
      <c r="GR330" s="674"/>
      <c r="GS330" s="674"/>
      <c r="GT330" s="674"/>
      <c r="GU330" s="674"/>
      <c r="GV330" s="674"/>
      <c r="GW330" s="674"/>
      <c r="GX330" s="674"/>
      <c r="GY330" s="674"/>
      <c r="GZ330" s="674"/>
      <c r="HA330" s="674"/>
      <c r="HB330" s="674"/>
      <c r="HC330" s="674"/>
      <c r="HD330" s="674"/>
      <c r="HE330" s="674"/>
      <c r="HF330" s="674"/>
      <c r="HG330" s="674"/>
      <c r="HH330" s="674"/>
      <c r="HI330" s="674"/>
      <c r="HJ330" s="674"/>
      <c r="HK330" s="674"/>
      <c r="HL330" s="674"/>
      <c r="HM330" s="674"/>
      <c r="HN330" s="674"/>
      <c r="HO330" s="674"/>
      <c r="HP330" s="674"/>
      <c r="HQ330" s="674"/>
      <c r="HR330" s="674"/>
      <c r="HS330" s="674"/>
      <c r="HT330" s="674"/>
      <c r="HU330" s="674"/>
      <c r="HV330" s="674"/>
      <c r="HW330" s="674"/>
      <c r="HX330" s="674"/>
      <c r="HY330" s="674"/>
      <c r="HZ330" s="674"/>
      <c r="IA330" s="674"/>
      <c r="IB330" s="674"/>
      <c r="IC330" s="674"/>
      <c r="ID330" s="674"/>
      <c r="IE330" s="674"/>
      <c r="IF330" s="674"/>
      <c r="IG330" s="674"/>
      <c r="IH330" s="674"/>
      <c r="II330" s="674"/>
      <c r="IJ330" s="674"/>
      <c r="IK330" s="674"/>
      <c r="IL330" s="674"/>
      <c r="IM330" s="674"/>
      <c r="IN330" s="674"/>
      <c r="IO330" s="674"/>
      <c r="IP330" s="674"/>
      <c r="IQ330" s="70"/>
    </row>
    <row r="331" spans="10:251" ht="16.5" hidden="1" customHeight="1">
      <c r="J331" s="214"/>
      <c r="R331" s="95"/>
      <c r="S331" s="95"/>
      <c r="T331" s="95"/>
      <c r="U331" s="70"/>
      <c r="V331" s="214"/>
      <c r="W331" s="70"/>
      <c r="X331" s="70"/>
      <c r="Y331" s="70"/>
      <c r="Z331" s="70"/>
      <c r="AA331" s="70"/>
      <c r="AB331" s="70"/>
      <c r="AC331" s="70"/>
      <c r="AD331" s="70"/>
      <c r="AE331" s="70"/>
      <c r="AF331" s="70"/>
      <c r="AG331" s="70"/>
      <c r="AH331" s="70"/>
      <c r="AI331" s="70"/>
      <c r="AJ331" s="70"/>
      <c r="AK331" s="70"/>
      <c r="AL331" s="70"/>
      <c r="AM331" s="70"/>
      <c r="AN331" s="70"/>
      <c r="AO331" s="70"/>
      <c r="AP331" s="70"/>
      <c r="AQ331" s="70"/>
      <c r="AR331" s="70"/>
      <c r="AS331" s="70"/>
      <c r="AT331" s="70"/>
      <c r="AU331" s="70"/>
      <c r="AV331" s="70"/>
      <c r="AW331" s="70"/>
      <c r="AX331" s="70"/>
      <c r="AY331" s="70"/>
      <c r="AZ331" s="70"/>
      <c r="BA331" s="70"/>
      <c r="BB331" s="70"/>
      <c r="BC331" s="70"/>
      <c r="BD331" s="70"/>
      <c r="BE331" s="70"/>
      <c r="BF331" s="70"/>
      <c r="BG331" s="70"/>
      <c r="BH331" s="70"/>
      <c r="BI331" s="70"/>
      <c r="BJ331" s="70"/>
      <c r="BK331" s="70"/>
      <c r="BL331" s="70"/>
      <c r="BM331" s="70"/>
      <c r="BN331" s="70"/>
      <c r="BO331" s="70"/>
      <c r="BP331" s="70"/>
      <c r="BQ331" s="70"/>
      <c r="BR331" s="70"/>
      <c r="BS331" s="70"/>
      <c r="BT331" s="70"/>
      <c r="BU331" s="70"/>
      <c r="BV331" s="70"/>
      <c r="BW331" s="70"/>
      <c r="BX331" s="70"/>
      <c r="BY331" s="70"/>
      <c r="BZ331" s="70"/>
      <c r="CA331" s="70"/>
      <c r="CB331" s="70"/>
      <c r="CC331" s="70"/>
      <c r="CD331" s="70"/>
      <c r="CE331" s="70"/>
      <c r="CF331" s="70"/>
      <c r="CG331" s="70"/>
      <c r="CH331" s="70"/>
      <c r="CI331" s="70"/>
      <c r="CJ331" s="70"/>
      <c r="CK331" s="70"/>
      <c r="CL331" s="70"/>
      <c r="CM331" s="70"/>
      <c r="CN331" s="70"/>
      <c r="CO331" s="70"/>
      <c r="CP331" s="70"/>
      <c r="CQ331" s="70"/>
      <c r="CR331" s="70"/>
      <c r="CS331" s="70"/>
      <c r="CT331" s="70"/>
      <c r="CU331" s="70"/>
      <c r="CV331" s="70"/>
      <c r="CW331" s="70"/>
      <c r="CX331" s="70"/>
      <c r="CY331" s="70"/>
      <c r="CZ331" s="70"/>
      <c r="DA331" s="70"/>
      <c r="DB331" s="70"/>
      <c r="DC331" s="70"/>
      <c r="DD331" s="70"/>
      <c r="DE331" s="70"/>
      <c r="DF331" s="70"/>
      <c r="DG331" s="70"/>
      <c r="DH331" s="70"/>
      <c r="DI331" s="70"/>
      <c r="DJ331" s="70"/>
      <c r="DK331" s="70"/>
      <c r="DL331" s="70"/>
      <c r="DM331" s="70"/>
      <c r="DN331" s="70"/>
      <c r="DO331" s="70"/>
      <c r="DP331" s="70"/>
      <c r="DQ331" s="70"/>
      <c r="DR331" s="70"/>
      <c r="DS331" s="70"/>
      <c r="DT331" s="70"/>
      <c r="DU331" s="70"/>
      <c r="DV331" s="70"/>
      <c r="DW331" s="70"/>
      <c r="DX331" s="70"/>
      <c r="DY331" s="70"/>
      <c r="DZ331" s="70"/>
      <c r="EA331" s="70"/>
      <c r="EB331" s="70"/>
      <c r="EC331" s="70"/>
      <c r="ED331" s="70"/>
      <c r="EE331" s="95" t="s">
        <v>450</v>
      </c>
      <c r="EF331" s="663"/>
      <c r="EG331" s="663"/>
      <c r="EH331" s="663"/>
      <c r="EI331" s="216"/>
      <c r="EJ331" s="674"/>
      <c r="EK331" s="674"/>
      <c r="EL331" s="674"/>
      <c r="EM331" s="674"/>
      <c r="EN331" s="674"/>
      <c r="EO331" s="674"/>
      <c r="EP331" s="674"/>
      <c r="EQ331" s="674"/>
      <c r="ER331" s="674"/>
      <c r="ES331" s="674"/>
      <c r="ET331" s="674"/>
      <c r="EU331" s="674"/>
      <c r="EV331" s="674"/>
      <c r="EW331" s="674"/>
      <c r="EX331" s="674"/>
      <c r="EY331" s="674"/>
      <c r="EZ331" s="674"/>
      <c r="FA331" s="674"/>
      <c r="FB331" s="674"/>
      <c r="FC331" s="674"/>
      <c r="FD331" s="674"/>
      <c r="FE331" s="674"/>
      <c r="FF331" s="674"/>
      <c r="FG331" s="674"/>
      <c r="FH331" s="674"/>
      <c r="FI331" s="674"/>
      <c r="FJ331" s="674"/>
      <c r="FK331" s="674"/>
      <c r="FL331" s="674"/>
      <c r="FM331" s="674"/>
      <c r="FN331" s="674"/>
      <c r="FO331" s="674"/>
      <c r="FP331" s="674"/>
      <c r="FQ331" s="674"/>
      <c r="FR331" s="674"/>
      <c r="FS331" s="674"/>
      <c r="FT331" s="674"/>
      <c r="FU331" s="674"/>
      <c r="FV331" s="674"/>
      <c r="FW331" s="674"/>
      <c r="FX331" s="674"/>
      <c r="FY331" s="674"/>
      <c r="FZ331" s="674"/>
      <c r="GA331" s="674"/>
      <c r="GB331" s="674"/>
      <c r="GC331" s="674"/>
      <c r="GD331" s="674"/>
      <c r="GE331" s="674"/>
      <c r="GF331" s="674"/>
      <c r="GG331" s="674"/>
      <c r="GH331" s="674"/>
      <c r="GI331" s="674"/>
      <c r="GJ331" s="674"/>
      <c r="GK331" s="674"/>
      <c r="GL331" s="674"/>
      <c r="GM331" s="674"/>
      <c r="GN331" s="674"/>
      <c r="GO331" s="674"/>
      <c r="GP331" s="674"/>
      <c r="GQ331" s="674"/>
      <c r="GR331" s="674"/>
      <c r="GS331" s="674"/>
      <c r="GT331" s="674"/>
      <c r="GU331" s="674"/>
      <c r="GV331" s="674"/>
      <c r="GW331" s="674"/>
      <c r="GX331" s="674"/>
      <c r="GY331" s="674"/>
      <c r="GZ331" s="674"/>
      <c r="HA331" s="674"/>
      <c r="HB331" s="674"/>
      <c r="HC331" s="674"/>
      <c r="HD331" s="674"/>
      <c r="HE331" s="674"/>
      <c r="HF331" s="674"/>
      <c r="HG331" s="674"/>
      <c r="HH331" s="674"/>
      <c r="HI331" s="674"/>
      <c r="HJ331" s="674"/>
      <c r="HK331" s="674"/>
      <c r="HL331" s="674"/>
      <c r="HM331" s="674"/>
      <c r="HN331" s="674"/>
      <c r="HO331" s="674"/>
      <c r="HP331" s="674"/>
      <c r="HQ331" s="674"/>
      <c r="HR331" s="674"/>
      <c r="HS331" s="674"/>
      <c r="HT331" s="674"/>
      <c r="HU331" s="674"/>
      <c r="HV331" s="674"/>
      <c r="HW331" s="674"/>
      <c r="HX331" s="674"/>
      <c r="HY331" s="674"/>
      <c r="HZ331" s="674"/>
      <c r="IA331" s="674"/>
      <c r="IB331" s="674"/>
      <c r="IC331" s="674"/>
      <c r="ID331" s="674"/>
      <c r="IE331" s="674"/>
      <c r="IF331" s="674"/>
      <c r="IG331" s="674"/>
      <c r="IH331" s="674"/>
      <c r="II331" s="674"/>
      <c r="IJ331" s="674"/>
      <c r="IK331" s="674"/>
      <c r="IL331" s="674"/>
      <c r="IM331" s="674"/>
      <c r="IN331" s="674"/>
      <c r="IO331" s="674"/>
      <c r="IP331" s="674"/>
      <c r="IQ331" s="70"/>
    </row>
    <row r="332" spans="10:251" ht="16.5" hidden="1" customHeight="1">
      <c r="J332" s="214"/>
      <c r="R332" s="95"/>
      <c r="S332" s="95"/>
      <c r="T332" s="95"/>
      <c r="U332" s="70"/>
      <c r="V332" s="214"/>
      <c r="W332" s="70"/>
      <c r="X332" s="70"/>
      <c r="Y332" s="70"/>
      <c r="Z332" s="70"/>
      <c r="AA332" s="70"/>
      <c r="AB332" s="70"/>
      <c r="AC332" s="70"/>
      <c r="AD332" s="70"/>
      <c r="AE332" s="70"/>
      <c r="AF332" s="70"/>
      <c r="AG332" s="70"/>
      <c r="AH332" s="70"/>
      <c r="AI332" s="70"/>
      <c r="AJ332" s="70"/>
      <c r="AK332" s="70"/>
      <c r="AL332" s="70"/>
      <c r="AM332" s="70"/>
      <c r="AN332" s="70"/>
      <c r="AO332" s="70"/>
      <c r="AP332" s="70"/>
      <c r="AQ332" s="70"/>
      <c r="AR332" s="70"/>
      <c r="AS332" s="70"/>
      <c r="AT332" s="70"/>
      <c r="AU332" s="70"/>
      <c r="AV332" s="70"/>
      <c r="AW332" s="70"/>
      <c r="AX332" s="70"/>
      <c r="AY332" s="70"/>
      <c r="AZ332" s="70"/>
      <c r="BA332" s="70"/>
      <c r="BB332" s="70"/>
      <c r="BC332" s="70"/>
      <c r="BD332" s="70"/>
      <c r="BE332" s="70"/>
      <c r="BF332" s="70"/>
      <c r="BG332" s="70"/>
      <c r="BH332" s="70"/>
      <c r="BI332" s="70"/>
      <c r="BJ332" s="70"/>
      <c r="BK332" s="70"/>
      <c r="BL332" s="70"/>
      <c r="BM332" s="70"/>
      <c r="BN332" s="70"/>
      <c r="BO332" s="70"/>
      <c r="BP332" s="70"/>
      <c r="BQ332" s="70"/>
      <c r="BR332" s="70"/>
      <c r="BS332" s="70"/>
      <c r="BT332" s="70"/>
      <c r="BU332" s="70"/>
      <c r="BV332" s="70"/>
      <c r="BW332" s="70"/>
      <c r="BX332" s="70"/>
      <c r="BY332" s="70"/>
      <c r="BZ332" s="70"/>
      <c r="CA332" s="70"/>
      <c r="CB332" s="70"/>
      <c r="CC332" s="70"/>
      <c r="CD332" s="70"/>
      <c r="CE332" s="70"/>
      <c r="CF332" s="70"/>
      <c r="CG332" s="70"/>
      <c r="CH332" s="70"/>
      <c r="CI332" s="70"/>
      <c r="CJ332" s="70"/>
      <c r="CK332" s="70"/>
      <c r="CL332" s="70"/>
      <c r="CM332" s="70"/>
      <c r="CN332" s="70"/>
      <c r="CO332" s="70"/>
      <c r="CP332" s="70"/>
      <c r="CQ332" s="70"/>
      <c r="CR332" s="70"/>
      <c r="CS332" s="70"/>
      <c r="CT332" s="70"/>
      <c r="CU332" s="70"/>
      <c r="CV332" s="70"/>
      <c r="CW332" s="70"/>
      <c r="CX332" s="70"/>
      <c r="CY332" s="70"/>
      <c r="CZ332" s="70"/>
      <c r="DA332" s="70"/>
      <c r="DB332" s="70"/>
      <c r="DC332" s="70"/>
      <c r="DD332" s="70"/>
      <c r="DE332" s="70"/>
      <c r="DF332" s="70"/>
      <c r="DG332" s="70"/>
      <c r="DH332" s="70"/>
      <c r="DI332" s="70"/>
      <c r="DJ332" s="70"/>
      <c r="DK332" s="70"/>
      <c r="DL332" s="70"/>
      <c r="DM332" s="70"/>
      <c r="DN332" s="70"/>
      <c r="DO332" s="70"/>
      <c r="DP332" s="70"/>
      <c r="DQ332" s="70"/>
      <c r="DR332" s="70"/>
      <c r="DS332" s="70"/>
      <c r="DT332" s="70"/>
      <c r="DU332" s="70"/>
      <c r="DV332" s="70"/>
      <c r="DW332" s="70"/>
      <c r="DX332" s="70"/>
      <c r="DY332" s="70"/>
      <c r="DZ332" s="70"/>
      <c r="EA332" s="70"/>
      <c r="EB332" s="70"/>
      <c r="EC332" s="70"/>
      <c r="ED332" s="70"/>
      <c r="EE332" s="95" t="s">
        <v>450</v>
      </c>
      <c r="EF332" s="663"/>
      <c r="EG332" s="663"/>
      <c r="EH332" s="663"/>
      <c r="EI332" s="216"/>
      <c r="EJ332" s="674"/>
      <c r="EK332" s="674"/>
      <c r="EL332" s="674"/>
      <c r="EM332" s="674"/>
      <c r="EN332" s="674"/>
      <c r="EO332" s="674"/>
      <c r="EP332" s="674"/>
      <c r="EQ332" s="674"/>
      <c r="ER332" s="674"/>
      <c r="ES332" s="674"/>
      <c r="ET332" s="674"/>
      <c r="EU332" s="674"/>
      <c r="EV332" s="674"/>
      <c r="EW332" s="674"/>
      <c r="EX332" s="674"/>
      <c r="EY332" s="674"/>
      <c r="EZ332" s="674"/>
      <c r="FA332" s="674"/>
      <c r="FB332" s="674"/>
      <c r="FC332" s="674"/>
      <c r="FD332" s="674"/>
      <c r="FE332" s="674"/>
      <c r="FF332" s="674"/>
      <c r="FG332" s="674"/>
      <c r="FH332" s="674"/>
      <c r="FI332" s="674"/>
      <c r="FJ332" s="674"/>
      <c r="FK332" s="674"/>
      <c r="FL332" s="674"/>
      <c r="FM332" s="674"/>
      <c r="FN332" s="674"/>
      <c r="FO332" s="674"/>
      <c r="FP332" s="674"/>
      <c r="FQ332" s="674"/>
      <c r="FR332" s="674"/>
      <c r="FS332" s="674"/>
      <c r="FT332" s="674"/>
      <c r="FU332" s="674"/>
      <c r="FV332" s="674"/>
      <c r="FW332" s="674"/>
      <c r="FX332" s="674"/>
      <c r="FY332" s="674"/>
      <c r="FZ332" s="674"/>
      <c r="GA332" s="674"/>
      <c r="GB332" s="674"/>
      <c r="GC332" s="674"/>
      <c r="GD332" s="674"/>
      <c r="GE332" s="674"/>
      <c r="GF332" s="674"/>
      <c r="GG332" s="674"/>
      <c r="GH332" s="674"/>
      <c r="GI332" s="674"/>
      <c r="GJ332" s="674"/>
      <c r="GK332" s="674"/>
      <c r="GL332" s="674"/>
      <c r="GM332" s="674"/>
      <c r="GN332" s="674"/>
      <c r="GO332" s="674"/>
      <c r="GP332" s="674"/>
      <c r="GQ332" s="674"/>
      <c r="GR332" s="674"/>
      <c r="GS332" s="674"/>
      <c r="GT332" s="674"/>
      <c r="GU332" s="674"/>
      <c r="GV332" s="674"/>
      <c r="GW332" s="674"/>
      <c r="GX332" s="674"/>
      <c r="GY332" s="674"/>
      <c r="GZ332" s="674"/>
      <c r="HA332" s="674"/>
      <c r="HB332" s="674"/>
      <c r="HC332" s="674"/>
      <c r="HD332" s="674"/>
      <c r="HE332" s="674"/>
      <c r="HF332" s="674"/>
      <c r="HG332" s="674"/>
      <c r="HH332" s="674"/>
      <c r="HI332" s="674"/>
      <c r="HJ332" s="674"/>
      <c r="HK332" s="674"/>
      <c r="HL332" s="674"/>
      <c r="HM332" s="674"/>
      <c r="HN332" s="674"/>
      <c r="HO332" s="674"/>
      <c r="HP332" s="674"/>
      <c r="HQ332" s="674"/>
      <c r="HR332" s="674"/>
      <c r="HS332" s="674"/>
      <c r="HT332" s="674"/>
      <c r="HU332" s="674"/>
      <c r="HV332" s="674"/>
      <c r="HW332" s="674"/>
      <c r="HX332" s="674"/>
      <c r="HY332" s="674"/>
      <c r="HZ332" s="674"/>
      <c r="IA332" s="674"/>
      <c r="IB332" s="674"/>
      <c r="IC332" s="674"/>
      <c r="ID332" s="674"/>
      <c r="IE332" s="674"/>
      <c r="IF332" s="674"/>
      <c r="IG332" s="674"/>
      <c r="IH332" s="674"/>
      <c r="II332" s="674"/>
      <c r="IJ332" s="674"/>
      <c r="IK332" s="674"/>
      <c r="IL332" s="674"/>
      <c r="IM332" s="674"/>
      <c r="IN332" s="674"/>
      <c r="IO332" s="674"/>
      <c r="IP332" s="674"/>
      <c r="IQ332" s="70"/>
    </row>
    <row r="333" spans="10:251" ht="16.5" hidden="1" customHeight="1">
      <c r="J333" s="214"/>
      <c r="R333" s="95"/>
      <c r="S333" s="95"/>
      <c r="T333" s="95"/>
      <c r="U333" s="70"/>
      <c r="V333" s="214"/>
      <c r="W333" s="70"/>
      <c r="X333" s="70"/>
      <c r="Y333" s="70"/>
      <c r="Z333" s="70"/>
      <c r="AA333" s="70"/>
      <c r="AB333" s="70"/>
      <c r="AC333" s="70"/>
      <c r="AD333" s="70"/>
      <c r="AE333" s="70"/>
      <c r="AF333" s="70"/>
      <c r="AG333" s="70"/>
      <c r="AH333" s="70"/>
      <c r="AI333" s="70"/>
      <c r="AJ333" s="70"/>
      <c r="AK333" s="70"/>
      <c r="AL333" s="70"/>
      <c r="AM333" s="70"/>
      <c r="AN333" s="70"/>
      <c r="AO333" s="70"/>
      <c r="AP333" s="70"/>
      <c r="AQ333" s="70"/>
      <c r="AR333" s="70"/>
      <c r="AS333" s="70"/>
      <c r="AT333" s="70"/>
      <c r="AU333" s="70"/>
      <c r="AV333" s="70"/>
      <c r="AW333" s="70"/>
      <c r="AX333" s="70"/>
      <c r="AY333" s="70"/>
      <c r="AZ333" s="70"/>
      <c r="BA333" s="70"/>
      <c r="BB333" s="70"/>
      <c r="BC333" s="70"/>
      <c r="BD333" s="70"/>
      <c r="BE333" s="70"/>
      <c r="BF333" s="70"/>
      <c r="BG333" s="70"/>
      <c r="BH333" s="70"/>
      <c r="BI333" s="70"/>
      <c r="BJ333" s="70"/>
      <c r="BK333" s="70"/>
      <c r="BL333" s="70"/>
      <c r="BM333" s="70"/>
      <c r="BN333" s="70"/>
      <c r="BO333" s="70"/>
      <c r="BP333" s="70"/>
      <c r="BQ333" s="70"/>
      <c r="BR333" s="70"/>
      <c r="BS333" s="70"/>
      <c r="BT333" s="70"/>
      <c r="BU333" s="70"/>
      <c r="BV333" s="70"/>
      <c r="BW333" s="70"/>
      <c r="BX333" s="70"/>
      <c r="BY333" s="70"/>
      <c r="BZ333" s="70"/>
      <c r="CA333" s="70"/>
      <c r="CB333" s="70"/>
      <c r="CC333" s="70"/>
      <c r="CD333" s="70"/>
      <c r="CE333" s="70"/>
      <c r="CF333" s="70"/>
      <c r="CG333" s="70"/>
      <c r="CH333" s="70"/>
      <c r="CI333" s="70"/>
      <c r="CJ333" s="70"/>
      <c r="CK333" s="70"/>
      <c r="CL333" s="70"/>
      <c r="CM333" s="70"/>
      <c r="CN333" s="70"/>
      <c r="CO333" s="70"/>
      <c r="CP333" s="70"/>
      <c r="CQ333" s="70"/>
      <c r="CR333" s="70"/>
      <c r="CS333" s="70"/>
      <c r="CT333" s="70"/>
      <c r="CU333" s="70"/>
      <c r="CV333" s="70"/>
      <c r="CW333" s="70"/>
      <c r="CX333" s="70"/>
      <c r="CY333" s="70"/>
      <c r="CZ333" s="70"/>
      <c r="DA333" s="70"/>
      <c r="DB333" s="70"/>
      <c r="DC333" s="70"/>
      <c r="DD333" s="70"/>
      <c r="DE333" s="70"/>
      <c r="DF333" s="70"/>
      <c r="DG333" s="70"/>
      <c r="DH333" s="70"/>
      <c r="DI333" s="70"/>
      <c r="DJ333" s="70"/>
      <c r="DK333" s="70"/>
      <c r="DL333" s="70"/>
      <c r="DM333" s="70"/>
      <c r="DN333" s="70"/>
      <c r="DO333" s="70"/>
      <c r="DP333" s="70"/>
      <c r="DQ333" s="70"/>
      <c r="DR333" s="70"/>
      <c r="DS333" s="70"/>
      <c r="DT333" s="70"/>
      <c r="DU333" s="70"/>
      <c r="DV333" s="70"/>
      <c r="DW333" s="70"/>
      <c r="DX333" s="70"/>
      <c r="DY333" s="70"/>
      <c r="DZ333" s="70"/>
      <c r="EA333" s="70"/>
      <c r="EB333" s="70"/>
      <c r="EC333" s="70"/>
      <c r="ED333" s="70"/>
      <c r="EE333" s="95" t="s">
        <v>450</v>
      </c>
      <c r="EF333" s="663"/>
      <c r="EG333" s="663"/>
      <c r="EH333" s="663"/>
      <c r="EI333" s="216"/>
      <c r="EJ333" s="674"/>
      <c r="EK333" s="674"/>
      <c r="EL333" s="674"/>
      <c r="EM333" s="674"/>
      <c r="EN333" s="674"/>
      <c r="EO333" s="674"/>
      <c r="EP333" s="674"/>
      <c r="EQ333" s="674"/>
      <c r="ER333" s="674"/>
      <c r="ES333" s="674"/>
      <c r="ET333" s="674"/>
      <c r="EU333" s="674"/>
      <c r="EV333" s="674"/>
      <c r="EW333" s="674"/>
      <c r="EX333" s="674"/>
      <c r="EY333" s="674"/>
      <c r="EZ333" s="674"/>
      <c r="FA333" s="674"/>
      <c r="FB333" s="674"/>
      <c r="FC333" s="674"/>
      <c r="FD333" s="674"/>
      <c r="FE333" s="674"/>
      <c r="FF333" s="674"/>
      <c r="FG333" s="674"/>
      <c r="FH333" s="674"/>
      <c r="FI333" s="674"/>
      <c r="FJ333" s="674"/>
      <c r="FK333" s="674"/>
      <c r="FL333" s="674"/>
      <c r="FM333" s="674"/>
      <c r="FN333" s="674"/>
      <c r="FO333" s="674"/>
      <c r="FP333" s="674"/>
      <c r="FQ333" s="674"/>
      <c r="FR333" s="674"/>
      <c r="FS333" s="674"/>
      <c r="FT333" s="674"/>
      <c r="FU333" s="674"/>
      <c r="FV333" s="674"/>
      <c r="FW333" s="674"/>
      <c r="FX333" s="674"/>
      <c r="FY333" s="674"/>
      <c r="FZ333" s="674"/>
      <c r="GA333" s="674"/>
      <c r="GB333" s="674"/>
      <c r="GC333" s="674"/>
      <c r="GD333" s="674"/>
      <c r="GE333" s="674"/>
      <c r="GF333" s="674"/>
      <c r="GG333" s="674"/>
      <c r="GH333" s="674"/>
      <c r="GI333" s="674"/>
      <c r="GJ333" s="674"/>
      <c r="GK333" s="674"/>
      <c r="GL333" s="674"/>
      <c r="GM333" s="674"/>
      <c r="GN333" s="674"/>
      <c r="GO333" s="674"/>
      <c r="GP333" s="674"/>
      <c r="GQ333" s="674"/>
      <c r="GR333" s="674"/>
      <c r="GS333" s="674"/>
      <c r="GT333" s="674"/>
      <c r="GU333" s="674"/>
      <c r="GV333" s="674"/>
      <c r="GW333" s="674"/>
      <c r="GX333" s="674"/>
      <c r="GY333" s="674"/>
      <c r="GZ333" s="674"/>
      <c r="HA333" s="674"/>
      <c r="HB333" s="674"/>
      <c r="HC333" s="674"/>
      <c r="HD333" s="674"/>
      <c r="HE333" s="674"/>
      <c r="HF333" s="674"/>
      <c r="HG333" s="674"/>
      <c r="HH333" s="674"/>
      <c r="HI333" s="674"/>
      <c r="HJ333" s="674"/>
      <c r="HK333" s="674"/>
      <c r="HL333" s="674"/>
      <c r="HM333" s="674"/>
      <c r="HN333" s="674"/>
      <c r="HO333" s="674"/>
      <c r="HP333" s="674"/>
      <c r="HQ333" s="674"/>
      <c r="HR333" s="674"/>
      <c r="HS333" s="674"/>
      <c r="HT333" s="674"/>
      <c r="HU333" s="674"/>
      <c r="HV333" s="674"/>
      <c r="HW333" s="674"/>
      <c r="HX333" s="674"/>
      <c r="HY333" s="674"/>
      <c r="HZ333" s="674"/>
      <c r="IA333" s="674"/>
      <c r="IB333" s="674"/>
      <c r="IC333" s="674"/>
      <c r="ID333" s="674"/>
      <c r="IE333" s="674"/>
      <c r="IF333" s="674"/>
      <c r="IG333" s="674"/>
      <c r="IH333" s="674"/>
      <c r="II333" s="674"/>
      <c r="IJ333" s="674"/>
      <c r="IK333" s="674"/>
      <c r="IL333" s="674"/>
      <c r="IM333" s="674"/>
      <c r="IN333" s="674"/>
      <c r="IO333" s="674"/>
      <c r="IP333" s="674"/>
      <c r="IQ333" s="70"/>
    </row>
    <row r="334" spans="10:251" ht="16.5" hidden="1" customHeight="1">
      <c r="J334" s="214"/>
      <c r="R334" s="95"/>
      <c r="S334" s="95"/>
      <c r="T334" s="95"/>
      <c r="U334" s="70"/>
      <c r="V334" s="214"/>
      <c r="W334" s="70"/>
      <c r="X334" s="70"/>
      <c r="Y334" s="70"/>
      <c r="Z334" s="70"/>
      <c r="AA334" s="70"/>
      <c r="AB334" s="70"/>
      <c r="AC334" s="70"/>
      <c r="AD334" s="70"/>
      <c r="AE334" s="70"/>
      <c r="AF334" s="70"/>
      <c r="AG334" s="70"/>
      <c r="AH334" s="70"/>
      <c r="AI334" s="70"/>
      <c r="AJ334" s="70"/>
      <c r="AK334" s="70"/>
      <c r="AL334" s="70"/>
      <c r="AM334" s="70"/>
      <c r="AN334" s="70"/>
      <c r="AO334" s="70"/>
      <c r="AP334" s="70"/>
      <c r="AQ334" s="70"/>
      <c r="AR334" s="70"/>
      <c r="AS334" s="70"/>
      <c r="AT334" s="70"/>
      <c r="AU334" s="70"/>
      <c r="AV334" s="70"/>
      <c r="AW334" s="70"/>
      <c r="AX334" s="70"/>
      <c r="AY334" s="70"/>
      <c r="AZ334" s="70"/>
      <c r="BA334" s="70"/>
      <c r="BB334" s="70"/>
      <c r="BC334" s="70"/>
      <c r="BD334" s="70"/>
      <c r="BE334" s="70"/>
      <c r="BF334" s="70"/>
      <c r="BG334" s="70"/>
      <c r="BH334" s="70"/>
      <c r="BI334" s="70"/>
      <c r="BJ334" s="70"/>
      <c r="BK334" s="70"/>
      <c r="BL334" s="70"/>
      <c r="BM334" s="70"/>
      <c r="BN334" s="70"/>
      <c r="BO334" s="70"/>
      <c r="BP334" s="70"/>
      <c r="BQ334" s="70"/>
      <c r="BR334" s="70"/>
      <c r="BS334" s="70"/>
      <c r="BT334" s="70"/>
      <c r="BU334" s="70"/>
      <c r="BV334" s="70"/>
      <c r="BW334" s="70"/>
      <c r="BX334" s="70"/>
      <c r="BY334" s="70"/>
      <c r="BZ334" s="70"/>
      <c r="CA334" s="70"/>
      <c r="CB334" s="70"/>
      <c r="CC334" s="70"/>
      <c r="CD334" s="70"/>
      <c r="CE334" s="70"/>
      <c r="CF334" s="70"/>
      <c r="CG334" s="70"/>
      <c r="CH334" s="70"/>
      <c r="CI334" s="70"/>
      <c r="CJ334" s="70"/>
      <c r="CK334" s="70"/>
      <c r="CL334" s="70"/>
      <c r="CM334" s="70"/>
      <c r="CN334" s="70"/>
      <c r="CO334" s="70"/>
      <c r="CP334" s="70"/>
      <c r="CQ334" s="70"/>
      <c r="CR334" s="70"/>
      <c r="CS334" s="70"/>
      <c r="CT334" s="70"/>
      <c r="CU334" s="70"/>
      <c r="CV334" s="70"/>
      <c r="CW334" s="70"/>
      <c r="CX334" s="70"/>
      <c r="CY334" s="70"/>
      <c r="CZ334" s="70"/>
      <c r="DA334" s="70"/>
      <c r="DB334" s="70"/>
      <c r="DC334" s="70"/>
      <c r="DD334" s="70"/>
      <c r="DE334" s="70"/>
      <c r="DF334" s="70"/>
      <c r="DG334" s="70"/>
      <c r="DH334" s="70"/>
      <c r="DI334" s="70"/>
      <c r="DJ334" s="70"/>
      <c r="DK334" s="70"/>
      <c r="DL334" s="70"/>
      <c r="DM334" s="70"/>
      <c r="DN334" s="70"/>
      <c r="DO334" s="70"/>
      <c r="DP334" s="70"/>
      <c r="DQ334" s="70"/>
      <c r="DR334" s="70"/>
      <c r="DS334" s="70"/>
      <c r="DT334" s="70"/>
      <c r="DU334" s="70"/>
      <c r="DV334" s="70"/>
      <c r="DW334" s="70"/>
      <c r="DX334" s="70"/>
      <c r="DY334" s="70"/>
      <c r="DZ334" s="70"/>
      <c r="EA334" s="70"/>
      <c r="EB334" s="70"/>
      <c r="EC334" s="70"/>
      <c r="ED334" s="70"/>
      <c r="EE334" s="95" t="s">
        <v>450</v>
      </c>
      <c r="EF334" s="663"/>
      <c r="EG334" s="663"/>
      <c r="EH334" s="663"/>
      <c r="EI334" s="216"/>
      <c r="EJ334" s="674"/>
      <c r="EK334" s="674"/>
      <c r="EL334" s="674"/>
      <c r="EM334" s="674"/>
      <c r="EN334" s="674"/>
      <c r="EO334" s="674"/>
      <c r="EP334" s="674"/>
      <c r="EQ334" s="674"/>
      <c r="ER334" s="674"/>
      <c r="ES334" s="674"/>
      <c r="ET334" s="674"/>
      <c r="EU334" s="674"/>
      <c r="EV334" s="674"/>
      <c r="EW334" s="674"/>
      <c r="EX334" s="674"/>
      <c r="EY334" s="674"/>
      <c r="EZ334" s="674"/>
      <c r="FA334" s="674"/>
      <c r="FB334" s="674"/>
      <c r="FC334" s="674"/>
      <c r="FD334" s="674"/>
      <c r="FE334" s="674"/>
      <c r="FF334" s="674"/>
      <c r="FG334" s="674"/>
      <c r="FH334" s="674"/>
      <c r="FI334" s="674"/>
      <c r="FJ334" s="674"/>
      <c r="FK334" s="674"/>
      <c r="FL334" s="674"/>
      <c r="FM334" s="674"/>
      <c r="FN334" s="674"/>
      <c r="FO334" s="674"/>
      <c r="FP334" s="674"/>
      <c r="FQ334" s="674"/>
      <c r="FR334" s="674"/>
      <c r="FS334" s="674"/>
      <c r="FT334" s="674"/>
      <c r="FU334" s="674"/>
      <c r="FV334" s="674"/>
      <c r="FW334" s="674"/>
      <c r="FX334" s="674"/>
      <c r="FY334" s="674"/>
      <c r="FZ334" s="674"/>
      <c r="GA334" s="674"/>
      <c r="GB334" s="674"/>
      <c r="GC334" s="674"/>
      <c r="GD334" s="674"/>
      <c r="GE334" s="674"/>
      <c r="GF334" s="674"/>
      <c r="GG334" s="674"/>
      <c r="GH334" s="674"/>
      <c r="GI334" s="674"/>
      <c r="GJ334" s="674"/>
      <c r="GK334" s="674"/>
      <c r="GL334" s="674"/>
      <c r="GM334" s="674"/>
      <c r="GN334" s="674"/>
      <c r="GO334" s="674"/>
      <c r="GP334" s="674"/>
      <c r="GQ334" s="674"/>
      <c r="GR334" s="674"/>
      <c r="GS334" s="674"/>
      <c r="GT334" s="674"/>
      <c r="GU334" s="674"/>
      <c r="GV334" s="674"/>
      <c r="GW334" s="674"/>
      <c r="GX334" s="674"/>
      <c r="GY334" s="674"/>
      <c r="GZ334" s="674"/>
      <c r="HA334" s="674"/>
      <c r="HB334" s="674"/>
      <c r="HC334" s="674"/>
      <c r="HD334" s="674"/>
      <c r="HE334" s="674"/>
      <c r="HF334" s="674"/>
      <c r="HG334" s="674"/>
      <c r="HH334" s="674"/>
      <c r="HI334" s="674"/>
      <c r="HJ334" s="674"/>
      <c r="HK334" s="674"/>
      <c r="HL334" s="674"/>
      <c r="HM334" s="674"/>
      <c r="HN334" s="674"/>
      <c r="HO334" s="674"/>
      <c r="HP334" s="674"/>
      <c r="HQ334" s="674"/>
      <c r="HR334" s="674"/>
      <c r="HS334" s="674"/>
      <c r="HT334" s="674"/>
      <c r="HU334" s="674"/>
      <c r="HV334" s="674"/>
      <c r="HW334" s="674"/>
      <c r="HX334" s="674"/>
      <c r="HY334" s="674"/>
      <c r="HZ334" s="674"/>
      <c r="IA334" s="674"/>
      <c r="IB334" s="674"/>
      <c r="IC334" s="674"/>
      <c r="ID334" s="674"/>
      <c r="IE334" s="674"/>
      <c r="IF334" s="674"/>
      <c r="IG334" s="674"/>
      <c r="IH334" s="674"/>
      <c r="II334" s="674"/>
      <c r="IJ334" s="674"/>
      <c r="IK334" s="674"/>
      <c r="IL334" s="674"/>
      <c r="IM334" s="674"/>
      <c r="IN334" s="674"/>
      <c r="IO334" s="674"/>
      <c r="IP334" s="674"/>
      <c r="IQ334" s="70"/>
    </row>
    <row r="335" spans="10:251" ht="16.5" hidden="1" customHeight="1">
      <c r="J335" s="214"/>
      <c r="R335" s="95"/>
      <c r="S335" s="95"/>
      <c r="T335" s="95"/>
      <c r="U335" s="70"/>
      <c r="V335" s="214"/>
      <c r="W335" s="70"/>
      <c r="X335" s="70"/>
      <c r="Y335" s="70"/>
      <c r="Z335" s="70"/>
      <c r="AA335" s="70"/>
      <c r="AB335" s="70"/>
      <c r="AC335" s="70"/>
      <c r="AD335" s="70"/>
      <c r="AE335" s="70"/>
      <c r="AF335" s="70"/>
      <c r="AG335" s="70"/>
      <c r="AH335" s="70"/>
      <c r="AI335" s="70"/>
      <c r="AJ335" s="70"/>
      <c r="AK335" s="70"/>
      <c r="AL335" s="70"/>
      <c r="AM335" s="70"/>
      <c r="AN335" s="70"/>
      <c r="AO335" s="70"/>
      <c r="AP335" s="70"/>
      <c r="AQ335" s="70"/>
      <c r="AR335" s="70"/>
      <c r="AS335" s="70"/>
      <c r="AT335" s="70"/>
      <c r="AU335" s="70"/>
      <c r="AV335" s="70"/>
      <c r="AW335" s="70"/>
      <c r="AX335" s="70"/>
      <c r="AY335" s="70"/>
      <c r="AZ335" s="70"/>
      <c r="BA335" s="70"/>
      <c r="BB335" s="70"/>
      <c r="BC335" s="70"/>
      <c r="BD335" s="70"/>
      <c r="BE335" s="70"/>
      <c r="BF335" s="70"/>
      <c r="BG335" s="70"/>
      <c r="BH335" s="70"/>
      <c r="BI335" s="70"/>
      <c r="BJ335" s="70"/>
      <c r="BK335" s="70"/>
      <c r="BL335" s="70"/>
      <c r="BM335" s="70"/>
      <c r="BN335" s="70"/>
      <c r="BO335" s="70"/>
      <c r="BP335" s="70"/>
      <c r="BQ335" s="70"/>
      <c r="BR335" s="70"/>
      <c r="BS335" s="70"/>
      <c r="BT335" s="70"/>
      <c r="BU335" s="70"/>
      <c r="BV335" s="70"/>
      <c r="BW335" s="70"/>
      <c r="BX335" s="70"/>
      <c r="BY335" s="70"/>
      <c r="BZ335" s="70"/>
      <c r="CA335" s="70"/>
      <c r="CB335" s="70"/>
      <c r="CC335" s="70"/>
      <c r="CD335" s="70"/>
      <c r="CE335" s="70"/>
      <c r="CF335" s="70"/>
      <c r="CG335" s="70"/>
      <c r="CH335" s="70"/>
      <c r="CI335" s="70"/>
      <c r="CJ335" s="70"/>
      <c r="CK335" s="70"/>
      <c r="CL335" s="70"/>
      <c r="CM335" s="70"/>
      <c r="CN335" s="70"/>
      <c r="CO335" s="70"/>
      <c r="CP335" s="70"/>
      <c r="CQ335" s="70"/>
      <c r="CR335" s="70"/>
      <c r="CS335" s="70"/>
      <c r="CT335" s="70"/>
      <c r="CU335" s="70"/>
      <c r="CV335" s="70"/>
      <c r="CW335" s="70"/>
      <c r="CX335" s="70"/>
      <c r="CY335" s="70"/>
      <c r="CZ335" s="70"/>
      <c r="DA335" s="70"/>
      <c r="DB335" s="70"/>
      <c r="DC335" s="70"/>
      <c r="DD335" s="70"/>
      <c r="DE335" s="70"/>
      <c r="DF335" s="70"/>
      <c r="DG335" s="70"/>
      <c r="DH335" s="70"/>
      <c r="DI335" s="70"/>
      <c r="DJ335" s="70"/>
      <c r="DK335" s="70"/>
      <c r="DL335" s="70"/>
      <c r="DM335" s="70"/>
      <c r="DN335" s="70"/>
      <c r="DO335" s="70"/>
      <c r="DP335" s="70"/>
      <c r="DQ335" s="70"/>
      <c r="DR335" s="70"/>
      <c r="DS335" s="70"/>
      <c r="DT335" s="70"/>
      <c r="DU335" s="70"/>
      <c r="DV335" s="70"/>
      <c r="DW335" s="70"/>
      <c r="DX335" s="70"/>
      <c r="DY335" s="70"/>
      <c r="DZ335" s="70"/>
      <c r="EA335" s="70"/>
      <c r="EB335" s="70"/>
      <c r="EC335" s="70"/>
      <c r="ED335" s="70"/>
      <c r="EE335" s="95" t="s">
        <v>450</v>
      </c>
      <c r="EF335" s="663"/>
      <c r="EG335" s="663"/>
      <c r="EH335" s="663"/>
      <c r="EI335" s="216"/>
      <c r="EJ335" s="674"/>
      <c r="EK335" s="674"/>
      <c r="EL335" s="674"/>
      <c r="EM335" s="674"/>
      <c r="EN335" s="674"/>
      <c r="EO335" s="674"/>
      <c r="EP335" s="674"/>
      <c r="EQ335" s="674"/>
      <c r="ER335" s="674"/>
      <c r="ES335" s="674"/>
      <c r="ET335" s="674"/>
      <c r="EU335" s="674"/>
      <c r="EV335" s="674"/>
      <c r="EW335" s="674"/>
      <c r="EX335" s="674"/>
      <c r="EY335" s="674"/>
      <c r="EZ335" s="674"/>
      <c r="FA335" s="674"/>
      <c r="FB335" s="674"/>
      <c r="FC335" s="674"/>
      <c r="FD335" s="674"/>
      <c r="FE335" s="674"/>
      <c r="FF335" s="674"/>
      <c r="FG335" s="674"/>
      <c r="FH335" s="674"/>
      <c r="FI335" s="674"/>
      <c r="FJ335" s="674"/>
      <c r="FK335" s="674"/>
      <c r="FL335" s="674"/>
      <c r="FM335" s="674"/>
      <c r="FN335" s="674"/>
      <c r="FO335" s="674"/>
      <c r="FP335" s="674"/>
      <c r="FQ335" s="674"/>
      <c r="FR335" s="674"/>
      <c r="FS335" s="674"/>
      <c r="FT335" s="674"/>
      <c r="FU335" s="674"/>
      <c r="FV335" s="674"/>
      <c r="FW335" s="674"/>
      <c r="FX335" s="674"/>
      <c r="FY335" s="674"/>
      <c r="FZ335" s="674"/>
      <c r="GA335" s="674"/>
      <c r="GB335" s="674"/>
      <c r="GC335" s="674"/>
      <c r="GD335" s="674"/>
      <c r="GE335" s="674"/>
      <c r="GF335" s="674"/>
      <c r="GG335" s="674"/>
      <c r="GH335" s="674"/>
      <c r="GI335" s="674"/>
      <c r="GJ335" s="674"/>
      <c r="GK335" s="674"/>
      <c r="GL335" s="674"/>
      <c r="GM335" s="674"/>
      <c r="GN335" s="674"/>
      <c r="GO335" s="674"/>
      <c r="GP335" s="674"/>
      <c r="GQ335" s="674"/>
      <c r="GR335" s="674"/>
      <c r="GS335" s="674"/>
      <c r="GT335" s="674"/>
      <c r="GU335" s="674"/>
      <c r="GV335" s="674"/>
      <c r="GW335" s="674"/>
      <c r="GX335" s="674"/>
      <c r="GY335" s="674"/>
      <c r="GZ335" s="674"/>
      <c r="HA335" s="674"/>
      <c r="HB335" s="674"/>
      <c r="HC335" s="674"/>
      <c r="HD335" s="674"/>
      <c r="HE335" s="674"/>
      <c r="HF335" s="674"/>
      <c r="HG335" s="674"/>
      <c r="HH335" s="674"/>
      <c r="HI335" s="674"/>
      <c r="HJ335" s="674"/>
      <c r="HK335" s="674"/>
      <c r="HL335" s="674"/>
      <c r="HM335" s="674"/>
      <c r="HN335" s="674"/>
      <c r="HO335" s="674"/>
      <c r="HP335" s="674"/>
      <c r="HQ335" s="674"/>
      <c r="HR335" s="674"/>
      <c r="HS335" s="674"/>
      <c r="HT335" s="674"/>
      <c r="HU335" s="674"/>
      <c r="HV335" s="674"/>
      <c r="HW335" s="674"/>
      <c r="HX335" s="674"/>
      <c r="HY335" s="674"/>
      <c r="HZ335" s="674"/>
      <c r="IA335" s="674"/>
      <c r="IB335" s="674"/>
      <c r="IC335" s="674"/>
      <c r="ID335" s="674"/>
      <c r="IE335" s="674"/>
      <c r="IF335" s="674"/>
      <c r="IG335" s="674"/>
      <c r="IH335" s="674"/>
      <c r="II335" s="674"/>
      <c r="IJ335" s="674"/>
      <c r="IK335" s="674"/>
      <c r="IL335" s="674"/>
      <c r="IM335" s="674"/>
      <c r="IN335" s="674"/>
      <c r="IO335" s="674"/>
      <c r="IP335" s="674"/>
      <c r="IQ335" s="70"/>
    </row>
    <row r="336" spans="10:251" ht="16.5" hidden="1" customHeight="1">
      <c r="J336" s="214"/>
      <c r="R336" s="95"/>
      <c r="S336" s="95"/>
      <c r="T336" s="95"/>
      <c r="U336" s="70"/>
      <c r="V336" s="214"/>
      <c r="W336" s="70"/>
      <c r="X336" s="70"/>
      <c r="Y336" s="70"/>
      <c r="Z336" s="70"/>
      <c r="AA336" s="70"/>
      <c r="AB336" s="70"/>
      <c r="AC336" s="70"/>
      <c r="AD336" s="70"/>
      <c r="AE336" s="70"/>
      <c r="AF336" s="70"/>
      <c r="AG336" s="70"/>
      <c r="AH336" s="70"/>
      <c r="AI336" s="70"/>
      <c r="AJ336" s="70"/>
      <c r="AK336" s="70"/>
      <c r="AL336" s="70"/>
      <c r="AM336" s="70"/>
      <c r="AN336" s="70"/>
      <c r="AO336" s="70"/>
      <c r="AP336" s="70"/>
      <c r="AQ336" s="70"/>
      <c r="AR336" s="70"/>
      <c r="AS336" s="70"/>
      <c r="AT336" s="70"/>
      <c r="AU336" s="70"/>
      <c r="AV336" s="70"/>
      <c r="AW336" s="70"/>
      <c r="AX336" s="70"/>
      <c r="AY336" s="70"/>
      <c r="AZ336" s="70"/>
      <c r="BA336" s="70"/>
      <c r="BB336" s="70"/>
      <c r="BC336" s="70"/>
      <c r="BD336" s="70"/>
      <c r="BE336" s="70"/>
      <c r="BF336" s="70"/>
      <c r="BG336" s="70"/>
      <c r="BH336" s="70"/>
      <c r="BI336" s="70"/>
      <c r="BJ336" s="70"/>
      <c r="BK336" s="70"/>
      <c r="BL336" s="70"/>
      <c r="BM336" s="70"/>
      <c r="BN336" s="70"/>
      <c r="BO336" s="70"/>
      <c r="BP336" s="70"/>
      <c r="BQ336" s="70"/>
      <c r="BR336" s="70"/>
      <c r="BS336" s="70"/>
      <c r="BT336" s="70"/>
      <c r="BU336" s="70"/>
      <c r="BV336" s="70"/>
      <c r="BW336" s="70"/>
      <c r="BX336" s="70"/>
      <c r="BY336" s="70"/>
      <c r="BZ336" s="70"/>
      <c r="CA336" s="70"/>
      <c r="CB336" s="70"/>
      <c r="CC336" s="70"/>
      <c r="CD336" s="70"/>
      <c r="CE336" s="70"/>
      <c r="CF336" s="70"/>
      <c r="CG336" s="70"/>
      <c r="CH336" s="70"/>
      <c r="CI336" s="70"/>
      <c r="CJ336" s="70"/>
      <c r="CK336" s="70"/>
      <c r="CL336" s="70"/>
      <c r="CM336" s="70"/>
      <c r="CN336" s="70"/>
      <c r="CO336" s="70"/>
      <c r="CP336" s="70"/>
      <c r="CQ336" s="70"/>
      <c r="CR336" s="70"/>
      <c r="CS336" s="70"/>
      <c r="CT336" s="70"/>
      <c r="CU336" s="70"/>
      <c r="CV336" s="70"/>
      <c r="CW336" s="70"/>
      <c r="CX336" s="70"/>
      <c r="CY336" s="70"/>
      <c r="CZ336" s="70"/>
      <c r="DA336" s="70"/>
      <c r="DB336" s="70"/>
      <c r="DC336" s="70"/>
      <c r="DD336" s="70"/>
      <c r="DE336" s="70"/>
      <c r="DF336" s="70"/>
      <c r="DG336" s="70"/>
      <c r="DH336" s="70"/>
      <c r="DI336" s="70"/>
      <c r="DJ336" s="70"/>
      <c r="DK336" s="70"/>
      <c r="DL336" s="70"/>
      <c r="DM336" s="70"/>
      <c r="DN336" s="70"/>
      <c r="DO336" s="70"/>
      <c r="DP336" s="70"/>
      <c r="DQ336" s="70"/>
      <c r="DR336" s="70"/>
      <c r="DS336" s="70"/>
      <c r="DT336" s="70"/>
      <c r="DU336" s="70"/>
      <c r="DV336" s="70"/>
      <c r="DW336" s="70"/>
      <c r="DX336" s="70"/>
      <c r="DY336" s="70"/>
      <c r="DZ336" s="70"/>
      <c r="EA336" s="70"/>
      <c r="EB336" s="70"/>
      <c r="EC336" s="70"/>
      <c r="ED336" s="70"/>
      <c r="EE336" s="95" t="s">
        <v>450</v>
      </c>
      <c r="EF336" s="663"/>
      <c r="EG336" s="663"/>
      <c r="EH336" s="663"/>
      <c r="EI336" s="216"/>
      <c r="EJ336" s="674"/>
      <c r="EK336" s="674"/>
      <c r="EL336" s="674"/>
      <c r="EM336" s="674"/>
      <c r="EN336" s="674"/>
      <c r="EO336" s="674"/>
      <c r="EP336" s="674"/>
      <c r="EQ336" s="674"/>
      <c r="ER336" s="674"/>
      <c r="ES336" s="674"/>
      <c r="ET336" s="674"/>
      <c r="EU336" s="674"/>
      <c r="EV336" s="674"/>
      <c r="EW336" s="674"/>
      <c r="EX336" s="674"/>
      <c r="EY336" s="674"/>
      <c r="EZ336" s="674"/>
      <c r="FA336" s="674"/>
      <c r="FB336" s="674"/>
      <c r="FC336" s="674"/>
      <c r="FD336" s="674"/>
      <c r="FE336" s="674"/>
      <c r="FF336" s="674"/>
      <c r="FG336" s="674"/>
      <c r="FH336" s="674"/>
      <c r="FI336" s="674"/>
      <c r="FJ336" s="674"/>
      <c r="FK336" s="674"/>
      <c r="FL336" s="674"/>
      <c r="FM336" s="674"/>
      <c r="FN336" s="674"/>
      <c r="FO336" s="674"/>
      <c r="FP336" s="674"/>
      <c r="FQ336" s="674"/>
      <c r="FR336" s="674"/>
      <c r="FS336" s="674"/>
      <c r="FT336" s="674"/>
      <c r="FU336" s="674"/>
      <c r="FV336" s="674"/>
      <c r="FW336" s="674"/>
      <c r="FX336" s="674"/>
      <c r="FY336" s="674"/>
      <c r="FZ336" s="674"/>
      <c r="GA336" s="674"/>
      <c r="GB336" s="674"/>
      <c r="GC336" s="674"/>
      <c r="GD336" s="674"/>
      <c r="GE336" s="674"/>
      <c r="GF336" s="674"/>
      <c r="GG336" s="674"/>
      <c r="GH336" s="674"/>
      <c r="GI336" s="674"/>
      <c r="GJ336" s="674"/>
      <c r="GK336" s="674"/>
      <c r="GL336" s="674"/>
      <c r="GM336" s="674"/>
      <c r="GN336" s="674"/>
      <c r="GO336" s="674"/>
      <c r="GP336" s="674"/>
      <c r="GQ336" s="674"/>
      <c r="GR336" s="674"/>
      <c r="GS336" s="674"/>
      <c r="GT336" s="674"/>
      <c r="GU336" s="674"/>
      <c r="GV336" s="674"/>
      <c r="GW336" s="674"/>
      <c r="GX336" s="674"/>
      <c r="GY336" s="674"/>
      <c r="GZ336" s="674"/>
      <c r="HA336" s="674"/>
      <c r="HB336" s="674"/>
      <c r="HC336" s="674"/>
      <c r="HD336" s="674"/>
      <c r="HE336" s="674"/>
      <c r="HF336" s="674"/>
      <c r="HG336" s="674"/>
      <c r="HH336" s="674"/>
      <c r="HI336" s="674"/>
      <c r="HJ336" s="674"/>
      <c r="HK336" s="674"/>
      <c r="HL336" s="674"/>
      <c r="HM336" s="674"/>
      <c r="HN336" s="674"/>
      <c r="HO336" s="674"/>
      <c r="HP336" s="674"/>
      <c r="HQ336" s="674"/>
      <c r="HR336" s="674"/>
      <c r="HS336" s="674"/>
      <c r="HT336" s="674"/>
      <c r="HU336" s="674"/>
      <c r="HV336" s="674"/>
      <c r="HW336" s="674"/>
      <c r="HX336" s="674"/>
      <c r="HY336" s="674"/>
      <c r="HZ336" s="674"/>
      <c r="IA336" s="674"/>
      <c r="IB336" s="674"/>
      <c r="IC336" s="674"/>
      <c r="ID336" s="674"/>
      <c r="IE336" s="674"/>
      <c r="IF336" s="674"/>
      <c r="IG336" s="674"/>
      <c r="IH336" s="674"/>
      <c r="II336" s="674"/>
      <c r="IJ336" s="674"/>
      <c r="IK336" s="674"/>
      <c r="IL336" s="674"/>
      <c r="IM336" s="674"/>
      <c r="IN336" s="674"/>
      <c r="IO336" s="674"/>
      <c r="IP336" s="674"/>
      <c r="IQ336" s="70"/>
    </row>
    <row r="337" spans="10:251" ht="16.5" hidden="1" customHeight="1">
      <c r="J337" s="214"/>
      <c r="R337" s="95"/>
      <c r="S337" s="95"/>
      <c r="T337" s="95"/>
      <c r="U337" s="70"/>
      <c r="V337" s="214"/>
      <c r="W337" s="70"/>
      <c r="X337" s="70"/>
      <c r="Y337" s="70"/>
      <c r="Z337" s="70"/>
      <c r="AA337" s="70"/>
      <c r="AB337" s="70"/>
      <c r="AC337" s="70"/>
      <c r="AD337" s="70"/>
      <c r="AE337" s="70"/>
      <c r="AF337" s="70"/>
      <c r="AG337" s="70"/>
      <c r="AH337" s="70"/>
      <c r="AI337" s="70"/>
      <c r="AJ337" s="70"/>
      <c r="AK337" s="70"/>
      <c r="AL337" s="70"/>
      <c r="AM337" s="70"/>
      <c r="AN337" s="70"/>
      <c r="AO337" s="70"/>
      <c r="AP337" s="70"/>
      <c r="AQ337" s="70"/>
      <c r="AR337" s="70"/>
      <c r="AS337" s="70"/>
      <c r="AT337" s="70"/>
      <c r="AU337" s="70"/>
      <c r="AV337" s="70"/>
      <c r="AW337" s="70"/>
      <c r="AX337" s="70"/>
      <c r="AY337" s="70"/>
      <c r="AZ337" s="70"/>
      <c r="BA337" s="70"/>
      <c r="BB337" s="70"/>
      <c r="BC337" s="70"/>
      <c r="BD337" s="70"/>
      <c r="BE337" s="70"/>
      <c r="BF337" s="70"/>
      <c r="BG337" s="70"/>
      <c r="BH337" s="70"/>
      <c r="BI337" s="70"/>
      <c r="BJ337" s="70"/>
      <c r="BK337" s="70"/>
      <c r="BL337" s="70"/>
      <c r="BM337" s="70"/>
      <c r="BN337" s="70"/>
      <c r="BO337" s="70"/>
      <c r="BP337" s="70"/>
      <c r="BQ337" s="70"/>
      <c r="BR337" s="70"/>
      <c r="BS337" s="70"/>
      <c r="BT337" s="70"/>
      <c r="BU337" s="70"/>
      <c r="BV337" s="70"/>
      <c r="BW337" s="70"/>
      <c r="BX337" s="70"/>
      <c r="BY337" s="70"/>
      <c r="BZ337" s="70"/>
      <c r="CA337" s="70"/>
      <c r="CB337" s="70"/>
      <c r="CC337" s="70"/>
      <c r="CD337" s="70"/>
      <c r="CE337" s="70"/>
      <c r="CF337" s="70"/>
      <c r="CG337" s="70"/>
      <c r="CH337" s="70"/>
      <c r="CI337" s="70"/>
      <c r="CJ337" s="70"/>
      <c r="CK337" s="70"/>
      <c r="CL337" s="70"/>
      <c r="CM337" s="70"/>
      <c r="CN337" s="70"/>
      <c r="CO337" s="70"/>
      <c r="CP337" s="70"/>
      <c r="CQ337" s="70"/>
      <c r="CR337" s="70"/>
      <c r="CS337" s="70"/>
      <c r="CT337" s="70"/>
      <c r="CU337" s="70"/>
      <c r="CV337" s="70"/>
      <c r="CW337" s="70"/>
      <c r="CX337" s="70"/>
      <c r="CY337" s="70"/>
      <c r="CZ337" s="70"/>
      <c r="DA337" s="70"/>
      <c r="DB337" s="70"/>
      <c r="DC337" s="70"/>
      <c r="DD337" s="70"/>
      <c r="DE337" s="70"/>
      <c r="DF337" s="70"/>
      <c r="DG337" s="70"/>
      <c r="DH337" s="70"/>
      <c r="DI337" s="70"/>
      <c r="DJ337" s="70"/>
      <c r="DK337" s="70"/>
      <c r="DL337" s="70"/>
      <c r="DM337" s="70"/>
      <c r="DN337" s="70"/>
      <c r="DO337" s="70"/>
      <c r="DP337" s="70"/>
      <c r="DQ337" s="70"/>
      <c r="DR337" s="70"/>
      <c r="DS337" s="70"/>
      <c r="DT337" s="70"/>
      <c r="DU337" s="70"/>
      <c r="DV337" s="70"/>
      <c r="DW337" s="70"/>
      <c r="DX337" s="70"/>
      <c r="DY337" s="70"/>
      <c r="DZ337" s="70"/>
      <c r="EA337" s="70"/>
      <c r="EB337" s="70"/>
      <c r="EC337" s="70"/>
      <c r="ED337" s="70"/>
      <c r="EE337" s="95" t="s">
        <v>450</v>
      </c>
      <c r="EF337" s="663"/>
      <c r="EG337" s="663"/>
      <c r="EH337" s="663"/>
      <c r="EI337" s="216"/>
      <c r="EJ337" s="674"/>
      <c r="EK337" s="674"/>
      <c r="EL337" s="674"/>
      <c r="EM337" s="674"/>
      <c r="EN337" s="674"/>
      <c r="EO337" s="674"/>
      <c r="EP337" s="674"/>
      <c r="EQ337" s="674"/>
      <c r="ER337" s="674"/>
      <c r="ES337" s="674"/>
      <c r="ET337" s="674"/>
      <c r="EU337" s="674"/>
      <c r="EV337" s="674"/>
      <c r="EW337" s="674"/>
      <c r="EX337" s="674"/>
      <c r="EY337" s="674"/>
      <c r="EZ337" s="674"/>
      <c r="FA337" s="674"/>
      <c r="FB337" s="674"/>
      <c r="FC337" s="674"/>
      <c r="FD337" s="674"/>
      <c r="FE337" s="674"/>
      <c r="FF337" s="674"/>
      <c r="FG337" s="674"/>
      <c r="FH337" s="674"/>
      <c r="FI337" s="674"/>
      <c r="FJ337" s="674"/>
      <c r="FK337" s="674"/>
      <c r="FL337" s="674"/>
      <c r="FM337" s="674"/>
      <c r="FN337" s="674"/>
      <c r="FO337" s="674"/>
      <c r="FP337" s="674"/>
      <c r="FQ337" s="674"/>
      <c r="FR337" s="674"/>
      <c r="FS337" s="674"/>
      <c r="FT337" s="674"/>
      <c r="FU337" s="674"/>
      <c r="FV337" s="674"/>
      <c r="FW337" s="674"/>
      <c r="FX337" s="674"/>
      <c r="FY337" s="674"/>
      <c r="FZ337" s="674"/>
      <c r="GA337" s="674"/>
      <c r="GB337" s="674"/>
      <c r="GC337" s="674"/>
      <c r="GD337" s="674"/>
      <c r="GE337" s="674"/>
      <c r="GF337" s="674"/>
      <c r="GG337" s="674"/>
      <c r="GH337" s="674"/>
      <c r="GI337" s="674"/>
      <c r="GJ337" s="674"/>
      <c r="GK337" s="674"/>
      <c r="GL337" s="674"/>
      <c r="GM337" s="674"/>
      <c r="GN337" s="674"/>
      <c r="GO337" s="674"/>
      <c r="GP337" s="674"/>
      <c r="GQ337" s="674"/>
      <c r="GR337" s="674"/>
      <c r="GS337" s="674"/>
      <c r="GT337" s="674"/>
      <c r="GU337" s="674"/>
      <c r="GV337" s="674"/>
      <c r="GW337" s="674"/>
      <c r="GX337" s="674"/>
      <c r="GY337" s="674"/>
      <c r="GZ337" s="674"/>
      <c r="HA337" s="674"/>
      <c r="HB337" s="674"/>
      <c r="HC337" s="674"/>
      <c r="HD337" s="674"/>
      <c r="HE337" s="674"/>
      <c r="HF337" s="674"/>
      <c r="HG337" s="674"/>
      <c r="HH337" s="674"/>
      <c r="HI337" s="674"/>
      <c r="HJ337" s="674"/>
      <c r="HK337" s="674"/>
      <c r="HL337" s="674"/>
      <c r="HM337" s="674"/>
      <c r="HN337" s="674"/>
      <c r="HO337" s="674"/>
      <c r="HP337" s="674"/>
      <c r="HQ337" s="674"/>
      <c r="HR337" s="674"/>
      <c r="HS337" s="674"/>
      <c r="HT337" s="674"/>
      <c r="HU337" s="674"/>
      <c r="HV337" s="674"/>
      <c r="HW337" s="674"/>
      <c r="HX337" s="674"/>
      <c r="HY337" s="674"/>
      <c r="HZ337" s="674"/>
      <c r="IA337" s="674"/>
      <c r="IB337" s="674"/>
      <c r="IC337" s="674"/>
      <c r="ID337" s="674"/>
      <c r="IE337" s="674"/>
      <c r="IF337" s="674"/>
      <c r="IG337" s="674"/>
      <c r="IH337" s="674"/>
      <c r="II337" s="674"/>
      <c r="IJ337" s="674"/>
      <c r="IK337" s="674"/>
      <c r="IL337" s="674"/>
      <c r="IM337" s="674"/>
      <c r="IN337" s="674"/>
      <c r="IO337" s="674"/>
      <c r="IP337" s="674"/>
      <c r="IQ337" s="70"/>
    </row>
    <row r="338" spans="10:251" ht="16.5" hidden="1" customHeight="1">
      <c r="J338" s="214"/>
      <c r="R338" s="95"/>
      <c r="S338" s="95"/>
      <c r="T338" s="95"/>
      <c r="U338" s="70"/>
      <c r="V338" s="214"/>
      <c r="W338" s="70"/>
      <c r="X338" s="70"/>
      <c r="Y338" s="70"/>
      <c r="Z338" s="70"/>
      <c r="AA338" s="70"/>
      <c r="AB338" s="70"/>
      <c r="AC338" s="70"/>
      <c r="AD338" s="70"/>
      <c r="AE338" s="70"/>
      <c r="AF338" s="70"/>
      <c r="AG338" s="70"/>
      <c r="AH338" s="70"/>
      <c r="AI338" s="70"/>
      <c r="AJ338" s="70"/>
      <c r="AK338" s="70"/>
      <c r="AL338" s="70"/>
      <c r="AM338" s="70"/>
      <c r="AN338" s="70"/>
      <c r="AO338" s="70"/>
      <c r="AP338" s="70"/>
      <c r="AQ338" s="70"/>
      <c r="AR338" s="70"/>
      <c r="AS338" s="70"/>
      <c r="AT338" s="70"/>
      <c r="AU338" s="70"/>
      <c r="AV338" s="70"/>
      <c r="AW338" s="70"/>
      <c r="AX338" s="70"/>
      <c r="AY338" s="70"/>
      <c r="AZ338" s="70"/>
      <c r="BA338" s="70"/>
      <c r="BB338" s="70"/>
      <c r="BC338" s="70"/>
      <c r="BD338" s="70"/>
      <c r="BE338" s="70"/>
      <c r="BF338" s="70"/>
      <c r="BG338" s="70"/>
      <c r="BH338" s="70"/>
      <c r="BI338" s="70"/>
      <c r="BJ338" s="70"/>
      <c r="BK338" s="70"/>
      <c r="BL338" s="70"/>
      <c r="BM338" s="70"/>
      <c r="BN338" s="70"/>
      <c r="BO338" s="70"/>
      <c r="BP338" s="70"/>
      <c r="BQ338" s="70"/>
      <c r="BR338" s="70"/>
      <c r="BS338" s="70"/>
      <c r="BT338" s="70"/>
      <c r="BU338" s="70"/>
      <c r="BV338" s="70"/>
      <c r="BW338" s="70"/>
      <c r="BX338" s="70"/>
      <c r="BY338" s="70"/>
      <c r="BZ338" s="70"/>
      <c r="CA338" s="70"/>
      <c r="CB338" s="70"/>
      <c r="CC338" s="70"/>
      <c r="CD338" s="70"/>
      <c r="CE338" s="70"/>
      <c r="CF338" s="70"/>
      <c r="CG338" s="70"/>
      <c r="CH338" s="70"/>
      <c r="CI338" s="70"/>
      <c r="CJ338" s="70"/>
      <c r="CK338" s="70"/>
      <c r="CL338" s="70"/>
      <c r="CM338" s="70"/>
      <c r="CN338" s="70"/>
      <c r="CO338" s="70"/>
      <c r="CP338" s="70"/>
      <c r="CQ338" s="70"/>
      <c r="CR338" s="70"/>
      <c r="CS338" s="70"/>
      <c r="CT338" s="70"/>
      <c r="CU338" s="70"/>
      <c r="CV338" s="70"/>
      <c r="CW338" s="70"/>
      <c r="CX338" s="70"/>
      <c r="CY338" s="70"/>
      <c r="CZ338" s="70"/>
      <c r="DA338" s="70"/>
      <c r="DB338" s="70"/>
      <c r="DC338" s="70"/>
      <c r="DD338" s="70"/>
      <c r="DE338" s="70"/>
      <c r="DF338" s="70"/>
      <c r="DG338" s="70"/>
      <c r="DH338" s="70"/>
      <c r="DI338" s="70"/>
      <c r="DJ338" s="70"/>
      <c r="DK338" s="70"/>
      <c r="DL338" s="70"/>
      <c r="DM338" s="70"/>
      <c r="DN338" s="70"/>
      <c r="DO338" s="70"/>
      <c r="DP338" s="70"/>
      <c r="DQ338" s="70"/>
      <c r="DR338" s="70"/>
      <c r="DS338" s="70"/>
      <c r="DT338" s="70"/>
      <c r="DU338" s="70"/>
      <c r="DV338" s="70"/>
      <c r="DW338" s="70"/>
      <c r="DX338" s="70"/>
      <c r="DY338" s="70"/>
      <c r="DZ338" s="70"/>
      <c r="EA338" s="70"/>
      <c r="EB338" s="70"/>
      <c r="EC338" s="70"/>
      <c r="ED338" s="70"/>
      <c r="EE338" s="95" t="s">
        <v>450</v>
      </c>
      <c r="EF338" s="663"/>
      <c r="EG338" s="663"/>
      <c r="EH338" s="663"/>
      <c r="EI338" s="216"/>
      <c r="EJ338" s="674"/>
      <c r="EK338" s="674"/>
      <c r="EL338" s="674"/>
      <c r="EM338" s="674"/>
      <c r="EN338" s="674"/>
      <c r="EO338" s="674"/>
      <c r="EP338" s="674"/>
      <c r="EQ338" s="674"/>
      <c r="ER338" s="674"/>
      <c r="ES338" s="674"/>
      <c r="ET338" s="674"/>
      <c r="EU338" s="674"/>
      <c r="EV338" s="674"/>
      <c r="EW338" s="674"/>
      <c r="EX338" s="674"/>
      <c r="EY338" s="674"/>
      <c r="EZ338" s="674"/>
      <c r="FA338" s="674"/>
      <c r="FB338" s="674"/>
      <c r="FC338" s="674"/>
      <c r="FD338" s="674"/>
      <c r="FE338" s="674"/>
      <c r="FF338" s="674"/>
      <c r="FG338" s="674"/>
      <c r="FH338" s="674"/>
      <c r="FI338" s="674"/>
      <c r="FJ338" s="674"/>
      <c r="FK338" s="674"/>
      <c r="FL338" s="674"/>
      <c r="FM338" s="674"/>
      <c r="FN338" s="674"/>
      <c r="FO338" s="674"/>
      <c r="FP338" s="674"/>
      <c r="FQ338" s="674"/>
      <c r="FR338" s="674"/>
      <c r="FS338" s="674"/>
      <c r="FT338" s="674"/>
      <c r="FU338" s="674"/>
      <c r="FV338" s="674"/>
      <c r="FW338" s="674"/>
      <c r="FX338" s="674"/>
      <c r="FY338" s="674"/>
      <c r="FZ338" s="674"/>
      <c r="GA338" s="674"/>
      <c r="GB338" s="674"/>
      <c r="GC338" s="674"/>
      <c r="GD338" s="674"/>
      <c r="GE338" s="674"/>
      <c r="GF338" s="674"/>
      <c r="GG338" s="674"/>
      <c r="GH338" s="674"/>
      <c r="GI338" s="674"/>
      <c r="GJ338" s="674"/>
      <c r="GK338" s="674"/>
      <c r="GL338" s="674"/>
      <c r="GM338" s="674"/>
      <c r="GN338" s="674"/>
      <c r="GO338" s="674"/>
      <c r="GP338" s="674"/>
      <c r="GQ338" s="674"/>
      <c r="GR338" s="674"/>
      <c r="GS338" s="674"/>
      <c r="GT338" s="674"/>
      <c r="GU338" s="674"/>
      <c r="GV338" s="674"/>
      <c r="GW338" s="674"/>
      <c r="GX338" s="674"/>
      <c r="GY338" s="674"/>
      <c r="GZ338" s="674"/>
      <c r="HA338" s="674"/>
      <c r="HB338" s="674"/>
      <c r="HC338" s="674"/>
      <c r="HD338" s="674"/>
      <c r="HE338" s="674"/>
      <c r="HF338" s="674"/>
      <c r="HG338" s="674"/>
      <c r="HH338" s="674"/>
      <c r="HI338" s="674"/>
      <c r="HJ338" s="674"/>
      <c r="HK338" s="674"/>
      <c r="HL338" s="674"/>
      <c r="HM338" s="674"/>
      <c r="HN338" s="674"/>
      <c r="HO338" s="674"/>
      <c r="HP338" s="674"/>
      <c r="HQ338" s="674"/>
      <c r="HR338" s="674"/>
      <c r="HS338" s="674"/>
      <c r="HT338" s="674"/>
      <c r="HU338" s="674"/>
      <c r="HV338" s="674"/>
      <c r="HW338" s="674"/>
      <c r="HX338" s="674"/>
      <c r="HY338" s="674"/>
      <c r="HZ338" s="674"/>
      <c r="IA338" s="674"/>
      <c r="IB338" s="674"/>
      <c r="IC338" s="674"/>
      <c r="ID338" s="674"/>
      <c r="IE338" s="674"/>
      <c r="IF338" s="674"/>
      <c r="IG338" s="674"/>
      <c r="IH338" s="674"/>
      <c r="II338" s="674"/>
      <c r="IJ338" s="674"/>
      <c r="IK338" s="674"/>
      <c r="IL338" s="674"/>
      <c r="IM338" s="674"/>
      <c r="IN338" s="674"/>
      <c r="IO338" s="674"/>
      <c r="IP338" s="674"/>
      <c r="IQ338" s="70"/>
    </row>
    <row r="339" spans="10:251" ht="16.5" hidden="1" customHeight="1">
      <c r="J339" s="214"/>
      <c r="R339" s="95"/>
      <c r="S339" s="95"/>
      <c r="T339" s="95"/>
      <c r="U339" s="70"/>
      <c r="V339" s="214"/>
      <c r="W339" s="70"/>
      <c r="X339" s="70"/>
      <c r="Y339" s="70"/>
      <c r="Z339" s="70"/>
      <c r="AA339" s="70"/>
      <c r="AB339" s="70"/>
      <c r="AC339" s="70"/>
      <c r="AD339" s="70"/>
      <c r="AE339" s="70"/>
      <c r="AF339" s="70"/>
      <c r="AG339" s="70"/>
      <c r="AH339" s="70"/>
      <c r="AI339" s="70"/>
      <c r="AJ339" s="70"/>
      <c r="AK339" s="70"/>
      <c r="AL339" s="70"/>
      <c r="AM339" s="70"/>
      <c r="AN339" s="70"/>
      <c r="AO339" s="70"/>
      <c r="AP339" s="70"/>
      <c r="AQ339" s="70"/>
      <c r="AR339" s="70"/>
      <c r="AS339" s="70"/>
      <c r="AT339" s="70"/>
      <c r="AU339" s="70"/>
      <c r="AV339" s="70"/>
      <c r="AW339" s="70"/>
      <c r="AX339" s="70"/>
      <c r="AY339" s="70"/>
      <c r="AZ339" s="70"/>
      <c r="BA339" s="70"/>
      <c r="BB339" s="70"/>
      <c r="BC339" s="70"/>
      <c r="BD339" s="70"/>
      <c r="BE339" s="70"/>
      <c r="BF339" s="70"/>
      <c r="BG339" s="70"/>
      <c r="BH339" s="70"/>
      <c r="BI339" s="70"/>
      <c r="BJ339" s="70"/>
      <c r="BK339" s="70"/>
      <c r="BL339" s="70"/>
      <c r="BM339" s="70"/>
      <c r="BN339" s="70"/>
      <c r="BO339" s="70"/>
      <c r="BP339" s="70"/>
      <c r="BQ339" s="70"/>
      <c r="BR339" s="70"/>
      <c r="BS339" s="70"/>
      <c r="BT339" s="70"/>
      <c r="BU339" s="70"/>
      <c r="BV339" s="70"/>
      <c r="BW339" s="70"/>
      <c r="BX339" s="70"/>
      <c r="BY339" s="70"/>
      <c r="BZ339" s="70"/>
      <c r="CA339" s="70"/>
      <c r="CB339" s="70"/>
      <c r="CC339" s="70"/>
      <c r="CD339" s="70"/>
      <c r="CE339" s="70"/>
      <c r="CF339" s="70"/>
      <c r="CG339" s="70"/>
      <c r="CH339" s="70"/>
      <c r="CI339" s="70"/>
      <c r="CJ339" s="70"/>
      <c r="CK339" s="70"/>
      <c r="CL339" s="70"/>
      <c r="CM339" s="70"/>
      <c r="CN339" s="70"/>
      <c r="CO339" s="70"/>
      <c r="CP339" s="70"/>
      <c r="CQ339" s="70"/>
      <c r="CR339" s="70"/>
      <c r="CS339" s="70"/>
      <c r="CT339" s="70"/>
      <c r="CU339" s="70"/>
      <c r="CV339" s="70"/>
      <c r="CW339" s="70"/>
      <c r="CX339" s="70"/>
      <c r="CY339" s="70"/>
      <c r="CZ339" s="70"/>
      <c r="DA339" s="70"/>
      <c r="DB339" s="70"/>
      <c r="DC339" s="70"/>
      <c r="DD339" s="70"/>
      <c r="DE339" s="70"/>
      <c r="DF339" s="70"/>
      <c r="DG339" s="70"/>
      <c r="DH339" s="70"/>
      <c r="DI339" s="70"/>
      <c r="DJ339" s="70"/>
      <c r="DK339" s="70"/>
      <c r="DL339" s="70"/>
      <c r="DM339" s="70"/>
      <c r="DN339" s="70"/>
      <c r="DO339" s="70"/>
      <c r="DP339" s="70"/>
      <c r="DQ339" s="70"/>
      <c r="DR339" s="70"/>
      <c r="DS339" s="70"/>
      <c r="DT339" s="70"/>
      <c r="DU339" s="70"/>
      <c r="DV339" s="70"/>
      <c r="DW339" s="70"/>
      <c r="DX339" s="70"/>
      <c r="DY339" s="70"/>
      <c r="DZ339" s="70"/>
      <c r="EA339" s="70"/>
      <c r="EB339" s="70"/>
      <c r="EC339" s="70"/>
      <c r="ED339" s="70"/>
      <c r="EE339" s="95" t="s">
        <v>450</v>
      </c>
      <c r="EF339" s="663"/>
      <c r="EG339" s="663"/>
      <c r="EH339" s="663"/>
      <c r="EI339" s="216"/>
      <c r="EJ339" s="674"/>
      <c r="EK339" s="674"/>
      <c r="EL339" s="674"/>
      <c r="EM339" s="674"/>
      <c r="EN339" s="674"/>
      <c r="EO339" s="674"/>
      <c r="EP339" s="674"/>
      <c r="EQ339" s="674"/>
      <c r="ER339" s="674"/>
      <c r="ES339" s="674"/>
      <c r="ET339" s="674"/>
      <c r="EU339" s="674"/>
      <c r="EV339" s="674"/>
      <c r="EW339" s="674"/>
      <c r="EX339" s="674"/>
      <c r="EY339" s="674"/>
      <c r="EZ339" s="674"/>
      <c r="FA339" s="674"/>
      <c r="FB339" s="674"/>
      <c r="FC339" s="674"/>
      <c r="FD339" s="674"/>
      <c r="FE339" s="674"/>
      <c r="FF339" s="674"/>
      <c r="FG339" s="674"/>
      <c r="FH339" s="674"/>
      <c r="FI339" s="674"/>
      <c r="FJ339" s="674"/>
      <c r="FK339" s="674"/>
      <c r="FL339" s="674"/>
      <c r="FM339" s="674"/>
      <c r="FN339" s="674"/>
      <c r="FO339" s="674"/>
      <c r="FP339" s="674"/>
      <c r="FQ339" s="674"/>
      <c r="FR339" s="674"/>
      <c r="FS339" s="674"/>
      <c r="FT339" s="674"/>
      <c r="FU339" s="674"/>
      <c r="FV339" s="674"/>
      <c r="FW339" s="674"/>
      <c r="FX339" s="674"/>
      <c r="FY339" s="674"/>
      <c r="FZ339" s="674"/>
      <c r="GA339" s="674"/>
      <c r="GB339" s="674"/>
      <c r="GC339" s="674"/>
      <c r="GD339" s="674"/>
      <c r="GE339" s="674"/>
      <c r="GF339" s="674"/>
      <c r="GG339" s="674"/>
      <c r="GH339" s="674"/>
      <c r="GI339" s="674"/>
      <c r="GJ339" s="674"/>
      <c r="GK339" s="674"/>
      <c r="GL339" s="674"/>
      <c r="GM339" s="674"/>
      <c r="GN339" s="674"/>
      <c r="GO339" s="674"/>
      <c r="GP339" s="674"/>
      <c r="GQ339" s="674"/>
      <c r="GR339" s="674"/>
      <c r="GS339" s="674"/>
      <c r="GT339" s="674"/>
      <c r="GU339" s="674"/>
      <c r="GV339" s="674"/>
      <c r="GW339" s="674"/>
      <c r="GX339" s="674"/>
      <c r="GY339" s="674"/>
      <c r="GZ339" s="674"/>
      <c r="HA339" s="674"/>
      <c r="HB339" s="674"/>
      <c r="HC339" s="674"/>
      <c r="HD339" s="674"/>
      <c r="HE339" s="674"/>
      <c r="HF339" s="674"/>
      <c r="HG339" s="674"/>
      <c r="HH339" s="674"/>
      <c r="HI339" s="674"/>
      <c r="HJ339" s="674"/>
      <c r="HK339" s="674"/>
      <c r="HL339" s="674"/>
      <c r="HM339" s="674"/>
      <c r="HN339" s="674"/>
      <c r="HO339" s="674"/>
      <c r="HP339" s="674"/>
      <c r="HQ339" s="674"/>
      <c r="HR339" s="674"/>
      <c r="HS339" s="674"/>
      <c r="HT339" s="674"/>
      <c r="HU339" s="674"/>
      <c r="HV339" s="674"/>
      <c r="HW339" s="674"/>
      <c r="HX339" s="674"/>
      <c r="HY339" s="674"/>
      <c r="HZ339" s="674"/>
      <c r="IA339" s="674"/>
      <c r="IB339" s="674"/>
      <c r="IC339" s="674"/>
      <c r="ID339" s="674"/>
      <c r="IE339" s="674"/>
      <c r="IF339" s="674"/>
      <c r="IG339" s="674"/>
      <c r="IH339" s="674"/>
      <c r="II339" s="674"/>
      <c r="IJ339" s="674"/>
      <c r="IK339" s="674"/>
      <c r="IL339" s="674"/>
      <c r="IM339" s="674"/>
      <c r="IN339" s="674"/>
      <c r="IO339" s="674"/>
      <c r="IP339" s="674"/>
      <c r="IQ339" s="70"/>
    </row>
    <row r="340" spans="10:251" ht="16.5" hidden="1" customHeight="1">
      <c r="J340" s="214"/>
      <c r="R340" s="95"/>
      <c r="S340" s="95"/>
      <c r="T340" s="95"/>
      <c r="U340" s="70"/>
      <c r="V340" s="214"/>
      <c r="W340" s="70"/>
      <c r="X340" s="70"/>
      <c r="Y340" s="70"/>
      <c r="Z340" s="70"/>
      <c r="AA340" s="70"/>
      <c r="AB340" s="70"/>
      <c r="AC340" s="70"/>
      <c r="AD340" s="70"/>
      <c r="AE340" s="70"/>
      <c r="AF340" s="70"/>
      <c r="AG340" s="70"/>
      <c r="AH340" s="70"/>
      <c r="AI340" s="70"/>
      <c r="AJ340" s="70"/>
      <c r="AK340" s="70"/>
      <c r="AL340" s="70"/>
      <c r="AM340" s="70"/>
      <c r="AN340" s="70"/>
      <c r="AO340" s="70"/>
      <c r="AP340" s="70"/>
      <c r="AQ340" s="70"/>
      <c r="AR340" s="70"/>
      <c r="AS340" s="70"/>
      <c r="AT340" s="70"/>
      <c r="AU340" s="70"/>
      <c r="AV340" s="70"/>
      <c r="AW340" s="70"/>
      <c r="AX340" s="70"/>
      <c r="AY340" s="70"/>
      <c r="AZ340" s="70"/>
      <c r="BA340" s="70"/>
      <c r="BB340" s="70"/>
      <c r="BC340" s="70"/>
      <c r="BD340" s="70"/>
      <c r="BE340" s="70"/>
      <c r="BF340" s="70"/>
      <c r="BG340" s="70"/>
      <c r="BH340" s="70"/>
      <c r="BI340" s="70"/>
      <c r="BJ340" s="70"/>
      <c r="BK340" s="70"/>
      <c r="BL340" s="70"/>
      <c r="BM340" s="70"/>
      <c r="BN340" s="70"/>
      <c r="BO340" s="70"/>
      <c r="BP340" s="70"/>
      <c r="BQ340" s="70"/>
      <c r="BR340" s="70"/>
      <c r="BS340" s="70"/>
      <c r="BT340" s="70"/>
      <c r="BU340" s="70"/>
      <c r="BV340" s="70"/>
      <c r="BW340" s="70"/>
      <c r="BX340" s="70"/>
      <c r="BY340" s="70"/>
      <c r="BZ340" s="70"/>
      <c r="CA340" s="70"/>
      <c r="CB340" s="70"/>
      <c r="CC340" s="70"/>
      <c r="CD340" s="70"/>
      <c r="CE340" s="70"/>
      <c r="CF340" s="70"/>
      <c r="CG340" s="70"/>
      <c r="CH340" s="70"/>
      <c r="CI340" s="70"/>
      <c r="CJ340" s="70"/>
      <c r="CK340" s="70"/>
      <c r="CL340" s="70"/>
      <c r="CM340" s="70"/>
      <c r="CN340" s="70"/>
      <c r="CO340" s="70"/>
      <c r="CP340" s="70"/>
      <c r="CQ340" s="70"/>
      <c r="CR340" s="70"/>
      <c r="CS340" s="70"/>
      <c r="CT340" s="70"/>
      <c r="CU340" s="70"/>
      <c r="CV340" s="70"/>
      <c r="CW340" s="70"/>
      <c r="CX340" s="70"/>
      <c r="CY340" s="70"/>
      <c r="CZ340" s="70"/>
      <c r="DA340" s="70"/>
      <c r="DB340" s="70"/>
      <c r="DC340" s="70"/>
      <c r="DD340" s="70"/>
      <c r="DE340" s="70"/>
      <c r="DF340" s="70"/>
      <c r="DG340" s="70"/>
      <c r="DH340" s="70"/>
      <c r="DI340" s="70"/>
      <c r="DJ340" s="70"/>
      <c r="DK340" s="70"/>
      <c r="DL340" s="70"/>
      <c r="DM340" s="70"/>
      <c r="DN340" s="70"/>
      <c r="DO340" s="70"/>
      <c r="DP340" s="70"/>
      <c r="DQ340" s="70"/>
      <c r="DR340" s="70"/>
      <c r="DS340" s="70"/>
      <c r="DT340" s="70"/>
      <c r="DU340" s="70"/>
      <c r="DV340" s="70"/>
      <c r="DW340" s="70"/>
      <c r="DX340" s="70"/>
      <c r="DY340" s="70"/>
      <c r="DZ340" s="70"/>
      <c r="EA340" s="70"/>
      <c r="EB340" s="70"/>
      <c r="EC340" s="70"/>
      <c r="ED340" s="70"/>
      <c r="EE340" s="95" t="s">
        <v>450</v>
      </c>
      <c r="EF340" s="663"/>
      <c r="EG340" s="663"/>
      <c r="EH340" s="663"/>
      <c r="EI340" s="216"/>
      <c r="EJ340" s="674"/>
      <c r="EK340" s="674"/>
      <c r="EL340" s="674"/>
      <c r="EM340" s="674"/>
      <c r="EN340" s="674"/>
      <c r="EO340" s="674"/>
      <c r="EP340" s="674"/>
      <c r="EQ340" s="674"/>
      <c r="ER340" s="674"/>
      <c r="ES340" s="674"/>
      <c r="ET340" s="674"/>
      <c r="EU340" s="674"/>
      <c r="EV340" s="674"/>
      <c r="EW340" s="674"/>
      <c r="EX340" s="674"/>
      <c r="EY340" s="674"/>
      <c r="EZ340" s="674"/>
      <c r="FA340" s="674"/>
      <c r="FB340" s="674"/>
      <c r="FC340" s="674"/>
      <c r="FD340" s="674"/>
      <c r="FE340" s="674"/>
      <c r="FF340" s="674"/>
      <c r="FG340" s="674"/>
      <c r="FH340" s="674"/>
      <c r="FI340" s="674"/>
      <c r="FJ340" s="674"/>
      <c r="FK340" s="674"/>
      <c r="FL340" s="674"/>
      <c r="FM340" s="674"/>
      <c r="FN340" s="674"/>
      <c r="FO340" s="674"/>
      <c r="FP340" s="674"/>
      <c r="FQ340" s="674"/>
      <c r="FR340" s="674"/>
      <c r="FS340" s="674"/>
      <c r="FT340" s="674"/>
      <c r="FU340" s="674"/>
      <c r="FV340" s="674"/>
      <c r="FW340" s="674"/>
      <c r="FX340" s="674"/>
      <c r="FY340" s="674"/>
      <c r="FZ340" s="674"/>
      <c r="GA340" s="674"/>
      <c r="GB340" s="674"/>
      <c r="GC340" s="674"/>
      <c r="GD340" s="674"/>
      <c r="GE340" s="674"/>
      <c r="GF340" s="674"/>
      <c r="GG340" s="674"/>
      <c r="GH340" s="674"/>
      <c r="GI340" s="674"/>
      <c r="GJ340" s="674"/>
      <c r="GK340" s="674"/>
      <c r="GL340" s="674"/>
      <c r="GM340" s="674"/>
      <c r="GN340" s="674"/>
      <c r="GO340" s="674"/>
      <c r="GP340" s="674"/>
      <c r="GQ340" s="674"/>
      <c r="GR340" s="674"/>
      <c r="GS340" s="674"/>
      <c r="GT340" s="674"/>
      <c r="GU340" s="674"/>
      <c r="GV340" s="674"/>
      <c r="GW340" s="674"/>
      <c r="GX340" s="674"/>
      <c r="GY340" s="674"/>
      <c r="GZ340" s="674"/>
      <c r="HA340" s="674"/>
      <c r="HB340" s="674"/>
      <c r="HC340" s="674"/>
      <c r="HD340" s="674"/>
      <c r="HE340" s="674"/>
      <c r="HF340" s="674"/>
      <c r="HG340" s="674"/>
      <c r="HH340" s="674"/>
      <c r="HI340" s="674"/>
      <c r="HJ340" s="674"/>
      <c r="HK340" s="674"/>
      <c r="HL340" s="674"/>
      <c r="HM340" s="674"/>
      <c r="HN340" s="674"/>
      <c r="HO340" s="674"/>
      <c r="HP340" s="674"/>
      <c r="HQ340" s="674"/>
      <c r="HR340" s="674"/>
      <c r="HS340" s="674"/>
      <c r="HT340" s="674"/>
      <c r="HU340" s="674"/>
      <c r="HV340" s="674"/>
      <c r="HW340" s="674"/>
      <c r="HX340" s="674"/>
      <c r="HY340" s="674"/>
      <c r="HZ340" s="674"/>
      <c r="IA340" s="674"/>
      <c r="IB340" s="674"/>
      <c r="IC340" s="674"/>
      <c r="ID340" s="674"/>
      <c r="IE340" s="674"/>
      <c r="IF340" s="674"/>
      <c r="IG340" s="674"/>
      <c r="IH340" s="674"/>
      <c r="II340" s="674"/>
      <c r="IJ340" s="674"/>
      <c r="IK340" s="674"/>
      <c r="IL340" s="674"/>
      <c r="IM340" s="674"/>
      <c r="IN340" s="674"/>
      <c r="IO340" s="674"/>
      <c r="IP340" s="674"/>
      <c r="IQ340" s="70"/>
    </row>
    <row r="341" spans="10:251" ht="16.5" hidden="1" customHeight="1">
      <c r="J341" s="214"/>
      <c r="R341" s="95"/>
      <c r="S341" s="95"/>
      <c r="T341" s="95"/>
      <c r="U341" s="70"/>
      <c r="V341" s="214"/>
      <c r="W341" s="70"/>
      <c r="X341" s="70"/>
      <c r="Y341" s="70"/>
      <c r="Z341" s="70"/>
      <c r="AA341" s="70"/>
      <c r="AB341" s="70"/>
      <c r="AC341" s="70"/>
      <c r="AD341" s="70"/>
      <c r="AE341" s="70"/>
      <c r="AF341" s="70"/>
      <c r="AG341" s="70"/>
      <c r="AH341" s="70"/>
      <c r="AI341" s="70"/>
      <c r="AJ341" s="70"/>
      <c r="AK341" s="70"/>
      <c r="AL341" s="70"/>
      <c r="AM341" s="70"/>
      <c r="AN341" s="70"/>
      <c r="AO341" s="70"/>
      <c r="AP341" s="70"/>
      <c r="AQ341" s="70"/>
      <c r="AR341" s="70"/>
      <c r="AS341" s="70"/>
      <c r="AT341" s="70"/>
      <c r="AU341" s="70"/>
      <c r="AV341" s="70"/>
      <c r="AW341" s="70"/>
      <c r="AX341" s="70"/>
      <c r="AY341" s="70"/>
      <c r="AZ341" s="70"/>
      <c r="BA341" s="70"/>
      <c r="BB341" s="70"/>
      <c r="BC341" s="70"/>
      <c r="BD341" s="70"/>
      <c r="BE341" s="70"/>
      <c r="BF341" s="70"/>
      <c r="BG341" s="70"/>
      <c r="BH341" s="70"/>
      <c r="BI341" s="70"/>
      <c r="BJ341" s="70"/>
      <c r="BK341" s="70"/>
      <c r="BL341" s="70"/>
      <c r="BM341" s="70"/>
      <c r="BN341" s="70"/>
      <c r="BO341" s="70"/>
      <c r="BP341" s="70"/>
      <c r="BQ341" s="70"/>
      <c r="BR341" s="70"/>
      <c r="BS341" s="70"/>
      <c r="BT341" s="70"/>
      <c r="BU341" s="70"/>
      <c r="BV341" s="70"/>
      <c r="BW341" s="70"/>
      <c r="BX341" s="70"/>
      <c r="BY341" s="70"/>
      <c r="BZ341" s="70"/>
      <c r="CA341" s="70"/>
      <c r="CB341" s="70"/>
      <c r="CC341" s="70"/>
      <c r="CD341" s="70"/>
      <c r="CE341" s="70"/>
      <c r="CF341" s="70"/>
      <c r="CG341" s="70"/>
      <c r="CH341" s="70"/>
      <c r="CI341" s="70"/>
      <c r="CJ341" s="70"/>
      <c r="CK341" s="70"/>
      <c r="CL341" s="70"/>
      <c r="CM341" s="70"/>
      <c r="CN341" s="70"/>
      <c r="CO341" s="70"/>
      <c r="CP341" s="70"/>
      <c r="CQ341" s="70"/>
      <c r="CR341" s="70"/>
      <c r="CS341" s="70"/>
      <c r="CT341" s="70"/>
      <c r="CU341" s="70"/>
      <c r="CV341" s="70"/>
      <c r="CW341" s="70"/>
      <c r="CX341" s="70"/>
      <c r="CY341" s="70"/>
      <c r="CZ341" s="70"/>
      <c r="DA341" s="70"/>
      <c r="DB341" s="70"/>
      <c r="DC341" s="70"/>
      <c r="DD341" s="70"/>
      <c r="DE341" s="70"/>
      <c r="DF341" s="70"/>
      <c r="DG341" s="70"/>
      <c r="DH341" s="70"/>
      <c r="DI341" s="70"/>
      <c r="DJ341" s="70"/>
      <c r="DK341" s="70"/>
      <c r="DL341" s="70"/>
      <c r="DM341" s="70"/>
      <c r="DN341" s="70"/>
      <c r="DO341" s="70"/>
      <c r="DP341" s="70"/>
      <c r="DQ341" s="70"/>
      <c r="DR341" s="70"/>
      <c r="DS341" s="70"/>
      <c r="DT341" s="70"/>
      <c r="DU341" s="70"/>
      <c r="DV341" s="70"/>
      <c r="DW341" s="70"/>
      <c r="DX341" s="70"/>
      <c r="DY341" s="70"/>
      <c r="DZ341" s="70"/>
      <c r="EA341" s="70"/>
      <c r="EB341" s="70"/>
      <c r="EC341" s="70"/>
      <c r="ED341" s="70"/>
      <c r="EE341" s="95" t="s">
        <v>450</v>
      </c>
      <c r="EF341" s="663"/>
      <c r="EG341" s="663"/>
      <c r="EH341" s="663"/>
      <c r="EI341" s="216"/>
      <c r="EJ341" s="674"/>
      <c r="EK341" s="674"/>
      <c r="EL341" s="674"/>
      <c r="EM341" s="674"/>
      <c r="EN341" s="674"/>
      <c r="EO341" s="674"/>
      <c r="EP341" s="674"/>
      <c r="EQ341" s="674"/>
      <c r="ER341" s="674"/>
      <c r="ES341" s="674"/>
      <c r="ET341" s="674"/>
      <c r="EU341" s="674"/>
      <c r="EV341" s="674"/>
      <c r="EW341" s="674"/>
      <c r="EX341" s="674"/>
      <c r="EY341" s="674"/>
      <c r="EZ341" s="674"/>
      <c r="FA341" s="674"/>
      <c r="FB341" s="674"/>
      <c r="FC341" s="674"/>
      <c r="FD341" s="674"/>
      <c r="FE341" s="674"/>
      <c r="FF341" s="674"/>
      <c r="FG341" s="674"/>
      <c r="FH341" s="674"/>
      <c r="FI341" s="674"/>
      <c r="FJ341" s="674"/>
      <c r="FK341" s="674"/>
      <c r="FL341" s="674"/>
      <c r="FM341" s="674"/>
      <c r="FN341" s="674"/>
      <c r="FO341" s="674"/>
      <c r="FP341" s="674"/>
      <c r="FQ341" s="674"/>
      <c r="FR341" s="674"/>
      <c r="FS341" s="674"/>
      <c r="FT341" s="674"/>
      <c r="FU341" s="674"/>
      <c r="FV341" s="674"/>
      <c r="FW341" s="674"/>
      <c r="FX341" s="674"/>
      <c r="FY341" s="674"/>
      <c r="FZ341" s="674"/>
      <c r="GA341" s="674"/>
      <c r="GB341" s="674"/>
      <c r="GC341" s="674"/>
      <c r="GD341" s="674"/>
      <c r="GE341" s="674"/>
      <c r="GF341" s="674"/>
      <c r="GG341" s="674"/>
      <c r="GH341" s="674"/>
      <c r="GI341" s="674"/>
      <c r="GJ341" s="674"/>
      <c r="GK341" s="674"/>
      <c r="GL341" s="674"/>
      <c r="GM341" s="674"/>
      <c r="GN341" s="674"/>
      <c r="GO341" s="674"/>
      <c r="GP341" s="674"/>
      <c r="GQ341" s="674"/>
      <c r="GR341" s="674"/>
      <c r="GS341" s="674"/>
      <c r="GT341" s="674"/>
      <c r="GU341" s="674"/>
      <c r="GV341" s="674"/>
      <c r="GW341" s="674"/>
      <c r="GX341" s="674"/>
      <c r="GY341" s="674"/>
      <c r="GZ341" s="674"/>
      <c r="HA341" s="674"/>
      <c r="HB341" s="674"/>
      <c r="HC341" s="674"/>
      <c r="HD341" s="674"/>
      <c r="HE341" s="674"/>
      <c r="HF341" s="674"/>
      <c r="HG341" s="674"/>
      <c r="HH341" s="674"/>
      <c r="HI341" s="674"/>
      <c r="HJ341" s="674"/>
      <c r="HK341" s="674"/>
      <c r="HL341" s="674"/>
      <c r="HM341" s="674"/>
      <c r="HN341" s="674"/>
      <c r="HO341" s="674"/>
      <c r="HP341" s="674"/>
      <c r="HQ341" s="674"/>
      <c r="HR341" s="674"/>
      <c r="HS341" s="674"/>
      <c r="HT341" s="674"/>
      <c r="HU341" s="674"/>
      <c r="HV341" s="674"/>
      <c r="HW341" s="674"/>
      <c r="HX341" s="674"/>
      <c r="HY341" s="674"/>
      <c r="HZ341" s="674"/>
      <c r="IA341" s="674"/>
      <c r="IB341" s="674"/>
      <c r="IC341" s="674"/>
      <c r="ID341" s="674"/>
      <c r="IE341" s="674"/>
      <c r="IF341" s="674"/>
      <c r="IG341" s="674"/>
      <c r="IH341" s="674"/>
      <c r="II341" s="674"/>
      <c r="IJ341" s="674"/>
      <c r="IK341" s="674"/>
      <c r="IL341" s="674"/>
      <c r="IM341" s="674"/>
      <c r="IN341" s="674"/>
      <c r="IO341" s="674"/>
      <c r="IP341" s="674"/>
      <c r="IQ341" s="70"/>
    </row>
    <row r="342" spans="10:251" ht="16.5" hidden="1" customHeight="1">
      <c r="J342" s="214"/>
      <c r="R342" s="95"/>
      <c r="S342" s="95"/>
      <c r="T342" s="95"/>
      <c r="U342" s="70"/>
      <c r="V342" s="214"/>
      <c r="W342" s="70"/>
      <c r="X342" s="70"/>
      <c r="Y342" s="70"/>
      <c r="Z342" s="70"/>
      <c r="AA342" s="70"/>
      <c r="AB342" s="70"/>
      <c r="AC342" s="70"/>
      <c r="AD342" s="70"/>
      <c r="AE342" s="70"/>
      <c r="AF342" s="70"/>
      <c r="AG342" s="70"/>
      <c r="AH342" s="70"/>
      <c r="AI342" s="70"/>
      <c r="AJ342" s="70"/>
      <c r="AK342" s="70"/>
      <c r="AL342" s="70"/>
      <c r="AM342" s="70"/>
      <c r="AN342" s="70"/>
      <c r="AO342" s="70"/>
      <c r="AP342" s="70"/>
      <c r="AQ342" s="70"/>
      <c r="AR342" s="70"/>
      <c r="AS342" s="70"/>
      <c r="AT342" s="70"/>
      <c r="AU342" s="70"/>
      <c r="AV342" s="70"/>
      <c r="AW342" s="70"/>
      <c r="AX342" s="70"/>
      <c r="AY342" s="70"/>
      <c r="AZ342" s="70"/>
      <c r="BA342" s="70"/>
      <c r="BB342" s="70"/>
      <c r="BC342" s="70"/>
      <c r="BD342" s="70"/>
      <c r="BE342" s="70"/>
      <c r="BF342" s="70"/>
      <c r="BG342" s="70"/>
      <c r="BH342" s="70"/>
      <c r="BI342" s="70"/>
      <c r="BJ342" s="70"/>
      <c r="BK342" s="70"/>
      <c r="BL342" s="70"/>
      <c r="BM342" s="70"/>
      <c r="BN342" s="70"/>
      <c r="BO342" s="70"/>
      <c r="BP342" s="70"/>
      <c r="BQ342" s="70"/>
      <c r="BR342" s="70"/>
      <c r="BS342" s="70"/>
      <c r="BT342" s="70"/>
      <c r="BU342" s="70"/>
      <c r="BV342" s="70"/>
      <c r="BW342" s="70"/>
      <c r="BX342" s="70"/>
      <c r="BY342" s="70"/>
      <c r="BZ342" s="70"/>
      <c r="CA342" s="70"/>
      <c r="CB342" s="70"/>
      <c r="CC342" s="70"/>
      <c r="CD342" s="70"/>
      <c r="CE342" s="70"/>
      <c r="CF342" s="70"/>
      <c r="CG342" s="70"/>
      <c r="CH342" s="70"/>
      <c r="CI342" s="70"/>
      <c r="CJ342" s="70"/>
      <c r="CK342" s="70"/>
      <c r="CL342" s="70"/>
      <c r="CM342" s="70"/>
      <c r="CN342" s="70"/>
      <c r="CO342" s="70"/>
      <c r="CP342" s="70"/>
      <c r="CQ342" s="70"/>
      <c r="CR342" s="70"/>
      <c r="CS342" s="70"/>
      <c r="CT342" s="70"/>
      <c r="CU342" s="70"/>
      <c r="CV342" s="70"/>
      <c r="CW342" s="70"/>
      <c r="CX342" s="70"/>
      <c r="CY342" s="70"/>
      <c r="CZ342" s="70"/>
      <c r="DA342" s="70"/>
      <c r="DB342" s="70"/>
      <c r="DC342" s="70"/>
      <c r="DD342" s="70"/>
      <c r="DE342" s="70"/>
      <c r="DF342" s="70"/>
      <c r="DG342" s="70"/>
      <c r="DH342" s="70"/>
      <c r="DI342" s="70"/>
      <c r="DJ342" s="70"/>
      <c r="DK342" s="70"/>
      <c r="DL342" s="70"/>
      <c r="DM342" s="70"/>
      <c r="DN342" s="70"/>
      <c r="DO342" s="70"/>
      <c r="DP342" s="70"/>
      <c r="DQ342" s="70"/>
      <c r="DR342" s="70"/>
      <c r="DS342" s="70"/>
      <c r="DT342" s="70"/>
      <c r="DU342" s="70"/>
      <c r="DV342" s="70"/>
      <c r="DW342" s="70"/>
      <c r="DX342" s="70"/>
      <c r="DY342" s="70"/>
      <c r="DZ342" s="70"/>
      <c r="EA342" s="70"/>
      <c r="EB342" s="70"/>
      <c r="EC342" s="70"/>
      <c r="ED342" s="70"/>
      <c r="EE342" s="95" t="s">
        <v>450</v>
      </c>
      <c r="EF342" s="663"/>
      <c r="EG342" s="663"/>
      <c r="EH342" s="663"/>
      <c r="EI342" s="216"/>
      <c r="EJ342" s="674"/>
      <c r="EK342" s="674"/>
      <c r="EL342" s="674"/>
      <c r="EM342" s="674"/>
      <c r="EN342" s="674"/>
      <c r="EO342" s="674"/>
      <c r="EP342" s="674"/>
      <c r="EQ342" s="674"/>
      <c r="ER342" s="674"/>
      <c r="ES342" s="674"/>
      <c r="ET342" s="674"/>
      <c r="EU342" s="674"/>
      <c r="EV342" s="674"/>
      <c r="EW342" s="674"/>
      <c r="EX342" s="674"/>
      <c r="EY342" s="674"/>
      <c r="EZ342" s="674"/>
      <c r="FA342" s="674"/>
      <c r="FB342" s="674"/>
      <c r="FC342" s="674"/>
      <c r="FD342" s="674"/>
      <c r="FE342" s="674"/>
      <c r="FF342" s="674"/>
      <c r="FG342" s="674"/>
      <c r="FH342" s="674"/>
      <c r="FI342" s="674"/>
      <c r="FJ342" s="674"/>
      <c r="FK342" s="674"/>
      <c r="FL342" s="674"/>
      <c r="FM342" s="674"/>
      <c r="FN342" s="674"/>
      <c r="FO342" s="674"/>
      <c r="FP342" s="674"/>
      <c r="FQ342" s="674"/>
      <c r="FR342" s="674"/>
      <c r="FS342" s="674"/>
      <c r="FT342" s="674"/>
      <c r="FU342" s="674"/>
      <c r="FV342" s="674"/>
      <c r="FW342" s="674"/>
      <c r="FX342" s="674"/>
      <c r="FY342" s="674"/>
      <c r="FZ342" s="674"/>
      <c r="GA342" s="674"/>
      <c r="GB342" s="674"/>
      <c r="GC342" s="674"/>
      <c r="GD342" s="674"/>
      <c r="GE342" s="674"/>
      <c r="GF342" s="674"/>
      <c r="GG342" s="674"/>
      <c r="GH342" s="674"/>
      <c r="GI342" s="674"/>
      <c r="GJ342" s="674"/>
      <c r="GK342" s="674"/>
      <c r="GL342" s="674"/>
      <c r="GM342" s="674"/>
      <c r="GN342" s="674"/>
      <c r="GO342" s="674"/>
      <c r="GP342" s="674"/>
      <c r="GQ342" s="674"/>
      <c r="GR342" s="674"/>
      <c r="GS342" s="674"/>
      <c r="GT342" s="674"/>
      <c r="GU342" s="674"/>
      <c r="GV342" s="674"/>
      <c r="GW342" s="674"/>
      <c r="GX342" s="674"/>
      <c r="GY342" s="674"/>
      <c r="GZ342" s="674"/>
      <c r="HA342" s="674"/>
      <c r="HB342" s="674"/>
      <c r="HC342" s="674"/>
      <c r="HD342" s="674"/>
      <c r="HE342" s="674"/>
      <c r="HF342" s="674"/>
      <c r="HG342" s="674"/>
      <c r="HH342" s="674"/>
      <c r="HI342" s="674"/>
      <c r="HJ342" s="674"/>
      <c r="HK342" s="674"/>
      <c r="HL342" s="674"/>
      <c r="HM342" s="674"/>
      <c r="HN342" s="674"/>
      <c r="HO342" s="674"/>
      <c r="HP342" s="674"/>
      <c r="HQ342" s="674"/>
      <c r="HR342" s="674"/>
      <c r="HS342" s="674"/>
      <c r="HT342" s="674"/>
      <c r="HU342" s="674"/>
      <c r="HV342" s="674"/>
      <c r="HW342" s="674"/>
      <c r="HX342" s="674"/>
      <c r="HY342" s="674"/>
      <c r="HZ342" s="674"/>
      <c r="IA342" s="674"/>
      <c r="IB342" s="674"/>
      <c r="IC342" s="674"/>
      <c r="ID342" s="674"/>
      <c r="IE342" s="674"/>
      <c r="IF342" s="674"/>
      <c r="IG342" s="674"/>
      <c r="IH342" s="674"/>
      <c r="II342" s="674"/>
      <c r="IJ342" s="674"/>
      <c r="IK342" s="674"/>
      <c r="IL342" s="674"/>
      <c r="IM342" s="674"/>
      <c r="IN342" s="674"/>
      <c r="IO342" s="674"/>
      <c r="IP342" s="674"/>
      <c r="IQ342" s="70"/>
    </row>
    <row r="343" spans="10:251" ht="16.5" hidden="1" customHeight="1">
      <c r="J343" s="214"/>
      <c r="R343" s="95"/>
      <c r="S343" s="95"/>
      <c r="T343" s="95"/>
      <c r="U343" s="70"/>
      <c r="V343" s="214"/>
      <c r="W343" s="70"/>
      <c r="X343" s="70"/>
      <c r="Y343" s="70"/>
      <c r="Z343" s="70"/>
      <c r="AA343" s="70"/>
      <c r="AB343" s="70"/>
      <c r="AC343" s="70"/>
      <c r="AD343" s="70"/>
      <c r="AE343" s="70"/>
      <c r="AF343" s="70"/>
      <c r="AG343" s="70"/>
      <c r="AH343" s="70"/>
      <c r="AI343" s="70"/>
      <c r="AJ343" s="70"/>
      <c r="AK343" s="70"/>
      <c r="AL343" s="70"/>
      <c r="AM343" s="70"/>
      <c r="AN343" s="70"/>
      <c r="AO343" s="70"/>
      <c r="AP343" s="70"/>
      <c r="AQ343" s="70"/>
      <c r="AR343" s="70"/>
      <c r="AS343" s="70"/>
      <c r="AT343" s="70"/>
      <c r="AU343" s="70"/>
      <c r="AV343" s="70"/>
      <c r="AW343" s="70"/>
      <c r="AX343" s="70"/>
      <c r="AY343" s="70"/>
      <c r="AZ343" s="70"/>
      <c r="BA343" s="70"/>
      <c r="BB343" s="70"/>
      <c r="BC343" s="70"/>
      <c r="BD343" s="70"/>
      <c r="BE343" s="70"/>
      <c r="BF343" s="70"/>
      <c r="BG343" s="70"/>
      <c r="BH343" s="70"/>
      <c r="BI343" s="70"/>
      <c r="BJ343" s="70"/>
      <c r="BK343" s="70"/>
      <c r="BL343" s="70"/>
      <c r="BM343" s="70"/>
      <c r="BN343" s="70"/>
      <c r="BO343" s="70"/>
      <c r="BP343" s="70"/>
      <c r="BQ343" s="70"/>
      <c r="BR343" s="70"/>
      <c r="BS343" s="70"/>
      <c r="BT343" s="70"/>
      <c r="BU343" s="70"/>
      <c r="BV343" s="70"/>
      <c r="BW343" s="70"/>
      <c r="BX343" s="70"/>
      <c r="BY343" s="70"/>
      <c r="BZ343" s="70"/>
      <c r="CA343" s="70"/>
      <c r="CB343" s="70"/>
      <c r="CC343" s="70"/>
      <c r="CD343" s="70"/>
      <c r="CE343" s="70"/>
      <c r="CF343" s="70"/>
      <c r="CG343" s="70"/>
      <c r="CH343" s="70"/>
      <c r="CI343" s="70"/>
      <c r="CJ343" s="70"/>
      <c r="CK343" s="70"/>
      <c r="CL343" s="70"/>
      <c r="CM343" s="70"/>
      <c r="CN343" s="70"/>
      <c r="CO343" s="70"/>
      <c r="CP343" s="70"/>
      <c r="CQ343" s="70"/>
      <c r="CR343" s="70"/>
      <c r="CS343" s="70"/>
      <c r="CT343" s="70"/>
      <c r="CU343" s="70"/>
      <c r="CV343" s="70"/>
      <c r="CW343" s="70"/>
      <c r="CX343" s="70"/>
      <c r="CY343" s="70"/>
      <c r="CZ343" s="70"/>
      <c r="DA343" s="70"/>
      <c r="DB343" s="70"/>
      <c r="DC343" s="70"/>
      <c r="DD343" s="70"/>
      <c r="DE343" s="70"/>
      <c r="DF343" s="70"/>
      <c r="DG343" s="70"/>
      <c r="DH343" s="70"/>
      <c r="DI343" s="70"/>
      <c r="DJ343" s="70"/>
      <c r="DK343" s="70"/>
      <c r="DL343" s="70"/>
      <c r="DM343" s="70"/>
      <c r="DN343" s="70"/>
      <c r="DO343" s="70"/>
      <c r="DP343" s="70"/>
      <c r="DQ343" s="70"/>
      <c r="DR343" s="70"/>
      <c r="DS343" s="70"/>
      <c r="DT343" s="70"/>
      <c r="DU343" s="70"/>
      <c r="DV343" s="70"/>
      <c r="DW343" s="70"/>
      <c r="DX343" s="70"/>
      <c r="DY343" s="70"/>
      <c r="DZ343" s="70"/>
      <c r="EA343" s="70"/>
      <c r="EB343" s="70"/>
      <c r="EC343" s="70"/>
      <c r="ED343" s="70"/>
      <c r="EE343" s="95" t="s">
        <v>450</v>
      </c>
      <c r="EF343" s="663"/>
      <c r="EG343" s="663"/>
      <c r="EH343" s="663"/>
      <c r="EI343" s="216"/>
      <c r="EJ343" s="674"/>
      <c r="EK343" s="674"/>
      <c r="EL343" s="674"/>
      <c r="EM343" s="674"/>
      <c r="EN343" s="674"/>
      <c r="EO343" s="674"/>
      <c r="EP343" s="674"/>
      <c r="EQ343" s="674"/>
      <c r="ER343" s="674"/>
      <c r="ES343" s="674"/>
      <c r="ET343" s="674"/>
      <c r="EU343" s="674"/>
      <c r="EV343" s="674"/>
      <c r="EW343" s="674"/>
      <c r="EX343" s="674"/>
      <c r="EY343" s="674"/>
      <c r="EZ343" s="674"/>
      <c r="FA343" s="674"/>
      <c r="FB343" s="674"/>
      <c r="FC343" s="674"/>
      <c r="FD343" s="674"/>
      <c r="FE343" s="674"/>
      <c r="FF343" s="674"/>
      <c r="FG343" s="674"/>
      <c r="FH343" s="674"/>
      <c r="FI343" s="674"/>
      <c r="FJ343" s="674"/>
      <c r="FK343" s="674"/>
      <c r="FL343" s="674"/>
      <c r="FM343" s="674"/>
      <c r="FN343" s="674"/>
      <c r="FO343" s="674"/>
      <c r="FP343" s="674"/>
      <c r="FQ343" s="674"/>
      <c r="FR343" s="674"/>
      <c r="FS343" s="674"/>
      <c r="FT343" s="674"/>
      <c r="FU343" s="674"/>
      <c r="FV343" s="674"/>
      <c r="FW343" s="674"/>
      <c r="FX343" s="674"/>
      <c r="FY343" s="674"/>
      <c r="FZ343" s="674"/>
      <c r="GA343" s="674"/>
      <c r="GB343" s="674"/>
      <c r="GC343" s="674"/>
      <c r="GD343" s="674"/>
      <c r="GE343" s="674"/>
      <c r="GF343" s="674"/>
      <c r="GG343" s="674"/>
      <c r="GH343" s="674"/>
      <c r="GI343" s="674"/>
      <c r="GJ343" s="674"/>
      <c r="GK343" s="674"/>
      <c r="GL343" s="674"/>
      <c r="GM343" s="674"/>
      <c r="GN343" s="674"/>
      <c r="GO343" s="674"/>
      <c r="GP343" s="674"/>
      <c r="GQ343" s="674"/>
      <c r="GR343" s="674"/>
      <c r="GS343" s="674"/>
      <c r="GT343" s="674"/>
      <c r="GU343" s="674"/>
      <c r="GV343" s="674"/>
      <c r="GW343" s="674"/>
      <c r="GX343" s="674"/>
      <c r="GY343" s="674"/>
      <c r="GZ343" s="674"/>
      <c r="HA343" s="674"/>
      <c r="HB343" s="674"/>
      <c r="HC343" s="674"/>
      <c r="HD343" s="674"/>
      <c r="HE343" s="674"/>
      <c r="HF343" s="674"/>
      <c r="HG343" s="674"/>
      <c r="HH343" s="674"/>
      <c r="HI343" s="674"/>
      <c r="HJ343" s="674"/>
      <c r="HK343" s="674"/>
      <c r="HL343" s="674"/>
      <c r="HM343" s="674"/>
      <c r="HN343" s="674"/>
      <c r="HO343" s="674"/>
      <c r="HP343" s="674"/>
      <c r="HQ343" s="674"/>
      <c r="HR343" s="674"/>
      <c r="HS343" s="674"/>
      <c r="HT343" s="674"/>
      <c r="HU343" s="674"/>
      <c r="HV343" s="674"/>
      <c r="HW343" s="674"/>
      <c r="HX343" s="674"/>
      <c r="HY343" s="674"/>
      <c r="HZ343" s="674"/>
      <c r="IA343" s="674"/>
      <c r="IB343" s="674"/>
      <c r="IC343" s="674"/>
      <c r="ID343" s="674"/>
      <c r="IE343" s="674"/>
      <c r="IF343" s="674"/>
      <c r="IG343" s="674"/>
      <c r="IH343" s="674"/>
      <c r="II343" s="674"/>
      <c r="IJ343" s="674"/>
      <c r="IK343" s="674"/>
      <c r="IL343" s="674"/>
      <c r="IM343" s="674"/>
      <c r="IN343" s="674"/>
      <c r="IO343" s="674"/>
      <c r="IP343" s="674"/>
      <c r="IQ343" s="70"/>
    </row>
    <row r="344" spans="10:251" ht="16.5" hidden="1" customHeight="1">
      <c r="J344" s="214"/>
      <c r="R344" s="95"/>
      <c r="S344" s="95"/>
      <c r="T344" s="95"/>
      <c r="U344" s="70"/>
      <c r="V344" s="214"/>
      <c r="W344" s="70"/>
      <c r="X344" s="70"/>
      <c r="Y344" s="70"/>
      <c r="Z344" s="70"/>
      <c r="AA344" s="70"/>
      <c r="AB344" s="70"/>
      <c r="AC344" s="70"/>
      <c r="AD344" s="70"/>
      <c r="AE344" s="70"/>
      <c r="AF344" s="70"/>
      <c r="AG344" s="70"/>
      <c r="AH344" s="70"/>
      <c r="AI344" s="70"/>
      <c r="AJ344" s="70"/>
      <c r="AK344" s="70"/>
      <c r="AL344" s="70"/>
      <c r="AM344" s="70"/>
      <c r="AN344" s="70"/>
      <c r="AO344" s="70"/>
      <c r="AP344" s="70"/>
      <c r="AQ344" s="70"/>
      <c r="AR344" s="70"/>
      <c r="AS344" s="70"/>
      <c r="AT344" s="70"/>
      <c r="AU344" s="70"/>
      <c r="AV344" s="70"/>
      <c r="AW344" s="70"/>
      <c r="AX344" s="70"/>
      <c r="AY344" s="70"/>
      <c r="AZ344" s="70"/>
      <c r="BA344" s="70"/>
      <c r="BB344" s="70"/>
      <c r="BC344" s="70"/>
      <c r="BD344" s="70"/>
      <c r="BE344" s="70"/>
      <c r="BF344" s="70"/>
      <c r="BG344" s="70"/>
      <c r="BH344" s="70"/>
      <c r="BI344" s="70"/>
      <c r="BJ344" s="70"/>
      <c r="BK344" s="70"/>
      <c r="BL344" s="70"/>
      <c r="BM344" s="70"/>
      <c r="BN344" s="70"/>
      <c r="BO344" s="70"/>
      <c r="BP344" s="70"/>
      <c r="BQ344" s="70"/>
      <c r="BR344" s="70"/>
      <c r="BS344" s="70"/>
      <c r="BT344" s="70"/>
      <c r="BU344" s="70"/>
      <c r="BV344" s="70"/>
      <c r="BW344" s="70"/>
      <c r="BX344" s="70"/>
      <c r="BY344" s="70"/>
      <c r="BZ344" s="70"/>
      <c r="CA344" s="70"/>
      <c r="CB344" s="70"/>
      <c r="CC344" s="70"/>
      <c r="CD344" s="70"/>
      <c r="CE344" s="70"/>
      <c r="CF344" s="70"/>
      <c r="CG344" s="70"/>
      <c r="CH344" s="70"/>
      <c r="CI344" s="70"/>
      <c r="CJ344" s="70"/>
      <c r="CK344" s="70"/>
      <c r="CL344" s="70"/>
      <c r="CM344" s="70"/>
      <c r="CN344" s="70"/>
      <c r="CO344" s="70"/>
      <c r="CP344" s="70"/>
      <c r="CQ344" s="70"/>
      <c r="CR344" s="70"/>
      <c r="CS344" s="70"/>
      <c r="CT344" s="70"/>
      <c r="CU344" s="70"/>
      <c r="CV344" s="70"/>
      <c r="CW344" s="70"/>
      <c r="CX344" s="70"/>
      <c r="CY344" s="70"/>
      <c r="CZ344" s="70"/>
      <c r="DA344" s="70"/>
      <c r="DB344" s="70"/>
      <c r="DC344" s="70"/>
      <c r="DD344" s="70"/>
      <c r="DE344" s="70"/>
      <c r="DF344" s="70"/>
      <c r="DG344" s="70"/>
      <c r="DH344" s="70"/>
      <c r="DI344" s="70"/>
      <c r="DJ344" s="70"/>
      <c r="DK344" s="70"/>
      <c r="DL344" s="70"/>
      <c r="DM344" s="70"/>
      <c r="DN344" s="70"/>
      <c r="DO344" s="70"/>
      <c r="DP344" s="70"/>
      <c r="DQ344" s="70"/>
      <c r="DR344" s="70"/>
      <c r="DS344" s="70"/>
      <c r="DT344" s="70"/>
      <c r="DU344" s="70"/>
      <c r="DV344" s="70"/>
      <c r="DW344" s="70"/>
      <c r="DX344" s="70"/>
      <c r="DY344" s="70"/>
      <c r="DZ344" s="70"/>
      <c r="EA344" s="70"/>
      <c r="EB344" s="70"/>
      <c r="EC344" s="70"/>
      <c r="ED344" s="70"/>
      <c r="EE344" s="95" t="s">
        <v>450</v>
      </c>
      <c r="EF344" s="663"/>
      <c r="EG344" s="663"/>
      <c r="EH344" s="663"/>
      <c r="EI344" s="216"/>
      <c r="EJ344" s="674"/>
      <c r="EK344" s="674"/>
      <c r="EL344" s="674"/>
      <c r="EM344" s="674"/>
      <c r="EN344" s="674"/>
      <c r="EO344" s="674"/>
      <c r="EP344" s="674"/>
      <c r="EQ344" s="674"/>
      <c r="ER344" s="674"/>
      <c r="ES344" s="674"/>
      <c r="ET344" s="674"/>
      <c r="EU344" s="674"/>
      <c r="EV344" s="674"/>
      <c r="EW344" s="674"/>
      <c r="EX344" s="674"/>
      <c r="EY344" s="674"/>
      <c r="EZ344" s="674"/>
      <c r="FA344" s="674"/>
      <c r="FB344" s="674"/>
      <c r="FC344" s="674"/>
      <c r="FD344" s="674"/>
      <c r="FE344" s="674"/>
      <c r="FF344" s="674"/>
      <c r="FG344" s="674"/>
      <c r="FH344" s="674"/>
      <c r="FI344" s="674"/>
      <c r="FJ344" s="674"/>
      <c r="FK344" s="674"/>
      <c r="FL344" s="674"/>
      <c r="FM344" s="674"/>
      <c r="FN344" s="674"/>
      <c r="FO344" s="674"/>
      <c r="FP344" s="674"/>
      <c r="FQ344" s="674"/>
      <c r="FR344" s="674"/>
      <c r="FS344" s="674"/>
      <c r="FT344" s="674"/>
      <c r="FU344" s="674"/>
      <c r="FV344" s="674"/>
      <c r="FW344" s="674"/>
      <c r="FX344" s="674"/>
      <c r="FY344" s="674"/>
      <c r="FZ344" s="674"/>
      <c r="GA344" s="674"/>
      <c r="GB344" s="674"/>
      <c r="GC344" s="674"/>
      <c r="GD344" s="674"/>
      <c r="GE344" s="674"/>
      <c r="GF344" s="674"/>
      <c r="GG344" s="674"/>
      <c r="GH344" s="674"/>
      <c r="GI344" s="674"/>
      <c r="GJ344" s="674"/>
      <c r="GK344" s="674"/>
      <c r="GL344" s="674"/>
      <c r="GM344" s="674"/>
      <c r="GN344" s="674"/>
      <c r="GO344" s="674"/>
      <c r="GP344" s="674"/>
      <c r="GQ344" s="674"/>
      <c r="GR344" s="674"/>
      <c r="GS344" s="674"/>
      <c r="GT344" s="674"/>
      <c r="GU344" s="674"/>
      <c r="GV344" s="674"/>
      <c r="GW344" s="674"/>
      <c r="GX344" s="674"/>
      <c r="GY344" s="674"/>
      <c r="GZ344" s="674"/>
      <c r="HA344" s="674"/>
      <c r="HB344" s="674"/>
      <c r="HC344" s="674"/>
      <c r="HD344" s="674"/>
      <c r="HE344" s="674"/>
      <c r="HF344" s="674"/>
      <c r="HG344" s="674"/>
      <c r="HH344" s="674"/>
      <c r="HI344" s="674"/>
      <c r="HJ344" s="674"/>
      <c r="HK344" s="674"/>
      <c r="HL344" s="674"/>
      <c r="HM344" s="674"/>
      <c r="HN344" s="674"/>
      <c r="HO344" s="674"/>
      <c r="HP344" s="674"/>
      <c r="HQ344" s="674"/>
      <c r="HR344" s="674"/>
      <c r="HS344" s="674"/>
      <c r="HT344" s="674"/>
      <c r="HU344" s="674"/>
      <c r="HV344" s="674"/>
      <c r="HW344" s="674"/>
      <c r="HX344" s="674"/>
      <c r="HY344" s="674"/>
      <c r="HZ344" s="674"/>
      <c r="IA344" s="674"/>
      <c r="IB344" s="674"/>
      <c r="IC344" s="674"/>
      <c r="ID344" s="674"/>
      <c r="IE344" s="674"/>
      <c r="IF344" s="674"/>
      <c r="IG344" s="674"/>
      <c r="IH344" s="674"/>
      <c r="II344" s="674"/>
      <c r="IJ344" s="674"/>
      <c r="IK344" s="674"/>
      <c r="IL344" s="674"/>
      <c r="IM344" s="674"/>
      <c r="IN344" s="674"/>
      <c r="IO344" s="674"/>
      <c r="IP344" s="674"/>
      <c r="IQ344" s="70"/>
    </row>
    <row r="345" spans="10:251" ht="16.5" hidden="1" customHeight="1">
      <c r="J345" s="214"/>
      <c r="R345" s="95"/>
      <c r="S345" s="95"/>
      <c r="T345" s="95"/>
      <c r="U345" s="70"/>
      <c r="V345" s="214"/>
      <c r="W345" s="70"/>
      <c r="X345" s="70"/>
      <c r="Y345" s="70"/>
      <c r="Z345" s="70"/>
      <c r="AA345" s="70"/>
      <c r="AB345" s="70"/>
      <c r="AC345" s="70"/>
      <c r="AD345" s="70"/>
      <c r="AE345" s="70"/>
      <c r="AF345" s="70"/>
      <c r="AG345" s="70"/>
      <c r="AH345" s="70"/>
      <c r="AI345" s="70"/>
      <c r="AJ345" s="70"/>
      <c r="AK345" s="70"/>
      <c r="AL345" s="70"/>
      <c r="AM345" s="70"/>
      <c r="AN345" s="70"/>
      <c r="AO345" s="70"/>
      <c r="AP345" s="70"/>
      <c r="AQ345" s="70"/>
      <c r="AR345" s="70"/>
      <c r="AS345" s="70"/>
      <c r="AT345" s="70"/>
      <c r="AU345" s="70"/>
      <c r="AV345" s="70"/>
      <c r="AW345" s="70"/>
      <c r="AX345" s="70"/>
      <c r="AY345" s="70"/>
      <c r="AZ345" s="70"/>
      <c r="BA345" s="70"/>
      <c r="BB345" s="70"/>
      <c r="BC345" s="70"/>
      <c r="BD345" s="70"/>
      <c r="BE345" s="70"/>
      <c r="BF345" s="70"/>
      <c r="BG345" s="70"/>
      <c r="BH345" s="70"/>
      <c r="BI345" s="70"/>
      <c r="BJ345" s="70"/>
      <c r="BK345" s="70"/>
      <c r="BL345" s="70"/>
      <c r="BM345" s="70"/>
      <c r="BN345" s="70"/>
      <c r="BO345" s="70"/>
      <c r="BP345" s="70"/>
      <c r="BQ345" s="70"/>
      <c r="BR345" s="70"/>
      <c r="BS345" s="70"/>
      <c r="BT345" s="70"/>
      <c r="BU345" s="70"/>
      <c r="BV345" s="70"/>
      <c r="BW345" s="70"/>
      <c r="BX345" s="70"/>
      <c r="BY345" s="70"/>
      <c r="BZ345" s="70"/>
      <c r="CA345" s="70"/>
      <c r="CB345" s="70"/>
      <c r="CC345" s="70"/>
      <c r="CD345" s="70"/>
      <c r="CE345" s="70"/>
      <c r="CF345" s="70"/>
      <c r="CG345" s="70"/>
      <c r="CH345" s="70"/>
      <c r="CI345" s="70"/>
      <c r="CJ345" s="70"/>
      <c r="CK345" s="70"/>
      <c r="CL345" s="70"/>
      <c r="CM345" s="70"/>
      <c r="CN345" s="70"/>
      <c r="CO345" s="70"/>
      <c r="CP345" s="70"/>
      <c r="CQ345" s="70"/>
      <c r="CR345" s="70"/>
      <c r="CS345" s="70"/>
      <c r="CT345" s="70"/>
      <c r="CU345" s="70"/>
      <c r="CV345" s="70"/>
      <c r="CW345" s="70"/>
      <c r="CX345" s="70"/>
      <c r="CY345" s="70"/>
      <c r="CZ345" s="70"/>
      <c r="DA345" s="70"/>
      <c r="DB345" s="70"/>
      <c r="DC345" s="70"/>
      <c r="DD345" s="70"/>
      <c r="DE345" s="70"/>
      <c r="DF345" s="70"/>
      <c r="DG345" s="70"/>
      <c r="DH345" s="70"/>
      <c r="DI345" s="70"/>
      <c r="DJ345" s="70"/>
      <c r="DK345" s="70"/>
      <c r="DL345" s="70"/>
      <c r="DM345" s="70"/>
      <c r="DN345" s="70"/>
      <c r="DO345" s="70"/>
      <c r="DP345" s="70"/>
      <c r="DQ345" s="70"/>
      <c r="DR345" s="70"/>
      <c r="DS345" s="70"/>
      <c r="DT345" s="70"/>
      <c r="DU345" s="70"/>
      <c r="DV345" s="70"/>
      <c r="DW345" s="70"/>
      <c r="DX345" s="70"/>
      <c r="DY345" s="70"/>
      <c r="DZ345" s="70"/>
      <c r="EA345" s="70"/>
      <c r="EB345" s="70"/>
      <c r="EC345" s="70"/>
      <c r="ED345" s="70"/>
      <c r="EE345" s="95" t="s">
        <v>450</v>
      </c>
      <c r="EF345" s="663"/>
      <c r="EG345" s="663"/>
      <c r="EH345" s="663"/>
      <c r="EI345" s="216"/>
      <c r="EJ345" s="674"/>
      <c r="EK345" s="674"/>
      <c r="EL345" s="674"/>
      <c r="EM345" s="674"/>
      <c r="EN345" s="674"/>
      <c r="EO345" s="674"/>
      <c r="EP345" s="674"/>
      <c r="EQ345" s="674"/>
      <c r="ER345" s="674"/>
      <c r="ES345" s="674"/>
      <c r="ET345" s="674"/>
      <c r="EU345" s="674"/>
      <c r="EV345" s="674"/>
      <c r="EW345" s="674"/>
      <c r="EX345" s="674"/>
      <c r="EY345" s="674"/>
      <c r="EZ345" s="674"/>
      <c r="FA345" s="674"/>
      <c r="FB345" s="674"/>
      <c r="FC345" s="674"/>
      <c r="FD345" s="674"/>
      <c r="FE345" s="674"/>
      <c r="FF345" s="674"/>
      <c r="FG345" s="674"/>
      <c r="FH345" s="674"/>
      <c r="FI345" s="674"/>
      <c r="FJ345" s="674"/>
      <c r="FK345" s="674"/>
      <c r="FL345" s="674"/>
      <c r="FM345" s="674"/>
      <c r="FN345" s="674"/>
      <c r="FO345" s="674"/>
      <c r="FP345" s="674"/>
      <c r="FQ345" s="674"/>
      <c r="FR345" s="674"/>
      <c r="FS345" s="674"/>
      <c r="FT345" s="674"/>
      <c r="FU345" s="674"/>
      <c r="FV345" s="674"/>
      <c r="FW345" s="674"/>
      <c r="FX345" s="674"/>
      <c r="FY345" s="674"/>
      <c r="FZ345" s="674"/>
      <c r="GA345" s="674"/>
      <c r="GB345" s="674"/>
      <c r="GC345" s="674"/>
      <c r="GD345" s="674"/>
      <c r="GE345" s="674"/>
      <c r="GF345" s="674"/>
      <c r="GG345" s="674"/>
      <c r="GH345" s="674"/>
      <c r="GI345" s="674"/>
      <c r="GJ345" s="674"/>
      <c r="GK345" s="674"/>
      <c r="GL345" s="674"/>
      <c r="GM345" s="674"/>
      <c r="GN345" s="674"/>
      <c r="GO345" s="674"/>
      <c r="GP345" s="674"/>
      <c r="GQ345" s="674"/>
      <c r="GR345" s="674"/>
      <c r="GS345" s="674"/>
      <c r="GT345" s="674"/>
      <c r="GU345" s="674"/>
      <c r="GV345" s="674"/>
      <c r="GW345" s="674"/>
      <c r="GX345" s="674"/>
      <c r="GY345" s="674"/>
      <c r="GZ345" s="674"/>
      <c r="HA345" s="674"/>
      <c r="HB345" s="674"/>
      <c r="HC345" s="674"/>
      <c r="HD345" s="674"/>
      <c r="HE345" s="674"/>
      <c r="HF345" s="674"/>
      <c r="HG345" s="674"/>
      <c r="HH345" s="674"/>
      <c r="HI345" s="674"/>
      <c r="HJ345" s="674"/>
      <c r="HK345" s="674"/>
      <c r="HL345" s="674"/>
      <c r="HM345" s="674"/>
      <c r="HN345" s="674"/>
      <c r="HO345" s="674"/>
      <c r="HP345" s="674"/>
      <c r="HQ345" s="674"/>
      <c r="HR345" s="674"/>
      <c r="HS345" s="674"/>
      <c r="HT345" s="674"/>
      <c r="HU345" s="674"/>
      <c r="HV345" s="674"/>
      <c r="HW345" s="674"/>
      <c r="HX345" s="674"/>
      <c r="HY345" s="674"/>
      <c r="HZ345" s="674"/>
      <c r="IA345" s="674"/>
      <c r="IB345" s="674"/>
      <c r="IC345" s="674"/>
      <c r="ID345" s="674"/>
      <c r="IE345" s="674"/>
      <c r="IF345" s="674"/>
      <c r="IG345" s="674"/>
      <c r="IH345" s="674"/>
      <c r="II345" s="674"/>
      <c r="IJ345" s="674"/>
      <c r="IK345" s="674"/>
      <c r="IL345" s="674"/>
      <c r="IM345" s="674"/>
      <c r="IN345" s="674"/>
      <c r="IO345" s="674"/>
      <c r="IP345" s="674"/>
      <c r="IQ345" s="70"/>
    </row>
    <row r="346" spans="10:251" ht="16.5" hidden="1" customHeight="1">
      <c r="J346" s="214"/>
      <c r="R346" s="95"/>
      <c r="S346" s="95"/>
      <c r="T346" s="95"/>
      <c r="U346" s="70"/>
      <c r="V346" s="214"/>
      <c r="W346" s="70"/>
      <c r="X346" s="70"/>
      <c r="Y346" s="70"/>
      <c r="Z346" s="70"/>
      <c r="AA346" s="70"/>
      <c r="AB346" s="70"/>
      <c r="AC346" s="70"/>
      <c r="AD346" s="70"/>
      <c r="AE346" s="70"/>
      <c r="AF346" s="70"/>
      <c r="AG346" s="70"/>
      <c r="AH346" s="70"/>
      <c r="AI346" s="70"/>
      <c r="AJ346" s="70"/>
      <c r="AK346" s="70"/>
      <c r="AL346" s="70"/>
      <c r="AM346" s="70"/>
      <c r="AN346" s="70"/>
      <c r="AO346" s="70"/>
      <c r="AP346" s="70"/>
      <c r="AQ346" s="70"/>
      <c r="AR346" s="70"/>
      <c r="AS346" s="70"/>
      <c r="AT346" s="70"/>
      <c r="AU346" s="70"/>
      <c r="AV346" s="70"/>
      <c r="AW346" s="70"/>
      <c r="AX346" s="70"/>
      <c r="AY346" s="70"/>
      <c r="AZ346" s="70"/>
      <c r="BA346" s="70"/>
      <c r="BB346" s="70"/>
      <c r="BC346" s="70"/>
      <c r="BD346" s="70"/>
      <c r="BE346" s="70"/>
      <c r="BF346" s="70"/>
      <c r="BG346" s="70"/>
      <c r="BH346" s="70"/>
      <c r="BI346" s="70"/>
      <c r="BJ346" s="70"/>
      <c r="BK346" s="70"/>
      <c r="BL346" s="70"/>
      <c r="BM346" s="70"/>
      <c r="BN346" s="70"/>
      <c r="BO346" s="70"/>
      <c r="BP346" s="70"/>
      <c r="BQ346" s="70"/>
      <c r="BR346" s="70"/>
      <c r="BS346" s="70"/>
      <c r="BT346" s="70"/>
      <c r="BU346" s="70"/>
      <c r="BV346" s="70"/>
      <c r="BW346" s="70"/>
      <c r="BX346" s="70"/>
      <c r="BY346" s="70"/>
      <c r="BZ346" s="70"/>
      <c r="CA346" s="70"/>
      <c r="CB346" s="70"/>
      <c r="CC346" s="70"/>
      <c r="CD346" s="70"/>
      <c r="CE346" s="70"/>
      <c r="CF346" s="70"/>
      <c r="CG346" s="70"/>
      <c r="CH346" s="70"/>
      <c r="CI346" s="70"/>
      <c r="CJ346" s="70"/>
      <c r="CK346" s="70"/>
      <c r="CL346" s="70"/>
      <c r="CM346" s="70"/>
      <c r="CN346" s="70"/>
      <c r="CO346" s="70"/>
      <c r="CP346" s="70"/>
      <c r="CQ346" s="70"/>
      <c r="CR346" s="70"/>
      <c r="CS346" s="70"/>
      <c r="CT346" s="70"/>
      <c r="CU346" s="70"/>
      <c r="CV346" s="70"/>
      <c r="CW346" s="70"/>
      <c r="CX346" s="70"/>
      <c r="CY346" s="70"/>
      <c r="CZ346" s="70"/>
      <c r="DA346" s="70"/>
      <c r="DB346" s="70"/>
      <c r="DC346" s="70"/>
      <c r="DD346" s="70"/>
      <c r="DE346" s="70"/>
      <c r="DF346" s="70"/>
      <c r="DG346" s="70"/>
      <c r="DH346" s="70"/>
      <c r="DI346" s="70"/>
      <c r="DJ346" s="70"/>
      <c r="DK346" s="70"/>
      <c r="DL346" s="70"/>
      <c r="DM346" s="70"/>
      <c r="DN346" s="70"/>
      <c r="DO346" s="70"/>
      <c r="DP346" s="70"/>
      <c r="DQ346" s="70"/>
      <c r="DR346" s="70"/>
      <c r="DS346" s="70"/>
      <c r="DT346" s="70"/>
      <c r="DU346" s="70"/>
      <c r="DV346" s="70"/>
      <c r="DW346" s="70"/>
      <c r="DX346" s="70"/>
      <c r="DY346" s="70"/>
      <c r="DZ346" s="70"/>
      <c r="EA346" s="70"/>
      <c r="EB346" s="70"/>
      <c r="EC346" s="70"/>
      <c r="ED346" s="70"/>
      <c r="EE346" s="95" t="s">
        <v>450</v>
      </c>
      <c r="EF346" s="663"/>
      <c r="EG346" s="663"/>
      <c r="EH346" s="663"/>
      <c r="EI346" s="216"/>
      <c r="EJ346" s="674"/>
      <c r="EK346" s="674"/>
      <c r="EL346" s="674"/>
      <c r="EM346" s="674"/>
      <c r="EN346" s="674"/>
      <c r="EO346" s="674"/>
      <c r="EP346" s="674"/>
      <c r="EQ346" s="674"/>
      <c r="ER346" s="674"/>
      <c r="ES346" s="674"/>
      <c r="ET346" s="674"/>
      <c r="EU346" s="674"/>
      <c r="EV346" s="674"/>
      <c r="EW346" s="674"/>
      <c r="EX346" s="674"/>
      <c r="EY346" s="674"/>
      <c r="EZ346" s="674"/>
      <c r="FA346" s="674"/>
      <c r="FB346" s="674"/>
      <c r="FC346" s="674"/>
      <c r="FD346" s="674"/>
      <c r="FE346" s="674"/>
      <c r="FF346" s="674"/>
      <c r="FG346" s="674"/>
      <c r="FH346" s="674"/>
      <c r="FI346" s="674"/>
      <c r="FJ346" s="674"/>
      <c r="FK346" s="674"/>
      <c r="FL346" s="674"/>
      <c r="FM346" s="674"/>
      <c r="FN346" s="674"/>
      <c r="FO346" s="674"/>
      <c r="FP346" s="674"/>
      <c r="FQ346" s="674"/>
      <c r="FR346" s="674"/>
      <c r="FS346" s="674"/>
      <c r="FT346" s="674"/>
      <c r="FU346" s="674"/>
      <c r="FV346" s="674"/>
      <c r="FW346" s="674"/>
      <c r="FX346" s="674"/>
      <c r="FY346" s="674"/>
      <c r="FZ346" s="674"/>
      <c r="GA346" s="674"/>
      <c r="GB346" s="674"/>
      <c r="GC346" s="674"/>
      <c r="GD346" s="674"/>
      <c r="GE346" s="674"/>
      <c r="GF346" s="674"/>
      <c r="GG346" s="674"/>
      <c r="GH346" s="674"/>
      <c r="GI346" s="674"/>
      <c r="GJ346" s="674"/>
      <c r="GK346" s="674"/>
      <c r="GL346" s="674"/>
      <c r="GM346" s="674"/>
      <c r="GN346" s="674"/>
      <c r="GO346" s="674"/>
      <c r="GP346" s="674"/>
      <c r="GQ346" s="674"/>
      <c r="GR346" s="674"/>
      <c r="GS346" s="674"/>
      <c r="GT346" s="674"/>
      <c r="GU346" s="674"/>
      <c r="GV346" s="674"/>
      <c r="GW346" s="674"/>
      <c r="GX346" s="674"/>
      <c r="GY346" s="674"/>
      <c r="GZ346" s="674"/>
      <c r="HA346" s="674"/>
      <c r="HB346" s="674"/>
      <c r="HC346" s="674"/>
      <c r="HD346" s="674"/>
      <c r="HE346" s="674"/>
      <c r="HF346" s="674"/>
      <c r="HG346" s="674"/>
      <c r="HH346" s="674"/>
      <c r="HI346" s="674"/>
      <c r="HJ346" s="674"/>
      <c r="HK346" s="674"/>
      <c r="HL346" s="674"/>
      <c r="HM346" s="674"/>
      <c r="HN346" s="674"/>
      <c r="HO346" s="674"/>
      <c r="HP346" s="674"/>
      <c r="HQ346" s="674"/>
      <c r="HR346" s="674"/>
      <c r="HS346" s="674"/>
      <c r="HT346" s="674"/>
      <c r="HU346" s="674"/>
      <c r="HV346" s="674"/>
      <c r="HW346" s="674"/>
      <c r="HX346" s="674"/>
      <c r="HY346" s="674"/>
      <c r="HZ346" s="674"/>
      <c r="IA346" s="674"/>
      <c r="IB346" s="674"/>
      <c r="IC346" s="674"/>
      <c r="ID346" s="674"/>
      <c r="IE346" s="674"/>
      <c r="IF346" s="674"/>
      <c r="IG346" s="674"/>
      <c r="IH346" s="674"/>
      <c r="II346" s="674"/>
      <c r="IJ346" s="674"/>
      <c r="IK346" s="674"/>
      <c r="IL346" s="674"/>
      <c r="IM346" s="674"/>
      <c r="IN346" s="674"/>
      <c r="IO346" s="674"/>
      <c r="IP346" s="674"/>
      <c r="IQ346" s="70"/>
    </row>
    <row r="347" spans="10:251" ht="16.5" hidden="1" customHeight="1">
      <c r="J347" s="214"/>
      <c r="R347" s="95"/>
      <c r="S347" s="95"/>
      <c r="T347" s="95"/>
      <c r="U347" s="70"/>
      <c r="V347" s="214"/>
      <c r="W347" s="70"/>
      <c r="X347" s="70"/>
      <c r="Y347" s="70"/>
      <c r="Z347" s="70"/>
      <c r="AA347" s="70"/>
      <c r="AB347" s="70"/>
      <c r="AC347" s="70"/>
      <c r="AD347" s="70"/>
      <c r="AE347" s="70"/>
      <c r="AF347" s="70"/>
      <c r="AG347" s="70"/>
      <c r="AH347" s="70"/>
      <c r="AI347" s="70"/>
      <c r="AJ347" s="70"/>
      <c r="AK347" s="70"/>
      <c r="AL347" s="70"/>
      <c r="AM347" s="70"/>
      <c r="AN347" s="70"/>
      <c r="AO347" s="70"/>
      <c r="AP347" s="70"/>
      <c r="AQ347" s="70"/>
      <c r="AR347" s="70"/>
      <c r="AS347" s="70"/>
      <c r="AT347" s="70"/>
      <c r="AU347" s="70"/>
      <c r="AV347" s="70"/>
      <c r="AW347" s="70"/>
      <c r="AX347" s="70"/>
      <c r="AY347" s="70"/>
      <c r="AZ347" s="70"/>
      <c r="BA347" s="70"/>
      <c r="BB347" s="70"/>
      <c r="BC347" s="70"/>
      <c r="BD347" s="70"/>
      <c r="BE347" s="70"/>
      <c r="BF347" s="70"/>
      <c r="BG347" s="70"/>
      <c r="BH347" s="70"/>
      <c r="BI347" s="70"/>
      <c r="BJ347" s="70"/>
      <c r="BK347" s="70"/>
      <c r="BL347" s="70"/>
      <c r="BM347" s="70"/>
      <c r="BN347" s="70"/>
      <c r="BO347" s="70"/>
      <c r="BP347" s="70"/>
      <c r="BQ347" s="70"/>
      <c r="BR347" s="70"/>
      <c r="BS347" s="70"/>
      <c r="BT347" s="70"/>
      <c r="BU347" s="70"/>
      <c r="BV347" s="70"/>
      <c r="BW347" s="70"/>
      <c r="BX347" s="70"/>
      <c r="BY347" s="70"/>
      <c r="BZ347" s="70"/>
      <c r="CA347" s="70"/>
      <c r="CB347" s="70"/>
      <c r="CC347" s="70"/>
      <c r="CD347" s="70"/>
      <c r="CE347" s="70"/>
      <c r="CF347" s="70"/>
      <c r="CG347" s="70"/>
      <c r="CH347" s="70"/>
      <c r="CI347" s="70"/>
      <c r="CJ347" s="70"/>
      <c r="CK347" s="70"/>
      <c r="CL347" s="70"/>
      <c r="CM347" s="70"/>
      <c r="CN347" s="70"/>
      <c r="CO347" s="70"/>
      <c r="CP347" s="70"/>
      <c r="CQ347" s="70"/>
      <c r="CR347" s="70"/>
      <c r="CS347" s="70"/>
      <c r="CT347" s="70"/>
      <c r="CU347" s="70"/>
      <c r="CV347" s="70"/>
      <c r="CW347" s="70"/>
      <c r="CX347" s="70"/>
      <c r="CY347" s="70"/>
      <c r="CZ347" s="70"/>
      <c r="DA347" s="70"/>
      <c r="DB347" s="70"/>
      <c r="DC347" s="70"/>
      <c r="DD347" s="70"/>
      <c r="DE347" s="70"/>
      <c r="DF347" s="70"/>
      <c r="DG347" s="70"/>
      <c r="DH347" s="70"/>
      <c r="DI347" s="70"/>
      <c r="DJ347" s="70"/>
      <c r="DK347" s="70"/>
      <c r="DL347" s="70"/>
      <c r="DM347" s="70"/>
      <c r="DN347" s="70"/>
      <c r="DO347" s="70"/>
      <c r="DP347" s="70"/>
      <c r="DQ347" s="70"/>
      <c r="DR347" s="70"/>
      <c r="DS347" s="70"/>
      <c r="DT347" s="70"/>
      <c r="DU347" s="70"/>
      <c r="DV347" s="70"/>
      <c r="DW347" s="70"/>
      <c r="DX347" s="70"/>
      <c r="DY347" s="70"/>
      <c r="DZ347" s="70"/>
      <c r="EA347" s="70"/>
      <c r="EB347" s="70"/>
      <c r="EC347" s="70"/>
      <c r="ED347" s="70"/>
      <c r="EE347" s="95" t="s">
        <v>450</v>
      </c>
      <c r="EF347" s="663"/>
      <c r="EG347" s="663"/>
      <c r="EH347" s="663"/>
      <c r="EI347" s="216"/>
      <c r="EJ347" s="674"/>
      <c r="EK347" s="674"/>
      <c r="EL347" s="674"/>
      <c r="EM347" s="674"/>
      <c r="EN347" s="674"/>
      <c r="EO347" s="674"/>
      <c r="EP347" s="674"/>
      <c r="EQ347" s="674"/>
      <c r="ER347" s="674"/>
      <c r="ES347" s="674"/>
      <c r="ET347" s="674"/>
      <c r="EU347" s="674"/>
      <c r="EV347" s="674"/>
      <c r="EW347" s="674"/>
      <c r="EX347" s="674"/>
      <c r="EY347" s="674"/>
      <c r="EZ347" s="674"/>
      <c r="FA347" s="674"/>
      <c r="FB347" s="674"/>
      <c r="FC347" s="674"/>
      <c r="FD347" s="674"/>
      <c r="FE347" s="674"/>
      <c r="FF347" s="674"/>
      <c r="FG347" s="674"/>
      <c r="FH347" s="674"/>
      <c r="FI347" s="674"/>
      <c r="FJ347" s="674"/>
      <c r="FK347" s="674"/>
      <c r="FL347" s="674"/>
      <c r="FM347" s="674"/>
      <c r="FN347" s="674"/>
      <c r="FO347" s="674"/>
      <c r="FP347" s="674"/>
      <c r="FQ347" s="674"/>
      <c r="FR347" s="674"/>
      <c r="FS347" s="674"/>
      <c r="FT347" s="674"/>
      <c r="FU347" s="674"/>
      <c r="FV347" s="674"/>
      <c r="FW347" s="674"/>
      <c r="FX347" s="674"/>
      <c r="FY347" s="674"/>
      <c r="FZ347" s="674"/>
      <c r="GA347" s="674"/>
      <c r="GB347" s="674"/>
      <c r="GC347" s="674"/>
      <c r="GD347" s="674"/>
      <c r="GE347" s="674"/>
      <c r="GF347" s="674"/>
      <c r="GG347" s="674"/>
      <c r="GH347" s="674"/>
      <c r="GI347" s="674"/>
      <c r="GJ347" s="674"/>
      <c r="GK347" s="674"/>
      <c r="GL347" s="674"/>
      <c r="GM347" s="674"/>
      <c r="GN347" s="674"/>
      <c r="GO347" s="674"/>
      <c r="GP347" s="674"/>
      <c r="GQ347" s="674"/>
      <c r="GR347" s="674"/>
      <c r="GS347" s="674"/>
      <c r="GT347" s="674"/>
      <c r="GU347" s="674"/>
      <c r="GV347" s="674"/>
      <c r="GW347" s="674"/>
      <c r="GX347" s="674"/>
      <c r="GY347" s="674"/>
      <c r="GZ347" s="674"/>
      <c r="HA347" s="674"/>
      <c r="HB347" s="674"/>
      <c r="HC347" s="674"/>
      <c r="HD347" s="674"/>
      <c r="HE347" s="674"/>
      <c r="HF347" s="674"/>
      <c r="HG347" s="674"/>
      <c r="HH347" s="674"/>
      <c r="HI347" s="674"/>
      <c r="HJ347" s="674"/>
      <c r="HK347" s="674"/>
      <c r="HL347" s="674"/>
      <c r="HM347" s="674"/>
      <c r="HN347" s="674"/>
      <c r="HO347" s="674"/>
      <c r="HP347" s="674"/>
      <c r="HQ347" s="674"/>
      <c r="HR347" s="674"/>
      <c r="HS347" s="674"/>
      <c r="HT347" s="674"/>
      <c r="HU347" s="674"/>
      <c r="HV347" s="674"/>
      <c r="HW347" s="674"/>
      <c r="HX347" s="674"/>
      <c r="HY347" s="674"/>
      <c r="HZ347" s="674"/>
      <c r="IA347" s="674"/>
      <c r="IB347" s="674"/>
      <c r="IC347" s="674"/>
      <c r="ID347" s="674"/>
      <c r="IE347" s="674"/>
      <c r="IF347" s="674"/>
      <c r="IG347" s="674"/>
      <c r="IH347" s="674"/>
      <c r="II347" s="674"/>
      <c r="IJ347" s="674"/>
      <c r="IK347" s="674"/>
      <c r="IL347" s="674"/>
      <c r="IM347" s="674"/>
      <c r="IN347" s="674"/>
      <c r="IO347" s="674"/>
      <c r="IP347" s="674"/>
      <c r="IQ347" s="70"/>
    </row>
    <row r="348" spans="10:251" ht="16.5" hidden="1" customHeight="1">
      <c r="J348" s="214"/>
      <c r="R348" s="95"/>
      <c r="S348" s="95"/>
      <c r="T348" s="95"/>
      <c r="U348" s="70"/>
      <c r="V348" s="214"/>
      <c r="W348" s="70"/>
      <c r="X348" s="70"/>
      <c r="Y348" s="70"/>
      <c r="Z348" s="70"/>
      <c r="AA348" s="70"/>
      <c r="AB348" s="70"/>
      <c r="AC348" s="70"/>
      <c r="AD348" s="70"/>
      <c r="AE348" s="70"/>
      <c r="AF348" s="70"/>
      <c r="AG348" s="70"/>
      <c r="AH348" s="70"/>
      <c r="AI348" s="70"/>
      <c r="AJ348" s="70"/>
      <c r="AK348" s="70"/>
      <c r="AL348" s="70"/>
      <c r="AM348" s="70"/>
      <c r="AN348" s="70"/>
      <c r="AO348" s="70"/>
      <c r="AP348" s="70"/>
      <c r="AQ348" s="70"/>
      <c r="AR348" s="70"/>
      <c r="AS348" s="70"/>
      <c r="AT348" s="70"/>
      <c r="AU348" s="70"/>
      <c r="AV348" s="70"/>
      <c r="AW348" s="70"/>
      <c r="AX348" s="70"/>
      <c r="AY348" s="70"/>
      <c r="AZ348" s="70"/>
      <c r="BA348" s="70"/>
      <c r="BB348" s="70"/>
      <c r="BC348" s="70"/>
      <c r="BD348" s="70"/>
      <c r="BE348" s="70"/>
      <c r="BF348" s="70"/>
      <c r="BG348" s="70"/>
      <c r="BH348" s="70"/>
      <c r="BI348" s="70"/>
      <c r="BJ348" s="70"/>
      <c r="BK348" s="70"/>
      <c r="BL348" s="70"/>
      <c r="BM348" s="70"/>
      <c r="BN348" s="70"/>
      <c r="BO348" s="70"/>
      <c r="BP348" s="70"/>
      <c r="BQ348" s="70"/>
      <c r="BR348" s="70"/>
      <c r="BS348" s="70"/>
      <c r="BT348" s="70"/>
      <c r="BU348" s="70"/>
      <c r="BV348" s="70"/>
      <c r="BW348" s="70"/>
      <c r="BX348" s="70"/>
      <c r="BY348" s="70"/>
      <c r="BZ348" s="70"/>
      <c r="CA348" s="70"/>
      <c r="CB348" s="70"/>
      <c r="CC348" s="70"/>
      <c r="CD348" s="70"/>
      <c r="CE348" s="70"/>
      <c r="CF348" s="70"/>
      <c r="CG348" s="70"/>
      <c r="CH348" s="70"/>
      <c r="CI348" s="70"/>
      <c r="CJ348" s="70"/>
      <c r="CK348" s="70"/>
      <c r="CL348" s="70"/>
      <c r="CM348" s="70"/>
      <c r="CN348" s="70"/>
      <c r="CO348" s="70"/>
      <c r="CP348" s="70"/>
      <c r="CQ348" s="70"/>
      <c r="CR348" s="70"/>
      <c r="CS348" s="70"/>
      <c r="CT348" s="70"/>
      <c r="CU348" s="70"/>
      <c r="CV348" s="70"/>
      <c r="CW348" s="70"/>
      <c r="CX348" s="70"/>
      <c r="CY348" s="70"/>
      <c r="CZ348" s="70"/>
      <c r="DA348" s="70"/>
      <c r="DB348" s="70"/>
      <c r="DC348" s="70"/>
      <c r="DD348" s="70"/>
      <c r="DE348" s="70"/>
      <c r="DF348" s="70"/>
      <c r="DG348" s="70"/>
      <c r="DH348" s="70"/>
      <c r="DI348" s="70"/>
      <c r="DJ348" s="70"/>
      <c r="DK348" s="70"/>
      <c r="DL348" s="70"/>
      <c r="DM348" s="70"/>
      <c r="DN348" s="70"/>
      <c r="DO348" s="70"/>
      <c r="DP348" s="70"/>
      <c r="DQ348" s="70"/>
      <c r="DR348" s="70"/>
      <c r="DS348" s="70"/>
      <c r="DT348" s="70"/>
      <c r="DU348" s="70"/>
      <c r="DV348" s="70"/>
      <c r="DW348" s="70"/>
      <c r="DX348" s="70"/>
      <c r="DY348" s="70"/>
      <c r="DZ348" s="70"/>
      <c r="EA348" s="70"/>
      <c r="EB348" s="70"/>
      <c r="EC348" s="70"/>
      <c r="ED348" s="70"/>
      <c r="EE348" s="95" t="s">
        <v>450</v>
      </c>
      <c r="EF348" s="663"/>
      <c r="EG348" s="663"/>
      <c r="EH348" s="663"/>
      <c r="EI348" s="216"/>
      <c r="EJ348" s="674"/>
      <c r="EK348" s="674"/>
      <c r="EL348" s="674"/>
      <c r="EM348" s="674"/>
      <c r="EN348" s="674"/>
      <c r="EO348" s="674"/>
      <c r="EP348" s="674"/>
      <c r="EQ348" s="674"/>
      <c r="ER348" s="674"/>
      <c r="ES348" s="674"/>
      <c r="ET348" s="674"/>
      <c r="EU348" s="674"/>
      <c r="EV348" s="674"/>
      <c r="EW348" s="674"/>
      <c r="EX348" s="674"/>
      <c r="EY348" s="674"/>
      <c r="EZ348" s="674"/>
      <c r="FA348" s="674"/>
      <c r="FB348" s="674"/>
      <c r="FC348" s="674"/>
      <c r="FD348" s="674"/>
      <c r="FE348" s="674"/>
      <c r="FF348" s="674"/>
      <c r="FG348" s="674"/>
      <c r="FH348" s="674"/>
      <c r="FI348" s="674"/>
      <c r="FJ348" s="674"/>
      <c r="FK348" s="674"/>
      <c r="FL348" s="674"/>
      <c r="FM348" s="674"/>
      <c r="FN348" s="674"/>
      <c r="FO348" s="674"/>
      <c r="FP348" s="674"/>
      <c r="FQ348" s="674"/>
      <c r="FR348" s="674"/>
      <c r="FS348" s="674"/>
      <c r="FT348" s="674"/>
      <c r="FU348" s="674"/>
      <c r="FV348" s="674"/>
      <c r="FW348" s="674"/>
      <c r="FX348" s="674"/>
      <c r="FY348" s="674"/>
      <c r="FZ348" s="674"/>
      <c r="GA348" s="674"/>
      <c r="GB348" s="674"/>
      <c r="GC348" s="674"/>
      <c r="GD348" s="674"/>
      <c r="GE348" s="674"/>
      <c r="GF348" s="674"/>
      <c r="GG348" s="674"/>
      <c r="GH348" s="674"/>
      <c r="GI348" s="674"/>
      <c r="GJ348" s="674"/>
      <c r="GK348" s="674"/>
      <c r="GL348" s="674"/>
      <c r="GM348" s="674"/>
      <c r="GN348" s="674"/>
      <c r="GO348" s="674"/>
      <c r="GP348" s="674"/>
      <c r="GQ348" s="674"/>
      <c r="GR348" s="674"/>
      <c r="GS348" s="674"/>
      <c r="GT348" s="674"/>
      <c r="GU348" s="674"/>
      <c r="GV348" s="674"/>
      <c r="GW348" s="674"/>
      <c r="GX348" s="674"/>
      <c r="GY348" s="674"/>
      <c r="GZ348" s="674"/>
      <c r="HA348" s="674"/>
      <c r="HB348" s="674"/>
      <c r="HC348" s="674"/>
      <c r="HD348" s="674"/>
      <c r="HE348" s="674"/>
      <c r="HF348" s="674"/>
      <c r="HG348" s="674"/>
      <c r="HH348" s="674"/>
      <c r="HI348" s="674"/>
      <c r="HJ348" s="674"/>
      <c r="HK348" s="674"/>
      <c r="HL348" s="674"/>
      <c r="HM348" s="674"/>
      <c r="HN348" s="674"/>
      <c r="HO348" s="674"/>
      <c r="HP348" s="674"/>
      <c r="HQ348" s="674"/>
      <c r="HR348" s="674"/>
      <c r="HS348" s="674"/>
      <c r="HT348" s="674"/>
      <c r="HU348" s="674"/>
      <c r="HV348" s="674"/>
      <c r="HW348" s="674"/>
      <c r="HX348" s="674"/>
      <c r="HY348" s="674"/>
      <c r="HZ348" s="674"/>
      <c r="IA348" s="674"/>
      <c r="IB348" s="674"/>
      <c r="IC348" s="674"/>
      <c r="ID348" s="674"/>
      <c r="IE348" s="674"/>
      <c r="IF348" s="674"/>
      <c r="IG348" s="674"/>
      <c r="IH348" s="674"/>
      <c r="II348" s="674"/>
      <c r="IJ348" s="674"/>
      <c r="IK348" s="674"/>
      <c r="IL348" s="674"/>
      <c r="IM348" s="674"/>
      <c r="IN348" s="674"/>
      <c r="IO348" s="674"/>
      <c r="IP348" s="674"/>
      <c r="IQ348" s="70"/>
    </row>
    <row r="349" spans="10:251" ht="16.5" hidden="1" customHeight="1">
      <c r="J349" s="214"/>
      <c r="R349" s="95"/>
      <c r="S349" s="95"/>
      <c r="T349" s="95"/>
      <c r="U349" s="70"/>
      <c r="V349" s="214"/>
      <c r="W349" s="70"/>
      <c r="X349" s="70"/>
      <c r="Y349" s="70"/>
      <c r="Z349" s="70"/>
      <c r="AA349" s="70"/>
      <c r="AB349" s="70"/>
      <c r="AC349" s="70"/>
      <c r="AD349" s="70"/>
      <c r="AE349" s="70"/>
      <c r="AF349" s="70"/>
      <c r="AG349" s="70"/>
      <c r="AH349" s="70"/>
      <c r="AI349" s="70"/>
      <c r="AJ349" s="70"/>
      <c r="AK349" s="70"/>
      <c r="AL349" s="70"/>
      <c r="AM349" s="70"/>
      <c r="AN349" s="70"/>
      <c r="AO349" s="70"/>
      <c r="AP349" s="70"/>
      <c r="AQ349" s="70"/>
      <c r="AR349" s="70"/>
      <c r="AS349" s="70"/>
      <c r="AT349" s="70"/>
      <c r="AU349" s="70"/>
      <c r="AV349" s="70"/>
      <c r="AW349" s="70"/>
      <c r="AX349" s="70"/>
      <c r="AY349" s="70"/>
      <c r="AZ349" s="70"/>
      <c r="BA349" s="70"/>
      <c r="BB349" s="70"/>
      <c r="BC349" s="70"/>
      <c r="BD349" s="70"/>
      <c r="BE349" s="70"/>
      <c r="BF349" s="70"/>
      <c r="BG349" s="70"/>
      <c r="BH349" s="70"/>
      <c r="BI349" s="70"/>
      <c r="BJ349" s="70"/>
      <c r="BK349" s="70"/>
      <c r="BL349" s="70"/>
      <c r="BM349" s="70"/>
      <c r="BN349" s="70"/>
      <c r="BO349" s="70"/>
      <c r="BP349" s="70"/>
      <c r="BQ349" s="70"/>
      <c r="BR349" s="70"/>
      <c r="BS349" s="70"/>
      <c r="BT349" s="70"/>
      <c r="BU349" s="70"/>
      <c r="BV349" s="70"/>
      <c r="BW349" s="70"/>
      <c r="BX349" s="70"/>
      <c r="BY349" s="70"/>
      <c r="BZ349" s="70"/>
      <c r="CA349" s="70"/>
      <c r="CB349" s="70"/>
      <c r="CC349" s="70"/>
      <c r="CD349" s="70"/>
      <c r="CE349" s="70"/>
      <c r="CF349" s="70"/>
      <c r="CG349" s="70"/>
      <c r="CH349" s="70"/>
      <c r="CI349" s="70"/>
      <c r="CJ349" s="70"/>
      <c r="CK349" s="70"/>
      <c r="CL349" s="70"/>
      <c r="CM349" s="70"/>
      <c r="CN349" s="70"/>
      <c r="CO349" s="70"/>
      <c r="CP349" s="70"/>
      <c r="CQ349" s="70"/>
      <c r="CR349" s="70"/>
      <c r="CS349" s="70"/>
      <c r="CT349" s="70"/>
      <c r="CU349" s="70"/>
      <c r="CV349" s="70"/>
      <c r="CW349" s="70"/>
      <c r="CX349" s="70"/>
      <c r="CY349" s="70"/>
      <c r="CZ349" s="70"/>
      <c r="DA349" s="70"/>
      <c r="DB349" s="70"/>
      <c r="DC349" s="70"/>
      <c r="DD349" s="70"/>
      <c r="DE349" s="70"/>
      <c r="DF349" s="70"/>
      <c r="DG349" s="70"/>
      <c r="DH349" s="70"/>
      <c r="DI349" s="70"/>
      <c r="DJ349" s="70"/>
      <c r="DK349" s="70"/>
      <c r="DL349" s="70"/>
      <c r="DM349" s="70"/>
      <c r="DN349" s="70"/>
      <c r="DO349" s="70"/>
      <c r="DP349" s="70"/>
      <c r="DQ349" s="70"/>
      <c r="DR349" s="70"/>
      <c r="DS349" s="70"/>
      <c r="DT349" s="70"/>
      <c r="DU349" s="70"/>
      <c r="DV349" s="70"/>
      <c r="DW349" s="70"/>
      <c r="DX349" s="70"/>
      <c r="DY349" s="70"/>
      <c r="DZ349" s="70"/>
      <c r="EA349" s="70"/>
      <c r="EB349" s="70"/>
      <c r="EC349" s="70"/>
      <c r="ED349" s="70"/>
      <c r="EE349" s="95" t="s">
        <v>450</v>
      </c>
      <c r="EF349" s="663"/>
      <c r="EG349" s="663"/>
      <c r="EH349" s="663"/>
      <c r="EI349" s="216"/>
      <c r="EJ349" s="674"/>
      <c r="EK349" s="674"/>
      <c r="EL349" s="674"/>
      <c r="EM349" s="674"/>
      <c r="EN349" s="674"/>
      <c r="EO349" s="674"/>
      <c r="EP349" s="674"/>
      <c r="EQ349" s="674"/>
      <c r="ER349" s="674"/>
      <c r="ES349" s="674"/>
      <c r="ET349" s="674"/>
      <c r="EU349" s="674"/>
      <c r="EV349" s="674"/>
      <c r="EW349" s="674"/>
      <c r="EX349" s="674"/>
      <c r="EY349" s="674"/>
      <c r="EZ349" s="674"/>
      <c r="FA349" s="674"/>
      <c r="FB349" s="674"/>
      <c r="FC349" s="674"/>
      <c r="FD349" s="674"/>
      <c r="FE349" s="674"/>
      <c r="FF349" s="674"/>
      <c r="FG349" s="674"/>
      <c r="FH349" s="674"/>
      <c r="FI349" s="674"/>
      <c r="FJ349" s="674"/>
      <c r="FK349" s="674"/>
      <c r="FL349" s="674"/>
      <c r="FM349" s="674"/>
      <c r="FN349" s="674"/>
      <c r="FO349" s="674"/>
      <c r="FP349" s="674"/>
      <c r="FQ349" s="674"/>
      <c r="FR349" s="674"/>
      <c r="FS349" s="674"/>
      <c r="FT349" s="674"/>
      <c r="FU349" s="674"/>
      <c r="FV349" s="674"/>
      <c r="FW349" s="674"/>
      <c r="FX349" s="674"/>
      <c r="FY349" s="674"/>
      <c r="FZ349" s="674"/>
      <c r="GA349" s="674"/>
      <c r="GB349" s="674"/>
      <c r="GC349" s="674"/>
      <c r="GD349" s="674"/>
      <c r="GE349" s="674"/>
      <c r="GF349" s="674"/>
      <c r="GG349" s="674"/>
      <c r="GH349" s="674"/>
      <c r="GI349" s="674"/>
      <c r="GJ349" s="674"/>
      <c r="GK349" s="674"/>
      <c r="GL349" s="674"/>
      <c r="GM349" s="674"/>
      <c r="GN349" s="674"/>
      <c r="GO349" s="674"/>
      <c r="GP349" s="674"/>
      <c r="GQ349" s="674"/>
      <c r="GR349" s="674"/>
      <c r="GS349" s="674"/>
      <c r="GT349" s="674"/>
      <c r="GU349" s="674"/>
      <c r="GV349" s="674"/>
      <c r="GW349" s="674"/>
      <c r="GX349" s="674"/>
      <c r="GY349" s="674"/>
      <c r="GZ349" s="674"/>
      <c r="HA349" s="674"/>
      <c r="HB349" s="674"/>
      <c r="HC349" s="674"/>
      <c r="HD349" s="674"/>
      <c r="HE349" s="674"/>
      <c r="HF349" s="674"/>
      <c r="HG349" s="674"/>
      <c r="HH349" s="674"/>
      <c r="HI349" s="674"/>
      <c r="HJ349" s="674"/>
      <c r="HK349" s="674"/>
      <c r="HL349" s="674"/>
      <c r="HM349" s="674"/>
      <c r="HN349" s="674"/>
      <c r="HO349" s="674"/>
      <c r="HP349" s="674"/>
      <c r="HQ349" s="674"/>
      <c r="HR349" s="674"/>
      <c r="HS349" s="674"/>
      <c r="HT349" s="674"/>
      <c r="HU349" s="674"/>
      <c r="HV349" s="674"/>
      <c r="HW349" s="674"/>
      <c r="HX349" s="674"/>
      <c r="HY349" s="674"/>
      <c r="HZ349" s="674"/>
      <c r="IA349" s="674"/>
      <c r="IB349" s="674"/>
      <c r="IC349" s="674"/>
      <c r="ID349" s="674"/>
      <c r="IE349" s="674"/>
      <c r="IF349" s="674"/>
      <c r="IG349" s="674"/>
      <c r="IH349" s="674"/>
      <c r="II349" s="674"/>
      <c r="IJ349" s="674"/>
      <c r="IK349" s="674"/>
      <c r="IL349" s="674"/>
      <c r="IM349" s="674"/>
      <c r="IN349" s="674"/>
      <c r="IO349" s="674"/>
      <c r="IP349" s="674"/>
      <c r="IQ349" s="70"/>
    </row>
    <row r="350" spans="10:251" ht="16.5" hidden="1" customHeight="1">
      <c r="J350" s="214"/>
      <c r="R350" s="95"/>
      <c r="S350" s="95"/>
      <c r="T350" s="95"/>
      <c r="U350" s="70"/>
      <c r="V350" s="214"/>
      <c r="W350" s="70"/>
      <c r="X350" s="70"/>
      <c r="Y350" s="70"/>
      <c r="Z350" s="70"/>
      <c r="AA350" s="70"/>
      <c r="AB350" s="70"/>
      <c r="AC350" s="70"/>
      <c r="AD350" s="70"/>
      <c r="AE350" s="70"/>
      <c r="AF350" s="70"/>
      <c r="AG350" s="70"/>
      <c r="AH350" s="70"/>
      <c r="AI350" s="70"/>
      <c r="AJ350" s="70"/>
      <c r="AK350" s="70"/>
      <c r="AL350" s="70"/>
      <c r="AM350" s="70"/>
      <c r="AN350" s="70"/>
      <c r="AO350" s="70"/>
      <c r="AP350" s="70"/>
      <c r="AQ350" s="70"/>
      <c r="AR350" s="70"/>
      <c r="AS350" s="70"/>
      <c r="AT350" s="70"/>
      <c r="AU350" s="70"/>
      <c r="AV350" s="70"/>
      <c r="AW350" s="70"/>
      <c r="AX350" s="70"/>
      <c r="AY350" s="70"/>
      <c r="AZ350" s="70"/>
      <c r="BA350" s="70"/>
      <c r="BB350" s="70"/>
      <c r="BC350" s="70"/>
      <c r="BD350" s="70"/>
      <c r="BE350" s="70"/>
      <c r="BF350" s="70"/>
      <c r="BG350" s="70"/>
      <c r="BH350" s="70"/>
      <c r="BI350" s="70"/>
      <c r="BJ350" s="70"/>
      <c r="BK350" s="70"/>
      <c r="BL350" s="70"/>
      <c r="BM350" s="70"/>
      <c r="BN350" s="70"/>
      <c r="BO350" s="70"/>
      <c r="BP350" s="70"/>
      <c r="BQ350" s="70"/>
      <c r="BR350" s="70"/>
      <c r="BS350" s="70"/>
      <c r="BT350" s="70"/>
      <c r="BU350" s="70"/>
      <c r="BV350" s="70"/>
      <c r="BW350" s="70"/>
      <c r="BX350" s="70"/>
      <c r="BY350" s="70"/>
      <c r="BZ350" s="70"/>
      <c r="CA350" s="70"/>
      <c r="CB350" s="70"/>
      <c r="CC350" s="70"/>
      <c r="CD350" s="70"/>
      <c r="CE350" s="70"/>
      <c r="CF350" s="70"/>
      <c r="CG350" s="70"/>
      <c r="CH350" s="70"/>
      <c r="CI350" s="70"/>
      <c r="CJ350" s="70"/>
      <c r="CK350" s="70"/>
      <c r="CL350" s="70"/>
      <c r="CM350" s="70"/>
      <c r="CN350" s="70"/>
      <c r="CO350" s="70"/>
      <c r="CP350" s="70"/>
      <c r="CQ350" s="70"/>
      <c r="CR350" s="70"/>
      <c r="CS350" s="70"/>
      <c r="CT350" s="70"/>
      <c r="CU350" s="70"/>
      <c r="CV350" s="70"/>
      <c r="CW350" s="70"/>
      <c r="CX350" s="70"/>
      <c r="CY350" s="70"/>
      <c r="CZ350" s="70"/>
      <c r="DA350" s="70"/>
      <c r="DB350" s="70"/>
      <c r="DC350" s="70"/>
      <c r="DD350" s="70"/>
      <c r="DE350" s="70"/>
      <c r="DF350" s="70"/>
      <c r="DG350" s="70"/>
      <c r="DH350" s="70"/>
      <c r="DI350" s="70"/>
      <c r="DJ350" s="70"/>
      <c r="DK350" s="70"/>
      <c r="DL350" s="70"/>
      <c r="DM350" s="70"/>
      <c r="DN350" s="70"/>
      <c r="DO350" s="70"/>
      <c r="DP350" s="70"/>
      <c r="DQ350" s="70"/>
      <c r="DR350" s="70"/>
      <c r="DS350" s="70"/>
      <c r="DT350" s="70"/>
      <c r="DU350" s="70"/>
      <c r="DV350" s="70"/>
      <c r="DW350" s="70"/>
      <c r="DX350" s="70"/>
      <c r="DY350" s="70"/>
      <c r="DZ350" s="70"/>
      <c r="EA350" s="70"/>
      <c r="EB350" s="70"/>
      <c r="EC350" s="70"/>
      <c r="ED350" s="70"/>
      <c r="EE350" s="95" t="s">
        <v>450</v>
      </c>
      <c r="EF350" s="663"/>
      <c r="EG350" s="663"/>
      <c r="EH350" s="663"/>
      <c r="EI350" s="216"/>
      <c r="EJ350" s="674"/>
      <c r="EK350" s="674"/>
      <c r="EL350" s="674"/>
      <c r="EM350" s="674"/>
      <c r="EN350" s="674"/>
      <c r="EO350" s="674"/>
      <c r="EP350" s="674"/>
      <c r="EQ350" s="674"/>
      <c r="ER350" s="674"/>
      <c r="ES350" s="674"/>
      <c r="ET350" s="674"/>
      <c r="EU350" s="674"/>
      <c r="EV350" s="674"/>
      <c r="EW350" s="674"/>
      <c r="EX350" s="674"/>
      <c r="EY350" s="674"/>
      <c r="EZ350" s="674"/>
      <c r="FA350" s="674"/>
      <c r="FB350" s="674"/>
      <c r="FC350" s="674"/>
      <c r="FD350" s="674"/>
      <c r="FE350" s="674"/>
      <c r="FF350" s="674"/>
      <c r="FG350" s="674"/>
      <c r="FH350" s="674"/>
      <c r="FI350" s="674"/>
      <c r="FJ350" s="674"/>
      <c r="FK350" s="674"/>
      <c r="FL350" s="674"/>
      <c r="FM350" s="674"/>
      <c r="FN350" s="674"/>
      <c r="FO350" s="674"/>
      <c r="FP350" s="674"/>
      <c r="FQ350" s="674"/>
      <c r="FR350" s="674"/>
      <c r="FS350" s="674"/>
      <c r="FT350" s="674"/>
      <c r="FU350" s="674"/>
      <c r="FV350" s="674"/>
      <c r="FW350" s="674"/>
      <c r="FX350" s="674"/>
      <c r="FY350" s="674"/>
      <c r="FZ350" s="674"/>
      <c r="GA350" s="674"/>
      <c r="GB350" s="674"/>
      <c r="GC350" s="674"/>
      <c r="GD350" s="674"/>
      <c r="GE350" s="674"/>
      <c r="GF350" s="674"/>
      <c r="GG350" s="674"/>
      <c r="GH350" s="674"/>
      <c r="GI350" s="674"/>
      <c r="GJ350" s="674"/>
      <c r="GK350" s="674"/>
      <c r="GL350" s="674"/>
      <c r="GM350" s="674"/>
      <c r="GN350" s="674"/>
      <c r="GO350" s="674"/>
      <c r="GP350" s="674"/>
      <c r="GQ350" s="674"/>
      <c r="GR350" s="674"/>
      <c r="GS350" s="674"/>
      <c r="GT350" s="674"/>
      <c r="GU350" s="674"/>
      <c r="GV350" s="674"/>
      <c r="GW350" s="674"/>
      <c r="GX350" s="674"/>
      <c r="GY350" s="674"/>
      <c r="GZ350" s="674"/>
      <c r="HA350" s="674"/>
      <c r="HB350" s="674"/>
      <c r="HC350" s="674"/>
      <c r="HD350" s="674"/>
      <c r="HE350" s="674"/>
      <c r="HF350" s="674"/>
      <c r="HG350" s="674"/>
      <c r="HH350" s="674"/>
      <c r="HI350" s="674"/>
      <c r="HJ350" s="674"/>
      <c r="HK350" s="674"/>
      <c r="HL350" s="674"/>
      <c r="HM350" s="674"/>
      <c r="HN350" s="674"/>
      <c r="HO350" s="674"/>
      <c r="HP350" s="674"/>
      <c r="HQ350" s="674"/>
      <c r="HR350" s="674"/>
      <c r="HS350" s="674"/>
      <c r="HT350" s="674"/>
      <c r="HU350" s="674"/>
      <c r="HV350" s="674"/>
      <c r="HW350" s="674"/>
      <c r="HX350" s="674"/>
      <c r="HY350" s="674"/>
      <c r="HZ350" s="674"/>
      <c r="IA350" s="674"/>
      <c r="IB350" s="674"/>
      <c r="IC350" s="674"/>
      <c r="ID350" s="674"/>
      <c r="IE350" s="674"/>
      <c r="IF350" s="674"/>
      <c r="IG350" s="674"/>
      <c r="IH350" s="674"/>
      <c r="II350" s="674"/>
      <c r="IJ350" s="674"/>
      <c r="IK350" s="674"/>
      <c r="IL350" s="674"/>
      <c r="IM350" s="674"/>
      <c r="IN350" s="674"/>
      <c r="IO350" s="674"/>
      <c r="IP350" s="674"/>
      <c r="IQ350" s="70"/>
    </row>
    <row r="351" spans="10:251" ht="16.5" hidden="1" customHeight="1">
      <c r="J351" s="214"/>
      <c r="R351" s="95"/>
      <c r="S351" s="95"/>
      <c r="T351" s="95"/>
      <c r="U351" s="70"/>
      <c r="V351" s="214"/>
      <c r="W351" s="70"/>
      <c r="X351" s="70"/>
      <c r="Y351" s="70"/>
      <c r="Z351" s="70"/>
      <c r="AA351" s="70"/>
      <c r="AB351" s="70"/>
      <c r="AC351" s="70"/>
      <c r="AD351" s="70"/>
      <c r="AE351" s="70"/>
      <c r="AF351" s="70"/>
      <c r="AG351" s="70"/>
      <c r="AH351" s="70"/>
      <c r="AI351" s="70"/>
      <c r="AJ351" s="70"/>
      <c r="AK351" s="70"/>
      <c r="AL351" s="70"/>
      <c r="AM351" s="70"/>
      <c r="AN351" s="70"/>
      <c r="AO351" s="70"/>
      <c r="AP351" s="70"/>
      <c r="AQ351" s="70"/>
      <c r="AR351" s="70"/>
      <c r="AS351" s="70"/>
      <c r="AT351" s="70"/>
      <c r="AU351" s="70"/>
      <c r="AV351" s="70"/>
      <c r="AW351" s="70"/>
      <c r="AX351" s="70"/>
      <c r="AY351" s="70"/>
      <c r="AZ351" s="70"/>
      <c r="BA351" s="70"/>
      <c r="BB351" s="70"/>
      <c r="BC351" s="70"/>
      <c r="BD351" s="70"/>
      <c r="BE351" s="70"/>
      <c r="BF351" s="70"/>
      <c r="BG351" s="70"/>
      <c r="BH351" s="70"/>
      <c r="BI351" s="70"/>
      <c r="BJ351" s="70"/>
      <c r="BK351" s="70"/>
      <c r="BL351" s="70"/>
      <c r="BM351" s="70"/>
      <c r="BN351" s="70"/>
      <c r="BO351" s="70"/>
      <c r="BP351" s="70"/>
      <c r="BQ351" s="70"/>
      <c r="BR351" s="70"/>
      <c r="BS351" s="70"/>
      <c r="BT351" s="70"/>
      <c r="BU351" s="70"/>
      <c r="BV351" s="70"/>
      <c r="BW351" s="70"/>
      <c r="BX351" s="70"/>
      <c r="BY351" s="70"/>
      <c r="BZ351" s="70"/>
      <c r="CA351" s="70"/>
      <c r="CB351" s="70"/>
      <c r="CC351" s="70"/>
      <c r="CD351" s="70"/>
      <c r="CE351" s="70"/>
      <c r="CF351" s="70"/>
      <c r="CG351" s="70"/>
      <c r="CH351" s="70"/>
      <c r="CI351" s="70"/>
      <c r="CJ351" s="70"/>
      <c r="CK351" s="70"/>
      <c r="CL351" s="70"/>
      <c r="CM351" s="70"/>
      <c r="CN351" s="70"/>
      <c r="CO351" s="70"/>
      <c r="CP351" s="70"/>
      <c r="CQ351" s="70"/>
      <c r="CR351" s="70"/>
      <c r="CS351" s="70"/>
      <c r="CT351" s="70"/>
      <c r="CU351" s="70"/>
      <c r="CV351" s="70"/>
      <c r="CW351" s="70"/>
      <c r="CX351" s="70"/>
      <c r="CY351" s="70"/>
      <c r="CZ351" s="70"/>
      <c r="DA351" s="70"/>
      <c r="DB351" s="70"/>
      <c r="DC351" s="70"/>
      <c r="DD351" s="70"/>
      <c r="DE351" s="70"/>
      <c r="DF351" s="70"/>
      <c r="DG351" s="70"/>
      <c r="DH351" s="70"/>
      <c r="DI351" s="70"/>
      <c r="DJ351" s="70"/>
      <c r="DK351" s="70"/>
      <c r="DL351" s="70"/>
      <c r="DM351" s="70"/>
      <c r="DN351" s="70"/>
      <c r="DO351" s="70"/>
      <c r="DP351" s="70"/>
      <c r="DQ351" s="70"/>
      <c r="DR351" s="70"/>
      <c r="DS351" s="70"/>
      <c r="DT351" s="70"/>
      <c r="DU351" s="70"/>
      <c r="DV351" s="70"/>
      <c r="DW351" s="70"/>
      <c r="DX351" s="70"/>
      <c r="DY351" s="70"/>
      <c r="DZ351" s="70"/>
      <c r="EA351" s="70"/>
      <c r="EB351" s="70"/>
      <c r="EC351" s="70"/>
      <c r="ED351" s="70"/>
      <c r="EE351" s="95" t="s">
        <v>450</v>
      </c>
      <c r="EF351" s="663"/>
      <c r="EG351" s="663"/>
      <c r="EH351" s="663"/>
      <c r="EI351" s="216"/>
      <c r="EJ351" s="674"/>
      <c r="EK351" s="674"/>
      <c r="EL351" s="674"/>
      <c r="EM351" s="674"/>
      <c r="EN351" s="674"/>
      <c r="EO351" s="674"/>
      <c r="EP351" s="674"/>
      <c r="EQ351" s="674"/>
      <c r="ER351" s="674"/>
      <c r="ES351" s="674"/>
      <c r="ET351" s="674"/>
      <c r="EU351" s="674"/>
      <c r="EV351" s="674"/>
      <c r="EW351" s="674"/>
      <c r="EX351" s="674"/>
      <c r="EY351" s="674"/>
      <c r="EZ351" s="674"/>
      <c r="FA351" s="674"/>
      <c r="FB351" s="674"/>
      <c r="FC351" s="674"/>
      <c r="FD351" s="674"/>
      <c r="FE351" s="674"/>
      <c r="FF351" s="674"/>
      <c r="FG351" s="674"/>
      <c r="FH351" s="674"/>
      <c r="FI351" s="674"/>
      <c r="FJ351" s="674"/>
      <c r="FK351" s="674"/>
      <c r="FL351" s="674"/>
      <c r="FM351" s="674"/>
      <c r="FN351" s="674"/>
      <c r="FO351" s="674"/>
      <c r="FP351" s="674"/>
      <c r="FQ351" s="674"/>
      <c r="FR351" s="674"/>
      <c r="FS351" s="674"/>
      <c r="FT351" s="674"/>
      <c r="FU351" s="674"/>
      <c r="FV351" s="674"/>
      <c r="FW351" s="674"/>
      <c r="FX351" s="674"/>
      <c r="FY351" s="674"/>
      <c r="FZ351" s="674"/>
      <c r="GA351" s="674"/>
      <c r="GB351" s="674"/>
      <c r="GC351" s="674"/>
      <c r="GD351" s="674"/>
      <c r="GE351" s="674"/>
      <c r="GF351" s="674"/>
      <c r="GG351" s="674"/>
      <c r="GH351" s="674"/>
      <c r="GI351" s="674"/>
      <c r="GJ351" s="674"/>
      <c r="GK351" s="674"/>
      <c r="GL351" s="674"/>
      <c r="GM351" s="674"/>
      <c r="GN351" s="674"/>
      <c r="GO351" s="674"/>
      <c r="GP351" s="674"/>
      <c r="GQ351" s="674"/>
      <c r="GR351" s="674"/>
      <c r="GS351" s="674"/>
      <c r="GT351" s="674"/>
      <c r="GU351" s="674"/>
      <c r="GV351" s="674"/>
      <c r="GW351" s="674"/>
      <c r="GX351" s="674"/>
      <c r="GY351" s="674"/>
      <c r="GZ351" s="674"/>
      <c r="HA351" s="674"/>
      <c r="HB351" s="674"/>
      <c r="HC351" s="674"/>
      <c r="HD351" s="674"/>
      <c r="HE351" s="674"/>
      <c r="HF351" s="674"/>
      <c r="HG351" s="674"/>
      <c r="HH351" s="674"/>
      <c r="HI351" s="674"/>
      <c r="HJ351" s="674"/>
      <c r="HK351" s="674"/>
      <c r="HL351" s="674"/>
      <c r="HM351" s="674"/>
      <c r="HN351" s="674"/>
      <c r="HO351" s="674"/>
      <c r="HP351" s="674"/>
      <c r="HQ351" s="674"/>
      <c r="HR351" s="674"/>
      <c r="HS351" s="674"/>
      <c r="HT351" s="674"/>
      <c r="HU351" s="674"/>
      <c r="HV351" s="674"/>
      <c r="HW351" s="674"/>
      <c r="HX351" s="674"/>
      <c r="HY351" s="674"/>
      <c r="HZ351" s="674"/>
      <c r="IA351" s="674"/>
      <c r="IB351" s="674"/>
      <c r="IC351" s="674"/>
      <c r="ID351" s="674"/>
      <c r="IE351" s="674"/>
      <c r="IF351" s="674"/>
      <c r="IG351" s="674"/>
      <c r="IH351" s="674"/>
      <c r="II351" s="674"/>
      <c r="IJ351" s="674"/>
      <c r="IK351" s="674"/>
      <c r="IL351" s="674"/>
      <c r="IM351" s="674"/>
      <c r="IN351" s="674"/>
      <c r="IO351" s="674"/>
      <c r="IP351" s="674"/>
      <c r="IQ351" s="70"/>
    </row>
    <row r="352" spans="10:251" ht="16.5" hidden="1" customHeight="1">
      <c r="J352" s="214"/>
      <c r="R352" s="95"/>
      <c r="S352" s="95"/>
      <c r="T352" s="95"/>
      <c r="U352" s="70"/>
      <c r="V352" s="214"/>
      <c r="W352" s="70"/>
      <c r="X352" s="70"/>
      <c r="Y352" s="70"/>
      <c r="Z352" s="70"/>
      <c r="AA352" s="70"/>
      <c r="AB352" s="70"/>
      <c r="AC352" s="70"/>
      <c r="AD352" s="70"/>
      <c r="AE352" s="70"/>
      <c r="AF352" s="70"/>
      <c r="AG352" s="70"/>
      <c r="AH352" s="70"/>
      <c r="AI352" s="70"/>
      <c r="AJ352" s="70"/>
      <c r="AK352" s="70"/>
      <c r="AL352" s="70"/>
      <c r="AM352" s="70"/>
      <c r="AN352" s="70"/>
      <c r="AO352" s="70"/>
      <c r="AP352" s="70"/>
      <c r="AQ352" s="70"/>
      <c r="AR352" s="70"/>
      <c r="AS352" s="70"/>
      <c r="AT352" s="70"/>
      <c r="AU352" s="70"/>
      <c r="AV352" s="70"/>
      <c r="AW352" s="70"/>
      <c r="AX352" s="70"/>
      <c r="AY352" s="70"/>
      <c r="AZ352" s="70"/>
      <c r="BA352" s="70"/>
      <c r="BB352" s="70"/>
      <c r="BC352" s="70"/>
      <c r="BD352" s="70"/>
      <c r="BE352" s="70"/>
      <c r="BF352" s="70"/>
      <c r="BG352" s="70"/>
      <c r="BH352" s="70"/>
      <c r="BI352" s="70"/>
      <c r="BJ352" s="70"/>
      <c r="BK352" s="70"/>
      <c r="BL352" s="70"/>
      <c r="BM352" s="70"/>
      <c r="BN352" s="70"/>
      <c r="BO352" s="70"/>
      <c r="BP352" s="70"/>
      <c r="BQ352" s="70"/>
      <c r="BR352" s="70"/>
      <c r="BS352" s="70"/>
      <c r="BT352" s="70"/>
      <c r="BU352" s="70"/>
      <c r="BV352" s="70"/>
      <c r="BW352" s="70"/>
      <c r="BX352" s="70"/>
      <c r="BY352" s="70"/>
      <c r="BZ352" s="70"/>
      <c r="CA352" s="70"/>
      <c r="CB352" s="70"/>
      <c r="CC352" s="70"/>
      <c r="CD352" s="70"/>
      <c r="CE352" s="70"/>
      <c r="CF352" s="70"/>
      <c r="CG352" s="70"/>
      <c r="CH352" s="70"/>
      <c r="CI352" s="70"/>
      <c r="CJ352" s="70"/>
      <c r="CK352" s="70"/>
      <c r="CL352" s="70"/>
      <c r="CM352" s="70"/>
      <c r="CN352" s="70"/>
      <c r="CO352" s="70"/>
      <c r="CP352" s="70"/>
      <c r="CQ352" s="70"/>
      <c r="CR352" s="70"/>
      <c r="CS352" s="70"/>
      <c r="CT352" s="70"/>
      <c r="CU352" s="70"/>
      <c r="CV352" s="70"/>
      <c r="CW352" s="70"/>
      <c r="CX352" s="70"/>
      <c r="CY352" s="70"/>
      <c r="CZ352" s="70"/>
      <c r="DA352" s="70"/>
      <c r="DB352" s="70"/>
      <c r="DC352" s="70"/>
      <c r="DD352" s="70"/>
      <c r="DE352" s="70"/>
      <c r="DF352" s="70"/>
      <c r="DG352" s="70"/>
      <c r="DH352" s="70"/>
      <c r="DI352" s="70"/>
      <c r="DJ352" s="70"/>
      <c r="DK352" s="70"/>
      <c r="DL352" s="70"/>
      <c r="DM352" s="70"/>
      <c r="DN352" s="70"/>
      <c r="DO352" s="70"/>
      <c r="DP352" s="70"/>
      <c r="DQ352" s="70"/>
      <c r="DR352" s="70"/>
      <c r="DS352" s="70"/>
      <c r="DT352" s="70"/>
      <c r="DU352" s="70"/>
      <c r="DV352" s="70"/>
      <c r="DW352" s="70"/>
      <c r="DX352" s="70"/>
      <c r="DY352" s="70"/>
      <c r="DZ352" s="70"/>
      <c r="EA352" s="70"/>
      <c r="EB352" s="70"/>
      <c r="EC352" s="70"/>
      <c r="ED352" s="70"/>
      <c r="EE352" s="95" t="s">
        <v>450</v>
      </c>
      <c r="EF352" s="663"/>
      <c r="EG352" s="663"/>
      <c r="EH352" s="663"/>
      <c r="EI352" s="216"/>
      <c r="EJ352" s="674"/>
      <c r="EK352" s="674"/>
      <c r="EL352" s="674"/>
      <c r="EM352" s="674"/>
      <c r="EN352" s="674"/>
      <c r="EO352" s="674"/>
      <c r="EP352" s="674"/>
      <c r="EQ352" s="674"/>
      <c r="ER352" s="674"/>
      <c r="ES352" s="674"/>
      <c r="ET352" s="674"/>
      <c r="EU352" s="674"/>
      <c r="EV352" s="674"/>
      <c r="EW352" s="674"/>
      <c r="EX352" s="674"/>
      <c r="EY352" s="674"/>
      <c r="EZ352" s="674"/>
      <c r="FA352" s="674"/>
      <c r="FB352" s="674"/>
      <c r="FC352" s="674"/>
      <c r="FD352" s="674"/>
      <c r="FE352" s="674"/>
      <c r="FF352" s="674"/>
      <c r="FG352" s="674"/>
      <c r="FH352" s="674"/>
      <c r="FI352" s="674"/>
      <c r="FJ352" s="674"/>
      <c r="FK352" s="674"/>
      <c r="FL352" s="674"/>
      <c r="FM352" s="674"/>
      <c r="FN352" s="674"/>
      <c r="FO352" s="674"/>
      <c r="FP352" s="674"/>
      <c r="FQ352" s="674"/>
      <c r="FR352" s="674"/>
      <c r="FS352" s="674"/>
      <c r="FT352" s="674"/>
      <c r="FU352" s="674"/>
      <c r="FV352" s="674"/>
      <c r="FW352" s="674"/>
      <c r="FX352" s="674"/>
      <c r="FY352" s="674"/>
      <c r="FZ352" s="674"/>
      <c r="GA352" s="674"/>
      <c r="GB352" s="674"/>
      <c r="GC352" s="674"/>
      <c r="GD352" s="674"/>
      <c r="GE352" s="674"/>
      <c r="GF352" s="674"/>
      <c r="GG352" s="674"/>
      <c r="GH352" s="674"/>
      <c r="GI352" s="674"/>
      <c r="GJ352" s="674"/>
      <c r="GK352" s="674"/>
      <c r="GL352" s="674"/>
      <c r="GM352" s="674"/>
      <c r="GN352" s="674"/>
      <c r="GO352" s="674"/>
      <c r="GP352" s="674"/>
      <c r="GQ352" s="674"/>
      <c r="GR352" s="674"/>
      <c r="GS352" s="674"/>
      <c r="GT352" s="674"/>
      <c r="GU352" s="674"/>
      <c r="GV352" s="674"/>
      <c r="GW352" s="674"/>
      <c r="GX352" s="674"/>
      <c r="GY352" s="674"/>
      <c r="GZ352" s="674"/>
      <c r="HA352" s="674"/>
      <c r="HB352" s="674"/>
      <c r="HC352" s="674"/>
      <c r="HD352" s="674"/>
      <c r="HE352" s="674"/>
      <c r="HF352" s="674"/>
      <c r="HG352" s="674"/>
      <c r="HH352" s="674"/>
      <c r="HI352" s="674"/>
      <c r="HJ352" s="674"/>
      <c r="HK352" s="674"/>
      <c r="HL352" s="674"/>
      <c r="HM352" s="674"/>
      <c r="HN352" s="674"/>
      <c r="HO352" s="674"/>
      <c r="HP352" s="674"/>
      <c r="HQ352" s="674"/>
      <c r="HR352" s="674"/>
      <c r="HS352" s="674"/>
      <c r="HT352" s="674"/>
      <c r="HU352" s="674"/>
      <c r="HV352" s="674"/>
      <c r="HW352" s="674"/>
      <c r="HX352" s="674"/>
      <c r="HY352" s="674"/>
      <c r="HZ352" s="674"/>
      <c r="IA352" s="674"/>
      <c r="IB352" s="674"/>
      <c r="IC352" s="674"/>
      <c r="ID352" s="674"/>
      <c r="IE352" s="674"/>
      <c r="IF352" s="674"/>
      <c r="IG352" s="674"/>
      <c r="IH352" s="674"/>
      <c r="II352" s="674"/>
      <c r="IJ352" s="674"/>
      <c r="IK352" s="674"/>
      <c r="IL352" s="674"/>
      <c r="IM352" s="674"/>
      <c r="IN352" s="674"/>
      <c r="IO352" s="674"/>
      <c r="IP352" s="674"/>
      <c r="IQ352" s="70"/>
    </row>
    <row r="353" spans="10:251" ht="16.5" hidden="1" customHeight="1">
      <c r="J353" s="214"/>
      <c r="R353" s="95"/>
      <c r="S353" s="95"/>
      <c r="T353" s="95"/>
      <c r="U353" s="70"/>
      <c r="V353" s="214"/>
      <c r="W353" s="70"/>
      <c r="X353" s="70"/>
      <c r="Y353" s="70"/>
      <c r="Z353" s="70"/>
      <c r="AA353" s="70"/>
      <c r="AB353" s="70"/>
      <c r="AC353" s="70"/>
      <c r="AD353" s="70"/>
      <c r="AE353" s="70"/>
      <c r="AF353" s="70"/>
      <c r="AG353" s="70"/>
      <c r="AH353" s="70"/>
      <c r="AI353" s="70"/>
      <c r="AJ353" s="70"/>
      <c r="AK353" s="70"/>
      <c r="AL353" s="70"/>
      <c r="AM353" s="70"/>
      <c r="AN353" s="70"/>
      <c r="AO353" s="70"/>
      <c r="AP353" s="70"/>
      <c r="AQ353" s="70"/>
      <c r="AR353" s="70"/>
      <c r="AS353" s="70"/>
      <c r="AT353" s="70"/>
      <c r="AU353" s="70"/>
      <c r="AV353" s="70"/>
      <c r="AW353" s="70"/>
      <c r="AX353" s="70"/>
      <c r="AY353" s="70"/>
      <c r="AZ353" s="70"/>
      <c r="BA353" s="70"/>
      <c r="BB353" s="70"/>
      <c r="BC353" s="70"/>
      <c r="BD353" s="70"/>
      <c r="BE353" s="70"/>
      <c r="BF353" s="70"/>
      <c r="BG353" s="70"/>
      <c r="BH353" s="70"/>
      <c r="BI353" s="70"/>
      <c r="BJ353" s="70"/>
      <c r="BK353" s="70"/>
      <c r="BL353" s="70"/>
      <c r="BM353" s="70"/>
      <c r="BN353" s="70"/>
      <c r="BO353" s="70"/>
      <c r="BP353" s="70"/>
      <c r="BQ353" s="70"/>
      <c r="BR353" s="70"/>
      <c r="BS353" s="70"/>
      <c r="BT353" s="70"/>
      <c r="BU353" s="70"/>
      <c r="BV353" s="70"/>
      <c r="BW353" s="70"/>
      <c r="BX353" s="70"/>
      <c r="BY353" s="70"/>
      <c r="BZ353" s="70"/>
      <c r="CA353" s="70"/>
      <c r="CB353" s="70"/>
      <c r="CC353" s="70"/>
      <c r="CD353" s="70"/>
      <c r="CE353" s="70"/>
      <c r="CF353" s="70"/>
      <c r="CG353" s="70"/>
      <c r="CH353" s="70"/>
      <c r="CI353" s="70"/>
      <c r="CJ353" s="70"/>
      <c r="CK353" s="70"/>
      <c r="CL353" s="70"/>
      <c r="CM353" s="70"/>
      <c r="CN353" s="70"/>
      <c r="CO353" s="70"/>
      <c r="CP353" s="70"/>
      <c r="CQ353" s="70"/>
      <c r="CR353" s="70"/>
      <c r="CS353" s="70"/>
      <c r="CT353" s="70"/>
      <c r="CU353" s="70"/>
      <c r="CV353" s="70"/>
      <c r="CW353" s="70"/>
      <c r="CX353" s="70"/>
      <c r="CY353" s="70"/>
      <c r="CZ353" s="70"/>
      <c r="DA353" s="70"/>
      <c r="DB353" s="70"/>
      <c r="DC353" s="70"/>
      <c r="DD353" s="70"/>
      <c r="DE353" s="70"/>
      <c r="DF353" s="70"/>
      <c r="DG353" s="70"/>
      <c r="DH353" s="70"/>
      <c r="DI353" s="70"/>
      <c r="DJ353" s="70"/>
      <c r="DK353" s="70"/>
      <c r="DL353" s="70"/>
      <c r="DM353" s="70"/>
      <c r="DN353" s="70"/>
      <c r="DO353" s="70"/>
      <c r="DP353" s="70"/>
      <c r="DQ353" s="70"/>
      <c r="DR353" s="70"/>
      <c r="DS353" s="70"/>
      <c r="DT353" s="70"/>
      <c r="DU353" s="70"/>
      <c r="DV353" s="70"/>
      <c r="DW353" s="70"/>
      <c r="DX353" s="70"/>
      <c r="DY353" s="70"/>
      <c r="DZ353" s="70"/>
      <c r="EA353" s="70"/>
      <c r="EB353" s="70"/>
      <c r="EC353" s="70"/>
      <c r="ED353" s="70"/>
      <c r="EE353" s="95" t="s">
        <v>450</v>
      </c>
      <c r="EF353" s="663"/>
      <c r="EG353" s="663"/>
      <c r="EH353" s="663"/>
      <c r="EI353" s="216"/>
      <c r="EJ353" s="674"/>
      <c r="EK353" s="674"/>
      <c r="EL353" s="674"/>
      <c r="EM353" s="674"/>
      <c r="EN353" s="674"/>
      <c r="EO353" s="674"/>
      <c r="EP353" s="674"/>
      <c r="EQ353" s="674"/>
      <c r="ER353" s="674"/>
      <c r="ES353" s="674"/>
      <c r="ET353" s="674"/>
      <c r="EU353" s="674"/>
      <c r="EV353" s="674"/>
      <c r="EW353" s="674"/>
      <c r="EX353" s="674"/>
      <c r="EY353" s="674"/>
      <c r="EZ353" s="674"/>
      <c r="FA353" s="674"/>
      <c r="FB353" s="674"/>
      <c r="FC353" s="674"/>
      <c r="FD353" s="674"/>
      <c r="FE353" s="674"/>
      <c r="FF353" s="674"/>
      <c r="FG353" s="674"/>
      <c r="FH353" s="674"/>
      <c r="FI353" s="674"/>
      <c r="FJ353" s="674"/>
      <c r="FK353" s="674"/>
      <c r="FL353" s="674"/>
      <c r="FM353" s="674"/>
      <c r="FN353" s="674"/>
      <c r="FO353" s="674"/>
      <c r="FP353" s="674"/>
      <c r="FQ353" s="674"/>
      <c r="FR353" s="674"/>
      <c r="FS353" s="674"/>
      <c r="FT353" s="674"/>
      <c r="FU353" s="674"/>
      <c r="FV353" s="674"/>
      <c r="FW353" s="674"/>
      <c r="FX353" s="674"/>
      <c r="FY353" s="674"/>
      <c r="FZ353" s="674"/>
      <c r="GA353" s="674"/>
      <c r="GB353" s="674"/>
      <c r="GC353" s="674"/>
      <c r="GD353" s="674"/>
      <c r="GE353" s="674"/>
      <c r="GF353" s="674"/>
      <c r="GG353" s="674"/>
      <c r="GH353" s="674"/>
      <c r="GI353" s="674"/>
      <c r="GJ353" s="674"/>
      <c r="GK353" s="674"/>
      <c r="GL353" s="674"/>
      <c r="GM353" s="674"/>
      <c r="GN353" s="674"/>
      <c r="GO353" s="674"/>
      <c r="GP353" s="674"/>
      <c r="GQ353" s="674"/>
      <c r="GR353" s="674"/>
      <c r="GS353" s="674"/>
      <c r="GT353" s="674"/>
      <c r="GU353" s="674"/>
      <c r="GV353" s="674"/>
      <c r="GW353" s="674"/>
      <c r="GX353" s="674"/>
      <c r="GY353" s="674"/>
      <c r="GZ353" s="674"/>
      <c r="HA353" s="674"/>
      <c r="HB353" s="674"/>
      <c r="HC353" s="674"/>
      <c r="HD353" s="674"/>
      <c r="HE353" s="674"/>
      <c r="HF353" s="674"/>
      <c r="HG353" s="674"/>
      <c r="HH353" s="674"/>
      <c r="HI353" s="674"/>
      <c r="HJ353" s="674"/>
      <c r="HK353" s="674"/>
      <c r="HL353" s="674"/>
      <c r="HM353" s="674"/>
      <c r="HN353" s="674"/>
      <c r="HO353" s="674"/>
      <c r="HP353" s="674"/>
      <c r="HQ353" s="674"/>
      <c r="HR353" s="674"/>
      <c r="HS353" s="674"/>
      <c r="HT353" s="674"/>
      <c r="HU353" s="674"/>
      <c r="HV353" s="674"/>
      <c r="HW353" s="674"/>
      <c r="HX353" s="674"/>
      <c r="HY353" s="674"/>
      <c r="HZ353" s="674"/>
      <c r="IA353" s="674"/>
      <c r="IB353" s="674"/>
      <c r="IC353" s="674"/>
      <c r="ID353" s="674"/>
      <c r="IE353" s="674"/>
      <c r="IF353" s="674"/>
      <c r="IG353" s="674"/>
      <c r="IH353" s="674"/>
      <c r="II353" s="674"/>
      <c r="IJ353" s="674"/>
      <c r="IK353" s="674"/>
      <c r="IL353" s="674"/>
      <c r="IM353" s="674"/>
      <c r="IN353" s="674"/>
      <c r="IO353" s="674"/>
      <c r="IP353" s="674"/>
      <c r="IQ353" s="70"/>
    </row>
    <row r="354" spans="10:251" ht="16.5" hidden="1" customHeight="1">
      <c r="J354" s="214"/>
      <c r="R354" s="95"/>
      <c r="S354" s="95"/>
      <c r="T354" s="95"/>
      <c r="U354" s="70"/>
      <c r="V354" s="214"/>
      <c r="W354" s="70"/>
      <c r="X354" s="70"/>
      <c r="Y354" s="70"/>
      <c r="Z354" s="70"/>
      <c r="AA354" s="70"/>
      <c r="AB354" s="70"/>
      <c r="AC354" s="70"/>
      <c r="AD354" s="70"/>
      <c r="AE354" s="70"/>
      <c r="AF354" s="70"/>
      <c r="AG354" s="70"/>
      <c r="AH354" s="70"/>
      <c r="AI354" s="70"/>
      <c r="AJ354" s="70"/>
      <c r="AK354" s="70"/>
      <c r="AL354" s="70"/>
      <c r="AM354" s="70"/>
      <c r="AN354" s="70"/>
      <c r="AO354" s="70"/>
      <c r="AP354" s="70"/>
      <c r="AQ354" s="70"/>
      <c r="AR354" s="70"/>
      <c r="AS354" s="70"/>
      <c r="AT354" s="70"/>
      <c r="AU354" s="70"/>
      <c r="AV354" s="70"/>
      <c r="AW354" s="70"/>
      <c r="AX354" s="70"/>
      <c r="AY354" s="70"/>
      <c r="AZ354" s="70"/>
      <c r="BA354" s="70"/>
      <c r="BB354" s="70"/>
      <c r="BC354" s="70"/>
      <c r="BD354" s="70"/>
      <c r="BE354" s="70"/>
      <c r="BF354" s="70"/>
      <c r="BG354" s="70"/>
      <c r="BH354" s="70"/>
      <c r="BI354" s="70"/>
      <c r="BJ354" s="70"/>
      <c r="BK354" s="70"/>
      <c r="BL354" s="70"/>
      <c r="BM354" s="70"/>
      <c r="BN354" s="70"/>
      <c r="BO354" s="70"/>
      <c r="BP354" s="70"/>
      <c r="BQ354" s="70"/>
      <c r="BR354" s="70"/>
      <c r="BS354" s="70"/>
      <c r="BT354" s="70"/>
      <c r="BU354" s="70"/>
      <c r="BV354" s="70"/>
      <c r="BW354" s="70"/>
      <c r="BX354" s="70"/>
      <c r="BY354" s="70"/>
      <c r="BZ354" s="70"/>
      <c r="CA354" s="70"/>
      <c r="CB354" s="70"/>
      <c r="CC354" s="70"/>
      <c r="CD354" s="70"/>
      <c r="CE354" s="70"/>
      <c r="CF354" s="70"/>
      <c r="CG354" s="70"/>
      <c r="CH354" s="70"/>
      <c r="CI354" s="70"/>
      <c r="CJ354" s="70"/>
      <c r="CK354" s="70"/>
      <c r="CL354" s="70"/>
      <c r="CM354" s="70"/>
      <c r="CN354" s="70"/>
      <c r="CO354" s="70"/>
      <c r="CP354" s="70"/>
      <c r="CQ354" s="70"/>
      <c r="CR354" s="70"/>
      <c r="CS354" s="70"/>
      <c r="CT354" s="70"/>
      <c r="CU354" s="70"/>
      <c r="CV354" s="70"/>
      <c r="CW354" s="70"/>
      <c r="CX354" s="70"/>
      <c r="CY354" s="70"/>
      <c r="CZ354" s="70"/>
      <c r="DA354" s="70"/>
      <c r="DB354" s="70"/>
      <c r="DC354" s="70"/>
      <c r="DD354" s="70"/>
      <c r="DE354" s="70"/>
      <c r="DF354" s="70"/>
      <c r="DG354" s="70"/>
      <c r="DH354" s="70"/>
      <c r="DI354" s="70"/>
      <c r="DJ354" s="70"/>
      <c r="DK354" s="70"/>
      <c r="DL354" s="70"/>
      <c r="DM354" s="70"/>
      <c r="DN354" s="70"/>
      <c r="DO354" s="70"/>
      <c r="DP354" s="70"/>
      <c r="DQ354" s="70"/>
      <c r="DR354" s="70"/>
      <c r="DS354" s="70"/>
      <c r="DT354" s="70"/>
      <c r="DU354" s="70"/>
      <c r="DV354" s="70"/>
      <c r="DW354" s="70"/>
      <c r="DX354" s="70"/>
      <c r="DY354" s="70"/>
      <c r="DZ354" s="70"/>
      <c r="EA354" s="70"/>
      <c r="EB354" s="70"/>
      <c r="EC354" s="70"/>
      <c r="ED354" s="70"/>
      <c r="EE354" s="95" t="s">
        <v>450</v>
      </c>
      <c r="EF354" s="663"/>
      <c r="EG354" s="663"/>
      <c r="EH354" s="663"/>
      <c r="EI354" s="216"/>
      <c r="EJ354" s="674"/>
      <c r="EK354" s="674"/>
      <c r="EL354" s="674"/>
      <c r="EM354" s="674"/>
      <c r="EN354" s="674"/>
      <c r="EO354" s="674"/>
      <c r="EP354" s="674"/>
      <c r="EQ354" s="674"/>
      <c r="ER354" s="674"/>
      <c r="ES354" s="674"/>
      <c r="ET354" s="674"/>
      <c r="EU354" s="674"/>
      <c r="EV354" s="674"/>
      <c r="EW354" s="674"/>
      <c r="EX354" s="674"/>
      <c r="EY354" s="674"/>
      <c r="EZ354" s="674"/>
      <c r="FA354" s="674"/>
      <c r="FB354" s="674"/>
      <c r="FC354" s="674"/>
      <c r="FD354" s="674"/>
      <c r="FE354" s="674"/>
      <c r="FF354" s="674"/>
      <c r="FG354" s="674"/>
      <c r="FH354" s="674"/>
      <c r="FI354" s="674"/>
      <c r="FJ354" s="674"/>
      <c r="FK354" s="674"/>
      <c r="FL354" s="674"/>
      <c r="FM354" s="674"/>
      <c r="FN354" s="674"/>
      <c r="FO354" s="674"/>
      <c r="FP354" s="674"/>
      <c r="FQ354" s="674"/>
      <c r="FR354" s="674"/>
      <c r="FS354" s="674"/>
      <c r="FT354" s="674"/>
      <c r="FU354" s="674"/>
      <c r="FV354" s="674"/>
      <c r="FW354" s="674"/>
      <c r="FX354" s="674"/>
      <c r="FY354" s="674"/>
      <c r="FZ354" s="674"/>
      <c r="GA354" s="674"/>
      <c r="GB354" s="674"/>
      <c r="GC354" s="674"/>
      <c r="GD354" s="674"/>
      <c r="GE354" s="674"/>
      <c r="GF354" s="674"/>
      <c r="GG354" s="674"/>
      <c r="GH354" s="674"/>
      <c r="GI354" s="674"/>
      <c r="GJ354" s="674"/>
      <c r="GK354" s="674"/>
      <c r="GL354" s="674"/>
      <c r="GM354" s="674"/>
      <c r="GN354" s="674"/>
      <c r="GO354" s="674"/>
      <c r="GP354" s="674"/>
      <c r="GQ354" s="674"/>
      <c r="GR354" s="674"/>
      <c r="GS354" s="674"/>
      <c r="GT354" s="674"/>
      <c r="GU354" s="674"/>
      <c r="GV354" s="674"/>
      <c r="GW354" s="674"/>
      <c r="GX354" s="674"/>
      <c r="GY354" s="674"/>
      <c r="GZ354" s="674"/>
      <c r="HA354" s="674"/>
      <c r="HB354" s="674"/>
      <c r="HC354" s="674"/>
      <c r="HD354" s="674"/>
      <c r="HE354" s="674"/>
      <c r="HF354" s="674"/>
      <c r="HG354" s="674"/>
      <c r="HH354" s="674"/>
      <c r="HI354" s="674"/>
      <c r="HJ354" s="674"/>
      <c r="HK354" s="674"/>
      <c r="HL354" s="674"/>
      <c r="HM354" s="674"/>
      <c r="HN354" s="674"/>
      <c r="HO354" s="674"/>
      <c r="HP354" s="674"/>
      <c r="HQ354" s="674"/>
      <c r="HR354" s="674"/>
      <c r="HS354" s="674"/>
      <c r="HT354" s="674"/>
      <c r="HU354" s="674"/>
      <c r="HV354" s="674"/>
      <c r="HW354" s="674"/>
      <c r="HX354" s="674"/>
      <c r="HY354" s="674"/>
      <c r="HZ354" s="674"/>
      <c r="IA354" s="674"/>
      <c r="IB354" s="674"/>
      <c r="IC354" s="674"/>
      <c r="ID354" s="674"/>
      <c r="IE354" s="674"/>
      <c r="IF354" s="674"/>
      <c r="IG354" s="674"/>
      <c r="IH354" s="674"/>
      <c r="II354" s="674"/>
      <c r="IJ354" s="674"/>
      <c r="IK354" s="674"/>
      <c r="IL354" s="674"/>
      <c r="IM354" s="674"/>
      <c r="IN354" s="674"/>
      <c r="IO354" s="674"/>
      <c r="IP354" s="674"/>
      <c r="IQ354" s="70"/>
    </row>
    <row r="355" spans="10:251" ht="16.5" hidden="1" customHeight="1">
      <c r="J355" s="214"/>
      <c r="R355" s="95"/>
      <c r="S355" s="95"/>
      <c r="T355" s="95"/>
      <c r="U355" s="70"/>
      <c r="V355" s="214"/>
      <c r="W355" s="70"/>
      <c r="X355" s="70"/>
      <c r="Y355" s="70"/>
      <c r="Z355" s="70"/>
      <c r="AA355" s="70"/>
      <c r="AB355" s="70"/>
      <c r="AC355" s="70"/>
      <c r="AD355" s="70"/>
      <c r="AE355" s="70"/>
      <c r="AF355" s="70"/>
      <c r="AG355" s="70"/>
      <c r="AH355" s="70"/>
      <c r="AI355" s="70"/>
      <c r="AJ355" s="70"/>
      <c r="AK355" s="70"/>
      <c r="AL355" s="70"/>
      <c r="AM355" s="70"/>
      <c r="AN355" s="70"/>
      <c r="AO355" s="70"/>
      <c r="AP355" s="70"/>
      <c r="AQ355" s="70"/>
      <c r="AR355" s="70"/>
      <c r="AS355" s="70"/>
      <c r="AT355" s="70"/>
      <c r="AU355" s="70"/>
      <c r="AV355" s="70"/>
      <c r="AW355" s="70"/>
      <c r="AX355" s="70"/>
      <c r="AY355" s="70"/>
      <c r="AZ355" s="70"/>
      <c r="BA355" s="70"/>
      <c r="BB355" s="70"/>
      <c r="BC355" s="70"/>
      <c r="BD355" s="70"/>
      <c r="BE355" s="70"/>
      <c r="BF355" s="70"/>
      <c r="BG355" s="70"/>
      <c r="BH355" s="70"/>
      <c r="BI355" s="70"/>
      <c r="BJ355" s="70"/>
      <c r="BK355" s="70"/>
      <c r="BL355" s="70"/>
      <c r="BM355" s="70"/>
      <c r="BN355" s="70"/>
      <c r="BO355" s="70"/>
      <c r="BP355" s="70"/>
      <c r="BQ355" s="70"/>
      <c r="BR355" s="70"/>
      <c r="BS355" s="70"/>
      <c r="BT355" s="70"/>
      <c r="BU355" s="70"/>
      <c r="BV355" s="70"/>
      <c r="BW355" s="70"/>
      <c r="BX355" s="70"/>
      <c r="BY355" s="70"/>
      <c r="BZ355" s="70"/>
      <c r="CA355" s="70"/>
      <c r="CB355" s="70"/>
      <c r="CC355" s="70"/>
      <c r="CD355" s="70"/>
      <c r="CE355" s="70"/>
      <c r="CF355" s="70"/>
      <c r="CG355" s="70"/>
      <c r="CH355" s="70"/>
      <c r="CI355" s="70"/>
      <c r="CJ355" s="70"/>
      <c r="CK355" s="70"/>
      <c r="CL355" s="70"/>
      <c r="CM355" s="70"/>
      <c r="CN355" s="70"/>
      <c r="CO355" s="70"/>
      <c r="CP355" s="70"/>
      <c r="CQ355" s="70"/>
      <c r="CR355" s="70"/>
      <c r="CS355" s="70"/>
      <c r="CT355" s="70"/>
      <c r="CU355" s="70"/>
      <c r="CV355" s="70"/>
      <c r="CW355" s="70"/>
      <c r="CX355" s="70"/>
      <c r="CY355" s="70"/>
      <c r="CZ355" s="70"/>
      <c r="DA355" s="70"/>
      <c r="DB355" s="70"/>
      <c r="DC355" s="70"/>
      <c r="DD355" s="70"/>
      <c r="DE355" s="70"/>
      <c r="DF355" s="70"/>
      <c r="DG355" s="70"/>
      <c r="DH355" s="70"/>
      <c r="DI355" s="70"/>
      <c r="DJ355" s="70"/>
      <c r="DK355" s="70"/>
      <c r="DL355" s="70"/>
      <c r="DM355" s="70"/>
      <c r="DN355" s="70"/>
      <c r="DO355" s="70"/>
      <c r="DP355" s="70"/>
      <c r="DQ355" s="70"/>
      <c r="DR355" s="70"/>
      <c r="DS355" s="70"/>
      <c r="DT355" s="70"/>
      <c r="DU355" s="70"/>
      <c r="DV355" s="70"/>
      <c r="DW355" s="70"/>
      <c r="DX355" s="70"/>
      <c r="DY355" s="70"/>
      <c r="DZ355" s="70"/>
      <c r="EA355" s="70"/>
      <c r="EB355" s="70"/>
      <c r="EC355" s="70"/>
      <c r="ED355" s="70"/>
      <c r="EE355" s="95" t="s">
        <v>450</v>
      </c>
      <c r="EF355" s="663"/>
      <c r="EG355" s="663"/>
      <c r="EH355" s="663"/>
      <c r="EI355" s="216"/>
      <c r="EJ355" s="674"/>
      <c r="EK355" s="674"/>
      <c r="EL355" s="674"/>
      <c r="EM355" s="674"/>
      <c r="EN355" s="674"/>
      <c r="EO355" s="674"/>
      <c r="EP355" s="674"/>
      <c r="EQ355" s="674"/>
      <c r="ER355" s="674"/>
      <c r="ES355" s="674"/>
      <c r="ET355" s="674"/>
      <c r="EU355" s="674"/>
      <c r="EV355" s="674"/>
      <c r="EW355" s="674"/>
      <c r="EX355" s="674"/>
      <c r="EY355" s="674"/>
      <c r="EZ355" s="674"/>
      <c r="FA355" s="674"/>
      <c r="FB355" s="674"/>
      <c r="FC355" s="674"/>
      <c r="FD355" s="674"/>
      <c r="FE355" s="674"/>
      <c r="FF355" s="674"/>
      <c r="FG355" s="674"/>
      <c r="FH355" s="674"/>
      <c r="FI355" s="674"/>
      <c r="FJ355" s="674"/>
      <c r="FK355" s="674"/>
      <c r="FL355" s="674"/>
      <c r="FM355" s="674"/>
      <c r="FN355" s="674"/>
      <c r="FO355" s="674"/>
      <c r="FP355" s="674"/>
      <c r="FQ355" s="674"/>
      <c r="FR355" s="674"/>
      <c r="FS355" s="674"/>
      <c r="FT355" s="674"/>
      <c r="FU355" s="674"/>
      <c r="FV355" s="674"/>
      <c r="FW355" s="674"/>
      <c r="FX355" s="674"/>
      <c r="FY355" s="674"/>
      <c r="FZ355" s="674"/>
      <c r="GA355" s="674"/>
      <c r="GB355" s="674"/>
      <c r="GC355" s="674"/>
      <c r="GD355" s="674"/>
      <c r="GE355" s="674"/>
      <c r="GF355" s="674"/>
      <c r="GG355" s="674"/>
      <c r="GH355" s="674"/>
      <c r="GI355" s="674"/>
      <c r="GJ355" s="674"/>
      <c r="GK355" s="674"/>
      <c r="GL355" s="674"/>
      <c r="GM355" s="674"/>
      <c r="GN355" s="674"/>
      <c r="GO355" s="674"/>
      <c r="GP355" s="674"/>
      <c r="GQ355" s="674"/>
      <c r="GR355" s="674"/>
      <c r="GS355" s="674"/>
      <c r="GT355" s="674"/>
      <c r="GU355" s="674"/>
      <c r="GV355" s="674"/>
      <c r="GW355" s="674"/>
      <c r="GX355" s="674"/>
      <c r="GY355" s="674"/>
      <c r="GZ355" s="674"/>
      <c r="HA355" s="674"/>
      <c r="HB355" s="674"/>
      <c r="HC355" s="674"/>
      <c r="HD355" s="674"/>
      <c r="HE355" s="674"/>
      <c r="HF355" s="674"/>
      <c r="HG355" s="674"/>
      <c r="HH355" s="674"/>
      <c r="HI355" s="674"/>
      <c r="HJ355" s="674"/>
      <c r="HK355" s="674"/>
      <c r="HL355" s="674"/>
      <c r="HM355" s="674"/>
      <c r="HN355" s="674"/>
      <c r="HO355" s="674"/>
      <c r="HP355" s="674"/>
      <c r="HQ355" s="674"/>
      <c r="HR355" s="674"/>
      <c r="HS355" s="674"/>
      <c r="HT355" s="674"/>
      <c r="HU355" s="674"/>
      <c r="HV355" s="674"/>
      <c r="HW355" s="674"/>
      <c r="HX355" s="674"/>
      <c r="HY355" s="674"/>
      <c r="HZ355" s="674"/>
      <c r="IA355" s="674"/>
      <c r="IB355" s="674"/>
      <c r="IC355" s="674"/>
      <c r="ID355" s="674"/>
      <c r="IE355" s="674"/>
      <c r="IF355" s="674"/>
      <c r="IG355" s="674"/>
      <c r="IH355" s="674"/>
      <c r="II355" s="674"/>
      <c r="IJ355" s="674"/>
      <c r="IK355" s="674"/>
      <c r="IL355" s="674"/>
      <c r="IM355" s="674"/>
      <c r="IN355" s="674"/>
      <c r="IO355" s="674"/>
      <c r="IP355" s="674"/>
      <c r="IQ355" s="70"/>
    </row>
    <row r="356" spans="10:251" ht="16.5" hidden="1" customHeight="1">
      <c r="J356" s="214"/>
      <c r="R356" s="95"/>
      <c r="S356" s="95"/>
      <c r="T356" s="95"/>
      <c r="U356" s="70"/>
      <c r="V356" s="214"/>
      <c r="W356" s="70"/>
      <c r="X356" s="70"/>
      <c r="Y356" s="70"/>
      <c r="Z356" s="70"/>
      <c r="AA356" s="70"/>
      <c r="AB356" s="70"/>
      <c r="AC356" s="70"/>
      <c r="AD356" s="70"/>
      <c r="AE356" s="70"/>
      <c r="AF356" s="70"/>
      <c r="AG356" s="70"/>
      <c r="AH356" s="70"/>
      <c r="AI356" s="70"/>
      <c r="AJ356" s="70"/>
      <c r="AK356" s="70"/>
      <c r="AL356" s="70"/>
      <c r="AM356" s="70"/>
      <c r="AN356" s="70"/>
      <c r="AO356" s="70"/>
      <c r="AP356" s="70"/>
      <c r="AQ356" s="70"/>
      <c r="AR356" s="70"/>
      <c r="AS356" s="70"/>
      <c r="AT356" s="70"/>
      <c r="AU356" s="70"/>
      <c r="AV356" s="70"/>
      <c r="AW356" s="70"/>
      <c r="AX356" s="70"/>
      <c r="AY356" s="70"/>
      <c r="AZ356" s="70"/>
      <c r="BA356" s="70"/>
      <c r="BB356" s="70"/>
      <c r="BC356" s="70"/>
      <c r="BD356" s="70"/>
      <c r="BE356" s="70"/>
      <c r="BF356" s="70"/>
      <c r="BG356" s="70"/>
      <c r="BH356" s="70"/>
      <c r="BI356" s="70"/>
      <c r="BJ356" s="70"/>
      <c r="BK356" s="70"/>
      <c r="BL356" s="70"/>
      <c r="BM356" s="70"/>
      <c r="BN356" s="70"/>
      <c r="BO356" s="70"/>
      <c r="BP356" s="70"/>
      <c r="BQ356" s="70"/>
      <c r="BR356" s="70"/>
      <c r="BS356" s="70"/>
      <c r="BT356" s="70"/>
      <c r="BU356" s="70"/>
      <c r="BV356" s="70"/>
      <c r="BW356" s="70"/>
      <c r="BX356" s="70"/>
      <c r="BY356" s="70"/>
      <c r="BZ356" s="70"/>
      <c r="CA356" s="70"/>
      <c r="CB356" s="70"/>
      <c r="CC356" s="70"/>
      <c r="CD356" s="70"/>
      <c r="CE356" s="70"/>
      <c r="CF356" s="70"/>
      <c r="CG356" s="70"/>
      <c r="CH356" s="70"/>
      <c r="CI356" s="70"/>
      <c r="CJ356" s="70"/>
      <c r="CK356" s="70"/>
      <c r="CL356" s="70"/>
      <c r="CM356" s="70"/>
      <c r="CN356" s="70"/>
      <c r="CO356" s="70"/>
      <c r="CP356" s="70"/>
      <c r="CQ356" s="70"/>
      <c r="CR356" s="70"/>
      <c r="CS356" s="70"/>
      <c r="CT356" s="70"/>
      <c r="CU356" s="70"/>
      <c r="CV356" s="70"/>
      <c r="CW356" s="70"/>
      <c r="CX356" s="70"/>
      <c r="CY356" s="70"/>
      <c r="CZ356" s="70"/>
      <c r="DA356" s="70"/>
      <c r="DB356" s="70"/>
      <c r="DC356" s="70"/>
      <c r="DD356" s="70"/>
      <c r="DE356" s="70"/>
      <c r="DF356" s="70"/>
      <c r="DG356" s="70"/>
      <c r="DH356" s="70"/>
      <c r="DI356" s="70"/>
      <c r="DJ356" s="70"/>
      <c r="DK356" s="70"/>
      <c r="DL356" s="70"/>
      <c r="DM356" s="70"/>
      <c r="DN356" s="70"/>
      <c r="DO356" s="70"/>
      <c r="DP356" s="70"/>
      <c r="DQ356" s="70"/>
      <c r="DR356" s="70"/>
      <c r="DS356" s="70"/>
      <c r="DT356" s="70"/>
      <c r="DU356" s="70"/>
      <c r="DV356" s="70"/>
      <c r="DW356" s="70"/>
      <c r="DX356" s="70"/>
      <c r="DY356" s="70"/>
      <c r="DZ356" s="70"/>
      <c r="EA356" s="70"/>
      <c r="EB356" s="70"/>
      <c r="EC356" s="70"/>
      <c r="ED356" s="70"/>
      <c r="EE356" s="95" t="s">
        <v>450</v>
      </c>
      <c r="EF356" s="663"/>
      <c r="EG356" s="663"/>
      <c r="EH356" s="663"/>
      <c r="EI356" s="216"/>
      <c r="EJ356" s="674"/>
      <c r="EK356" s="674"/>
      <c r="EL356" s="674"/>
      <c r="EM356" s="674"/>
      <c r="EN356" s="674"/>
      <c r="EO356" s="674"/>
      <c r="EP356" s="674"/>
      <c r="EQ356" s="674"/>
      <c r="ER356" s="674"/>
      <c r="ES356" s="674"/>
      <c r="ET356" s="674"/>
      <c r="EU356" s="674"/>
      <c r="EV356" s="674"/>
      <c r="EW356" s="674"/>
      <c r="EX356" s="674"/>
      <c r="EY356" s="674"/>
      <c r="EZ356" s="674"/>
      <c r="FA356" s="674"/>
      <c r="FB356" s="674"/>
      <c r="FC356" s="674"/>
      <c r="FD356" s="674"/>
      <c r="FE356" s="674"/>
      <c r="FF356" s="674"/>
      <c r="FG356" s="674"/>
      <c r="FH356" s="674"/>
      <c r="FI356" s="674"/>
      <c r="FJ356" s="674"/>
      <c r="FK356" s="674"/>
      <c r="FL356" s="674"/>
      <c r="FM356" s="674"/>
      <c r="FN356" s="674"/>
      <c r="FO356" s="674"/>
      <c r="FP356" s="674"/>
      <c r="FQ356" s="674"/>
      <c r="FR356" s="674"/>
      <c r="FS356" s="674"/>
      <c r="FT356" s="674"/>
      <c r="FU356" s="674"/>
      <c r="FV356" s="674"/>
      <c r="FW356" s="674"/>
      <c r="FX356" s="674"/>
      <c r="FY356" s="674"/>
      <c r="FZ356" s="674"/>
      <c r="GA356" s="674"/>
      <c r="GB356" s="674"/>
      <c r="GC356" s="674"/>
      <c r="GD356" s="674"/>
      <c r="GE356" s="674"/>
      <c r="GF356" s="674"/>
      <c r="GG356" s="674"/>
      <c r="GH356" s="674"/>
      <c r="GI356" s="674"/>
      <c r="GJ356" s="674"/>
      <c r="GK356" s="674"/>
      <c r="GL356" s="674"/>
      <c r="GM356" s="674"/>
      <c r="GN356" s="674"/>
      <c r="GO356" s="674"/>
      <c r="GP356" s="674"/>
      <c r="GQ356" s="674"/>
      <c r="GR356" s="674"/>
      <c r="GS356" s="674"/>
      <c r="GT356" s="674"/>
      <c r="GU356" s="674"/>
      <c r="GV356" s="674"/>
      <c r="GW356" s="674"/>
      <c r="GX356" s="674"/>
      <c r="GY356" s="674"/>
      <c r="GZ356" s="674"/>
      <c r="HA356" s="674"/>
      <c r="HB356" s="674"/>
      <c r="HC356" s="674"/>
      <c r="HD356" s="674"/>
      <c r="HE356" s="674"/>
      <c r="HF356" s="674"/>
      <c r="HG356" s="674"/>
      <c r="HH356" s="674"/>
      <c r="HI356" s="674"/>
      <c r="HJ356" s="674"/>
      <c r="HK356" s="674"/>
      <c r="HL356" s="674"/>
      <c r="HM356" s="674"/>
      <c r="HN356" s="674"/>
      <c r="HO356" s="674"/>
      <c r="HP356" s="674"/>
      <c r="HQ356" s="674"/>
      <c r="HR356" s="674"/>
      <c r="HS356" s="674"/>
      <c r="HT356" s="674"/>
      <c r="HU356" s="674"/>
      <c r="HV356" s="674"/>
      <c r="HW356" s="674"/>
      <c r="HX356" s="674"/>
      <c r="HY356" s="674"/>
      <c r="HZ356" s="674"/>
      <c r="IA356" s="674"/>
      <c r="IB356" s="674"/>
      <c r="IC356" s="674"/>
      <c r="ID356" s="674"/>
      <c r="IE356" s="674"/>
      <c r="IF356" s="674"/>
      <c r="IG356" s="674"/>
      <c r="IH356" s="674"/>
      <c r="II356" s="674"/>
      <c r="IJ356" s="674"/>
      <c r="IK356" s="674"/>
      <c r="IL356" s="674"/>
      <c r="IM356" s="674"/>
      <c r="IN356" s="674"/>
      <c r="IO356" s="674"/>
      <c r="IP356" s="674"/>
      <c r="IQ356" s="70"/>
    </row>
    <row r="357" spans="10:251" ht="16.5" hidden="1" customHeight="1">
      <c r="J357" s="214"/>
      <c r="R357" s="95"/>
      <c r="S357" s="95"/>
      <c r="T357" s="95"/>
      <c r="U357" s="70"/>
      <c r="V357" s="214"/>
      <c r="W357" s="70"/>
      <c r="X357" s="70"/>
      <c r="Y357" s="70"/>
      <c r="Z357" s="70"/>
      <c r="AA357" s="70"/>
      <c r="AB357" s="70"/>
      <c r="AC357" s="70"/>
      <c r="AD357" s="70"/>
      <c r="AE357" s="70"/>
      <c r="AF357" s="70"/>
      <c r="AG357" s="70"/>
      <c r="AH357" s="70"/>
      <c r="AI357" s="70"/>
      <c r="AJ357" s="70"/>
      <c r="AK357" s="70"/>
      <c r="AL357" s="70"/>
      <c r="AM357" s="70"/>
      <c r="AN357" s="70"/>
      <c r="AO357" s="70"/>
      <c r="AP357" s="70"/>
      <c r="AQ357" s="70"/>
      <c r="AR357" s="70"/>
      <c r="AS357" s="70"/>
      <c r="AT357" s="70"/>
      <c r="AU357" s="70"/>
      <c r="AV357" s="70"/>
      <c r="AW357" s="70"/>
      <c r="AX357" s="70"/>
      <c r="AY357" s="70"/>
      <c r="AZ357" s="70"/>
      <c r="BA357" s="70"/>
      <c r="BB357" s="70"/>
      <c r="BC357" s="70"/>
      <c r="BD357" s="70"/>
      <c r="BE357" s="70"/>
      <c r="BF357" s="70"/>
      <c r="BG357" s="70"/>
      <c r="BH357" s="70"/>
      <c r="BI357" s="70"/>
      <c r="BJ357" s="70"/>
      <c r="BK357" s="70"/>
      <c r="BL357" s="70"/>
      <c r="BM357" s="70"/>
      <c r="BN357" s="70"/>
      <c r="BO357" s="70"/>
      <c r="BP357" s="70"/>
      <c r="BQ357" s="70"/>
      <c r="BR357" s="70"/>
      <c r="BS357" s="70"/>
      <c r="BT357" s="70"/>
      <c r="BU357" s="70"/>
      <c r="BV357" s="70"/>
      <c r="BW357" s="70"/>
      <c r="BX357" s="70"/>
      <c r="BY357" s="70"/>
      <c r="BZ357" s="70"/>
      <c r="CA357" s="70"/>
      <c r="CB357" s="70"/>
      <c r="CC357" s="70"/>
      <c r="CD357" s="70"/>
      <c r="CE357" s="70"/>
      <c r="CF357" s="70"/>
      <c r="CG357" s="70"/>
      <c r="CH357" s="70"/>
      <c r="CI357" s="70"/>
      <c r="CJ357" s="70"/>
      <c r="CK357" s="70"/>
      <c r="CL357" s="70"/>
      <c r="CM357" s="70"/>
      <c r="CN357" s="70"/>
      <c r="CO357" s="70"/>
      <c r="CP357" s="70"/>
      <c r="CQ357" s="70"/>
      <c r="CR357" s="70"/>
      <c r="CS357" s="70"/>
      <c r="CT357" s="70"/>
      <c r="CU357" s="70"/>
      <c r="CV357" s="70"/>
      <c r="CW357" s="70"/>
      <c r="CX357" s="70"/>
      <c r="CY357" s="70"/>
      <c r="CZ357" s="70"/>
      <c r="DA357" s="70"/>
      <c r="DB357" s="70"/>
      <c r="DC357" s="70"/>
      <c r="DD357" s="70"/>
      <c r="DE357" s="70"/>
      <c r="DF357" s="70"/>
      <c r="DG357" s="70"/>
      <c r="DH357" s="70"/>
      <c r="DI357" s="70"/>
      <c r="DJ357" s="70"/>
      <c r="DK357" s="70"/>
      <c r="DL357" s="70"/>
      <c r="DM357" s="70"/>
      <c r="DN357" s="70"/>
      <c r="DO357" s="70"/>
      <c r="DP357" s="70"/>
      <c r="DQ357" s="70"/>
      <c r="DR357" s="70"/>
      <c r="DS357" s="70"/>
      <c r="DT357" s="70"/>
      <c r="DU357" s="70"/>
      <c r="DV357" s="70"/>
      <c r="DW357" s="70"/>
      <c r="DX357" s="70"/>
      <c r="DY357" s="70"/>
      <c r="DZ357" s="70"/>
      <c r="EA357" s="70"/>
      <c r="EB357" s="70"/>
      <c r="EC357" s="70"/>
      <c r="ED357" s="70"/>
      <c r="EE357" s="95" t="s">
        <v>450</v>
      </c>
      <c r="EF357" s="663"/>
      <c r="EG357" s="663"/>
      <c r="EH357" s="663"/>
      <c r="EI357" s="216"/>
      <c r="EJ357" s="674"/>
      <c r="EK357" s="674"/>
      <c r="EL357" s="674"/>
      <c r="EM357" s="674"/>
      <c r="EN357" s="674"/>
      <c r="EO357" s="674"/>
      <c r="EP357" s="674"/>
      <c r="EQ357" s="674"/>
      <c r="ER357" s="674"/>
      <c r="ES357" s="674"/>
      <c r="ET357" s="674"/>
      <c r="EU357" s="674"/>
      <c r="EV357" s="674"/>
      <c r="EW357" s="674"/>
      <c r="EX357" s="674"/>
      <c r="EY357" s="674"/>
      <c r="EZ357" s="674"/>
      <c r="FA357" s="674"/>
      <c r="FB357" s="674"/>
      <c r="FC357" s="674"/>
      <c r="FD357" s="674"/>
      <c r="FE357" s="674"/>
      <c r="FF357" s="674"/>
      <c r="FG357" s="674"/>
      <c r="FH357" s="674"/>
      <c r="FI357" s="674"/>
      <c r="FJ357" s="674"/>
      <c r="FK357" s="674"/>
      <c r="FL357" s="674"/>
      <c r="FM357" s="674"/>
      <c r="FN357" s="674"/>
      <c r="FO357" s="674"/>
      <c r="FP357" s="674"/>
      <c r="FQ357" s="674"/>
      <c r="FR357" s="674"/>
      <c r="FS357" s="674"/>
      <c r="FT357" s="674"/>
      <c r="FU357" s="674"/>
      <c r="FV357" s="674"/>
      <c r="FW357" s="674"/>
      <c r="FX357" s="674"/>
      <c r="FY357" s="674"/>
      <c r="FZ357" s="674"/>
      <c r="GA357" s="674"/>
      <c r="GB357" s="674"/>
      <c r="GC357" s="674"/>
      <c r="GD357" s="674"/>
      <c r="GE357" s="674"/>
      <c r="GF357" s="674"/>
      <c r="GG357" s="674"/>
      <c r="GH357" s="674"/>
      <c r="GI357" s="674"/>
      <c r="GJ357" s="674"/>
      <c r="GK357" s="674"/>
      <c r="GL357" s="674"/>
      <c r="GM357" s="674"/>
      <c r="GN357" s="674"/>
      <c r="GO357" s="674"/>
      <c r="GP357" s="674"/>
      <c r="GQ357" s="674"/>
      <c r="GR357" s="674"/>
      <c r="GS357" s="674"/>
      <c r="GT357" s="674"/>
      <c r="GU357" s="674"/>
      <c r="GV357" s="674"/>
      <c r="GW357" s="674"/>
      <c r="GX357" s="674"/>
      <c r="GY357" s="674"/>
      <c r="GZ357" s="674"/>
      <c r="HA357" s="674"/>
      <c r="HB357" s="674"/>
      <c r="HC357" s="674"/>
      <c r="HD357" s="674"/>
      <c r="HE357" s="674"/>
      <c r="HF357" s="674"/>
      <c r="HG357" s="674"/>
      <c r="HH357" s="674"/>
      <c r="HI357" s="674"/>
      <c r="HJ357" s="674"/>
      <c r="HK357" s="674"/>
      <c r="HL357" s="674"/>
      <c r="HM357" s="674"/>
      <c r="HN357" s="674"/>
      <c r="HO357" s="674"/>
      <c r="HP357" s="674"/>
      <c r="HQ357" s="674"/>
      <c r="HR357" s="674"/>
      <c r="HS357" s="674"/>
      <c r="HT357" s="674"/>
      <c r="HU357" s="674"/>
      <c r="HV357" s="674"/>
      <c r="HW357" s="674"/>
      <c r="HX357" s="674"/>
      <c r="HY357" s="674"/>
      <c r="HZ357" s="674"/>
      <c r="IA357" s="674"/>
      <c r="IB357" s="674"/>
      <c r="IC357" s="674"/>
      <c r="ID357" s="674"/>
      <c r="IE357" s="674"/>
      <c r="IF357" s="674"/>
      <c r="IG357" s="674"/>
      <c r="IH357" s="674"/>
      <c r="II357" s="674"/>
      <c r="IJ357" s="674"/>
      <c r="IK357" s="674"/>
      <c r="IL357" s="674"/>
      <c r="IM357" s="674"/>
      <c r="IN357" s="674"/>
      <c r="IO357" s="674"/>
      <c r="IP357" s="674"/>
      <c r="IQ357" s="70"/>
    </row>
    <row r="358" spans="10:251" ht="16.5" hidden="1" customHeight="1">
      <c r="J358" s="214"/>
      <c r="R358" s="95"/>
      <c r="S358" s="95"/>
      <c r="T358" s="95"/>
      <c r="U358" s="70"/>
      <c r="V358" s="214"/>
      <c r="W358" s="70"/>
      <c r="X358" s="70"/>
      <c r="Y358" s="70"/>
      <c r="Z358" s="70"/>
      <c r="AA358" s="70"/>
      <c r="AB358" s="70"/>
      <c r="AC358" s="70"/>
      <c r="AD358" s="70"/>
      <c r="AE358" s="70"/>
      <c r="AF358" s="70"/>
      <c r="AG358" s="70"/>
      <c r="AH358" s="70"/>
      <c r="AI358" s="70"/>
      <c r="AJ358" s="70"/>
      <c r="AK358" s="70"/>
      <c r="AL358" s="70"/>
      <c r="AM358" s="70"/>
      <c r="AN358" s="70"/>
      <c r="AO358" s="70"/>
      <c r="AP358" s="70"/>
      <c r="AQ358" s="70"/>
      <c r="AR358" s="70"/>
      <c r="AS358" s="70"/>
      <c r="AT358" s="70"/>
      <c r="AU358" s="70"/>
      <c r="AV358" s="70"/>
      <c r="AW358" s="70"/>
      <c r="AX358" s="70"/>
      <c r="AY358" s="70"/>
      <c r="AZ358" s="70"/>
      <c r="BA358" s="70"/>
      <c r="BB358" s="70"/>
      <c r="BC358" s="70"/>
      <c r="BD358" s="70"/>
      <c r="BE358" s="70"/>
      <c r="BF358" s="70"/>
      <c r="BG358" s="70"/>
      <c r="BH358" s="70"/>
      <c r="BI358" s="70"/>
      <c r="BJ358" s="70"/>
      <c r="BK358" s="70"/>
      <c r="BL358" s="70"/>
      <c r="BM358" s="70"/>
      <c r="BN358" s="70"/>
      <c r="BO358" s="70"/>
      <c r="BP358" s="70"/>
      <c r="BQ358" s="70"/>
      <c r="BR358" s="70"/>
      <c r="BS358" s="70"/>
      <c r="BT358" s="70"/>
      <c r="BU358" s="70"/>
      <c r="BV358" s="70"/>
      <c r="BW358" s="70"/>
      <c r="BX358" s="70"/>
      <c r="BY358" s="70"/>
      <c r="BZ358" s="70"/>
      <c r="CA358" s="70"/>
      <c r="CB358" s="70"/>
      <c r="CC358" s="70"/>
      <c r="CD358" s="70"/>
      <c r="CE358" s="70"/>
      <c r="CF358" s="70"/>
      <c r="CG358" s="70"/>
      <c r="CH358" s="70"/>
      <c r="CI358" s="70"/>
      <c r="CJ358" s="70"/>
      <c r="CK358" s="70"/>
      <c r="CL358" s="70"/>
      <c r="CM358" s="70"/>
      <c r="CN358" s="70"/>
      <c r="CO358" s="70"/>
      <c r="CP358" s="70"/>
      <c r="CQ358" s="70"/>
      <c r="CR358" s="70"/>
      <c r="CS358" s="70"/>
      <c r="CT358" s="70"/>
      <c r="CU358" s="70"/>
      <c r="CV358" s="70"/>
      <c r="CW358" s="70"/>
      <c r="CX358" s="70"/>
      <c r="CY358" s="70"/>
      <c r="CZ358" s="70"/>
      <c r="DA358" s="70"/>
      <c r="DB358" s="70"/>
      <c r="DC358" s="70"/>
      <c r="DD358" s="70"/>
      <c r="DE358" s="70"/>
      <c r="DF358" s="70"/>
      <c r="DG358" s="70"/>
      <c r="DH358" s="70"/>
      <c r="DI358" s="70"/>
      <c r="DJ358" s="70"/>
      <c r="DK358" s="70"/>
      <c r="DL358" s="70"/>
      <c r="DM358" s="70"/>
      <c r="DN358" s="70"/>
      <c r="DO358" s="70"/>
      <c r="DP358" s="70"/>
      <c r="DQ358" s="70"/>
      <c r="DR358" s="70"/>
      <c r="DS358" s="70"/>
      <c r="DT358" s="70"/>
      <c r="DU358" s="70"/>
      <c r="DV358" s="70"/>
      <c r="DW358" s="70"/>
      <c r="DX358" s="70"/>
      <c r="DY358" s="70"/>
      <c r="DZ358" s="70"/>
      <c r="EA358" s="70"/>
      <c r="EB358" s="70"/>
      <c r="EC358" s="70"/>
      <c r="ED358" s="70"/>
      <c r="EE358" s="95" t="s">
        <v>450</v>
      </c>
      <c r="EF358" s="663"/>
      <c r="EG358" s="663"/>
      <c r="EH358" s="663"/>
      <c r="EI358" s="216"/>
      <c r="EJ358" s="674"/>
      <c r="EK358" s="674"/>
      <c r="EL358" s="674"/>
      <c r="EM358" s="674"/>
      <c r="EN358" s="674"/>
      <c r="EO358" s="674"/>
      <c r="EP358" s="674"/>
      <c r="EQ358" s="674"/>
      <c r="ER358" s="674"/>
      <c r="ES358" s="674"/>
      <c r="ET358" s="674"/>
      <c r="EU358" s="674"/>
      <c r="EV358" s="674"/>
      <c r="EW358" s="674"/>
      <c r="EX358" s="674"/>
      <c r="EY358" s="674"/>
      <c r="EZ358" s="674"/>
      <c r="FA358" s="674"/>
      <c r="FB358" s="674"/>
      <c r="FC358" s="674"/>
      <c r="FD358" s="674"/>
      <c r="FE358" s="674"/>
      <c r="FF358" s="674"/>
      <c r="FG358" s="674"/>
      <c r="FH358" s="674"/>
      <c r="FI358" s="674"/>
      <c r="FJ358" s="674"/>
      <c r="FK358" s="674"/>
      <c r="FL358" s="674"/>
      <c r="FM358" s="674"/>
      <c r="FN358" s="674"/>
      <c r="FO358" s="674"/>
      <c r="FP358" s="674"/>
      <c r="FQ358" s="674"/>
      <c r="FR358" s="674"/>
      <c r="FS358" s="674"/>
      <c r="FT358" s="674"/>
      <c r="FU358" s="674"/>
      <c r="FV358" s="674"/>
      <c r="FW358" s="674"/>
      <c r="FX358" s="674"/>
      <c r="FY358" s="674"/>
      <c r="FZ358" s="674"/>
      <c r="GA358" s="674"/>
      <c r="GB358" s="674"/>
      <c r="GC358" s="674"/>
      <c r="GD358" s="674"/>
      <c r="GE358" s="674"/>
      <c r="GF358" s="674"/>
      <c r="GG358" s="674"/>
      <c r="GH358" s="674"/>
      <c r="GI358" s="674"/>
      <c r="GJ358" s="674"/>
      <c r="GK358" s="674"/>
      <c r="GL358" s="674"/>
      <c r="GM358" s="674"/>
      <c r="GN358" s="674"/>
      <c r="GO358" s="674"/>
      <c r="GP358" s="674"/>
      <c r="GQ358" s="674"/>
      <c r="GR358" s="674"/>
      <c r="GS358" s="674"/>
      <c r="GT358" s="674"/>
      <c r="GU358" s="674"/>
      <c r="GV358" s="674"/>
      <c r="GW358" s="674"/>
      <c r="GX358" s="674"/>
      <c r="GY358" s="674"/>
      <c r="GZ358" s="674"/>
      <c r="HA358" s="674"/>
      <c r="HB358" s="674"/>
      <c r="HC358" s="674"/>
      <c r="HD358" s="674"/>
      <c r="HE358" s="674"/>
      <c r="HF358" s="674"/>
      <c r="HG358" s="674"/>
      <c r="HH358" s="674"/>
      <c r="HI358" s="674"/>
      <c r="HJ358" s="674"/>
      <c r="HK358" s="674"/>
      <c r="HL358" s="674"/>
      <c r="HM358" s="674"/>
      <c r="HN358" s="674"/>
      <c r="HO358" s="674"/>
      <c r="HP358" s="674"/>
      <c r="HQ358" s="674"/>
      <c r="HR358" s="674"/>
      <c r="HS358" s="674"/>
      <c r="HT358" s="674"/>
      <c r="HU358" s="674"/>
      <c r="HV358" s="674"/>
      <c r="HW358" s="674"/>
      <c r="HX358" s="674"/>
      <c r="HY358" s="674"/>
      <c r="HZ358" s="674"/>
      <c r="IA358" s="674"/>
      <c r="IB358" s="674"/>
      <c r="IC358" s="674"/>
      <c r="ID358" s="674"/>
      <c r="IE358" s="674"/>
      <c r="IF358" s="674"/>
      <c r="IG358" s="674"/>
      <c r="IH358" s="674"/>
      <c r="II358" s="674"/>
      <c r="IJ358" s="674"/>
      <c r="IK358" s="674"/>
      <c r="IL358" s="674"/>
      <c r="IM358" s="674"/>
      <c r="IN358" s="674"/>
      <c r="IO358" s="674"/>
      <c r="IP358" s="674"/>
      <c r="IQ358" s="70"/>
    </row>
    <row r="359" spans="10:251" ht="16.5" hidden="1" customHeight="1">
      <c r="J359" s="214"/>
      <c r="R359" s="95"/>
      <c r="S359" s="95"/>
      <c r="T359" s="95"/>
      <c r="U359" s="70"/>
      <c r="V359" s="214"/>
      <c r="W359" s="70"/>
      <c r="X359" s="70"/>
      <c r="Y359" s="70"/>
      <c r="Z359" s="70"/>
      <c r="AA359" s="70"/>
      <c r="AB359" s="70"/>
      <c r="AC359" s="70"/>
      <c r="AD359" s="70"/>
      <c r="AE359" s="70"/>
      <c r="AF359" s="70"/>
      <c r="AG359" s="70"/>
      <c r="AH359" s="70"/>
      <c r="AI359" s="70"/>
      <c r="AJ359" s="70"/>
      <c r="AK359" s="70"/>
      <c r="AL359" s="70"/>
      <c r="AM359" s="70"/>
      <c r="AN359" s="70"/>
      <c r="AO359" s="70"/>
      <c r="AP359" s="70"/>
      <c r="AQ359" s="70"/>
      <c r="AR359" s="70"/>
      <c r="AS359" s="70"/>
      <c r="AT359" s="70"/>
      <c r="AU359" s="70"/>
      <c r="AV359" s="70"/>
      <c r="AW359" s="70"/>
      <c r="AX359" s="70"/>
      <c r="AY359" s="70"/>
      <c r="AZ359" s="70"/>
      <c r="BA359" s="70"/>
      <c r="BB359" s="70"/>
      <c r="BC359" s="70"/>
      <c r="BD359" s="70"/>
      <c r="BE359" s="70"/>
      <c r="BF359" s="70"/>
      <c r="BG359" s="70"/>
      <c r="BH359" s="70"/>
      <c r="BI359" s="70"/>
      <c r="BJ359" s="70"/>
      <c r="BK359" s="70"/>
      <c r="BL359" s="70"/>
      <c r="BM359" s="70"/>
      <c r="BN359" s="70"/>
      <c r="BO359" s="70"/>
      <c r="BP359" s="70"/>
      <c r="BQ359" s="70"/>
      <c r="BR359" s="70"/>
      <c r="BS359" s="70"/>
      <c r="BT359" s="70"/>
      <c r="BU359" s="70"/>
      <c r="BV359" s="70"/>
      <c r="BW359" s="70"/>
      <c r="BX359" s="70"/>
      <c r="BY359" s="70"/>
      <c r="BZ359" s="70"/>
      <c r="CA359" s="70"/>
      <c r="CB359" s="70"/>
      <c r="CC359" s="70"/>
      <c r="CD359" s="70"/>
      <c r="CE359" s="70"/>
      <c r="CF359" s="70"/>
      <c r="CG359" s="70"/>
      <c r="CH359" s="70"/>
      <c r="CI359" s="70"/>
      <c r="CJ359" s="70"/>
      <c r="CK359" s="70"/>
      <c r="CL359" s="70"/>
      <c r="CM359" s="70"/>
      <c r="CN359" s="70"/>
      <c r="CO359" s="70"/>
      <c r="CP359" s="70"/>
      <c r="CQ359" s="70"/>
      <c r="CR359" s="70"/>
      <c r="CS359" s="70"/>
      <c r="CT359" s="70"/>
      <c r="CU359" s="70"/>
      <c r="CV359" s="70"/>
      <c r="CW359" s="70"/>
      <c r="CX359" s="70"/>
      <c r="CY359" s="70"/>
      <c r="CZ359" s="70"/>
      <c r="DA359" s="70"/>
      <c r="DB359" s="70"/>
      <c r="DC359" s="70"/>
      <c r="DD359" s="70"/>
      <c r="DE359" s="70"/>
      <c r="DF359" s="70"/>
      <c r="DG359" s="70"/>
      <c r="DH359" s="70"/>
      <c r="DI359" s="70"/>
      <c r="DJ359" s="70"/>
      <c r="DK359" s="70"/>
      <c r="DL359" s="70"/>
      <c r="DM359" s="70"/>
      <c r="DN359" s="70"/>
      <c r="DO359" s="70"/>
      <c r="DP359" s="70"/>
      <c r="DQ359" s="70"/>
      <c r="DR359" s="70"/>
      <c r="DS359" s="70"/>
      <c r="DT359" s="70"/>
      <c r="DU359" s="70"/>
      <c r="DV359" s="70"/>
      <c r="DW359" s="70"/>
      <c r="DX359" s="70"/>
      <c r="DY359" s="70"/>
      <c r="DZ359" s="70"/>
      <c r="EA359" s="70"/>
      <c r="EB359" s="70"/>
      <c r="EC359" s="70"/>
      <c r="ED359" s="70"/>
      <c r="EE359" s="95" t="s">
        <v>450</v>
      </c>
      <c r="EF359" s="663"/>
      <c r="EG359" s="663"/>
      <c r="EH359" s="663"/>
      <c r="EI359" s="216"/>
      <c r="EJ359" s="674"/>
      <c r="EK359" s="674"/>
      <c r="EL359" s="674"/>
      <c r="EM359" s="674"/>
      <c r="EN359" s="674"/>
      <c r="EO359" s="674"/>
      <c r="EP359" s="674"/>
      <c r="EQ359" s="674"/>
      <c r="ER359" s="674"/>
      <c r="ES359" s="674"/>
      <c r="ET359" s="674"/>
      <c r="EU359" s="674"/>
      <c r="EV359" s="674"/>
      <c r="EW359" s="674"/>
      <c r="EX359" s="674"/>
      <c r="EY359" s="674"/>
      <c r="EZ359" s="674"/>
      <c r="FA359" s="674"/>
      <c r="FB359" s="674"/>
      <c r="FC359" s="674"/>
      <c r="FD359" s="674"/>
      <c r="FE359" s="674"/>
      <c r="FF359" s="674"/>
      <c r="FG359" s="674"/>
      <c r="FH359" s="674"/>
      <c r="FI359" s="674"/>
      <c r="FJ359" s="674"/>
      <c r="FK359" s="674"/>
      <c r="FL359" s="674"/>
      <c r="FM359" s="674"/>
      <c r="FN359" s="674"/>
      <c r="FO359" s="674"/>
      <c r="FP359" s="674"/>
      <c r="FQ359" s="674"/>
      <c r="FR359" s="674"/>
      <c r="FS359" s="674"/>
      <c r="FT359" s="674"/>
      <c r="FU359" s="674"/>
      <c r="FV359" s="674"/>
      <c r="FW359" s="674"/>
      <c r="FX359" s="674"/>
      <c r="FY359" s="674"/>
      <c r="FZ359" s="674"/>
      <c r="GA359" s="674"/>
      <c r="GB359" s="674"/>
      <c r="GC359" s="674"/>
      <c r="GD359" s="674"/>
      <c r="GE359" s="674"/>
      <c r="GF359" s="674"/>
      <c r="GG359" s="674"/>
      <c r="GH359" s="674"/>
      <c r="GI359" s="674"/>
      <c r="GJ359" s="674"/>
      <c r="GK359" s="674"/>
      <c r="GL359" s="674"/>
      <c r="GM359" s="674"/>
      <c r="GN359" s="674"/>
      <c r="GO359" s="674"/>
      <c r="GP359" s="674"/>
      <c r="GQ359" s="674"/>
      <c r="GR359" s="674"/>
      <c r="GS359" s="674"/>
      <c r="GT359" s="674"/>
      <c r="GU359" s="674"/>
      <c r="GV359" s="674"/>
      <c r="GW359" s="674"/>
      <c r="GX359" s="674"/>
      <c r="GY359" s="674"/>
      <c r="GZ359" s="674"/>
      <c r="HA359" s="674"/>
      <c r="HB359" s="674"/>
      <c r="HC359" s="674"/>
      <c r="HD359" s="674"/>
      <c r="HE359" s="674"/>
      <c r="HF359" s="674"/>
      <c r="HG359" s="674"/>
      <c r="HH359" s="674"/>
      <c r="HI359" s="674"/>
      <c r="HJ359" s="674"/>
      <c r="HK359" s="674"/>
      <c r="HL359" s="674"/>
      <c r="HM359" s="674"/>
      <c r="HN359" s="674"/>
      <c r="HO359" s="674"/>
      <c r="HP359" s="674"/>
      <c r="HQ359" s="674"/>
      <c r="HR359" s="674"/>
      <c r="HS359" s="674"/>
      <c r="HT359" s="674"/>
      <c r="HU359" s="674"/>
      <c r="HV359" s="674"/>
      <c r="HW359" s="674"/>
      <c r="HX359" s="674"/>
      <c r="HY359" s="674"/>
      <c r="HZ359" s="674"/>
      <c r="IA359" s="674"/>
      <c r="IB359" s="674"/>
      <c r="IC359" s="674"/>
      <c r="ID359" s="674"/>
      <c r="IE359" s="674"/>
      <c r="IF359" s="674"/>
      <c r="IG359" s="674"/>
      <c r="IH359" s="674"/>
      <c r="II359" s="674"/>
      <c r="IJ359" s="674"/>
      <c r="IK359" s="674"/>
      <c r="IL359" s="674"/>
      <c r="IM359" s="674"/>
      <c r="IN359" s="674"/>
      <c r="IO359" s="674"/>
      <c r="IP359" s="674"/>
      <c r="IQ359" s="70"/>
    </row>
    <row r="360" spans="10:251" ht="16.5" hidden="1" customHeight="1">
      <c r="J360" s="214"/>
      <c r="R360" s="95"/>
      <c r="S360" s="95"/>
      <c r="T360" s="95"/>
      <c r="U360" s="70"/>
      <c r="V360" s="214"/>
      <c r="W360" s="70"/>
      <c r="X360" s="70"/>
      <c r="Y360" s="70"/>
      <c r="Z360" s="70"/>
      <c r="AA360" s="70"/>
      <c r="AB360" s="70"/>
      <c r="AC360" s="70"/>
      <c r="AD360" s="70"/>
      <c r="AE360" s="70"/>
      <c r="AF360" s="70"/>
      <c r="AG360" s="70"/>
      <c r="AH360" s="70"/>
      <c r="AI360" s="70"/>
      <c r="AJ360" s="70"/>
      <c r="AK360" s="70"/>
      <c r="AL360" s="70"/>
      <c r="AM360" s="70"/>
      <c r="AN360" s="70"/>
      <c r="AO360" s="70"/>
      <c r="AP360" s="70"/>
      <c r="AQ360" s="70"/>
      <c r="AR360" s="70"/>
      <c r="AS360" s="70"/>
      <c r="AT360" s="70"/>
      <c r="AU360" s="70"/>
      <c r="AV360" s="70"/>
      <c r="AW360" s="70"/>
      <c r="AX360" s="70"/>
      <c r="AY360" s="70"/>
      <c r="AZ360" s="70"/>
      <c r="BA360" s="70"/>
      <c r="BB360" s="70"/>
      <c r="BC360" s="70"/>
      <c r="BD360" s="70"/>
      <c r="BE360" s="70"/>
      <c r="BF360" s="70"/>
      <c r="BG360" s="70"/>
      <c r="BH360" s="70"/>
      <c r="BI360" s="70"/>
      <c r="BJ360" s="70"/>
      <c r="BK360" s="70"/>
      <c r="BL360" s="70"/>
      <c r="BM360" s="70"/>
      <c r="BN360" s="70"/>
      <c r="BO360" s="70"/>
      <c r="BP360" s="70"/>
      <c r="BQ360" s="70"/>
      <c r="BR360" s="70"/>
      <c r="BS360" s="70"/>
      <c r="BT360" s="70"/>
      <c r="BU360" s="70"/>
      <c r="BV360" s="70"/>
      <c r="BW360" s="70"/>
      <c r="BX360" s="70"/>
      <c r="BY360" s="70"/>
      <c r="BZ360" s="70"/>
      <c r="CA360" s="70"/>
      <c r="CB360" s="70"/>
      <c r="CC360" s="70"/>
      <c r="CD360" s="70"/>
      <c r="CE360" s="70"/>
      <c r="CF360" s="70"/>
      <c r="CG360" s="70"/>
      <c r="CH360" s="70"/>
      <c r="CI360" s="70"/>
      <c r="CJ360" s="70"/>
      <c r="CK360" s="70"/>
      <c r="CL360" s="70"/>
      <c r="CM360" s="70"/>
      <c r="CN360" s="70"/>
      <c r="CO360" s="70"/>
      <c r="CP360" s="70"/>
      <c r="CQ360" s="70"/>
      <c r="CR360" s="70"/>
      <c r="CS360" s="70"/>
      <c r="CT360" s="70"/>
      <c r="CU360" s="70"/>
      <c r="CV360" s="70"/>
      <c r="CW360" s="70"/>
      <c r="CX360" s="70"/>
      <c r="CY360" s="70"/>
      <c r="CZ360" s="70"/>
      <c r="DA360" s="70"/>
      <c r="DB360" s="70"/>
      <c r="DC360" s="70"/>
      <c r="DD360" s="70"/>
      <c r="DE360" s="70"/>
      <c r="DF360" s="70"/>
      <c r="DG360" s="70"/>
      <c r="DH360" s="70"/>
      <c r="DI360" s="70"/>
      <c r="DJ360" s="70"/>
      <c r="DK360" s="70"/>
      <c r="DL360" s="70"/>
      <c r="DM360" s="70"/>
      <c r="DN360" s="70"/>
      <c r="DO360" s="70"/>
      <c r="DP360" s="70"/>
      <c r="DQ360" s="70"/>
      <c r="DR360" s="70"/>
      <c r="DS360" s="70"/>
      <c r="DT360" s="70"/>
      <c r="DU360" s="70"/>
      <c r="DV360" s="70"/>
      <c r="DW360" s="70"/>
      <c r="DX360" s="70"/>
      <c r="DY360" s="70"/>
      <c r="DZ360" s="70"/>
      <c r="EA360" s="70"/>
      <c r="EB360" s="70"/>
      <c r="EC360" s="70"/>
      <c r="ED360" s="70"/>
      <c r="EE360" s="95" t="s">
        <v>450</v>
      </c>
      <c r="EF360" s="663"/>
      <c r="EG360" s="663"/>
      <c r="EH360" s="663"/>
      <c r="EI360" s="216"/>
      <c r="EJ360" s="674"/>
      <c r="EK360" s="674"/>
      <c r="EL360" s="674"/>
      <c r="EM360" s="674"/>
      <c r="EN360" s="674"/>
      <c r="EO360" s="674"/>
      <c r="EP360" s="674"/>
      <c r="EQ360" s="674"/>
      <c r="ER360" s="674"/>
      <c r="ES360" s="674"/>
      <c r="ET360" s="674"/>
      <c r="EU360" s="674"/>
      <c r="EV360" s="674"/>
      <c r="EW360" s="674"/>
      <c r="EX360" s="674"/>
      <c r="EY360" s="674"/>
      <c r="EZ360" s="674"/>
      <c r="FA360" s="674"/>
      <c r="FB360" s="674"/>
      <c r="FC360" s="674"/>
      <c r="FD360" s="674"/>
      <c r="FE360" s="674"/>
      <c r="FF360" s="674"/>
      <c r="FG360" s="674"/>
      <c r="FH360" s="674"/>
      <c r="FI360" s="674"/>
      <c r="FJ360" s="674"/>
      <c r="FK360" s="674"/>
      <c r="FL360" s="674"/>
      <c r="FM360" s="674"/>
      <c r="FN360" s="674"/>
      <c r="FO360" s="674"/>
      <c r="FP360" s="674"/>
      <c r="FQ360" s="674"/>
      <c r="FR360" s="674"/>
      <c r="FS360" s="674"/>
      <c r="FT360" s="674"/>
      <c r="FU360" s="674"/>
      <c r="FV360" s="674"/>
      <c r="FW360" s="674"/>
      <c r="FX360" s="674"/>
      <c r="FY360" s="674"/>
      <c r="FZ360" s="674"/>
      <c r="GA360" s="674"/>
      <c r="GB360" s="674"/>
      <c r="GC360" s="674"/>
      <c r="GD360" s="674"/>
      <c r="GE360" s="674"/>
      <c r="GF360" s="674"/>
      <c r="GG360" s="674"/>
      <c r="GH360" s="674"/>
      <c r="GI360" s="674"/>
      <c r="GJ360" s="674"/>
      <c r="GK360" s="674"/>
      <c r="GL360" s="674"/>
      <c r="GM360" s="674"/>
      <c r="GN360" s="674"/>
      <c r="GO360" s="674"/>
      <c r="GP360" s="674"/>
      <c r="GQ360" s="674"/>
      <c r="GR360" s="674"/>
      <c r="GS360" s="674"/>
      <c r="GT360" s="674"/>
      <c r="GU360" s="674"/>
      <c r="GV360" s="674"/>
      <c r="GW360" s="674"/>
      <c r="GX360" s="674"/>
      <c r="GY360" s="674"/>
      <c r="GZ360" s="674"/>
      <c r="HA360" s="674"/>
      <c r="HB360" s="674"/>
      <c r="HC360" s="674"/>
      <c r="HD360" s="674"/>
      <c r="HE360" s="674"/>
      <c r="HF360" s="674"/>
      <c r="HG360" s="674"/>
      <c r="HH360" s="674"/>
      <c r="HI360" s="674"/>
      <c r="HJ360" s="674"/>
      <c r="HK360" s="674"/>
      <c r="HL360" s="674"/>
      <c r="HM360" s="674"/>
      <c r="HN360" s="674"/>
      <c r="HO360" s="674"/>
      <c r="HP360" s="674"/>
      <c r="HQ360" s="674"/>
      <c r="HR360" s="674"/>
      <c r="HS360" s="674"/>
      <c r="HT360" s="674"/>
      <c r="HU360" s="674"/>
      <c r="HV360" s="674"/>
      <c r="HW360" s="674"/>
      <c r="HX360" s="674"/>
      <c r="HY360" s="674"/>
      <c r="HZ360" s="674"/>
      <c r="IA360" s="674"/>
      <c r="IB360" s="674"/>
      <c r="IC360" s="674"/>
      <c r="ID360" s="674"/>
      <c r="IE360" s="674"/>
      <c r="IF360" s="674"/>
      <c r="IG360" s="674"/>
      <c r="IH360" s="674"/>
      <c r="II360" s="674"/>
      <c r="IJ360" s="674"/>
      <c r="IK360" s="674"/>
      <c r="IL360" s="674"/>
      <c r="IM360" s="674"/>
      <c r="IN360" s="674"/>
      <c r="IO360" s="674"/>
      <c r="IP360" s="674"/>
      <c r="IQ360" s="70"/>
    </row>
    <row r="361" spans="10:251" ht="16.5" hidden="1" customHeight="1">
      <c r="J361" s="214"/>
      <c r="R361" s="95"/>
      <c r="S361" s="95"/>
      <c r="T361" s="95"/>
      <c r="U361" s="70"/>
      <c r="V361" s="214"/>
      <c r="W361" s="70"/>
      <c r="X361" s="70"/>
      <c r="Y361" s="70"/>
      <c r="Z361" s="70"/>
      <c r="AA361" s="70"/>
      <c r="AB361" s="70"/>
      <c r="AC361" s="70"/>
      <c r="AD361" s="70"/>
      <c r="AE361" s="70"/>
      <c r="AF361" s="70"/>
      <c r="AG361" s="70"/>
      <c r="AH361" s="70"/>
      <c r="AI361" s="70"/>
      <c r="AJ361" s="70"/>
      <c r="AK361" s="70"/>
      <c r="AL361" s="70"/>
      <c r="AM361" s="70"/>
      <c r="AN361" s="70"/>
      <c r="AO361" s="70"/>
      <c r="AP361" s="70"/>
      <c r="AQ361" s="70"/>
      <c r="AR361" s="70"/>
      <c r="AS361" s="70"/>
      <c r="AT361" s="70"/>
      <c r="AU361" s="70"/>
      <c r="AV361" s="70"/>
      <c r="AW361" s="70"/>
      <c r="AX361" s="70"/>
      <c r="AY361" s="70"/>
      <c r="AZ361" s="70"/>
      <c r="BA361" s="70"/>
      <c r="BB361" s="70"/>
      <c r="BC361" s="70"/>
      <c r="BD361" s="70"/>
      <c r="BE361" s="70"/>
      <c r="BF361" s="70"/>
      <c r="BG361" s="70"/>
      <c r="BH361" s="70"/>
      <c r="BI361" s="70"/>
      <c r="BJ361" s="70"/>
      <c r="BK361" s="70"/>
      <c r="BL361" s="70"/>
      <c r="BM361" s="70"/>
      <c r="BN361" s="70"/>
      <c r="BO361" s="70"/>
      <c r="BP361" s="70"/>
      <c r="BQ361" s="70"/>
      <c r="BR361" s="70"/>
      <c r="BS361" s="70"/>
      <c r="BT361" s="70"/>
      <c r="BU361" s="70"/>
      <c r="BV361" s="70"/>
      <c r="BW361" s="70"/>
      <c r="BX361" s="70"/>
      <c r="BY361" s="70"/>
      <c r="BZ361" s="70"/>
      <c r="CA361" s="70"/>
      <c r="CB361" s="70"/>
      <c r="CC361" s="70"/>
      <c r="CD361" s="70"/>
      <c r="CE361" s="70"/>
      <c r="CF361" s="70"/>
      <c r="CG361" s="70"/>
      <c r="CH361" s="70"/>
      <c r="CI361" s="70"/>
      <c r="CJ361" s="70"/>
      <c r="CK361" s="70"/>
      <c r="CL361" s="70"/>
      <c r="CM361" s="70"/>
      <c r="CN361" s="70"/>
      <c r="CO361" s="70"/>
      <c r="CP361" s="70"/>
      <c r="CQ361" s="70"/>
      <c r="CR361" s="70"/>
      <c r="CS361" s="70"/>
      <c r="CT361" s="70"/>
      <c r="CU361" s="70"/>
      <c r="CV361" s="70"/>
      <c r="CW361" s="70"/>
      <c r="CX361" s="70"/>
      <c r="CY361" s="70"/>
      <c r="CZ361" s="70"/>
      <c r="DA361" s="70"/>
      <c r="DB361" s="70"/>
      <c r="DC361" s="70"/>
      <c r="DD361" s="70"/>
      <c r="DE361" s="70"/>
      <c r="DF361" s="70"/>
      <c r="DG361" s="70"/>
      <c r="DH361" s="70"/>
      <c r="DI361" s="70"/>
      <c r="DJ361" s="70"/>
      <c r="DK361" s="70"/>
      <c r="DL361" s="70"/>
      <c r="DM361" s="70"/>
      <c r="DN361" s="70"/>
      <c r="DO361" s="70"/>
      <c r="DP361" s="70"/>
      <c r="DQ361" s="70"/>
      <c r="DR361" s="70"/>
      <c r="DS361" s="70"/>
      <c r="DT361" s="70"/>
      <c r="DU361" s="70"/>
      <c r="DV361" s="70"/>
      <c r="DW361" s="70"/>
      <c r="DX361" s="70"/>
      <c r="DY361" s="70"/>
      <c r="DZ361" s="70"/>
      <c r="EA361" s="70"/>
      <c r="EB361" s="70"/>
      <c r="EC361" s="70"/>
      <c r="ED361" s="70"/>
      <c r="EE361" s="95" t="s">
        <v>450</v>
      </c>
      <c r="EF361" s="663"/>
      <c r="EG361" s="663"/>
      <c r="EH361" s="663"/>
      <c r="EI361" s="216"/>
      <c r="EJ361" s="674"/>
      <c r="EK361" s="674"/>
      <c r="EL361" s="674"/>
      <c r="EM361" s="674"/>
      <c r="EN361" s="674"/>
      <c r="EO361" s="674"/>
      <c r="EP361" s="674"/>
      <c r="EQ361" s="674"/>
      <c r="ER361" s="674"/>
      <c r="ES361" s="674"/>
      <c r="ET361" s="674"/>
      <c r="EU361" s="674"/>
      <c r="EV361" s="674"/>
      <c r="EW361" s="674"/>
      <c r="EX361" s="674"/>
      <c r="EY361" s="674"/>
      <c r="EZ361" s="674"/>
      <c r="FA361" s="674"/>
      <c r="FB361" s="674"/>
      <c r="FC361" s="674"/>
      <c r="FD361" s="674"/>
      <c r="FE361" s="674"/>
      <c r="FF361" s="674"/>
      <c r="FG361" s="674"/>
      <c r="FH361" s="674"/>
      <c r="FI361" s="674"/>
      <c r="FJ361" s="674"/>
      <c r="FK361" s="674"/>
      <c r="FL361" s="674"/>
      <c r="FM361" s="674"/>
      <c r="FN361" s="674"/>
      <c r="FO361" s="674"/>
      <c r="FP361" s="674"/>
      <c r="FQ361" s="674"/>
      <c r="FR361" s="674"/>
      <c r="FS361" s="674"/>
      <c r="FT361" s="674"/>
      <c r="FU361" s="674"/>
      <c r="FV361" s="674"/>
      <c r="FW361" s="674"/>
      <c r="FX361" s="674"/>
      <c r="FY361" s="674"/>
      <c r="FZ361" s="674"/>
      <c r="GA361" s="674"/>
      <c r="GB361" s="674"/>
      <c r="GC361" s="674"/>
      <c r="GD361" s="674"/>
      <c r="GE361" s="674"/>
      <c r="GF361" s="674"/>
      <c r="GG361" s="674"/>
      <c r="GH361" s="674"/>
      <c r="GI361" s="674"/>
      <c r="GJ361" s="674"/>
      <c r="GK361" s="674"/>
      <c r="GL361" s="674"/>
      <c r="GM361" s="674"/>
      <c r="GN361" s="674"/>
      <c r="GO361" s="674"/>
      <c r="GP361" s="674"/>
      <c r="GQ361" s="674"/>
      <c r="GR361" s="674"/>
      <c r="GS361" s="674"/>
      <c r="GT361" s="674"/>
      <c r="GU361" s="674"/>
      <c r="GV361" s="674"/>
      <c r="GW361" s="674"/>
      <c r="GX361" s="674"/>
      <c r="GY361" s="674"/>
      <c r="GZ361" s="674"/>
      <c r="HA361" s="674"/>
      <c r="HB361" s="674"/>
      <c r="HC361" s="674"/>
      <c r="HD361" s="674"/>
      <c r="HE361" s="674"/>
      <c r="HF361" s="674"/>
      <c r="HG361" s="674"/>
      <c r="HH361" s="674"/>
      <c r="HI361" s="674"/>
      <c r="HJ361" s="674"/>
      <c r="HK361" s="674"/>
      <c r="HL361" s="674"/>
      <c r="HM361" s="674"/>
      <c r="HN361" s="674"/>
      <c r="HO361" s="674"/>
      <c r="HP361" s="674"/>
      <c r="HQ361" s="674"/>
      <c r="HR361" s="674"/>
      <c r="HS361" s="674"/>
      <c r="HT361" s="674"/>
      <c r="HU361" s="674"/>
      <c r="HV361" s="674"/>
      <c r="HW361" s="674"/>
      <c r="HX361" s="674"/>
      <c r="HY361" s="674"/>
      <c r="HZ361" s="674"/>
      <c r="IA361" s="674"/>
      <c r="IB361" s="674"/>
      <c r="IC361" s="674"/>
      <c r="ID361" s="674"/>
      <c r="IE361" s="674"/>
      <c r="IF361" s="674"/>
      <c r="IG361" s="674"/>
      <c r="IH361" s="674"/>
      <c r="II361" s="674"/>
      <c r="IJ361" s="674"/>
      <c r="IK361" s="674"/>
      <c r="IL361" s="674"/>
      <c r="IM361" s="674"/>
      <c r="IN361" s="674"/>
      <c r="IO361" s="674"/>
      <c r="IP361" s="674"/>
      <c r="IQ361" s="70"/>
    </row>
    <row r="362" spans="10:251" ht="16.5" hidden="1" customHeight="1">
      <c r="J362" s="214"/>
      <c r="R362" s="95"/>
      <c r="S362" s="95"/>
      <c r="T362" s="95"/>
      <c r="U362" s="70"/>
      <c r="V362" s="214"/>
      <c r="W362" s="70"/>
      <c r="X362" s="70"/>
      <c r="Y362" s="70"/>
      <c r="Z362" s="70"/>
      <c r="AA362" s="70"/>
      <c r="AB362" s="70"/>
      <c r="AC362" s="70"/>
      <c r="AD362" s="70"/>
      <c r="AE362" s="70"/>
      <c r="AF362" s="70"/>
      <c r="AG362" s="70"/>
      <c r="AH362" s="70"/>
      <c r="AI362" s="70"/>
      <c r="AJ362" s="70"/>
      <c r="AK362" s="70"/>
      <c r="AL362" s="70"/>
      <c r="AM362" s="70"/>
      <c r="AN362" s="70"/>
      <c r="AO362" s="70"/>
      <c r="AP362" s="70"/>
      <c r="AQ362" s="70"/>
      <c r="AR362" s="70"/>
      <c r="AS362" s="70"/>
      <c r="AT362" s="70"/>
      <c r="AU362" s="70"/>
      <c r="AV362" s="70"/>
      <c r="AW362" s="70"/>
      <c r="AX362" s="70"/>
      <c r="AY362" s="70"/>
      <c r="AZ362" s="70"/>
      <c r="BA362" s="70"/>
      <c r="BB362" s="70"/>
      <c r="BC362" s="70"/>
      <c r="BD362" s="70"/>
      <c r="BE362" s="70"/>
      <c r="BF362" s="70"/>
      <c r="BG362" s="70"/>
      <c r="BH362" s="70"/>
      <c r="BI362" s="70"/>
      <c r="BJ362" s="70"/>
      <c r="BK362" s="70"/>
      <c r="BL362" s="70"/>
      <c r="BM362" s="70"/>
      <c r="BN362" s="70"/>
      <c r="BO362" s="70"/>
      <c r="BP362" s="70"/>
      <c r="BQ362" s="70"/>
      <c r="BR362" s="70"/>
      <c r="BS362" s="70"/>
      <c r="BT362" s="70"/>
      <c r="BU362" s="70"/>
      <c r="BV362" s="70"/>
      <c r="BW362" s="70"/>
      <c r="BX362" s="70"/>
      <c r="BY362" s="70"/>
      <c r="BZ362" s="70"/>
      <c r="CA362" s="70"/>
      <c r="CB362" s="70"/>
      <c r="CC362" s="70"/>
      <c r="CD362" s="70"/>
      <c r="CE362" s="70"/>
      <c r="CF362" s="70"/>
      <c r="CG362" s="70"/>
      <c r="CH362" s="70"/>
      <c r="CI362" s="70"/>
      <c r="CJ362" s="70"/>
      <c r="CK362" s="70"/>
      <c r="CL362" s="70"/>
      <c r="CM362" s="70"/>
      <c r="CN362" s="70"/>
      <c r="CO362" s="70"/>
      <c r="CP362" s="70"/>
      <c r="CQ362" s="70"/>
      <c r="CR362" s="70"/>
      <c r="CS362" s="70"/>
      <c r="CT362" s="70"/>
      <c r="CU362" s="70"/>
      <c r="CV362" s="70"/>
      <c r="CW362" s="70"/>
      <c r="CX362" s="70"/>
      <c r="CY362" s="70"/>
      <c r="CZ362" s="70"/>
      <c r="DA362" s="70"/>
      <c r="DB362" s="70"/>
      <c r="DC362" s="70"/>
      <c r="DD362" s="70"/>
      <c r="DE362" s="70"/>
      <c r="DF362" s="70"/>
      <c r="DG362" s="70"/>
      <c r="DH362" s="70"/>
      <c r="DI362" s="70"/>
      <c r="DJ362" s="70"/>
      <c r="DK362" s="70"/>
      <c r="DL362" s="70"/>
      <c r="DM362" s="70"/>
      <c r="DN362" s="70"/>
      <c r="DO362" s="70"/>
      <c r="DP362" s="70"/>
      <c r="DQ362" s="70"/>
      <c r="DR362" s="70"/>
      <c r="DS362" s="70"/>
      <c r="DT362" s="70"/>
      <c r="DU362" s="70"/>
      <c r="DV362" s="70"/>
      <c r="DW362" s="70"/>
      <c r="DX362" s="70"/>
      <c r="DY362" s="70"/>
      <c r="DZ362" s="70"/>
      <c r="EA362" s="70"/>
      <c r="EB362" s="70"/>
      <c r="EC362" s="70"/>
      <c r="ED362" s="70"/>
      <c r="EE362" s="95" t="s">
        <v>450</v>
      </c>
      <c r="EF362" s="663"/>
      <c r="EG362" s="663"/>
      <c r="EH362" s="663"/>
      <c r="EI362" s="216"/>
      <c r="EJ362" s="674"/>
      <c r="EK362" s="674"/>
      <c r="EL362" s="674"/>
      <c r="EM362" s="674"/>
      <c r="EN362" s="674"/>
      <c r="EO362" s="674"/>
      <c r="EP362" s="674"/>
      <c r="EQ362" s="674"/>
      <c r="ER362" s="674"/>
      <c r="ES362" s="674"/>
      <c r="ET362" s="674"/>
      <c r="EU362" s="674"/>
      <c r="EV362" s="674"/>
      <c r="EW362" s="674"/>
      <c r="EX362" s="674"/>
      <c r="EY362" s="674"/>
      <c r="EZ362" s="674"/>
      <c r="FA362" s="674"/>
      <c r="FB362" s="674"/>
      <c r="FC362" s="674"/>
      <c r="FD362" s="674"/>
      <c r="FE362" s="674"/>
      <c r="FF362" s="674"/>
      <c r="FG362" s="674"/>
      <c r="FH362" s="674"/>
      <c r="FI362" s="674"/>
      <c r="FJ362" s="674"/>
      <c r="FK362" s="674"/>
      <c r="FL362" s="674"/>
      <c r="FM362" s="674"/>
      <c r="FN362" s="674"/>
      <c r="FO362" s="674"/>
      <c r="FP362" s="674"/>
      <c r="FQ362" s="674"/>
      <c r="FR362" s="674"/>
      <c r="FS362" s="674"/>
      <c r="FT362" s="674"/>
      <c r="FU362" s="674"/>
      <c r="FV362" s="674"/>
      <c r="FW362" s="674"/>
      <c r="FX362" s="674"/>
      <c r="FY362" s="674"/>
      <c r="FZ362" s="674"/>
      <c r="GA362" s="674"/>
      <c r="GB362" s="674"/>
      <c r="GC362" s="674"/>
      <c r="GD362" s="674"/>
      <c r="GE362" s="674"/>
      <c r="GF362" s="674"/>
      <c r="GG362" s="674"/>
      <c r="GH362" s="674"/>
      <c r="GI362" s="674"/>
      <c r="GJ362" s="674"/>
      <c r="GK362" s="674"/>
      <c r="GL362" s="674"/>
      <c r="GM362" s="674"/>
      <c r="GN362" s="674"/>
      <c r="GO362" s="674"/>
      <c r="GP362" s="674"/>
      <c r="GQ362" s="674"/>
      <c r="GR362" s="674"/>
      <c r="GS362" s="674"/>
      <c r="GT362" s="674"/>
      <c r="GU362" s="674"/>
      <c r="GV362" s="674"/>
      <c r="GW362" s="674"/>
      <c r="GX362" s="674"/>
      <c r="GY362" s="674"/>
      <c r="GZ362" s="674"/>
      <c r="HA362" s="674"/>
      <c r="HB362" s="674"/>
      <c r="HC362" s="674"/>
      <c r="HD362" s="674"/>
      <c r="HE362" s="674"/>
      <c r="HF362" s="674"/>
      <c r="HG362" s="674"/>
      <c r="HH362" s="674"/>
      <c r="HI362" s="674"/>
      <c r="HJ362" s="674"/>
      <c r="HK362" s="674"/>
      <c r="HL362" s="674"/>
      <c r="HM362" s="674"/>
      <c r="HN362" s="674"/>
      <c r="HO362" s="674"/>
      <c r="HP362" s="674"/>
      <c r="HQ362" s="674"/>
      <c r="HR362" s="674"/>
      <c r="HS362" s="674"/>
      <c r="HT362" s="674"/>
      <c r="HU362" s="674"/>
      <c r="HV362" s="674"/>
      <c r="HW362" s="674"/>
      <c r="HX362" s="674"/>
      <c r="HY362" s="674"/>
      <c r="HZ362" s="674"/>
      <c r="IA362" s="674"/>
      <c r="IB362" s="674"/>
      <c r="IC362" s="674"/>
      <c r="ID362" s="674"/>
      <c r="IE362" s="674"/>
      <c r="IF362" s="674"/>
      <c r="IG362" s="674"/>
      <c r="IH362" s="674"/>
      <c r="II362" s="674"/>
      <c r="IJ362" s="674"/>
      <c r="IK362" s="674"/>
      <c r="IL362" s="674"/>
      <c r="IM362" s="674"/>
      <c r="IN362" s="674"/>
      <c r="IO362" s="674"/>
      <c r="IP362" s="674"/>
      <c r="IQ362" s="70"/>
    </row>
    <row r="363" spans="10:251" ht="16.5" hidden="1" customHeight="1">
      <c r="J363" s="214"/>
      <c r="R363" s="95"/>
      <c r="S363" s="95"/>
      <c r="T363" s="95"/>
      <c r="U363" s="70"/>
      <c r="V363" s="214"/>
      <c r="W363" s="70"/>
      <c r="X363" s="70"/>
      <c r="Y363" s="70"/>
      <c r="Z363" s="70"/>
      <c r="AA363" s="70"/>
      <c r="AB363" s="70"/>
      <c r="AC363" s="70"/>
      <c r="AD363" s="70"/>
      <c r="AE363" s="70"/>
      <c r="AF363" s="70"/>
      <c r="AG363" s="70"/>
      <c r="AH363" s="70"/>
      <c r="AI363" s="70"/>
      <c r="AJ363" s="70"/>
      <c r="AK363" s="70"/>
      <c r="AL363" s="70"/>
      <c r="AM363" s="70"/>
      <c r="AN363" s="70"/>
      <c r="AO363" s="70"/>
      <c r="AP363" s="70"/>
      <c r="AQ363" s="70"/>
      <c r="AR363" s="70"/>
      <c r="AS363" s="70"/>
      <c r="AT363" s="70"/>
      <c r="AU363" s="70"/>
      <c r="AV363" s="70"/>
      <c r="AW363" s="70"/>
      <c r="AX363" s="70"/>
      <c r="AY363" s="70"/>
      <c r="AZ363" s="70"/>
      <c r="BA363" s="70"/>
      <c r="BB363" s="70"/>
      <c r="BC363" s="70"/>
      <c r="BD363" s="70"/>
      <c r="BE363" s="70"/>
      <c r="BF363" s="70"/>
      <c r="BG363" s="70"/>
      <c r="BH363" s="70"/>
      <c r="BI363" s="70"/>
      <c r="BJ363" s="70"/>
      <c r="BK363" s="70"/>
      <c r="BL363" s="70"/>
      <c r="BM363" s="70"/>
      <c r="BN363" s="70"/>
      <c r="BO363" s="70"/>
      <c r="BP363" s="70"/>
      <c r="BQ363" s="70"/>
      <c r="BR363" s="70"/>
      <c r="BS363" s="70"/>
      <c r="BT363" s="70"/>
      <c r="BU363" s="70"/>
      <c r="BV363" s="70"/>
      <c r="BW363" s="70"/>
      <c r="BX363" s="70"/>
      <c r="BY363" s="70"/>
      <c r="BZ363" s="70"/>
      <c r="CA363" s="70"/>
      <c r="CB363" s="70"/>
      <c r="CC363" s="70"/>
      <c r="CD363" s="70"/>
      <c r="CE363" s="70"/>
      <c r="CF363" s="70"/>
      <c r="CG363" s="70"/>
      <c r="CH363" s="70"/>
      <c r="CI363" s="70"/>
      <c r="CJ363" s="70"/>
      <c r="CK363" s="70"/>
      <c r="CL363" s="70"/>
      <c r="CM363" s="70"/>
      <c r="CN363" s="70"/>
      <c r="CO363" s="70"/>
      <c r="CP363" s="70"/>
      <c r="CQ363" s="70"/>
      <c r="CR363" s="70"/>
      <c r="CS363" s="70"/>
      <c r="CT363" s="70"/>
      <c r="CU363" s="70"/>
      <c r="CV363" s="70"/>
      <c r="CW363" s="70"/>
      <c r="CX363" s="70"/>
      <c r="CY363" s="70"/>
      <c r="CZ363" s="70"/>
      <c r="DA363" s="70"/>
      <c r="DB363" s="70"/>
      <c r="DC363" s="70"/>
      <c r="DD363" s="70"/>
      <c r="DE363" s="70"/>
      <c r="DF363" s="70"/>
      <c r="DG363" s="70"/>
      <c r="DH363" s="70"/>
      <c r="DI363" s="70"/>
      <c r="DJ363" s="70"/>
      <c r="DK363" s="70"/>
      <c r="DL363" s="70"/>
      <c r="DM363" s="70"/>
      <c r="DN363" s="70"/>
      <c r="DO363" s="70"/>
      <c r="DP363" s="70"/>
      <c r="DQ363" s="70"/>
      <c r="DR363" s="70"/>
      <c r="DS363" s="70"/>
      <c r="DT363" s="70"/>
      <c r="DU363" s="70"/>
      <c r="DV363" s="70"/>
      <c r="DW363" s="70"/>
      <c r="DX363" s="70"/>
      <c r="DY363" s="70"/>
      <c r="DZ363" s="70"/>
      <c r="EA363" s="70"/>
      <c r="EB363" s="70"/>
      <c r="EC363" s="70"/>
      <c r="ED363" s="70"/>
      <c r="EE363" s="95" t="s">
        <v>450</v>
      </c>
      <c r="EF363" s="663"/>
      <c r="EG363" s="663"/>
      <c r="EH363" s="663"/>
      <c r="EI363" s="216"/>
      <c r="EJ363" s="674"/>
      <c r="EK363" s="674"/>
      <c r="EL363" s="674"/>
      <c r="EM363" s="674"/>
      <c r="EN363" s="674"/>
      <c r="EO363" s="674"/>
      <c r="EP363" s="674"/>
      <c r="EQ363" s="674"/>
      <c r="ER363" s="674"/>
      <c r="ES363" s="674"/>
      <c r="ET363" s="674"/>
      <c r="EU363" s="674"/>
      <c r="EV363" s="674"/>
      <c r="EW363" s="674"/>
      <c r="EX363" s="674"/>
      <c r="EY363" s="674"/>
      <c r="EZ363" s="674"/>
      <c r="FA363" s="674"/>
      <c r="FB363" s="674"/>
      <c r="FC363" s="674"/>
      <c r="FD363" s="674"/>
      <c r="FE363" s="674"/>
      <c r="FF363" s="674"/>
      <c r="FG363" s="674"/>
      <c r="FH363" s="674"/>
      <c r="FI363" s="674"/>
      <c r="FJ363" s="674"/>
      <c r="FK363" s="674"/>
      <c r="FL363" s="674"/>
      <c r="FM363" s="674"/>
      <c r="FN363" s="674"/>
      <c r="FO363" s="674"/>
      <c r="FP363" s="674"/>
      <c r="FQ363" s="674"/>
      <c r="FR363" s="674"/>
      <c r="FS363" s="674"/>
      <c r="FT363" s="674"/>
      <c r="FU363" s="674"/>
      <c r="FV363" s="674"/>
      <c r="FW363" s="674"/>
      <c r="FX363" s="674"/>
      <c r="FY363" s="674"/>
      <c r="FZ363" s="674"/>
      <c r="GA363" s="674"/>
      <c r="GB363" s="674"/>
      <c r="GC363" s="674"/>
      <c r="GD363" s="674"/>
      <c r="GE363" s="674"/>
      <c r="GF363" s="674"/>
      <c r="GG363" s="674"/>
      <c r="GH363" s="674"/>
      <c r="GI363" s="674"/>
      <c r="GJ363" s="674"/>
      <c r="GK363" s="674"/>
      <c r="GL363" s="674"/>
      <c r="GM363" s="674"/>
      <c r="GN363" s="674"/>
      <c r="GO363" s="674"/>
      <c r="GP363" s="674"/>
      <c r="GQ363" s="674"/>
      <c r="GR363" s="674"/>
      <c r="GS363" s="674"/>
      <c r="GT363" s="674"/>
      <c r="GU363" s="674"/>
      <c r="GV363" s="674"/>
      <c r="GW363" s="674"/>
      <c r="GX363" s="674"/>
      <c r="GY363" s="674"/>
      <c r="GZ363" s="674"/>
      <c r="HA363" s="674"/>
      <c r="HB363" s="674"/>
      <c r="HC363" s="674"/>
      <c r="HD363" s="674"/>
      <c r="HE363" s="674"/>
      <c r="HF363" s="674"/>
      <c r="HG363" s="674"/>
      <c r="HH363" s="674"/>
      <c r="HI363" s="674"/>
      <c r="HJ363" s="674"/>
      <c r="HK363" s="674"/>
      <c r="HL363" s="674"/>
      <c r="HM363" s="674"/>
      <c r="HN363" s="674"/>
      <c r="HO363" s="674"/>
      <c r="HP363" s="674"/>
      <c r="HQ363" s="674"/>
      <c r="HR363" s="674"/>
      <c r="HS363" s="674"/>
      <c r="HT363" s="674"/>
      <c r="HU363" s="674"/>
      <c r="HV363" s="674"/>
      <c r="HW363" s="674"/>
      <c r="HX363" s="674"/>
      <c r="HY363" s="674"/>
      <c r="HZ363" s="674"/>
      <c r="IA363" s="674"/>
      <c r="IB363" s="674"/>
      <c r="IC363" s="674"/>
      <c r="ID363" s="674"/>
      <c r="IE363" s="674"/>
      <c r="IF363" s="674"/>
      <c r="IG363" s="674"/>
      <c r="IH363" s="674"/>
      <c r="II363" s="674"/>
      <c r="IJ363" s="674"/>
      <c r="IK363" s="674"/>
      <c r="IL363" s="674"/>
      <c r="IM363" s="674"/>
      <c r="IN363" s="674"/>
      <c r="IO363" s="674"/>
      <c r="IP363" s="674"/>
      <c r="IQ363" s="70"/>
    </row>
    <row r="364" spans="10:251" ht="16.5" hidden="1" customHeight="1">
      <c r="J364" s="214"/>
      <c r="R364" s="95"/>
      <c r="S364" s="95"/>
      <c r="T364" s="95"/>
      <c r="U364" s="70"/>
      <c r="V364" s="214"/>
      <c r="W364" s="70"/>
      <c r="X364" s="70"/>
      <c r="Y364" s="70"/>
      <c r="Z364" s="70"/>
      <c r="AA364" s="70"/>
      <c r="AB364" s="70"/>
      <c r="AC364" s="70"/>
      <c r="AD364" s="70"/>
      <c r="AE364" s="70"/>
      <c r="AF364" s="70"/>
      <c r="AG364" s="70"/>
      <c r="AH364" s="70"/>
      <c r="AI364" s="70"/>
      <c r="AJ364" s="70"/>
      <c r="AK364" s="70"/>
      <c r="AL364" s="70"/>
      <c r="AM364" s="70"/>
      <c r="AN364" s="70"/>
      <c r="AO364" s="70"/>
      <c r="AP364" s="70"/>
      <c r="AQ364" s="70"/>
      <c r="AR364" s="70"/>
      <c r="AS364" s="70"/>
      <c r="AT364" s="70"/>
      <c r="AU364" s="70"/>
      <c r="AV364" s="70"/>
      <c r="AW364" s="70"/>
      <c r="AX364" s="70"/>
      <c r="AY364" s="70"/>
      <c r="AZ364" s="70"/>
      <c r="BA364" s="70"/>
      <c r="BB364" s="70"/>
      <c r="BC364" s="70"/>
      <c r="BD364" s="70"/>
      <c r="BE364" s="70"/>
      <c r="BF364" s="70"/>
      <c r="BG364" s="70"/>
      <c r="BH364" s="70"/>
      <c r="BI364" s="70"/>
      <c r="BJ364" s="70"/>
      <c r="BK364" s="70"/>
      <c r="BL364" s="70"/>
      <c r="BM364" s="70"/>
      <c r="BN364" s="70"/>
      <c r="BO364" s="70"/>
      <c r="BP364" s="70"/>
      <c r="BQ364" s="70"/>
      <c r="BR364" s="70"/>
      <c r="BS364" s="70"/>
      <c r="BT364" s="70"/>
      <c r="BU364" s="70"/>
      <c r="BV364" s="70"/>
      <c r="BW364" s="70"/>
      <c r="BX364" s="70"/>
      <c r="BY364" s="70"/>
      <c r="BZ364" s="70"/>
      <c r="CA364" s="70"/>
      <c r="CB364" s="70"/>
      <c r="CC364" s="70"/>
      <c r="CD364" s="70"/>
      <c r="CE364" s="70"/>
      <c r="CF364" s="70"/>
      <c r="CG364" s="70"/>
      <c r="CH364" s="70"/>
      <c r="CI364" s="70"/>
      <c r="CJ364" s="70"/>
      <c r="CK364" s="70"/>
      <c r="CL364" s="70"/>
      <c r="CM364" s="70"/>
      <c r="CN364" s="70"/>
      <c r="CO364" s="70"/>
      <c r="CP364" s="70"/>
      <c r="CQ364" s="70"/>
      <c r="CR364" s="70"/>
      <c r="CS364" s="70"/>
      <c r="CT364" s="70"/>
      <c r="CU364" s="70"/>
      <c r="CV364" s="70"/>
      <c r="CW364" s="70"/>
      <c r="CX364" s="70"/>
      <c r="CY364" s="70"/>
      <c r="CZ364" s="70"/>
      <c r="DA364" s="70"/>
      <c r="DB364" s="70"/>
      <c r="DC364" s="70"/>
      <c r="DD364" s="70"/>
      <c r="DE364" s="70"/>
      <c r="DF364" s="70"/>
      <c r="DG364" s="70"/>
      <c r="DH364" s="70"/>
      <c r="DI364" s="70"/>
      <c r="DJ364" s="70"/>
      <c r="DK364" s="70"/>
      <c r="DL364" s="70"/>
      <c r="DM364" s="70"/>
      <c r="DN364" s="70"/>
      <c r="DO364" s="70"/>
      <c r="DP364" s="70"/>
      <c r="DQ364" s="70"/>
      <c r="DR364" s="70"/>
      <c r="DS364" s="70"/>
      <c r="DT364" s="70"/>
      <c r="DU364" s="70"/>
      <c r="DV364" s="70"/>
      <c r="DW364" s="70"/>
      <c r="DX364" s="70"/>
      <c r="DY364" s="70"/>
      <c r="DZ364" s="70"/>
      <c r="EA364" s="70"/>
      <c r="EB364" s="70"/>
      <c r="EC364" s="70"/>
      <c r="ED364" s="70"/>
      <c r="EE364" s="95" t="s">
        <v>450</v>
      </c>
      <c r="EF364" s="663"/>
      <c r="EG364" s="663"/>
      <c r="EH364" s="663"/>
      <c r="EI364" s="216"/>
      <c r="EJ364" s="674"/>
      <c r="EK364" s="674"/>
      <c r="EL364" s="674"/>
      <c r="EM364" s="674"/>
      <c r="EN364" s="674"/>
      <c r="EO364" s="674"/>
      <c r="EP364" s="674"/>
      <c r="EQ364" s="674"/>
      <c r="ER364" s="674"/>
      <c r="ES364" s="674"/>
      <c r="ET364" s="674"/>
      <c r="EU364" s="674"/>
      <c r="EV364" s="674"/>
      <c r="EW364" s="674"/>
      <c r="EX364" s="674"/>
      <c r="EY364" s="674"/>
      <c r="EZ364" s="674"/>
      <c r="FA364" s="674"/>
      <c r="FB364" s="674"/>
      <c r="FC364" s="674"/>
      <c r="FD364" s="674"/>
      <c r="FE364" s="674"/>
      <c r="FF364" s="674"/>
      <c r="FG364" s="674"/>
      <c r="FH364" s="674"/>
      <c r="FI364" s="674"/>
      <c r="FJ364" s="674"/>
      <c r="FK364" s="674"/>
      <c r="FL364" s="674"/>
      <c r="FM364" s="674"/>
      <c r="FN364" s="674"/>
      <c r="FO364" s="674"/>
      <c r="FP364" s="674"/>
      <c r="FQ364" s="674"/>
      <c r="FR364" s="674"/>
      <c r="FS364" s="674"/>
      <c r="FT364" s="674"/>
      <c r="FU364" s="674"/>
      <c r="FV364" s="674"/>
      <c r="FW364" s="674"/>
      <c r="FX364" s="674"/>
      <c r="FY364" s="674"/>
      <c r="FZ364" s="674"/>
      <c r="GA364" s="674"/>
      <c r="GB364" s="674"/>
      <c r="GC364" s="674"/>
      <c r="GD364" s="674"/>
      <c r="GE364" s="674"/>
      <c r="GF364" s="674"/>
      <c r="GG364" s="674"/>
      <c r="GH364" s="674"/>
      <c r="GI364" s="674"/>
      <c r="GJ364" s="674"/>
      <c r="GK364" s="674"/>
      <c r="GL364" s="674"/>
      <c r="GM364" s="674"/>
      <c r="GN364" s="674"/>
      <c r="GO364" s="674"/>
      <c r="GP364" s="674"/>
      <c r="GQ364" s="674"/>
      <c r="GR364" s="674"/>
      <c r="GS364" s="674"/>
      <c r="GT364" s="674"/>
      <c r="GU364" s="674"/>
      <c r="GV364" s="674"/>
      <c r="GW364" s="674"/>
      <c r="GX364" s="674"/>
      <c r="GY364" s="674"/>
      <c r="GZ364" s="674"/>
      <c r="HA364" s="674"/>
      <c r="HB364" s="674"/>
      <c r="HC364" s="674"/>
      <c r="HD364" s="674"/>
      <c r="HE364" s="674"/>
      <c r="HF364" s="674"/>
      <c r="HG364" s="674"/>
      <c r="HH364" s="674"/>
      <c r="HI364" s="674"/>
      <c r="HJ364" s="674"/>
      <c r="HK364" s="674"/>
      <c r="HL364" s="674"/>
      <c r="HM364" s="674"/>
      <c r="HN364" s="674"/>
      <c r="HO364" s="674"/>
      <c r="HP364" s="674"/>
      <c r="HQ364" s="674"/>
      <c r="HR364" s="674"/>
      <c r="HS364" s="674"/>
      <c r="HT364" s="674"/>
      <c r="HU364" s="674"/>
      <c r="HV364" s="674"/>
      <c r="HW364" s="674"/>
      <c r="HX364" s="674"/>
      <c r="HY364" s="674"/>
      <c r="HZ364" s="674"/>
      <c r="IA364" s="674"/>
      <c r="IB364" s="674"/>
      <c r="IC364" s="674"/>
      <c r="ID364" s="674"/>
      <c r="IE364" s="674"/>
      <c r="IF364" s="674"/>
      <c r="IG364" s="674"/>
      <c r="IH364" s="674"/>
      <c r="II364" s="674"/>
      <c r="IJ364" s="674"/>
      <c r="IK364" s="674"/>
      <c r="IL364" s="674"/>
      <c r="IM364" s="674"/>
      <c r="IN364" s="674"/>
      <c r="IO364" s="674"/>
      <c r="IP364" s="674"/>
      <c r="IQ364" s="70"/>
    </row>
    <row r="365" spans="10:251" ht="16.5" hidden="1" customHeight="1">
      <c r="J365" s="214"/>
      <c r="R365" s="95"/>
      <c r="S365" s="95"/>
      <c r="T365" s="95"/>
      <c r="U365" s="70"/>
      <c r="V365" s="214"/>
      <c r="W365" s="70"/>
      <c r="X365" s="70"/>
      <c r="Y365" s="70"/>
      <c r="Z365" s="70"/>
      <c r="AA365" s="70"/>
      <c r="AB365" s="70"/>
      <c r="AC365" s="70"/>
      <c r="AD365" s="70"/>
      <c r="AE365" s="70"/>
      <c r="AF365" s="70"/>
      <c r="AG365" s="70"/>
      <c r="AH365" s="70"/>
      <c r="AI365" s="70"/>
      <c r="AJ365" s="70"/>
      <c r="AK365" s="70"/>
      <c r="AL365" s="70"/>
      <c r="AM365" s="70"/>
      <c r="AN365" s="70"/>
      <c r="AO365" s="70"/>
      <c r="AP365" s="70"/>
      <c r="AQ365" s="70"/>
      <c r="AR365" s="70"/>
      <c r="AS365" s="70"/>
      <c r="AT365" s="70"/>
      <c r="AU365" s="70"/>
      <c r="AV365" s="70"/>
      <c r="AW365" s="70"/>
      <c r="AX365" s="70"/>
      <c r="AY365" s="70"/>
      <c r="AZ365" s="70"/>
      <c r="BA365" s="70"/>
      <c r="BB365" s="70"/>
      <c r="BC365" s="70"/>
      <c r="BD365" s="70"/>
      <c r="BE365" s="70"/>
      <c r="BF365" s="70"/>
      <c r="BG365" s="70"/>
      <c r="BH365" s="70"/>
      <c r="BI365" s="70"/>
      <c r="BJ365" s="70"/>
      <c r="BK365" s="70"/>
      <c r="BL365" s="70"/>
      <c r="BM365" s="70"/>
      <c r="BN365" s="70"/>
      <c r="BO365" s="70"/>
      <c r="BP365" s="70"/>
      <c r="BQ365" s="70"/>
      <c r="BR365" s="70"/>
      <c r="BS365" s="70"/>
      <c r="BT365" s="70"/>
      <c r="BU365" s="70"/>
      <c r="BV365" s="70"/>
      <c r="BW365" s="70"/>
      <c r="BX365" s="70"/>
      <c r="BY365" s="70"/>
      <c r="BZ365" s="70"/>
      <c r="CA365" s="70"/>
      <c r="CB365" s="70"/>
      <c r="CC365" s="70"/>
      <c r="CD365" s="70"/>
      <c r="CE365" s="70"/>
      <c r="CF365" s="70"/>
      <c r="CG365" s="70"/>
      <c r="CH365" s="70"/>
      <c r="CI365" s="70"/>
      <c r="CJ365" s="70"/>
      <c r="CK365" s="70"/>
      <c r="CL365" s="70"/>
      <c r="CM365" s="70"/>
      <c r="CN365" s="70"/>
      <c r="CO365" s="70"/>
      <c r="CP365" s="70"/>
      <c r="CQ365" s="70"/>
      <c r="CR365" s="70"/>
      <c r="CS365" s="70"/>
      <c r="CT365" s="70"/>
      <c r="CU365" s="70"/>
      <c r="CV365" s="70"/>
      <c r="CW365" s="70"/>
      <c r="CX365" s="70"/>
      <c r="CY365" s="70"/>
      <c r="CZ365" s="70"/>
      <c r="DA365" s="70"/>
      <c r="DB365" s="70"/>
      <c r="DC365" s="70"/>
      <c r="DD365" s="70"/>
      <c r="DE365" s="70"/>
      <c r="DF365" s="70"/>
      <c r="DG365" s="70"/>
      <c r="DH365" s="70"/>
      <c r="DI365" s="70"/>
      <c r="DJ365" s="70"/>
      <c r="DK365" s="70"/>
      <c r="DL365" s="70"/>
      <c r="DM365" s="70"/>
      <c r="DN365" s="70"/>
      <c r="DO365" s="70"/>
      <c r="DP365" s="70"/>
      <c r="DQ365" s="70"/>
      <c r="DR365" s="70"/>
      <c r="DS365" s="70"/>
      <c r="DT365" s="70"/>
      <c r="DU365" s="70"/>
      <c r="DV365" s="70"/>
      <c r="DW365" s="70"/>
      <c r="DX365" s="70"/>
      <c r="DY365" s="70"/>
      <c r="DZ365" s="70"/>
      <c r="EA365" s="70"/>
      <c r="EB365" s="70"/>
      <c r="EC365" s="70"/>
      <c r="ED365" s="70"/>
      <c r="EE365" s="95" t="s">
        <v>450</v>
      </c>
      <c r="EF365" s="662"/>
      <c r="EG365" s="662"/>
      <c r="EH365" s="662"/>
      <c r="EI365" s="216"/>
      <c r="EJ365" s="673"/>
      <c r="EK365" s="673"/>
      <c r="EL365" s="673"/>
      <c r="EM365" s="673"/>
      <c r="EN365" s="673"/>
      <c r="EO365" s="673"/>
      <c r="EP365" s="673"/>
      <c r="EQ365" s="673"/>
      <c r="ER365" s="673"/>
      <c r="ES365" s="673"/>
      <c r="ET365" s="673"/>
      <c r="EU365" s="673"/>
      <c r="EV365" s="673"/>
      <c r="EW365" s="673"/>
      <c r="EX365" s="673"/>
      <c r="EY365" s="673"/>
      <c r="EZ365" s="673"/>
      <c r="FA365" s="673"/>
      <c r="FB365" s="673"/>
      <c r="FC365" s="673"/>
      <c r="FD365" s="673"/>
      <c r="FE365" s="673"/>
      <c r="FF365" s="673"/>
      <c r="FG365" s="673"/>
      <c r="FH365" s="673"/>
      <c r="FI365" s="673"/>
      <c r="FJ365" s="673"/>
      <c r="FK365" s="673"/>
      <c r="FL365" s="673"/>
      <c r="FM365" s="673"/>
      <c r="FN365" s="673"/>
      <c r="FO365" s="673"/>
      <c r="FP365" s="673"/>
      <c r="FQ365" s="673"/>
      <c r="FR365" s="673"/>
      <c r="FS365" s="673"/>
      <c r="FT365" s="673"/>
      <c r="FU365" s="673"/>
      <c r="FV365" s="673"/>
      <c r="FW365" s="673"/>
      <c r="FX365" s="673"/>
      <c r="FY365" s="673"/>
      <c r="FZ365" s="673"/>
      <c r="GA365" s="673"/>
      <c r="GB365" s="673"/>
      <c r="GC365" s="673"/>
      <c r="GD365" s="673"/>
      <c r="GE365" s="673"/>
      <c r="GF365" s="673"/>
      <c r="GG365" s="673"/>
      <c r="GH365" s="673"/>
      <c r="GI365" s="673"/>
      <c r="GJ365" s="673"/>
      <c r="GK365" s="673"/>
      <c r="GL365" s="673"/>
      <c r="GM365" s="673"/>
      <c r="GN365" s="673"/>
      <c r="GO365" s="673"/>
      <c r="GP365" s="673"/>
      <c r="GQ365" s="673"/>
      <c r="GR365" s="673"/>
      <c r="GS365" s="673"/>
      <c r="GT365" s="673"/>
      <c r="GU365" s="673"/>
      <c r="GV365" s="673"/>
      <c r="GW365" s="673"/>
      <c r="GX365" s="673"/>
      <c r="GY365" s="673"/>
      <c r="GZ365" s="673"/>
      <c r="HA365" s="673"/>
      <c r="HB365" s="673"/>
      <c r="HC365" s="673"/>
      <c r="HD365" s="673"/>
      <c r="HE365" s="673"/>
      <c r="HF365" s="673"/>
      <c r="HG365" s="673"/>
      <c r="HH365" s="673"/>
      <c r="HI365" s="673"/>
      <c r="HJ365" s="673"/>
      <c r="HK365" s="673"/>
      <c r="HL365" s="673"/>
      <c r="HM365" s="673"/>
      <c r="HN365" s="673"/>
      <c r="HO365" s="673"/>
      <c r="HP365" s="673"/>
      <c r="HQ365" s="673"/>
      <c r="HR365" s="673"/>
      <c r="HS365" s="673"/>
      <c r="HT365" s="673"/>
      <c r="HU365" s="673"/>
      <c r="HV365" s="673"/>
      <c r="HW365" s="673"/>
      <c r="HX365" s="673"/>
      <c r="HY365" s="673"/>
      <c r="HZ365" s="673"/>
      <c r="IA365" s="673"/>
      <c r="IB365" s="673"/>
      <c r="IC365" s="673"/>
      <c r="ID365" s="673"/>
      <c r="IE365" s="673"/>
      <c r="IF365" s="673"/>
      <c r="IG365" s="673"/>
      <c r="IH365" s="673"/>
      <c r="II365" s="673"/>
      <c r="IJ365" s="673"/>
      <c r="IK365" s="673"/>
      <c r="IL365" s="673"/>
      <c r="IM365" s="673"/>
      <c r="IN365" s="673"/>
      <c r="IO365" s="673"/>
      <c r="IP365" s="673"/>
      <c r="IQ365" s="70"/>
    </row>
    <row r="366" spans="10:251" ht="16.5" hidden="1" customHeight="1">
      <c r="J366" s="214"/>
      <c r="R366" s="95"/>
      <c r="S366" s="95"/>
      <c r="T366" s="95"/>
      <c r="U366" s="70"/>
      <c r="V366" s="214"/>
      <c r="W366" s="70"/>
      <c r="X366" s="70"/>
      <c r="Y366" s="70"/>
      <c r="Z366" s="70"/>
      <c r="AA366" s="70"/>
      <c r="AB366" s="70"/>
      <c r="AC366" s="70"/>
      <c r="AD366" s="70"/>
      <c r="AE366" s="70"/>
      <c r="AF366" s="70"/>
      <c r="AG366" s="70"/>
      <c r="AH366" s="70"/>
      <c r="AI366" s="70"/>
      <c r="AJ366" s="70"/>
      <c r="AK366" s="70"/>
      <c r="AL366" s="70"/>
      <c r="AM366" s="70"/>
      <c r="AN366" s="70"/>
      <c r="AO366" s="70"/>
      <c r="AP366" s="70"/>
      <c r="AQ366" s="70"/>
      <c r="AR366" s="70"/>
      <c r="AS366" s="70"/>
      <c r="AT366" s="70"/>
      <c r="AU366" s="70"/>
      <c r="AV366" s="70"/>
      <c r="AW366" s="70"/>
      <c r="AX366" s="70"/>
      <c r="AY366" s="70"/>
      <c r="AZ366" s="70"/>
      <c r="BA366" s="70"/>
      <c r="BB366" s="70"/>
      <c r="BC366" s="70"/>
      <c r="BD366" s="70"/>
      <c r="BE366" s="70"/>
      <c r="BF366" s="70"/>
      <c r="BG366" s="70"/>
      <c r="BH366" s="70"/>
      <c r="BI366" s="70"/>
      <c r="BJ366" s="70"/>
      <c r="BK366" s="70"/>
      <c r="BL366" s="70"/>
      <c r="BM366" s="70"/>
      <c r="BN366" s="70"/>
      <c r="BO366" s="70"/>
      <c r="BP366" s="70"/>
      <c r="BQ366" s="70"/>
      <c r="BR366" s="70"/>
      <c r="BS366" s="70"/>
      <c r="BT366" s="70"/>
      <c r="BU366" s="70"/>
      <c r="BV366" s="70"/>
      <c r="BW366" s="70"/>
      <c r="BX366" s="70"/>
      <c r="BY366" s="70"/>
      <c r="BZ366" s="70"/>
      <c r="CA366" s="70"/>
      <c r="CB366" s="70"/>
      <c r="CC366" s="70"/>
      <c r="CD366" s="70"/>
      <c r="CE366" s="70"/>
      <c r="CF366" s="70"/>
      <c r="CG366" s="70"/>
      <c r="CH366" s="70"/>
      <c r="CI366" s="70"/>
      <c r="CJ366" s="70"/>
      <c r="CK366" s="70"/>
      <c r="CL366" s="70"/>
      <c r="CM366" s="70"/>
      <c r="CN366" s="70"/>
      <c r="CO366" s="70"/>
      <c r="CP366" s="70"/>
      <c r="CQ366" s="70"/>
      <c r="CR366" s="70"/>
      <c r="CS366" s="70"/>
      <c r="CT366" s="70"/>
      <c r="CU366" s="70"/>
      <c r="CV366" s="70"/>
      <c r="CW366" s="70"/>
      <c r="CX366" s="70"/>
      <c r="CY366" s="70"/>
      <c r="CZ366" s="70"/>
      <c r="DA366" s="70"/>
      <c r="DB366" s="70"/>
      <c r="DC366" s="70"/>
      <c r="DD366" s="70"/>
      <c r="DE366" s="70"/>
      <c r="DF366" s="70"/>
      <c r="DG366" s="70"/>
      <c r="DH366" s="70"/>
      <c r="DI366" s="70"/>
      <c r="DJ366" s="70"/>
      <c r="DK366" s="70"/>
      <c r="DL366" s="70"/>
      <c r="DM366" s="70"/>
      <c r="DN366" s="70"/>
      <c r="DO366" s="70"/>
      <c r="DP366" s="70"/>
      <c r="DQ366" s="70"/>
      <c r="DR366" s="70"/>
      <c r="DS366" s="70"/>
      <c r="DT366" s="70"/>
      <c r="DU366" s="70"/>
      <c r="DV366" s="70"/>
      <c r="DW366" s="70"/>
      <c r="DX366" s="70"/>
      <c r="DY366" s="70"/>
      <c r="DZ366" s="70"/>
      <c r="EA366" s="70"/>
      <c r="EB366" s="70"/>
      <c r="EC366" s="70"/>
      <c r="ED366" s="70"/>
      <c r="EE366" s="95" t="s">
        <v>450</v>
      </c>
      <c r="EF366" s="662"/>
      <c r="EG366" s="662"/>
      <c r="EH366" s="662"/>
      <c r="EI366" s="216"/>
      <c r="EJ366" s="673"/>
      <c r="EK366" s="673"/>
      <c r="EL366" s="673"/>
      <c r="EM366" s="673"/>
      <c r="EN366" s="673"/>
      <c r="EO366" s="673"/>
      <c r="EP366" s="673"/>
      <c r="EQ366" s="673"/>
      <c r="ER366" s="673"/>
      <c r="ES366" s="673"/>
      <c r="ET366" s="673"/>
      <c r="EU366" s="673"/>
      <c r="EV366" s="673"/>
      <c r="EW366" s="673"/>
      <c r="EX366" s="673"/>
      <c r="EY366" s="673"/>
      <c r="EZ366" s="673"/>
      <c r="FA366" s="673"/>
      <c r="FB366" s="673"/>
      <c r="FC366" s="673"/>
      <c r="FD366" s="673"/>
      <c r="FE366" s="673"/>
      <c r="FF366" s="673"/>
      <c r="FG366" s="673"/>
      <c r="FH366" s="673"/>
      <c r="FI366" s="673"/>
      <c r="FJ366" s="673"/>
      <c r="FK366" s="673"/>
      <c r="FL366" s="673"/>
      <c r="FM366" s="673"/>
      <c r="FN366" s="673"/>
      <c r="FO366" s="673"/>
      <c r="FP366" s="673"/>
      <c r="FQ366" s="673"/>
      <c r="FR366" s="673"/>
      <c r="FS366" s="673"/>
      <c r="FT366" s="673"/>
      <c r="FU366" s="673"/>
      <c r="FV366" s="673"/>
      <c r="FW366" s="673"/>
      <c r="FX366" s="673"/>
      <c r="FY366" s="673"/>
      <c r="FZ366" s="673"/>
      <c r="GA366" s="673"/>
      <c r="GB366" s="673"/>
      <c r="GC366" s="673"/>
      <c r="GD366" s="673"/>
      <c r="GE366" s="673"/>
      <c r="GF366" s="673"/>
      <c r="GG366" s="673"/>
      <c r="GH366" s="673"/>
      <c r="GI366" s="673"/>
      <c r="GJ366" s="673"/>
      <c r="GK366" s="673"/>
      <c r="GL366" s="673"/>
      <c r="GM366" s="673"/>
      <c r="GN366" s="673"/>
      <c r="GO366" s="673"/>
      <c r="GP366" s="673"/>
      <c r="GQ366" s="673"/>
      <c r="GR366" s="673"/>
      <c r="GS366" s="673"/>
      <c r="GT366" s="673"/>
      <c r="GU366" s="673"/>
      <c r="GV366" s="673"/>
      <c r="GW366" s="673"/>
      <c r="GX366" s="673"/>
      <c r="GY366" s="673"/>
      <c r="GZ366" s="673"/>
      <c r="HA366" s="673"/>
      <c r="HB366" s="673"/>
      <c r="HC366" s="673"/>
      <c r="HD366" s="673"/>
      <c r="HE366" s="673"/>
      <c r="HF366" s="673"/>
      <c r="HG366" s="673"/>
      <c r="HH366" s="673"/>
      <c r="HI366" s="673"/>
      <c r="HJ366" s="673"/>
      <c r="HK366" s="673"/>
      <c r="HL366" s="673"/>
      <c r="HM366" s="673"/>
      <c r="HN366" s="673"/>
      <c r="HO366" s="673"/>
      <c r="HP366" s="673"/>
      <c r="HQ366" s="673"/>
      <c r="HR366" s="673"/>
      <c r="HS366" s="673"/>
      <c r="HT366" s="673"/>
      <c r="HU366" s="673"/>
      <c r="HV366" s="673"/>
      <c r="HW366" s="673"/>
      <c r="HX366" s="673"/>
      <c r="HY366" s="673"/>
      <c r="HZ366" s="673"/>
      <c r="IA366" s="673"/>
      <c r="IB366" s="673"/>
      <c r="IC366" s="673"/>
      <c r="ID366" s="673"/>
      <c r="IE366" s="673"/>
      <c r="IF366" s="673"/>
      <c r="IG366" s="673"/>
      <c r="IH366" s="673"/>
      <c r="II366" s="673"/>
      <c r="IJ366" s="673"/>
      <c r="IK366" s="673"/>
      <c r="IL366" s="673"/>
      <c r="IM366" s="673"/>
      <c r="IN366" s="673"/>
      <c r="IO366" s="673"/>
      <c r="IP366" s="673"/>
      <c r="IQ366" s="70"/>
    </row>
    <row r="367" spans="10:251" ht="16.5" hidden="1" customHeight="1">
      <c r="J367" s="214"/>
      <c r="R367" s="95"/>
      <c r="S367" s="95"/>
      <c r="T367" s="95"/>
      <c r="U367" s="70"/>
      <c r="V367" s="214"/>
      <c r="W367" s="70"/>
      <c r="X367" s="70"/>
      <c r="Y367" s="70"/>
      <c r="Z367" s="70"/>
      <c r="AA367" s="70"/>
      <c r="AB367" s="70"/>
      <c r="AC367" s="70"/>
      <c r="AD367" s="70"/>
      <c r="AE367" s="70"/>
      <c r="AF367" s="70"/>
      <c r="AG367" s="70"/>
      <c r="AH367" s="70"/>
      <c r="AI367" s="70"/>
      <c r="AJ367" s="70"/>
      <c r="AK367" s="70"/>
      <c r="AL367" s="70"/>
      <c r="AM367" s="70"/>
      <c r="AN367" s="70"/>
      <c r="AO367" s="70"/>
      <c r="AP367" s="70"/>
      <c r="AQ367" s="70"/>
      <c r="AR367" s="70"/>
      <c r="AS367" s="70"/>
      <c r="AT367" s="70"/>
      <c r="AU367" s="70"/>
      <c r="AV367" s="70"/>
      <c r="AW367" s="70"/>
      <c r="AX367" s="70"/>
      <c r="AY367" s="70"/>
      <c r="AZ367" s="70"/>
      <c r="BA367" s="70"/>
      <c r="BB367" s="70"/>
      <c r="BC367" s="70"/>
      <c r="BD367" s="70"/>
      <c r="BE367" s="70"/>
      <c r="BF367" s="70"/>
      <c r="BG367" s="70"/>
      <c r="BH367" s="70"/>
      <c r="BI367" s="70"/>
      <c r="BJ367" s="70"/>
      <c r="BK367" s="70"/>
      <c r="BL367" s="70"/>
      <c r="BM367" s="70"/>
      <c r="BN367" s="70"/>
      <c r="BO367" s="70"/>
      <c r="BP367" s="70"/>
      <c r="BQ367" s="70"/>
      <c r="BR367" s="70"/>
      <c r="BS367" s="70"/>
      <c r="BT367" s="70"/>
      <c r="BU367" s="70"/>
      <c r="BV367" s="70"/>
      <c r="BW367" s="70"/>
      <c r="BX367" s="70"/>
      <c r="BY367" s="70"/>
      <c r="BZ367" s="70"/>
      <c r="CA367" s="70"/>
      <c r="CB367" s="70"/>
      <c r="CC367" s="70"/>
      <c r="CD367" s="70"/>
      <c r="CE367" s="70"/>
      <c r="CF367" s="70"/>
      <c r="CG367" s="70"/>
      <c r="CH367" s="70"/>
      <c r="CI367" s="70"/>
      <c r="CJ367" s="70"/>
      <c r="CK367" s="70"/>
      <c r="CL367" s="70"/>
      <c r="CM367" s="70"/>
      <c r="CN367" s="70"/>
      <c r="CO367" s="70"/>
      <c r="CP367" s="70"/>
      <c r="CQ367" s="70"/>
      <c r="CR367" s="70"/>
      <c r="CS367" s="70"/>
      <c r="CT367" s="70"/>
      <c r="CU367" s="70"/>
      <c r="CV367" s="70"/>
      <c r="CW367" s="70"/>
      <c r="CX367" s="70"/>
      <c r="CY367" s="70"/>
      <c r="CZ367" s="70"/>
      <c r="DA367" s="70"/>
      <c r="DB367" s="70"/>
      <c r="DC367" s="70"/>
      <c r="DD367" s="70"/>
      <c r="DE367" s="70"/>
      <c r="DF367" s="70"/>
      <c r="DG367" s="70"/>
      <c r="DH367" s="70"/>
      <c r="DI367" s="70"/>
      <c r="DJ367" s="70"/>
      <c r="DK367" s="70"/>
      <c r="DL367" s="70"/>
      <c r="DM367" s="70"/>
      <c r="DN367" s="70"/>
      <c r="DO367" s="70"/>
      <c r="DP367" s="70"/>
      <c r="DQ367" s="70"/>
      <c r="DR367" s="70"/>
      <c r="DS367" s="70"/>
      <c r="DT367" s="70"/>
      <c r="DU367" s="70"/>
      <c r="DV367" s="70"/>
      <c r="DW367" s="70"/>
      <c r="DX367" s="70"/>
      <c r="DY367" s="70"/>
      <c r="DZ367" s="70"/>
      <c r="EA367" s="70"/>
      <c r="EB367" s="70"/>
      <c r="EC367" s="70"/>
      <c r="ED367" s="70"/>
      <c r="EE367" s="95" t="s">
        <v>450</v>
      </c>
      <c r="EF367" s="662"/>
      <c r="EG367" s="662"/>
      <c r="EH367" s="662"/>
      <c r="EI367" s="216"/>
      <c r="EJ367" s="673"/>
      <c r="EK367" s="673"/>
      <c r="EL367" s="673"/>
      <c r="EM367" s="673"/>
      <c r="EN367" s="673"/>
      <c r="EO367" s="673"/>
      <c r="EP367" s="673"/>
      <c r="EQ367" s="673"/>
      <c r="ER367" s="673"/>
      <c r="ES367" s="673"/>
      <c r="ET367" s="673"/>
      <c r="EU367" s="673"/>
      <c r="EV367" s="673"/>
      <c r="EW367" s="673"/>
      <c r="EX367" s="673"/>
      <c r="EY367" s="673"/>
      <c r="EZ367" s="673"/>
      <c r="FA367" s="673"/>
      <c r="FB367" s="673"/>
      <c r="FC367" s="673"/>
      <c r="FD367" s="673"/>
      <c r="FE367" s="673"/>
      <c r="FF367" s="673"/>
      <c r="FG367" s="673"/>
      <c r="FH367" s="673"/>
      <c r="FI367" s="673"/>
      <c r="FJ367" s="673"/>
      <c r="FK367" s="673"/>
      <c r="FL367" s="673"/>
      <c r="FM367" s="673"/>
      <c r="FN367" s="673"/>
      <c r="FO367" s="673"/>
      <c r="FP367" s="673"/>
      <c r="FQ367" s="673"/>
      <c r="FR367" s="673"/>
      <c r="FS367" s="673"/>
      <c r="FT367" s="673"/>
      <c r="FU367" s="673"/>
      <c r="FV367" s="673"/>
      <c r="FW367" s="673"/>
      <c r="FX367" s="673"/>
      <c r="FY367" s="673"/>
      <c r="FZ367" s="673"/>
      <c r="GA367" s="673"/>
      <c r="GB367" s="673"/>
      <c r="GC367" s="673"/>
      <c r="GD367" s="673"/>
      <c r="GE367" s="673"/>
      <c r="GF367" s="673"/>
      <c r="GG367" s="673"/>
      <c r="GH367" s="673"/>
      <c r="GI367" s="673"/>
      <c r="GJ367" s="673"/>
      <c r="GK367" s="673"/>
      <c r="GL367" s="673"/>
      <c r="GM367" s="673"/>
      <c r="GN367" s="673"/>
      <c r="GO367" s="673"/>
      <c r="GP367" s="673"/>
      <c r="GQ367" s="673"/>
      <c r="GR367" s="673"/>
      <c r="GS367" s="673"/>
      <c r="GT367" s="673"/>
      <c r="GU367" s="673"/>
      <c r="GV367" s="673"/>
      <c r="GW367" s="673"/>
      <c r="GX367" s="673"/>
      <c r="GY367" s="673"/>
      <c r="GZ367" s="673"/>
      <c r="HA367" s="673"/>
      <c r="HB367" s="673"/>
      <c r="HC367" s="673"/>
      <c r="HD367" s="673"/>
      <c r="HE367" s="673"/>
      <c r="HF367" s="673"/>
      <c r="HG367" s="673"/>
      <c r="HH367" s="673"/>
      <c r="HI367" s="673"/>
      <c r="HJ367" s="673"/>
      <c r="HK367" s="673"/>
      <c r="HL367" s="673"/>
      <c r="HM367" s="673"/>
      <c r="HN367" s="673"/>
      <c r="HO367" s="673"/>
      <c r="HP367" s="673"/>
      <c r="HQ367" s="673"/>
      <c r="HR367" s="673"/>
      <c r="HS367" s="673"/>
      <c r="HT367" s="673"/>
      <c r="HU367" s="673"/>
      <c r="HV367" s="673"/>
      <c r="HW367" s="673"/>
      <c r="HX367" s="673"/>
      <c r="HY367" s="673"/>
      <c r="HZ367" s="673"/>
      <c r="IA367" s="673"/>
      <c r="IB367" s="673"/>
      <c r="IC367" s="673"/>
      <c r="ID367" s="673"/>
      <c r="IE367" s="673"/>
      <c r="IF367" s="673"/>
      <c r="IG367" s="673"/>
      <c r="IH367" s="673"/>
      <c r="II367" s="673"/>
      <c r="IJ367" s="673"/>
      <c r="IK367" s="673"/>
      <c r="IL367" s="673"/>
      <c r="IM367" s="673"/>
      <c r="IN367" s="673"/>
      <c r="IO367" s="673"/>
      <c r="IP367" s="673"/>
      <c r="IQ367" s="70"/>
    </row>
    <row r="368" spans="10:251" ht="16.5" hidden="1" customHeight="1">
      <c r="J368" s="214"/>
      <c r="R368" s="95"/>
      <c r="S368" s="95"/>
      <c r="T368" s="95"/>
      <c r="U368" s="70"/>
      <c r="V368" s="214"/>
      <c r="W368" s="70"/>
      <c r="X368" s="70"/>
      <c r="Y368" s="70"/>
      <c r="Z368" s="70"/>
      <c r="AA368" s="70"/>
      <c r="AB368" s="70"/>
      <c r="AC368" s="70"/>
      <c r="AD368" s="70"/>
      <c r="AE368" s="70"/>
      <c r="AF368" s="70"/>
      <c r="AG368" s="70"/>
      <c r="AH368" s="70"/>
      <c r="AI368" s="70"/>
      <c r="AJ368" s="70"/>
      <c r="AK368" s="70"/>
      <c r="AL368" s="70"/>
      <c r="AM368" s="70"/>
      <c r="AN368" s="70"/>
      <c r="AO368" s="70"/>
      <c r="AP368" s="70"/>
      <c r="AQ368" s="70"/>
      <c r="AR368" s="70"/>
      <c r="AS368" s="70"/>
      <c r="AT368" s="70"/>
      <c r="AU368" s="70"/>
      <c r="AV368" s="70"/>
      <c r="AW368" s="70"/>
      <c r="AX368" s="70"/>
      <c r="AY368" s="70"/>
      <c r="AZ368" s="70"/>
      <c r="BA368" s="70"/>
      <c r="BB368" s="70"/>
      <c r="BC368" s="70"/>
      <c r="BD368" s="70"/>
      <c r="BE368" s="70"/>
      <c r="BF368" s="70"/>
      <c r="BG368" s="70"/>
      <c r="BH368" s="70"/>
      <c r="BI368" s="70"/>
      <c r="BJ368" s="70"/>
      <c r="BK368" s="70"/>
      <c r="BL368" s="70"/>
      <c r="BM368" s="70"/>
      <c r="BN368" s="70"/>
      <c r="BO368" s="70"/>
      <c r="BP368" s="70"/>
      <c r="BQ368" s="70"/>
      <c r="BR368" s="70"/>
      <c r="BS368" s="70"/>
      <c r="BT368" s="70"/>
      <c r="BU368" s="70"/>
      <c r="BV368" s="70"/>
      <c r="BW368" s="70"/>
      <c r="BX368" s="70"/>
      <c r="BY368" s="70"/>
      <c r="BZ368" s="70"/>
      <c r="CA368" s="70"/>
      <c r="CB368" s="70"/>
      <c r="CC368" s="70"/>
      <c r="CD368" s="70"/>
      <c r="CE368" s="70"/>
      <c r="CF368" s="70"/>
      <c r="CG368" s="70"/>
      <c r="CH368" s="70"/>
      <c r="CI368" s="70"/>
      <c r="CJ368" s="70"/>
      <c r="CK368" s="70"/>
      <c r="CL368" s="70"/>
      <c r="CM368" s="70"/>
      <c r="CN368" s="70"/>
      <c r="CO368" s="70"/>
      <c r="CP368" s="70"/>
      <c r="CQ368" s="70"/>
      <c r="CR368" s="70"/>
      <c r="CS368" s="70"/>
      <c r="CT368" s="70"/>
      <c r="CU368" s="70"/>
      <c r="CV368" s="70"/>
      <c r="CW368" s="70"/>
      <c r="CX368" s="70"/>
      <c r="CY368" s="70"/>
      <c r="CZ368" s="70"/>
      <c r="DA368" s="70"/>
      <c r="DB368" s="70"/>
      <c r="DC368" s="70"/>
      <c r="DD368" s="70"/>
      <c r="DE368" s="70"/>
      <c r="DF368" s="70"/>
      <c r="DG368" s="70"/>
      <c r="DH368" s="70"/>
      <c r="DI368" s="70"/>
      <c r="DJ368" s="70"/>
      <c r="DK368" s="70"/>
      <c r="DL368" s="70"/>
      <c r="DM368" s="70"/>
      <c r="DN368" s="70"/>
      <c r="DO368" s="70"/>
      <c r="DP368" s="70"/>
      <c r="DQ368" s="70"/>
      <c r="DR368" s="70"/>
      <c r="DS368" s="70"/>
      <c r="DT368" s="70"/>
      <c r="DU368" s="70"/>
      <c r="DV368" s="70"/>
      <c r="DW368" s="70"/>
      <c r="DX368" s="70"/>
      <c r="DY368" s="70"/>
      <c r="DZ368" s="70"/>
      <c r="EA368" s="70"/>
      <c r="EB368" s="70"/>
      <c r="EC368" s="70"/>
      <c r="ED368" s="70"/>
      <c r="EE368" s="95" t="s">
        <v>450</v>
      </c>
      <c r="EF368" s="662"/>
      <c r="EG368" s="662"/>
      <c r="EH368" s="662"/>
      <c r="EI368" s="216"/>
      <c r="EJ368" s="673"/>
      <c r="EK368" s="673"/>
      <c r="EL368" s="673"/>
      <c r="EM368" s="673"/>
      <c r="EN368" s="673"/>
      <c r="EO368" s="673"/>
      <c r="EP368" s="673"/>
      <c r="EQ368" s="673"/>
      <c r="ER368" s="673"/>
      <c r="ES368" s="673"/>
      <c r="ET368" s="673"/>
      <c r="EU368" s="673"/>
      <c r="EV368" s="673"/>
      <c r="EW368" s="673"/>
      <c r="EX368" s="673"/>
      <c r="EY368" s="673"/>
      <c r="EZ368" s="673"/>
      <c r="FA368" s="673"/>
      <c r="FB368" s="673"/>
      <c r="FC368" s="673"/>
      <c r="FD368" s="673"/>
      <c r="FE368" s="673"/>
      <c r="FF368" s="673"/>
      <c r="FG368" s="673"/>
      <c r="FH368" s="673"/>
      <c r="FI368" s="673"/>
      <c r="FJ368" s="673"/>
      <c r="FK368" s="673"/>
      <c r="FL368" s="673"/>
      <c r="FM368" s="673"/>
      <c r="FN368" s="673"/>
      <c r="FO368" s="673"/>
      <c r="FP368" s="673"/>
      <c r="FQ368" s="673"/>
      <c r="FR368" s="673"/>
      <c r="FS368" s="673"/>
      <c r="FT368" s="673"/>
      <c r="FU368" s="673"/>
      <c r="FV368" s="673"/>
      <c r="FW368" s="673"/>
      <c r="FX368" s="673"/>
      <c r="FY368" s="673"/>
      <c r="FZ368" s="673"/>
      <c r="GA368" s="673"/>
      <c r="GB368" s="673"/>
      <c r="GC368" s="673"/>
      <c r="GD368" s="673"/>
      <c r="GE368" s="673"/>
      <c r="GF368" s="673"/>
      <c r="GG368" s="673"/>
      <c r="GH368" s="673"/>
      <c r="GI368" s="673"/>
      <c r="GJ368" s="673"/>
      <c r="GK368" s="673"/>
      <c r="GL368" s="673"/>
      <c r="GM368" s="673"/>
      <c r="GN368" s="673"/>
      <c r="GO368" s="673"/>
      <c r="GP368" s="673"/>
      <c r="GQ368" s="673"/>
      <c r="GR368" s="673"/>
      <c r="GS368" s="673"/>
      <c r="GT368" s="673"/>
      <c r="GU368" s="673"/>
      <c r="GV368" s="673"/>
      <c r="GW368" s="673"/>
      <c r="GX368" s="673"/>
      <c r="GY368" s="673"/>
      <c r="GZ368" s="673"/>
      <c r="HA368" s="673"/>
      <c r="HB368" s="673"/>
      <c r="HC368" s="673"/>
      <c r="HD368" s="673"/>
      <c r="HE368" s="673"/>
      <c r="HF368" s="673"/>
      <c r="HG368" s="673"/>
      <c r="HH368" s="673"/>
      <c r="HI368" s="673"/>
      <c r="HJ368" s="673"/>
      <c r="HK368" s="673"/>
      <c r="HL368" s="673"/>
      <c r="HM368" s="673"/>
      <c r="HN368" s="673"/>
      <c r="HO368" s="673"/>
      <c r="HP368" s="673"/>
      <c r="HQ368" s="673"/>
      <c r="HR368" s="673"/>
      <c r="HS368" s="673"/>
      <c r="HT368" s="673"/>
      <c r="HU368" s="673"/>
      <c r="HV368" s="673"/>
      <c r="HW368" s="673"/>
      <c r="HX368" s="673"/>
      <c r="HY368" s="673"/>
      <c r="HZ368" s="673"/>
      <c r="IA368" s="673"/>
      <c r="IB368" s="673"/>
      <c r="IC368" s="673"/>
      <c r="ID368" s="673"/>
      <c r="IE368" s="673"/>
      <c r="IF368" s="673"/>
      <c r="IG368" s="673"/>
      <c r="IH368" s="673"/>
      <c r="II368" s="673"/>
      <c r="IJ368" s="673"/>
      <c r="IK368" s="673"/>
      <c r="IL368" s="673"/>
      <c r="IM368" s="673"/>
      <c r="IN368" s="673"/>
      <c r="IO368" s="673"/>
      <c r="IP368" s="673"/>
      <c r="IQ368" s="70"/>
    </row>
    <row r="369" spans="10:251" ht="16.5" hidden="1" customHeight="1">
      <c r="J369" s="214"/>
      <c r="R369" s="95"/>
      <c r="S369" s="95"/>
      <c r="T369" s="95"/>
      <c r="U369" s="70"/>
      <c r="V369" s="214"/>
      <c r="W369" s="70"/>
      <c r="X369" s="70"/>
      <c r="Y369" s="70"/>
      <c r="Z369" s="70"/>
      <c r="AA369" s="70"/>
      <c r="AB369" s="70"/>
      <c r="AC369" s="70"/>
      <c r="AD369" s="70"/>
      <c r="AE369" s="70"/>
      <c r="AF369" s="70"/>
      <c r="AG369" s="70"/>
      <c r="AH369" s="70"/>
      <c r="AI369" s="70"/>
      <c r="AJ369" s="70"/>
      <c r="AK369" s="70"/>
      <c r="AL369" s="70"/>
      <c r="AM369" s="70"/>
      <c r="AN369" s="70"/>
      <c r="AO369" s="70"/>
      <c r="AP369" s="70"/>
      <c r="AQ369" s="70"/>
      <c r="AR369" s="70"/>
      <c r="AS369" s="70"/>
      <c r="AT369" s="70"/>
      <c r="AU369" s="70"/>
      <c r="AV369" s="70"/>
      <c r="AW369" s="70"/>
      <c r="AX369" s="70"/>
      <c r="AY369" s="70"/>
      <c r="AZ369" s="70"/>
      <c r="BA369" s="70"/>
      <c r="BB369" s="70"/>
      <c r="BC369" s="70"/>
      <c r="BD369" s="70"/>
      <c r="BE369" s="70"/>
      <c r="BF369" s="70"/>
      <c r="BG369" s="70"/>
      <c r="BH369" s="70"/>
      <c r="BI369" s="70"/>
      <c r="BJ369" s="70"/>
      <c r="BK369" s="70"/>
      <c r="BL369" s="70"/>
      <c r="BM369" s="70"/>
      <c r="BN369" s="70"/>
      <c r="BO369" s="70"/>
      <c r="BP369" s="70"/>
      <c r="BQ369" s="70"/>
      <c r="BR369" s="70"/>
      <c r="BS369" s="70"/>
      <c r="BT369" s="70"/>
      <c r="BU369" s="70"/>
      <c r="BV369" s="70"/>
      <c r="BW369" s="70"/>
      <c r="BX369" s="70"/>
      <c r="BY369" s="70"/>
      <c r="BZ369" s="70"/>
      <c r="CA369" s="70"/>
      <c r="CB369" s="70"/>
      <c r="CC369" s="70"/>
      <c r="CD369" s="70"/>
      <c r="CE369" s="70"/>
      <c r="CF369" s="70"/>
      <c r="CG369" s="70"/>
      <c r="CH369" s="70"/>
      <c r="CI369" s="70"/>
      <c r="CJ369" s="70"/>
      <c r="CK369" s="70"/>
      <c r="CL369" s="70"/>
      <c r="CM369" s="70"/>
      <c r="CN369" s="70"/>
      <c r="CO369" s="70"/>
      <c r="CP369" s="70"/>
      <c r="CQ369" s="70"/>
      <c r="CR369" s="70"/>
      <c r="CS369" s="70"/>
      <c r="CT369" s="70"/>
      <c r="CU369" s="70"/>
      <c r="CV369" s="70"/>
      <c r="CW369" s="70"/>
      <c r="CX369" s="70"/>
      <c r="CY369" s="70"/>
      <c r="CZ369" s="70"/>
      <c r="DA369" s="70"/>
      <c r="DB369" s="70"/>
      <c r="DC369" s="70"/>
      <c r="DD369" s="70"/>
      <c r="DE369" s="70"/>
      <c r="DF369" s="70"/>
      <c r="DG369" s="70"/>
      <c r="DH369" s="70"/>
      <c r="DI369" s="70"/>
      <c r="DJ369" s="70"/>
      <c r="DK369" s="70"/>
      <c r="DL369" s="70"/>
      <c r="DM369" s="70"/>
      <c r="DN369" s="70"/>
      <c r="DO369" s="70"/>
      <c r="DP369" s="70"/>
      <c r="DQ369" s="70"/>
      <c r="DR369" s="70"/>
      <c r="DS369" s="70"/>
      <c r="DT369" s="70"/>
      <c r="DU369" s="70"/>
      <c r="DV369" s="70"/>
      <c r="DW369" s="70"/>
      <c r="DX369" s="70"/>
      <c r="DY369" s="70"/>
      <c r="DZ369" s="70"/>
      <c r="EA369" s="70"/>
      <c r="EB369" s="70"/>
      <c r="EC369" s="70"/>
      <c r="ED369" s="70"/>
      <c r="EE369" s="95" t="s">
        <v>450</v>
      </c>
      <c r="EF369" s="662"/>
      <c r="EG369" s="662"/>
      <c r="EH369" s="662"/>
      <c r="EI369" s="216"/>
      <c r="EJ369" s="673"/>
      <c r="EK369" s="673"/>
      <c r="EL369" s="673"/>
      <c r="EM369" s="673"/>
      <c r="EN369" s="673"/>
      <c r="EO369" s="673"/>
      <c r="EP369" s="673"/>
      <c r="EQ369" s="673"/>
      <c r="ER369" s="673"/>
      <c r="ES369" s="673"/>
      <c r="ET369" s="673"/>
      <c r="EU369" s="673"/>
      <c r="EV369" s="673"/>
      <c r="EW369" s="673"/>
      <c r="EX369" s="673"/>
      <c r="EY369" s="673"/>
      <c r="EZ369" s="673"/>
      <c r="FA369" s="673"/>
      <c r="FB369" s="673"/>
      <c r="FC369" s="673"/>
      <c r="FD369" s="673"/>
      <c r="FE369" s="673"/>
      <c r="FF369" s="673"/>
      <c r="FG369" s="673"/>
      <c r="FH369" s="673"/>
      <c r="FI369" s="673"/>
      <c r="FJ369" s="673"/>
      <c r="FK369" s="673"/>
      <c r="FL369" s="673"/>
      <c r="FM369" s="673"/>
      <c r="FN369" s="673"/>
      <c r="FO369" s="673"/>
      <c r="FP369" s="673"/>
      <c r="FQ369" s="673"/>
      <c r="FR369" s="673"/>
      <c r="FS369" s="673"/>
      <c r="FT369" s="673"/>
      <c r="FU369" s="673"/>
      <c r="FV369" s="673"/>
      <c r="FW369" s="673"/>
      <c r="FX369" s="673"/>
      <c r="FY369" s="673"/>
      <c r="FZ369" s="673"/>
      <c r="GA369" s="673"/>
      <c r="GB369" s="673"/>
      <c r="GC369" s="673"/>
      <c r="GD369" s="673"/>
      <c r="GE369" s="673"/>
      <c r="GF369" s="673"/>
      <c r="GG369" s="673"/>
      <c r="GH369" s="673"/>
      <c r="GI369" s="673"/>
      <c r="GJ369" s="673"/>
      <c r="GK369" s="673"/>
      <c r="GL369" s="673"/>
      <c r="GM369" s="673"/>
      <c r="GN369" s="673"/>
      <c r="GO369" s="673"/>
      <c r="GP369" s="673"/>
      <c r="GQ369" s="673"/>
      <c r="GR369" s="673"/>
      <c r="GS369" s="673"/>
      <c r="GT369" s="673"/>
      <c r="GU369" s="673"/>
      <c r="GV369" s="673"/>
      <c r="GW369" s="673"/>
      <c r="GX369" s="673"/>
      <c r="GY369" s="673"/>
      <c r="GZ369" s="673"/>
      <c r="HA369" s="673"/>
      <c r="HB369" s="673"/>
      <c r="HC369" s="673"/>
      <c r="HD369" s="673"/>
      <c r="HE369" s="673"/>
      <c r="HF369" s="673"/>
      <c r="HG369" s="673"/>
      <c r="HH369" s="673"/>
      <c r="HI369" s="673"/>
      <c r="HJ369" s="673"/>
      <c r="HK369" s="673"/>
      <c r="HL369" s="673"/>
      <c r="HM369" s="673"/>
      <c r="HN369" s="673"/>
      <c r="HO369" s="673"/>
      <c r="HP369" s="673"/>
      <c r="HQ369" s="673"/>
      <c r="HR369" s="673"/>
      <c r="HS369" s="673"/>
      <c r="HT369" s="673"/>
      <c r="HU369" s="673"/>
      <c r="HV369" s="673"/>
      <c r="HW369" s="673"/>
      <c r="HX369" s="673"/>
      <c r="HY369" s="673"/>
      <c r="HZ369" s="673"/>
      <c r="IA369" s="673"/>
      <c r="IB369" s="673"/>
      <c r="IC369" s="673"/>
      <c r="ID369" s="673"/>
      <c r="IE369" s="673"/>
      <c r="IF369" s="673"/>
      <c r="IG369" s="673"/>
      <c r="IH369" s="673"/>
      <c r="II369" s="673"/>
      <c r="IJ369" s="673"/>
      <c r="IK369" s="673"/>
      <c r="IL369" s="673"/>
      <c r="IM369" s="673"/>
      <c r="IN369" s="673"/>
      <c r="IO369" s="673"/>
      <c r="IP369" s="673"/>
      <c r="IQ369" s="70"/>
    </row>
    <row r="370" spans="10:251" ht="16.5" hidden="1" customHeight="1">
      <c r="J370" s="214"/>
      <c r="R370" s="95"/>
      <c r="S370" s="95"/>
      <c r="T370" s="95"/>
      <c r="U370" s="70"/>
      <c r="V370" s="214"/>
      <c r="W370" s="70"/>
      <c r="X370" s="70"/>
      <c r="Y370" s="70"/>
      <c r="Z370" s="70"/>
      <c r="AA370" s="70"/>
      <c r="AB370" s="70"/>
      <c r="AC370" s="70"/>
      <c r="AD370" s="70"/>
      <c r="AE370" s="70"/>
      <c r="AF370" s="70"/>
      <c r="AG370" s="70"/>
      <c r="AH370" s="70"/>
      <c r="AI370" s="70"/>
      <c r="AJ370" s="70"/>
      <c r="AK370" s="70"/>
      <c r="AL370" s="70"/>
      <c r="AM370" s="70"/>
      <c r="AN370" s="70"/>
      <c r="AO370" s="70"/>
      <c r="AP370" s="70"/>
      <c r="AQ370" s="70"/>
      <c r="AR370" s="70"/>
      <c r="AS370" s="70"/>
      <c r="AT370" s="70"/>
      <c r="AU370" s="70"/>
      <c r="AV370" s="70"/>
      <c r="AW370" s="70"/>
      <c r="AX370" s="70"/>
      <c r="AY370" s="70"/>
      <c r="AZ370" s="70"/>
      <c r="BA370" s="70"/>
      <c r="BB370" s="70"/>
      <c r="BC370" s="70"/>
      <c r="BD370" s="70"/>
      <c r="BE370" s="70"/>
      <c r="BF370" s="70"/>
      <c r="BG370" s="70"/>
      <c r="BH370" s="70"/>
      <c r="BI370" s="70"/>
      <c r="BJ370" s="70"/>
      <c r="BK370" s="70"/>
      <c r="BL370" s="70"/>
      <c r="BM370" s="70"/>
      <c r="BN370" s="70"/>
      <c r="BO370" s="70"/>
      <c r="BP370" s="70"/>
      <c r="BQ370" s="70"/>
      <c r="BR370" s="70"/>
      <c r="BS370" s="70"/>
      <c r="BT370" s="70"/>
      <c r="BU370" s="70"/>
      <c r="BV370" s="70"/>
      <c r="BW370" s="70"/>
      <c r="BX370" s="70"/>
      <c r="BY370" s="70"/>
      <c r="BZ370" s="70"/>
      <c r="CA370" s="70"/>
      <c r="CB370" s="70"/>
      <c r="CC370" s="70"/>
      <c r="CD370" s="70"/>
      <c r="CE370" s="70"/>
      <c r="CF370" s="70"/>
      <c r="CG370" s="70"/>
      <c r="CH370" s="70"/>
      <c r="CI370" s="70"/>
      <c r="CJ370" s="70"/>
      <c r="CK370" s="70"/>
      <c r="CL370" s="70"/>
      <c r="CM370" s="70"/>
      <c r="CN370" s="70"/>
      <c r="CO370" s="70"/>
      <c r="CP370" s="70"/>
      <c r="CQ370" s="70"/>
      <c r="CR370" s="70"/>
      <c r="CS370" s="70"/>
      <c r="CT370" s="70"/>
      <c r="CU370" s="70"/>
      <c r="CV370" s="70"/>
      <c r="CW370" s="70"/>
      <c r="CX370" s="70"/>
      <c r="CY370" s="70"/>
      <c r="CZ370" s="70"/>
      <c r="DA370" s="70"/>
      <c r="DB370" s="70"/>
      <c r="DC370" s="70"/>
      <c r="DD370" s="70"/>
      <c r="DE370" s="70"/>
      <c r="DF370" s="70"/>
      <c r="DG370" s="70"/>
      <c r="DH370" s="70"/>
      <c r="DI370" s="70"/>
      <c r="DJ370" s="70"/>
      <c r="DK370" s="70"/>
      <c r="DL370" s="70"/>
      <c r="DM370" s="70"/>
      <c r="DN370" s="70"/>
      <c r="DO370" s="70"/>
      <c r="DP370" s="70"/>
      <c r="DQ370" s="70"/>
      <c r="DR370" s="70"/>
      <c r="DS370" s="70"/>
      <c r="DT370" s="70"/>
      <c r="DU370" s="70"/>
      <c r="DV370" s="70"/>
      <c r="DW370" s="70"/>
      <c r="DX370" s="70"/>
      <c r="DY370" s="70"/>
      <c r="DZ370" s="70"/>
      <c r="EA370" s="70"/>
      <c r="EB370" s="70"/>
      <c r="EC370" s="70"/>
      <c r="ED370" s="70"/>
      <c r="EE370" s="95" t="s">
        <v>450</v>
      </c>
      <c r="EF370" s="662"/>
      <c r="EG370" s="662"/>
      <c r="EH370" s="662"/>
      <c r="EI370" s="216"/>
      <c r="EJ370" s="673"/>
      <c r="EK370" s="673"/>
      <c r="EL370" s="673"/>
      <c r="EM370" s="673"/>
      <c r="EN370" s="673"/>
      <c r="EO370" s="673"/>
      <c r="EP370" s="673"/>
      <c r="EQ370" s="673"/>
      <c r="ER370" s="673"/>
      <c r="ES370" s="673"/>
      <c r="ET370" s="673"/>
      <c r="EU370" s="673"/>
      <c r="EV370" s="673"/>
      <c r="EW370" s="673"/>
      <c r="EX370" s="673"/>
      <c r="EY370" s="673"/>
      <c r="EZ370" s="673"/>
      <c r="FA370" s="673"/>
      <c r="FB370" s="673"/>
      <c r="FC370" s="673"/>
      <c r="FD370" s="673"/>
      <c r="FE370" s="673"/>
      <c r="FF370" s="673"/>
      <c r="FG370" s="673"/>
      <c r="FH370" s="673"/>
      <c r="FI370" s="673"/>
      <c r="FJ370" s="673"/>
      <c r="FK370" s="673"/>
      <c r="FL370" s="673"/>
      <c r="FM370" s="673"/>
      <c r="FN370" s="673"/>
      <c r="FO370" s="673"/>
      <c r="FP370" s="673"/>
      <c r="FQ370" s="673"/>
      <c r="FR370" s="673"/>
      <c r="FS370" s="673"/>
      <c r="FT370" s="673"/>
      <c r="FU370" s="673"/>
      <c r="FV370" s="673"/>
      <c r="FW370" s="673"/>
      <c r="FX370" s="673"/>
      <c r="FY370" s="673"/>
      <c r="FZ370" s="673"/>
      <c r="GA370" s="673"/>
      <c r="GB370" s="673"/>
      <c r="GC370" s="673"/>
      <c r="GD370" s="673"/>
      <c r="GE370" s="673"/>
      <c r="GF370" s="673"/>
      <c r="GG370" s="673"/>
      <c r="GH370" s="673"/>
      <c r="GI370" s="673"/>
      <c r="GJ370" s="673"/>
      <c r="GK370" s="673"/>
      <c r="GL370" s="673"/>
      <c r="GM370" s="673"/>
      <c r="GN370" s="673"/>
      <c r="GO370" s="673"/>
      <c r="GP370" s="673"/>
      <c r="GQ370" s="673"/>
      <c r="GR370" s="673"/>
      <c r="GS370" s="673"/>
      <c r="GT370" s="673"/>
      <c r="GU370" s="673"/>
      <c r="GV370" s="673"/>
      <c r="GW370" s="673"/>
      <c r="GX370" s="673"/>
      <c r="GY370" s="673"/>
      <c r="GZ370" s="673"/>
      <c r="HA370" s="673"/>
      <c r="HB370" s="673"/>
      <c r="HC370" s="673"/>
      <c r="HD370" s="673"/>
      <c r="HE370" s="673"/>
      <c r="HF370" s="673"/>
      <c r="HG370" s="673"/>
      <c r="HH370" s="673"/>
      <c r="HI370" s="673"/>
      <c r="HJ370" s="673"/>
      <c r="HK370" s="673"/>
      <c r="HL370" s="673"/>
      <c r="HM370" s="673"/>
      <c r="HN370" s="673"/>
      <c r="HO370" s="673"/>
      <c r="HP370" s="673"/>
      <c r="HQ370" s="673"/>
      <c r="HR370" s="673"/>
      <c r="HS370" s="673"/>
      <c r="HT370" s="673"/>
      <c r="HU370" s="673"/>
      <c r="HV370" s="673"/>
      <c r="HW370" s="673"/>
      <c r="HX370" s="673"/>
      <c r="HY370" s="673"/>
      <c r="HZ370" s="673"/>
      <c r="IA370" s="673"/>
      <c r="IB370" s="673"/>
      <c r="IC370" s="673"/>
      <c r="ID370" s="673"/>
      <c r="IE370" s="673"/>
      <c r="IF370" s="673"/>
      <c r="IG370" s="673"/>
      <c r="IH370" s="673"/>
      <c r="II370" s="673"/>
      <c r="IJ370" s="673"/>
      <c r="IK370" s="673"/>
      <c r="IL370" s="673"/>
      <c r="IM370" s="673"/>
      <c r="IN370" s="673"/>
      <c r="IO370" s="673"/>
      <c r="IP370" s="673"/>
      <c r="IQ370" s="70"/>
    </row>
    <row r="371" spans="10:251" ht="16.5" hidden="1" customHeight="1">
      <c r="J371" s="214"/>
      <c r="R371" s="95"/>
      <c r="S371" s="95"/>
      <c r="T371" s="95"/>
      <c r="U371" s="70"/>
      <c r="V371" s="214"/>
      <c r="W371" s="70"/>
      <c r="X371" s="70"/>
      <c r="Y371" s="70"/>
      <c r="Z371" s="70"/>
      <c r="AA371" s="70"/>
      <c r="AB371" s="70"/>
      <c r="AC371" s="70"/>
      <c r="AD371" s="70"/>
      <c r="AE371" s="70"/>
      <c r="AF371" s="70"/>
      <c r="AG371" s="70"/>
      <c r="AH371" s="70"/>
      <c r="AI371" s="70"/>
      <c r="AJ371" s="70"/>
      <c r="AK371" s="70"/>
      <c r="AL371" s="70"/>
      <c r="AM371" s="70"/>
      <c r="AN371" s="70"/>
      <c r="AO371" s="70"/>
      <c r="AP371" s="70"/>
      <c r="AQ371" s="70"/>
      <c r="AR371" s="70"/>
      <c r="AS371" s="70"/>
      <c r="AT371" s="70"/>
      <c r="AU371" s="70"/>
      <c r="AV371" s="70"/>
      <c r="AW371" s="70"/>
      <c r="AX371" s="70"/>
      <c r="AY371" s="70"/>
      <c r="AZ371" s="70"/>
      <c r="BA371" s="70"/>
      <c r="BB371" s="70"/>
      <c r="BC371" s="70"/>
      <c r="BD371" s="70"/>
      <c r="BE371" s="70"/>
      <c r="BF371" s="70"/>
      <c r="BG371" s="70"/>
      <c r="BH371" s="70"/>
      <c r="BI371" s="70"/>
      <c r="BJ371" s="70"/>
      <c r="BK371" s="70"/>
      <c r="BL371" s="70"/>
      <c r="BM371" s="70"/>
      <c r="BN371" s="70"/>
      <c r="BO371" s="70"/>
      <c r="BP371" s="70"/>
      <c r="BQ371" s="70"/>
      <c r="BR371" s="70"/>
      <c r="BS371" s="70"/>
      <c r="BT371" s="70"/>
      <c r="BU371" s="70"/>
      <c r="BV371" s="70"/>
      <c r="BW371" s="70"/>
      <c r="BX371" s="70"/>
      <c r="BY371" s="70"/>
      <c r="BZ371" s="70"/>
      <c r="CA371" s="70"/>
      <c r="CB371" s="70"/>
      <c r="CC371" s="70"/>
      <c r="CD371" s="70"/>
      <c r="CE371" s="70"/>
      <c r="CF371" s="70"/>
      <c r="CG371" s="70"/>
      <c r="CH371" s="70"/>
      <c r="CI371" s="70"/>
      <c r="CJ371" s="70"/>
      <c r="CK371" s="70"/>
      <c r="CL371" s="70"/>
      <c r="CM371" s="70"/>
      <c r="CN371" s="70"/>
      <c r="CO371" s="70"/>
      <c r="CP371" s="70"/>
      <c r="CQ371" s="70"/>
      <c r="CR371" s="70"/>
      <c r="CS371" s="70"/>
      <c r="CT371" s="70"/>
      <c r="CU371" s="70"/>
      <c r="CV371" s="70"/>
      <c r="CW371" s="70"/>
      <c r="CX371" s="70"/>
      <c r="CY371" s="70"/>
      <c r="CZ371" s="70"/>
      <c r="DA371" s="70"/>
      <c r="DB371" s="70"/>
      <c r="DC371" s="70"/>
      <c r="DD371" s="70"/>
      <c r="DE371" s="70"/>
      <c r="DF371" s="70"/>
      <c r="DG371" s="70"/>
      <c r="DH371" s="70"/>
      <c r="DI371" s="70"/>
      <c r="DJ371" s="70"/>
      <c r="DK371" s="70"/>
      <c r="DL371" s="70"/>
      <c r="DM371" s="70"/>
      <c r="DN371" s="70"/>
      <c r="DO371" s="70"/>
      <c r="DP371" s="70"/>
      <c r="DQ371" s="70"/>
      <c r="DR371" s="70"/>
      <c r="DS371" s="70"/>
      <c r="DT371" s="70"/>
      <c r="DU371" s="70"/>
      <c r="DV371" s="70"/>
      <c r="DW371" s="70"/>
      <c r="DX371" s="70"/>
      <c r="DY371" s="70"/>
      <c r="DZ371" s="70"/>
      <c r="EA371" s="70"/>
      <c r="EB371" s="70"/>
      <c r="EC371" s="70"/>
      <c r="ED371" s="70"/>
      <c r="EE371" s="95" t="s">
        <v>450</v>
      </c>
      <c r="EF371" s="662"/>
      <c r="EG371" s="662"/>
      <c r="EH371" s="662"/>
      <c r="EI371" s="216"/>
      <c r="EJ371" s="673"/>
      <c r="EK371" s="673"/>
      <c r="EL371" s="673"/>
      <c r="EM371" s="673"/>
      <c r="EN371" s="673"/>
      <c r="EO371" s="673"/>
      <c r="EP371" s="673"/>
      <c r="EQ371" s="673"/>
      <c r="ER371" s="673"/>
      <c r="ES371" s="673"/>
      <c r="ET371" s="673"/>
      <c r="EU371" s="673"/>
      <c r="EV371" s="673"/>
      <c r="EW371" s="673"/>
      <c r="EX371" s="673"/>
      <c r="EY371" s="673"/>
      <c r="EZ371" s="673"/>
      <c r="FA371" s="673"/>
      <c r="FB371" s="673"/>
      <c r="FC371" s="673"/>
      <c r="FD371" s="673"/>
      <c r="FE371" s="673"/>
      <c r="FF371" s="673"/>
      <c r="FG371" s="673"/>
      <c r="FH371" s="673"/>
      <c r="FI371" s="673"/>
      <c r="FJ371" s="673"/>
      <c r="FK371" s="673"/>
      <c r="FL371" s="673"/>
      <c r="FM371" s="673"/>
      <c r="FN371" s="673"/>
      <c r="FO371" s="673"/>
      <c r="FP371" s="673"/>
      <c r="FQ371" s="673"/>
      <c r="FR371" s="673"/>
      <c r="FS371" s="673"/>
      <c r="FT371" s="673"/>
      <c r="FU371" s="673"/>
      <c r="FV371" s="673"/>
      <c r="FW371" s="673"/>
      <c r="FX371" s="673"/>
      <c r="FY371" s="673"/>
      <c r="FZ371" s="673"/>
      <c r="GA371" s="673"/>
      <c r="GB371" s="673"/>
      <c r="GC371" s="673"/>
      <c r="GD371" s="673"/>
      <c r="GE371" s="673"/>
      <c r="GF371" s="673"/>
      <c r="GG371" s="673"/>
      <c r="GH371" s="673"/>
      <c r="GI371" s="673"/>
      <c r="GJ371" s="673"/>
      <c r="GK371" s="673"/>
      <c r="GL371" s="673"/>
      <c r="GM371" s="673"/>
      <c r="GN371" s="673"/>
      <c r="GO371" s="673"/>
      <c r="GP371" s="673"/>
      <c r="GQ371" s="673"/>
      <c r="GR371" s="673"/>
      <c r="GS371" s="673"/>
      <c r="GT371" s="673"/>
      <c r="GU371" s="673"/>
      <c r="GV371" s="673"/>
      <c r="GW371" s="673"/>
      <c r="GX371" s="673"/>
      <c r="GY371" s="673"/>
      <c r="GZ371" s="673"/>
      <c r="HA371" s="673"/>
      <c r="HB371" s="673"/>
      <c r="HC371" s="673"/>
      <c r="HD371" s="673"/>
      <c r="HE371" s="673"/>
      <c r="HF371" s="673"/>
      <c r="HG371" s="673"/>
      <c r="HH371" s="673"/>
      <c r="HI371" s="673"/>
      <c r="HJ371" s="673"/>
      <c r="HK371" s="673"/>
      <c r="HL371" s="673"/>
      <c r="HM371" s="673"/>
      <c r="HN371" s="673"/>
      <c r="HO371" s="673"/>
      <c r="HP371" s="673"/>
      <c r="HQ371" s="673"/>
      <c r="HR371" s="673"/>
      <c r="HS371" s="673"/>
      <c r="HT371" s="673"/>
      <c r="HU371" s="673"/>
      <c r="HV371" s="673"/>
      <c r="HW371" s="673"/>
      <c r="HX371" s="673"/>
      <c r="HY371" s="673"/>
      <c r="HZ371" s="673"/>
      <c r="IA371" s="673"/>
      <c r="IB371" s="673"/>
      <c r="IC371" s="673"/>
      <c r="ID371" s="673"/>
      <c r="IE371" s="673"/>
      <c r="IF371" s="673"/>
      <c r="IG371" s="673"/>
      <c r="IH371" s="673"/>
      <c r="II371" s="673"/>
      <c r="IJ371" s="673"/>
      <c r="IK371" s="673"/>
      <c r="IL371" s="673"/>
      <c r="IM371" s="673"/>
      <c r="IN371" s="673"/>
      <c r="IO371" s="673"/>
      <c r="IP371" s="673"/>
      <c r="IQ371" s="70"/>
    </row>
    <row r="372" spans="10:251" ht="16.5" hidden="1" customHeight="1">
      <c r="J372" s="214"/>
      <c r="R372" s="95"/>
      <c r="S372" s="95"/>
      <c r="T372" s="95"/>
      <c r="U372" s="70"/>
      <c r="V372" s="214"/>
      <c r="W372" s="70"/>
      <c r="X372" s="70"/>
      <c r="Y372" s="70"/>
      <c r="Z372" s="70"/>
      <c r="AA372" s="70"/>
      <c r="AB372" s="70"/>
      <c r="AC372" s="70"/>
      <c r="AD372" s="70"/>
      <c r="AE372" s="70"/>
      <c r="AF372" s="70"/>
      <c r="AG372" s="70"/>
      <c r="AH372" s="70"/>
      <c r="AI372" s="70"/>
      <c r="AJ372" s="70"/>
      <c r="AK372" s="70"/>
      <c r="AL372" s="70"/>
      <c r="AM372" s="70"/>
      <c r="AN372" s="70"/>
      <c r="AO372" s="70"/>
      <c r="AP372" s="70"/>
      <c r="AQ372" s="70"/>
      <c r="AR372" s="70"/>
      <c r="AS372" s="70"/>
      <c r="AT372" s="70"/>
      <c r="AU372" s="70"/>
      <c r="AV372" s="70"/>
      <c r="AW372" s="70"/>
      <c r="AX372" s="70"/>
      <c r="AY372" s="70"/>
      <c r="AZ372" s="70"/>
      <c r="BA372" s="70"/>
      <c r="BB372" s="70"/>
      <c r="BC372" s="70"/>
      <c r="BD372" s="70"/>
      <c r="BE372" s="70"/>
      <c r="BF372" s="70"/>
      <c r="BG372" s="70"/>
      <c r="BH372" s="70"/>
      <c r="BI372" s="70"/>
      <c r="BJ372" s="70"/>
      <c r="BK372" s="70"/>
      <c r="BL372" s="70"/>
      <c r="BM372" s="70"/>
      <c r="BN372" s="70"/>
      <c r="BO372" s="70"/>
      <c r="BP372" s="70"/>
      <c r="BQ372" s="70"/>
      <c r="BR372" s="70"/>
      <c r="BS372" s="70"/>
      <c r="BT372" s="70"/>
      <c r="BU372" s="70"/>
      <c r="BV372" s="70"/>
      <c r="BW372" s="70"/>
      <c r="BX372" s="70"/>
      <c r="BY372" s="70"/>
      <c r="BZ372" s="70"/>
      <c r="CA372" s="70"/>
      <c r="CB372" s="70"/>
      <c r="CC372" s="70"/>
      <c r="CD372" s="70"/>
      <c r="CE372" s="70"/>
      <c r="CF372" s="70"/>
      <c r="CG372" s="70"/>
      <c r="CH372" s="70"/>
      <c r="CI372" s="70"/>
      <c r="CJ372" s="70"/>
      <c r="CK372" s="70"/>
      <c r="CL372" s="70"/>
      <c r="CM372" s="70"/>
      <c r="CN372" s="70"/>
      <c r="CO372" s="70"/>
      <c r="CP372" s="70"/>
      <c r="CQ372" s="70"/>
      <c r="CR372" s="70"/>
      <c r="CS372" s="70"/>
      <c r="CT372" s="70"/>
      <c r="CU372" s="70"/>
      <c r="CV372" s="70"/>
      <c r="CW372" s="70"/>
      <c r="CX372" s="70"/>
      <c r="CY372" s="70"/>
      <c r="CZ372" s="70"/>
      <c r="DA372" s="70"/>
      <c r="DB372" s="70"/>
      <c r="DC372" s="70"/>
      <c r="DD372" s="70"/>
      <c r="DE372" s="70"/>
      <c r="DF372" s="70"/>
      <c r="DG372" s="70"/>
      <c r="DH372" s="70"/>
      <c r="DI372" s="70"/>
      <c r="DJ372" s="70"/>
      <c r="DK372" s="70"/>
      <c r="DL372" s="70"/>
      <c r="DM372" s="70"/>
      <c r="DN372" s="70"/>
      <c r="DO372" s="70"/>
      <c r="DP372" s="70"/>
      <c r="DQ372" s="70"/>
      <c r="DR372" s="70"/>
      <c r="DS372" s="70"/>
      <c r="DT372" s="70"/>
      <c r="DU372" s="70"/>
      <c r="DV372" s="70"/>
      <c r="DW372" s="70"/>
      <c r="DX372" s="70"/>
      <c r="DY372" s="70"/>
      <c r="DZ372" s="70"/>
      <c r="EA372" s="70"/>
      <c r="EB372" s="70"/>
      <c r="EC372" s="70"/>
      <c r="ED372" s="70"/>
      <c r="EE372" s="95" t="s">
        <v>450</v>
      </c>
      <c r="EF372" s="662"/>
      <c r="EG372" s="662"/>
      <c r="EH372" s="662"/>
      <c r="EI372" s="216"/>
      <c r="EJ372" s="673"/>
      <c r="EK372" s="673"/>
      <c r="EL372" s="673"/>
      <c r="EM372" s="673"/>
      <c r="EN372" s="673"/>
      <c r="EO372" s="673"/>
      <c r="EP372" s="673"/>
      <c r="EQ372" s="673"/>
      <c r="ER372" s="673"/>
      <c r="ES372" s="673"/>
      <c r="ET372" s="673"/>
      <c r="EU372" s="673"/>
      <c r="EV372" s="673"/>
      <c r="EW372" s="673"/>
      <c r="EX372" s="673"/>
      <c r="EY372" s="673"/>
      <c r="EZ372" s="673"/>
      <c r="FA372" s="673"/>
      <c r="FB372" s="673"/>
      <c r="FC372" s="673"/>
      <c r="FD372" s="673"/>
      <c r="FE372" s="673"/>
      <c r="FF372" s="673"/>
      <c r="FG372" s="673"/>
      <c r="FH372" s="673"/>
      <c r="FI372" s="673"/>
      <c r="FJ372" s="673"/>
      <c r="FK372" s="673"/>
      <c r="FL372" s="673"/>
      <c r="FM372" s="673"/>
      <c r="FN372" s="673"/>
      <c r="FO372" s="673"/>
      <c r="FP372" s="673"/>
      <c r="FQ372" s="673"/>
      <c r="FR372" s="673"/>
      <c r="FS372" s="673"/>
      <c r="FT372" s="673"/>
      <c r="FU372" s="673"/>
      <c r="FV372" s="673"/>
      <c r="FW372" s="673"/>
      <c r="FX372" s="673"/>
      <c r="FY372" s="673"/>
      <c r="FZ372" s="673"/>
      <c r="GA372" s="673"/>
      <c r="GB372" s="673"/>
      <c r="GC372" s="673"/>
      <c r="GD372" s="673"/>
      <c r="GE372" s="673"/>
      <c r="GF372" s="673"/>
      <c r="GG372" s="673"/>
      <c r="GH372" s="673"/>
      <c r="GI372" s="673"/>
      <c r="GJ372" s="673"/>
      <c r="GK372" s="673"/>
      <c r="GL372" s="673"/>
      <c r="GM372" s="673"/>
      <c r="GN372" s="673"/>
      <c r="GO372" s="673"/>
      <c r="GP372" s="673"/>
      <c r="GQ372" s="673"/>
      <c r="GR372" s="673"/>
      <c r="GS372" s="673"/>
      <c r="GT372" s="673"/>
      <c r="GU372" s="673"/>
      <c r="GV372" s="673"/>
      <c r="GW372" s="673"/>
      <c r="GX372" s="673"/>
      <c r="GY372" s="673"/>
      <c r="GZ372" s="673"/>
      <c r="HA372" s="673"/>
      <c r="HB372" s="673"/>
      <c r="HC372" s="673"/>
      <c r="HD372" s="673"/>
      <c r="HE372" s="673"/>
      <c r="HF372" s="673"/>
      <c r="HG372" s="673"/>
      <c r="HH372" s="673"/>
      <c r="HI372" s="673"/>
      <c r="HJ372" s="673"/>
      <c r="HK372" s="673"/>
      <c r="HL372" s="673"/>
      <c r="HM372" s="673"/>
      <c r="HN372" s="673"/>
      <c r="HO372" s="673"/>
      <c r="HP372" s="673"/>
      <c r="HQ372" s="673"/>
      <c r="HR372" s="673"/>
      <c r="HS372" s="673"/>
      <c r="HT372" s="673"/>
      <c r="HU372" s="673"/>
      <c r="HV372" s="673"/>
      <c r="HW372" s="673"/>
      <c r="HX372" s="673"/>
      <c r="HY372" s="673"/>
      <c r="HZ372" s="673"/>
      <c r="IA372" s="673"/>
      <c r="IB372" s="673"/>
      <c r="IC372" s="673"/>
      <c r="ID372" s="673"/>
      <c r="IE372" s="673"/>
      <c r="IF372" s="673"/>
      <c r="IG372" s="673"/>
      <c r="IH372" s="673"/>
      <c r="II372" s="673"/>
      <c r="IJ372" s="673"/>
      <c r="IK372" s="673"/>
      <c r="IL372" s="673"/>
      <c r="IM372" s="673"/>
      <c r="IN372" s="673"/>
      <c r="IO372" s="673"/>
      <c r="IP372" s="673"/>
      <c r="IQ372" s="70"/>
    </row>
    <row r="373" spans="10:251" ht="16.5" hidden="1" customHeight="1">
      <c r="J373" s="214"/>
      <c r="R373" s="95"/>
      <c r="S373" s="95"/>
      <c r="T373" s="95"/>
      <c r="U373" s="70"/>
      <c r="V373" s="214"/>
      <c r="W373" s="70"/>
      <c r="X373" s="70"/>
      <c r="Y373" s="70"/>
      <c r="Z373" s="70"/>
      <c r="AA373" s="70"/>
      <c r="AB373" s="70"/>
      <c r="AC373" s="70"/>
      <c r="AD373" s="70"/>
      <c r="AE373" s="70"/>
      <c r="AF373" s="70"/>
      <c r="AG373" s="70"/>
      <c r="AH373" s="70"/>
      <c r="AI373" s="70"/>
      <c r="AJ373" s="70"/>
      <c r="AK373" s="70"/>
      <c r="AL373" s="70"/>
      <c r="AM373" s="70"/>
      <c r="AN373" s="70"/>
      <c r="AO373" s="70"/>
      <c r="AP373" s="70"/>
      <c r="AQ373" s="70"/>
      <c r="AR373" s="70"/>
      <c r="AS373" s="70"/>
      <c r="AT373" s="70"/>
      <c r="AU373" s="70"/>
      <c r="AV373" s="70"/>
      <c r="AW373" s="70"/>
      <c r="AX373" s="70"/>
      <c r="AY373" s="70"/>
      <c r="AZ373" s="70"/>
      <c r="BA373" s="70"/>
      <c r="BB373" s="70"/>
      <c r="BC373" s="70"/>
      <c r="BD373" s="70"/>
      <c r="BE373" s="70"/>
      <c r="BF373" s="70"/>
      <c r="BG373" s="70"/>
      <c r="BH373" s="70"/>
      <c r="BI373" s="70"/>
      <c r="BJ373" s="70"/>
      <c r="BK373" s="70"/>
      <c r="BL373" s="70"/>
      <c r="BM373" s="70"/>
      <c r="BN373" s="70"/>
      <c r="BO373" s="70"/>
      <c r="BP373" s="70"/>
      <c r="BQ373" s="70"/>
      <c r="BR373" s="70"/>
      <c r="BS373" s="70"/>
      <c r="BT373" s="70"/>
      <c r="BU373" s="70"/>
      <c r="BV373" s="70"/>
      <c r="BW373" s="70"/>
      <c r="BX373" s="70"/>
      <c r="BY373" s="70"/>
      <c r="BZ373" s="70"/>
      <c r="CA373" s="70"/>
      <c r="CB373" s="70"/>
      <c r="CC373" s="70"/>
      <c r="CD373" s="70"/>
      <c r="CE373" s="70"/>
      <c r="CF373" s="70"/>
      <c r="CG373" s="70"/>
      <c r="CH373" s="70"/>
      <c r="CI373" s="70"/>
      <c r="CJ373" s="70"/>
      <c r="CK373" s="70"/>
      <c r="CL373" s="70"/>
      <c r="CM373" s="70"/>
      <c r="CN373" s="70"/>
      <c r="CO373" s="70"/>
      <c r="CP373" s="70"/>
      <c r="CQ373" s="70"/>
      <c r="CR373" s="70"/>
      <c r="CS373" s="70"/>
      <c r="CT373" s="70"/>
      <c r="CU373" s="70"/>
      <c r="CV373" s="70"/>
      <c r="CW373" s="70"/>
      <c r="CX373" s="70"/>
      <c r="CY373" s="70"/>
      <c r="CZ373" s="70"/>
      <c r="DA373" s="70"/>
      <c r="DB373" s="70"/>
      <c r="DC373" s="70"/>
      <c r="DD373" s="70"/>
      <c r="DE373" s="70"/>
      <c r="DF373" s="70"/>
      <c r="DG373" s="70"/>
      <c r="DH373" s="70"/>
      <c r="DI373" s="70"/>
      <c r="DJ373" s="70"/>
      <c r="DK373" s="70"/>
      <c r="DL373" s="70"/>
      <c r="DM373" s="70"/>
      <c r="DN373" s="70"/>
      <c r="DO373" s="70"/>
      <c r="DP373" s="70"/>
      <c r="DQ373" s="70"/>
      <c r="DR373" s="70"/>
      <c r="DS373" s="70"/>
      <c r="DT373" s="70"/>
      <c r="DU373" s="70"/>
      <c r="DV373" s="70"/>
      <c r="DW373" s="70"/>
      <c r="DX373" s="70"/>
      <c r="DY373" s="70"/>
      <c r="DZ373" s="70"/>
      <c r="EA373" s="70"/>
      <c r="EB373" s="70"/>
      <c r="EC373" s="70"/>
      <c r="ED373" s="70"/>
      <c r="EE373" s="95" t="s">
        <v>450</v>
      </c>
      <c r="EF373" s="662"/>
      <c r="EG373" s="662"/>
      <c r="EH373" s="662"/>
      <c r="EI373" s="216"/>
      <c r="EJ373" s="673"/>
      <c r="EK373" s="673"/>
      <c r="EL373" s="673"/>
      <c r="EM373" s="673"/>
      <c r="EN373" s="673"/>
      <c r="EO373" s="673"/>
      <c r="EP373" s="673"/>
      <c r="EQ373" s="673"/>
      <c r="ER373" s="673"/>
      <c r="ES373" s="673"/>
      <c r="ET373" s="673"/>
      <c r="EU373" s="673"/>
      <c r="EV373" s="673"/>
      <c r="EW373" s="673"/>
      <c r="EX373" s="673"/>
      <c r="EY373" s="673"/>
      <c r="EZ373" s="673"/>
      <c r="FA373" s="673"/>
      <c r="FB373" s="673"/>
      <c r="FC373" s="673"/>
      <c r="FD373" s="673"/>
      <c r="FE373" s="673"/>
      <c r="FF373" s="673"/>
      <c r="FG373" s="673"/>
      <c r="FH373" s="673"/>
      <c r="FI373" s="673"/>
      <c r="FJ373" s="673"/>
      <c r="FK373" s="673"/>
      <c r="FL373" s="673"/>
      <c r="FM373" s="673"/>
      <c r="FN373" s="673"/>
      <c r="FO373" s="673"/>
      <c r="FP373" s="673"/>
      <c r="FQ373" s="673"/>
      <c r="FR373" s="673"/>
      <c r="FS373" s="673"/>
      <c r="FT373" s="673"/>
      <c r="FU373" s="673"/>
      <c r="FV373" s="673"/>
      <c r="FW373" s="673"/>
      <c r="FX373" s="673"/>
      <c r="FY373" s="673"/>
      <c r="FZ373" s="673"/>
      <c r="GA373" s="673"/>
      <c r="GB373" s="673"/>
      <c r="GC373" s="673"/>
      <c r="GD373" s="673"/>
      <c r="GE373" s="673"/>
      <c r="GF373" s="673"/>
      <c r="GG373" s="673"/>
      <c r="GH373" s="673"/>
      <c r="GI373" s="673"/>
      <c r="GJ373" s="673"/>
      <c r="GK373" s="673"/>
      <c r="GL373" s="673"/>
      <c r="GM373" s="673"/>
      <c r="GN373" s="673"/>
      <c r="GO373" s="673"/>
      <c r="GP373" s="673"/>
      <c r="GQ373" s="673"/>
      <c r="GR373" s="673"/>
      <c r="GS373" s="673"/>
      <c r="GT373" s="673"/>
      <c r="GU373" s="673"/>
      <c r="GV373" s="673"/>
      <c r="GW373" s="673"/>
      <c r="GX373" s="673"/>
      <c r="GY373" s="673"/>
      <c r="GZ373" s="673"/>
      <c r="HA373" s="673"/>
      <c r="HB373" s="673"/>
      <c r="HC373" s="673"/>
      <c r="HD373" s="673"/>
      <c r="HE373" s="673"/>
      <c r="HF373" s="673"/>
      <c r="HG373" s="673"/>
      <c r="HH373" s="673"/>
      <c r="HI373" s="673"/>
      <c r="HJ373" s="673"/>
      <c r="HK373" s="673"/>
      <c r="HL373" s="673"/>
      <c r="HM373" s="673"/>
      <c r="HN373" s="673"/>
      <c r="HO373" s="673"/>
      <c r="HP373" s="673"/>
      <c r="HQ373" s="673"/>
      <c r="HR373" s="673"/>
      <c r="HS373" s="673"/>
      <c r="HT373" s="673"/>
      <c r="HU373" s="673"/>
      <c r="HV373" s="673"/>
      <c r="HW373" s="673"/>
      <c r="HX373" s="673"/>
      <c r="HY373" s="673"/>
      <c r="HZ373" s="673"/>
      <c r="IA373" s="673"/>
      <c r="IB373" s="673"/>
      <c r="IC373" s="673"/>
      <c r="ID373" s="673"/>
      <c r="IE373" s="673"/>
      <c r="IF373" s="673"/>
      <c r="IG373" s="673"/>
      <c r="IH373" s="673"/>
      <c r="II373" s="673"/>
      <c r="IJ373" s="673"/>
      <c r="IK373" s="673"/>
      <c r="IL373" s="673"/>
      <c r="IM373" s="673"/>
      <c r="IN373" s="673"/>
      <c r="IO373" s="673"/>
      <c r="IP373" s="673"/>
      <c r="IQ373" s="70"/>
    </row>
    <row r="374" spans="10:251" ht="16.5" hidden="1" customHeight="1">
      <c r="J374" s="214"/>
      <c r="R374" s="95"/>
      <c r="S374" s="95"/>
      <c r="T374" s="95"/>
      <c r="U374" s="70"/>
      <c r="V374" s="214"/>
      <c r="W374" s="70"/>
      <c r="X374" s="70"/>
      <c r="Y374" s="70"/>
      <c r="Z374" s="70"/>
      <c r="AA374" s="70"/>
      <c r="AB374" s="70"/>
      <c r="AC374" s="70"/>
      <c r="AD374" s="70"/>
      <c r="AE374" s="70"/>
      <c r="AF374" s="70"/>
      <c r="AG374" s="70"/>
      <c r="AH374" s="70"/>
      <c r="AI374" s="70"/>
      <c r="AJ374" s="70"/>
      <c r="AK374" s="70"/>
      <c r="AL374" s="70"/>
      <c r="AM374" s="70"/>
      <c r="AN374" s="70"/>
      <c r="AO374" s="70"/>
      <c r="AP374" s="70"/>
      <c r="AQ374" s="70"/>
      <c r="AR374" s="70"/>
      <c r="AS374" s="70"/>
      <c r="AT374" s="70"/>
      <c r="AU374" s="70"/>
      <c r="AV374" s="70"/>
      <c r="AW374" s="70"/>
      <c r="AX374" s="70"/>
      <c r="AY374" s="70"/>
      <c r="AZ374" s="70"/>
      <c r="BA374" s="70"/>
      <c r="BB374" s="70"/>
      <c r="BC374" s="70"/>
      <c r="BD374" s="70"/>
      <c r="BE374" s="70"/>
      <c r="BF374" s="70"/>
      <c r="BG374" s="70"/>
      <c r="BH374" s="70"/>
      <c r="BI374" s="70"/>
      <c r="BJ374" s="70"/>
      <c r="BK374" s="70"/>
      <c r="BL374" s="70"/>
      <c r="BM374" s="70"/>
      <c r="BN374" s="70"/>
      <c r="BO374" s="70"/>
      <c r="BP374" s="70"/>
      <c r="BQ374" s="70"/>
      <c r="BR374" s="70"/>
      <c r="BS374" s="70"/>
      <c r="BT374" s="70"/>
      <c r="BU374" s="70"/>
      <c r="BV374" s="70"/>
      <c r="BW374" s="70"/>
      <c r="BX374" s="70"/>
      <c r="BY374" s="70"/>
      <c r="BZ374" s="70"/>
      <c r="CA374" s="70"/>
      <c r="CB374" s="70"/>
      <c r="CC374" s="70"/>
      <c r="CD374" s="70"/>
      <c r="CE374" s="70"/>
      <c r="CF374" s="70"/>
      <c r="CG374" s="70"/>
      <c r="CH374" s="70"/>
      <c r="CI374" s="70"/>
      <c r="CJ374" s="70"/>
      <c r="CK374" s="70"/>
      <c r="CL374" s="70"/>
      <c r="CM374" s="70"/>
      <c r="CN374" s="70"/>
      <c r="CO374" s="70"/>
      <c r="CP374" s="70"/>
      <c r="CQ374" s="70"/>
      <c r="CR374" s="70"/>
      <c r="CS374" s="70"/>
      <c r="CT374" s="70"/>
      <c r="CU374" s="70"/>
      <c r="CV374" s="70"/>
      <c r="CW374" s="70"/>
      <c r="CX374" s="70"/>
      <c r="CY374" s="70"/>
      <c r="CZ374" s="70"/>
      <c r="DA374" s="70"/>
      <c r="DB374" s="70"/>
      <c r="DC374" s="70"/>
      <c r="DD374" s="70"/>
      <c r="DE374" s="70"/>
      <c r="DF374" s="70"/>
      <c r="DG374" s="70"/>
      <c r="DH374" s="70"/>
      <c r="DI374" s="70"/>
      <c r="DJ374" s="70"/>
      <c r="DK374" s="70"/>
      <c r="DL374" s="70"/>
      <c r="DM374" s="70"/>
      <c r="DN374" s="70"/>
      <c r="DO374" s="70"/>
      <c r="DP374" s="70"/>
      <c r="DQ374" s="70"/>
      <c r="DR374" s="70"/>
      <c r="DS374" s="70"/>
      <c r="DT374" s="70"/>
      <c r="DU374" s="70"/>
      <c r="DV374" s="70"/>
      <c r="DW374" s="70"/>
      <c r="DX374" s="70"/>
      <c r="DY374" s="70"/>
      <c r="DZ374" s="70"/>
      <c r="EA374" s="70"/>
      <c r="EB374" s="70"/>
      <c r="EC374" s="70"/>
      <c r="ED374" s="70"/>
      <c r="EE374" s="95" t="s">
        <v>450</v>
      </c>
      <c r="EF374" s="662"/>
      <c r="EG374" s="662"/>
      <c r="EH374" s="662"/>
      <c r="EI374" s="216"/>
      <c r="EJ374" s="673"/>
      <c r="EK374" s="673"/>
      <c r="EL374" s="673"/>
      <c r="EM374" s="673"/>
      <c r="EN374" s="673"/>
      <c r="EO374" s="673"/>
      <c r="EP374" s="673"/>
      <c r="EQ374" s="673"/>
      <c r="ER374" s="673"/>
      <c r="ES374" s="673"/>
      <c r="ET374" s="673"/>
      <c r="EU374" s="673"/>
      <c r="EV374" s="673"/>
      <c r="EW374" s="673"/>
      <c r="EX374" s="673"/>
      <c r="EY374" s="673"/>
      <c r="EZ374" s="673"/>
      <c r="FA374" s="673"/>
      <c r="FB374" s="673"/>
      <c r="FC374" s="673"/>
      <c r="FD374" s="673"/>
      <c r="FE374" s="673"/>
      <c r="FF374" s="673"/>
      <c r="FG374" s="673"/>
      <c r="FH374" s="673"/>
      <c r="FI374" s="673"/>
      <c r="FJ374" s="673"/>
      <c r="FK374" s="673"/>
      <c r="FL374" s="673"/>
      <c r="FM374" s="673"/>
      <c r="FN374" s="673"/>
      <c r="FO374" s="673"/>
      <c r="FP374" s="673"/>
      <c r="FQ374" s="673"/>
      <c r="FR374" s="673"/>
      <c r="FS374" s="673"/>
      <c r="FT374" s="673"/>
      <c r="FU374" s="673"/>
      <c r="FV374" s="673"/>
      <c r="FW374" s="673"/>
      <c r="FX374" s="673"/>
      <c r="FY374" s="673"/>
      <c r="FZ374" s="673"/>
      <c r="GA374" s="673"/>
      <c r="GB374" s="673"/>
      <c r="GC374" s="673"/>
      <c r="GD374" s="673"/>
      <c r="GE374" s="673"/>
      <c r="GF374" s="673"/>
      <c r="GG374" s="673"/>
      <c r="GH374" s="673"/>
      <c r="GI374" s="673"/>
      <c r="GJ374" s="673"/>
      <c r="GK374" s="673"/>
      <c r="GL374" s="673"/>
      <c r="GM374" s="673"/>
      <c r="GN374" s="673"/>
      <c r="GO374" s="673"/>
      <c r="GP374" s="673"/>
      <c r="GQ374" s="673"/>
      <c r="GR374" s="673"/>
      <c r="GS374" s="673"/>
      <c r="GT374" s="673"/>
      <c r="GU374" s="673"/>
      <c r="GV374" s="673"/>
      <c r="GW374" s="673"/>
      <c r="GX374" s="673"/>
      <c r="GY374" s="673"/>
      <c r="GZ374" s="673"/>
      <c r="HA374" s="673"/>
      <c r="HB374" s="673"/>
      <c r="HC374" s="673"/>
      <c r="HD374" s="673"/>
      <c r="HE374" s="673"/>
      <c r="HF374" s="673"/>
      <c r="HG374" s="673"/>
      <c r="HH374" s="673"/>
      <c r="HI374" s="673"/>
      <c r="HJ374" s="673"/>
      <c r="HK374" s="673"/>
      <c r="HL374" s="673"/>
      <c r="HM374" s="673"/>
      <c r="HN374" s="673"/>
      <c r="HO374" s="673"/>
      <c r="HP374" s="673"/>
      <c r="HQ374" s="673"/>
      <c r="HR374" s="673"/>
      <c r="HS374" s="673"/>
      <c r="HT374" s="673"/>
      <c r="HU374" s="673"/>
      <c r="HV374" s="673"/>
      <c r="HW374" s="673"/>
      <c r="HX374" s="673"/>
      <c r="HY374" s="673"/>
      <c r="HZ374" s="673"/>
      <c r="IA374" s="673"/>
      <c r="IB374" s="673"/>
      <c r="IC374" s="673"/>
      <c r="ID374" s="673"/>
      <c r="IE374" s="673"/>
      <c r="IF374" s="673"/>
      <c r="IG374" s="673"/>
      <c r="IH374" s="673"/>
      <c r="II374" s="673"/>
      <c r="IJ374" s="673"/>
      <c r="IK374" s="673"/>
      <c r="IL374" s="673"/>
      <c r="IM374" s="673"/>
      <c r="IN374" s="673"/>
      <c r="IO374" s="673"/>
      <c r="IP374" s="673"/>
      <c r="IQ374" s="70"/>
    </row>
    <row r="375" spans="10:251" ht="16.5" hidden="1" customHeight="1">
      <c r="J375" s="214"/>
      <c r="R375" s="95"/>
      <c r="S375" s="95"/>
      <c r="T375" s="95"/>
      <c r="U375" s="70"/>
      <c r="V375" s="214"/>
      <c r="W375" s="70"/>
      <c r="X375" s="70"/>
      <c r="Y375" s="70"/>
      <c r="Z375" s="70"/>
      <c r="AA375" s="70"/>
      <c r="AB375" s="70"/>
      <c r="AC375" s="70"/>
      <c r="AD375" s="70"/>
      <c r="AE375" s="70"/>
      <c r="AF375" s="70"/>
      <c r="AG375" s="70"/>
      <c r="AH375" s="70"/>
      <c r="AI375" s="70"/>
      <c r="AJ375" s="70"/>
      <c r="AK375" s="70"/>
      <c r="AL375" s="70"/>
      <c r="AM375" s="70"/>
      <c r="AN375" s="70"/>
      <c r="AO375" s="70"/>
      <c r="AP375" s="70"/>
      <c r="AQ375" s="70"/>
      <c r="AR375" s="70"/>
      <c r="AS375" s="70"/>
      <c r="AT375" s="70"/>
      <c r="AU375" s="70"/>
      <c r="AV375" s="70"/>
      <c r="AW375" s="70"/>
      <c r="AX375" s="70"/>
      <c r="AY375" s="70"/>
      <c r="AZ375" s="70"/>
      <c r="BA375" s="70"/>
      <c r="BB375" s="70"/>
      <c r="BC375" s="70"/>
      <c r="BD375" s="70"/>
      <c r="BE375" s="70"/>
      <c r="BF375" s="70"/>
      <c r="BG375" s="70"/>
      <c r="BH375" s="70"/>
      <c r="BI375" s="70"/>
      <c r="BJ375" s="70"/>
      <c r="BK375" s="70"/>
      <c r="BL375" s="70"/>
      <c r="BM375" s="70"/>
      <c r="BN375" s="70"/>
      <c r="BO375" s="70"/>
      <c r="BP375" s="70"/>
      <c r="BQ375" s="70"/>
      <c r="BR375" s="70"/>
      <c r="BS375" s="70"/>
      <c r="BT375" s="70"/>
      <c r="BU375" s="70"/>
      <c r="BV375" s="70"/>
      <c r="BW375" s="70"/>
      <c r="BX375" s="70"/>
      <c r="BY375" s="70"/>
      <c r="BZ375" s="70"/>
      <c r="CA375" s="70"/>
      <c r="CB375" s="70"/>
      <c r="CC375" s="70"/>
      <c r="CD375" s="70"/>
      <c r="CE375" s="70"/>
      <c r="CF375" s="70"/>
      <c r="CG375" s="70"/>
      <c r="CH375" s="70"/>
      <c r="CI375" s="70"/>
      <c r="CJ375" s="70"/>
      <c r="CK375" s="70"/>
      <c r="CL375" s="70"/>
      <c r="CM375" s="70"/>
      <c r="CN375" s="70"/>
      <c r="CO375" s="70"/>
      <c r="CP375" s="70"/>
      <c r="CQ375" s="70"/>
      <c r="CR375" s="70"/>
      <c r="CS375" s="70"/>
      <c r="CT375" s="70"/>
      <c r="CU375" s="70"/>
      <c r="CV375" s="70"/>
      <c r="CW375" s="70"/>
      <c r="CX375" s="70"/>
      <c r="CY375" s="70"/>
      <c r="CZ375" s="70"/>
      <c r="DA375" s="70"/>
      <c r="DB375" s="70"/>
      <c r="DC375" s="70"/>
      <c r="DD375" s="70"/>
      <c r="DE375" s="70"/>
      <c r="DF375" s="70"/>
      <c r="DG375" s="70"/>
      <c r="DH375" s="70"/>
      <c r="DI375" s="70"/>
      <c r="DJ375" s="70"/>
      <c r="DK375" s="70"/>
      <c r="DL375" s="70"/>
      <c r="DM375" s="70"/>
      <c r="DN375" s="70"/>
      <c r="DO375" s="70"/>
      <c r="DP375" s="70"/>
      <c r="DQ375" s="70"/>
      <c r="DR375" s="70"/>
      <c r="DS375" s="70"/>
      <c r="DT375" s="70"/>
      <c r="DU375" s="70"/>
      <c r="DV375" s="70"/>
      <c r="DW375" s="70"/>
      <c r="DX375" s="70"/>
      <c r="DY375" s="70"/>
      <c r="DZ375" s="70"/>
      <c r="EA375" s="70"/>
      <c r="EB375" s="70"/>
      <c r="EC375" s="70"/>
      <c r="ED375" s="70"/>
      <c r="EE375" s="95" t="s">
        <v>450</v>
      </c>
      <c r="EF375" s="662"/>
      <c r="EG375" s="662"/>
      <c r="EH375" s="662"/>
      <c r="EI375" s="216"/>
      <c r="EJ375" s="673"/>
      <c r="EK375" s="673"/>
      <c r="EL375" s="673"/>
      <c r="EM375" s="673"/>
      <c r="EN375" s="673"/>
      <c r="EO375" s="673"/>
      <c r="EP375" s="673"/>
      <c r="EQ375" s="673"/>
      <c r="ER375" s="673"/>
      <c r="ES375" s="673"/>
      <c r="ET375" s="673"/>
      <c r="EU375" s="673"/>
      <c r="EV375" s="673"/>
      <c r="EW375" s="673"/>
      <c r="EX375" s="673"/>
      <c r="EY375" s="673"/>
      <c r="EZ375" s="673"/>
      <c r="FA375" s="673"/>
      <c r="FB375" s="673"/>
      <c r="FC375" s="673"/>
      <c r="FD375" s="673"/>
      <c r="FE375" s="673"/>
      <c r="FF375" s="673"/>
      <c r="FG375" s="673"/>
      <c r="FH375" s="673"/>
      <c r="FI375" s="673"/>
      <c r="FJ375" s="673"/>
      <c r="FK375" s="673"/>
      <c r="FL375" s="673"/>
      <c r="FM375" s="673"/>
      <c r="FN375" s="673"/>
      <c r="FO375" s="673"/>
      <c r="FP375" s="673"/>
      <c r="FQ375" s="673"/>
      <c r="FR375" s="673"/>
      <c r="FS375" s="673"/>
      <c r="FT375" s="673"/>
      <c r="FU375" s="673"/>
      <c r="FV375" s="673"/>
      <c r="FW375" s="673"/>
      <c r="FX375" s="673"/>
      <c r="FY375" s="673"/>
      <c r="FZ375" s="673"/>
      <c r="GA375" s="673"/>
      <c r="GB375" s="673"/>
      <c r="GC375" s="673"/>
      <c r="GD375" s="673"/>
      <c r="GE375" s="673"/>
      <c r="GF375" s="673"/>
      <c r="GG375" s="673"/>
      <c r="GH375" s="673"/>
      <c r="GI375" s="673"/>
      <c r="GJ375" s="673"/>
      <c r="GK375" s="673"/>
      <c r="GL375" s="673"/>
      <c r="GM375" s="673"/>
      <c r="GN375" s="673"/>
      <c r="GO375" s="673"/>
      <c r="GP375" s="673"/>
      <c r="GQ375" s="673"/>
      <c r="GR375" s="673"/>
      <c r="GS375" s="673"/>
      <c r="GT375" s="673"/>
      <c r="GU375" s="673"/>
      <c r="GV375" s="673"/>
      <c r="GW375" s="673"/>
      <c r="GX375" s="673"/>
      <c r="GY375" s="673"/>
      <c r="GZ375" s="673"/>
      <c r="HA375" s="673"/>
      <c r="HB375" s="673"/>
      <c r="HC375" s="673"/>
      <c r="HD375" s="673"/>
      <c r="HE375" s="673"/>
      <c r="HF375" s="673"/>
      <c r="HG375" s="673"/>
      <c r="HH375" s="673"/>
      <c r="HI375" s="673"/>
      <c r="HJ375" s="673"/>
      <c r="HK375" s="673"/>
      <c r="HL375" s="673"/>
      <c r="HM375" s="673"/>
      <c r="HN375" s="673"/>
      <c r="HO375" s="673"/>
      <c r="HP375" s="673"/>
      <c r="HQ375" s="673"/>
      <c r="HR375" s="673"/>
      <c r="HS375" s="673"/>
      <c r="HT375" s="673"/>
      <c r="HU375" s="673"/>
      <c r="HV375" s="673"/>
      <c r="HW375" s="673"/>
      <c r="HX375" s="673"/>
      <c r="HY375" s="673"/>
      <c r="HZ375" s="673"/>
      <c r="IA375" s="673"/>
      <c r="IB375" s="673"/>
      <c r="IC375" s="673"/>
      <c r="ID375" s="673"/>
      <c r="IE375" s="673"/>
      <c r="IF375" s="673"/>
      <c r="IG375" s="673"/>
      <c r="IH375" s="673"/>
      <c r="II375" s="673"/>
      <c r="IJ375" s="673"/>
      <c r="IK375" s="673"/>
      <c r="IL375" s="673"/>
      <c r="IM375" s="673"/>
      <c r="IN375" s="673"/>
      <c r="IO375" s="673"/>
      <c r="IP375" s="673"/>
      <c r="IQ375" s="70"/>
    </row>
    <row r="376" spans="10:251" ht="16.5" hidden="1" customHeight="1">
      <c r="J376" s="214"/>
      <c r="R376" s="95"/>
      <c r="S376" s="95"/>
      <c r="T376" s="95"/>
      <c r="U376" s="70"/>
      <c r="V376" s="214"/>
      <c r="W376" s="70"/>
      <c r="X376" s="70"/>
      <c r="Y376" s="70"/>
      <c r="Z376" s="70"/>
      <c r="AA376" s="70"/>
      <c r="AB376" s="70"/>
      <c r="AC376" s="70"/>
      <c r="AD376" s="70"/>
      <c r="AE376" s="70"/>
      <c r="AF376" s="70"/>
      <c r="AG376" s="70"/>
      <c r="AH376" s="70"/>
      <c r="AI376" s="70"/>
      <c r="AJ376" s="70"/>
      <c r="AK376" s="70"/>
      <c r="AL376" s="70"/>
      <c r="AM376" s="70"/>
      <c r="AN376" s="70"/>
      <c r="AO376" s="70"/>
      <c r="AP376" s="70"/>
      <c r="AQ376" s="70"/>
      <c r="AR376" s="70"/>
      <c r="AS376" s="70"/>
      <c r="AT376" s="70"/>
      <c r="AU376" s="70"/>
      <c r="AV376" s="70"/>
      <c r="AW376" s="70"/>
      <c r="AX376" s="70"/>
      <c r="AY376" s="70"/>
      <c r="AZ376" s="70"/>
      <c r="BA376" s="70"/>
      <c r="BB376" s="70"/>
      <c r="BC376" s="70"/>
      <c r="BD376" s="70"/>
      <c r="BE376" s="70"/>
      <c r="BF376" s="70"/>
      <c r="BG376" s="70"/>
      <c r="BH376" s="70"/>
      <c r="BI376" s="70"/>
      <c r="BJ376" s="70"/>
      <c r="BK376" s="70"/>
      <c r="BL376" s="70"/>
      <c r="BM376" s="70"/>
      <c r="BN376" s="70"/>
      <c r="BO376" s="70"/>
      <c r="BP376" s="70"/>
      <c r="BQ376" s="70"/>
      <c r="BR376" s="70"/>
      <c r="BS376" s="70"/>
      <c r="BT376" s="70"/>
      <c r="BU376" s="70"/>
      <c r="BV376" s="70"/>
      <c r="BW376" s="70"/>
      <c r="BX376" s="70"/>
      <c r="BY376" s="70"/>
      <c r="BZ376" s="70"/>
      <c r="CA376" s="70"/>
      <c r="CB376" s="70"/>
      <c r="CC376" s="70"/>
      <c r="CD376" s="70"/>
      <c r="CE376" s="70"/>
      <c r="CF376" s="70"/>
      <c r="CG376" s="70"/>
      <c r="CH376" s="70"/>
      <c r="CI376" s="70"/>
      <c r="CJ376" s="70"/>
      <c r="CK376" s="70"/>
      <c r="CL376" s="70"/>
      <c r="CM376" s="70"/>
      <c r="CN376" s="70"/>
      <c r="CO376" s="70"/>
      <c r="CP376" s="70"/>
      <c r="CQ376" s="70"/>
      <c r="CR376" s="70"/>
      <c r="CS376" s="70"/>
      <c r="CT376" s="70"/>
      <c r="CU376" s="70"/>
      <c r="CV376" s="70"/>
      <c r="CW376" s="70"/>
      <c r="CX376" s="70"/>
      <c r="CY376" s="70"/>
      <c r="CZ376" s="70"/>
      <c r="DA376" s="70"/>
      <c r="DB376" s="70"/>
      <c r="DC376" s="70"/>
      <c r="DD376" s="70"/>
      <c r="DE376" s="70"/>
      <c r="DF376" s="70"/>
      <c r="DG376" s="70"/>
      <c r="DH376" s="70"/>
      <c r="DI376" s="70"/>
      <c r="DJ376" s="70"/>
      <c r="DK376" s="70"/>
      <c r="DL376" s="70"/>
      <c r="DM376" s="70"/>
      <c r="DN376" s="70"/>
      <c r="DO376" s="70"/>
      <c r="DP376" s="70"/>
      <c r="DQ376" s="70"/>
      <c r="DR376" s="70"/>
      <c r="DS376" s="70"/>
      <c r="DT376" s="70"/>
      <c r="DU376" s="70"/>
      <c r="DV376" s="70"/>
      <c r="DW376" s="70"/>
      <c r="DX376" s="70"/>
      <c r="DY376" s="70"/>
      <c r="DZ376" s="70"/>
      <c r="EA376" s="70"/>
      <c r="EB376" s="70"/>
      <c r="EC376" s="70"/>
      <c r="ED376" s="70"/>
      <c r="EE376" s="95" t="s">
        <v>450</v>
      </c>
      <c r="EF376" s="662"/>
      <c r="EG376" s="662"/>
      <c r="EH376" s="662"/>
      <c r="EI376" s="216"/>
      <c r="EJ376" s="673"/>
      <c r="EK376" s="673"/>
      <c r="EL376" s="673"/>
      <c r="EM376" s="673"/>
      <c r="EN376" s="673"/>
      <c r="EO376" s="673"/>
      <c r="EP376" s="673"/>
      <c r="EQ376" s="673"/>
      <c r="ER376" s="673"/>
      <c r="ES376" s="673"/>
      <c r="ET376" s="673"/>
      <c r="EU376" s="673"/>
      <c r="EV376" s="673"/>
      <c r="EW376" s="673"/>
      <c r="EX376" s="673"/>
      <c r="EY376" s="673"/>
      <c r="EZ376" s="673"/>
      <c r="FA376" s="673"/>
      <c r="FB376" s="673"/>
      <c r="FC376" s="673"/>
      <c r="FD376" s="673"/>
      <c r="FE376" s="673"/>
      <c r="FF376" s="673"/>
      <c r="FG376" s="673"/>
      <c r="FH376" s="673"/>
      <c r="FI376" s="673"/>
      <c r="FJ376" s="673"/>
      <c r="FK376" s="673"/>
      <c r="FL376" s="673"/>
      <c r="FM376" s="673"/>
      <c r="FN376" s="673"/>
      <c r="FO376" s="673"/>
      <c r="FP376" s="673"/>
      <c r="FQ376" s="673"/>
      <c r="FR376" s="673"/>
      <c r="FS376" s="673"/>
      <c r="FT376" s="673"/>
      <c r="FU376" s="673"/>
      <c r="FV376" s="673"/>
      <c r="FW376" s="673"/>
      <c r="FX376" s="673"/>
      <c r="FY376" s="673"/>
      <c r="FZ376" s="673"/>
      <c r="GA376" s="673"/>
      <c r="GB376" s="673"/>
      <c r="GC376" s="673"/>
      <c r="GD376" s="673"/>
      <c r="GE376" s="673"/>
      <c r="GF376" s="673"/>
      <c r="GG376" s="673"/>
      <c r="GH376" s="673"/>
      <c r="GI376" s="673"/>
      <c r="GJ376" s="673"/>
      <c r="GK376" s="673"/>
      <c r="GL376" s="673"/>
      <c r="GM376" s="673"/>
      <c r="GN376" s="673"/>
      <c r="GO376" s="673"/>
      <c r="GP376" s="673"/>
      <c r="GQ376" s="673"/>
      <c r="GR376" s="673"/>
      <c r="GS376" s="673"/>
      <c r="GT376" s="673"/>
      <c r="GU376" s="673"/>
      <c r="GV376" s="673"/>
      <c r="GW376" s="673"/>
      <c r="GX376" s="673"/>
      <c r="GY376" s="673"/>
      <c r="GZ376" s="673"/>
      <c r="HA376" s="673"/>
      <c r="HB376" s="673"/>
      <c r="HC376" s="673"/>
      <c r="HD376" s="673"/>
      <c r="HE376" s="673"/>
      <c r="HF376" s="673"/>
      <c r="HG376" s="673"/>
      <c r="HH376" s="673"/>
      <c r="HI376" s="673"/>
      <c r="HJ376" s="673"/>
      <c r="HK376" s="673"/>
      <c r="HL376" s="673"/>
      <c r="HM376" s="673"/>
      <c r="HN376" s="673"/>
      <c r="HO376" s="673"/>
      <c r="HP376" s="673"/>
      <c r="HQ376" s="673"/>
      <c r="HR376" s="673"/>
      <c r="HS376" s="673"/>
      <c r="HT376" s="673"/>
      <c r="HU376" s="673"/>
      <c r="HV376" s="673"/>
      <c r="HW376" s="673"/>
      <c r="HX376" s="673"/>
      <c r="HY376" s="673"/>
      <c r="HZ376" s="673"/>
      <c r="IA376" s="673"/>
      <c r="IB376" s="673"/>
      <c r="IC376" s="673"/>
      <c r="ID376" s="673"/>
      <c r="IE376" s="673"/>
      <c r="IF376" s="673"/>
      <c r="IG376" s="673"/>
      <c r="IH376" s="673"/>
      <c r="II376" s="673"/>
      <c r="IJ376" s="673"/>
      <c r="IK376" s="673"/>
      <c r="IL376" s="673"/>
      <c r="IM376" s="673"/>
      <c r="IN376" s="673"/>
      <c r="IO376" s="673"/>
      <c r="IP376" s="673"/>
      <c r="IQ376" s="70"/>
    </row>
    <row r="377" spans="10:251" ht="16.5" hidden="1" customHeight="1">
      <c r="J377" s="214"/>
      <c r="R377" s="95"/>
      <c r="S377" s="95"/>
      <c r="T377" s="95"/>
      <c r="U377" s="70"/>
      <c r="V377" s="214"/>
      <c r="W377" s="70"/>
      <c r="X377" s="70"/>
      <c r="Y377" s="70"/>
      <c r="Z377" s="70"/>
      <c r="AA377" s="70"/>
      <c r="AB377" s="70"/>
      <c r="AC377" s="70"/>
      <c r="AD377" s="70"/>
      <c r="AE377" s="70"/>
      <c r="AF377" s="70"/>
      <c r="AG377" s="70"/>
      <c r="AH377" s="70"/>
      <c r="AI377" s="70"/>
      <c r="AJ377" s="70"/>
      <c r="AK377" s="70"/>
      <c r="AL377" s="70"/>
      <c r="AM377" s="70"/>
      <c r="AN377" s="70"/>
      <c r="AO377" s="70"/>
      <c r="AP377" s="70"/>
      <c r="AQ377" s="70"/>
      <c r="AR377" s="70"/>
      <c r="AS377" s="70"/>
      <c r="AT377" s="70"/>
      <c r="AU377" s="70"/>
      <c r="AV377" s="70"/>
      <c r="AW377" s="70"/>
      <c r="AX377" s="70"/>
      <c r="AY377" s="70"/>
      <c r="AZ377" s="70"/>
      <c r="BA377" s="70"/>
      <c r="BB377" s="70"/>
      <c r="BC377" s="70"/>
      <c r="BD377" s="70"/>
      <c r="BE377" s="70"/>
      <c r="BF377" s="70"/>
      <c r="BG377" s="70"/>
      <c r="BH377" s="70"/>
      <c r="BI377" s="70"/>
      <c r="BJ377" s="70"/>
      <c r="BK377" s="70"/>
      <c r="BL377" s="70"/>
      <c r="BM377" s="70"/>
      <c r="BN377" s="70"/>
      <c r="BO377" s="70"/>
      <c r="BP377" s="70"/>
      <c r="BQ377" s="70"/>
      <c r="BR377" s="70"/>
      <c r="BS377" s="70"/>
      <c r="BT377" s="70"/>
      <c r="BU377" s="70"/>
      <c r="BV377" s="70"/>
      <c r="BW377" s="70"/>
      <c r="BX377" s="70"/>
      <c r="BY377" s="70"/>
      <c r="BZ377" s="70"/>
      <c r="CA377" s="70"/>
      <c r="CB377" s="70"/>
      <c r="CC377" s="70"/>
      <c r="CD377" s="70"/>
      <c r="CE377" s="70"/>
      <c r="CF377" s="70"/>
      <c r="CG377" s="70"/>
      <c r="CH377" s="70"/>
      <c r="CI377" s="70"/>
      <c r="CJ377" s="70"/>
      <c r="CK377" s="70"/>
      <c r="CL377" s="70"/>
      <c r="CM377" s="70"/>
      <c r="CN377" s="70"/>
      <c r="CO377" s="70"/>
      <c r="CP377" s="70"/>
      <c r="CQ377" s="70"/>
      <c r="CR377" s="70"/>
      <c r="CS377" s="70"/>
      <c r="CT377" s="70"/>
      <c r="CU377" s="70"/>
      <c r="CV377" s="70"/>
      <c r="CW377" s="70"/>
      <c r="CX377" s="70"/>
      <c r="CY377" s="70"/>
      <c r="CZ377" s="70"/>
      <c r="DA377" s="70"/>
      <c r="DB377" s="70"/>
      <c r="DC377" s="70"/>
      <c r="DD377" s="70"/>
      <c r="DE377" s="70"/>
      <c r="DF377" s="70"/>
      <c r="DG377" s="70"/>
      <c r="DH377" s="70"/>
      <c r="DI377" s="70"/>
      <c r="DJ377" s="70"/>
      <c r="DK377" s="70"/>
      <c r="DL377" s="70"/>
      <c r="DM377" s="70"/>
      <c r="DN377" s="70"/>
      <c r="DO377" s="70"/>
      <c r="DP377" s="70"/>
      <c r="DQ377" s="70"/>
      <c r="DR377" s="70"/>
      <c r="DS377" s="70"/>
      <c r="DT377" s="70"/>
      <c r="DU377" s="70"/>
      <c r="DV377" s="70"/>
      <c r="DW377" s="70"/>
      <c r="DX377" s="70"/>
      <c r="DY377" s="70"/>
      <c r="DZ377" s="70"/>
      <c r="EA377" s="70"/>
      <c r="EB377" s="70"/>
      <c r="EC377" s="70"/>
      <c r="ED377" s="70"/>
      <c r="EE377" s="95" t="s">
        <v>450</v>
      </c>
      <c r="EF377" s="662"/>
      <c r="EG377" s="662"/>
      <c r="EH377" s="662"/>
      <c r="EI377" s="216"/>
      <c r="EJ377" s="673"/>
      <c r="EK377" s="673"/>
      <c r="EL377" s="673"/>
      <c r="EM377" s="673"/>
      <c r="EN377" s="673"/>
      <c r="EO377" s="673"/>
      <c r="EP377" s="673"/>
      <c r="EQ377" s="673"/>
      <c r="ER377" s="673"/>
      <c r="ES377" s="673"/>
      <c r="ET377" s="673"/>
      <c r="EU377" s="673"/>
      <c r="EV377" s="673"/>
      <c r="EW377" s="673"/>
      <c r="EX377" s="673"/>
      <c r="EY377" s="673"/>
      <c r="EZ377" s="673"/>
      <c r="FA377" s="673"/>
      <c r="FB377" s="673"/>
      <c r="FC377" s="673"/>
      <c r="FD377" s="673"/>
      <c r="FE377" s="673"/>
      <c r="FF377" s="673"/>
      <c r="FG377" s="673"/>
      <c r="FH377" s="673"/>
      <c r="FI377" s="673"/>
      <c r="FJ377" s="673"/>
      <c r="FK377" s="673"/>
      <c r="FL377" s="673"/>
      <c r="FM377" s="673"/>
      <c r="FN377" s="673"/>
      <c r="FO377" s="673"/>
      <c r="FP377" s="673"/>
      <c r="FQ377" s="673"/>
      <c r="FR377" s="673"/>
      <c r="FS377" s="673"/>
      <c r="FT377" s="673"/>
      <c r="FU377" s="673"/>
      <c r="FV377" s="673"/>
      <c r="FW377" s="673"/>
      <c r="FX377" s="673"/>
      <c r="FY377" s="673"/>
      <c r="FZ377" s="673"/>
      <c r="GA377" s="673"/>
      <c r="GB377" s="673"/>
      <c r="GC377" s="673"/>
      <c r="GD377" s="673"/>
      <c r="GE377" s="673"/>
      <c r="GF377" s="673"/>
      <c r="GG377" s="673"/>
      <c r="GH377" s="673"/>
      <c r="GI377" s="673"/>
      <c r="GJ377" s="673"/>
      <c r="GK377" s="673"/>
      <c r="GL377" s="673"/>
      <c r="GM377" s="673"/>
      <c r="GN377" s="673"/>
      <c r="GO377" s="673"/>
      <c r="GP377" s="673"/>
      <c r="GQ377" s="673"/>
      <c r="GR377" s="673"/>
      <c r="GS377" s="673"/>
      <c r="GT377" s="673"/>
      <c r="GU377" s="673"/>
      <c r="GV377" s="673"/>
      <c r="GW377" s="673"/>
      <c r="GX377" s="673"/>
      <c r="GY377" s="673"/>
      <c r="GZ377" s="673"/>
      <c r="HA377" s="673"/>
      <c r="HB377" s="673"/>
      <c r="HC377" s="673"/>
      <c r="HD377" s="673"/>
      <c r="HE377" s="673"/>
      <c r="HF377" s="673"/>
      <c r="HG377" s="673"/>
      <c r="HH377" s="673"/>
      <c r="HI377" s="673"/>
      <c r="HJ377" s="673"/>
      <c r="HK377" s="673"/>
      <c r="HL377" s="673"/>
      <c r="HM377" s="673"/>
      <c r="HN377" s="673"/>
      <c r="HO377" s="673"/>
      <c r="HP377" s="673"/>
      <c r="HQ377" s="673"/>
      <c r="HR377" s="673"/>
      <c r="HS377" s="673"/>
      <c r="HT377" s="673"/>
      <c r="HU377" s="673"/>
      <c r="HV377" s="673"/>
      <c r="HW377" s="673"/>
      <c r="HX377" s="673"/>
      <c r="HY377" s="673"/>
      <c r="HZ377" s="673"/>
      <c r="IA377" s="673"/>
      <c r="IB377" s="673"/>
      <c r="IC377" s="673"/>
      <c r="ID377" s="673"/>
      <c r="IE377" s="673"/>
      <c r="IF377" s="673"/>
      <c r="IG377" s="673"/>
      <c r="IH377" s="673"/>
      <c r="II377" s="673"/>
      <c r="IJ377" s="673"/>
      <c r="IK377" s="673"/>
      <c r="IL377" s="673"/>
      <c r="IM377" s="673"/>
      <c r="IN377" s="673"/>
      <c r="IO377" s="673"/>
      <c r="IP377" s="673"/>
      <c r="IQ377" s="70"/>
    </row>
    <row r="378" spans="10:251" ht="16.5" hidden="1" customHeight="1">
      <c r="J378" s="214"/>
      <c r="R378" s="95"/>
      <c r="S378" s="95"/>
      <c r="T378" s="95"/>
      <c r="U378" s="70"/>
      <c r="V378" s="214"/>
      <c r="W378" s="70"/>
      <c r="X378" s="70"/>
      <c r="Y378" s="70"/>
      <c r="Z378" s="70"/>
      <c r="AA378" s="70"/>
      <c r="AB378" s="70"/>
      <c r="AC378" s="70"/>
      <c r="AD378" s="70"/>
      <c r="AE378" s="70"/>
      <c r="AF378" s="70"/>
      <c r="AG378" s="70"/>
      <c r="AH378" s="70"/>
      <c r="AI378" s="70"/>
      <c r="AJ378" s="70"/>
      <c r="AK378" s="70"/>
      <c r="AL378" s="70"/>
      <c r="AM378" s="70"/>
      <c r="AN378" s="70"/>
      <c r="AO378" s="70"/>
      <c r="AP378" s="70"/>
      <c r="AQ378" s="70"/>
      <c r="AR378" s="70"/>
      <c r="AS378" s="70"/>
      <c r="AT378" s="70"/>
      <c r="AU378" s="70"/>
      <c r="AV378" s="70"/>
      <c r="AW378" s="70"/>
      <c r="AX378" s="70"/>
      <c r="AY378" s="70"/>
      <c r="AZ378" s="70"/>
      <c r="BA378" s="70"/>
      <c r="BB378" s="70"/>
      <c r="BC378" s="70"/>
      <c r="BD378" s="70"/>
      <c r="BE378" s="70"/>
      <c r="BF378" s="70"/>
      <c r="BG378" s="70"/>
      <c r="BH378" s="70"/>
      <c r="BI378" s="70"/>
      <c r="BJ378" s="70"/>
      <c r="BK378" s="70"/>
      <c r="BL378" s="70"/>
      <c r="BM378" s="70"/>
      <c r="BN378" s="70"/>
      <c r="BO378" s="70"/>
      <c r="BP378" s="70"/>
      <c r="BQ378" s="70"/>
      <c r="BR378" s="70"/>
      <c r="BS378" s="70"/>
      <c r="BT378" s="70"/>
      <c r="BU378" s="70"/>
      <c r="BV378" s="70"/>
      <c r="BW378" s="70"/>
      <c r="BX378" s="70"/>
      <c r="BY378" s="70"/>
      <c r="BZ378" s="70"/>
      <c r="CA378" s="70"/>
      <c r="CB378" s="70"/>
      <c r="CC378" s="70"/>
      <c r="CD378" s="70"/>
      <c r="CE378" s="70"/>
      <c r="CF378" s="70"/>
      <c r="CG378" s="70"/>
      <c r="CH378" s="70"/>
      <c r="CI378" s="70"/>
      <c r="CJ378" s="70"/>
      <c r="CK378" s="70"/>
      <c r="CL378" s="70"/>
      <c r="CM378" s="70"/>
      <c r="CN378" s="70"/>
      <c r="CO378" s="70"/>
      <c r="CP378" s="70"/>
      <c r="CQ378" s="70"/>
      <c r="CR378" s="70"/>
      <c r="CS378" s="70"/>
      <c r="CT378" s="70"/>
      <c r="CU378" s="70"/>
      <c r="CV378" s="70"/>
      <c r="CW378" s="70"/>
      <c r="CX378" s="70"/>
      <c r="CY378" s="70"/>
      <c r="CZ378" s="70"/>
      <c r="DA378" s="70"/>
      <c r="DB378" s="70"/>
      <c r="DC378" s="70"/>
      <c r="DD378" s="70"/>
      <c r="DE378" s="70"/>
      <c r="DF378" s="70"/>
      <c r="DG378" s="70"/>
      <c r="DH378" s="70"/>
      <c r="DI378" s="70"/>
      <c r="DJ378" s="70"/>
      <c r="DK378" s="70"/>
      <c r="DL378" s="70"/>
      <c r="DM378" s="70"/>
      <c r="DN378" s="70"/>
      <c r="DO378" s="70"/>
      <c r="DP378" s="70"/>
      <c r="DQ378" s="70"/>
      <c r="DR378" s="70"/>
      <c r="DS378" s="70"/>
      <c r="DT378" s="70"/>
      <c r="DU378" s="70"/>
      <c r="DV378" s="70"/>
      <c r="DW378" s="70"/>
      <c r="DX378" s="70"/>
      <c r="DY378" s="70"/>
      <c r="DZ378" s="70"/>
      <c r="EA378" s="70"/>
      <c r="EB378" s="70"/>
      <c r="EC378" s="70"/>
      <c r="ED378" s="70"/>
      <c r="EE378" s="95" t="s">
        <v>450</v>
      </c>
      <c r="EF378" s="662"/>
      <c r="EG378" s="662"/>
      <c r="EH378" s="662"/>
      <c r="EI378" s="216"/>
      <c r="EJ378" s="673"/>
      <c r="EK378" s="673"/>
      <c r="EL378" s="673"/>
      <c r="EM378" s="673"/>
      <c r="EN378" s="673"/>
      <c r="EO378" s="673"/>
      <c r="EP378" s="673"/>
      <c r="EQ378" s="673"/>
      <c r="ER378" s="673"/>
      <c r="ES378" s="673"/>
      <c r="ET378" s="673"/>
      <c r="EU378" s="673"/>
      <c r="EV378" s="673"/>
      <c r="EW378" s="673"/>
      <c r="EX378" s="673"/>
      <c r="EY378" s="673"/>
      <c r="EZ378" s="673"/>
      <c r="FA378" s="673"/>
      <c r="FB378" s="673"/>
      <c r="FC378" s="673"/>
      <c r="FD378" s="673"/>
      <c r="FE378" s="673"/>
      <c r="FF378" s="673"/>
      <c r="FG378" s="673"/>
      <c r="FH378" s="673"/>
      <c r="FI378" s="673"/>
      <c r="FJ378" s="673"/>
      <c r="FK378" s="673"/>
      <c r="FL378" s="673"/>
      <c r="FM378" s="673"/>
      <c r="FN378" s="673"/>
      <c r="FO378" s="673"/>
      <c r="FP378" s="673"/>
      <c r="FQ378" s="673"/>
      <c r="FR378" s="673"/>
      <c r="FS378" s="673"/>
      <c r="FT378" s="673"/>
      <c r="FU378" s="673"/>
      <c r="FV378" s="673"/>
      <c r="FW378" s="673"/>
      <c r="FX378" s="673"/>
      <c r="FY378" s="673"/>
      <c r="FZ378" s="673"/>
      <c r="GA378" s="673"/>
      <c r="GB378" s="673"/>
      <c r="GC378" s="673"/>
      <c r="GD378" s="673"/>
      <c r="GE378" s="673"/>
      <c r="GF378" s="673"/>
      <c r="GG378" s="673"/>
      <c r="GH378" s="673"/>
      <c r="GI378" s="673"/>
      <c r="GJ378" s="673"/>
      <c r="GK378" s="673"/>
      <c r="GL378" s="673"/>
      <c r="GM378" s="673"/>
      <c r="GN378" s="673"/>
      <c r="GO378" s="673"/>
      <c r="GP378" s="673"/>
      <c r="GQ378" s="673"/>
      <c r="GR378" s="673"/>
      <c r="GS378" s="673"/>
      <c r="GT378" s="673"/>
      <c r="GU378" s="673"/>
      <c r="GV378" s="673"/>
      <c r="GW378" s="673"/>
      <c r="GX378" s="673"/>
      <c r="GY378" s="673"/>
      <c r="GZ378" s="673"/>
      <c r="HA378" s="673"/>
      <c r="HB378" s="673"/>
      <c r="HC378" s="673"/>
      <c r="HD378" s="673"/>
      <c r="HE378" s="673"/>
      <c r="HF378" s="673"/>
      <c r="HG378" s="673"/>
      <c r="HH378" s="673"/>
      <c r="HI378" s="673"/>
      <c r="HJ378" s="673"/>
      <c r="HK378" s="673"/>
      <c r="HL378" s="673"/>
      <c r="HM378" s="673"/>
      <c r="HN378" s="673"/>
      <c r="HO378" s="673"/>
      <c r="HP378" s="673"/>
      <c r="HQ378" s="673"/>
      <c r="HR378" s="673"/>
      <c r="HS378" s="673"/>
      <c r="HT378" s="673"/>
      <c r="HU378" s="673"/>
      <c r="HV378" s="673"/>
      <c r="HW378" s="673"/>
      <c r="HX378" s="673"/>
      <c r="HY378" s="673"/>
      <c r="HZ378" s="673"/>
      <c r="IA378" s="673"/>
      <c r="IB378" s="673"/>
      <c r="IC378" s="673"/>
      <c r="ID378" s="673"/>
      <c r="IE378" s="673"/>
      <c r="IF378" s="673"/>
      <c r="IG378" s="673"/>
      <c r="IH378" s="673"/>
      <c r="II378" s="673"/>
      <c r="IJ378" s="673"/>
      <c r="IK378" s="673"/>
      <c r="IL378" s="673"/>
      <c r="IM378" s="673"/>
      <c r="IN378" s="673"/>
      <c r="IO378" s="673"/>
      <c r="IP378" s="673"/>
      <c r="IQ378" s="70"/>
    </row>
    <row r="379" spans="10:251" ht="16.5" hidden="1" customHeight="1">
      <c r="J379" s="214"/>
      <c r="R379" s="95"/>
      <c r="S379" s="95"/>
      <c r="T379" s="95"/>
      <c r="U379" s="70"/>
      <c r="V379" s="214"/>
      <c r="W379" s="70"/>
      <c r="X379" s="70"/>
      <c r="Y379" s="70"/>
      <c r="Z379" s="70"/>
      <c r="AA379" s="70"/>
      <c r="AB379" s="70"/>
      <c r="AC379" s="70"/>
      <c r="AD379" s="70"/>
      <c r="AE379" s="70"/>
      <c r="AF379" s="70"/>
      <c r="AG379" s="70"/>
      <c r="AH379" s="70"/>
      <c r="AI379" s="70"/>
      <c r="AJ379" s="70"/>
      <c r="AK379" s="70"/>
      <c r="AL379" s="70"/>
      <c r="AM379" s="70"/>
      <c r="AN379" s="70"/>
      <c r="AO379" s="70"/>
      <c r="AP379" s="70"/>
      <c r="AQ379" s="70"/>
      <c r="AR379" s="70"/>
      <c r="AS379" s="70"/>
      <c r="AT379" s="70"/>
      <c r="AU379" s="70"/>
      <c r="AV379" s="70"/>
      <c r="AW379" s="70"/>
      <c r="AX379" s="70"/>
      <c r="AY379" s="70"/>
      <c r="AZ379" s="70"/>
      <c r="BA379" s="70"/>
      <c r="BB379" s="70"/>
      <c r="BC379" s="70"/>
      <c r="BD379" s="70"/>
      <c r="BE379" s="70"/>
      <c r="BF379" s="70"/>
      <c r="BG379" s="70"/>
      <c r="BH379" s="70"/>
      <c r="BI379" s="70"/>
      <c r="BJ379" s="70"/>
      <c r="BK379" s="70"/>
      <c r="BL379" s="70"/>
      <c r="BM379" s="70"/>
      <c r="BN379" s="70"/>
      <c r="BO379" s="70"/>
      <c r="BP379" s="70"/>
      <c r="BQ379" s="70"/>
      <c r="BR379" s="70"/>
      <c r="BS379" s="70"/>
      <c r="BT379" s="70"/>
      <c r="BU379" s="70"/>
      <c r="BV379" s="70"/>
      <c r="BW379" s="70"/>
      <c r="BX379" s="70"/>
      <c r="BY379" s="70"/>
      <c r="BZ379" s="70"/>
      <c r="CA379" s="70"/>
      <c r="CB379" s="70"/>
      <c r="CC379" s="70"/>
      <c r="CD379" s="70"/>
      <c r="CE379" s="70"/>
      <c r="CF379" s="70"/>
      <c r="CG379" s="70"/>
      <c r="CH379" s="70"/>
      <c r="CI379" s="70"/>
      <c r="CJ379" s="70"/>
      <c r="CK379" s="70"/>
      <c r="CL379" s="70"/>
      <c r="CM379" s="70"/>
      <c r="CN379" s="70"/>
      <c r="CO379" s="70"/>
      <c r="CP379" s="70"/>
      <c r="CQ379" s="70"/>
      <c r="CR379" s="70"/>
      <c r="CS379" s="70"/>
      <c r="CT379" s="70"/>
      <c r="CU379" s="70"/>
      <c r="CV379" s="70"/>
      <c r="CW379" s="70"/>
      <c r="CX379" s="70"/>
      <c r="CY379" s="70"/>
      <c r="CZ379" s="70"/>
      <c r="DA379" s="70"/>
      <c r="DB379" s="70"/>
      <c r="DC379" s="70"/>
      <c r="DD379" s="70"/>
      <c r="DE379" s="70"/>
      <c r="DF379" s="70"/>
      <c r="DG379" s="70"/>
      <c r="DH379" s="70"/>
      <c r="DI379" s="70"/>
      <c r="DJ379" s="70"/>
      <c r="DK379" s="70"/>
      <c r="DL379" s="70"/>
      <c r="DM379" s="70"/>
      <c r="DN379" s="70"/>
      <c r="DO379" s="70"/>
      <c r="DP379" s="70"/>
      <c r="DQ379" s="70"/>
      <c r="DR379" s="70"/>
      <c r="DS379" s="70"/>
      <c r="DT379" s="70"/>
      <c r="DU379" s="70"/>
      <c r="DV379" s="70"/>
      <c r="DW379" s="70"/>
      <c r="DX379" s="70"/>
      <c r="DY379" s="70"/>
      <c r="DZ379" s="70"/>
      <c r="EA379" s="70"/>
      <c r="EB379" s="70"/>
      <c r="EC379" s="70"/>
      <c r="ED379" s="70"/>
      <c r="EE379" s="95" t="s">
        <v>450</v>
      </c>
      <c r="EF379" s="662"/>
      <c r="EG379" s="662"/>
      <c r="EH379" s="662"/>
      <c r="EI379" s="216"/>
      <c r="EJ379" s="673"/>
      <c r="EK379" s="673"/>
      <c r="EL379" s="673"/>
      <c r="EM379" s="673"/>
      <c r="EN379" s="673"/>
      <c r="EO379" s="673"/>
      <c r="EP379" s="673"/>
      <c r="EQ379" s="673"/>
      <c r="ER379" s="673"/>
      <c r="ES379" s="673"/>
      <c r="ET379" s="673"/>
      <c r="EU379" s="673"/>
      <c r="EV379" s="673"/>
      <c r="EW379" s="673"/>
      <c r="EX379" s="673"/>
      <c r="EY379" s="673"/>
      <c r="EZ379" s="673"/>
      <c r="FA379" s="673"/>
      <c r="FB379" s="673"/>
      <c r="FC379" s="673"/>
      <c r="FD379" s="673"/>
      <c r="FE379" s="673"/>
      <c r="FF379" s="673"/>
      <c r="FG379" s="673"/>
      <c r="FH379" s="673"/>
      <c r="FI379" s="673"/>
      <c r="FJ379" s="673"/>
      <c r="FK379" s="673"/>
      <c r="FL379" s="673"/>
      <c r="FM379" s="673"/>
      <c r="FN379" s="673"/>
      <c r="FO379" s="673"/>
      <c r="FP379" s="673"/>
      <c r="FQ379" s="673"/>
      <c r="FR379" s="673"/>
      <c r="FS379" s="673"/>
      <c r="FT379" s="673"/>
      <c r="FU379" s="673"/>
      <c r="FV379" s="673"/>
      <c r="FW379" s="673"/>
      <c r="FX379" s="673"/>
      <c r="FY379" s="673"/>
      <c r="FZ379" s="673"/>
      <c r="GA379" s="673"/>
      <c r="GB379" s="673"/>
      <c r="GC379" s="673"/>
      <c r="GD379" s="673"/>
      <c r="GE379" s="673"/>
      <c r="GF379" s="673"/>
      <c r="GG379" s="673"/>
      <c r="GH379" s="673"/>
      <c r="GI379" s="673"/>
      <c r="GJ379" s="673"/>
      <c r="GK379" s="673"/>
      <c r="GL379" s="673"/>
      <c r="GM379" s="673"/>
      <c r="GN379" s="673"/>
      <c r="GO379" s="673"/>
      <c r="GP379" s="673"/>
      <c r="GQ379" s="673"/>
      <c r="GR379" s="673"/>
      <c r="GS379" s="673"/>
      <c r="GT379" s="673"/>
      <c r="GU379" s="673"/>
      <c r="GV379" s="673"/>
      <c r="GW379" s="673"/>
      <c r="GX379" s="673"/>
      <c r="GY379" s="673"/>
      <c r="GZ379" s="673"/>
      <c r="HA379" s="673"/>
      <c r="HB379" s="673"/>
      <c r="HC379" s="673"/>
      <c r="HD379" s="673"/>
      <c r="HE379" s="673"/>
      <c r="HF379" s="673"/>
      <c r="HG379" s="673"/>
      <c r="HH379" s="673"/>
      <c r="HI379" s="673"/>
      <c r="HJ379" s="673"/>
      <c r="HK379" s="673"/>
      <c r="HL379" s="673"/>
      <c r="HM379" s="673"/>
      <c r="HN379" s="673"/>
      <c r="HO379" s="673"/>
      <c r="HP379" s="673"/>
      <c r="HQ379" s="673"/>
      <c r="HR379" s="673"/>
      <c r="HS379" s="673"/>
      <c r="HT379" s="673"/>
      <c r="HU379" s="673"/>
      <c r="HV379" s="673"/>
      <c r="HW379" s="673"/>
      <c r="HX379" s="673"/>
      <c r="HY379" s="673"/>
      <c r="HZ379" s="673"/>
      <c r="IA379" s="673"/>
      <c r="IB379" s="673"/>
      <c r="IC379" s="673"/>
      <c r="ID379" s="673"/>
      <c r="IE379" s="673"/>
      <c r="IF379" s="673"/>
      <c r="IG379" s="673"/>
      <c r="IH379" s="673"/>
      <c r="II379" s="673"/>
      <c r="IJ379" s="673"/>
      <c r="IK379" s="673"/>
      <c r="IL379" s="673"/>
      <c r="IM379" s="673"/>
      <c r="IN379" s="673"/>
      <c r="IO379" s="673"/>
      <c r="IP379" s="673"/>
      <c r="IQ379" s="70"/>
    </row>
    <row r="380" spans="10:251" ht="16.5" hidden="1" customHeight="1">
      <c r="J380" s="214"/>
      <c r="R380" s="95"/>
      <c r="S380" s="95"/>
      <c r="T380" s="95"/>
      <c r="U380" s="70"/>
      <c r="V380" s="214"/>
      <c r="W380" s="70"/>
      <c r="X380" s="70"/>
      <c r="Y380" s="70"/>
      <c r="Z380" s="70"/>
      <c r="AA380" s="70"/>
      <c r="AB380" s="70"/>
      <c r="AC380" s="70"/>
      <c r="AD380" s="70"/>
      <c r="AE380" s="70"/>
      <c r="AF380" s="70"/>
      <c r="AG380" s="70"/>
      <c r="AH380" s="70"/>
      <c r="AI380" s="70"/>
      <c r="AJ380" s="70"/>
      <c r="AK380" s="70"/>
      <c r="AL380" s="70"/>
      <c r="AM380" s="70"/>
      <c r="AN380" s="70"/>
      <c r="AO380" s="70"/>
      <c r="AP380" s="70"/>
      <c r="AQ380" s="70"/>
      <c r="AR380" s="70"/>
      <c r="AS380" s="70"/>
      <c r="AT380" s="70"/>
      <c r="AU380" s="70"/>
      <c r="AV380" s="70"/>
      <c r="AW380" s="70"/>
      <c r="AX380" s="70"/>
      <c r="AY380" s="70"/>
      <c r="AZ380" s="70"/>
      <c r="BA380" s="70"/>
      <c r="BB380" s="70"/>
      <c r="BC380" s="70"/>
      <c r="BD380" s="70"/>
      <c r="BE380" s="70"/>
      <c r="BF380" s="70"/>
      <c r="BG380" s="70"/>
      <c r="BH380" s="70"/>
      <c r="BI380" s="70"/>
      <c r="BJ380" s="70"/>
      <c r="BK380" s="70"/>
      <c r="BL380" s="70"/>
      <c r="BM380" s="70"/>
      <c r="BN380" s="70"/>
      <c r="BO380" s="70"/>
      <c r="BP380" s="70"/>
      <c r="BQ380" s="70"/>
      <c r="BR380" s="70"/>
      <c r="BS380" s="70"/>
      <c r="BT380" s="70"/>
      <c r="BU380" s="70"/>
      <c r="BV380" s="70"/>
      <c r="BW380" s="70"/>
      <c r="BX380" s="70"/>
      <c r="BY380" s="70"/>
      <c r="BZ380" s="70"/>
      <c r="CA380" s="70"/>
      <c r="CB380" s="70"/>
      <c r="CC380" s="70"/>
      <c r="CD380" s="70"/>
      <c r="CE380" s="70"/>
      <c r="CF380" s="70"/>
      <c r="CG380" s="70"/>
      <c r="CH380" s="70"/>
      <c r="CI380" s="70"/>
      <c r="CJ380" s="70"/>
      <c r="CK380" s="70"/>
      <c r="CL380" s="70"/>
      <c r="CM380" s="70"/>
      <c r="CN380" s="70"/>
      <c r="CO380" s="70"/>
      <c r="CP380" s="70"/>
      <c r="CQ380" s="70"/>
      <c r="CR380" s="70"/>
      <c r="CS380" s="70"/>
      <c r="CT380" s="70"/>
      <c r="CU380" s="70"/>
      <c r="CV380" s="70"/>
      <c r="CW380" s="70"/>
      <c r="CX380" s="70"/>
      <c r="CY380" s="70"/>
      <c r="CZ380" s="70"/>
      <c r="DA380" s="70"/>
      <c r="DB380" s="70"/>
      <c r="DC380" s="70"/>
      <c r="DD380" s="70"/>
      <c r="DE380" s="70"/>
      <c r="DF380" s="70"/>
      <c r="DG380" s="70"/>
      <c r="DH380" s="70"/>
      <c r="DI380" s="70"/>
      <c r="DJ380" s="70"/>
      <c r="DK380" s="70"/>
      <c r="DL380" s="70"/>
      <c r="DM380" s="70"/>
      <c r="DN380" s="70"/>
      <c r="DO380" s="70"/>
      <c r="DP380" s="70"/>
      <c r="DQ380" s="70"/>
      <c r="DR380" s="70"/>
      <c r="DS380" s="70"/>
      <c r="DT380" s="70"/>
      <c r="DU380" s="70"/>
      <c r="DV380" s="70"/>
      <c r="DW380" s="70"/>
      <c r="DX380" s="70"/>
      <c r="DY380" s="70"/>
      <c r="DZ380" s="70"/>
      <c r="EA380" s="70"/>
      <c r="EB380" s="70"/>
      <c r="EC380" s="70"/>
      <c r="ED380" s="70"/>
      <c r="EE380" s="95" t="s">
        <v>450</v>
      </c>
      <c r="EF380" s="662"/>
      <c r="EG380" s="662"/>
      <c r="EH380" s="662"/>
      <c r="EI380" s="216"/>
      <c r="EJ380" s="673"/>
      <c r="EK380" s="673"/>
      <c r="EL380" s="673"/>
      <c r="EM380" s="673"/>
      <c r="EN380" s="673"/>
      <c r="EO380" s="673"/>
      <c r="EP380" s="673"/>
      <c r="EQ380" s="673"/>
      <c r="ER380" s="673"/>
      <c r="ES380" s="673"/>
      <c r="ET380" s="673"/>
      <c r="EU380" s="673"/>
      <c r="EV380" s="673"/>
      <c r="EW380" s="673"/>
      <c r="EX380" s="673"/>
      <c r="EY380" s="673"/>
      <c r="EZ380" s="673"/>
      <c r="FA380" s="673"/>
      <c r="FB380" s="673"/>
      <c r="FC380" s="673"/>
      <c r="FD380" s="673"/>
      <c r="FE380" s="673"/>
      <c r="FF380" s="673"/>
      <c r="FG380" s="673"/>
      <c r="FH380" s="673"/>
      <c r="FI380" s="673"/>
      <c r="FJ380" s="673"/>
      <c r="FK380" s="673"/>
      <c r="FL380" s="673"/>
      <c r="FM380" s="673"/>
      <c r="FN380" s="673"/>
      <c r="FO380" s="673"/>
      <c r="FP380" s="673"/>
      <c r="FQ380" s="673"/>
      <c r="FR380" s="673"/>
      <c r="FS380" s="673"/>
      <c r="FT380" s="673"/>
      <c r="FU380" s="673"/>
      <c r="FV380" s="673"/>
      <c r="FW380" s="673"/>
      <c r="FX380" s="673"/>
      <c r="FY380" s="673"/>
      <c r="FZ380" s="673"/>
      <c r="GA380" s="673"/>
      <c r="GB380" s="673"/>
      <c r="GC380" s="673"/>
      <c r="GD380" s="673"/>
      <c r="GE380" s="673"/>
      <c r="GF380" s="673"/>
      <c r="GG380" s="673"/>
      <c r="GH380" s="673"/>
      <c r="GI380" s="673"/>
      <c r="GJ380" s="673"/>
      <c r="GK380" s="673"/>
      <c r="GL380" s="673"/>
      <c r="GM380" s="673"/>
      <c r="GN380" s="673"/>
      <c r="GO380" s="673"/>
      <c r="GP380" s="673"/>
      <c r="GQ380" s="673"/>
      <c r="GR380" s="673"/>
      <c r="GS380" s="673"/>
      <c r="GT380" s="673"/>
      <c r="GU380" s="673"/>
      <c r="GV380" s="673"/>
      <c r="GW380" s="673"/>
      <c r="GX380" s="673"/>
      <c r="GY380" s="673"/>
      <c r="GZ380" s="673"/>
      <c r="HA380" s="673"/>
      <c r="HB380" s="673"/>
      <c r="HC380" s="673"/>
      <c r="HD380" s="673"/>
      <c r="HE380" s="673"/>
      <c r="HF380" s="673"/>
      <c r="HG380" s="673"/>
      <c r="HH380" s="673"/>
      <c r="HI380" s="673"/>
      <c r="HJ380" s="673"/>
      <c r="HK380" s="673"/>
      <c r="HL380" s="673"/>
      <c r="HM380" s="673"/>
      <c r="HN380" s="673"/>
      <c r="HO380" s="673"/>
      <c r="HP380" s="673"/>
      <c r="HQ380" s="673"/>
      <c r="HR380" s="673"/>
      <c r="HS380" s="673"/>
      <c r="HT380" s="673"/>
      <c r="HU380" s="673"/>
      <c r="HV380" s="673"/>
      <c r="HW380" s="673"/>
      <c r="HX380" s="673"/>
      <c r="HY380" s="673"/>
      <c r="HZ380" s="673"/>
      <c r="IA380" s="673"/>
      <c r="IB380" s="673"/>
      <c r="IC380" s="673"/>
      <c r="ID380" s="673"/>
      <c r="IE380" s="673"/>
      <c r="IF380" s="673"/>
      <c r="IG380" s="673"/>
      <c r="IH380" s="673"/>
      <c r="II380" s="673"/>
      <c r="IJ380" s="673"/>
      <c r="IK380" s="673"/>
      <c r="IL380" s="673"/>
      <c r="IM380" s="673"/>
      <c r="IN380" s="673"/>
      <c r="IO380" s="673"/>
      <c r="IP380" s="673"/>
      <c r="IQ380" s="70"/>
    </row>
    <row r="381" spans="10:251" ht="16.5" hidden="1" customHeight="1">
      <c r="J381" s="214"/>
      <c r="R381" s="95"/>
      <c r="S381" s="95"/>
      <c r="T381" s="95"/>
      <c r="U381" s="70"/>
      <c r="V381" s="214"/>
      <c r="W381" s="70"/>
      <c r="X381" s="70"/>
      <c r="Y381" s="70"/>
      <c r="Z381" s="70"/>
      <c r="AA381" s="70"/>
      <c r="AB381" s="70"/>
      <c r="AC381" s="70"/>
      <c r="AD381" s="70"/>
      <c r="AE381" s="70"/>
      <c r="AF381" s="70"/>
      <c r="AG381" s="70"/>
      <c r="AH381" s="70"/>
      <c r="AI381" s="70"/>
      <c r="AJ381" s="70"/>
      <c r="AK381" s="70"/>
      <c r="AL381" s="70"/>
      <c r="AM381" s="70"/>
      <c r="AN381" s="70"/>
      <c r="AO381" s="70"/>
      <c r="AP381" s="70"/>
      <c r="AQ381" s="70"/>
      <c r="AR381" s="70"/>
      <c r="AS381" s="70"/>
      <c r="AT381" s="70"/>
      <c r="AU381" s="70"/>
      <c r="AV381" s="70"/>
      <c r="AW381" s="70"/>
      <c r="AX381" s="70"/>
      <c r="AY381" s="70"/>
      <c r="AZ381" s="70"/>
      <c r="BA381" s="70"/>
      <c r="BB381" s="70"/>
      <c r="BC381" s="70"/>
      <c r="BD381" s="70"/>
      <c r="BE381" s="70"/>
      <c r="BF381" s="70"/>
      <c r="BG381" s="70"/>
      <c r="BH381" s="70"/>
      <c r="BI381" s="70"/>
      <c r="BJ381" s="70"/>
      <c r="BK381" s="70"/>
      <c r="BL381" s="70"/>
      <c r="BM381" s="70"/>
      <c r="BN381" s="70"/>
      <c r="BO381" s="70"/>
      <c r="BP381" s="70"/>
      <c r="BQ381" s="70"/>
      <c r="BR381" s="70"/>
      <c r="BS381" s="70"/>
      <c r="BT381" s="70"/>
      <c r="BU381" s="70"/>
      <c r="BV381" s="70"/>
      <c r="BW381" s="70"/>
      <c r="BX381" s="70"/>
      <c r="BY381" s="70"/>
      <c r="BZ381" s="70"/>
      <c r="CA381" s="70"/>
      <c r="CB381" s="70"/>
      <c r="CC381" s="70"/>
      <c r="CD381" s="70"/>
      <c r="CE381" s="70"/>
      <c r="CF381" s="70"/>
      <c r="CG381" s="70"/>
      <c r="CH381" s="70"/>
      <c r="CI381" s="70"/>
      <c r="CJ381" s="70"/>
      <c r="CK381" s="70"/>
      <c r="CL381" s="70"/>
      <c r="CM381" s="70"/>
      <c r="CN381" s="70"/>
      <c r="CO381" s="70"/>
      <c r="CP381" s="70"/>
      <c r="CQ381" s="70"/>
      <c r="CR381" s="70"/>
      <c r="CS381" s="70"/>
      <c r="CT381" s="70"/>
      <c r="CU381" s="70"/>
      <c r="CV381" s="70"/>
      <c r="CW381" s="70"/>
      <c r="CX381" s="70"/>
      <c r="CY381" s="70"/>
      <c r="CZ381" s="70"/>
      <c r="DA381" s="70"/>
      <c r="DB381" s="70"/>
      <c r="DC381" s="70"/>
      <c r="DD381" s="70"/>
      <c r="DE381" s="70"/>
      <c r="DF381" s="70"/>
      <c r="DG381" s="70"/>
      <c r="DH381" s="70"/>
      <c r="DI381" s="70"/>
      <c r="DJ381" s="70"/>
      <c r="DK381" s="70"/>
      <c r="DL381" s="70"/>
      <c r="DM381" s="70"/>
      <c r="DN381" s="70"/>
      <c r="DO381" s="70"/>
      <c r="DP381" s="70"/>
      <c r="DQ381" s="70"/>
      <c r="DR381" s="70"/>
      <c r="DS381" s="70"/>
      <c r="DT381" s="70"/>
      <c r="DU381" s="70"/>
      <c r="DV381" s="70"/>
      <c r="DW381" s="70"/>
      <c r="DX381" s="70"/>
      <c r="DY381" s="70"/>
      <c r="DZ381" s="70"/>
      <c r="EA381" s="70"/>
      <c r="EB381" s="70"/>
      <c r="EC381" s="70"/>
      <c r="ED381" s="70"/>
      <c r="EE381" s="95" t="s">
        <v>450</v>
      </c>
      <c r="EF381" s="662"/>
      <c r="EG381" s="662"/>
      <c r="EH381" s="662"/>
      <c r="EI381" s="216"/>
      <c r="EJ381" s="673"/>
      <c r="EK381" s="673"/>
      <c r="EL381" s="673"/>
      <c r="EM381" s="673"/>
      <c r="EN381" s="673"/>
      <c r="EO381" s="673"/>
      <c r="EP381" s="673"/>
      <c r="EQ381" s="673"/>
      <c r="ER381" s="673"/>
      <c r="ES381" s="673"/>
      <c r="ET381" s="673"/>
      <c r="EU381" s="673"/>
      <c r="EV381" s="673"/>
      <c r="EW381" s="673"/>
      <c r="EX381" s="673"/>
      <c r="EY381" s="673"/>
      <c r="EZ381" s="673"/>
      <c r="FA381" s="673"/>
      <c r="FB381" s="673"/>
      <c r="FC381" s="673"/>
      <c r="FD381" s="673"/>
      <c r="FE381" s="673"/>
      <c r="FF381" s="673"/>
      <c r="FG381" s="673"/>
      <c r="FH381" s="673"/>
      <c r="FI381" s="673"/>
      <c r="FJ381" s="673"/>
      <c r="FK381" s="673"/>
      <c r="FL381" s="673"/>
      <c r="FM381" s="673"/>
      <c r="FN381" s="673"/>
      <c r="FO381" s="673"/>
      <c r="FP381" s="673"/>
      <c r="FQ381" s="673"/>
      <c r="FR381" s="673"/>
      <c r="FS381" s="673"/>
      <c r="FT381" s="673"/>
      <c r="FU381" s="673"/>
      <c r="FV381" s="673"/>
      <c r="FW381" s="673"/>
      <c r="FX381" s="673"/>
      <c r="FY381" s="673"/>
      <c r="FZ381" s="673"/>
      <c r="GA381" s="673"/>
      <c r="GB381" s="673"/>
      <c r="GC381" s="673"/>
      <c r="GD381" s="673"/>
      <c r="GE381" s="673"/>
      <c r="GF381" s="673"/>
      <c r="GG381" s="673"/>
      <c r="GH381" s="673"/>
      <c r="GI381" s="673"/>
      <c r="GJ381" s="673"/>
      <c r="GK381" s="673"/>
      <c r="GL381" s="673"/>
      <c r="GM381" s="673"/>
      <c r="GN381" s="673"/>
      <c r="GO381" s="673"/>
      <c r="GP381" s="673"/>
      <c r="GQ381" s="673"/>
      <c r="GR381" s="673"/>
      <c r="GS381" s="673"/>
      <c r="GT381" s="673"/>
      <c r="GU381" s="673"/>
      <c r="GV381" s="673"/>
      <c r="GW381" s="673"/>
      <c r="GX381" s="673"/>
      <c r="GY381" s="673"/>
      <c r="GZ381" s="673"/>
      <c r="HA381" s="673"/>
      <c r="HB381" s="673"/>
      <c r="HC381" s="673"/>
      <c r="HD381" s="673"/>
      <c r="HE381" s="673"/>
      <c r="HF381" s="673"/>
      <c r="HG381" s="673"/>
      <c r="HH381" s="673"/>
      <c r="HI381" s="673"/>
      <c r="HJ381" s="673"/>
      <c r="HK381" s="673"/>
      <c r="HL381" s="673"/>
      <c r="HM381" s="673"/>
      <c r="HN381" s="673"/>
      <c r="HO381" s="673"/>
      <c r="HP381" s="673"/>
      <c r="HQ381" s="673"/>
      <c r="HR381" s="673"/>
      <c r="HS381" s="673"/>
      <c r="HT381" s="673"/>
      <c r="HU381" s="673"/>
      <c r="HV381" s="673"/>
      <c r="HW381" s="673"/>
      <c r="HX381" s="673"/>
      <c r="HY381" s="673"/>
      <c r="HZ381" s="673"/>
      <c r="IA381" s="673"/>
      <c r="IB381" s="673"/>
      <c r="IC381" s="673"/>
      <c r="ID381" s="673"/>
      <c r="IE381" s="673"/>
      <c r="IF381" s="673"/>
      <c r="IG381" s="673"/>
      <c r="IH381" s="673"/>
      <c r="II381" s="673"/>
      <c r="IJ381" s="673"/>
      <c r="IK381" s="673"/>
      <c r="IL381" s="673"/>
      <c r="IM381" s="673"/>
      <c r="IN381" s="673"/>
      <c r="IO381" s="673"/>
      <c r="IP381" s="673"/>
      <c r="IQ381" s="70"/>
    </row>
    <row r="382" spans="10:251" ht="16.5" hidden="1" customHeight="1">
      <c r="J382" s="214"/>
      <c r="R382" s="95"/>
      <c r="S382" s="95"/>
      <c r="T382" s="95"/>
      <c r="U382" s="70"/>
      <c r="V382" s="214"/>
      <c r="W382" s="70"/>
      <c r="X382" s="70"/>
      <c r="Y382" s="70"/>
      <c r="Z382" s="70"/>
      <c r="AA382" s="70"/>
      <c r="AB382" s="70"/>
      <c r="AC382" s="70"/>
      <c r="AD382" s="70"/>
      <c r="AE382" s="70"/>
      <c r="AF382" s="70"/>
      <c r="AG382" s="70"/>
      <c r="AH382" s="70"/>
      <c r="AI382" s="70"/>
      <c r="AJ382" s="70"/>
      <c r="AK382" s="70"/>
      <c r="AL382" s="70"/>
      <c r="AM382" s="70"/>
      <c r="AN382" s="70"/>
      <c r="AO382" s="70"/>
      <c r="AP382" s="70"/>
      <c r="AQ382" s="70"/>
      <c r="AR382" s="70"/>
      <c r="AS382" s="70"/>
      <c r="AT382" s="70"/>
      <c r="AU382" s="70"/>
      <c r="AV382" s="70"/>
      <c r="AW382" s="70"/>
      <c r="AX382" s="70"/>
      <c r="AY382" s="70"/>
      <c r="AZ382" s="70"/>
      <c r="BA382" s="70"/>
      <c r="BB382" s="70"/>
      <c r="BC382" s="70"/>
      <c r="BD382" s="70"/>
      <c r="BE382" s="70"/>
      <c r="BF382" s="70"/>
      <c r="BG382" s="70"/>
      <c r="BH382" s="70"/>
      <c r="BI382" s="70"/>
      <c r="BJ382" s="70"/>
      <c r="BK382" s="70"/>
      <c r="BL382" s="70"/>
      <c r="BM382" s="70"/>
      <c r="BN382" s="70"/>
      <c r="BO382" s="70"/>
      <c r="BP382" s="70"/>
      <c r="BQ382" s="70"/>
      <c r="BR382" s="70"/>
      <c r="BS382" s="70"/>
      <c r="BT382" s="70"/>
      <c r="BU382" s="70"/>
      <c r="BV382" s="70"/>
      <c r="BW382" s="70"/>
      <c r="BX382" s="70"/>
      <c r="BY382" s="70"/>
      <c r="BZ382" s="70"/>
      <c r="CA382" s="70"/>
      <c r="CB382" s="70"/>
      <c r="CC382" s="70"/>
      <c r="CD382" s="70"/>
      <c r="CE382" s="70"/>
      <c r="CF382" s="70"/>
      <c r="CG382" s="70"/>
      <c r="CH382" s="70"/>
      <c r="CI382" s="70"/>
      <c r="CJ382" s="70"/>
      <c r="CK382" s="70"/>
      <c r="CL382" s="70"/>
      <c r="CM382" s="70"/>
      <c r="CN382" s="70"/>
      <c r="CO382" s="70"/>
      <c r="CP382" s="70"/>
      <c r="CQ382" s="70"/>
      <c r="CR382" s="70"/>
      <c r="CS382" s="70"/>
      <c r="CT382" s="70"/>
      <c r="CU382" s="70"/>
      <c r="CV382" s="70"/>
      <c r="CW382" s="70"/>
      <c r="CX382" s="70"/>
      <c r="CY382" s="70"/>
      <c r="CZ382" s="70"/>
      <c r="DA382" s="70"/>
      <c r="DB382" s="70"/>
      <c r="DC382" s="70"/>
      <c r="DD382" s="70"/>
      <c r="DE382" s="70"/>
      <c r="DF382" s="70"/>
      <c r="DG382" s="70"/>
      <c r="DH382" s="70"/>
      <c r="DI382" s="70"/>
      <c r="DJ382" s="70"/>
      <c r="DK382" s="70"/>
      <c r="DL382" s="70"/>
      <c r="DM382" s="70"/>
      <c r="DN382" s="70"/>
      <c r="DO382" s="70"/>
      <c r="DP382" s="70"/>
      <c r="DQ382" s="70"/>
      <c r="DR382" s="70"/>
      <c r="DS382" s="70"/>
      <c r="DT382" s="70"/>
      <c r="DU382" s="70"/>
      <c r="DV382" s="70"/>
      <c r="DW382" s="70"/>
      <c r="DX382" s="70"/>
      <c r="DY382" s="70"/>
      <c r="DZ382" s="70"/>
      <c r="EA382" s="70"/>
      <c r="EB382" s="70"/>
      <c r="EC382" s="70"/>
      <c r="ED382" s="70"/>
      <c r="EE382" s="95" t="s">
        <v>450</v>
      </c>
      <c r="EF382" s="662"/>
      <c r="EG382" s="662"/>
      <c r="EH382" s="662"/>
      <c r="EI382" s="216"/>
      <c r="EJ382" s="673"/>
      <c r="EK382" s="673"/>
      <c r="EL382" s="673"/>
      <c r="EM382" s="673"/>
      <c r="EN382" s="673"/>
      <c r="EO382" s="673"/>
      <c r="EP382" s="673"/>
      <c r="EQ382" s="673"/>
      <c r="ER382" s="673"/>
      <c r="ES382" s="673"/>
      <c r="ET382" s="673"/>
      <c r="EU382" s="673"/>
      <c r="EV382" s="673"/>
      <c r="EW382" s="673"/>
      <c r="EX382" s="673"/>
      <c r="EY382" s="673"/>
      <c r="EZ382" s="673"/>
      <c r="FA382" s="673"/>
      <c r="FB382" s="673"/>
      <c r="FC382" s="673"/>
      <c r="FD382" s="673"/>
      <c r="FE382" s="673"/>
      <c r="FF382" s="673"/>
      <c r="FG382" s="673"/>
      <c r="FH382" s="673"/>
      <c r="FI382" s="673"/>
      <c r="FJ382" s="673"/>
      <c r="FK382" s="673"/>
      <c r="FL382" s="673"/>
      <c r="FM382" s="673"/>
      <c r="FN382" s="673"/>
      <c r="FO382" s="673"/>
      <c r="FP382" s="673"/>
      <c r="FQ382" s="673"/>
      <c r="FR382" s="673"/>
      <c r="FS382" s="673"/>
      <c r="FT382" s="673"/>
      <c r="FU382" s="673"/>
      <c r="FV382" s="673"/>
      <c r="FW382" s="673"/>
      <c r="FX382" s="673"/>
      <c r="FY382" s="673"/>
      <c r="FZ382" s="673"/>
      <c r="GA382" s="673"/>
      <c r="GB382" s="673"/>
      <c r="GC382" s="673"/>
      <c r="GD382" s="673"/>
      <c r="GE382" s="673"/>
      <c r="GF382" s="673"/>
      <c r="GG382" s="673"/>
      <c r="GH382" s="673"/>
      <c r="GI382" s="673"/>
      <c r="GJ382" s="673"/>
      <c r="GK382" s="673"/>
      <c r="GL382" s="673"/>
      <c r="GM382" s="673"/>
      <c r="GN382" s="673"/>
      <c r="GO382" s="673"/>
      <c r="GP382" s="673"/>
      <c r="GQ382" s="673"/>
      <c r="GR382" s="673"/>
      <c r="GS382" s="673"/>
      <c r="GT382" s="673"/>
      <c r="GU382" s="673"/>
      <c r="GV382" s="673"/>
      <c r="GW382" s="673"/>
      <c r="GX382" s="673"/>
      <c r="GY382" s="673"/>
      <c r="GZ382" s="673"/>
      <c r="HA382" s="673"/>
      <c r="HB382" s="673"/>
      <c r="HC382" s="673"/>
      <c r="HD382" s="673"/>
      <c r="HE382" s="673"/>
      <c r="HF382" s="673"/>
      <c r="HG382" s="673"/>
      <c r="HH382" s="673"/>
      <c r="HI382" s="673"/>
      <c r="HJ382" s="673"/>
      <c r="HK382" s="673"/>
      <c r="HL382" s="673"/>
      <c r="HM382" s="673"/>
      <c r="HN382" s="673"/>
      <c r="HO382" s="673"/>
      <c r="HP382" s="673"/>
      <c r="HQ382" s="673"/>
      <c r="HR382" s="673"/>
      <c r="HS382" s="673"/>
      <c r="HT382" s="673"/>
      <c r="HU382" s="673"/>
      <c r="HV382" s="673"/>
      <c r="HW382" s="673"/>
      <c r="HX382" s="673"/>
      <c r="HY382" s="673"/>
      <c r="HZ382" s="673"/>
      <c r="IA382" s="673"/>
      <c r="IB382" s="673"/>
      <c r="IC382" s="673"/>
      <c r="ID382" s="673"/>
      <c r="IE382" s="673"/>
      <c r="IF382" s="673"/>
      <c r="IG382" s="673"/>
      <c r="IH382" s="673"/>
      <c r="II382" s="673"/>
      <c r="IJ382" s="673"/>
      <c r="IK382" s="673"/>
      <c r="IL382" s="673"/>
      <c r="IM382" s="673"/>
      <c r="IN382" s="673"/>
      <c r="IO382" s="673"/>
      <c r="IP382" s="673"/>
      <c r="IQ382" s="70"/>
    </row>
    <row r="383" spans="10:251" ht="16.5" hidden="1" customHeight="1">
      <c r="R383" s="95"/>
      <c r="S383" s="95"/>
      <c r="T383" s="95"/>
      <c r="U383" s="70"/>
      <c r="V383" s="214"/>
      <c r="W383" s="70"/>
      <c r="X383" s="70"/>
      <c r="Y383" s="70"/>
      <c r="Z383" s="70"/>
      <c r="AA383" s="70"/>
      <c r="AB383" s="70"/>
      <c r="AC383" s="70"/>
      <c r="AD383" s="70"/>
      <c r="AE383" s="70"/>
      <c r="AF383" s="70"/>
      <c r="AG383" s="70"/>
      <c r="AH383" s="70"/>
      <c r="AI383" s="70"/>
      <c r="AJ383" s="70"/>
      <c r="AK383" s="70"/>
      <c r="AL383" s="70"/>
      <c r="AM383" s="70"/>
      <c r="AN383" s="70"/>
      <c r="AO383" s="70"/>
      <c r="AP383" s="70"/>
      <c r="AQ383" s="70"/>
      <c r="AR383" s="70"/>
      <c r="AS383" s="70"/>
      <c r="AT383" s="70"/>
      <c r="AU383" s="70"/>
      <c r="AV383" s="70"/>
      <c r="AW383" s="70"/>
      <c r="AX383" s="70"/>
      <c r="AY383" s="70"/>
      <c r="AZ383" s="70"/>
      <c r="BA383" s="70"/>
      <c r="BB383" s="70"/>
      <c r="BC383" s="70"/>
      <c r="BD383" s="70"/>
      <c r="BE383" s="70"/>
      <c r="BF383" s="70"/>
      <c r="BG383" s="70"/>
      <c r="BH383" s="70"/>
      <c r="BI383" s="70"/>
      <c r="BJ383" s="70"/>
      <c r="BK383" s="70"/>
      <c r="BL383" s="70"/>
      <c r="BM383" s="70"/>
      <c r="BN383" s="70"/>
      <c r="BO383" s="70"/>
      <c r="BP383" s="70"/>
      <c r="BQ383" s="70"/>
      <c r="BR383" s="70"/>
      <c r="BS383" s="70"/>
      <c r="BT383" s="70"/>
      <c r="BU383" s="70"/>
      <c r="BV383" s="70"/>
      <c r="BW383" s="70"/>
      <c r="BX383" s="70"/>
      <c r="BY383" s="70"/>
      <c r="BZ383" s="70"/>
      <c r="CA383" s="70"/>
      <c r="CB383" s="70"/>
      <c r="CC383" s="70"/>
      <c r="CD383" s="70"/>
      <c r="CE383" s="70"/>
      <c r="CF383" s="70"/>
      <c r="CG383" s="70"/>
      <c r="CH383" s="70"/>
      <c r="CI383" s="70"/>
      <c r="CJ383" s="70"/>
      <c r="CK383" s="70"/>
      <c r="CL383" s="70"/>
      <c r="CM383" s="70"/>
      <c r="CN383" s="70"/>
      <c r="CO383" s="70"/>
      <c r="CP383" s="70"/>
      <c r="CQ383" s="70"/>
      <c r="CR383" s="70"/>
      <c r="CS383" s="70"/>
      <c r="CT383" s="70"/>
      <c r="CU383" s="70"/>
      <c r="CV383" s="70"/>
      <c r="CW383" s="70"/>
      <c r="CX383" s="70"/>
      <c r="CY383" s="70"/>
      <c r="CZ383" s="70"/>
      <c r="DA383" s="70"/>
      <c r="DB383" s="70"/>
      <c r="DC383" s="70"/>
      <c r="DD383" s="70"/>
      <c r="DE383" s="70"/>
      <c r="DF383" s="70"/>
      <c r="DG383" s="70"/>
      <c r="DH383" s="70"/>
      <c r="DI383" s="70"/>
      <c r="DJ383" s="70"/>
      <c r="DK383" s="70"/>
      <c r="DL383" s="70"/>
      <c r="DM383" s="70"/>
      <c r="DN383" s="70"/>
      <c r="DO383" s="70"/>
      <c r="DP383" s="70"/>
      <c r="DQ383" s="70"/>
      <c r="DR383" s="70"/>
      <c r="DS383" s="70"/>
      <c r="DT383" s="70"/>
      <c r="DU383" s="70"/>
      <c r="DV383" s="70"/>
      <c r="DW383" s="70"/>
      <c r="DX383" s="70"/>
      <c r="DY383" s="70"/>
      <c r="DZ383" s="70"/>
      <c r="EA383" s="70"/>
      <c r="EB383" s="70"/>
      <c r="EC383" s="70"/>
      <c r="ED383" s="70"/>
      <c r="EE383" s="95" t="s">
        <v>450</v>
      </c>
      <c r="EF383" s="662"/>
      <c r="EG383" s="662"/>
      <c r="EH383" s="662"/>
      <c r="EI383" s="216"/>
      <c r="EJ383" s="673"/>
      <c r="EK383" s="673"/>
      <c r="EL383" s="673"/>
      <c r="EM383" s="673"/>
      <c r="EN383" s="673"/>
      <c r="EO383" s="673"/>
      <c r="EP383" s="673"/>
      <c r="EQ383" s="673"/>
      <c r="ER383" s="673"/>
      <c r="ES383" s="673"/>
      <c r="ET383" s="673"/>
      <c r="EU383" s="673"/>
      <c r="EV383" s="673"/>
      <c r="EW383" s="673"/>
      <c r="EX383" s="673"/>
      <c r="EY383" s="673"/>
      <c r="EZ383" s="673"/>
      <c r="FA383" s="673"/>
      <c r="FB383" s="673"/>
      <c r="FC383" s="673"/>
      <c r="FD383" s="673"/>
      <c r="FE383" s="673"/>
      <c r="FF383" s="673"/>
      <c r="FG383" s="673"/>
      <c r="FH383" s="673"/>
      <c r="FI383" s="673"/>
      <c r="FJ383" s="673"/>
      <c r="FK383" s="673"/>
      <c r="FL383" s="673"/>
      <c r="FM383" s="673"/>
      <c r="FN383" s="673"/>
      <c r="FO383" s="673"/>
      <c r="FP383" s="673"/>
      <c r="FQ383" s="673"/>
      <c r="FR383" s="673"/>
      <c r="FS383" s="673"/>
      <c r="FT383" s="673"/>
      <c r="FU383" s="673"/>
      <c r="FV383" s="673"/>
      <c r="FW383" s="673"/>
      <c r="FX383" s="673"/>
      <c r="FY383" s="673"/>
      <c r="FZ383" s="673"/>
      <c r="GA383" s="673"/>
      <c r="GB383" s="673"/>
      <c r="GC383" s="673"/>
      <c r="GD383" s="673"/>
      <c r="GE383" s="673"/>
      <c r="GF383" s="673"/>
      <c r="GG383" s="673"/>
      <c r="GH383" s="673"/>
      <c r="GI383" s="673"/>
      <c r="GJ383" s="673"/>
      <c r="GK383" s="673"/>
      <c r="GL383" s="673"/>
      <c r="GM383" s="673"/>
      <c r="GN383" s="673"/>
      <c r="GO383" s="673"/>
      <c r="GP383" s="673"/>
      <c r="GQ383" s="673"/>
      <c r="GR383" s="673"/>
      <c r="GS383" s="673"/>
      <c r="GT383" s="673"/>
      <c r="GU383" s="673"/>
      <c r="GV383" s="673"/>
      <c r="GW383" s="673"/>
      <c r="GX383" s="673"/>
      <c r="GY383" s="673"/>
      <c r="GZ383" s="673"/>
      <c r="HA383" s="673"/>
      <c r="HB383" s="673"/>
      <c r="HC383" s="673"/>
      <c r="HD383" s="673"/>
      <c r="HE383" s="673"/>
      <c r="HF383" s="673"/>
      <c r="HG383" s="673"/>
      <c r="HH383" s="673"/>
      <c r="HI383" s="673"/>
      <c r="HJ383" s="673"/>
      <c r="HK383" s="673"/>
      <c r="HL383" s="673"/>
      <c r="HM383" s="673"/>
      <c r="HN383" s="673"/>
      <c r="HO383" s="673"/>
      <c r="HP383" s="673"/>
      <c r="HQ383" s="673"/>
      <c r="HR383" s="673"/>
      <c r="HS383" s="673"/>
      <c r="HT383" s="673"/>
      <c r="HU383" s="673"/>
      <c r="HV383" s="673"/>
      <c r="HW383" s="673"/>
      <c r="HX383" s="673"/>
      <c r="HY383" s="673"/>
      <c r="HZ383" s="673"/>
      <c r="IA383" s="673"/>
      <c r="IB383" s="673"/>
      <c r="IC383" s="673"/>
      <c r="ID383" s="673"/>
      <c r="IE383" s="673"/>
      <c r="IF383" s="673"/>
      <c r="IG383" s="673"/>
      <c r="IH383" s="673"/>
      <c r="II383" s="673"/>
      <c r="IJ383" s="673"/>
      <c r="IK383" s="673"/>
      <c r="IL383" s="673"/>
      <c r="IM383" s="673"/>
      <c r="IN383" s="673"/>
      <c r="IO383" s="673"/>
      <c r="IP383" s="673"/>
      <c r="IQ383" s="70"/>
    </row>
    <row r="384" spans="10:251" ht="16.5" hidden="1" customHeight="1">
      <c r="R384" s="95"/>
      <c r="S384" s="95"/>
      <c r="T384" s="95"/>
      <c r="U384" s="70"/>
      <c r="V384" s="214"/>
      <c r="W384" s="70"/>
      <c r="X384" s="70"/>
      <c r="Y384" s="70"/>
      <c r="Z384" s="70"/>
      <c r="AA384" s="70"/>
      <c r="AB384" s="70"/>
      <c r="AC384" s="70"/>
      <c r="AD384" s="70"/>
      <c r="AE384" s="70"/>
      <c r="AF384" s="70"/>
      <c r="AG384" s="70"/>
      <c r="AH384" s="70"/>
      <c r="AI384" s="70"/>
      <c r="AJ384" s="70"/>
      <c r="AK384" s="70"/>
      <c r="AL384" s="70"/>
      <c r="AM384" s="70"/>
      <c r="AN384" s="70"/>
      <c r="AO384" s="70"/>
      <c r="AP384" s="70"/>
      <c r="AQ384" s="70"/>
      <c r="AR384" s="70"/>
      <c r="AS384" s="70"/>
      <c r="AT384" s="70"/>
      <c r="AU384" s="70"/>
      <c r="AV384" s="70"/>
      <c r="AW384" s="70"/>
      <c r="AX384" s="70"/>
      <c r="AY384" s="70"/>
      <c r="AZ384" s="70"/>
      <c r="BA384" s="70"/>
      <c r="BB384" s="70"/>
      <c r="BC384" s="70"/>
      <c r="BD384" s="70"/>
      <c r="BE384" s="70"/>
      <c r="BF384" s="70"/>
      <c r="BG384" s="70"/>
      <c r="BH384" s="70"/>
      <c r="BI384" s="70"/>
      <c r="BJ384" s="70"/>
      <c r="BK384" s="70"/>
      <c r="BL384" s="70"/>
      <c r="BM384" s="70"/>
      <c r="BN384" s="70"/>
      <c r="BO384" s="70"/>
      <c r="BP384" s="70"/>
      <c r="BQ384" s="70"/>
      <c r="BR384" s="70"/>
      <c r="BS384" s="70"/>
      <c r="BT384" s="70"/>
      <c r="BU384" s="70"/>
      <c r="BV384" s="70"/>
      <c r="BW384" s="70"/>
      <c r="BX384" s="70"/>
      <c r="BY384" s="70"/>
      <c r="BZ384" s="70"/>
      <c r="CA384" s="70"/>
      <c r="CB384" s="70"/>
      <c r="CC384" s="70"/>
      <c r="CD384" s="70"/>
      <c r="CE384" s="70"/>
      <c r="CF384" s="70"/>
      <c r="CG384" s="70"/>
      <c r="CH384" s="70"/>
      <c r="CI384" s="70"/>
      <c r="CJ384" s="70"/>
      <c r="CK384" s="70"/>
      <c r="CL384" s="70"/>
      <c r="CM384" s="70"/>
      <c r="CN384" s="70"/>
      <c r="CO384" s="70"/>
      <c r="CP384" s="70"/>
      <c r="CQ384" s="70"/>
      <c r="CR384" s="70"/>
      <c r="CS384" s="70"/>
      <c r="CT384" s="70"/>
      <c r="CU384" s="70"/>
      <c r="CV384" s="70"/>
      <c r="CW384" s="70"/>
      <c r="CX384" s="70"/>
      <c r="CY384" s="70"/>
      <c r="CZ384" s="70"/>
      <c r="DA384" s="70"/>
      <c r="DB384" s="70"/>
      <c r="DC384" s="70"/>
      <c r="DD384" s="70"/>
      <c r="DE384" s="70"/>
      <c r="DF384" s="70"/>
      <c r="DG384" s="70"/>
      <c r="DH384" s="70"/>
      <c r="DI384" s="70"/>
      <c r="DJ384" s="70"/>
      <c r="DK384" s="70"/>
      <c r="DL384" s="70"/>
      <c r="DM384" s="70"/>
      <c r="DN384" s="70"/>
      <c r="DO384" s="70"/>
      <c r="DP384" s="70"/>
      <c r="DQ384" s="70"/>
      <c r="DR384" s="70"/>
      <c r="DS384" s="70"/>
      <c r="DT384" s="70"/>
      <c r="DU384" s="70"/>
      <c r="DV384" s="70"/>
      <c r="DW384" s="70"/>
      <c r="DX384" s="70"/>
      <c r="DY384" s="70"/>
      <c r="DZ384" s="70"/>
      <c r="EA384" s="70"/>
      <c r="EB384" s="70"/>
      <c r="EC384" s="70"/>
      <c r="ED384" s="70"/>
      <c r="EE384" s="95" t="s">
        <v>450</v>
      </c>
      <c r="EF384" s="662"/>
      <c r="EG384" s="662"/>
      <c r="EH384" s="662"/>
      <c r="EI384" s="216"/>
      <c r="EJ384" s="673"/>
      <c r="EK384" s="673"/>
      <c r="EL384" s="673"/>
      <c r="EM384" s="673"/>
      <c r="EN384" s="673"/>
      <c r="EO384" s="673"/>
      <c r="EP384" s="673"/>
      <c r="EQ384" s="673"/>
      <c r="ER384" s="673"/>
      <c r="ES384" s="673"/>
      <c r="ET384" s="673"/>
      <c r="EU384" s="673"/>
      <c r="EV384" s="673"/>
      <c r="EW384" s="673"/>
      <c r="EX384" s="673"/>
      <c r="EY384" s="673"/>
      <c r="EZ384" s="673"/>
      <c r="FA384" s="673"/>
      <c r="FB384" s="673"/>
      <c r="FC384" s="673"/>
      <c r="FD384" s="673"/>
      <c r="FE384" s="673"/>
      <c r="FF384" s="673"/>
      <c r="FG384" s="673"/>
      <c r="FH384" s="673"/>
      <c r="FI384" s="673"/>
      <c r="FJ384" s="673"/>
      <c r="FK384" s="673"/>
      <c r="FL384" s="673"/>
      <c r="FM384" s="673"/>
      <c r="FN384" s="673"/>
      <c r="FO384" s="673"/>
      <c r="FP384" s="673"/>
      <c r="FQ384" s="673"/>
      <c r="FR384" s="673"/>
      <c r="FS384" s="673"/>
      <c r="FT384" s="673"/>
      <c r="FU384" s="673"/>
      <c r="FV384" s="673"/>
      <c r="FW384" s="673"/>
      <c r="FX384" s="673"/>
      <c r="FY384" s="673"/>
      <c r="FZ384" s="673"/>
      <c r="GA384" s="673"/>
      <c r="GB384" s="673"/>
      <c r="GC384" s="673"/>
      <c r="GD384" s="673"/>
      <c r="GE384" s="673"/>
      <c r="GF384" s="673"/>
      <c r="GG384" s="673"/>
      <c r="GH384" s="673"/>
      <c r="GI384" s="673"/>
      <c r="GJ384" s="673"/>
      <c r="GK384" s="673"/>
      <c r="GL384" s="673"/>
      <c r="GM384" s="673"/>
      <c r="GN384" s="673"/>
      <c r="GO384" s="673"/>
      <c r="GP384" s="673"/>
      <c r="GQ384" s="673"/>
      <c r="GR384" s="673"/>
      <c r="GS384" s="673"/>
      <c r="GT384" s="673"/>
      <c r="GU384" s="673"/>
      <c r="GV384" s="673"/>
      <c r="GW384" s="673"/>
      <c r="GX384" s="673"/>
      <c r="GY384" s="673"/>
      <c r="GZ384" s="673"/>
      <c r="HA384" s="673"/>
      <c r="HB384" s="673"/>
      <c r="HC384" s="673"/>
      <c r="HD384" s="673"/>
      <c r="HE384" s="673"/>
      <c r="HF384" s="673"/>
      <c r="HG384" s="673"/>
      <c r="HH384" s="673"/>
      <c r="HI384" s="673"/>
      <c r="HJ384" s="673"/>
      <c r="HK384" s="673"/>
      <c r="HL384" s="673"/>
      <c r="HM384" s="673"/>
      <c r="HN384" s="673"/>
      <c r="HO384" s="673"/>
      <c r="HP384" s="673"/>
      <c r="HQ384" s="673"/>
      <c r="HR384" s="673"/>
      <c r="HS384" s="673"/>
      <c r="HT384" s="673"/>
      <c r="HU384" s="673"/>
      <c r="HV384" s="673"/>
      <c r="HW384" s="673"/>
      <c r="HX384" s="673"/>
      <c r="HY384" s="673"/>
      <c r="HZ384" s="673"/>
      <c r="IA384" s="673"/>
      <c r="IB384" s="673"/>
      <c r="IC384" s="673"/>
      <c r="ID384" s="673"/>
      <c r="IE384" s="673"/>
      <c r="IF384" s="673"/>
      <c r="IG384" s="673"/>
      <c r="IH384" s="673"/>
      <c r="II384" s="673"/>
      <c r="IJ384" s="673"/>
      <c r="IK384" s="673"/>
      <c r="IL384" s="673"/>
      <c r="IM384" s="673"/>
      <c r="IN384" s="673"/>
      <c r="IO384" s="673"/>
      <c r="IP384" s="673"/>
      <c r="IQ384" s="70"/>
    </row>
    <row r="385" spans="18:251" ht="16.5" hidden="1" customHeight="1">
      <c r="R385" s="95"/>
      <c r="S385" s="95"/>
      <c r="T385" s="95"/>
      <c r="U385" s="70"/>
      <c r="V385" s="214"/>
      <c r="W385" s="70"/>
      <c r="X385" s="70"/>
      <c r="Y385" s="70"/>
      <c r="Z385" s="70"/>
      <c r="AA385" s="70"/>
      <c r="AB385" s="70"/>
      <c r="AC385" s="70"/>
      <c r="AD385" s="70"/>
      <c r="AE385" s="70"/>
      <c r="AF385" s="70"/>
      <c r="AG385" s="70"/>
      <c r="AH385" s="70"/>
      <c r="AI385" s="70"/>
      <c r="AJ385" s="70"/>
      <c r="AK385" s="70"/>
      <c r="AL385" s="70"/>
      <c r="AM385" s="70"/>
      <c r="AN385" s="70"/>
      <c r="AO385" s="70"/>
      <c r="AP385" s="70"/>
      <c r="AQ385" s="70"/>
      <c r="AR385" s="70"/>
      <c r="AS385" s="70"/>
      <c r="AT385" s="70"/>
      <c r="AU385" s="70"/>
      <c r="AV385" s="70"/>
      <c r="AW385" s="70"/>
      <c r="AX385" s="70"/>
      <c r="AY385" s="70"/>
      <c r="AZ385" s="70"/>
      <c r="BA385" s="70"/>
      <c r="BB385" s="70"/>
      <c r="BC385" s="70"/>
      <c r="BD385" s="70"/>
      <c r="BE385" s="70"/>
      <c r="BF385" s="70"/>
      <c r="BG385" s="70"/>
      <c r="BH385" s="70"/>
      <c r="BI385" s="70"/>
      <c r="BJ385" s="70"/>
      <c r="BK385" s="70"/>
      <c r="BL385" s="70"/>
      <c r="BM385" s="70"/>
      <c r="BN385" s="70"/>
      <c r="BO385" s="70"/>
      <c r="BP385" s="70"/>
      <c r="BQ385" s="70"/>
      <c r="BR385" s="70"/>
      <c r="BS385" s="70"/>
      <c r="BT385" s="70"/>
      <c r="BU385" s="70"/>
      <c r="BV385" s="70"/>
      <c r="BW385" s="70"/>
      <c r="BX385" s="70"/>
      <c r="BY385" s="70"/>
      <c r="BZ385" s="70"/>
      <c r="CA385" s="70"/>
      <c r="CB385" s="70"/>
      <c r="CC385" s="70"/>
      <c r="CD385" s="70"/>
      <c r="CE385" s="70"/>
      <c r="CF385" s="70"/>
      <c r="CG385" s="70"/>
      <c r="CH385" s="70"/>
      <c r="CI385" s="70"/>
      <c r="CJ385" s="70"/>
      <c r="CK385" s="70"/>
      <c r="CL385" s="70"/>
      <c r="CM385" s="70"/>
      <c r="CN385" s="70"/>
      <c r="CO385" s="70"/>
      <c r="CP385" s="70"/>
      <c r="CQ385" s="70"/>
      <c r="CR385" s="70"/>
      <c r="CS385" s="70"/>
      <c r="CT385" s="70"/>
      <c r="CU385" s="70"/>
      <c r="CV385" s="70"/>
      <c r="CW385" s="70"/>
      <c r="CX385" s="70"/>
      <c r="CY385" s="70"/>
      <c r="CZ385" s="70"/>
      <c r="DA385" s="70"/>
      <c r="DB385" s="70"/>
      <c r="DC385" s="70"/>
      <c r="DD385" s="70"/>
      <c r="DE385" s="70"/>
      <c r="DF385" s="70"/>
      <c r="DG385" s="70"/>
      <c r="DH385" s="70"/>
      <c r="DI385" s="70"/>
      <c r="DJ385" s="70"/>
      <c r="DK385" s="70"/>
      <c r="DL385" s="70"/>
      <c r="DM385" s="70"/>
      <c r="DN385" s="70"/>
      <c r="DO385" s="70"/>
      <c r="DP385" s="70"/>
      <c r="DQ385" s="70"/>
      <c r="DR385" s="70"/>
      <c r="DS385" s="70"/>
      <c r="DT385" s="70"/>
      <c r="DU385" s="70"/>
      <c r="DV385" s="70"/>
      <c r="DW385" s="70"/>
      <c r="DX385" s="70"/>
      <c r="DY385" s="70"/>
      <c r="DZ385" s="70"/>
      <c r="EA385" s="70"/>
      <c r="EB385" s="70"/>
      <c r="EC385" s="70"/>
      <c r="ED385" s="70"/>
      <c r="EE385" s="95" t="s">
        <v>450</v>
      </c>
      <c r="EF385" s="662"/>
      <c r="EG385" s="662"/>
      <c r="EH385" s="662"/>
      <c r="EI385" s="216"/>
      <c r="EJ385" s="673"/>
      <c r="EK385" s="673"/>
      <c r="EL385" s="673"/>
      <c r="EM385" s="673"/>
      <c r="EN385" s="673"/>
      <c r="EO385" s="673"/>
      <c r="EP385" s="673"/>
      <c r="EQ385" s="673"/>
      <c r="ER385" s="673"/>
      <c r="ES385" s="673"/>
      <c r="ET385" s="673"/>
      <c r="EU385" s="673"/>
      <c r="EV385" s="673"/>
      <c r="EW385" s="673"/>
      <c r="EX385" s="673"/>
      <c r="EY385" s="673"/>
      <c r="EZ385" s="673"/>
      <c r="FA385" s="673"/>
      <c r="FB385" s="673"/>
      <c r="FC385" s="673"/>
      <c r="FD385" s="673"/>
      <c r="FE385" s="673"/>
      <c r="FF385" s="673"/>
      <c r="FG385" s="673"/>
      <c r="FH385" s="673"/>
      <c r="FI385" s="673"/>
      <c r="FJ385" s="673"/>
      <c r="FK385" s="673"/>
      <c r="FL385" s="673"/>
      <c r="FM385" s="673"/>
      <c r="FN385" s="673"/>
      <c r="FO385" s="673"/>
      <c r="FP385" s="673"/>
      <c r="FQ385" s="673"/>
      <c r="FR385" s="673"/>
      <c r="FS385" s="673"/>
      <c r="FT385" s="673"/>
      <c r="FU385" s="673"/>
      <c r="FV385" s="673"/>
      <c r="FW385" s="673"/>
      <c r="FX385" s="673"/>
      <c r="FY385" s="673"/>
      <c r="FZ385" s="673"/>
      <c r="GA385" s="673"/>
      <c r="GB385" s="673"/>
      <c r="GC385" s="673"/>
      <c r="GD385" s="673"/>
      <c r="GE385" s="673"/>
      <c r="GF385" s="673"/>
      <c r="GG385" s="673"/>
      <c r="GH385" s="673"/>
      <c r="GI385" s="673"/>
      <c r="GJ385" s="673"/>
      <c r="GK385" s="673"/>
      <c r="GL385" s="673"/>
      <c r="GM385" s="673"/>
      <c r="GN385" s="673"/>
      <c r="GO385" s="673"/>
      <c r="GP385" s="673"/>
      <c r="GQ385" s="673"/>
      <c r="GR385" s="673"/>
      <c r="GS385" s="673"/>
      <c r="GT385" s="673"/>
      <c r="GU385" s="673"/>
      <c r="GV385" s="673"/>
      <c r="GW385" s="673"/>
      <c r="GX385" s="673"/>
      <c r="GY385" s="673"/>
      <c r="GZ385" s="673"/>
      <c r="HA385" s="673"/>
      <c r="HB385" s="673"/>
      <c r="HC385" s="673"/>
      <c r="HD385" s="673"/>
      <c r="HE385" s="673"/>
      <c r="HF385" s="673"/>
      <c r="HG385" s="673"/>
      <c r="HH385" s="673"/>
      <c r="HI385" s="673"/>
      <c r="HJ385" s="673"/>
      <c r="HK385" s="673"/>
      <c r="HL385" s="673"/>
      <c r="HM385" s="673"/>
      <c r="HN385" s="673"/>
      <c r="HO385" s="673"/>
      <c r="HP385" s="673"/>
      <c r="HQ385" s="673"/>
      <c r="HR385" s="673"/>
      <c r="HS385" s="673"/>
      <c r="HT385" s="673"/>
      <c r="HU385" s="673"/>
      <c r="HV385" s="673"/>
      <c r="HW385" s="673"/>
      <c r="HX385" s="673"/>
      <c r="HY385" s="673"/>
      <c r="HZ385" s="673"/>
      <c r="IA385" s="673"/>
      <c r="IB385" s="673"/>
      <c r="IC385" s="673"/>
      <c r="ID385" s="673"/>
      <c r="IE385" s="673"/>
      <c r="IF385" s="673"/>
      <c r="IG385" s="673"/>
      <c r="IH385" s="673"/>
      <c r="II385" s="673"/>
      <c r="IJ385" s="673"/>
      <c r="IK385" s="673"/>
      <c r="IL385" s="673"/>
      <c r="IM385" s="673"/>
      <c r="IN385" s="673"/>
      <c r="IO385" s="673"/>
      <c r="IP385" s="673"/>
      <c r="IQ385" s="70"/>
    </row>
    <row r="386" spans="18:251" ht="16.5" hidden="1" customHeight="1">
      <c r="R386" s="95"/>
      <c r="S386" s="95"/>
      <c r="T386" s="95"/>
      <c r="U386" s="70"/>
      <c r="V386" s="214"/>
      <c r="W386" s="70"/>
      <c r="X386" s="70"/>
      <c r="Y386" s="70"/>
      <c r="Z386" s="70"/>
      <c r="AA386" s="70"/>
      <c r="AB386" s="70"/>
      <c r="AC386" s="70"/>
      <c r="AD386" s="70"/>
      <c r="AE386" s="70"/>
      <c r="AF386" s="70"/>
      <c r="AG386" s="70"/>
      <c r="AH386" s="70"/>
      <c r="AI386" s="70"/>
      <c r="AJ386" s="70"/>
      <c r="AK386" s="70"/>
      <c r="AL386" s="70"/>
      <c r="AM386" s="70"/>
      <c r="AN386" s="70"/>
      <c r="AO386" s="70"/>
      <c r="AP386" s="70"/>
      <c r="AQ386" s="70"/>
      <c r="AR386" s="70"/>
      <c r="AS386" s="70"/>
      <c r="AT386" s="70"/>
      <c r="AU386" s="70"/>
      <c r="AV386" s="70"/>
      <c r="AW386" s="70"/>
      <c r="AX386" s="70"/>
      <c r="AY386" s="70"/>
      <c r="AZ386" s="70"/>
      <c r="BA386" s="70"/>
      <c r="BB386" s="70"/>
      <c r="BC386" s="70"/>
      <c r="BD386" s="70"/>
      <c r="BE386" s="70"/>
      <c r="BF386" s="70"/>
      <c r="BG386" s="70"/>
      <c r="BH386" s="70"/>
      <c r="BI386" s="70"/>
      <c r="BJ386" s="70"/>
      <c r="BK386" s="70"/>
      <c r="BL386" s="70"/>
      <c r="BM386" s="70"/>
      <c r="BN386" s="70"/>
      <c r="BO386" s="70"/>
      <c r="BP386" s="70"/>
      <c r="BQ386" s="70"/>
      <c r="BR386" s="70"/>
      <c r="BS386" s="70"/>
      <c r="BT386" s="70"/>
      <c r="BU386" s="70"/>
      <c r="BV386" s="70"/>
      <c r="BW386" s="70"/>
      <c r="BX386" s="70"/>
      <c r="BY386" s="70"/>
      <c r="BZ386" s="70"/>
      <c r="CA386" s="70"/>
      <c r="CB386" s="70"/>
      <c r="CC386" s="70"/>
      <c r="CD386" s="70"/>
      <c r="CE386" s="70"/>
      <c r="CF386" s="70"/>
      <c r="CG386" s="70"/>
      <c r="CH386" s="70"/>
      <c r="CI386" s="70"/>
      <c r="CJ386" s="70"/>
      <c r="CK386" s="70"/>
      <c r="CL386" s="70"/>
      <c r="CM386" s="70"/>
      <c r="CN386" s="70"/>
      <c r="CO386" s="70"/>
      <c r="CP386" s="70"/>
      <c r="CQ386" s="70"/>
      <c r="CR386" s="70"/>
      <c r="CS386" s="70"/>
      <c r="CT386" s="70"/>
      <c r="CU386" s="70"/>
      <c r="CV386" s="70"/>
      <c r="CW386" s="70"/>
      <c r="CX386" s="70"/>
      <c r="CY386" s="70"/>
      <c r="CZ386" s="70"/>
      <c r="DA386" s="70"/>
      <c r="DB386" s="70"/>
      <c r="DC386" s="70"/>
      <c r="DD386" s="70"/>
      <c r="DE386" s="70"/>
      <c r="DF386" s="70"/>
      <c r="DG386" s="70"/>
      <c r="DH386" s="70"/>
      <c r="DI386" s="70"/>
      <c r="DJ386" s="70"/>
      <c r="DK386" s="70"/>
      <c r="DL386" s="70"/>
      <c r="DM386" s="70"/>
      <c r="DN386" s="70"/>
      <c r="DO386" s="70"/>
      <c r="DP386" s="70"/>
      <c r="DQ386" s="70"/>
      <c r="DR386" s="70"/>
      <c r="DS386" s="70"/>
      <c r="DT386" s="70"/>
      <c r="DU386" s="70"/>
      <c r="DV386" s="70"/>
      <c r="DW386" s="70"/>
      <c r="DX386" s="70"/>
      <c r="DY386" s="70"/>
      <c r="DZ386" s="70"/>
      <c r="EA386" s="70"/>
      <c r="EB386" s="70"/>
      <c r="EC386" s="70"/>
      <c r="ED386" s="70"/>
      <c r="EE386" s="95" t="s">
        <v>450</v>
      </c>
      <c r="EF386" s="662"/>
      <c r="EG386" s="662"/>
      <c r="EH386" s="662"/>
      <c r="EI386" s="216"/>
      <c r="EJ386" s="673"/>
      <c r="EK386" s="673"/>
      <c r="EL386" s="673"/>
      <c r="EM386" s="673"/>
      <c r="EN386" s="673"/>
      <c r="EO386" s="673"/>
      <c r="EP386" s="673"/>
      <c r="EQ386" s="673"/>
      <c r="ER386" s="673"/>
      <c r="ES386" s="673"/>
      <c r="ET386" s="673"/>
      <c r="EU386" s="673"/>
      <c r="EV386" s="673"/>
      <c r="EW386" s="673"/>
      <c r="EX386" s="673"/>
      <c r="EY386" s="673"/>
      <c r="EZ386" s="673"/>
      <c r="FA386" s="673"/>
      <c r="FB386" s="673"/>
      <c r="FC386" s="673"/>
      <c r="FD386" s="673"/>
      <c r="FE386" s="673"/>
      <c r="FF386" s="673"/>
      <c r="FG386" s="673"/>
      <c r="FH386" s="673"/>
      <c r="FI386" s="673"/>
      <c r="FJ386" s="673"/>
      <c r="FK386" s="673"/>
      <c r="FL386" s="673"/>
      <c r="FM386" s="673"/>
      <c r="FN386" s="673"/>
      <c r="FO386" s="673"/>
      <c r="FP386" s="673"/>
      <c r="FQ386" s="673"/>
      <c r="FR386" s="673"/>
      <c r="FS386" s="673"/>
      <c r="FT386" s="673"/>
      <c r="FU386" s="673"/>
      <c r="FV386" s="673"/>
      <c r="FW386" s="673"/>
      <c r="FX386" s="673"/>
      <c r="FY386" s="673"/>
      <c r="FZ386" s="673"/>
      <c r="GA386" s="673"/>
      <c r="GB386" s="673"/>
      <c r="GC386" s="673"/>
      <c r="GD386" s="673"/>
      <c r="GE386" s="673"/>
      <c r="GF386" s="673"/>
      <c r="GG386" s="673"/>
      <c r="GH386" s="673"/>
      <c r="GI386" s="673"/>
      <c r="GJ386" s="673"/>
      <c r="GK386" s="673"/>
      <c r="GL386" s="673"/>
      <c r="GM386" s="673"/>
      <c r="GN386" s="673"/>
      <c r="GO386" s="673"/>
      <c r="GP386" s="673"/>
      <c r="GQ386" s="673"/>
      <c r="GR386" s="673"/>
      <c r="GS386" s="673"/>
      <c r="GT386" s="673"/>
      <c r="GU386" s="673"/>
      <c r="GV386" s="673"/>
      <c r="GW386" s="673"/>
      <c r="GX386" s="673"/>
      <c r="GY386" s="673"/>
      <c r="GZ386" s="673"/>
      <c r="HA386" s="673"/>
      <c r="HB386" s="673"/>
      <c r="HC386" s="673"/>
      <c r="HD386" s="673"/>
      <c r="HE386" s="673"/>
      <c r="HF386" s="673"/>
      <c r="HG386" s="673"/>
      <c r="HH386" s="673"/>
      <c r="HI386" s="673"/>
      <c r="HJ386" s="673"/>
      <c r="HK386" s="673"/>
      <c r="HL386" s="673"/>
      <c r="HM386" s="673"/>
      <c r="HN386" s="673"/>
      <c r="HO386" s="673"/>
      <c r="HP386" s="673"/>
      <c r="HQ386" s="673"/>
      <c r="HR386" s="673"/>
      <c r="HS386" s="673"/>
      <c r="HT386" s="673"/>
      <c r="HU386" s="673"/>
      <c r="HV386" s="673"/>
      <c r="HW386" s="673"/>
      <c r="HX386" s="673"/>
      <c r="HY386" s="673"/>
      <c r="HZ386" s="673"/>
      <c r="IA386" s="673"/>
      <c r="IB386" s="673"/>
      <c r="IC386" s="673"/>
      <c r="ID386" s="673"/>
      <c r="IE386" s="673"/>
      <c r="IF386" s="673"/>
      <c r="IG386" s="673"/>
      <c r="IH386" s="673"/>
      <c r="II386" s="673"/>
      <c r="IJ386" s="673"/>
      <c r="IK386" s="673"/>
      <c r="IL386" s="673"/>
      <c r="IM386" s="673"/>
      <c r="IN386" s="673"/>
      <c r="IO386" s="673"/>
      <c r="IP386" s="673"/>
      <c r="IQ386" s="70"/>
    </row>
    <row r="387" spans="18:251" ht="16.5" hidden="1" customHeight="1">
      <c r="R387" s="95"/>
      <c r="S387" s="95"/>
      <c r="T387" s="95"/>
      <c r="U387" s="70"/>
      <c r="V387" s="214"/>
      <c r="W387" s="70"/>
      <c r="X387" s="70"/>
      <c r="Y387" s="70"/>
      <c r="Z387" s="70"/>
      <c r="AA387" s="70"/>
      <c r="AB387" s="70"/>
      <c r="AC387" s="70"/>
      <c r="AD387" s="70"/>
      <c r="AE387" s="70"/>
      <c r="AF387" s="70"/>
      <c r="AG387" s="70"/>
      <c r="AH387" s="70"/>
      <c r="AI387" s="70"/>
      <c r="AJ387" s="70"/>
      <c r="AK387" s="70"/>
      <c r="AL387" s="70"/>
      <c r="AM387" s="70"/>
      <c r="AN387" s="70"/>
      <c r="AO387" s="70"/>
      <c r="AP387" s="70"/>
      <c r="AQ387" s="70"/>
      <c r="AR387" s="70"/>
      <c r="AS387" s="70"/>
      <c r="AT387" s="70"/>
      <c r="AU387" s="70"/>
      <c r="AV387" s="70"/>
      <c r="AW387" s="70"/>
      <c r="AX387" s="70"/>
      <c r="AY387" s="70"/>
      <c r="AZ387" s="70"/>
      <c r="BA387" s="70"/>
      <c r="BB387" s="70"/>
      <c r="BC387" s="70"/>
      <c r="BD387" s="70"/>
      <c r="BE387" s="70"/>
      <c r="BF387" s="70"/>
      <c r="BG387" s="70"/>
      <c r="BH387" s="70"/>
      <c r="BI387" s="70"/>
      <c r="BJ387" s="70"/>
      <c r="BK387" s="70"/>
      <c r="BL387" s="70"/>
      <c r="BM387" s="70"/>
      <c r="BN387" s="70"/>
      <c r="BO387" s="70"/>
      <c r="BP387" s="70"/>
      <c r="BQ387" s="70"/>
      <c r="BR387" s="70"/>
      <c r="BS387" s="70"/>
      <c r="BT387" s="70"/>
      <c r="BU387" s="70"/>
      <c r="BV387" s="70"/>
      <c r="BW387" s="70"/>
      <c r="BX387" s="70"/>
      <c r="BY387" s="70"/>
      <c r="BZ387" s="70"/>
      <c r="CA387" s="70"/>
      <c r="CB387" s="70"/>
      <c r="CC387" s="70"/>
      <c r="CD387" s="70"/>
      <c r="CE387" s="70"/>
      <c r="CF387" s="70"/>
      <c r="CG387" s="70"/>
      <c r="CH387" s="70"/>
      <c r="CI387" s="70"/>
      <c r="CJ387" s="70"/>
      <c r="CK387" s="70"/>
      <c r="CL387" s="70"/>
      <c r="CM387" s="70"/>
      <c r="CN387" s="70"/>
      <c r="CO387" s="70"/>
      <c r="CP387" s="70"/>
      <c r="CQ387" s="70"/>
      <c r="CR387" s="70"/>
      <c r="CS387" s="70"/>
      <c r="CT387" s="70"/>
      <c r="CU387" s="70"/>
      <c r="CV387" s="70"/>
      <c r="CW387" s="70"/>
      <c r="CX387" s="70"/>
      <c r="CY387" s="70"/>
      <c r="CZ387" s="70"/>
      <c r="DA387" s="70"/>
      <c r="DB387" s="70"/>
      <c r="DC387" s="70"/>
      <c r="DD387" s="70"/>
      <c r="DE387" s="70"/>
      <c r="DF387" s="70"/>
      <c r="DG387" s="70"/>
      <c r="DH387" s="70"/>
      <c r="DI387" s="70"/>
      <c r="DJ387" s="70"/>
      <c r="DK387" s="70"/>
      <c r="DL387" s="70"/>
      <c r="DM387" s="70"/>
      <c r="DN387" s="70"/>
      <c r="DO387" s="70"/>
      <c r="DP387" s="70"/>
      <c r="DQ387" s="70"/>
      <c r="DR387" s="70"/>
      <c r="DS387" s="70"/>
      <c r="DT387" s="70"/>
      <c r="DU387" s="70"/>
      <c r="DV387" s="70"/>
      <c r="DW387" s="70"/>
      <c r="DX387" s="70"/>
      <c r="DY387" s="70"/>
      <c r="DZ387" s="70"/>
      <c r="EA387" s="70"/>
      <c r="EB387" s="70"/>
      <c r="EC387" s="70"/>
      <c r="ED387" s="70"/>
      <c r="EE387" s="95" t="s">
        <v>450</v>
      </c>
      <c r="EF387" s="662"/>
      <c r="EG387" s="662"/>
      <c r="EH387" s="662"/>
      <c r="EI387" s="216"/>
      <c r="EJ387" s="673"/>
      <c r="EK387" s="673"/>
      <c r="EL387" s="673"/>
      <c r="EM387" s="673"/>
      <c r="EN387" s="673"/>
      <c r="EO387" s="673"/>
      <c r="EP387" s="673"/>
      <c r="EQ387" s="673"/>
      <c r="ER387" s="673"/>
      <c r="ES387" s="673"/>
      <c r="ET387" s="673"/>
      <c r="EU387" s="673"/>
      <c r="EV387" s="673"/>
      <c r="EW387" s="673"/>
      <c r="EX387" s="673"/>
      <c r="EY387" s="673"/>
      <c r="EZ387" s="673"/>
      <c r="FA387" s="673"/>
      <c r="FB387" s="673"/>
      <c r="FC387" s="673"/>
      <c r="FD387" s="673"/>
      <c r="FE387" s="673"/>
      <c r="FF387" s="673"/>
      <c r="FG387" s="673"/>
      <c r="FH387" s="673"/>
      <c r="FI387" s="673"/>
      <c r="FJ387" s="673"/>
      <c r="FK387" s="673"/>
      <c r="FL387" s="673"/>
      <c r="FM387" s="673"/>
      <c r="FN387" s="673"/>
      <c r="FO387" s="673"/>
      <c r="FP387" s="673"/>
      <c r="FQ387" s="673"/>
      <c r="FR387" s="673"/>
      <c r="FS387" s="673"/>
      <c r="FT387" s="673"/>
      <c r="FU387" s="673"/>
      <c r="FV387" s="673"/>
      <c r="FW387" s="673"/>
      <c r="FX387" s="673"/>
      <c r="FY387" s="673"/>
      <c r="FZ387" s="673"/>
      <c r="GA387" s="673"/>
      <c r="GB387" s="673"/>
      <c r="GC387" s="673"/>
      <c r="GD387" s="673"/>
      <c r="GE387" s="673"/>
      <c r="GF387" s="673"/>
      <c r="GG387" s="673"/>
      <c r="GH387" s="673"/>
      <c r="GI387" s="673"/>
      <c r="GJ387" s="673"/>
      <c r="GK387" s="673"/>
      <c r="GL387" s="673"/>
      <c r="GM387" s="673"/>
      <c r="GN387" s="673"/>
      <c r="GO387" s="673"/>
      <c r="GP387" s="673"/>
      <c r="GQ387" s="673"/>
      <c r="GR387" s="673"/>
      <c r="GS387" s="673"/>
      <c r="GT387" s="673"/>
      <c r="GU387" s="673"/>
      <c r="GV387" s="673"/>
      <c r="GW387" s="673"/>
      <c r="GX387" s="673"/>
      <c r="GY387" s="673"/>
      <c r="GZ387" s="673"/>
      <c r="HA387" s="673"/>
      <c r="HB387" s="673"/>
      <c r="HC387" s="673"/>
      <c r="HD387" s="673"/>
      <c r="HE387" s="673"/>
      <c r="HF387" s="673"/>
      <c r="HG387" s="673"/>
      <c r="HH387" s="673"/>
      <c r="HI387" s="673"/>
      <c r="HJ387" s="673"/>
      <c r="HK387" s="673"/>
      <c r="HL387" s="673"/>
      <c r="HM387" s="673"/>
      <c r="HN387" s="673"/>
      <c r="HO387" s="673"/>
      <c r="HP387" s="673"/>
      <c r="HQ387" s="673"/>
      <c r="HR387" s="673"/>
      <c r="HS387" s="673"/>
      <c r="HT387" s="673"/>
      <c r="HU387" s="673"/>
      <c r="HV387" s="673"/>
      <c r="HW387" s="673"/>
      <c r="HX387" s="673"/>
      <c r="HY387" s="673"/>
      <c r="HZ387" s="673"/>
      <c r="IA387" s="673"/>
      <c r="IB387" s="673"/>
      <c r="IC387" s="673"/>
      <c r="ID387" s="673"/>
      <c r="IE387" s="673"/>
      <c r="IF387" s="673"/>
      <c r="IG387" s="673"/>
      <c r="IH387" s="673"/>
      <c r="II387" s="673"/>
      <c r="IJ387" s="673"/>
      <c r="IK387" s="673"/>
      <c r="IL387" s="673"/>
      <c r="IM387" s="673"/>
      <c r="IN387" s="673"/>
      <c r="IO387" s="673"/>
      <c r="IP387" s="673"/>
      <c r="IQ387" s="70"/>
    </row>
    <row r="388" spans="18:251" ht="16.5" hidden="1" customHeight="1">
      <c r="R388" s="95"/>
      <c r="S388" s="95"/>
      <c r="T388" s="95"/>
      <c r="U388" s="70"/>
      <c r="V388" s="214"/>
      <c r="W388" s="70"/>
      <c r="X388" s="70"/>
      <c r="Y388" s="70"/>
      <c r="Z388" s="70"/>
      <c r="AA388" s="70"/>
      <c r="AB388" s="70"/>
      <c r="AC388" s="70"/>
      <c r="AD388" s="70"/>
      <c r="AE388" s="70"/>
      <c r="AF388" s="70"/>
      <c r="AG388" s="70"/>
      <c r="AH388" s="70"/>
      <c r="AI388" s="70"/>
      <c r="AJ388" s="70"/>
      <c r="AK388" s="70"/>
      <c r="AL388" s="70"/>
      <c r="AM388" s="70"/>
      <c r="AN388" s="70"/>
      <c r="AO388" s="70"/>
      <c r="AP388" s="70"/>
      <c r="AQ388" s="70"/>
      <c r="AR388" s="70"/>
      <c r="AS388" s="70"/>
      <c r="AT388" s="70"/>
      <c r="AU388" s="70"/>
      <c r="AV388" s="70"/>
      <c r="AW388" s="70"/>
      <c r="AX388" s="70"/>
      <c r="AY388" s="70"/>
      <c r="AZ388" s="70"/>
      <c r="BA388" s="70"/>
      <c r="BB388" s="70"/>
      <c r="BC388" s="70"/>
      <c r="BD388" s="70"/>
      <c r="BE388" s="70"/>
      <c r="BF388" s="70"/>
      <c r="BG388" s="70"/>
      <c r="BH388" s="70"/>
      <c r="BI388" s="70"/>
      <c r="BJ388" s="70"/>
      <c r="BK388" s="70"/>
      <c r="BL388" s="70"/>
      <c r="BM388" s="70"/>
      <c r="BN388" s="70"/>
      <c r="BO388" s="70"/>
      <c r="BP388" s="70"/>
      <c r="BQ388" s="70"/>
      <c r="BR388" s="70"/>
      <c r="BS388" s="70"/>
      <c r="BT388" s="70"/>
      <c r="BU388" s="70"/>
      <c r="BV388" s="70"/>
      <c r="BW388" s="70"/>
      <c r="BX388" s="70"/>
      <c r="BY388" s="70"/>
      <c r="BZ388" s="70"/>
      <c r="CA388" s="70"/>
      <c r="CB388" s="70"/>
      <c r="CC388" s="70"/>
      <c r="CD388" s="70"/>
      <c r="CE388" s="70"/>
      <c r="CF388" s="70"/>
      <c r="CG388" s="70"/>
      <c r="CH388" s="70"/>
      <c r="CI388" s="70"/>
      <c r="CJ388" s="70"/>
      <c r="CK388" s="70"/>
      <c r="CL388" s="70"/>
      <c r="CM388" s="70"/>
      <c r="CN388" s="70"/>
      <c r="CO388" s="70"/>
      <c r="CP388" s="70"/>
      <c r="CQ388" s="70"/>
      <c r="CR388" s="70"/>
      <c r="CS388" s="70"/>
      <c r="CT388" s="70"/>
      <c r="CU388" s="70"/>
      <c r="CV388" s="70"/>
      <c r="CW388" s="70"/>
      <c r="CX388" s="70"/>
      <c r="CY388" s="70"/>
      <c r="CZ388" s="70"/>
      <c r="DA388" s="70"/>
      <c r="DB388" s="70"/>
      <c r="DC388" s="70"/>
      <c r="DD388" s="70"/>
      <c r="DE388" s="70"/>
      <c r="DF388" s="70"/>
      <c r="DG388" s="70"/>
      <c r="DH388" s="70"/>
      <c r="DI388" s="70"/>
      <c r="DJ388" s="70"/>
      <c r="DK388" s="70"/>
      <c r="DL388" s="70"/>
      <c r="DM388" s="70"/>
      <c r="DN388" s="70"/>
      <c r="DO388" s="70"/>
      <c r="DP388" s="70"/>
      <c r="DQ388" s="70"/>
      <c r="DR388" s="70"/>
      <c r="DS388" s="70"/>
      <c r="DT388" s="70"/>
      <c r="DU388" s="70"/>
      <c r="DV388" s="70"/>
      <c r="DW388" s="70"/>
      <c r="DX388" s="70"/>
      <c r="DY388" s="70"/>
      <c r="DZ388" s="70"/>
      <c r="EA388" s="70"/>
      <c r="EB388" s="70"/>
      <c r="EC388" s="70"/>
      <c r="ED388" s="70"/>
      <c r="EE388" s="95" t="s">
        <v>450</v>
      </c>
      <c r="EF388" s="662"/>
      <c r="EG388" s="662"/>
      <c r="EH388" s="662"/>
      <c r="EI388" s="216"/>
      <c r="EJ388" s="673"/>
      <c r="EK388" s="673"/>
      <c r="EL388" s="673"/>
      <c r="EM388" s="673"/>
      <c r="EN388" s="673"/>
      <c r="EO388" s="673"/>
      <c r="EP388" s="673"/>
      <c r="EQ388" s="673"/>
      <c r="ER388" s="673"/>
      <c r="ES388" s="673"/>
      <c r="ET388" s="673"/>
      <c r="EU388" s="673"/>
      <c r="EV388" s="673"/>
      <c r="EW388" s="673"/>
      <c r="EX388" s="673"/>
      <c r="EY388" s="673"/>
      <c r="EZ388" s="673"/>
      <c r="FA388" s="673"/>
      <c r="FB388" s="673"/>
      <c r="FC388" s="673"/>
      <c r="FD388" s="673"/>
      <c r="FE388" s="673"/>
      <c r="FF388" s="673"/>
      <c r="FG388" s="673"/>
      <c r="FH388" s="673"/>
      <c r="FI388" s="673"/>
      <c r="FJ388" s="673"/>
      <c r="FK388" s="673"/>
      <c r="FL388" s="673"/>
      <c r="FM388" s="673"/>
      <c r="FN388" s="673"/>
      <c r="FO388" s="673"/>
      <c r="FP388" s="673"/>
      <c r="FQ388" s="673"/>
      <c r="FR388" s="673"/>
      <c r="FS388" s="673"/>
      <c r="FT388" s="673"/>
      <c r="FU388" s="673"/>
      <c r="FV388" s="673"/>
      <c r="FW388" s="673"/>
      <c r="FX388" s="673"/>
      <c r="FY388" s="673"/>
      <c r="FZ388" s="673"/>
      <c r="GA388" s="673"/>
      <c r="GB388" s="673"/>
      <c r="GC388" s="673"/>
      <c r="GD388" s="673"/>
      <c r="GE388" s="673"/>
      <c r="GF388" s="673"/>
      <c r="GG388" s="673"/>
      <c r="GH388" s="673"/>
      <c r="GI388" s="673"/>
      <c r="GJ388" s="673"/>
      <c r="GK388" s="673"/>
      <c r="GL388" s="673"/>
      <c r="GM388" s="673"/>
      <c r="GN388" s="673"/>
      <c r="GO388" s="673"/>
      <c r="GP388" s="673"/>
      <c r="GQ388" s="673"/>
      <c r="GR388" s="673"/>
      <c r="GS388" s="673"/>
      <c r="GT388" s="673"/>
      <c r="GU388" s="673"/>
      <c r="GV388" s="673"/>
      <c r="GW388" s="673"/>
      <c r="GX388" s="673"/>
      <c r="GY388" s="673"/>
      <c r="GZ388" s="673"/>
      <c r="HA388" s="673"/>
      <c r="HB388" s="673"/>
      <c r="HC388" s="673"/>
      <c r="HD388" s="673"/>
      <c r="HE388" s="673"/>
      <c r="HF388" s="673"/>
      <c r="HG388" s="673"/>
      <c r="HH388" s="673"/>
      <c r="HI388" s="673"/>
      <c r="HJ388" s="673"/>
      <c r="HK388" s="673"/>
      <c r="HL388" s="673"/>
      <c r="HM388" s="673"/>
      <c r="HN388" s="673"/>
      <c r="HO388" s="673"/>
      <c r="HP388" s="673"/>
      <c r="HQ388" s="673"/>
      <c r="HR388" s="673"/>
      <c r="HS388" s="673"/>
      <c r="HT388" s="673"/>
      <c r="HU388" s="673"/>
      <c r="HV388" s="673"/>
      <c r="HW388" s="673"/>
      <c r="HX388" s="673"/>
      <c r="HY388" s="673"/>
      <c r="HZ388" s="673"/>
      <c r="IA388" s="673"/>
      <c r="IB388" s="673"/>
      <c r="IC388" s="673"/>
      <c r="ID388" s="673"/>
      <c r="IE388" s="673"/>
      <c r="IF388" s="673"/>
      <c r="IG388" s="673"/>
      <c r="IH388" s="673"/>
      <c r="II388" s="673"/>
      <c r="IJ388" s="673"/>
      <c r="IK388" s="673"/>
      <c r="IL388" s="673"/>
      <c r="IM388" s="673"/>
      <c r="IN388" s="673"/>
      <c r="IO388" s="673"/>
      <c r="IP388" s="673"/>
      <c r="IQ388" s="70"/>
    </row>
    <row r="389" spans="18:251" ht="16.5" hidden="1" customHeight="1">
      <c r="R389" s="95"/>
      <c r="S389" s="95"/>
      <c r="T389" s="95"/>
      <c r="U389" s="70"/>
      <c r="V389" s="214"/>
      <c r="W389" s="70"/>
      <c r="X389" s="70"/>
      <c r="Y389" s="70"/>
      <c r="Z389" s="70"/>
      <c r="AA389" s="70"/>
      <c r="AB389" s="70"/>
      <c r="AC389" s="70"/>
      <c r="AD389" s="70"/>
      <c r="AE389" s="70"/>
      <c r="AF389" s="70"/>
      <c r="AG389" s="70"/>
      <c r="AH389" s="70"/>
      <c r="AI389" s="70"/>
      <c r="AJ389" s="70"/>
      <c r="AK389" s="70"/>
      <c r="AL389" s="70"/>
      <c r="AM389" s="70"/>
      <c r="AN389" s="70"/>
      <c r="AO389" s="70"/>
      <c r="AP389" s="70"/>
      <c r="AQ389" s="70"/>
      <c r="AR389" s="70"/>
      <c r="AS389" s="70"/>
      <c r="AT389" s="70"/>
      <c r="AU389" s="70"/>
      <c r="AV389" s="70"/>
      <c r="AW389" s="70"/>
      <c r="AX389" s="70"/>
      <c r="AY389" s="70"/>
      <c r="AZ389" s="70"/>
      <c r="BA389" s="70"/>
      <c r="BB389" s="70"/>
      <c r="BC389" s="70"/>
      <c r="BD389" s="70"/>
      <c r="BE389" s="70"/>
      <c r="BF389" s="70"/>
      <c r="BG389" s="70"/>
      <c r="BH389" s="70"/>
      <c r="BI389" s="70"/>
      <c r="BJ389" s="70"/>
      <c r="BK389" s="70"/>
      <c r="BL389" s="70"/>
      <c r="BM389" s="70"/>
      <c r="BN389" s="70"/>
      <c r="BO389" s="70"/>
      <c r="BP389" s="70"/>
      <c r="BQ389" s="70"/>
      <c r="BR389" s="70"/>
      <c r="BS389" s="70"/>
      <c r="BT389" s="70"/>
      <c r="BU389" s="70"/>
      <c r="BV389" s="70"/>
      <c r="BW389" s="70"/>
      <c r="BX389" s="70"/>
      <c r="BY389" s="70"/>
      <c r="BZ389" s="70"/>
      <c r="CA389" s="70"/>
      <c r="CB389" s="70"/>
      <c r="CC389" s="70"/>
      <c r="CD389" s="70"/>
      <c r="CE389" s="70"/>
      <c r="CF389" s="70"/>
      <c r="CG389" s="70"/>
      <c r="CH389" s="70"/>
      <c r="CI389" s="70"/>
      <c r="CJ389" s="70"/>
      <c r="CK389" s="70"/>
      <c r="CL389" s="70"/>
      <c r="CM389" s="70"/>
      <c r="CN389" s="70"/>
      <c r="CO389" s="70"/>
      <c r="CP389" s="70"/>
      <c r="CQ389" s="70"/>
      <c r="CR389" s="70"/>
      <c r="CS389" s="70"/>
      <c r="CT389" s="70"/>
      <c r="CU389" s="70"/>
      <c r="CV389" s="70"/>
      <c r="CW389" s="70"/>
      <c r="CX389" s="70"/>
      <c r="CY389" s="70"/>
      <c r="CZ389" s="70"/>
      <c r="DA389" s="70"/>
      <c r="DB389" s="70"/>
      <c r="DC389" s="70"/>
      <c r="DD389" s="70"/>
      <c r="DE389" s="70"/>
      <c r="DF389" s="70"/>
      <c r="DG389" s="70"/>
      <c r="DH389" s="70"/>
      <c r="DI389" s="70"/>
      <c r="DJ389" s="70"/>
      <c r="DK389" s="70"/>
      <c r="DL389" s="70"/>
      <c r="DM389" s="70"/>
      <c r="DN389" s="70"/>
      <c r="DO389" s="70"/>
      <c r="DP389" s="70"/>
      <c r="DQ389" s="70"/>
      <c r="DR389" s="70"/>
      <c r="DS389" s="70"/>
      <c r="DT389" s="70"/>
      <c r="DU389" s="70"/>
      <c r="DV389" s="70"/>
      <c r="DW389" s="70"/>
      <c r="DX389" s="70"/>
      <c r="DY389" s="70"/>
      <c r="DZ389" s="70"/>
      <c r="EA389" s="70"/>
      <c r="EB389" s="70"/>
      <c r="EC389" s="70"/>
      <c r="ED389" s="70"/>
      <c r="EE389" s="95" t="s">
        <v>450</v>
      </c>
      <c r="EF389" s="662"/>
      <c r="EG389" s="662"/>
      <c r="EH389" s="662"/>
      <c r="EI389" s="216"/>
      <c r="EJ389" s="673"/>
      <c r="EK389" s="673"/>
      <c r="EL389" s="673"/>
      <c r="EM389" s="673"/>
      <c r="EN389" s="673"/>
      <c r="EO389" s="673"/>
      <c r="EP389" s="673"/>
      <c r="EQ389" s="673"/>
      <c r="ER389" s="673"/>
      <c r="ES389" s="673"/>
      <c r="ET389" s="673"/>
      <c r="EU389" s="673"/>
      <c r="EV389" s="673"/>
      <c r="EW389" s="673"/>
      <c r="EX389" s="673"/>
      <c r="EY389" s="673"/>
      <c r="EZ389" s="673"/>
      <c r="FA389" s="673"/>
      <c r="FB389" s="673"/>
      <c r="FC389" s="673"/>
      <c r="FD389" s="673"/>
      <c r="FE389" s="673"/>
      <c r="FF389" s="673"/>
      <c r="FG389" s="673"/>
      <c r="FH389" s="673"/>
      <c r="FI389" s="673"/>
      <c r="FJ389" s="673"/>
      <c r="FK389" s="673"/>
      <c r="FL389" s="673"/>
      <c r="FM389" s="673"/>
      <c r="FN389" s="673"/>
      <c r="FO389" s="673"/>
      <c r="FP389" s="673"/>
      <c r="FQ389" s="673"/>
      <c r="FR389" s="673"/>
      <c r="FS389" s="673"/>
      <c r="FT389" s="673"/>
      <c r="FU389" s="673"/>
      <c r="FV389" s="673"/>
      <c r="FW389" s="673"/>
      <c r="FX389" s="673"/>
      <c r="FY389" s="673"/>
      <c r="FZ389" s="673"/>
      <c r="GA389" s="673"/>
      <c r="GB389" s="673"/>
      <c r="GC389" s="673"/>
      <c r="GD389" s="673"/>
      <c r="GE389" s="673"/>
      <c r="GF389" s="673"/>
      <c r="GG389" s="673"/>
      <c r="GH389" s="673"/>
      <c r="GI389" s="673"/>
      <c r="GJ389" s="673"/>
      <c r="GK389" s="673"/>
      <c r="GL389" s="673"/>
      <c r="GM389" s="673"/>
      <c r="GN389" s="673"/>
      <c r="GO389" s="673"/>
      <c r="GP389" s="673"/>
      <c r="GQ389" s="673"/>
      <c r="GR389" s="673"/>
      <c r="GS389" s="673"/>
      <c r="GT389" s="673"/>
      <c r="GU389" s="673"/>
      <c r="GV389" s="673"/>
      <c r="GW389" s="673"/>
      <c r="GX389" s="673"/>
      <c r="GY389" s="673"/>
      <c r="GZ389" s="673"/>
      <c r="HA389" s="673"/>
      <c r="HB389" s="673"/>
      <c r="HC389" s="673"/>
      <c r="HD389" s="673"/>
      <c r="HE389" s="673"/>
      <c r="HF389" s="673"/>
      <c r="HG389" s="673"/>
      <c r="HH389" s="673"/>
      <c r="HI389" s="673"/>
      <c r="HJ389" s="673"/>
      <c r="HK389" s="673"/>
      <c r="HL389" s="673"/>
      <c r="HM389" s="673"/>
      <c r="HN389" s="673"/>
      <c r="HO389" s="673"/>
      <c r="HP389" s="673"/>
      <c r="HQ389" s="673"/>
      <c r="HR389" s="673"/>
      <c r="HS389" s="673"/>
      <c r="HT389" s="673"/>
      <c r="HU389" s="673"/>
      <c r="HV389" s="673"/>
      <c r="HW389" s="673"/>
      <c r="HX389" s="673"/>
      <c r="HY389" s="673"/>
      <c r="HZ389" s="673"/>
      <c r="IA389" s="673"/>
      <c r="IB389" s="673"/>
      <c r="IC389" s="673"/>
      <c r="ID389" s="673"/>
      <c r="IE389" s="673"/>
      <c r="IF389" s="673"/>
      <c r="IG389" s="673"/>
      <c r="IH389" s="673"/>
      <c r="II389" s="673"/>
      <c r="IJ389" s="673"/>
      <c r="IK389" s="673"/>
      <c r="IL389" s="673"/>
      <c r="IM389" s="673"/>
      <c r="IN389" s="673"/>
      <c r="IO389" s="673"/>
      <c r="IP389" s="673"/>
      <c r="IQ389" s="70"/>
    </row>
    <row r="390" spans="18:251" ht="16.5" hidden="1" customHeight="1">
      <c r="R390" s="95"/>
      <c r="S390" s="95"/>
      <c r="T390" s="95"/>
      <c r="U390" s="70"/>
      <c r="V390" s="214"/>
      <c r="W390" s="70"/>
      <c r="X390" s="70"/>
      <c r="Y390" s="70"/>
      <c r="Z390" s="70"/>
      <c r="AA390" s="70"/>
      <c r="AB390" s="70"/>
      <c r="AC390" s="70"/>
      <c r="AD390" s="70"/>
      <c r="AE390" s="70"/>
      <c r="AF390" s="70"/>
      <c r="AG390" s="70"/>
      <c r="AH390" s="70"/>
      <c r="AI390" s="70"/>
      <c r="AJ390" s="70"/>
      <c r="AK390" s="70"/>
      <c r="AL390" s="70"/>
      <c r="AM390" s="70"/>
      <c r="AN390" s="70"/>
      <c r="AO390" s="70"/>
      <c r="AP390" s="70"/>
      <c r="AQ390" s="70"/>
      <c r="AR390" s="70"/>
      <c r="AS390" s="70"/>
      <c r="AT390" s="70"/>
      <c r="AU390" s="70"/>
      <c r="AV390" s="70"/>
      <c r="AW390" s="70"/>
      <c r="AX390" s="70"/>
      <c r="AY390" s="70"/>
      <c r="AZ390" s="70"/>
      <c r="BA390" s="70"/>
      <c r="BB390" s="70"/>
      <c r="BC390" s="70"/>
      <c r="BD390" s="70"/>
      <c r="BE390" s="70"/>
      <c r="BF390" s="70"/>
      <c r="BG390" s="70"/>
      <c r="BH390" s="70"/>
      <c r="BI390" s="70"/>
      <c r="BJ390" s="70"/>
      <c r="BK390" s="70"/>
      <c r="BL390" s="70"/>
      <c r="BM390" s="70"/>
      <c r="BN390" s="70"/>
      <c r="BO390" s="70"/>
      <c r="BP390" s="70"/>
      <c r="BQ390" s="70"/>
      <c r="BR390" s="70"/>
      <c r="BS390" s="70"/>
      <c r="BT390" s="70"/>
      <c r="BU390" s="70"/>
      <c r="BV390" s="70"/>
      <c r="BW390" s="70"/>
      <c r="BX390" s="70"/>
      <c r="BY390" s="70"/>
      <c r="BZ390" s="70"/>
      <c r="CA390" s="70"/>
      <c r="CB390" s="70"/>
      <c r="CC390" s="70"/>
      <c r="CD390" s="70"/>
      <c r="CE390" s="70"/>
      <c r="CF390" s="70"/>
      <c r="CG390" s="70"/>
      <c r="CH390" s="70"/>
      <c r="CI390" s="70"/>
      <c r="CJ390" s="70"/>
      <c r="CK390" s="70"/>
      <c r="CL390" s="70"/>
      <c r="CM390" s="70"/>
      <c r="CN390" s="70"/>
      <c r="CO390" s="70"/>
      <c r="CP390" s="70"/>
      <c r="CQ390" s="70"/>
      <c r="CR390" s="70"/>
      <c r="CS390" s="70"/>
      <c r="CT390" s="70"/>
      <c r="CU390" s="70"/>
      <c r="CV390" s="70"/>
      <c r="CW390" s="70"/>
      <c r="CX390" s="70"/>
      <c r="CY390" s="70"/>
      <c r="CZ390" s="70"/>
      <c r="DA390" s="70"/>
      <c r="DB390" s="70"/>
      <c r="DC390" s="70"/>
      <c r="DD390" s="70"/>
      <c r="DE390" s="70"/>
      <c r="DF390" s="70"/>
      <c r="DG390" s="70"/>
      <c r="DH390" s="70"/>
      <c r="DI390" s="70"/>
      <c r="DJ390" s="70"/>
      <c r="DK390" s="70"/>
      <c r="DL390" s="70"/>
      <c r="DM390" s="70"/>
      <c r="DN390" s="70"/>
      <c r="DO390" s="70"/>
      <c r="DP390" s="70"/>
      <c r="DQ390" s="70"/>
      <c r="DR390" s="70"/>
      <c r="DS390" s="70"/>
      <c r="DT390" s="70"/>
      <c r="DU390" s="70"/>
      <c r="DV390" s="70"/>
      <c r="DW390" s="70"/>
      <c r="DX390" s="70"/>
      <c r="DY390" s="70"/>
      <c r="DZ390" s="70"/>
      <c r="EA390" s="70"/>
      <c r="EB390" s="70"/>
      <c r="EC390" s="70"/>
      <c r="ED390" s="70"/>
      <c r="EE390" s="95" t="s">
        <v>450</v>
      </c>
      <c r="EF390" s="662"/>
      <c r="EG390" s="662"/>
      <c r="EH390" s="662"/>
      <c r="EI390" s="216"/>
      <c r="EJ390" s="673"/>
      <c r="EK390" s="673"/>
      <c r="EL390" s="673"/>
      <c r="EM390" s="673"/>
      <c r="EN390" s="673"/>
      <c r="EO390" s="673"/>
      <c r="EP390" s="673"/>
      <c r="EQ390" s="673"/>
      <c r="ER390" s="673"/>
      <c r="ES390" s="673"/>
      <c r="ET390" s="673"/>
      <c r="EU390" s="673"/>
      <c r="EV390" s="673"/>
      <c r="EW390" s="673"/>
      <c r="EX390" s="673"/>
      <c r="EY390" s="673"/>
      <c r="EZ390" s="673"/>
      <c r="FA390" s="673"/>
      <c r="FB390" s="673"/>
      <c r="FC390" s="673"/>
      <c r="FD390" s="673"/>
      <c r="FE390" s="673"/>
      <c r="FF390" s="673"/>
      <c r="FG390" s="673"/>
      <c r="FH390" s="673"/>
      <c r="FI390" s="673"/>
      <c r="FJ390" s="673"/>
      <c r="FK390" s="673"/>
      <c r="FL390" s="673"/>
      <c r="FM390" s="673"/>
      <c r="FN390" s="673"/>
      <c r="FO390" s="673"/>
      <c r="FP390" s="673"/>
      <c r="FQ390" s="673"/>
      <c r="FR390" s="673"/>
      <c r="FS390" s="673"/>
      <c r="FT390" s="673"/>
      <c r="FU390" s="673"/>
      <c r="FV390" s="673"/>
      <c r="FW390" s="673"/>
      <c r="FX390" s="673"/>
      <c r="FY390" s="673"/>
      <c r="FZ390" s="673"/>
      <c r="GA390" s="673"/>
      <c r="GB390" s="673"/>
      <c r="GC390" s="673"/>
      <c r="GD390" s="673"/>
      <c r="GE390" s="673"/>
      <c r="GF390" s="673"/>
      <c r="GG390" s="673"/>
      <c r="GH390" s="673"/>
      <c r="GI390" s="673"/>
      <c r="GJ390" s="673"/>
      <c r="GK390" s="673"/>
      <c r="GL390" s="673"/>
      <c r="GM390" s="673"/>
      <c r="GN390" s="673"/>
      <c r="GO390" s="673"/>
      <c r="GP390" s="673"/>
      <c r="GQ390" s="673"/>
      <c r="GR390" s="673"/>
      <c r="GS390" s="673"/>
      <c r="GT390" s="673"/>
      <c r="GU390" s="673"/>
      <c r="GV390" s="673"/>
      <c r="GW390" s="673"/>
      <c r="GX390" s="673"/>
      <c r="GY390" s="673"/>
      <c r="GZ390" s="673"/>
      <c r="HA390" s="673"/>
      <c r="HB390" s="673"/>
      <c r="HC390" s="673"/>
      <c r="HD390" s="673"/>
      <c r="HE390" s="673"/>
      <c r="HF390" s="673"/>
      <c r="HG390" s="673"/>
      <c r="HH390" s="673"/>
      <c r="HI390" s="673"/>
      <c r="HJ390" s="673"/>
      <c r="HK390" s="673"/>
      <c r="HL390" s="673"/>
      <c r="HM390" s="673"/>
      <c r="HN390" s="673"/>
      <c r="HO390" s="673"/>
      <c r="HP390" s="673"/>
      <c r="HQ390" s="673"/>
      <c r="HR390" s="673"/>
      <c r="HS390" s="673"/>
      <c r="HT390" s="673"/>
      <c r="HU390" s="673"/>
      <c r="HV390" s="673"/>
      <c r="HW390" s="673"/>
      <c r="HX390" s="673"/>
      <c r="HY390" s="673"/>
      <c r="HZ390" s="673"/>
      <c r="IA390" s="673"/>
      <c r="IB390" s="673"/>
      <c r="IC390" s="673"/>
      <c r="ID390" s="673"/>
      <c r="IE390" s="673"/>
      <c r="IF390" s="673"/>
      <c r="IG390" s="673"/>
      <c r="IH390" s="673"/>
      <c r="II390" s="673"/>
      <c r="IJ390" s="673"/>
      <c r="IK390" s="673"/>
      <c r="IL390" s="673"/>
      <c r="IM390" s="673"/>
      <c r="IN390" s="673"/>
      <c r="IO390" s="673"/>
      <c r="IP390" s="673"/>
      <c r="IQ390" s="70"/>
    </row>
    <row r="391" spans="18:251" ht="16.5" hidden="1" customHeight="1">
      <c r="R391" s="95"/>
      <c r="S391" s="95"/>
      <c r="T391" s="95"/>
      <c r="U391" s="70"/>
      <c r="V391" s="214"/>
      <c r="W391" s="70"/>
      <c r="X391" s="70"/>
      <c r="Y391" s="70"/>
      <c r="Z391" s="70"/>
      <c r="AA391" s="70"/>
      <c r="AB391" s="70"/>
      <c r="AC391" s="70"/>
      <c r="AD391" s="70"/>
      <c r="AE391" s="70"/>
      <c r="AF391" s="70"/>
      <c r="AG391" s="70"/>
      <c r="AH391" s="70"/>
      <c r="AI391" s="70"/>
      <c r="AJ391" s="70"/>
      <c r="AK391" s="70"/>
      <c r="AL391" s="70"/>
      <c r="AM391" s="70"/>
      <c r="AN391" s="70"/>
      <c r="AO391" s="70"/>
      <c r="AP391" s="70"/>
      <c r="AQ391" s="70"/>
      <c r="AR391" s="70"/>
      <c r="AS391" s="70"/>
      <c r="AT391" s="70"/>
      <c r="AU391" s="70"/>
      <c r="AV391" s="70"/>
      <c r="AW391" s="70"/>
      <c r="AX391" s="70"/>
      <c r="AY391" s="70"/>
      <c r="AZ391" s="70"/>
      <c r="BA391" s="70"/>
      <c r="BB391" s="70"/>
      <c r="BC391" s="70"/>
      <c r="BD391" s="70"/>
      <c r="BE391" s="70"/>
      <c r="BF391" s="70"/>
      <c r="BG391" s="70"/>
      <c r="BH391" s="70"/>
      <c r="BI391" s="70"/>
      <c r="BJ391" s="70"/>
      <c r="BK391" s="70"/>
      <c r="BL391" s="70"/>
      <c r="BM391" s="70"/>
      <c r="BN391" s="70"/>
      <c r="BO391" s="70"/>
      <c r="BP391" s="70"/>
      <c r="BQ391" s="70"/>
      <c r="BR391" s="70"/>
      <c r="BS391" s="70"/>
      <c r="BT391" s="70"/>
      <c r="BU391" s="70"/>
      <c r="BV391" s="70"/>
      <c r="BW391" s="70"/>
      <c r="BX391" s="70"/>
      <c r="BY391" s="70"/>
      <c r="BZ391" s="70"/>
      <c r="CA391" s="70"/>
      <c r="CB391" s="70"/>
      <c r="CC391" s="70"/>
      <c r="CD391" s="70"/>
      <c r="CE391" s="70"/>
      <c r="CF391" s="70"/>
      <c r="CG391" s="70"/>
      <c r="CH391" s="70"/>
      <c r="CI391" s="70"/>
      <c r="CJ391" s="70"/>
      <c r="CK391" s="70"/>
      <c r="CL391" s="70"/>
      <c r="CM391" s="70"/>
      <c r="CN391" s="70"/>
      <c r="CO391" s="70"/>
      <c r="CP391" s="70"/>
      <c r="CQ391" s="70"/>
      <c r="CR391" s="70"/>
      <c r="CS391" s="70"/>
      <c r="CT391" s="70"/>
      <c r="CU391" s="70"/>
      <c r="CV391" s="70"/>
      <c r="CW391" s="70"/>
      <c r="CX391" s="70"/>
      <c r="CY391" s="70"/>
      <c r="CZ391" s="70"/>
      <c r="DA391" s="70"/>
      <c r="DB391" s="70"/>
      <c r="DC391" s="70"/>
      <c r="DD391" s="70"/>
      <c r="DE391" s="70"/>
      <c r="DF391" s="70"/>
      <c r="DG391" s="70"/>
      <c r="DH391" s="70"/>
      <c r="DI391" s="70"/>
      <c r="DJ391" s="70"/>
      <c r="DK391" s="70"/>
      <c r="DL391" s="70"/>
      <c r="DM391" s="70"/>
      <c r="DN391" s="70"/>
      <c r="DO391" s="70"/>
      <c r="DP391" s="70"/>
      <c r="DQ391" s="70"/>
      <c r="DR391" s="70"/>
      <c r="DS391" s="70"/>
      <c r="DT391" s="70"/>
      <c r="DU391" s="70"/>
      <c r="DV391" s="70"/>
      <c r="DW391" s="70"/>
      <c r="DX391" s="70"/>
      <c r="DY391" s="70"/>
      <c r="DZ391" s="70"/>
      <c r="EA391" s="70"/>
      <c r="EB391" s="70"/>
      <c r="EC391" s="70"/>
      <c r="ED391" s="70"/>
      <c r="EE391" s="95" t="s">
        <v>450</v>
      </c>
      <c r="EF391" s="662"/>
      <c r="EG391" s="662"/>
      <c r="EH391" s="662"/>
      <c r="EI391" s="216"/>
      <c r="EJ391" s="673"/>
      <c r="EK391" s="673"/>
      <c r="EL391" s="673"/>
      <c r="EM391" s="673"/>
      <c r="EN391" s="673"/>
      <c r="EO391" s="673"/>
      <c r="EP391" s="673"/>
      <c r="EQ391" s="673"/>
      <c r="ER391" s="673"/>
      <c r="ES391" s="673"/>
      <c r="ET391" s="673"/>
      <c r="EU391" s="673"/>
      <c r="EV391" s="673"/>
      <c r="EW391" s="673"/>
      <c r="EX391" s="673"/>
      <c r="EY391" s="673"/>
      <c r="EZ391" s="673"/>
      <c r="FA391" s="673"/>
      <c r="FB391" s="673"/>
      <c r="FC391" s="673"/>
      <c r="FD391" s="673"/>
      <c r="FE391" s="673"/>
      <c r="FF391" s="673"/>
      <c r="FG391" s="673"/>
      <c r="FH391" s="673"/>
      <c r="FI391" s="673"/>
      <c r="FJ391" s="673"/>
      <c r="FK391" s="673"/>
      <c r="FL391" s="673"/>
      <c r="FM391" s="673"/>
      <c r="FN391" s="673"/>
      <c r="FO391" s="673"/>
      <c r="FP391" s="673"/>
      <c r="FQ391" s="673"/>
      <c r="FR391" s="673"/>
      <c r="FS391" s="673"/>
      <c r="FT391" s="673"/>
      <c r="FU391" s="673"/>
      <c r="FV391" s="673"/>
      <c r="FW391" s="673"/>
      <c r="FX391" s="673"/>
      <c r="FY391" s="673"/>
      <c r="FZ391" s="673"/>
      <c r="GA391" s="673"/>
      <c r="GB391" s="673"/>
      <c r="GC391" s="673"/>
      <c r="GD391" s="673"/>
      <c r="GE391" s="673"/>
      <c r="GF391" s="673"/>
      <c r="GG391" s="673"/>
      <c r="GH391" s="673"/>
      <c r="GI391" s="673"/>
      <c r="GJ391" s="673"/>
      <c r="GK391" s="673"/>
      <c r="GL391" s="673"/>
      <c r="GM391" s="673"/>
      <c r="GN391" s="673"/>
      <c r="GO391" s="673"/>
      <c r="GP391" s="673"/>
      <c r="GQ391" s="673"/>
      <c r="GR391" s="673"/>
      <c r="GS391" s="673"/>
      <c r="GT391" s="673"/>
      <c r="GU391" s="673"/>
      <c r="GV391" s="673"/>
      <c r="GW391" s="673"/>
      <c r="GX391" s="673"/>
      <c r="GY391" s="673"/>
      <c r="GZ391" s="673"/>
      <c r="HA391" s="673"/>
      <c r="HB391" s="673"/>
      <c r="HC391" s="673"/>
      <c r="HD391" s="673"/>
      <c r="HE391" s="673"/>
      <c r="HF391" s="673"/>
      <c r="HG391" s="673"/>
      <c r="HH391" s="673"/>
      <c r="HI391" s="673"/>
      <c r="HJ391" s="673"/>
      <c r="HK391" s="673"/>
      <c r="HL391" s="673"/>
      <c r="HM391" s="673"/>
      <c r="HN391" s="673"/>
      <c r="HO391" s="673"/>
      <c r="HP391" s="673"/>
      <c r="HQ391" s="673"/>
      <c r="HR391" s="673"/>
      <c r="HS391" s="673"/>
      <c r="HT391" s="673"/>
      <c r="HU391" s="673"/>
      <c r="HV391" s="673"/>
      <c r="HW391" s="673"/>
      <c r="HX391" s="673"/>
      <c r="HY391" s="673"/>
      <c r="HZ391" s="673"/>
      <c r="IA391" s="673"/>
      <c r="IB391" s="673"/>
      <c r="IC391" s="673"/>
      <c r="ID391" s="673"/>
      <c r="IE391" s="673"/>
      <c r="IF391" s="673"/>
      <c r="IG391" s="673"/>
      <c r="IH391" s="673"/>
      <c r="II391" s="673"/>
      <c r="IJ391" s="673"/>
      <c r="IK391" s="673"/>
      <c r="IL391" s="673"/>
      <c r="IM391" s="673"/>
      <c r="IN391" s="673"/>
      <c r="IO391" s="673"/>
      <c r="IP391" s="673"/>
      <c r="IQ391" s="70"/>
    </row>
    <row r="392" spans="18:251" ht="16.5" hidden="1" customHeight="1">
      <c r="R392" s="95"/>
      <c r="S392" s="95"/>
      <c r="T392" s="95"/>
      <c r="U392" s="70"/>
      <c r="V392" s="214"/>
      <c r="W392" s="70"/>
      <c r="X392" s="70"/>
      <c r="Y392" s="70"/>
      <c r="Z392" s="70"/>
      <c r="AA392" s="70"/>
      <c r="AB392" s="70"/>
      <c r="AC392" s="70"/>
      <c r="AD392" s="70"/>
      <c r="AE392" s="70"/>
      <c r="AF392" s="70"/>
      <c r="AG392" s="70"/>
      <c r="AH392" s="70"/>
      <c r="AI392" s="70"/>
      <c r="AJ392" s="70"/>
      <c r="AK392" s="70"/>
      <c r="AL392" s="70"/>
      <c r="AM392" s="70"/>
      <c r="AN392" s="70"/>
      <c r="AO392" s="70"/>
      <c r="AP392" s="70"/>
      <c r="AQ392" s="70"/>
      <c r="AR392" s="70"/>
      <c r="AS392" s="70"/>
      <c r="AT392" s="70"/>
      <c r="AU392" s="70"/>
      <c r="AV392" s="70"/>
      <c r="AW392" s="70"/>
      <c r="AX392" s="70"/>
      <c r="AY392" s="70"/>
      <c r="AZ392" s="70"/>
      <c r="BA392" s="70"/>
      <c r="BB392" s="70"/>
      <c r="BC392" s="70"/>
      <c r="BD392" s="70"/>
      <c r="BE392" s="70"/>
      <c r="BF392" s="70"/>
      <c r="BG392" s="70"/>
      <c r="BH392" s="70"/>
      <c r="BI392" s="70"/>
      <c r="BJ392" s="70"/>
      <c r="BK392" s="70"/>
      <c r="BL392" s="70"/>
      <c r="BM392" s="70"/>
      <c r="BN392" s="70"/>
      <c r="BO392" s="70"/>
      <c r="BP392" s="70"/>
      <c r="BQ392" s="70"/>
      <c r="BR392" s="70"/>
      <c r="BS392" s="70"/>
      <c r="BT392" s="70"/>
      <c r="BU392" s="70"/>
      <c r="BV392" s="70"/>
      <c r="BW392" s="70"/>
      <c r="BX392" s="70"/>
      <c r="BY392" s="70"/>
      <c r="BZ392" s="70"/>
      <c r="CA392" s="70"/>
      <c r="CB392" s="70"/>
      <c r="CC392" s="70"/>
      <c r="CD392" s="70"/>
      <c r="CE392" s="70"/>
      <c r="CF392" s="70"/>
      <c r="CG392" s="70"/>
      <c r="CH392" s="70"/>
      <c r="CI392" s="70"/>
      <c r="CJ392" s="70"/>
      <c r="CK392" s="70"/>
      <c r="CL392" s="70"/>
      <c r="CM392" s="70"/>
      <c r="CN392" s="70"/>
      <c r="CO392" s="70"/>
      <c r="CP392" s="70"/>
      <c r="CQ392" s="70"/>
      <c r="CR392" s="70"/>
      <c r="CS392" s="70"/>
      <c r="CT392" s="70"/>
      <c r="CU392" s="70"/>
      <c r="CV392" s="70"/>
      <c r="CW392" s="70"/>
      <c r="CX392" s="70"/>
      <c r="CY392" s="70"/>
      <c r="CZ392" s="70"/>
      <c r="DA392" s="70"/>
      <c r="DB392" s="70"/>
      <c r="DC392" s="70"/>
      <c r="DD392" s="70"/>
      <c r="DE392" s="70"/>
      <c r="DF392" s="70"/>
      <c r="DG392" s="70"/>
      <c r="DH392" s="70"/>
      <c r="DI392" s="70"/>
      <c r="DJ392" s="70"/>
      <c r="DK392" s="70"/>
      <c r="DL392" s="70"/>
      <c r="DM392" s="70"/>
      <c r="DN392" s="70"/>
      <c r="DO392" s="70"/>
      <c r="DP392" s="70"/>
      <c r="DQ392" s="70"/>
      <c r="DR392" s="70"/>
      <c r="DS392" s="70"/>
      <c r="DT392" s="70"/>
      <c r="DU392" s="70"/>
      <c r="DV392" s="70"/>
      <c r="DW392" s="70"/>
      <c r="DX392" s="70"/>
      <c r="DY392" s="70"/>
      <c r="DZ392" s="70"/>
      <c r="EA392" s="70"/>
      <c r="EB392" s="70"/>
      <c r="EC392" s="70"/>
      <c r="ED392" s="70"/>
      <c r="EE392" s="95" t="s">
        <v>450</v>
      </c>
      <c r="EF392" s="662"/>
      <c r="EG392" s="662"/>
      <c r="EH392" s="662"/>
      <c r="EI392" s="216"/>
      <c r="EJ392" s="673"/>
      <c r="EK392" s="673"/>
      <c r="EL392" s="673"/>
      <c r="EM392" s="673"/>
      <c r="EN392" s="673"/>
      <c r="EO392" s="673"/>
      <c r="EP392" s="673"/>
      <c r="EQ392" s="673"/>
      <c r="ER392" s="673"/>
      <c r="ES392" s="673"/>
      <c r="ET392" s="673"/>
      <c r="EU392" s="673"/>
      <c r="EV392" s="673"/>
      <c r="EW392" s="673"/>
      <c r="EX392" s="673"/>
      <c r="EY392" s="673"/>
      <c r="EZ392" s="673"/>
      <c r="FA392" s="673"/>
      <c r="FB392" s="673"/>
      <c r="FC392" s="673"/>
      <c r="FD392" s="673"/>
      <c r="FE392" s="673"/>
      <c r="FF392" s="673"/>
      <c r="FG392" s="673"/>
      <c r="FH392" s="673"/>
      <c r="FI392" s="673"/>
      <c r="FJ392" s="673"/>
      <c r="FK392" s="673"/>
      <c r="FL392" s="673"/>
      <c r="FM392" s="673"/>
      <c r="FN392" s="673"/>
      <c r="FO392" s="673"/>
      <c r="FP392" s="673"/>
      <c r="FQ392" s="673"/>
      <c r="FR392" s="673"/>
      <c r="FS392" s="673"/>
      <c r="FT392" s="673"/>
      <c r="FU392" s="673"/>
      <c r="FV392" s="673"/>
      <c r="FW392" s="673"/>
      <c r="FX392" s="673"/>
      <c r="FY392" s="673"/>
      <c r="FZ392" s="673"/>
      <c r="GA392" s="673"/>
      <c r="GB392" s="673"/>
      <c r="GC392" s="673"/>
      <c r="GD392" s="673"/>
      <c r="GE392" s="673"/>
      <c r="GF392" s="673"/>
      <c r="GG392" s="673"/>
      <c r="GH392" s="673"/>
      <c r="GI392" s="673"/>
      <c r="GJ392" s="673"/>
      <c r="GK392" s="673"/>
      <c r="GL392" s="673"/>
      <c r="GM392" s="673"/>
      <c r="GN392" s="673"/>
      <c r="GO392" s="673"/>
      <c r="GP392" s="673"/>
      <c r="GQ392" s="673"/>
      <c r="GR392" s="673"/>
      <c r="GS392" s="673"/>
      <c r="GT392" s="673"/>
      <c r="GU392" s="673"/>
      <c r="GV392" s="673"/>
      <c r="GW392" s="673"/>
      <c r="GX392" s="673"/>
      <c r="GY392" s="673"/>
      <c r="GZ392" s="673"/>
      <c r="HA392" s="673"/>
      <c r="HB392" s="673"/>
      <c r="HC392" s="673"/>
      <c r="HD392" s="673"/>
      <c r="HE392" s="673"/>
      <c r="HF392" s="673"/>
      <c r="HG392" s="673"/>
      <c r="HH392" s="673"/>
      <c r="HI392" s="673"/>
      <c r="HJ392" s="673"/>
      <c r="HK392" s="673"/>
      <c r="HL392" s="673"/>
      <c r="HM392" s="673"/>
      <c r="HN392" s="673"/>
      <c r="HO392" s="673"/>
      <c r="HP392" s="673"/>
      <c r="HQ392" s="673"/>
      <c r="HR392" s="673"/>
      <c r="HS392" s="673"/>
      <c r="HT392" s="673"/>
      <c r="HU392" s="673"/>
      <c r="HV392" s="673"/>
      <c r="HW392" s="673"/>
      <c r="HX392" s="673"/>
      <c r="HY392" s="673"/>
      <c r="HZ392" s="673"/>
      <c r="IA392" s="673"/>
      <c r="IB392" s="673"/>
      <c r="IC392" s="673"/>
      <c r="ID392" s="673"/>
      <c r="IE392" s="673"/>
      <c r="IF392" s="673"/>
      <c r="IG392" s="673"/>
      <c r="IH392" s="673"/>
      <c r="II392" s="673"/>
      <c r="IJ392" s="673"/>
      <c r="IK392" s="673"/>
      <c r="IL392" s="673"/>
      <c r="IM392" s="673"/>
      <c r="IN392" s="673"/>
      <c r="IO392" s="673"/>
      <c r="IP392" s="673"/>
      <c r="IQ392" s="70"/>
    </row>
    <row r="393" spans="18:251" ht="16.5" hidden="1" customHeight="1">
      <c r="R393" s="95"/>
      <c r="S393" s="95"/>
      <c r="T393" s="95"/>
      <c r="U393" s="70"/>
      <c r="V393" s="214"/>
      <c r="W393" s="70"/>
      <c r="X393" s="70"/>
      <c r="Y393" s="70"/>
      <c r="Z393" s="70"/>
      <c r="AA393" s="70"/>
      <c r="AB393" s="70"/>
      <c r="AC393" s="70"/>
      <c r="AD393" s="70"/>
      <c r="AE393" s="70"/>
      <c r="AF393" s="70"/>
      <c r="AG393" s="70"/>
      <c r="AH393" s="70"/>
      <c r="AI393" s="70"/>
      <c r="AJ393" s="70"/>
      <c r="AK393" s="70"/>
      <c r="AL393" s="70"/>
      <c r="AM393" s="70"/>
      <c r="AN393" s="70"/>
      <c r="AO393" s="70"/>
      <c r="AP393" s="70"/>
      <c r="AQ393" s="70"/>
      <c r="AR393" s="70"/>
      <c r="AS393" s="70"/>
      <c r="AT393" s="70"/>
      <c r="AU393" s="70"/>
      <c r="AV393" s="70"/>
      <c r="AW393" s="70"/>
      <c r="AX393" s="70"/>
      <c r="AY393" s="70"/>
      <c r="AZ393" s="70"/>
      <c r="BA393" s="70"/>
      <c r="BB393" s="70"/>
      <c r="BC393" s="70"/>
      <c r="BD393" s="70"/>
      <c r="BE393" s="70"/>
      <c r="BF393" s="70"/>
      <c r="BG393" s="70"/>
      <c r="BH393" s="70"/>
      <c r="BI393" s="70"/>
      <c r="BJ393" s="70"/>
      <c r="BK393" s="70"/>
      <c r="BL393" s="70"/>
      <c r="BM393" s="70"/>
      <c r="BN393" s="70"/>
      <c r="BO393" s="70"/>
      <c r="BP393" s="70"/>
      <c r="BQ393" s="70"/>
      <c r="BR393" s="70"/>
      <c r="BS393" s="70"/>
      <c r="BT393" s="70"/>
      <c r="BU393" s="70"/>
      <c r="BV393" s="70"/>
      <c r="BW393" s="70"/>
      <c r="BX393" s="70"/>
      <c r="BY393" s="70"/>
      <c r="BZ393" s="70"/>
      <c r="CA393" s="70"/>
      <c r="CB393" s="70"/>
      <c r="CC393" s="70"/>
      <c r="CD393" s="70"/>
      <c r="CE393" s="70"/>
      <c r="CF393" s="70"/>
      <c r="CG393" s="70"/>
      <c r="CH393" s="70"/>
      <c r="CI393" s="70"/>
      <c r="CJ393" s="70"/>
      <c r="CK393" s="70"/>
      <c r="CL393" s="70"/>
      <c r="CM393" s="70"/>
      <c r="CN393" s="70"/>
      <c r="CO393" s="70"/>
      <c r="CP393" s="70"/>
      <c r="CQ393" s="70"/>
      <c r="CR393" s="70"/>
      <c r="CS393" s="70"/>
      <c r="CT393" s="70"/>
      <c r="CU393" s="70"/>
      <c r="CV393" s="70"/>
      <c r="CW393" s="70"/>
      <c r="CX393" s="70"/>
      <c r="CY393" s="70"/>
      <c r="CZ393" s="70"/>
      <c r="DA393" s="70"/>
      <c r="DB393" s="70"/>
      <c r="DC393" s="70"/>
      <c r="DD393" s="70"/>
      <c r="DE393" s="70"/>
      <c r="DF393" s="70"/>
      <c r="DG393" s="70"/>
      <c r="DH393" s="70"/>
      <c r="DI393" s="70"/>
      <c r="DJ393" s="70"/>
      <c r="DK393" s="70"/>
      <c r="DL393" s="70"/>
      <c r="DM393" s="70"/>
      <c r="DN393" s="70"/>
      <c r="DO393" s="70"/>
      <c r="DP393" s="70"/>
      <c r="DQ393" s="70"/>
      <c r="DR393" s="70"/>
      <c r="DS393" s="70"/>
      <c r="DT393" s="70"/>
      <c r="DU393" s="70"/>
      <c r="DV393" s="70"/>
      <c r="DW393" s="70"/>
      <c r="DX393" s="70"/>
      <c r="DY393" s="70"/>
      <c r="DZ393" s="70"/>
      <c r="EA393" s="70"/>
      <c r="EB393" s="70"/>
      <c r="EC393" s="70"/>
      <c r="ED393" s="70"/>
      <c r="EE393" s="95" t="s">
        <v>450</v>
      </c>
      <c r="EF393" s="662"/>
      <c r="EG393" s="662"/>
      <c r="EH393" s="662"/>
      <c r="EI393" s="216"/>
      <c r="EJ393" s="673"/>
      <c r="EK393" s="673"/>
      <c r="EL393" s="673"/>
      <c r="EM393" s="673"/>
      <c r="EN393" s="673"/>
      <c r="EO393" s="673"/>
      <c r="EP393" s="673"/>
      <c r="EQ393" s="673"/>
      <c r="ER393" s="673"/>
      <c r="ES393" s="673"/>
      <c r="ET393" s="673"/>
      <c r="EU393" s="673"/>
      <c r="EV393" s="673"/>
      <c r="EW393" s="673"/>
      <c r="EX393" s="673"/>
      <c r="EY393" s="673"/>
      <c r="EZ393" s="673"/>
      <c r="FA393" s="673"/>
      <c r="FB393" s="673"/>
      <c r="FC393" s="673"/>
      <c r="FD393" s="673"/>
      <c r="FE393" s="673"/>
      <c r="FF393" s="673"/>
      <c r="FG393" s="673"/>
      <c r="FH393" s="673"/>
      <c r="FI393" s="673"/>
      <c r="FJ393" s="673"/>
      <c r="FK393" s="673"/>
      <c r="FL393" s="673"/>
      <c r="FM393" s="673"/>
      <c r="FN393" s="673"/>
      <c r="FO393" s="673"/>
      <c r="FP393" s="673"/>
      <c r="FQ393" s="673"/>
      <c r="FR393" s="673"/>
      <c r="FS393" s="673"/>
      <c r="FT393" s="673"/>
      <c r="FU393" s="673"/>
      <c r="FV393" s="673"/>
      <c r="FW393" s="673"/>
      <c r="FX393" s="673"/>
      <c r="FY393" s="673"/>
      <c r="FZ393" s="673"/>
      <c r="GA393" s="673"/>
      <c r="GB393" s="673"/>
      <c r="GC393" s="673"/>
      <c r="GD393" s="673"/>
      <c r="GE393" s="673"/>
      <c r="GF393" s="673"/>
      <c r="GG393" s="673"/>
      <c r="GH393" s="673"/>
      <c r="GI393" s="673"/>
      <c r="GJ393" s="673"/>
      <c r="GK393" s="673"/>
      <c r="GL393" s="673"/>
      <c r="GM393" s="673"/>
      <c r="GN393" s="673"/>
      <c r="GO393" s="673"/>
      <c r="GP393" s="673"/>
      <c r="GQ393" s="673"/>
      <c r="GR393" s="673"/>
      <c r="GS393" s="673"/>
      <c r="GT393" s="673"/>
      <c r="GU393" s="673"/>
      <c r="GV393" s="673"/>
      <c r="GW393" s="673"/>
      <c r="GX393" s="673"/>
      <c r="GY393" s="673"/>
      <c r="GZ393" s="673"/>
      <c r="HA393" s="673"/>
      <c r="HB393" s="673"/>
      <c r="HC393" s="673"/>
      <c r="HD393" s="673"/>
      <c r="HE393" s="673"/>
      <c r="HF393" s="673"/>
      <c r="HG393" s="673"/>
      <c r="HH393" s="673"/>
      <c r="HI393" s="673"/>
      <c r="HJ393" s="673"/>
      <c r="HK393" s="673"/>
      <c r="HL393" s="673"/>
      <c r="HM393" s="673"/>
      <c r="HN393" s="673"/>
      <c r="HO393" s="673"/>
      <c r="HP393" s="673"/>
      <c r="HQ393" s="673"/>
      <c r="HR393" s="673"/>
      <c r="HS393" s="673"/>
      <c r="HT393" s="673"/>
      <c r="HU393" s="673"/>
      <c r="HV393" s="673"/>
      <c r="HW393" s="673"/>
      <c r="HX393" s="673"/>
      <c r="HY393" s="673"/>
      <c r="HZ393" s="673"/>
      <c r="IA393" s="673"/>
      <c r="IB393" s="673"/>
      <c r="IC393" s="673"/>
      <c r="ID393" s="673"/>
      <c r="IE393" s="673"/>
      <c r="IF393" s="673"/>
      <c r="IG393" s="673"/>
      <c r="IH393" s="673"/>
      <c r="II393" s="673"/>
      <c r="IJ393" s="673"/>
      <c r="IK393" s="673"/>
      <c r="IL393" s="673"/>
      <c r="IM393" s="673"/>
      <c r="IN393" s="673"/>
      <c r="IO393" s="673"/>
      <c r="IP393" s="673"/>
      <c r="IQ393" s="70"/>
    </row>
    <row r="394" spans="18:251" ht="16.5" hidden="1" customHeight="1">
      <c r="R394" s="95"/>
      <c r="S394" s="95"/>
      <c r="T394" s="95"/>
      <c r="U394" s="70"/>
      <c r="V394" s="214"/>
      <c r="W394" s="70"/>
      <c r="X394" s="70"/>
      <c r="Y394" s="70"/>
      <c r="Z394" s="70"/>
      <c r="AA394" s="70"/>
      <c r="AB394" s="70"/>
      <c r="AC394" s="70"/>
      <c r="AD394" s="70"/>
      <c r="AE394" s="70"/>
      <c r="AF394" s="70"/>
      <c r="AG394" s="70"/>
      <c r="AH394" s="70"/>
      <c r="AI394" s="70"/>
      <c r="AJ394" s="70"/>
      <c r="AK394" s="70"/>
      <c r="AL394" s="70"/>
      <c r="AM394" s="70"/>
      <c r="AN394" s="70"/>
      <c r="AO394" s="70"/>
      <c r="AP394" s="70"/>
      <c r="AQ394" s="70"/>
      <c r="AR394" s="70"/>
      <c r="AS394" s="70"/>
      <c r="AT394" s="70"/>
      <c r="AU394" s="70"/>
      <c r="AV394" s="70"/>
      <c r="AW394" s="70"/>
      <c r="AX394" s="70"/>
      <c r="AY394" s="70"/>
      <c r="AZ394" s="70"/>
      <c r="BA394" s="70"/>
      <c r="BB394" s="70"/>
      <c r="BC394" s="70"/>
      <c r="BD394" s="70"/>
      <c r="BE394" s="70"/>
      <c r="BF394" s="70"/>
      <c r="BG394" s="70"/>
      <c r="BH394" s="70"/>
      <c r="BI394" s="70"/>
      <c r="BJ394" s="70"/>
      <c r="BK394" s="70"/>
      <c r="BL394" s="70"/>
      <c r="BM394" s="70"/>
      <c r="BN394" s="70"/>
      <c r="BO394" s="70"/>
      <c r="BP394" s="70"/>
      <c r="BQ394" s="70"/>
      <c r="BR394" s="70"/>
      <c r="BS394" s="70"/>
      <c r="BT394" s="70"/>
      <c r="BU394" s="70"/>
      <c r="BV394" s="70"/>
      <c r="BW394" s="70"/>
      <c r="BX394" s="70"/>
      <c r="BY394" s="70"/>
      <c r="BZ394" s="70"/>
      <c r="CA394" s="70"/>
      <c r="CB394" s="70"/>
      <c r="CC394" s="70"/>
      <c r="CD394" s="70"/>
      <c r="CE394" s="70"/>
      <c r="CF394" s="70"/>
      <c r="CG394" s="70"/>
      <c r="CH394" s="70"/>
      <c r="CI394" s="70"/>
      <c r="CJ394" s="70"/>
      <c r="CK394" s="70"/>
      <c r="CL394" s="70"/>
      <c r="CM394" s="70"/>
      <c r="CN394" s="70"/>
      <c r="CO394" s="70"/>
      <c r="CP394" s="70"/>
      <c r="CQ394" s="70"/>
      <c r="CR394" s="70"/>
      <c r="CS394" s="70"/>
      <c r="CT394" s="70"/>
      <c r="CU394" s="70"/>
      <c r="CV394" s="70"/>
      <c r="CW394" s="70"/>
      <c r="CX394" s="70"/>
      <c r="CY394" s="70"/>
      <c r="CZ394" s="70"/>
      <c r="DA394" s="70"/>
      <c r="DB394" s="70"/>
      <c r="DC394" s="70"/>
      <c r="DD394" s="70"/>
      <c r="DE394" s="70"/>
      <c r="DF394" s="70"/>
      <c r="DG394" s="70"/>
      <c r="DH394" s="70"/>
      <c r="DI394" s="70"/>
      <c r="DJ394" s="70"/>
      <c r="DK394" s="70"/>
      <c r="DL394" s="70"/>
      <c r="DM394" s="70"/>
      <c r="DN394" s="70"/>
      <c r="DO394" s="70"/>
      <c r="DP394" s="70"/>
      <c r="DQ394" s="70"/>
      <c r="DR394" s="70"/>
      <c r="DS394" s="70"/>
      <c r="DT394" s="70"/>
      <c r="DU394" s="70"/>
      <c r="DV394" s="70"/>
      <c r="DW394" s="70"/>
      <c r="DX394" s="70"/>
      <c r="DY394" s="70"/>
      <c r="DZ394" s="70"/>
      <c r="EA394" s="70"/>
      <c r="EB394" s="70"/>
      <c r="EC394" s="70"/>
      <c r="ED394" s="70"/>
      <c r="EE394" s="95" t="s">
        <v>450</v>
      </c>
      <c r="EF394" s="662"/>
      <c r="EG394" s="662"/>
      <c r="EH394" s="662"/>
      <c r="EI394" s="216"/>
      <c r="EJ394" s="673"/>
      <c r="EK394" s="673"/>
      <c r="EL394" s="673"/>
      <c r="EM394" s="673"/>
      <c r="EN394" s="673"/>
      <c r="EO394" s="673"/>
      <c r="EP394" s="673"/>
      <c r="EQ394" s="673"/>
      <c r="ER394" s="673"/>
      <c r="ES394" s="673"/>
      <c r="ET394" s="673"/>
      <c r="EU394" s="673"/>
      <c r="EV394" s="673"/>
      <c r="EW394" s="673"/>
      <c r="EX394" s="673"/>
      <c r="EY394" s="673"/>
      <c r="EZ394" s="673"/>
      <c r="FA394" s="673"/>
      <c r="FB394" s="673"/>
      <c r="FC394" s="673"/>
      <c r="FD394" s="673"/>
      <c r="FE394" s="673"/>
      <c r="FF394" s="673"/>
      <c r="FG394" s="673"/>
      <c r="FH394" s="673"/>
      <c r="FI394" s="673"/>
      <c r="FJ394" s="673"/>
      <c r="FK394" s="673"/>
      <c r="FL394" s="673"/>
      <c r="FM394" s="673"/>
      <c r="FN394" s="673"/>
      <c r="FO394" s="673"/>
      <c r="FP394" s="673"/>
      <c r="FQ394" s="673"/>
      <c r="FR394" s="673"/>
      <c r="FS394" s="673"/>
      <c r="FT394" s="673"/>
      <c r="FU394" s="673"/>
      <c r="FV394" s="673"/>
      <c r="FW394" s="673"/>
      <c r="FX394" s="673"/>
      <c r="FY394" s="673"/>
      <c r="FZ394" s="673"/>
      <c r="GA394" s="673"/>
      <c r="GB394" s="673"/>
      <c r="GC394" s="673"/>
      <c r="GD394" s="673"/>
      <c r="GE394" s="673"/>
      <c r="GF394" s="673"/>
      <c r="GG394" s="673"/>
      <c r="GH394" s="673"/>
      <c r="GI394" s="673"/>
      <c r="GJ394" s="673"/>
      <c r="GK394" s="673"/>
      <c r="GL394" s="673"/>
      <c r="GM394" s="673"/>
      <c r="GN394" s="673"/>
      <c r="GO394" s="673"/>
      <c r="GP394" s="673"/>
      <c r="GQ394" s="673"/>
      <c r="GR394" s="673"/>
      <c r="GS394" s="673"/>
      <c r="GT394" s="673"/>
      <c r="GU394" s="673"/>
      <c r="GV394" s="673"/>
      <c r="GW394" s="673"/>
      <c r="GX394" s="673"/>
      <c r="GY394" s="673"/>
      <c r="GZ394" s="673"/>
      <c r="HA394" s="673"/>
      <c r="HB394" s="673"/>
      <c r="HC394" s="673"/>
      <c r="HD394" s="673"/>
      <c r="HE394" s="673"/>
      <c r="HF394" s="673"/>
      <c r="HG394" s="673"/>
      <c r="HH394" s="673"/>
      <c r="HI394" s="673"/>
      <c r="HJ394" s="673"/>
      <c r="HK394" s="673"/>
      <c r="HL394" s="673"/>
      <c r="HM394" s="673"/>
      <c r="HN394" s="673"/>
      <c r="HO394" s="673"/>
      <c r="HP394" s="673"/>
      <c r="HQ394" s="673"/>
      <c r="HR394" s="673"/>
      <c r="HS394" s="673"/>
      <c r="HT394" s="673"/>
      <c r="HU394" s="673"/>
      <c r="HV394" s="673"/>
      <c r="HW394" s="673"/>
      <c r="HX394" s="673"/>
      <c r="HY394" s="673"/>
      <c r="HZ394" s="673"/>
      <c r="IA394" s="673"/>
      <c r="IB394" s="673"/>
      <c r="IC394" s="673"/>
      <c r="ID394" s="673"/>
      <c r="IE394" s="673"/>
      <c r="IF394" s="673"/>
      <c r="IG394" s="673"/>
      <c r="IH394" s="673"/>
      <c r="II394" s="673"/>
      <c r="IJ394" s="673"/>
      <c r="IK394" s="673"/>
      <c r="IL394" s="673"/>
      <c r="IM394" s="673"/>
      <c r="IN394" s="673"/>
      <c r="IO394" s="673"/>
      <c r="IP394" s="673"/>
      <c r="IQ394" s="70"/>
    </row>
    <row r="395" spans="18:251" ht="16.5" hidden="1" customHeight="1">
      <c r="R395" s="95"/>
      <c r="S395" s="95"/>
      <c r="T395" s="95"/>
      <c r="U395" s="70"/>
      <c r="V395" s="214"/>
      <c r="W395" s="70"/>
      <c r="X395" s="70"/>
      <c r="Y395" s="70"/>
      <c r="Z395" s="70"/>
      <c r="AA395" s="70"/>
      <c r="AB395" s="70"/>
      <c r="AC395" s="70"/>
      <c r="AD395" s="70"/>
      <c r="AE395" s="70"/>
      <c r="AF395" s="70"/>
      <c r="AG395" s="70"/>
      <c r="AH395" s="70"/>
      <c r="AI395" s="70"/>
      <c r="AJ395" s="70"/>
      <c r="AK395" s="70"/>
      <c r="AL395" s="70"/>
      <c r="AM395" s="70"/>
      <c r="AN395" s="70"/>
      <c r="AO395" s="70"/>
      <c r="AP395" s="70"/>
      <c r="AQ395" s="70"/>
      <c r="AR395" s="70"/>
      <c r="AS395" s="70"/>
      <c r="AT395" s="70"/>
      <c r="AU395" s="70"/>
      <c r="AV395" s="70"/>
      <c r="AW395" s="70"/>
      <c r="AX395" s="70"/>
      <c r="AY395" s="70"/>
      <c r="AZ395" s="70"/>
      <c r="BA395" s="70"/>
      <c r="BB395" s="70"/>
      <c r="BC395" s="70"/>
      <c r="BD395" s="70"/>
      <c r="BE395" s="70"/>
      <c r="BF395" s="70"/>
      <c r="BG395" s="70"/>
      <c r="BH395" s="70"/>
      <c r="BI395" s="70"/>
      <c r="BJ395" s="70"/>
      <c r="BK395" s="70"/>
      <c r="BL395" s="70"/>
      <c r="BM395" s="70"/>
      <c r="BN395" s="70"/>
      <c r="BO395" s="70"/>
      <c r="BP395" s="70"/>
      <c r="BQ395" s="70"/>
      <c r="BR395" s="70"/>
      <c r="BS395" s="70"/>
      <c r="BT395" s="70"/>
      <c r="BU395" s="70"/>
      <c r="BV395" s="70"/>
      <c r="BW395" s="70"/>
      <c r="BX395" s="70"/>
      <c r="BY395" s="70"/>
      <c r="BZ395" s="70"/>
      <c r="CA395" s="70"/>
      <c r="CB395" s="70"/>
      <c r="CC395" s="70"/>
      <c r="CD395" s="70"/>
      <c r="CE395" s="70"/>
      <c r="CF395" s="70"/>
      <c r="CG395" s="70"/>
      <c r="CH395" s="70"/>
      <c r="CI395" s="70"/>
      <c r="CJ395" s="70"/>
      <c r="CK395" s="70"/>
      <c r="CL395" s="70"/>
      <c r="CM395" s="70"/>
      <c r="CN395" s="70"/>
      <c r="CO395" s="70"/>
      <c r="CP395" s="70"/>
      <c r="CQ395" s="70"/>
      <c r="CR395" s="70"/>
      <c r="CS395" s="70"/>
      <c r="CT395" s="70"/>
      <c r="CU395" s="70"/>
      <c r="CV395" s="70"/>
      <c r="CW395" s="70"/>
      <c r="CX395" s="70"/>
      <c r="CY395" s="70"/>
      <c r="CZ395" s="70"/>
      <c r="DA395" s="70"/>
      <c r="DB395" s="70"/>
      <c r="DC395" s="70"/>
      <c r="DD395" s="70"/>
      <c r="DE395" s="70"/>
      <c r="DF395" s="70"/>
      <c r="DG395" s="70"/>
      <c r="DH395" s="70"/>
      <c r="DI395" s="70"/>
      <c r="DJ395" s="70"/>
      <c r="DK395" s="70"/>
      <c r="DL395" s="70"/>
      <c r="DM395" s="70"/>
      <c r="DN395" s="70"/>
      <c r="DO395" s="70"/>
      <c r="DP395" s="70"/>
      <c r="DQ395" s="70"/>
      <c r="DR395" s="70"/>
      <c r="DS395" s="70"/>
      <c r="DT395" s="70"/>
      <c r="DU395" s="70"/>
      <c r="DV395" s="70"/>
      <c r="DW395" s="70"/>
      <c r="DX395" s="70"/>
      <c r="DY395" s="70"/>
      <c r="DZ395" s="70"/>
      <c r="EA395" s="70"/>
      <c r="EB395" s="70"/>
      <c r="EC395" s="70"/>
      <c r="ED395" s="70"/>
      <c r="EE395" s="95" t="s">
        <v>450</v>
      </c>
      <c r="EF395" s="662"/>
      <c r="EG395" s="662"/>
      <c r="EH395" s="662"/>
      <c r="EI395" s="216"/>
      <c r="EJ395" s="673"/>
      <c r="EK395" s="673"/>
      <c r="EL395" s="673"/>
      <c r="EM395" s="673"/>
      <c r="EN395" s="673"/>
      <c r="EO395" s="673"/>
      <c r="EP395" s="673"/>
      <c r="EQ395" s="673"/>
      <c r="ER395" s="673"/>
      <c r="ES395" s="673"/>
      <c r="ET395" s="673"/>
      <c r="EU395" s="673"/>
      <c r="EV395" s="673"/>
      <c r="EW395" s="673"/>
      <c r="EX395" s="673"/>
      <c r="EY395" s="673"/>
      <c r="EZ395" s="673"/>
      <c r="FA395" s="673"/>
      <c r="FB395" s="673"/>
      <c r="FC395" s="673"/>
      <c r="FD395" s="673"/>
      <c r="FE395" s="673"/>
      <c r="FF395" s="673"/>
      <c r="FG395" s="673"/>
      <c r="FH395" s="673"/>
      <c r="FI395" s="673"/>
      <c r="FJ395" s="673"/>
      <c r="FK395" s="673"/>
      <c r="FL395" s="673"/>
      <c r="FM395" s="673"/>
      <c r="FN395" s="673"/>
      <c r="FO395" s="673"/>
      <c r="FP395" s="673"/>
      <c r="FQ395" s="673"/>
      <c r="FR395" s="673"/>
      <c r="FS395" s="673"/>
      <c r="FT395" s="673"/>
      <c r="FU395" s="673"/>
      <c r="FV395" s="673"/>
      <c r="FW395" s="673"/>
      <c r="FX395" s="673"/>
      <c r="FY395" s="673"/>
      <c r="FZ395" s="673"/>
      <c r="GA395" s="673"/>
      <c r="GB395" s="673"/>
      <c r="GC395" s="673"/>
      <c r="GD395" s="673"/>
      <c r="GE395" s="673"/>
      <c r="GF395" s="673"/>
      <c r="GG395" s="673"/>
      <c r="GH395" s="673"/>
      <c r="GI395" s="673"/>
      <c r="GJ395" s="673"/>
      <c r="GK395" s="673"/>
      <c r="GL395" s="673"/>
      <c r="GM395" s="673"/>
      <c r="GN395" s="673"/>
      <c r="GO395" s="673"/>
      <c r="GP395" s="673"/>
      <c r="GQ395" s="673"/>
      <c r="GR395" s="673"/>
      <c r="GS395" s="673"/>
      <c r="GT395" s="673"/>
      <c r="GU395" s="673"/>
      <c r="GV395" s="673"/>
      <c r="GW395" s="673"/>
      <c r="GX395" s="673"/>
      <c r="GY395" s="673"/>
      <c r="GZ395" s="673"/>
      <c r="HA395" s="673"/>
      <c r="HB395" s="673"/>
      <c r="HC395" s="673"/>
      <c r="HD395" s="673"/>
      <c r="HE395" s="673"/>
      <c r="HF395" s="673"/>
      <c r="HG395" s="673"/>
      <c r="HH395" s="673"/>
      <c r="HI395" s="673"/>
      <c r="HJ395" s="673"/>
      <c r="HK395" s="673"/>
      <c r="HL395" s="673"/>
      <c r="HM395" s="673"/>
      <c r="HN395" s="673"/>
      <c r="HO395" s="673"/>
      <c r="HP395" s="673"/>
      <c r="HQ395" s="673"/>
      <c r="HR395" s="673"/>
      <c r="HS395" s="673"/>
      <c r="HT395" s="673"/>
      <c r="HU395" s="673"/>
      <c r="HV395" s="673"/>
      <c r="HW395" s="673"/>
      <c r="HX395" s="673"/>
      <c r="HY395" s="673"/>
      <c r="HZ395" s="673"/>
      <c r="IA395" s="673"/>
      <c r="IB395" s="673"/>
      <c r="IC395" s="673"/>
      <c r="ID395" s="673"/>
      <c r="IE395" s="673"/>
      <c r="IF395" s="673"/>
      <c r="IG395" s="673"/>
      <c r="IH395" s="673"/>
      <c r="II395" s="673"/>
      <c r="IJ395" s="673"/>
      <c r="IK395" s="673"/>
      <c r="IL395" s="673"/>
      <c r="IM395" s="673"/>
      <c r="IN395" s="673"/>
      <c r="IO395" s="673"/>
      <c r="IP395" s="673"/>
      <c r="IQ395" s="70"/>
    </row>
    <row r="396" spans="18:251" ht="16.5" hidden="1" customHeight="1">
      <c r="R396" s="95"/>
      <c r="S396" s="95"/>
      <c r="T396" s="95"/>
      <c r="U396" s="70"/>
      <c r="V396" s="214"/>
      <c r="W396" s="70"/>
      <c r="X396" s="70"/>
      <c r="Y396" s="70"/>
      <c r="Z396" s="70"/>
      <c r="AA396" s="70"/>
      <c r="AB396" s="70"/>
      <c r="AC396" s="70"/>
      <c r="AD396" s="70"/>
      <c r="AE396" s="70"/>
      <c r="AF396" s="70"/>
      <c r="AG396" s="70"/>
      <c r="AH396" s="70"/>
      <c r="AI396" s="70"/>
      <c r="AJ396" s="70"/>
      <c r="AK396" s="70"/>
      <c r="AL396" s="70"/>
      <c r="AM396" s="70"/>
      <c r="AN396" s="70"/>
      <c r="AO396" s="70"/>
      <c r="AP396" s="70"/>
      <c r="AQ396" s="70"/>
      <c r="AR396" s="70"/>
      <c r="AS396" s="70"/>
      <c r="AT396" s="70"/>
      <c r="AU396" s="70"/>
      <c r="AV396" s="70"/>
      <c r="AW396" s="70"/>
      <c r="AX396" s="70"/>
      <c r="AY396" s="70"/>
      <c r="AZ396" s="70"/>
      <c r="BA396" s="70"/>
      <c r="BB396" s="70"/>
      <c r="BC396" s="70"/>
      <c r="BD396" s="70"/>
      <c r="BE396" s="70"/>
      <c r="BF396" s="70"/>
      <c r="BG396" s="70"/>
      <c r="BH396" s="70"/>
      <c r="BI396" s="70"/>
      <c r="BJ396" s="70"/>
      <c r="BK396" s="70"/>
      <c r="BL396" s="70"/>
      <c r="BM396" s="70"/>
      <c r="BN396" s="70"/>
      <c r="BO396" s="70"/>
      <c r="BP396" s="70"/>
      <c r="BQ396" s="70"/>
      <c r="BR396" s="70"/>
      <c r="BS396" s="70"/>
      <c r="BT396" s="70"/>
      <c r="BU396" s="70"/>
      <c r="BV396" s="70"/>
      <c r="BW396" s="70"/>
      <c r="BX396" s="70"/>
      <c r="BY396" s="70"/>
      <c r="BZ396" s="70"/>
      <c r="CA396" s="70"/>
      <c r="CB396" s="70"/>
      <c r="CC396" s="70"/>
      <c r="CD396" s="70"/>
      <c r="CE396" s="70"/>
      <c r="CF396" s="70"/>
      <c r="CG396" s="70"/>
      <c r="CH396" s="70"/>
      <c r="CI396" s="70"/>
      <c r="CJ396" s="70"/>
      <c r="CK396" s="70"/>
      <c r="CL396" s="70"/>
      <c r="CM396" s="70"/>
      <c r="CN396" s="70"/>
      <c r="CO396" s="70"/>
      <c r="CP396" s="70"/>
      <c r="CQ396" s="70"/>
      <c r="CR396" s="70"/>
      <c r="CS396" s="70"/>
      <c r="CT396" s="70"/>
      <c r="CU396" s="70"/>
      <c r="CV396" s="70"/>
      <c r="CW396" s="70"/>
      <c r="CX396" s="70"/>
      <c r="CY396" s="70"/>
      <c r="CZ396" s="70"/>
      <c r="DA396" s="70"/>
      <c r="DB396" s="70"/>
      <c r="DC396" s="70"/>
      <c r="DD396" s="70"/>
      <c r="DE396" s="70"/>
      <c r="DF396" s="70"/>
      <c r="DG396" s="70"/>
      <c r="DH396" s="70"/>
      <c r="DI396" s="70"/>
      <c r="DJ396" s="70"/>
      <c r="DK396" s="70"/>
      <c r="DL396" s="70"/>
      <c r="DM396" s="70"/>
      <c r="DN396" s="70"/>
      <c r="DO396" s="70"/>
      <c r="DP396" s="70"/>
      <c r="DQ396" s="70"/>
      <c r="DR396" s="70"/>
      <c r="DS396" s="70"/>
      <c r="DT396" s="70"/>
      <c r="DU396" s="70"/>
      <c r="DV396" s="70"/>
      <c r="DW396" s="70"/>
      <c r="DX396" s="70"/>
      <c r="DY396" s="70"/>
      <c r="DZ396" s="70"/>
      <c r="EA396" s="70"/>
      <c r="EB396" s="70"/>
      <c r="EC396" s="70"/>
      <c r="ED396" s="70"/>
      <c r="EE396" s="95" t="s">
        <v>450</v>
      </c>
      <c r="EF396" s="662"/>
      <c r="EG396" s="662"/>
      <c r="EH396" s="662"/>
      <c r="EI396" s="216"/>
      <c r="EJ396" s="673"/>
      <c r="EK396" s="673"/>
      <c r="EL396" s="673"/>
      <c r="EM396" s="673"/>
      <c r="EN396" s="673"/>
      <c r="EO396" s="673"/>
      <c r="EP396" s="673"/>
      <c r="EQ396" s="673"/>
      <c r="ER396" s="673"/>
      <c r="ES396" s="673"/>
      <c r="ET396" s="673"/>
      <c r="EU396" s="673"/>
      <c r="EV396" s="673"/>
      <c r="EW396" s="673"/>
      <c r="EX396" s="673"/>
      <c r="EY396" s="673"/>
      <c r="EZ396" s="673"/>
      <c r="FA396" s="673"/>
      <c r="FB396" s="673"/>
      <c r="FC396" s="673"/>
      <c r="FD396" s="673"/>
      <c r="FE396" s="673"/>
      <c r="FF396" s="673"/>
      <c r="FG396" s="673"/>
      <c r="FH396" s="673"/>
      <c r="FI396" s="673"/>
      <c r="FJ396" s="673"/>
      <c r="FK396" s="673"/>
      <c r="FL396" s="673"/>
      <c r="FM396" s="673"/>
      <c r="FN396" s="673"/>
      <c r="FO396" s="673"/>
      <c r="FP396" s="673"/>
      <c r="FQ396" s="673"/>
      <c r="FR396" s="673"/>
      <c r="FS396" s="673"/>
      <c r="FT396" s="673"/>
      <c r="FU396" s="673"/>
      <c r="FV396" s="673"/>
      <c r="FW396" s="673"/>
      <c r="FX396" s="673"/>
      <c r="FY396" s="673"/>
      <c r="FZ396" s="673"/>
      <c r="GA396" s="673"/>
      <c r="GB396" s="673"/>
      <c r="GC396" s="673"/>
      <c r="GD396" s="673"/>
      <c r="GE396" s="673"/>
      <c r="GF396" s="673"/>
      <c r="GG396" s="673"/>
      <c r="GH396" s="673"/>
      <c r="GI396" s="673"/>
      <c r="GJ396" s="673"/>
      <c r="GK396" s="673"/>
      <c r="GL396" s="673"/>
      <c r="GM396" s="673"/>
      <c r="GN396" s="673"/>
      <c r="GO396" s="673"/>
      <c r="GP396" s="673"/>
      <c r="GQ396" s="673"/>
      <c r="GR396" s="673"/>
      <c r="GS396" s="673"/>
      <c r="GT396" s="673"/>
      <c r="GU396" s="673"/>
      <c r="GV396" s="673"/>
      <c r="GW396" s="673"/>
      <c r="GX396" s="673"/>
      <c r="GY396" s="673"/>
      <c r="GZ396" s="673"/>
      <c r="HA396" s="673"/>
      <c r="HB396" s="673"/>
      <c r="HC396" s="673"/>
      <c r="HD396" s="673"/>
      <c r="HE396" s="673"/>
      <c r="HF396" s="673"/>
      <c r="HG396" s="673"/>
      <c r="HH396" s="673"/>
      <c r="HI396" s="673"/>
      <c r="HJ396" s="673"/>
      <c r="HK396" s="673"/>
      <c r="HL396" s="673"/>
      <c r="HM396" s="673"/>
      <c r="HN396" s="673"/>
      <c r="HO396" s="673"/>
      <c r="HP396" s="673"/>
      <c r="HQ396" s="673"/>
      <c r="HR396" s="673"/>
      <c r="HS396" s="673"/>
      <c r="HT396" s="673"/>
      <c r="HU396" s="673"/>
      <c r="HV396" s="673"/>
      <c r="HW396" s="673"/>
      <c r="HX396" s="673"/>
      <c r="HY396" s="673"/>
      <c r="HZ396" s="673"/>
      <c r="IA396" s="673"/>
      <c r="IB396" s="673"/>
      <c r="IC396" s="673"/>
      <c r="ID396" s="673"/>
      <c r="IE396" s="673"/>
      <c r="IF396" s="673"/>
      <c r="IG396" s="673"/>
      <c r="IH396" s="673"/>
      <c r="II396" s="673"/>
      <c r="IJ396" s="673"/>
      <c r="IK396" s="673"/>
      <c r="IL396" s="673"/>
      <c r="IM396" s="673"/>
      <c r="IN396" s="673"/>
      <c r="IO396" s="673"/>
      <c r="IP396" s="673"/>
      <c r="IQ396" s="70"/>
    </row>
    <row r="397" spans="18:251" ht="16.5" hidden="1" customHeight="1">
      <c r="R397" s="95"/>
      <c r="S397" s="95"/>
      <c r="T397" s="95"/>
      <c r="U397" s="70"/>
      <c r="V397" s="214"/>
      <c r="W397" s="70"/>
      <c r="X397" s="70"/>
      <c r="Y397" s="70"/>
      <c r="Z397" s="70"/>
      <c r="AA397" s="70"/>
      <c r="AB397" s="70"/>
      <c r="AC397" s="70"/>
      <c r="AD397" s="70"/>
      <c r="AE397" s="70"/>
      <c r="AF397" s="70"/>
      <c r="AG397" s="70"/>
      <c r="AH397" s="70"/>
      <c r="AI397" s="70"/>
      <c r="AJ397" s="70"/>
      <c r="AK397" s="70"/>
      <c r="AL397" s="70"/>
      <c r="AM397" s="70"/>
      <c r="AN397" s="70"/>
      <c r="AO397" s="70"/>
      <c r="AP397" s="70"/>
      <c r="AQ397" s="70"/>
      <c r="AR397" s="70"/>
      <c r="AS397" s="70"/>
      <c r="AT397" s="70"/>
      <c r="AU397" s="70"/>
      <c r="AV397" s="70"/>
      <c r="AW397" s="70"/>
      <c r="AX397" s="70"/>
      <c r="AY397" s="70"/>
      <c r="AZ397" s="70"/>
      <c r="BA397" s="70"/>
      <c r="BB397" s="70"/>
      <c r="BC397" s="70"/>
      <c r="BD397" s="70"/>
      <c r="BE397" s="70"/>
      <c r="BF397" s="70"/>
      <c r="BG397" s="70"/>
      <c r="BH397" s="70"/>
      <c r="BI397" s="70"/>
      <c r="BJ397" s="70"/>
      <c r="BK397" s="70"/>
      <c r="BL397" s="70"/>
      <c r="BM397" s="70"/>
      <c r="BN397" s="70"/>
      <c r="BO397" s="70"/>
      <c r="BP397" s="70"/>
      <c r="BQ397" s="70"/>
      <c r="BR397" s="70"/>
      <c r="BS397" s="70"/>
      <c r="BT397" s="70"/>
      <c r="BU397" s="70"/>
      <c r="BV397" s="70"/>
      <c r="BW397" s="70"/>
      <c r="BX397" s="70"/>
      <c r="BY397" s="70"/>
      <c r="BZ397" s="70"/>
      <c r="CA397" s="70"/>
      <c r="CB397" s="70"/>
      <c r="CC397" s="70"/>
      <c r="CD397" s="70"/>
      <c r="CE397" s="70"/>
      <c r="CF397" s="70"/>
      <c r="CG397" s="70"/>
      <c r="CH397" s="70"/>
      <c r="CI397" s="70"/>
      <c r="CJ397" s="70"/>
      <c r="CK397" s="70"/>
      <c r="CL397" s="70"/>
      <c r="CM397" s="70"/>
      <c r="CN397" s="70"/>
      <c r="CO397" s="70"/>
      <c r="CP397" s="70"/>
      <c r="CQ397" s="70"/>
      <c r="CR397" s="70"/>
      <c r="CS397" s="70"/>
      <c r="CT397" s="70"/>
      <c r="CU397" s="70"/>
      <c r="CV397" s="70"/>
      <c r="CW397" s="70"/>
      <c r="CX397" s="70"/>
      <c r="CY397" s="70"/>
      <c r="CZ397" s="70"/>
      <c r="DA397" s="70"/>
      <c r="DB397" s="70"/>
      <c r="DC397" s="70"/>
      <c r="DD397" s="70"/>
      <c r="DE397" s="70"/>
      <c r="DF397" s="70"/>
      <c r="DG397" s="70"/>
      <c r="DH397" s="70"/>
      <c r="DI397" s="70"/>
      <c r="DJ397" s="70"/>
      <c r="DK397" s="70"/>
      <c r="DL397" s="70"/>
      <c r="DM397" s="70"/>
      <c r="DN397" s="70"/>
      <c r="DO397" s="70"/>
      <c r="DP397" s="70"/>
      <c r="DQ397" s="70"/>
      <c r="DR397" s="70"/>
      <c r="DS397" s="70"/>
      <c r="DT397" s="70"/>
      <c r="DU397" s="70"/>
      <c r="DV397" s="70"/>
      <c r="DW397" s="70"/>
      <c r="DX397" s="70"/>
      <c r="DY397" s="70"/>
      <c r="DZ397" s="70"/>
      <c r="EA397" s="70"/>
      <c r="EB397" s="70"/>
      <c r="EC397" s="70"/>
      <c r="ED397" s="70"/>
      <c r="EE397" s="95" t="s">
        <v>450</v>
      </c>
      <c r="EF397" s="662"/>
      <c r="EG397" s="662"/>
      <c r="EH397" s="662"/>
      <c r="EI397" s="216"/>
      <c r="EJ397" s="673"/>
      <c r="EK397" s="673"/>
      <c r="EL397" s="673"/>
      <c r="EM397" s="673"/>
      <c r="EN397" s="673"/>
      <c r="EO397" s="673"/>
      <c r="EP397" s="673"/>
      <c r="EQ397" s="673"/>
      <c r="ER397" s="673"/>
      <c r="ES397" s="673"/>
      <c r="ET397" s="673"/>
      <c r="EU397" s="673"/>
      <c r="EV397" s="673"/>
      <c r="EW397" s="673"/>
      <c r="EX397" s="673"/>
      <c r="EY397" s="673"/>
      <c r="EZ397" s="673"/>
      <c r="FA397" s="673"/>
      <c r="FB397" s="673"/>
      <c r="FC397" s="673"/>
      <c r="FD397" s="673"/>
      <c r="FE397" s="673"/>
      <c r="FF397" s="673"/>
      <c r="FG397" s="673"/>
      <c r="FH397" s="673"/>
      <c r="FI397" s="673"/>
      <c r="FJ397" s="673"/>
      <c r="FK397" s="673"/>
      <c r="FL397" s="673"/>
      <c r="FM397" s="673"/>
      <c r="FN397" s="673"/>
      <c r="FO397" s="673"/>
      <c r="FP397" s="673"/>
      <c r="FQ397" s="673"/>
      <c r="FR397" s="673"/>
      <c r="FS397" s="673"/>
      <c r="FT397" s="673"/>
      <c r="FU397" s="673"/>
      <c r="FV397" s="673"/>
      <c r="FW397" s="673"/>
      <c r="FX397" s="673"/>
      <c r="FY397" s="673"/>
      <c r="FZ397" s="673"/>
      <c r="GA397" s="673"/>
      <c r="GB397" s="673"/>
      <c r="GC397" s="673"/>
      <c r="GD397" s="673"/>
      <c r="GE397" s="673"/>
      <c r="GF397" s="673"/>
      <c r="GG397" s="673"/>
      <c r="GH397" s="673"/>
      <c r="GI397" s="673"/>
      <c r="GJ397" s="673"/>
      <c r="GK397" s="673"/>
      <c r="GL397" s="673"/>
      <c r="GM397" s="673"/>
      <c r="GN397" s="673"/>
      <c r="GO397" s="673"/>
      <c r="GP397" s="673"/>
      <c r="GQ397" s="673"/>
      <c r="GR397" s="673"/>
      <c r="GS397" s="673"/>
      <c r="GT397" s="673"/>
      <c r="GU397" s="673"/>
      <c r="GV397" s="673"/>
      <c r="GW397" s="673"/>
      <c r="GX397" s="673"/>
      <c r="GY397" s="673"/>
      <c r="GZ397" s="673"/>
      <c r="HA397" s="673"/>
      <c r="HB397" s="673"/>
      <c r="HC397" s="673"/>
      <c r="HD397" s="673"/>
      <c r="HE397" s="673"/>
      <c r="HF397" s="673"/>
      <c r="HG397" s="673"/>
      <c r="HH397" s="673"/>
      <c r="HI397" s="673"/>
      <c r="HJ397" s="673"/>
      <c r="HK397" s="673"/>
      <c r="HL397" s="673"/>
      <c r="HM397" s="673"/>
      <c r="HN397" s="673"/>
      <c r="HO397" s="673"/>
      <c r="HP397" s="673"/>
      <c r="HQ397" s="673"/>
      <c r="HR397" s="673"/>
      <c r="HS397" s="673"/>
      <c r="HT397" s="673"/>
      <c r="HU397" s="673"/>
      <c r="HV397" s="673"/>
      <c r="HW397" s="673"/>
      <c r="HX397" s="673"/>
      <c r="HY397" s="673"/>
      <c r="HZ397" s="673"/>
      <c r="IA397" s="673"/>
      <c r="IB397" s="673"/>
      <c r="IC397" s="673"/>
      <c r="ID397" s="673"/>
      <c r="IE397" s="673"/>
      <c r="IF397" s="673"/>
      <c r="IG397" s="673"/>
      <c r="IH397" s="673"/>
      <c r="II397" s="673"/>
      <c r="IJ397" s="673"/>
      <c r="IK397" s="673"/>
      <c r="IL397" s="673"/>
      <c r="IM397" s="673"/>
      <c r="IN397" s="673"/>
      <c r="IO397" s="673"/>
      <c r="IP397" s="673"/>
      <c r="IQ397" s="70"/>
    </row>
    <row r="398" spans="18:251" ht="16.5" hidden="1" customHeight="1">
      <c r="R398" s="95"/>
      <c r="S398" s="95"/>
      <c r="T398" s="95"/>
      <c r="U398" s="70"/>
      <c r="V398" s="214"/>
      <c r="W398" s="70"/>
      <c r="X398" s="70"/>
      <c r="Y398" s="70"/>
      <c r="Z398" s="70"/>
      <c r="AA398" s="70"/>
      <c r="AB398" s="70"/>
      <c r="AC398" s="70"/>
      <c r="AD398" s="70"/>
      <c r="AE398" s="70"/>
      <c r="AF398" s="70"/>
      <c r="AG398" s="70"/>
      <c r="AH398" s="70"/>
      <c r="AI398" s="70"/>
      <c r="AJ398" s="70"/>
      <c r="AK398" s="70"/>
      <c r="AL398" s="70"/>
      <c r="AM398" s="70"/>
      <c r="AN398" s="70"/>
      <c r="AO398" s="70"/>
      <c r="AP398" s="70"/>
      <c r="AQ398" s="70"/>
      <c r="AR398" s="70"/>
      <c r="AS398" s="70"/>
      <c r="AT398" s="70"/>
      <c r="AU398" s="70"/>
      <c r="AV398" s="70"/>
      <c r="AW398" s="70"/>
      <c r="AX398" s="70"/>
      <c r="AY398" s="70"/>
      <c r="AZ398" s="70"/>
      <c r="BA398" s="70"/>
      <c r="BB398" s="70"/>
      <c r="BC398" s="70"/>
      <c r="BD398" s="70"/>
      <c r="BE398" s="70"/>
      <c r="BF398" s="70"/>
      <c r="BG398" s="70"/>
      <c r="BH398" s="70"/>
      <c r="BI398" s="70"/>
      <c r="BJ398" s="70"/>
      <c r="BK398" s="70"/>
      <c r="BL398" s="70"/>
      <c r="BM398" s="70"/>
      <c r="BN398" s="70"/>
      <c r="BO398" s="70"/>
      <c r="BP398" s="70"/>
      <c r="BQ398" s="70"/>
      <c r="BR398" s="70"/>
      <c r="BS398" s="70"/>
      <c r="BT398" s="70"/>
      <c r="BU398" s="70"/>
      <c r="BV398" s="70"/>
      <c r="BW398" s="70"/>
      <c r="BX398" s="70"/>
      <c r="BY398" s="70"/>
      <c r="BZ398" s="70"/>
      <c r="CA398" s="70"/>
      <c r="CB398" s="70"/>
      <c r="CC398" s="70"/>
      <c r="CD398" s="70"/>
      <c r="CE398" s="70"/>
      <c r="CF398" s="70"/>
      <c r="CG398" s="70"/>
      <c r="CH398" s="70"/>
      <c r="CI398" s="70"/>
      <c r="CJ398" s="70"/>
      <c r="CK398" s="70"/>
      <c r="CL398" s="70"/>
      <c r="CM398" s="70"/>
      <c r="CN398" s="70"/>
      <c r="CO398" s="70"/>
      <c r="CP398" s="70"/>
      <c r="CQ398" s="70"/>
      <c r="CR398" s="70"/>
      <c r="CS398" s="70"/>
      <c r="CT398" s="70"/>
      <c r="CU398" s="70"/>
      <c r="CV398" s="70"/>
      <c r="CW398" s="70"/>
      <c r="CX398" s="70"/>
      <c r="CY398" s="70"/>
      <c r="CZ398" s="70"/>
      <c r="DA398" s="70"/>
      <c r="DB398" s="70"/>
      <c r="DC398" s="70"/>
      <c r="DD398" s="70"/>
      <c r="DE398" s="70"/>
      <c r="DF398" s="70"/>
      <c r="DG398" s="70"/>
      <c r="DH398" s="70"/>
      <c r="DI398" s="70"/>
      <c r="DJ398" s="70"/>
      <c r="DK398" s="70"/>
      <c r="DL398" s="70"/>
      <c r="DM398" s="70"/>
      <c r="DN398" s="70"/>
      <c r="DO398" s="70"/>
      <c r="DP398" s="70"/>
      <c r="DQ398" s="70"/>
      <c r="DR398" s="70"/>
      <c r="DS398" s="70"/>
      <c r="DT398" s="70"/>
      <c r="DU398" s="70"/>
      <c r="DV398" s="70"/>
      <c r="DW398" s="70"/>
      <c r="DX398" s="70"/>
      <c r="DY398" s="70"/>
      <c r="DZ398" s="70"/>
      <c r="EA398" s="70"/>
      <c r="EB398" s="70"/>
      <c r="EC398" s="70"/>
      <c r="ED398" s="70"/>
      <c r="EE398" s="95" t="s">
        <v>450</v>
      </c>
      <c r="EF398" s="662"/>
      <c r="EG398" s="662"/>
      <c r="EH398" s="662"/>
      <c r="EI398" s="216"/>
      <c r="EJ398" s="673"/>
      <c r="EK398" s="673"/>
      <c r="EL398" s="673"/>
      <c r="EM398" s="673"/>
      <c r="EN398" s="673"/>
      <c r="EO398" s="673"/>
      <c r="EP398" s="673"/>
      <c r="EQ398" s="673"/>
      <c r="ER398" s="673"/>
      <c r="ES398" s="673"/>
      <c r="ET398" s="673"/>
      <c r="EU398" s="673"/>
      <c r="EV398" s="673"/>
      <c r="EW398" s="673"/>
      <c r="EX398" s="673"/>
      <c r="EY398" s="673"/>
      <c r="EZ398" s="673"/>
      <c r="FA398" s="673"/>
      <c r="FB398" s="673"/>
      <c r="FC398" s="673"/>
      <c r="FD398" s="673"/>
      <c r="FE398" s="673"/>
      <c r="FF398" s="673"/>
      <c r="FG398" s="673"/>
      <c r="FH398" s="673"/>
      <c r="FI398" s="673"/>
      <c r="FJ398" s="673"/>
      <c r="FK398" s="673"/>
      <c r="FL398" s="673"/>
      <c r="FM398" s="673"/>
      <c r="FN398" s="673"/>
      <c r="FO398" s="673"/>
      <c r="FP398" s="673"/>
      <c r="FQ398" s="673"/>
      <c r="FR398" s="673"/>
      <c r="FS398" s="673"/>
      <c r="FT398" s="673"/>
      <c r="FU398" s="673"/>
      <c r="FV398" s="673"/>
      <c r="FW398" s="673"/>
      <c r="FX398" s="673"/>
      <c r="FY398" s="673"/>
      <c r="FZ398" s="673"/>
      <c r="GA398" s="673"/>
      <c r="GB398" s="673"/>
      <c r="GC398" s="673"/>
      <c r="GD398" s="673"/>
      <c r="GE398" s="673"/>
      <c r="GF398" s="673"/>
      <c r="GG398" s="673"/>
      <c r="GH398" s="673"/>
      <c r="GI398" s="673"/>
      <c r="GJ398" s="673"/>
      <c r="GK398" s="673"/>
      <c r="GL398" s="673"/>
      <c r="GM398" s="673"/>
      <c r="GN398" s="673"/>
      <c r="GO398" s="673"/>
      <c r="GP398" s="673"/>
      <c r="GQ398" s="673"/>
      <c r="GR398" s="673"/>
      <c r="GS398" s="673"/>
      <c r="GT398" s="673"/>
      <c r="GU398" s="673"/>
      <c r="GV398" s="673"/>
      <c r="GW398" s="673"/>
      <c r="GX398" s="673"/>
      <c r="GY398" s="673"/>
      <c r="GZ398" s="673"/>
      <c r="HA398" s="673"/>
      <c r="HB398" s="673"/>
      <c r="HC398" s="673"/>
      <c r="HD398" s="673"/>
      <c r="HE398" s="673"/>
      <c r="HF398" s="673"/>
      <c r="HG398" s="673"/>
      <c r="HH398" s="673"/>
      <c r="HI398" s="673"/>
      <c r="HJ398" s="673"/>
      <c r="HK398" s="673"/>
      <c r="HL398" s="673"/>
      <c r="HM398" s="673"/>
      <c r="HN398" s="673"/>
      <c r="HO398" s="673"/>
      <c r="HP398" s="673"/>
      <c r="HQ398" s="673"/>
      <c r="HR398" s="673"/>
      <c r="HS398" s="673"/>
      <c r="HT398" s="673"/>
      <c r="HU398" s="673"/>
      <c r="HV398" s="673"/>
      <c r="HW398" s="673"/>
      <c r="HX398" s="673"/>
      <c r="HY398" s="673"/>
      <c r="HZ398" s="673"/>
      <c r="IA398" s="673"/>
      <c r="IB398" s="673"/>
      <c r="IC398" s="673"/>
      <c r="ID398" s="673"/>
      <c r="IE398" s="673"/>
      <c r="IF398" s="673"/>
      <c r="IG398" s="673"/>
      <c r="IH398" s="673"/>
      <c r="II398" s="673"/>
      <c r="IJ398" s="673"/>
      <c r="IK398" s="673"/>
      <c r="IL398" s="673"/>
      <c r="IM398" s="673"/>
      <c r="IN398" s="673"/>
      <c r="IO398" s="673"/>
      <c r="IP398" s="673"/>
      <c r="IQ398" s="70"/>
    </row>
    <row r="399" spans="18:251" ht="16.5" hidden="1" customHeight="1">
      <c r="R399" s="95"/>
      <c r="S399" s="95"/>
      <c r="T399" s="95"/>
      <c r="U399" s="70"/>
      <c r="V399" s="214"/>
      <c r="W399" s="70"/>
      <c r="X399" s="70"/>
      <c r="Y399" s="70"/>
      <c r="Z399" s="70"/>
      <c r="AA399" s="70"/>
      <c r="AB399" s="70"/>
      <c r="AC399" s="70"/>
      <c r="AD399" s="70"/>
      <c r="AE399" s="70"/>
      <c r="AF399" s="70"/>
      <c r="AG399" s="70"/>
      <c r="AH399" s="70"/>
      <c r="AI399" s="70"/>
      <c r="AJ399" s="70"/>
      <c r="AK399" s="70"/>
      <c r="AL399" s="70"/>
      <c r="AM399" s="70"/>
      <c r="AN399" s="70"/>
      <c r="AO399" s="70"/>
      <c r="AP399" s="70"/>
      <c r="AQ399" s="70"/>
      <c r="AR399" s="70"/>
      <c r="AS399" s="70"/>
      <c r="AT399" s="70"/>
      <c r="AU399" s="70"/>
      <c r="AV399" s="70"/>
      <c r="AW399" s="70"/>
      <c r="AX399" s="70"/>
      <c r="AY399" s="70"/>
      <c r="AZ399" s="70"/>
      <c r="BA399" s="70"/>
      <c r="BB399" s="70"/>
      <c r="BC399" s="70"/>
      <c r="BD399" s="70"/>
      <c r="BE399" s="70"/>
      <c r="BF399" s="70"/>
      <c r="BG399" s="70"/>
      <c r="BH399" s="70"/>
      <c r="BI399" s="70"/>
      <c r="BJ399" s="70"/>
      <c r="BK399" s="70"/>
      <c r="BL399" s="70"/>
      <c r="BM399" s="70"/>
      <c r="BN399" s="70"/>
      <c r="BO399" s="70"/>
      <c r="BP399" s="70"/>
      <c r="BQ399" s="70"/>
      <c r="BR399" s="70"/>
      <c r="BS399" s="70"/>
      <c r="BT399" s="70"/>
      <c r="BU399" s="70"/>
      <c r="BV399" s="70"/>
      <c r="BW399" s="70"/>
      <c r="BX399" s="70"/>
      <c r="BY399" s="70"/>
      <c r="BZ399" s="70"/>
      <c r="CA399" s="70"/>
      <c r="CB399" s="70"/>
      <c r="CC399" s="70"/>
      <c r="CD399" s="70"/>
      <c r="CE399" s="70"/>
      <c r="CF399" s="70"/>
      <c r="CG399" s="70"/>
      <c r="CH399" s="70"/>
      <c r="CI399" s="70"/>
      <c r="CJ399" s="70"/>
      <c r="CK399" s="70"/>
      <c r="CL399" s="70"/>
      <c r="CM399" s="70"/>
      <c r="CN399" s="70"/>
      <c r="CO399" s="70"/>
      <c r="CP399" s="70"/>
      <c r="CQ399" s="70"/>
      <c r="CR399" s="70"/>
      <c r="CS399" s="70"/>
      <c r="CT399" s="70"/>
      <c r="CU399" s="70"/>
      <c r="CV399" s="70"/>
      <c r="CW399" s="70"/>
      <c r="CX399" s="70"/>
      <c r="CY399" s="70"/>
      <c r="CZ399" s="70"/>
      <c r="DA399" s="70"/>
      <c r="DB399" s="70"/>
      <c r="DC399" s="70"/>
      <c r="DD399" s="70"/>
      <c r="DE399" s="70"/>
      <c r="DF399" s="70"/>
      <c r="DG399" s="70"/>
      <c r="DH399" s="70"/>
      <c r="DI399" s="70"/>
      <c r="DJ399" s="70"/>
      <c r="DK399" s="70"/>
      <c r="DL399" s="70"/>
      <c r="DM399" s="70"/>
      <c r="DN399" s="70"/>
      <c r="DO399" s="70"/>
      <c r="DP399" s="70"/>
      <c r="DQ399" s="70"/>
      <c r="DR399" s="70"/>
      <c r="DS399" s="70"/>
      <c r="DT399" s="70"/>
      <c r="DU399" s="70"/>
      <c r="DV399" s="70"/>
      <c r="DW399" s="70"/>
      <c r="DX399" s="70"/>
      <c r="DY399" s="70"/>
      <c r="DZ399" s="70"/>
      <c r="EA399" s="70"/>
      <c r="EB399" s="70"/>
      <c r="EC399" s="70"/>
      <c r="ED399" s="70"/>
      <c r="EE399" s="95" t="s">
        <v>450</v>
      </c>
      <c r="EF399" s="662"/>
      <c r="EG399" s="662"/>
      <c r="EH399" s="662"/>
      <c r="EI399" s="216"/>
      <c r="EJ399" s="673"/>
      <c r="EK399" s="673"/>
      <c r="EL399" s="673"/>
      <c r="EM399" s="673"/>
      <c r="EN399" s="673"/>
      <c r="EO399" s="673"/>
      <c r="EP399" s="673"/>
      <c r="EQ399" s="673"/>
      <c r="ER399" s="673"/>
      <c r="ES399" s="673"/>
      <c r="ET399" s="673"/>
      <c r="EU399" s="673"/>
      <c r="EV399" s="673"/>
      <c r="EW399" s="673"/>
      <c r="EX399" s="673"/>
      <c r="EY399" s="673"/>
      <c r="EZ399" s="673"/>
      <c r="FA399" s="673"/>
      <c r="FB399" s="673"/>
      <c r="FC399" s="673"/>
      <c r="FD399" s="673"/>
      <c r="FE399" s="673"/>
      <c r="FF399" s="673"/>
      <c r="FG399" s="673"/>
      <c r="FH399" s="673"/>
      <c r="FI399" s="673"/>
      <c r="FJ399" s="673"/>
      <c r="FK399" s="673"/>
      <c r="FL399" s="673"/>
      <c r="FM399" s="673"/>
      <c r="FN399" s="673"/>
      <c r="FO399" s="673"/>
      <c r="FP399" s="673"/>
      <c r="FQ399" s="673"/>
      <c r="FR399" s="673"/>
      <c r="FS399" s="673"/>
      <c r="FT399" s="673"/>
      <c r="FU399" s="673"/>
      <c r="FV399" s="673"/>
      <c r="FW399" s="673"/>
      <c r="FX399" s="673"/>
      <c r="FY399" s="673"/>
      <c r="FZ399" s="673"/>
      <c r="GA399" s="673"/>
      <c r="GB399" s="673"/>
      <c r="GC399" s="673"/>
      <c r="GD399" s="673"/>
      <c r="GE399" s="673"/>
      <c r="GF399" s="673"/>
      <c r="GG399" s="673"/>
      <c r="GH399" s="673"/>
      <c r="GI399" s="673"/>
      <c r="GJ399" s="673"/>
      <c r="GK399" s="673"/>
      <c r="GL399" s="673"/>
      <c r="GM399" s="673"/>
      <c r="GN399" s="673"/>
      <c r="GO399" s="673"/>
      <c r="GP399" s="673"/>
      <c r="GQ399" s="673"/>
      <c r="GR399" s="673"/>
      <c r="GS399" s="673"/>
      <c r="GT399" s="673"/>
      <c r="GU399" s="673"/>
      <c r="GV399" s="673"/>
      <c r="GW399" s="673"/>
      <c r="GX399" s="673"/>
      <c r="GY399" s="673"/>
      <c r="GZ399" s="673"/>
      <c r="HA399" s="673"/>
      <c r="HB399" s="673"/>
      <c r="HC399" s="673"/>
      <c r="HD399" s="673"/>
      <c r="HE399" s="673"/>
      <c r="HF399" s="673"/>
      <c r="HG399" s="673"/>
      <c r="HH399" s="673"/>
      <c r="HI399" s="673"/>
      <c r="HJ399" s="673"/>
      <c r="HK399" s="673"/>
      <c r="HL399" s="673"/>
      <c r="HM399" s="673"/>
      <c r="HN399" s="673"/>
      <c r="HO399" s="673"/>
      <c r="HP399" s="673"/>
      <c r="HQ399" s="673"/>
      <c r="HR399" s="673"/>
      <c r="HS399" s="673"/>
      <c r="HT399" s="673"/>
      <c r="HU399" s="673"/>
      <c r="HV399" s="673"/>
      <c r="HW399" s="673"/>
      <c r="HX399" s="673"/>
      <c r="HY399" s="673"/>
      <c r="HZ399" s="673"/>
      <c r="IA399" s="673"/>
      <c r="IB399" s="673"/>
      <c r="IC399" s="673"/>
      <c r="ID399" s="673"/>
      <c r="IE399" s="673"/>
      <c r="IF399" s="673"/>
      <c r="IG399" s="673"/>
      <c r="IH399" s="673"/>
      <c r="II399" s="673"/>
      <c r="IJ399" s="673"/>
      <c r="IK399" s="673"/>
      <c r="IL399" s="673"/>
      <c r="IM399" s="673"/>
      <c r="IN399" s="673"/>
      <c r="IO399" s="673"/>
      <c r="IP399" s="673"/>
      <c r="IQ399" s="70"/>
    </row>
    <row r="400" spans="18:251" ht="16.5" hidden="1" customHeight="1">
      <c r="R400" s="95"/>
      <c r="S400" s="95"/>
      <c r="T400" s="95"/>
      <c r="U400" s="70"/>
      <c r="V400" s="214"/>
      <c r="W400" s="70"/>
      <c r="X400" s="70"/>
      <c r="Y400" s="70"/>
      <c r="Z400" s="70"/>
      <c r="AA400" s="70"/>
      <c r="AB400" s="70"/>
      <c r="AC400" s="70"/>
      <c r="AD400" s="70"/>
      <c r="AE400" s="70"/>
      <c r="AF400" s="70"/>
      <c r="AG400" s="70"/>
      <c r="AH400" s="70"/>
      <c r="AI400" s="70"/>
      <c r="AJ400" s="70"/>
      <c r="AK400" s="70"/>
      <c r="AL400" s="70"/>
      <c r="AM400" s="70"/>
      <c r="AN400" s="70"/>
      <c r="AO400" s="70"/>
      <c r="AP400" s="70"/>
      <c r="AQ400" s="70"/>
      <c r="AR400" s="70"/>
      <c r="AS400" s="70"/>
      <c r="AT400" s="70"/>
      <c r="AU400" s="70"/>
      <c r="AV400" s="70"/>
      <c r="AW400" s="70"/>
      <c r="AX400" s="70"/>
      <c r="AY400" s="70"/>
      <c r="AZ400" s="70"/>
      <c r="BA400" s="70"/>
      <c r="BB400" s="70"/>
      <c r="BC400" s="70"/>
      <c r="BD400" s="70"/>
      <c r="BE400" s="70"/>
      <c r="BF400" s="70"/>
      <c r="BG400" s="70"/>
      <c r="BH400" s="70"/>
      <c r="BI400" s="70"/>
      <c r="BJ400" s="70"/>
      <c r="BK400" s="70"/>
      <c r="BL400" s="70"/>
      <c r="BM400" s="70"/>
      <c r="BN400" s="70"/>
      <c r="BO400" s="70"/>
      <c r="BP400" s="70"/>
      <c r="BQ400" s="70"/>
      <c r="BR400" s="70"/>
      <c r="BS400" s="70"/>
      <c r="BT400" s="70"/>
      <c r="BU400" s="70"/>
      <c r="BV400" s="70"/>
      <c r="BW400" s="70"/>
      <c r="BX400" s="70"/>
      <c r="BY400" s="70"/>
      <c r="BZ400" s="70"/>
      <c r="CA400" s="70"/>
      <c r="CB400" s="70"/>
      <c r="CC400" s="70"/>
      <c r="CD400" s="70"/>
      <c r="CE400" s="70"/>
      <c r="CF400" s="70"/>
      <c r="CG400" s="70"/>
      <c r="CH400" s="70"/>
      <c r="CI400" s="70"/>
      <c r="CJ400" s="70"/>
      <c r="CK400" s="70"/>
      <c r="CL400" s="70"/>
      <c r="CM400" s="70"/>
      <c r="CN400" s="70"/>
      <c r="CO400" s="70"/>
      <c r="CP400" s="70"/>
      <c r="CQ400" s="70"/>
      <c r="CR400" s="70"/>
      <c r="CS400" s="70"/>
      <c r="CT400" s="70"/>
      <c r="CU400" s="70"/>
      <c r="CV400" s="70"/>
      <c r="CW400" s="70"/>
      <c r="CX400" s="70"/>
      <c r="CY400" s="70"/>
      <c r="CZ400" s="70"/>
      <c r="DA400" s="70"/>
      <c r="DB400" s="70"/>
      <c r="DC400" s="70"/>
      <c r="DD400" s="70"/>
      <c r="DE400" s="70"/>
      <c r="DF400" s="70"/>
      <c r="DG400" s="70"/>
      <c r="DH400" s="70"/>
      <c r="DI400" s="70"/>
      <c r="DJ400" s="70"/>
      <c r="DK400" s="70"/>
      <c r="DL400" s="70"/>
      <c r="DM400" s="70"/>
      <c r="DN400" s="70"/>
      <c r="DO400" s="70"/>
      <c r="DP400" s="70"/>
      <c r="DQ400" s="70"/>
      <c r="DR400" s="70"/>
      <c r="DS400" s="70"/>
      <c r="DT400" s="70"/>
      <c r="DU400" s="70"/>
      <c r="DV400" s="70"/>
      <c r="DW400" s="70"/>
      <c r="DX400" s="70"/>
      <c r="DY400" s="70"/>
      <c r="DZ400" s="70"/>
      <c r="EA400" s="70"/>
      <c r="EB400" s="70"/>
      <c r="EC400" s="70"/>
      <c r="ED400" s="70"/>
      <c r="EE400" s="95" t="s">
        <v>450</v>
      </c>
      <c r="EF400" s="662"/>
      <c r="EG400" s="662"/>
      <c r="EH400" s="662"/>
      <c r="EI400" s="216"/>
      <c r="EJ400" s="673"/>
      <c r="EK400" s="673"/>
      <c r="EL400" s="673"/>
      <c r="EM400" s="673"/>
      <c r="EN400" s="673"/>
      <c r="EO400" s="673"/>
      <c r="EP400" s="673"/>
      <c r="EQ400" s="673"/>
      <c r="ER400" s="673"/>
      <c r="ES400" s="673"/>
      <c r="ET400" s="673"/>
      <c r="EU400" s="673"/>
      <c r="EV400" s="673"/>
      <c r="EW400" s="673"/>
      <c r="EX400" s="673"/>
      <c r="EY400" s="673"/>
      <c r="EZ400" s="673"/>
      <c r="FA400" s="673"/>
      <c r="FB400" s="673"/>
      <c r="FC400" s="673"/>
      <c r="FD400" s="673"/>
      <c r="FE400" s="673"/>
      <c r="FF400" s="673"/>
      <c r="FG400" s="673"/>
      <c r="FH400" s="673"/>
      <c r="FI400" s="673"/>
      <c r="FJ400" s="673"/>
      <c r="FK400" s="673"/>
      <c r="FL400" s="673"/>
      <c r="FM400" s="673"/>
      <c r="FN400" s="673"/>
      <c r="FO400" s="673"/>
      <c r="FP400" s="673"/>
      <c r="FQ400" s="673"/>
      <c r="FR400" s="673"/>
      <c r="FS400" s="673"/>
      <c r="FT400" s="673"/>
      <c r="FU400" s="673"/>
      <c r="FV400" s="673"/>
      <c r="FW400" s="673"/>
      <c r="FX400" s="673"/>
      <c r="FY400" s="673"/>
      <c r="FZ400" s="673"/>
      <c r="GA400" s="673"/>
      <c r="GB400" s="673"/>
      <c r="GC400" s="673"/>
      <c r="GD400" s="673"/>
      <c r="GE400" s="673"/>
      <c r="GF400" s="673"/>
      <c r="GG400" s="673"/>
      <c r="GH400" s="673"/>
      <c r="GI400" s="673"/>
      <c r="GJ400" s="673"/>
      <c r="GK400" s="673"/>
      <c r="GL400" s="673"/>
      <c r="GM400" s="673"/>
      <c r="GN400" s="673"/>
      <c r="GO400" s="673"/>
      <c r="GP400" s="673"/>
      <c r="GQ400" s="673"/>
      <c r="GR400" s="673"/>
      <c r="GS400" s="673"/>
      <c r="GT400" s="673"/>
      <c r="GU400" s="673"/>
      <c r="GV400" s="673"/>
      <c r="GW400" s="673"/>
      <c r="GX400" s="673"/>
      <c r="GY400" s="673"/>
      <c r="GZ400" s="673"/>
      <c r="HA400" s="673"/>
      <c r="HB400" s="673"/>
      <c r="HC400" s="673"/>
      <c r="HD400" s="673"/>
      <c r="HE400" s="673"/>
      <c r="HF400" s="673"/>
      <c r="HG400" s="673"/>
      <c r="HH400" s="673"/>
      <c r="HI400" s="673"/>
      <c r="HJ400" s="673"/>
      <c r="HK400" s="673"/>
      <c r="HL400" s="673"/>
      <c r="HM400" s="673"/>
      <c r="HN400" s="673"/>
      <c r="HO400" s="673"/>
      <c r="HP400" s="673"/>
      <c r="HQ400" s="673"/>
      <c r="HR400" s="673"/>
      <c r="HS400" s="673"/>
      <c r="HT400" s="673"/>
      <c r="HU400" s="673"/>
      <c r="HV400" s="673"/>
      <c r="HW400" s="673"/>
      <c r="HX400" s="673"/>
      <c r="HY400" s="673"/>
      <c r="HZ400" s="673"/>
      <c r="IA400" s="673"/>
      <c r="IB400" s="673"/>
      <c r="IC400" s="673"/>
      <c r="ID400" s="673"/>
      <c r="IE400" s="673"/>
      <c r="IF400" s="673"/>
      <c r="IG400" s="673"/>
      <c r="IH400" s="673"/>
      <c r="II400" s="673"/>
      <c r="IJ400" s="673"/>
      <c r="IK400" s="673"/>
      <c r="IL400" s="673"/>
      <c r="IM400" s="673"/>
      <c r="IN400" s="673"/>
      <c r="IO400" s="673"/>
      <c r="IP400" s="673"/>
      <c r="IQ400" s="70"/>
    </row>
    <row r="401" spans="18:251" ht="16.5" hidden="1" customHeight="1">
      <c r="R401" s="95"/>
      <c r="S401" s="95"/>
      <c r="T401" s="95"/>
      <c r="U401" s="70"/>
      <c r="V401" s="214"/>
      <c r="W401" s="70"/>
      <c r="X401" s="70"/>
      <c r="Y401" s="70"/>
      <c r="Z401" s="70"/>
      <c r="AA401" s="70"/>
      <c r="AB401" s="70"/>
      <c r="AC401" s="70"/>
      <c r="AD401" s="70"/>
      <c r="AE401" s="70"/>
      <c r="AF401" s="70"/>
      <c r="AG401" s="70"/>
      <c r="AH401" s="70"/>
      <c r="AI401" s="70"/>
      <c r="AJ401" s="70"/>
      <c r="AK401" s="70"/>
      <c r="AL401" s="70"/>
      <c r="AM401" s="70"/>
      <c r="AN401" s="70"/>
      <c r="AO401" s="70"/>
      <c r="AP401" s="70"/>
      <c r="AQ401" s="70"/>
      <c r="AR401" s="70"/>
      <c r="AS401" s="70"/>
      <c r="AT401" s="70"/>
      <c r="AU401" s="70"/>
      <c r="AV401" s="70"/>
      <c r="AW401" s="70"/>
      <c r="AX401" s="70"/>
      <c r="AY401" s="70"/>
      <c r="AZ401" s="70"/>
      <c r="BA401" s="70"/>
      <c r="BB401" s="70"/>
      <c r="BC401" s="70"/>
      <c r="BD401" s="70"/>
      <c r="BE401" s="70"/>
      <c r="BF401" s="70"/>
      <c r="BG401" s="70"/>
      <c r="BH401" s="70"/>
      <c r="BI401" s="70"/>
      <c r="BJ401" s="70"/>
      <c r="BK401" s="70"/>
      <c r="BL401" s="70"/>
      <c r="BM401" s="70"/>
      <c r="BN401" s="70"/>
      <c r="BO401" s="70"/>
      <c r="BP401" s="70"/>
      <c r="BQ401" s="70"/>
      <c r="BR401" s="70"/>
      <c r="BS401" s="70"/>
      <c r="BT401" s="70"/>
      <c r="BU401" s="70"/>
      <c r="BV401" s="70"/>
      <c r="BW401" s="70"/>
      <c r="BX401" s="70"/>
      <c r="BY401" s="70"/>
      <c r="BZ401" s="70"/>
      <c r="CA401" s="70"/>
      <c r="CB401" s="70"/>
      <c r="CC401" s="70"/>
      <c r="CD401" s="70"/>
      <c r="CE401" s="70"/>
      <c r="CF401" s="70"/>
      <c r="CG401" s="70"/>
      <c r="CH401" s="70"/>
      <c r="CI401" s="70"/>
      <c r="CJ401" s="70"/>
      <c r="CK401" s="70"/>
      <c r="CL401" s="70"/>
      <c r="CM401" s="70"/>
      <c r="CN401" s="70"/>
      <c r="CO401" s="70"/>
      <c r="CP401" s="70"/>
      <c r="CQ401" s="70"/>
      <c r="CR401" s="70"/>
      <c r="CS401" s="70"/>
      <c r="CT401" s="70"/>
      <c r="CU401" s="70"/>
      <c r="CV401" s="70"/>
      <c r="CW401" s="70"/>
      <c r="CX401" s="70"/>
      <c r="CY401" s="70"/>
      <c r="CZ401" s="70"/>
      <c r="DA401" s="70"/>
      <c r="DB401" s="70"/>
      <c r="DC401" s="70"/>
      <c r="DD401" s="70"/>
      <c r="DE401" s="70"/>
      <c r="DF401" s="70"/>
      <c r="DG401" s="70"/>
      <c r="DH401" s="70"/>
      <c r="DI401" s="70"/>
      <c r="DJ401" s="70"/>
      <c r="DK401" s="70"/>
      <c r="DL401" s="70"/>
      <c r="DM401" s="70"/>
      <c r="DN401" s="70"/>
      <c r="DO401" s="70"/>
      <c r="DP401" s="70"/>
      <c r="DQ401" s="70"/>
      <c r="DR401" s="70"/>
      <c r="DS401" s="70"/>
      <c r="DT401" s="70"/>
      <c r="DU401" s="70"/>
      <c r="DV401" s="70"/>
      <c r="DW401" s="70"/>
      <c r="DX401" s="70"/>
      <c r="DY401" s="70"/>
      <c r="DZ401" s="70"/>
      <c r="EA401" s="70"/>
      <c r="EB401" s="70"/>
      <c r="EC401" s="70"/>
      <c r="ED401" s="70"/>
      <c r="EE401" s="95" t="s">
        <v>450</v>
      </c>
      <c r="EF401" s="662"/>
      <c r="EG401" s="662"/>
      <c r="EH401" s="662"/>
      <c r="EI401" s="216"/>
      <c r="EJ401" s="673"/>
      <c r="EK401" s="673"/>
      <c r="EL401" s="673"/>
      <c r="EM401" s="673"/>
      <c r="EN401" s="673"/>
      <c r="EO401" s="673"/>
      <c r="EP401" s="673"/>
      <c r="EQ401" s="673"/>
      <c r="ER401" s="673"/>
      <c r="ES401" s="673"/>
      <c r="ET401" s="673"/>
      <c r="EU401" s="673"/>
      <c r="EV401" s="673"/>
      <c r="EW401" s="673"/>
      <c r="EX401" s="673"/>
      <c r="EY401" s="673"/>
      <c r="EZ401" s="673"/>
      <c r="FA401" s="673"/>
      <c r="FB401" s="673"/>
      <c r="FC401" s="673"/>
      <c r="FD401" s="673"/>
      <c r="FE401" s="673"/>
      <c r="FF401" s="673"/>
      <c r="FG401" s="673"/>
      <c r="FH401" s="673"/>
      <c r="FI401" s="673"/>
      <c r="FJ401" s="673"/>
      <c r="FK401" s="673"/>
      <c r="FL401" s="673"/>
      <c r="FM401" s="673"/>
      <c r="FN401" s="673"/>
      <c r="FO401" s="673"/>
      <c r="FP401" s="673"/>
      <c r="FQ401" s="673"/>
      <c r="FR401" s="673"/>
      <c r="FS401" s="673"/>
      <c r="FT401" s="673"/>
      <c r="FU401" s="673"/>
      <c r="FV401" s="673"/>
      <c r="FW401" s="673"/>
      <c r="FX401" s="673"/>
      <c r="FY401" s="673"/>
      <c r="FZ401" s="673"/>
      <c r="GA401" s="673"/>
      <c r="GB401" s="673"/>
      <c r="GC401" s="673"/>
      <c r="GD401" s="673"/>
      <c r="GE401" s="673"/>
      <c r="GF401" s="673"/>
      <c r="GG401" s="673"/>
      <c r="GH401" s="673"/>
      <c r="GI401" s="673"/>
      <c r="GJ401" s="673"/>
      <c r="GK401" s="673"/>
      <c r="GL401" s="673"/>
      <c r="GM401" s="673"/>
      <c r="GN401" s="673"/>
      <c r="GO401" s="673"/>
      <c r="GP401" s="673"/>
      <c r="GQ401" s="673"/>
      <c r="GR401" s="673"/>
      <c r="GS401" s="673"/>
      <c r="GT401" s="673"/>
      <c r="GU401" s="673"/>
      <c r="GV401" s="673"/>
      <c r="GW401" s="673"/>
      <c r="GX401" s="673"/>
      <c r="GY401" s="673"/>
      <c r="GZ401" s="673"/>
      <c r="HA401" s="673"/>
      <c r="HB401" s="673"/>
      <c r="HC401" s="673"/>
      <c r="HD401" s="673"/>
      <c r="HE401" s="673"/>
      <c r="HF401" s="673"/>
      <c r="HG401" s="673"/>
      <c r="HH401" s="673"/>
      <c r="HI401" s="673"/>
      <c r="HJ401" s="673"/>
      <c r="HK401" s="673"/>
      <c r="HL401" s="673"/>
      <c r="HM401" s="673"/>
      <c r="HN401" s="673"/>
      <c r="HO401" s="673"/>
      <c r="HP401" s="673"/>
      <c r="HQ401" s="673"/>
      <c r="HR401" s="673"/>
      <c r="HS401" s="673"/>
      <c r="HT401" s="673"/>
      <c r="HU401" s="673"/>
      <c r="HV401" s="673"/>
      <c r="HW401" s="673"/>
      <c r="HX401" s="673"/>
      <c r="HY401" s="673"/>
      <c r="HZ401" s="673"/>
      <c r="IA401" s="673"/>
      <c r="IB401" s="673"/>
      <c r="IC401" s="673"/>
      <c r="ID401" s="673"/>
      <c r="IE401" s="673"/>
      <c r="IF401" s="673"/>
      <c r="IG401" s="673"/>
      <c r="IH401" s="673"/>
      <c r="II401" s="673"/>
      <c r="IJ401" s="673"/>
      <c r="IK401" s="673"/>
      <c r="IL401" s="673"/>
      <c r="IM401" s="673"/>
      <c r="IN401" s="673"/>
      <c r="IO401" s="673"/>
      <c r="IP401" s="673"/>
      <c r="IQ401" s="70"/>
    </row>
    <row r="402" spans="18:251" ht="16.5" hidden="1" customHeight="1">
      <c r="R402" s="95"/>
      <c r="S402" s="95"/>
      <c r="T402" s="95"/>
      <c r="U402" s="70"/>
      <c r="V402" s="214"/>
      <c r="W402" s="70"/>
      <c r="X402" s="70"/>
      <c r="Y402" s="70"/>
      <c r="Z402" s="70"/>
      <c r="AA402" s="70"/>
      <c r="AB402" s="70"/>
      <c r="AC402" s="70"/>
      <c r="AD402" s="70"/>
      <c r="AE402" s="70"/>
      <c r="AF402" s="70"/>
      <c r="AG402" s="70"/>
      <c r="AH402" s="70"/>
      <c r="AI402" s="70"/>
      <c r="AJ402" s="70"/>
      <c r="AK402" s="70"/>
      <c r="AL402" s="70"/>
      <c r="AM402" s="70"/>
      <c r="AN402" s="70"/>
      <c r="AO402" s="70"/>
      <c r="AP402" s="70"/>
      <c r="AQ402" s="70"/>
      <c r="AR402" s="70"/>
      <c r="AS402" s="70"/>
      <c r="AT402" s="70"/>
      <c r="AU402" s="70"/>
      <c r="AV402" s="70"/>
      <c r="AW402" s="70"/>
      <c r="AX402" s="70"/>
      <c r="AY402" s="70"/>
      <c r="AZ402" s="70"/>
      <c r="BA402" s="70"/>
      <c r="BB402" s="70"/>
      <c r="BC402" s="70"/>
      <c r="BD402" s="70"/>
      <c r="BE402" s="70"/>
      <c r="BF402" s="70"/>
      <c r="BG402" s="70"/>
      <c r="BH402" s="70"/>
      <c r="BI402" s="70"/>
      <c r="BJ402" s="70"/>
      <c r="BK402" s="70"/>
      <c r="BL402" s="70"/>
      <c r="BM402" s="70"/>
      <c r="BN402" s="70"/>
      <c r="BO402" s="70"/>
      <c r="BP402" s="70"/>
      <c r="BQ402" s="70"/>
      <c r="BR402" s="70"/>
      <c r="BS402" s="70"/>
      <c r="BT402" s="70"/>
      <c r="BU402" s="70"/>
      <c r="BV402" s="70"/>
      <c r="BW402" s="70"/>
      <c r="BX402" s="70"/>
      <c r="BY402" s="70"/>
      <c r="BZ402" s="70"/>
      <c r="CA402" s="70"/>
      <c r="CB402" s="70"/>
      <c r="CC402" s="70"/>
      <c r="CD402" s="70"/>
      <c r="CE402" s="70"/>
      <c r="CF402" s="70"/>
      <c r="CG402" s="70"/>
      <c r="CH402" s="70"/>
      <c r="CI402" s="70"/>
      <c r="CJ402" s="70"/>
      <c r="CK402" s="70"/>
      <c r="CL402" s="70"/>
      <c r="CM402" s="70"/>
      <c r="CN402" s="70"/>
      <c r="CO402" s="70"/>
      <c r="CP402" s="70"/>
      <c r="CQ402" s="70"/>
      <c r="CR402" s="70"/>
      <c r="CS402" s="70"/>
      <c r="CT402" s="70"/>
      <c r="CU402" s="70"/>
      <c r="CV402" s="70"/>
      <c r="CW402" s="70"/>
      <c r="CX402" s="70"/>
      <c r="CY402" s="70"/>
      <c r="CZ402" s="70"/>
      <c r="DA402" s="70"/>
      <c r="DB402" s="70"/>
      <c r="DC402" s="70"/>
      <c r="DD402" s="70"/>
      <c r="DE402" s="70"/>
      <c r="DF402" s="70"/>
      <c r="DG402" s="70"/>
      <c r="DH402" s="70"/>
      <c r="DI402" s="70"/>
      <c r="DJ402" s="70"/>
      <c r="DK402" s="70"/>
      <c r="DL402" s="70"/>
      <c r="DM402" s="70"/>
      <c r="DN402" s="70"/>
      <c r="DO402" s="70"/>
      <c r="DP402" s="70"/>
      <c r="DQ402" s="70"/>
      <c r="DR402" s="70"/>
      <c r="DS402" s="70"/>
      <c r="DT402" s="70"/>
      <c r="DU402" s="70"/>
      <c r="DV402" s="70"/>
      <c r="DW402" s="70"/>
      <c r="DX402" s="70"/>
      <c r="DY402" s="70"/>
      <c r="DZ402" s="70"/>
      <c r="EA402" s="70"/>
      <c r="EB402" s="70"/>
      <c r="EC402" s="70"/>
      <c r="ED402" s="70"/>
      <c r="EE402" s="95" t="s">
        <v>450</v>
      </c>
      <c r="EF402" s="662"/>
      <c r="EG402" s="662"/>
      <c r="EH402" s="662"/>
      <c r="EI402" s="216"/>
      <c r="EJ402" s="673"/>
      <c r="EK402" s="673"/>
      <c r="EL402" s="673"/>
      <c r="EM402" s="673"/>
      <c r="EN402" s="673"/>
      <c r="EO402" s="673"/>
      <c r="EP402" s="673"/>
      <c r="EQ402" s="673"/>
      <c r="ER402" s="673"/>
      <c r="ES402" s="673"/>
      <c r="ET402" s="673"/>
      <c r="EU402" s="673"/>
      <c r="EV402" s="673"/>
      <c r="EW402" s="673"/>
      <c r="EX402" s="673"/>
      <c r="EY402" s="673"/>
      <c r="EZ402" s="673"/>
      <c r="FA402" s="673"/>
      <c r="FB402" s="673"/>
      <c r="FC402" s="673"/>
      <c r="FD402" s="673"/>
      <c r="FE402" s="673"/>
      <c r="FF402" s="673"/>
      <c r="FG402" s="673"/>
      <c r="FH402" s="673"/>
      <c r="FI402" s="673"/>
      <c r="FJ402" s="673"/>
      <c r="FK402" s="673"/>
      <c r="FL402" s="673"/>
      <c r="FM402" s="673"/>
      <c r="FN402" s="673"/>
      <c r="FO402" s="673"/>
      <c r="FP402" s="673"/>
      <c r="FQ402" s="673"/>
      <c r="FR402" s="673"/>
      <c r="FS402" s="673"/>
      <c r="FT402" s="673"/>
      <c r="FU402" s="673"/>
      <c r="FV402" s="673"/>
      <c r="FW402" s="673"/>
      <c r="FX402" s="673"/>
      <c r="FY402" s="673"/>
      <c r="FZ402" s="673"/>
      <c r="GA402" s="673"/>
      <c r="GB402" s="673"/>
      <c r="GC402" s="673"/>
      <c r="GD402" s="673"/>
      <c r="GE402" s="673"/>
      <c r="GF402" s="673"/>
      <c r="GG402" s="673"/>
      <c r="GH402" s="673"/>
      <c r="GI402" s="673"/>
      <c r="GJ402" s="673"/>
      <c r="GK402" s="673"/>
      <c r="GL402" s="673"/>
      <c r="GM402" s="673"/>
      <c r="GN402" s="673"/>
      <c r="GO402" s="673"/>
      <c r="GP402" s="673"/>
      <c r="GQ402" s="673"/>
      <c r="GR402" s="673"/>
      <c r="GS402" s="673"/>
      <c r="GT402" s="673"/>
      <c r="GU402" s="673"/>
      <c r="GV402" s="673"/>
      <c r="GW402" s="673"/>
      <c r="GX402" s="673"/>
      <c r="GY402" s="673"/>
      <c r="GZ402" s="673"/>
      <c r="HA402" s="673"/>
      <c r="HB402" s="673"/>
      <c r="HC402" s="673"/>
      <c r="HD402" s="673"/>
      <c r="HE402" s="673"/>
      <c r="HF402" s="673"/>
      <c r="HG402" s="673"/>
      <c r="HH402" s="673"/>
      <c r="HI402" s="673"/>
      <c r="HJ402" s="673"/>
      <c r="HK402" s="673"/>
      <c r="HL402" s="673"/>
      <c r="HM402" s="673"/>
      <c r="HN402" s="673"/>
      <c r="HO402" s="673"/>
      <c r="HP402" s="673"/>
      <c r="HQ402" s="673"/>
      <c r="HR402" s="673"/>
      <c r="HS402" s="673"/>
      <c r="HT402" s="673"/>
      <c r="HU402" s="673"/>
      <c r="HV402" s="673"/>
      <c r="HW402" s="673"/>
      <c r="HX402" s="673"/>
      <c r="HY402" s="673"/>
      <c r="HZ402" s="673"/>
      <c r="IA402" s="673"/>
      <c r="IB402" s="673"/>
      <c r="IC402" s="673"/>
      <c r="ID402" s="673"/>
      <c r="IE402" s="673"/>
      <c r="IF402" s="673"/>
      <c r="IG402" s="673"/>
      <c r="IH402" s="673"/>
      <c r="II402" s="673"/>
      <c r="IJ402" s="673"/>
      <c r="IK402" s="673"/>
      <c r="IL402" s="673"/>
      <c r="IM402" s="673"/>
      <c r="IN402" s="673"/>
      <c r="IO402" s="673"/>
      <c r="IP402" s="673"/>
      <c r="IQ402" s="70"/>
    </row>
    <row r="403" spans="18:251" ht="16.5" hidden="1" customHeight="1">
      <c r="R403" s="95"/>
      <c r="S403" s="95"/>
      <c r="T403" s="95"/>
      <c r="U403" s="70"/>
      <c r="V403" s="214"/>
      <c r="W403" s="70"/>
      <c r="X403" s="70"/>
      <c r="Y403" s="70"/>
      <c r="Z403" s="70"/>
      <c r="AA403" s="70"/>
      <c r="AB403" s="70"/>
      <c r="AC403" s="70"/>
      <c r="AD403" s="70"/>
      <c r="AE403" s="70"/>
      <c r="AF403" s="70"/>
      <c r="AG403" s="70"/>
      <c r="AH403" s="70"/>
      <c r="AI403" s="70"/>
      <c r="AJ403" s="70"/>
      <c r="AK403" s="70"/>
      <c r="AL403" s="70"/>
      <c r="AM403" s="70"/>
      <c r="AN403" s="70"/>
      <c r="AO403" s="70"/>
      <c r="AP403" s="70"/>
      <c r="AQ403" s="70"/>
      <c r="AR403" s="70"/>
      <c r="AS403" s="70"/>
      <c r="AT403" s="70"/>
      <c r="AU403" s="70"/>
      <c r="AV403" s="70"/>
      <c r="AW403" s="70"/>
      <c r="AX403" s="70"/>
      <c r="AY403" s="70"/>
      <c r="AZ403" s="70"/>
      <c r="BA403" s="70"/>
      <c r="BB403" s="70"/>
      <c r="BC403" s="70"/>
      <c r="BD403" s="70"/>
      <c r="BE403" s="70"/>
      <c r="BF403" s="70"/>
      <c r="BG403" s="70"/>
      <c r="BH403" s="70"/>
      <c r="BI403" s="70"/>
      <c r="BJ403" s="70"/>
      <c r="BK403" s="70"/>
      <c r="BL403" s="70"/>
      <c r="BM403" s="70"/>
      <c r="BN403" s="70"/>
      <c r="BO403" s="70"/>
      <c r="BP403" s="70"/>
      <c r="BQ403" s="70"/>
      <c r="BR403" s="70"/>
      <c r="BS403" s="70"/>
      <c r="BT403" s="70"/>
      <c r="BU403" s="70"/>
      <c r="BV403" s="70"/>
      <c r="BW403" s="70"/>
      <c r="BX403" s="70"/>
      <c r="BY403" s="70"/>
      <c r="BZ403" s="70"/>
      <c r="CA403" s="70"/>
      <c r="CB403" s="70"/>
      <c r="CC403" s="70"/>
      <c r="CD403" s="70"/>
      <c r="CE403" s="70"/>
      <c r="CF403" s="70"/>
      <c r="CG403" s="70"/>
      <c r="CH403" s="70"/>
      <c r="CI403" s="70"/>
      <c r="CJ403" s="70"/>
      <c r="CK403" s="70"/>
      <c r="CL403" s="70"/>
      <c r="CM403" s="70"/>
      <c r="CN403" s="70"/>
      <c r="CO403" s="70"/>
      <c r="CP403" s="70"/>
      <c r="CQ403" s="70"/>
      <c r="CR403" s="70"/>
      <c r="CS403" s="70"/>
      <c r="CT403" s="70"/>
      <c r="CU403" s="70"/>
      <c r="CV403" s="70"/>
      <c r="CW403" s="70"/>
      <c r="CX403" s="70"/>
      <c r="CY403" s="70"/>
      <c r="CZ403" s="70"/>
      <c r="DA403" s="70"/>
      <c r="DB403" s="70"/>
      <c r="DC403" s="70"/>
      <c r="DD403" s="70"/>
      <c r="DE403" s="70"/>
      <c r="DF403" s="70"/>
      <c r="DG403" s="70"/>
      <c r="DH403" s="70"/>
      <c r="DI403" s="70"/>
      <c r="DJ403" s="70"/>
      <c r="DK403" s="70"/>
      <c r="DL403" s="70"/>
      <c r="DM403" s="70"/>
      <c r="DN403" s="70"/>
      <c r="DO403" s="70"/>
      <c r="DP403" s="70"/>
      <c r="DQ403" s="70"/>
      <c r="DR403" s="70"/>
      <c r="DS403" s="70"/>
      <c r="DT403" s="70"/>
      <c r="DU403" s="70"/>
      <c r="DV403" s="70"/>
      <c r="DW403" s="70"/>
      <c r="DX403" s="70"/>
      <c r="DY403" s="70"/>
      <c r="DZ403" s="70"/>
      <c r="EA403" s="70"/>
      <c r="EB403" s="70"/>
      <c r="EC403" s="70"/>
      <c r="ED403" s="70"/>
      <c r="EE403" s="95" t="s">
        <v>450</v>
      </c>
      <c r="EF403" s="662"/>
      <c r="EG403" s="662"/>
      <c r="EH403" s="662"/>
      <c r="EI403" s="216"/>
      <c r="EJ403" s="673"/>
      <c r="EK403" s="673"/>
      <c r="EL403" s="673"/>
      <c r="EM403" s="673"/>
      <c r="EN403" s="673"/>
      <c r="EO403" s="673"/>
      <c r="EP403" s="673"/>
      <c r="EQ403" s="673"/>
      <c r="ER403" s="673"/>
      <c r="ES403" s="673"/>
      <c r="ET403" s="673"/>
      <c r="EU403" s="673"/>
      <c r="EV403" s="673"/>
      <c r="EW403" s="673"/>
      <c r="EX403" s="673"/>
      <c r="EY403" s="673"/>
      <c r="EZ403" s="673"/>
      <c r="FA403" s="673"/>
      <c r="FB403" s="673"/>
      <c r="FC403" s="673"/>
      <c r="FD403" s="673"/>
      <c r="FE403" s="673"/>
      <c r="FF403" s="673"/>
      <c r="FG403" s="673"/>
      <c r="FH403" s="673"/>
      <c r="FI403" s="673"/>
      <c r="FJ403" s="673"/>
      <c r="FK403" s="673"/>
      <c r="FL403" s="673"/>
      <c r="FM403" s="673"/>
      <c r="FN403" s="673"/>
      <c r="FO403" s="673"/>
      <c r="FP403" s="673"/>
      <c r="FQ403" s="673"/>
      <c r="FR403" s="673"/>
      <c r="FS403" s="673"/>
      <c r="FT403" s="673"/>
      <c r="FU403" s="673"/>
      <c r="FV403" s="673"/>
      <c r="FW403" s="673"/>
      <c r="FX403" s="673"/>
      <c r="FY403" s="673"/>
      <c r="FZ403" s="673"/>
      <c r="GA403" s="673"/>
      <c r="GB403" s="673"/>
      <c r="GC403" s="673"/>
      <c r="GD403" s="673"/>
      <c r="GE403" s="673"/>
      <c r="GF403" s="673"/>
      <c r="GG403" s="673"/>
      <c r="GH403" s="673"/>
      <c r="GI403" s="673"/>
      <c r="GJ403" s="673"/>
      <c r="GK403" s="673"/>
      <c r="GL403" s="673"/>
      <c r="GM403" s="673"/>
      <c r="GN403" s="673"/>
      <c r="GO403" s="673"/>
      <c r="GP403" s="673"/>
      <c r="GQ403" s="673"/>
      <c r="GR403" s="673"/>
      <c r="GS403" s="673"/>
      <c r="GT403" s="673"/>
      <c r="GU403" s="673"/>
      <c r="GV403" s="673"/>
      <c r="GW403" s="673"/>
      <c r="GX403" s="673"/>
      <c r="GY403" s="673"/>
      <c r="GZ403" s="673"/>
      <c r="HA403" s="673"/>
      <c r="HB403" s="673"/>
      <c r="HC403" s="673"/>
      <c r="HD403" s="673"/>
      <c r="HE403" s="673"/>
      <c r="HF403" s="673"/>
      <c r="HG403" s="673"/>
      <c r="HH403" s="673"/>
      <c r="HI403" s="673"/>
      <c r="HJ403" s="673"/>
      <c r="HK403" s="673"/>
      <c r="HL403" s="673"/>
      <c r="HM403" s="673"/>
      <c r="HN403" s="673"/>
      <c r="HO403" s="673"/>
      <c r="HP403" s="673"/>
      <c r="HQ403" s="673"/>
      <c r="HR403" s="673"/>
      <c r="HS403" s="673"/>
      <c r="HT403" s="673"/>
      <c r="HU403" s="673"/>
      <c r="HV403" s="673"/>
      <c r="HW403" s="673"/>
      <c r="HX403" s="673"/>
      <c r="HY403" s="673"/>
      <c r="HZ403" s="673"/>
      <c r="IA403" s="673"/>
      <c r="IB403" s="673"/>
      <c r="IC403" s="673"/>
      <c r="ID403" s="673"/>
      <c r="IE403" s="673"/>
      <c r="IF403" s="673"/>
      <c r="IG403" s="673"/>
      <c r="IH403" s="673"/>
      <c r="II403" s="673"/>
      <c r="IJ403" s="673"/>
      <c r="IK403" s="673"/>
      <c r="IL403" s="673"/>
      <c r="IM403" s="673"/>
      <c r="IN403" s="673"/>
      <c r="IO403" s="673"/>
      <c r="IP403" s="673"/>
      <c r="IQ403" s="70"/>
    </row>
    <row r="404" spans="18:251" ht="16.5" hidden="1" customHeight="1">
      <c r="R404" s="95"/>
      <c r="S404" s="95"/>
      <c r="T404" s="95"/>
      <c r="U404" s="70"/>
      <c r="V404" s="214"/>
      <c r="W404" s="70"/>
      <c r="X404" s="70"/>
      <c r="Y404" s="70"/>
      <c r="Z404" s="70"/>
      <c r="AA404" s="70"/>
      <c r="AB404" s="70"/>
      <c r="AC404" s="70"/>
      <c r="AD404" s="70"/>
      <c r="AE404" s="70"/>
      <c r="AF404" s="70"/>
      <c r="AG404" s="70"/>
      <c r="AH404" s="70"/>
      <c r="AI404" s="70"/>
      <c r="AJ404" s="70"/>
      <c r="AK404" s="70"/>
      <c r="AL404" s="70"/>
      <c r="AM404" s="70"/>
      <c r="AN404" s="70"/>
      <c r="AO404" s="70"/>
      <c r="AP404" s="70"/>
      <c r="AQ404" s="70"/>
      <c r="AR404" s="70"/>
      <c r="AS404" s="70"/>
      <c r="AT404" s="70"/>
      <c r="AU404" s="70"/>
      <c r="AV404" s="70"/>
      <c r="AW404" s="70"/>
      <c r="AX404" s="70"/>
      <c r="AY404" s="70"/>
      <c r="AZ404" s="70"/>
      <c r="BA404" s="70"/>
      <c r="BB404" s="70"/>
      <c r="BC404" s="70"/>
      <c r="BD404" s="70"/>
      <c r="BE404" s="70"/>
      <c r="BF404" s="70"/>
      <c r="BG404" s="70"/>
      <c r="BH404" s="70"/>
      <c r="BI404" s="70"/>
      <c r="BJ404" s="70"/>
      <c r="BK404" s="70"/>
      <c r="BL404" s="70"/>
      <c r="BM404" s="70"/>
      <c r="BN404" s="70"/>
      <c r="BO404" s="70"/>
      <c r="BP404" s="70"/>
      <c r="BQ404" s="70"/>
      <c r="BR404" s="70"/>
      <c r="BS404" s="70"/>
      <c r="BT404" s="70"/>
      <c r="BU404" s="70"/>
      <c r="BV404" s="70"/>
      <c r="BW404" s="70"/>
      <c r="BX404" s="70"/>
      <c r="BY404" s="70"/>
      <c r="BZ404" s="70"/>
      <c r="CA404" s="70"/>
      <c r="CB404" s="70"/>
      <c r="CC404" s="70"/>
      <c r="CD404" s="70"/>
      <c r="CE404" s="70"/>
      <c r="CF404" s="70"/>
      <c r="CG404" s="70"/>
      <c r="CH404" s="70"/>
      <c r="CI404" s="70"/>
      <c r="CJ404" s="70"/>
      <c r="CK404" s="70"/>
      <c r="CL404" s="70"/>
      <c r="CM404" s="70"/>
      <c r="CN404" s="70"/>
      <c r="CO404" s="70"/>
      <c r="CP404" s="70"/>
      <c r="CQ404" s="70"/>
      <c r="CR404" s="70"/>
      <c r="CS404" s="70"/>
      <c r="CT404" s="70"/>
      <c r="CU404" s="70"/>
      <c r="CV404" s="70"/>
      <c r="CW404" s="70"/>
      <c r="CX404" s="70"/>
      <c r="CY404" s="70"/>
      <c r="CZ404" s="70"/>
      <c r="DA404" s="70"/>
      <c r="DB404" s="70"/>
      <c r="DC404" s="70"/>
      <c r="DD404" s="70"/>
      <c r="DE404" s="70"/>
      <c r="DF404" s="70"/>
      <c r="DG404" s="70"/>
      <c r="DH404" s="70"/>
      <c r="DI404" s="70"/>
      <c r="DJ404" s="70"/>
      <c r="DK404" s="70"/>
      <c r="DL404" s="70"/>
      <c r="DM404" s="70"/>
      <c r="DN404" s="70"/>
      <c r="DO404" s="70"/>
      <c r="DP404" s="70"/>
      <c r="DQ404" s="70"/>
      <c r="DR404" s="70"/>
      <c r="DS404" s="70"/>
      <c r="DT404" s="70"/>
      <c r="DU404" s="70"/>
      <c r="DV404" s="70"/>
      <c r="DW404" s="70"/>
      <c r="DX404" s="70"/>
      <c r="DY404" s="70"/>
      <c r="DZ404" s="70"/>
      <c r="EA404" s="70"/>
      <c r="EB404" s="70"/>
      <c r="EC404" s="70"/>
      <c r="ED404" s="70"/>
      <c r="EE404" s="95" t="s">
        <v>450</v>
      </c>
      <c r="EF404" s="662"/>
      <c r="EG404" s="662"/>
      <c r="EH404" s="662"/>
      <c r="EI404" s="216"/>
      <c r="EJ404" s="673"/>
      <c r="EK404" s="673"/>
      <c r="EL404" s="673"/>
      <c r="EM404" s="673"/>
      <c r="EN404" s="673"/>
      <c r="EO404" s="673"/>
      <c r="EP404" s="673"/>
      <c r="EQ404" s="673"/>
      <c r="ER404" s="673"/>
      <c r="ES404" s="673"/>
      <c r="ET404" s="673"/>
      <c r="EU404" s="673"/>
      <c r="EV404" s="673"/>
      <c r="EW404" s="673"/>
      <c r="EX404" s="673"/>
      <c r="EY404" s="673"/>
      <c r="EZ404" s="673"/>
      <c r="FA404" s="673"/>
      <c r="FB404" s="673"/>
      <c r="FC404" s="673"/>
      <c r="FD404" s="673"/>
      <c r="FE404" s="673"/>
      <c r="FF404" s="673"/>
      <c r="FG404" s="673"/>
      <c r="FH404" s="673"/>
      <c r="FI404" s="673"/>
      <c r="FJ404" s="673"/>
      <c r="FK404" s="673"/>
      <c r="FL404" s="673"/>
      <c r="FM404" s="673"/>
      <c r="FN404" s="673"/>
      <c r="FO404" s="673"/>
      <c r="FP404" s="673"/>
      <c r="FQ404" s="673"/>
      <c r="FR404" s="673"/>
      <c r="FS404" s="673"/>
      <c r="FT404" s="673"/>
      <c r="FU404" s="673"/>
      <c r="FV404" s="673"/>
      <c r="FW404" s="673"/>
      <c r="FX404" s="673"/>
      <c r="FY404" s="673"/>
      <c r="FZ404" s="673"/>
      <c r="GA404" s="673"/>
      <c r="GB404" s="673"/>
      <c r="GC404" s="673"/>
      <c r="GD404" s="673"/>
      <c r="GE404" s="673"/>
      <c r="GF404" s="673"/>
      <c r="GG404" s="673"/>
      <c r="GH404" s="673"/>
      <c r="GI404" s="673"/>
      <c r="GJ404" s="673"/>
      <c r="GK404" s="673"/>
      <c r="GL404" s="673"/>
      <c r="GM404" s="673"/>
      <c r="GN404" s="673"/>
      <c r="GO404" s="673"/>
      <c r="GP404" s="673"/>
      <c r="GQ404" s="673"/>
      <c r="GR404" s="673"/>
      <c r="GS404" s="673"/>
      <c r="GT404" s="673"/>
      <c r="GU404" s="673"/>
      <c r="GV404" s="673"/>
      <c r="GW404" s="673"/>
      <c r="GX404" s="673"/>
      <c r="GY404" s="673"/>
      <c r="GZ404" s="673"/>
      <c r="HA404" s="673"/>
      <c r="HB404" s="673"/>
      <c r="HC404" s="673"/>
      <c r="HD404" s="673"/>
      <c r="HE404" s="673"/>
      <c r="HF404" s="673"/>
      <c r="HG404" s="673"/>
      <c r="HH404" s="673"/>
      <c r="HI404" s="673"/>
      <c r="HJ404" s="673"/>
      <c r="HK404" s="673"/>
      <c r="HL404" s="673"/>
      <c r="HM404" s="673"/>
      <c r="HN404" s="673"/>
      <c r="HO404" s="673"/>
      <c r="HP404" s="673"/>
      <c r="HQ404" s="673"/>
      <c r="HR404" s="673"/>
      <c r="HS404" s="673"/>
      <c r="HT404" s="673"/>
      <c r="HU404" s="673"/>
      <c r="HV404" s="673"/>
      <c r="HW404" s="673"/>
      <c r="HX404" s="673"/>
      <c r="HY404" s="673"/>
      <c r="HZ404" s="673"/>
      <c r="IA404" s="673"/>
      <c r="IB404" s="673"/>
      <c r="IC404" s="673"/>
      <c r="ID404" s="673"/>
      <c r="IE404" s="673"/>
      <c r="IF404" s="673"/>
      <c r="IG404" s="673"/>
      <c r="IH404" s="673"/>
      <c r="II404" s="673"/>
      <c r="IJ404" s="673"/>
      <c r="IK404" s="673"/>
      <c r="IL404" s="673"/>
      <c r="IM404" s="673"/>
      <c r="IN404" s="673"/>
      <c r="IO404" s="673"/>
      <c r="IP404" s="673"/>
      <c r="IQ404" s="70"/>
    </row>
    <row r="405" spans="18:251" ht="16.5" hidden="1" customHeight="1">
      <c r="R405" s="95"/>
      <c r="S405" s="95"/>
      <c r="T405" s="95"/>
      <c r="U405" s="70"/>
      <c r="V405" s="214"/>
      <c r="W405" s="70"/>
      <c r="X405" s="70"/>
      <c r="Y405" s="70"/>
      <c r="Z405" s="70"/>
      <c r="AA405" s="70"/>
      <c r="AB405" s="70"/>
      <c r="AC405" s="70"/>
      <c r="AD405" s="70"/>
      <c r="AE405" s="70"/>
      <c r="AF405" s="70"/>
      <c r="AG405" s="70"/>
      <c r="AH405" s="70"/>
      <c r="AI405" s="70"/>
      <c r="AJ405" s="70"/>
      <c r="AK405" s="70"/>
      <c r="AL405" s="70"/>
      <c r="AM405" s="70"/>
      <c r="AN405" s="70"/>
      <c r="AO405" s="70"/>
      <c r="AP405" s="70"/>
      <c r="AQ405" s="70"/>
      <c r="AR405" s="70"/>
      <c r="AS405" s="70"/>
      <c r="AT405" s="70"/>
      <c r="AU405" s="70"/>
      <c r="AV405" s="70"/>
      <c r="AW405" s="70"/>
      <c r="AX405" s="70"/>
      <c r="AY405" s="70"/>
      <c r="AZ405" s="70"/>
      <c r="BA405" s="70"/>
      <c r="BB405" s="70"/>
      <c r="BC405" s="70"/>
      <c r="BD405" s="70"/>
      <c r="BE405" s="70"/>
      <c r="BF405" s="70"/>
      <c r="BG405" s="70"/>
      <c r="BH405" s="70"/>
      <c r="BI405" s="70"/>
      <c r="BJ405" s="70"/>
      <c r="BK405" s="70"/>
      <c r="BL405" s="70"/>
      <c r="BM405" s="70"/>
      <c r="BN405" s="70"/>
      <c r="BO405" s="70"/>
      <c r="BP405" s="70"/>
      <c r="BQ405" s="70"/>
      <c r="BR405" s="70"/>
      <c r="BS405" s="70"/>
      <c r="BT405" s="70"/>
      <c r="BU405" s="70"/>
      <c r="BV405" s="70"/>
      <c r="BW405" s="70"/>
      <c r="BX405" s="70"/>
      <c r="BY405" s="70"/>
      <c r="BZ405" s="70"/>
      <c r="CA405" s="70"/>
      <c r="CB405" s="70"/>
      <c r="CC405" s="70"/>
      <c r="CD405" s="70"/>
      <c r="CE405" s="70"/>
      <c r="CF405" s="70"/>
      <c r="CG405" s="70"/>
      <c r="CH405" s="70"/>
      <c r="CI405" s="70"/>
      <c r="CJ405" s="70"/>
      <c r="CK405" s="70"/>
      <c r="CL405" s="70"/>
      <c r="CM405" s="70"/>
      <c r="CN405" s="70"/>
      <c r="CO405" s="70"/>
      <c r="CP405" s="70"/>
      <c r="CQ405" s="70"/>
      <c r="CR405" s="70"/>
      <c r="CS405" s="70"/>
      <c r="CT405" s="70"/>
      <c r="CU405" s="70"/>
      <c r="CV405" s="70"/>
      <c r="CW405" s="70"/>
      <c r="CX405" s="70"/>
      <c r="CY405" s="70"/>
      <c r="CZ405" s="70"/>
      <c r="DA405" s="70"/>
      <c r="DB405" s="70"/>
      <c r="DC405" s="70"/>
      <c r="DD405" s="70"/>
      <c r="DE405" s="70"/>
      <c r="DF405" s="70"/>
      <c r="DG405" s="70"/>
      <c r="DH405" s="70"/>
      <c r="DI405" s="70"/>
      <c r="DJ405" s="70"/>
      <c r="DK405" s="70"/>
      <c r="DL405" s="70"/>
      <c r="DM405" s="70"/>
      <c r="DN405" s="70"/>
      <c r="DO405" s="70"/>
      <c r="DP405" s="70"/>
      <c r="DQ405" s="70"/>
      <c r="DR405" s="70"/>
      <c r="DS405" s="70"/>
      <c r="DT405" s="70"/>
      <c r="DU405" s="70"/>
      <c r="DV405" s="70"/>
      <c r="DW405" s="70"/>
      <c r="DX405" s="70"/>
      <c r="DY405" s="70"/>
      <c r="DZ405" s="70"/>
      <c r="EA405" s="70"/>
      <c r="EB405" s="70"/>
      <c r="EC405" s="70"/>
      <c r="ED405" s="70"/>
      <c r="EE405" s="95" t="s">
        <v>450</v>
      </c>
      <c r="EF405" s="662"/>
      <c r="EG405" s="662"/>
      <c r="EH405" s="662"/>
      <c r="EI405" s="216"/>
      <c r="EJ405" s="673"/>
      <c r="EK405" s="673"/>
      <c r="EL405" s="673"/>
      <c r="EM405" s="673"/>
      <c r="EN405" s="673"/>
      <c r="EO405" s="673"/>
      <c r="EP405" s="673"/>
      <c r="EQ405" s="673"/>
      <c r="ER405" s="673"/>
      <c r="ES405" s="673"/>
      <c r="ET405" s="673"/>
      <c r="EU405" s="673"/>
      <c r="EV405" s="673"/>
      <c r="EW405" s="673"/>
      <c r="EX405" s="673"/>
      <c r="EY405" s="673"/>
      <c r="EZ405" s="673"/>
      <c r="FA405" s="673"/>
      <c r="FB405" s="673"/>
      <c r="FC405" s="673"/>
      <c r="FD405" s="673"/>
      <c r="FE405" s="673"/>
      <c r="FF405" s="673"/>
      <c r="FG405" s="673"/>
      <c r="FH405" s="673"/>
      <c r="FI405" s="673"/>
      <c r="FJ405" s="673"/>
      <c r="FK405" s="673"/>
      <c r="FL405" s="673"/>
      <c r="FM405" s="673"/>
      <c r="FN405" s="673"/>
      <c r="FO405" s="673"/>
      <c r="FP405" s="673"/>
      <c r="FQ405" s="673"/>
      <c r="FR405" s="673"/>
      <c r="FS405" s="673"/>
      <c r="FT405" s="673"/>
      <c r="FU405" s="673"/>
      <c r="FV405" s="673"/>
      <c r="FW405" s="673"/>
      <c r="FX405" s="673"/>
      <c r="FY405" s="673"/>
      <c r="FZ405" s="673"/>
      <c r="GA405" s="673"/>
      <c r="GB405" s="673"/>
      <c r="GC405" s="673"/>
      <c r="GD405" s="673"/>
      <c r="GE405" s="673"/>
      <c r="GF405" s="673"/>
      <c r="GG405" s="673"/>
      <c r="GH405" s="673"/>
      <c r="GI405" s="673"/>
      <c r="GJ405" s="673"/>
      <c r="GK405" s="673"/>
      <c r="GL405" s="673"/>
      <c r="GM405" s="673"/>
      <c r="GN405" s="673"/>
      <c r="GO405" s="673"/>
      <c r="GP405" s="673"/>
      <c r="GQ405" s="673"/>
      <c r="GR405" s="673"/>
      <c r="GS405" s="673"/>
      <c r="GT405" s="673"/>
      <c r="GU405" s="673"/>
      <c r="GV405" s="673"/>
      <c r="GW405" s="673"/>
      <c r="GX405" s="673"/>
      <c r="GY405" s="673"/>
      <c r="GZ405" s="673"/>
      <c r="HA405" s="673"/>
      <c r="HB405" s="673"/>
      <c r="HC405" s="673"/>
      <c r="HD405" s="673"/>
      <c r="HE405" s="673"/>
      <c r="HF405" s="673"/>
      <c r="HG405" s="673"/>
      <c r="HH405" s="673"/>
      <c r="HI405" s="673"/>
      <c r="HJ405" s="673"/>
      <c r="HK405" s="673"/>
      <c r="HL405" s="673"/>
      <c r="HM405" s="673"/>
      <c r="HN405" s="673"/>
      <c r="HO405" s="673"/>
      <c r="HP405" s="673"/>
      <c r="HQ405" s="673"/>
      <c r="HR405" s="673"/>
      <c r="HS405" s="673"/>
      <c r="HT405" s="673"/>
      <c r="HU405" s="673"/>
      <c r="HV405" s="673"/>
      <c r="HW405" s="673"/>
      <c r="HX405" s="673"/>
      <c r="HY405" s="673"/>
      <c r="HZ405" s="673"/>
      <c r="IA405" s="673"/>
      <c r="IB405" s="673"/>
      <c r="IC405" s="673"/>
      <c r="ID405" s="673"/>
      <c r="IE405" s="673"/>
      <c r="IF405" s="673"/>
      <c r="IG405" s="673"/>
      <c r="IH405" s="673"/>
      <c r="II405" s="673"/>
      <c r="IJ405" s="673"/>
      <c r="IK405" s="673"/>
      <c r="IL405" s="673"/>
      <c r="IM405" s="673"/>
      <c r="IN405" s="673"/>
      <c r="IO405" s="673"/>
      <c r="IP405" s="673"/>
      <c r="IQ405" s="70"/>
    </row>
    <row r="406" spans="18:251" ht="16.5" hidden="1" customHeight="1">
      <c r="R406" s="95"/>
      <c r="S406" s="95"/>
      <c r="T406" s="95"/>
      <c r="U406" s="70"/>
      <c r="V406" s="214"/>
      <c r="W406" s="70"/>
      <c r="X406" s="70"/>
      <c r="Y406" s="70"/>
      <c r="Z406" s="70"/>
      <c r="AA406" s="70"/>
      <c r="AB406" s="70"/>
      <c r="AC406" s="70"/>
      <c r="AD406" s="70"/>
      <c r="AE406" s="70"/>
      <c r="AF406" s="70"/>
      <c r="AG406" s="70"/>
      <c r="AH406" s="70"/>
      <c r="AI406" s="70"/>
      <c r="AJ406" s="70"/>
      <c r="AK406" s="70"/>
      <c r="AL406" s="70"/>
      <c r="AM406" s="70"/>
      <c r="AN406" s="70"/>
      <c r="AO406" s="70"/>
      <c r="AP406" s="70"/>
      <c r="AQ406" s="70"/>
      <c r="AR406" s="70"/>
      <c r="AS406" s="70"/>
      <c r="AT406" s="70"/>
      <c r="AU406" s="70"/>
      <c r="AV406" s="70"/>
      <c r="AW406" s="70"/>
      <c r="AX406" s="70"/>
      <c r="AY406" s="70"/>
      <c r="AZ406" s="70"/>
      <c r="BA406" s="70"/>
      <c r="BB406" s="70"/>
      <c r="BC406" s="70"/>
      <c r="BD406" s="70"/>
      <c r="BE406" s="70"/>
      <c r="BF406" s="70"/>
      <c r="BG406" s="70"/>
      <c r="BH406" s="70"/>
      <c r="BI406" s="70"/>
      <c r="BJ406" s="70"/>
      <c r="BK406" s="70"/>
      <c r="BL406" s="70"/>
      <c r="BM406" s="70"/>
      <c r="BN406" s="70"/>
      <c r="BO406" s="70"/>
      <c r="BP406" s="70"/>
      <c r="BQ406" s="70"/>
      <c r="BR406" s="70"/>
      <c r="BS406" s="70"/>
      <c r="BT406" s="70"/>
      <c r="BU406" s="70"/>
      <c r="BV406" s="70"/>
      <c r="BW406" s="70"/>
      <c r="BX406" s="70"/>
      <c r="BY406" s="70"/>
      <c r="BZ406" s="70"/>
      <c r="CA406" s="70"/>
      <c r="CB406" s="70"/>
      <c r="CC406" s="70"/>
      <c r="CD406" s="70"/>
      <c r="CE406" s="70"/>
      <c r="CF406" s="70"/>
      <c r="CG406" s="70"/>
      <c r="CH406" s="70"/>
      <c r="CI406" s="70"/>
      <c r="CJ406" s="70"/>
      <c r="CK406" s="70"/>
      <c r="CL406" s="70"/>
      <c r="CM406" s="70"/>
      <c r="CN406" s="70"/>
      <c r="CO406" s="70"/>
      <c r="CP406" s="70"/>
      <c r="CQ406" s="70"/>
      <c r="CR406" s="70"/>
      <c r="CS406" s="70"/>
      <c r="CT406" s="70"/>
      <c r="CU406" s="70"/>
      <c r="CV406" s="70"/>
      <c r="CW406" s="70"/>
      <c r="CX406" s="70"/>
      <c r="CY406" s="70"/>
      <c r="CZ406" s="70"/>
      <c r="DA406" s="70"/>
      <c r="DB406" s="70"/>
      <c r="DC406" s="70"/>
      <c r="DD406" s="70"/>
      <c r="DE406" s="70"/>
      <c r="DF406" s="70"/>
      <c r="DG406" s="70"/>
      <c r="DH406" s="70"/>
      <c r="DI406" s="70"/>
      <c r="DJ406" s="70"/>
      <c r="DK406" s="70"/>
      <c r="DL406" s="70"/>
      <c r="DM406" s="70"/>
      <c r="DN406" s="70"/>
      <c r="DO406" s="70"/>
      <c r="DP406" s="70"/>
      <c r="DQ406" s="70"/>
      <c r="DR406" s="70"/>
      <c r="DS406" s="70"/>
      <c r="DT406" s="70"/>
      <c r="DU406" s="70"/>
      <c r="DV406" s="70"/>
      <c r="DW406" s="70"/>
      <c r="DX406" s="70"/>
      <c r="DY406" s="70"/>
      <c r="DZ406" s="70"/>
      <c r="EA406" s="70"/>
      <c r="EB406" s="70"/>
      <c r="EC406" s="70"/>
      <c r="ED406" s="70"/>
      <c r="EE406" s="95" t="s">
        <v>450</v>
      </c>
      <c r="EF406" s="662"/>
      <c r="EG406" s="662"/>
      <c r="EH406" s="662"/>
      <c r="EI406" s="216"/>
      <c r="EJ406" s="673"/>
      <c r="EK406" s="673"/>
      <c r="EL406" s="673"/>
      <c r="EM406" s="673"/>
      <c r="EN406" s="673"/>
      <c r="EO406" s="673"/>
      <c r="EP406" s="673"/>
      <c r="EQ406" s="673"/>
      <c r="ER406" s="673"/>
      <c r="ES406" s="673"/>
      <c r="ET406" s="673"/>
      <c r="EU406" s="673"/>
      <c r="EV406" s="673"/>
      <c r="EW406" s="673"/>
      <c r="EX406" s="673"/>
      <c r="EY406" s="673"/>
      <c r="EZ406" s="673"/>
      <c r="FA406" s="673"/>
      <c r="FB406" s="673"/>
      <c r="FC406" s="673"/>
      <c r="FD406" s="673"/>
      <c r="FE406" s="673"/>
      <c r="FF406" s="673"/>
      <c r="FG406" s="673"/>
      <c r="FH406" s="673"/>
      <c r="FI406" s="673"/>
      <c r="FJ406" s="673"/>
      <c r="FK406" s="673"/>
      <c r="FL406" s="673"/>
      <c r="FM406" s="673"/>
      <c r="FN406" s="673"/>
      <c r="FO406" s="673"/>
      <c r="FP406" s="673"/>
      <c r="FQ406" s="673"/>
      <c r="FR406" s="673"/>
      <c r="FS406" s="673"/>
      <c r="FT406" s="673"/>
      <c r="FU406" s="673"/>
      <c r="FV406" s="673"/>
      <c r="FW406" s="673"/>
      <c r="FX406" s="673"/>
      <c r="FY406" s="673"/>
      <c r="FZ406" s="673"/>
      <c r="GA406" s="673"/>
      <c r="GB406" s="673"/>
      <c r="GC406" s="673"/>
      <c r="GD406" s="673"/>
      <c r="GE406" s="673"/>
      <c r="GF406" s="673"/>
      <c r="GG406" s="673"/>
      <c r="GH406" s="673"/>
      <c r="GI406" s="673"/>
      <c r="GJ406" s="673"/>
      <c r="GK406" s="673"/>
      <c r="GL406" s="673"/>
      <c r="GM406" s="673"/>
      <c r="GN406" s="673"/>
      <c r="GO406" s="673"/>
      <c r="GP406" s="673"/>
      <c r="GQ406" s="673"/>
      <c r="GR406" s="673"/>
      <c r="GS406" s="673"/>
      <c r="GT406" s="673"/>
      <c r="GU406" s="673"/>
      <c r="GV406" s="673"/>
      <c r="GW406" s="673"/>
      <c r="GX406" s="673"/>
      <c r="GY406" s="673"/>
      <c r="GZ406" s="673"/>
      <c r="HA406" s="673"/>
      <c r="HB406" s="673"/>
      <c r="HC406" s="673"/>
      <c r="HD406" s="673"/>
      <c r="HE406" s="673"/>
      <c r="HF406" s="673"/>
      <c r="HG406" s="673"/>
      <c r="HH406" s="673"/>
      <c r="HI406" s="673"/>
      <c r="HJ406" s="673"/>
      <c r="HK406" s="673"/>
      <c r="HL406" s="673"/>
      <c r="HM406" s="673"/>
      <c r="HN406" s="673"/>
      <c r="HO406" s="673"/>
      <c r="HP406" s="673"/>
      <c r="HQ406" s="673"/>
      <c r="HR406" s="673"/>
      <c r="HS406" s="673"/>
      <c r="HT406" s="673"/>
      <c r="HU406" s="673"/>
      <c r="HV406" s="673"/>
      <c r="HW406" s="673"/>
      <c r="HX406" s="673"/>
      <c r="HY406" s="673"/>
      <c r="HZ406" s="673"/>
      <c r="IA406" s="673"/>
      <c r="IB406" s="673"/>
      <c r="IC406" s="673"/>
      <c r="ID406" s="673"/>
      <c r="IE406" s="673"/>
      <c r="IF406" s="673"/>
      <c r="IG406" s="673"/>
      <c r="IH406" s="673"/>
      <c r="II406" s="673"/>
      <c r="IJ406" s="673"/>
      <c r="IK406" s="673"/>
      <c r="IL406" s="673"/>
      <c r="IM406" s="673"/>
      <c r="IN406" s="673"/>
      <c r="IO406" s="673"/>
      <c r="IP406" s="673"/>
      <c r="IQ406" s="70"/>
    </row>
    <row r="407" spans="18:251" ht="16.5" hidden="1" customHeight="1">
      <c r="R407" s="95"/>
      <c r="S407" s="95"/>
      <c r="T407" s="95"/>
      <c r="U407" s="70"/>
      <c r="V407" s="214"/>
      <c r="W407" s="70"/>
      <c r="X407" s="70"/>
      <c r="Y407" s="70"/>
      <c r="Z407" s="70"/>
      <c r="AA407" s="70"/>
      <c r="AB407" s="70"/>
      <c r="AC407" s="70"/>
      <c r="AD407" s="70"/>
      <c r="AE407" s="70"/>
      <c r="AF407" s="70"/>
      <c r="AG407" s="70"/>
      <c r="AH407" s="70"/>
      <c r="AI407" s="70"/>
      <c r="AJ407" s="70"/>
      <c r="AK407" s="70"/>
      <c r="AL407" s="70"/>
      <c r="AM407" s="70"/>
      <c r="AN407" s="70"/>
      <c r="AO407" s="70"/>
      <c r="AP407" s="70"/>
      <c r="AQ407" s="70"/>
      <c r="AR407" s="70"/>
      <c r="AS407" s="70"/>
      <c r="AT407" s="70"/>
      <c r="AU407" s="70"/>
      <c r="AV407" s="70"/>
      <c r="AW407" s="70"/>
      <c r="AX407" s="70"/>
      <c r="AY407" s="70"/>
      <c r="AZ407" s="70"/>
      <c r="BA407" s="70"/>
      <c r="BB407" s="70"/>
      <c r="BC407" s="70"/>
      <c r="BD407" s="70"/>
      <c r="BE407" s="70"/>
      <c r="BF407" s="70"/>
      <c r="BG407" s="70"/>
      <c r="BH407" s="70"/>
      <c r="BI407" s="70"/>
      <c r="BJ407" s="70"/>
      <c r="BK407" s="70"/>
      <c r="BL407" s="70"/>
      <c r="BM407" s="70"/>
      <c r="BN407" s="70"/>
      <c r="BO407" s="70"/>
      <c r="BP407" s="70"/>
      <c r="BQ407" s="70"/>
      <c r="BR407" s="70"/>
      <c r="BS407" s="70"/>
      <c r="BT407" s="70"/>
      <c r="BU407" s="70"/>
      <c r="BV407" s="70"/>
      <c r="BW407" s="70"/>
      <c r="BX407" s="70"/>
      <c r="BY407" s="70"/>
      <c r="BZ407" s="70"/>
      <c r="CA407" s="70"/>
      <c r="CB407" s="70"/>
      <c r="CC407" s="70"/>
      <c r="CD407" s="70"/>
      <c r="CE407" s="70"/>
      <c r="CF407" s="70"/>
      <c r="CG407" s="70"/>
      <c r="CH407" s="70"/>
      <c r="CI407" s="70"/>
      <c r="CJ407" s="70"/>
      <c r="CK407" s="70"/>
      <c r="CL407" s="70"/>
      <c r="CM407" s="70"/>
      <c r="CN407" s="70"/>
      <c r="CO407" s="70"/>
      <c r="CP407" s="70"/>
      <c r="CQ407" s="70"/>
      <c r="CR407" s="70"/>
      <c r="CS407" s="70"/>
      <c r="CT407" s="70"/>
      <c r="CU407" s="70"/>
      <c r="CV407" s="70"/>
      <c r="CW407" s="70"/>
      <c r="CX407" s="70"/>
      <c r="CY407" s="70"/>
      <c r="CZ407" s="70"/>
      <c r="DA407" s="70"/>
      <c r="DB407" s="70"/>
      <c r="DC407" s="70"/>
      <c r="DD407" s="70"/>
      <c r="DE407" s="70"/>
      <c r="DF407" s="70"/>
      <c r="DG407" s="70"/>
      <c r="DH407" s="70"/>
      <c r="DI407" s="70"/>
      <c r="DJ407" s="70"/>
      <c r="DK407" s="70"/>
      <c r="DL407" s="70"/>
      <c r="DM407" s="70"/>
      <c r="DN407" s="70"/>
      <c r="DO407" s="70"/>
      <c r="DP407" s="70"/>
      <c r="DQ407" s="70"/>
      <c r="DR407" s="70"/>
      <c r="DS407" s="70"/>
      <c r="DT407" s="70"/>
      <c r="DU407" s="70"/>
      <c r="DV407" s="70"/>
      <c r="DW407" s="70"/>
      <c r="DX407" s="70"/>
      <c r="DY407" s="70"/>
      <c r="DZ407" s="70"/>
      <c r="EA407" s="70"/>
      <c r="EB407" s="70"/>
      <c r="EC407" s="70"/>
      <c r="ED407" s="70"/>
      <c r="EE407" s="95" t="s">
        <v>450</v>
      </c>
      <c r="EF407" s="662"/>
      <c r="EG407" s="662"/>
      <c r="EH407" s="662"/>
      <c r="EI407" s="216"/>
      <c r="EJ407" s="673"/>
      <c r="EK407" s="673"/>
      <c r="EL407" s="673"/>
      <c r="EM407" s="673"/>
      <c r="EN407" s="673"/>
      <c r="EO407" s="673"/>
      <c r="EP407" s="673"/>
      <c r="EQ407" s="673"/>
      <c r="ER407" s="673"/>
      <c r="ES407" s="673"/>
      <c r="ET407" s="673"/>
      <c r="EU407" s="673"/>
      <c r="EV407" s="673"/>
      <c r="EW407" s="673"/>
      <c r="EX407" s="673"/>
      <c r="EY407" s="673"/>
      <c r="EZ407" s="673"/>
      <c r="FA407" s="673"/>
      <c r="FB407" s="673"/>
      <c r="FC407" s="673"/>
      <c r="FD407" s="673"/>
      <c r="FE407" s="673"/>
      <c r="FF407" s="673"/>
      <c r="FG407" s="673"/>
      <c r="FH407" s="673"/>
      <c r="FI407" s="673"/>
      <c r="FJ407" s="673"/>
      <c r="FK407" s="673"/>
      <c r="FL407" s="673"/>
      <c r="FM407" s="673"/>
      <c r="FN407" s="673"/>
      <c r="FO407" s="673"/>
      <c r="FP407" s="673"/>
      <c r="FQ407" s="673"/>
      <c r="FR407" s="673"/>
      <c r="FS407" s="673"/>
      <c r="FT407" s="673"/>
      <c r="FU407" s="673"/>
      <c r="FV407" s="673"/>
      <c r="FW407" s="673"/>
      <c r="FX407" s="673"/>
      <c r="FY407" s="673"/>
      <c r="FZ407" s="673"/>
      <c r="GA407" s="673"/>
      <c r="GB407" s="673"/>
      <c r="GC407" s="673"/>
      <c r="GD407" s="673"/>
      <c r="GE407" s="673"/>
      <c r="GF407" s="673"/>
      <c r="GG407" s="673"/>
      <c r="GH407" s="673"/>
      <c r="GI407" s="673"/>
      <c r="GJ407" s="673"/>
      <c r="GK407" s="673"/>
      <c r="GL407" s="673"/>
      <c r="GM407" s="673"/>
      <c r="GN407" s="673"/>
      <c r="GO407" s="673"/>
      <c r="GP407" s="673"/>
      <c r="GQ407" s="673"/>
      <c r="GR407" s="673"/>
      <c r="GS407" s="673"/>
      <c r="GT407" s="673"/>
      <c r="GU407" s="673"/>
      <c r="GV407" s="673"/>
      <c r="GW407" s="673"/>
      <c r="GX407" s="673"/>
      <c r="GY407" s="673"/>
      <c r="GZ407" s="673"/>
      <c r="HA407" s="673"/>
      <c r="HB407" s="673"/>
      <c r="HC407" s="673"/>
      <c r="HD407" s="673"/>
      <c r="HE407" s="673"/>
      <c r="HF407" s="673"/>
      <c r="HG407" s="673"/>
      <c r="HH407" s="673"/>
      <c r="HI407" s="673"/>
      <c r="HJ407" s="673"/>
      <c r="HK407" s="673"/>
      <c r="HL407" s="673"/>
      <c r="HM407" s="673"/>
      <c r="HN407" s="673"/>
      <c r="HO407" s="673"/>
      <c r="HP407" s="673"/>
      <c r="HQ407" s="673"/>
      <c r="HR407" s="673"/>
      <c r="HS407" s="673"/>
      <c r="HT407" s="673"/>
      <c r="HU407" s="673"/>
      <c r="HV407" s="673"/>
      <c r="HW407" s="673"/>
      <c r="HX407" s="673"/>
      <c r="HY407" s="673"/>
      <c r="HZ407" s="673"/>
      <c r="IA407" s="673"/>
      <c r="IB407" s="673"/>
      <c r="IC407" s="673"/>
      <c r="ID407" s="673"/>
      <c r="IE407" s="673"/>
      <c r="IF407" s="673"/>
      <c r="IG407" s="673"/>
      <c r="IH407" s="673"/>
      <c r="II407" s="673"/>
      <c r="IJ407" s="673"/>
      <c r="IK407" s="673"/>
      <c r="IL407" s="673"/>
      <c r="IM407" s="673"/>
      <c r="IN407" s="673"/>
      <c r="IO407" s="673"/>
      <c r="IP407" s="673"/>
      <c r="IQ407" s="70"/>
    </row>
    <row r="408" spans="18:251" ht="16.5" hidden="1" customHeight="1">
      <c r="R408" s="95"/>
      <c r="S408" s="95"/>
      <c r="T408" s="95"/>
      <c r="U408" s="70"/>
      <c r="V408" s="214"/>
      <c r="W408" s="70"/>
      <c r="X408" s="70"/>
      <c r="Y408" s="70"/>
      <c r="Z408" s="70"/>
      <c r="AA408" s="70"/>
      <c r="AB408" s="70"/>
      <c r="AC408" s="70"/>
      <c r="AD408" s="70"/>
      <c r="AE408" s="70"/>
      <c r="AF408" s="70"/>
      <c r="AG408" s="70"/>
      <c r="AH408" s="70"/>
      <c r="AI408" s="70"/>
      <c r="AJ408" s="70"/>
      <c r="AK408" s="70"/>
      <c r="AL408" s="70"/>
      <c r="AM408" s="70"/>
      <c r="AN408" s="70"/>
      <c r="AO408" s="70"/>
      <c r="AP408" s="70"/>
      <c r="AQ408" s="70"/>
      <c r="AR408" s="70"/>
      <c r="AS408" s="70"/>
      <c r="AT408" s="70"/>
      <c r="AU408" s="70"/>
      <c r="AV408" s="70"/>
      <c r="AW408" s="70"/>
      <c r="AX408" s="70"/>
      <c r="AY408" s="70"/>
      <c r="AZ408" s="70"/>
      <c r="BA408" s="70"/>
      <c r="BB408" s="70"/>
      <c r="BC408" s="70"/>
      <c r="BD408" s="70"/>
      <c r="BE408" s="70"/>
      <c r="BF408" s="70"/>
      <c r="BG408" s="70"/>
      <c r="BH408" s="70"/>
      <c r="BI408" s="70"/>
      <c r="BJ408" s="70"/>
      <c r="BK408" s="70"/>
      <c r="BL408" s="70"/>
      <c r="BM408" s="70"/>
      <c r="BN408" s="70"/>
      <c r="BO408" s="70"/>
      <c r="BP408" s="70"/>
      <c r="BQ408" s="70"/>
      <c r="BR408" s="70"/>
      <c r="BS408" s="70"/>
      <c r="BT408" s="70"/>
      <c r="BU408" s="70"/>
      <c r="BV408" s="70"/>
      <c r="BW408" s="70"/>
      <c r="BX408" s="70"/>
      <c r="BY408" s="70"/>
      <c r="BZ408" s="70"/>
      <c r="CA408" s="70"/>
      <c r="CB408" s="70"/>
      <c r="CC408" s="70"/>
      <c r="CD408" s="70"/>
      <c r="CE408" s="70"/>
      <c r="CF408" s="70"/>
      <c r="CG408" s="70"/>
      <c r="CH408" s="70"/>
      <c r="CI408" s="70"/>
      <c r="CJ408" s="70"/>
      <c r="CK408" s="70"/>
      <c r="CL408" s="70"/>
      <c r="CM408" s="70"/>
      <c r="CN408" s="70"/>
      <c r="CO408" s="70"/>
      <c r="CP408" s="70"/>
      <c r="CQ408" s="70"/>
      <c r="CR408" s="70"/>
      <c r="CS408" s="70"/>
      <c r="CT408" s="70"/>
      <c r="CU408" s="70"/>
      <c r="CV408" s="70"/>
      <c r="CW408" s="70"/>
      <c r="CX408" s="70"/>
      <c r="CY408" s="70"/>
      <c r="CZ408" s="70"/>
      <c r="DA408" s="70"/>
      <c r="DB408" s="70"/>
      <c r="DC408" s="70"/>
      <c r="DD408" s="70"/>
      <c r="DE408" s="70"/>
      <c r="DF408" s="70"/>
      <c r="DG408" s="70"/>
      <c r="DH408" s="70"/>
      <c r="DI408" s="70"/>
      <c r="DJ408" s="70"/>
      <c r="DK408" s="70"/>
      <c r="DL408" s="70"/>
      <c r="DM408" s="70"/>
      <c r="DN408" s="70"/>
      <c r="DO408" s="70"/>
      <c r="DP408" s="70"/>
      <c r="DQ408" s="70"/>
      <c r="DR408" s="70"/>
      <c r="DS408" s="70"/>
      <c r="DT408" s="70"/>
      <c r="DU408" s="70"/>
      <c r="DV408" s="70"/>
      <c r="DW408" s="70"/>
      <c r="DX408" s="70"/>
      <c r="DY408" s="70"/>
      <c r="DZ408" s="70"/>
      <c r="EA408" s="70"/>
      <c r="EB408" s="70"/>
      <c r="EC408" s="70"/>
      <c r="ED408" s="70"/>
      <c r="EE408" s="95" t="s">
        <v>450</v>
      </c>
      <c r="EF408" s="662"/>
      <c r="EG408" s="662"/>
      <c r="EH408" s="662"/>
      <c r="EI408" s="216"/>
      <c r="EJ408" s="673"/>
      <c r="EK408" s="673"/>
      <c r="EL408" s="673"/>
      <c r="EM408" s="673"/>
      <c r="EN408" s="673"/>
      <c r="EO408" s="673"/>
      <c r="EP408" s="673"/>
      <c r="EQ408" s="673"/>
      <c r="ER408" s="673"/>
      <c r="ES408" s="673"/>
      <c r="ET408" s="673"/>
      <c r="EU408" s="673"/>
      <c r="EV408" s="673"/>
      <c r="EW408" s="673"/>
      <c r="EX408" s="673"/>
      <c r="EY408" s="673"/>
      <c r="EZ408" s="673"/>
      <c r="FA408" s="673"/>
      <c r="FB408" s="673"/>
      <c r="FC408" s="673"/>
      <c r="FD408" s="673"/>
      <c r="FE408" s="673"/>
      <c r="FF408" s="673"/>
      <c r="FG408" s="673"/>
      <c r="FH408" s="673"/>
      <c r="FI408" s="673"/>
      <c r="FJ408" s="673"/>
      <c r="FK408" s="673"/>
      <c r="FL408" s="673"/>
      <c r="FM408" s="673"/>
      <c r="FN408" s="673"/>
      <c r="FO408" s="673"/>
      <c r="FP408" s="673"/>
      <c r="FQ408" s="673"/>
      <c r="FR408" s="673"/>
      <c r="FS408" s="673"/>
      <c r="FT408" s="673"/>
      <c r="FU408" s="673"/>
      <c r="FV408" s="673"/>
      <c r="FW408" s="673"/>
      <c r="FX408" s="673"/>
      <c r="FY408" s="673"/>
      <c r="FZ408" s="673"/>
      <c r="GA408" s="673"/>
      <c r="GB408" s="673"/>
      <c r="GC408" s="673"/>
      <c r="GD408" s="673"/>
      <c r="GE408" s="673"/>
      <c r="GF408" s="673"/>
      <c r="GG408" s="673"/>
      <c r="GH408" s="673"/>
      <c r="GI408" s="673"/>
      <c r="GJ408" s="673"/>
      <c r="GK408" s="673"/>
      <c r="GL408" s="673"/>
      <c r="GM408" s="673"/>
      <c r="GN408" s="673"/>
      <c r="GO408" s="673"/>
      <c r="GP408" s="673"/>
      <c r="GQ408" s="673"/>
      <c r="GR408" s="673"/>
      <c r="GS408" s="673"/>
      <c r="GT408" s="673"/>
      <c r="GU408" s="673"/>
      <c r="GV408" s="673"/>
      <c r="GW408" s="673"/>
      <c r="GX408" s="673"/>
      <c r="GY408" s="673"/>
      <c r="GZ408" s="673"/>
      <c r="HA408" s="673"/>
      <c r="HB408" s="673"/>
      <c r="HC408" s="673"/>
      <c r="HD408" s="673"/>
      <c r="HE408" s="673"/>
      <c r="HF408" s="673"/>
      <c r="HG408" s="673"/>
      <c r="HH408" s="673"/>
      <c r="HI408" s="673"/>
      <c r="HJ408" s="673"/>
      <c r="HK408" s="673"/>
      <c r="HL408" s="673"/>
      <c r="HM408" s="673"/>
      <c r="HN408" s="673"/>
      <c r="HO408" s="673"/>
      <c r="HP408" s="673"/>
      <c r="HQ408" s="673"/>
      <c r="HR408" s="673"/>
      <c r="HS408" s="673"/>
      <c r="HT408" s="673"/>
      <c r="HU408" s="673"/>
      <c r="HV408" s="673"/>
      <c r="HW408" s="673"/>
      <c r="HX408" s="673"/>
      <c r="HY408" s="673"/>
      <c r="HZ408" s="673"/>
      <c r="IA408" s="673"/>
      <c r="IB408" s="673"/>
      <c r="IC408" s="673"/>
      <c r="ID408" s="673"/>
      <c r="IE408" s="673"/>
      <c r="IF408" s="673"/>
      <c r="IG408" s="673"/>
      <c r="IH408" s="673"/>
      <c r="II408" s="673"/>
      <c r="IJ408" s="673"/>
      <c r="IK408" s="673"/>
      <c r="IL408" s="673"/>
      <c r="IM408" s="673"/>
      <c r="IN408" s="673"/>
      <c r="IO408" s="673"/>
      <c r="IP408" s="673"/>
      <c r="IQ408" s="70"/>
    </row>
    <row r="409" spans="18:251" ht="16.5" hidden="1" customHeight="1">
      <c r="R409" s="95"/>
      <c r="S409" s="95"/>
      <c r="T409" s="95"/>
      <c r="U409" s="70"/>
      <c r="V409" s="214"/>
      <c r="W409" s="70"/>
      <c r="X409" s="70"/>
      <c r="Y409" s="70"/>
      <c r="Z409" s="70"/>
      <c r="AA409" s="70"/>
      <c r="AB409" s="70"/>
      <c r="AC409" s="70"/>
      <c r="AD409" s="70"/>
      <c r="AE409" s="70"/>
      <c r="AF409" s="70"/>
      <c r="AG409" s="70"/>
      <c r="AH409" s="70"/>
      <c r="AI409" s="70"/>
      <c r="AJ409" s="70"/>
      <c r="AK409" s="70"/>
      <c r="AL409" s="70"/>
      <c r="AM409" s="70"/>
      <c r="AN409" s="70"/>
      <c r="AO409" s="70"/>
      <c r="AP409" s="70"/>
      <c r="AQ409" s="70"/>
      <c r="AR409" s="70"/>
      <c r="AS409" s="70"/>
      <c r="AT409" s="70"/>
      <c r="AU409" s="70"/>
      <c r="AV409" s="70"/>
      <c r="AW409" s="70"/>
      <c r="AX409" s="70"/>
      <c r="AY409" s="70"/>
      <c r="AZ409" s="70"/>
      <c r="BA409" s="70"/>
      <c r="BB409" s="70"/>
      <c r="BC409" s="70"/>
      <c r="BD409" s="70"/>
      <c r="BE409" s="70"/>
      <c r="BF409" s="70"/>
      <c r="BG409" s="70"/>
      <c r="BH409" s="70"/>
      <c r="BI409" s="70"/>
      <c r="BJ409" s="70"/>
      <c r="BK409" s="70"/>
      <c r="BL409" s="70"/>
      <c r="BM409" s="70"/>
      <c r="BN409" s="70"/>
      <c r="BO409" s="70"/>
      <c r="BP409" s="70"/>
      <c r="BQ409" s="70"/>
      <c r="BR409" s="70"/>
      <c r="BS409" s="70"/>
      <c r="BT409" s="70"/>
      <c r="BU409" s="70"/>
      <c r="BV409" s="70"/>
      <c r="BW409" s="70"/>
      <c r="BX409" s="70"/>
      <c r="BY409" s="70"/>
      <c r="BZ409" s="70"/>
      <c r="CA409" s="70"/>
      <c r="CB409" s="70"/>
      <c r="CC409" s="70"/>
      <c r="CD409" s="70"/>
      <c r="CE409" s="70"/>
      <c r="CF409" s="70"/>
      <c r="CG409" s="70"/>
      <c r="CH409" s="70"/>
      <c r="CI409" s="70"/>
      <c r="CJ409" s="70"/>
      <c r="CK409" s="70"/>
      <c r="CL409" s="70"/>
      <c r="CM409" s="70"/>
      <c r="CN409" s="70"/>
      <c r="CO409" s="70"/>
      <c r="CP409" s="70"/>
      <c r="CQ409" s="70"/>
      <c r="CR409" s="70"/>
      <c r="CS409" s="70"/>
      <c r="CT409" s="70"/>
      <c r="CU409" s="70"/>
      <c r="CV409" s="70"/>
      <c r="CW409" s="70"/>
      <c r="CX409" s="70"/>
      <c r="CY409" s="70"/>
      <c r="CZ409" s="70"/>
      <c r="DA409" s="70"/>
      <c r="DB409" s="70"/>
      <c r="DC409" s="70"/>
      <c r="DD409" s="70"/>
      <c r="DE409" s="70"/>
      <c r="DF409" s="70"/>
      <c r="DG409" s="70"/>
      <c r="DH409" s="70"/>
      <c r="DI409" s="70"/>
      <c r="DJ409" s="70"/>
      <c r="DK409" s="70"/>
      <c r="DL409" s="70"/>
      <c r="DM409" s="70"/>
      <c r="DN409" s="70"/>
      <c r="DO409" s="70"/>
      <c r="DP409" s="70"/>
      <c r="DQ409" s="70"/>
      <c r="DR409" s="70"/>
      <c r="DS409" s="70"/>
      <c r="DT409" s="70"/>
      <c r="DU409" s="70"/>
      <c r="DV409" s="70"/>
      <c r="DW409" s="70"/>
      <c r="DX409" s="70"/>
      <c r="DY409" s="70"/>
      <c r="DZ409" s="70"/>
      <c r="EA409" s="70"/>
      <c r="EB409" s="70"/>
      <c r="EC409" s="70"/>
      <c r="ED409" s="70"/>
      <c r="EE409" s="95" t="s">
        <v>450</v>
      </c>
      <c r="EF409" s="662"/>
      <c r="EG409" s="662"/>
      <c r="EH409" s="662"/>
      <c r="EI409" s="216"/>
      <c r="EJ409" s="673"/>
      <c r="EK409" s="673"/>
      <c r="EL409" s="673"/>
      <c r="EM409" s="673"/>
      <c r="EN409" s="673"/>
      <c r="EO409" s="673"/>
      <c r="EP409" s="673"/>
      <c r="EQ409" s="673"/>
      <c r="ER409" s="673"/>
      <c r="ES409" s="673"/>
      <c r="ET409" s="673"/>
      <c r="EU409" s="673"/>
      <c r="EV409" s="673"/>
      <c r="EW409" s="673"/>
      <c r="EX409" s="673"/>
      <c r="EY409" s="673"/>
      <c r="EZ409" s="673"/>
      <c r="FA409" s="673"/>
      <c r="FB409" s="673"/>
      <c r="FC409" s="673"/>
      <c r="FD409" s="673"/>
      <c r="FE409" s="673"/>
      <c r="FF409" s="673"/>
      <c r="FG409" s="673"/>
      <c r="FH409" s="673"/>
      <c r="FI409" s="673"/>
      <c r="FJ409" s="673"/>
      <c r="FK409" s="673"/>
      <c r="FL409" s="673"/>
      <c r="FM409" s="673"/>
      <c r="FN409" s="673"/>
      <c r="FO409" s="673"/>
      <c r="FP409" s="673"/>
      <c r="FQ409" s="673"/>
      <c r="FR409" s="673"/>
      <c r="FS409" s="673"/>
      <c r="FT409" s="673"/>
      <c r="FU409" s="673"/>
      <c r="FV409" s="673"/>
      <c r="FW409" s="673"/>
      <c r="FX409" s="673"/>
      <c r="FY409" s="673"/>
      <c r="FZ409" s="673"/>
      <c r="GA409" s="673"/>
      <c r="GB409" s="673"/>
      <c r="GC409" s="673"/>
      <c r="GD409" s="673"/>
      <c r="GE409" s="673"/>
      <c r="GF409" s="673"/>
      <c r="GG409" s="673"/>
      <c r="GH409" s="673"/>
      <c r="GI409" s="673"/>
      <c r="GJ409" s="673"/>
      <c r="GK409" s="673"/>
      <c r="GL409" s="673"/>
      <c r="GM409" s="673"/>
      <c r="GN409" s="673"/>
      <c r="GO409" s="673"/>
      <c r="GP409" s="673"/>
      <c r="GQ409" s="673"/>
      <c r="GR409" s="673"/>
      <c r="GS409" s="673"/>
      <c r="GT409" s="673"/>
      <c r="GU409" s="673"/>
      <c r="GV409" s="673"/>
      <c r="GW409" s="673"/>
      <c r="GX409" s="673"/>
      <c r="GY409" s="673"/>
      <c r="GZ409" s="673"/>
      <c r="HA409" s="673"/>
      <c r="HB409" s="673"/>
      <c r="HC409" s="673"/>
      <c r="HD409" s="673"/>
      <c r="HE409" s="673"/>
      <c r="HF409" s="673"/>
      <c r="HG409" s="673"/>
      <c r="HH409" s="673"/>
      <c r="HI409" s="673"/>
      <c r="HJ409" s="673"/>
      <c r="HK409" s="673"/>
      <c r="HL409" s="673"/>
      <c r="HM409" s="673"/>
      <c r="HN409" s="673"/>
      <c r="HO409" s="673"/>
      <c r="HP409" s="673"/>
      <c r="HQ409" s="673"/>
      <c r="HR409" s="673"/>
      <c r="HS409" s="673"/>
      <c r="HT409" s="673"/>
      <c r="HU409" s="673"/>
      <c r="HV409" s="673"/>
      <c r="HW409" s="673"/>
      <c r="HX409" s="673"/>
      <c r="HY409" s="673"/>
      <c r="HZ409" s="673"/>
      <c r="IA409" s="673"/>
      <c r="IB409" s="673"/>
      <c r="IC409" s="673"/>
      <c r="ID409" s="673"/>
      <c r="IE409" s="673"/>
      <c r="IF409" s="673"/>
      <c r="IG409" s="673"/>
      <c r="IH409" s="673"/>
      <c r="II409" s="673"/>
      <c r="IJ409" s="673"/>
      <c r="IK409" s="673"/>
      <c r="IL409" s="673"/>
      <c r="IM409" s="673"/>
      <c r="IN409" s="673"/>
      <c r="IO409" s="673"/>
      <c r="IP409" s="673"/>
      <c r="IQ409" s="70"/>
    </row>
    <row r="410" spans="18:251" ht="16.5" hidden="1" customHeight="1">
      <c r="R410" s="95"/>
      <c r="S410" s="95"/>
      <c r="T410" s="95"/>
      <c r="U410" s="70"/>
      <c r="V410" s="214"/>
      <c r="W410" s="70"/>
      <c r="X410" s="70"/>
      <c r="Y410" s="70"/>
      <c r="Z410" s="70"/>
      <c r="AA410" s="70"/>
      <c r="AB410" s="70"/>
      <c r="AC410" s="70"/>
      <c r="AD410" s="70"/>
      <c r="AE410" s="70"/>
      <c r="AF410" s="70"/>
      <c r="AG410" s="70"/>
      <c r="AH410" s="70"/>
      <c r="AI410" s="70"/>
      <c r="AJ410" s="70"/>
      <c r="AK410" s="70"/>
      <c r="AL410" s="70"/>
      <c r="AM410" s="70"/>
      <c r="AN410" s="70"/>
      <c r="AO410" s="70"/>
      <c r="AP410" s="70"/>
      <c r="AQ410" s="70"/>
      <c r="AR410" s="70"/>
      <c r="AS410" s="70"/>
      <c r="AT410" s="70"/>
      <c r="AU410" s="70"/>
      <c r="AV410" s="70"/>
      <c r="AW410" s="70"/>
      <c r="AX410" s="70"/>
      <c r="AY410" s="70"/>
      <c r="AZ410" s="70"/>
      <c r="BA410" s="70"/>
      <c r="BB410" s="70"/>
      <c r="BC410" s="70"/>
      <c r="BD410" s="70"/>
      <c r="BE410" s="70"/>
      <c r="BF410" s="70"/>
      <c r="BG410" s="70"/>
      <c r="BH410" s="70"/>
      <c r="BI410" s="70"/>
      <c r="BJ410" s="70"/>
      <c r="BK410" s="70"/>
      <c r="BL410" s="70"/>
      <c r="BM410" s="70"/>
      <c r="BN410" s="70"/>
      <c r="BO410" s="70"/>
      <c r="BP410" s="70"/>
      <c r="BQ410" s="70"/>
      <c r="BR410" s="70"/>
      <c r="BS410" s="70"/>
      <c r="BT410" s="70"/>
      <c r="BU410" s="70"/>
      <c r="BV410" s="70"/>
      <c r="BW410" s="70"/>
      <c r="BX410" s="70"/>
      <c r="BY410" s="70"/>
      <c r="BZ410" s="70"/>
      <c r="CA410" s="70"/>
      <c r="CB410" s="70"/>
      <c r="CC410" s="70"/>
      <c r="CD410" s="70"/>
      <c r="CE410" s="70"/>
      <c r="CF410" s="70"/>
      <c r="CG410" s="70"/>
      <c r="CH410" s="70"/>
      <c r="CI410" s="70"/>
      <c r="CJ410" s="70"/>
      <c r="CK410" s="70"/>
      <c r="CL410" s="70"/>
      <c r="CM410" s="70"/>
      <c r="CN410" s="70"/>
      <c r="CO410" s="70"/>
      <c r="CP410" s="70"/>
      <c r="CQ410" s="70"/>
      <c r="CR410" s="70"/>
      <c r="CS410" s="70"/>
      <c r="CT410" s="70"/>
      <c r="CU410" s="70"/>
      <c r="CV410" s="70"/>
      <c r="CW410" s="70"/>
      <c r="CX410" s="70"/>
      <c r="CY410" s="70"/>
      <c r="CZ410" s="70"/>
      <c r="DA410" s="70"/>
      <c r="DB410" s="70"/>
      <c r="DC410" s="70"/>
      <c r="DD410" s="70"/>
      <c r="DE410" s="70"/>
      <c r="DF410" s="70"/>
      <c r="DG410" s="70"/>
      <c r="DH410" s="70"/>
      <c r="DI410" s="70"/>
      <c r="DJ410" s="70"/>
      <c r="DK410" s="70"/>
      <c r="DL410" s="70"/>
      <c r="DM410" s="70"/>
      <c r="DN410" s="70"/>
      <c r="DO410" s="70"/>
      <c r="DP410" s="70"/>
      <c r="DQ410" s="70"/>
      <c r="DR410" s="70"/>
      <c r="DS410" s="70"/>
      <c r="DT410" s="70"/>
      <c r="DU410" s="70"/>
      <c r="DV410" s="70"/>
      <c r="DW410" s="70"/>
      <c r="DX410" s="70"/>
      <c r="DY410" s="70"/>
      <c r="DZ410" s="70"/>
      <c r="EA410" s="70"/>
      <c r="EB410" s="70"/>
      <c r="EC410" s="70"/>
      <c r="ED410" s="70"/>
      <c r="EE410" s="95" t="s">
        <v>450</v>
      </c>
      <c r="EF410" s="662"/>
      <c r="EG410" s="662"/>
      <c r="EH410" s="662"/>
      <c r="EI410" s="216"/>
      <c r="EJ410" s="673"/>
      <c r="EK410" s="673"/>
      <c r="EL410" s="673"/>
      <c r="EM410" s="673"/>
      <c r="EN410" s="673"/>
      <c r="EO410" s="673"/>
      <c r="EP410" s="673"/>
      <c r="EQ410" s="673"/>
      <c r="ER410" s="673"/>
      <c r="ES410" s="673"/>
      <c r="ET410" s="673"/>
      <c r="EU410" s="673"/>
      <c r="EV410" s="673"/>
      <c r="EW410" s="673"/>
      <c r="EX410" s="673"/>
      <c r="EY410" s="673"/>
      <c r="EZ410" s="673"/>
      <c r="FA410" s="673"/>
      <c r="FB410" s="673"/>
      <c r="FC410" s="673"/>
      <c r="FD410" s="673"/>
      <c r="FE410" s="673"/>
      <c r="FF410" s="673"/>
      <c r="FG410" s="673"/>
      <c r="FH410" s="673"/>
      <c r="FI410" s="673"/>
      <c r="FJ410" s="673"/>
      <c r="FK410" s="673"/>
      <c r="FL410" s="673"/>
      <c r="FM410" s="673"/>
      <c r="FN410" s="673"/>
      <c r="FO410" s="673"/>
      <c r="FP410" s="673"/>
      <c r="FQ410" s="673"/>
      <c r="FR410" s="673"/>
      <c r="FS410" s="673"/>
      <c r="FT410" s="673"/>
      <c r="FU410" s="673"/>
      <c r="FV410" s="673"/>
      <c r="FW410" s="673"/>
      <c r="FX410" s="673"/>
      <c r="FY410" s="673"/>
      <c r="FZ410" s="673"/>
      <c r="GA410" s="673"/>
      <c r="GB410" s="673"/>
      <c r="GC410" s="673"/>
      <c r="GD410" s="673"/>
      <c r="GE410" s="673"/>
      <c r="GF410" s="673"/>
      <c r="GG410" s="673"/>
      <c r="GH410" s="673"/>
      <c r="GI410" s="673"/>
      <c r="GJ410" s="673"/>
      <c r="GK410" s="673"/>
      <c r="GL410" s="673"/>
      <c r="GM410" s="673"/>
      <c r="GN410" s="673"/>
      <c r="GO410" s="673"/>
      <c r="GP410" s="673"/>
      <c r="GQ410" s="673"/>
      <c r="GR410" s="673"/>
      <c r="GS410" s="673"/>
      <c r="GT410" s="673"/>
      <c r="GU410" s="673"/>
      <c r="GV410" s="673"/>
      <c r="GW410" s="673"/>
      <c r="GX410" s="673"/>
      <c r="GY410" s="673"/>
      <c r="GZ410" s="673"/>
      <c r="HA410" s="673"/>
      <c r="HB410" s="673"/>
      <c r="HC410" s="673"/>
      <c r="HD410" s="673"/>
      <c r="HE410" s="673"/>
      <c r="HF410" s="673"/>
      <c r="HG410" s="673"/>
      <c r="HH410" s="673"/>
      <c r="HI410" s="673"/>
      <c r="HJ410" s="673"/>
      <c r="HK410" s="673"/>
      <c r="HL410" s="673"/>
      <c r="HM410" s="673"/>
      <c r="HN410" s="673"/>
      <c r="HO410" s="673"/>
      <c r="HP410" s="673"/>
      <c r="HQ410" s="673"/>
      <c r="HR410" s="673"/>
      <c r="HS410" s="673"/>
      <c r="HT410" s="673"/>
      <c r="HU410" s="673"/>
      <c r="HV410" s="673"/>
      <c r="HW410" s="673"/>
      <c r="HX410" s="673"/>
      <c r="HY410" s="673"/>
      <c r="HZ410" s="673"/>
      <c r="IA410" s="673"/>
      <c r="IB410" s="673"/>
      <c r="IC410" s="673"/>
      <c r="ID410" s="673"/>
      <c r="IE410" s="673"/>
      <c r="IF410" s="673"/>
      <c r="IG410" s="673"/>
      <c r="IH410" s="673"/>
      <c r="II410" s="673"/>
      <c r="IJ410" s="673"/>
      <c r="IK410" s="673"/>
      <c r="IL410" s="673"/>
      <c r="IM410" s="673"/>
      <c r="IN410" s="673"/>
      <c r="IO410" s="673"/>
      <c r="IP410" s="673"/>
      <c r="IQ410" s="70"/>
    </row>
    <row r="411" spans="18:251" ht="16.5" hidden="1" customHeight="1">
      <c r="R411" s="95"/>
      <c r="S411" s="95"/>
      <c r="T411" s="95"/>
      <c r="U411" s="70"/>
      <c r="V411" s="214"/>
      <c r="W411" s="70"/>
      <c r="X411" s="70"/>
      <c r="Y411" s="70"/>
      <c r="Z411" s="70"/>
      <c r="AA411" s="70"/>
      <c r="AB411" s="70"/>
      <c r="AC411" s="70"/>
      <c r="AD411" s="70"/>
      <c r="AE411" s="70"/>
      <c r="AF411" s="70"/>
      <c r="AG411" s="70"/>
      <c r="AH411" s="70"/>
      <c r="AI411" s="70"/>
      <c r="AJ411" s="70"/>
      <c r="AK411" s="70"/>
      <c r="AL411" s="70"/>
      <c r="AM411" s="70"/>
      <c r="AN411" s="70"/>
      <c r="AO411" s="70"/>
      <c r="AP411" s="70"/>
      <c r="AQ411" s="70"/>
      <c r="AR411" s="70"/>
      <c r="AS411" s="70"/>
      <c r="AT411" s="70"/>
      <c r="AU411" s="70"/>
      <c r="AV411" s="70"/>
      <c r="AW411" s="70"/>
      <c r="AX411" s="70"/>
      <c r="AY411" s="70"/>
      <c r="AZ411" s="70"/>
      <c r="BA411" s="70"/>
      <c r="BB411" s="70"/>
      <c r="BC411" s="70"/>
      <c r="BD411" s="70"/>
      <c r="BE411" s="70"/>
      <c r="BF411" s="70"/>
      <c r="BG411" s="70"/>
      <c r="BH411" s="70"/>
      <c r="BI411" s="70"/>
      <c r="BJ411" s="70"/>
      <c r="BK411" s="70"/>
      <c r="BL411" s="70"/>
      <c r="BM411" s="70"/>
      <c r="BN411" s="70"/>
      <c r="BO411" s="70"/>
      <c r="BP411" s="70"/>
      <c r="BQ411" s="70"/>
      <c r="BR411" s="70"/>
      <c r="BS411" s="70"/>
      <c r="BT411" s="70"/>
      <c r="BU411" s="70"/>
      <c r="BV411" s="70"/>
      <c r="BW411" s="70"/>
      <c r="BX411" s="70"/>
      <c r="BY411" s="70"/>
      <c r="BZ411" s="70"/>
      <c r="CA411" s="70"/>
      <c r="CB411" s="70"/>
      <c r="CC411" s="70"/>
      <c r="CD411" s="70"/>
      <c r="CE411" s="70"/>
      <c r="CF411" s="70"/>
      <c r="CG411" s="70"/>
      <c r="CH411" s="70"/>
      <c r="CI411" s="70"/>
      <c r="CJ411" s="70"/>
      <c r="CK411" s="70"/>
      <c r="CL411" s="70"/>
      <c r="CM411" s="70"/>
      <c r="CN411" s="70"/>
      <c r="CO411" s="70"/>
      <c r="CP411" s="70"/>
      <c r="CQ411" s="70"/>
      <c r="CR411" s="70"/>
      <c r="CS411" s="70"/>
      <c r="CT411" s="70"/>
      <c r="CU411" s="70"/>
      <c r="CV411" s="70"/>
      <c r="CW411" s="70"/>
      <c r="CX411" s="70"/>
      <c r="CY411" s="70"/>
      <c r="CZ411" s="70"/>
      <c r="DA411" s="70"/>
      <c r="DB411" s="70"/>
      <c r="DC411" s="70"/>
      <c r="DD411" s="70"/>
      <c r="DE411" s="70"/>
      <c r="DF411" s="70"/>
      <c r="DG411" s="70"/>
      <c r="DH411" s="70"/>
      <c r="DI411" s="70"/>
      <c r="DJ411" s="70"/>
      <c r="DK411" s="70"/>
      <c r="DL411" s="70"/>
      <c r="DM411" s="70"/>
      <c r="DN411" s="70"/>
      <c r="DO411" s="70"/>
      <c r="DP411" s="70"/>
      <c r="DQ411" s="70"/>
      <c r="DR411" s="70"/>
      <c r="DS411" s="70"/>
      <c r="DT411" s="70"/>
      <c r="DU411" s="70"/>
      <c r="DV411" s="70"/>
      <c r="DW411" s="70"/>
      <c r="DX411" s="70"/>
      <c r="DY411" s="70"/>
      <c r="DZ411" s="70"/>
      <c r="EA411" s="70"/>
      <c r="EB411" s="70"/>
      <c r="EC411" s="70"/>
      <c r="ED411" s="70"/>
      <c r="EE411" s="95" t="s">
        <v>450</v>
      </c>
      <c r="EF411" s="662"/>
      <c r="EG411" s="662"/>
      <c r="EH411" s="662"/>
      <c r="EI411" s="216"/>
      <c r="EJ411" s="673"/>
      <c r="EK411" s="673"/>
      <c r="EL411" s="673"/>
      <c r="EM411" s="673"/>
      <c r="EN411" s="673"/>
      <c r="EO411" s="673"/>
      <c r="EP411" s="673"/>
      <c r="EQ411" s="673"/>
      <c r="ER411" s="673"/>
      <c r="ES411" s="673"/>
      <c r="ET411" s="673"/>
      <c r="EU411" s="673"/>
      <c r="EV411" s="673"/>
      <c r="EW411" s="673"/>
      <c r="EX411" s="673"/>
      <c r="EY411" s="673"/>
      <c r="EZ411" s="673"/>
      <c r="FA411" s="673"/>
      <c r="FB411" s="673"/>
      <c r="FC411" s="673"/>
      <c r="FD411" s="673"/>
      <c r="FE411" s="673"/>
      <c r="FF411" s="673"/>
      <c r="FG411" s="673"/>
      <c r="FH411" s="673"/>
      <c r="FI411" s="673"/>
      <c r="FJ411" s="673"/>
      <c r="FK411" s="673"/>
      <c r="FL411" s="673"/>
      <c r="FM411" s="673"/>
      <c r="FN411" s="673"/>
      <c r="FO411" s="673"/>
      <c r="FP411" s="673"/>
      <c r="FQ411" s="673"/>
      <c r="FR411" s="673"/>
      <c r="FS411" s="673"/>
      <c r="FT411" s="673"/>
      <c r="FU411" s="673"/>
      <c r="FV411" s="673"/>
      <c r="FW411" s="673"/>
      <c r="FX411" s="673"/>
      <c r="FY411" s="673"/>
      <c r="FZ411" s="673"/>
      <c r="GA411" s="673"/>
      <c r="GB411" s="673"/>
      <c r="GC411" s="673"/>
      <c r="GD411" s="673"/>
      <c r="GE411" s="673"/>
      <c r="GF411" s="673"/>
      <c r="GG411" s="673"/>
      <c r="GH411" s="673"/>
      <c r="GI411" s="673"/>
      <c r="GJ411" s="673"/>
      <c r="GK411" s="673"/>
      <c r="GL411" s="673"/>
      <c r="GM411" s="673"/>
      <c r="GN411" s="673"/>
      <c r="GO411" s="673"/>
      <c r="GP411" s="673"/>
      <c r="GQ411" s="673"/>
      <c r="GR411" s="673"/>
      <c r="GS411" s="673"/>
      <c r="GT411" s="673"/>
      <c r="GU411" s="673"/>
      <c r="GV411" s="673"/>
      <c r="GW411" s="673"/>
      <c r="GX411" s="673"/>
      <c r="GY411" s="673"/>
      <c r="GZ411" s="673"/>
      <c r="HA411" s="673"/>
      <c r="HB411" s="673"/>
      <c r="HC411" s="673"/>
      <c r="HD411" s="673"/>
      <c r="HE411" s="673"/>
      <c r="HF411" s="673"/>
      <c r="HG411" s="673"/>
      <c r="HH411" s="673"/>
      <c r="HI411" s="673"/>
      <c r="HJ411" s="673"/>
      <c r="HK411" s="673"/>
      <c r="HL411" s="673"/>
      <c r="HM411" s="673"/>
      <c r="HN411" s="673"/>
      <c r="HO411" s="673"/>
      <c r="HP411" s="673"/>
      <c r="HQ411" s="673"/>
      <c r="HR411" s="673"/>
      <c r="HS411" s="673"/>
      <c r="HT411" s="673"/>
      <c r="HU411" s="673"/>
      <c r="HV411" s="673"/>
      <c r="HW411" s="673"/>
      <c r="HX411" s="673"/>
      <c r="HY411" s="673"/>
      <c r="HZ411" s="673"/>
      <c r="IA411" s="673"/>
      <c r="IB411" s="673"/>
      <c r="IC411" s="673"/>
      <c r="ID411" s="673"/>
      <c r="IE411" s="673"/>
      <c r="IF411" s="673"/>
      <c r="IG411" s="673"/>
      <c r="IH411" s="673"/>
      <c r="II411" s="673"/>
      <c r="IJ411" s="673"/>
      <c r="IK411" s="673"/>
      <c r="IL411" s="673"/>
      <c r="IM411" s="673"/>
      <c r="IN411" s="673"/>
      <c r="IO411" s="673"/>
      <c r="IP411" s="673"/>
      <c r="IQ411" s="70"/>
    </row>
    <row r="412" spans="18:251" ht="16.5" hidden="1" customHeight="1">
      <c r="R412" s="95"/>
      <c r="S412" s="95"/>
      <c r="T412" s="95"/>
      <c r="U412" s="70"/>
      <c r="V412" s="214"/>
      <c r="W412" s="70"/>
      <c r="X412" s="70"/>
      <c r="Y412" s="70"/>
      <c r="Z412" s="70"/>
      <c r="AA412" s="70"/>
      <c r="AB412" s="70"/>
      <c r="AC412" s="70"/>
      <c r="AD412" s="70"/>
      <c r="AE412" s="70"/>
      <c r="AF412" s="70"/>
      <c r="AG412" s="70"/>
      <c r="AH412" s="70"/>
      <c r="AI412" s="70"/>
      <c r="AJ412" s="70"/>
      <c r="AK412" s="70"/>
      <c r="AL412" s="70"/>
      <c r="AM412" s="70"/>
      <c r="AN412" s="70"/>
      <c r="AO412" s="70"/>
      <c r="AP412" s="70"/>
      <c r="AQ412" s="70"/>
      <c r="AR412" s="70"/>
      <c r="AS412" s="70"/>
      <c r="AT412" s="70"/>
      <c r="AU412" s="70"/>
      <c r="AV412" s="70"/>
      <c r="AW412" s="70"/>
      <c r="AX412" s="70"/>
      <c r="AY412" s="70"/>
      <c r="AZ412" s="70"/>
      <c r="BA412" s="70"/>
      <c r="BB412" s="70"/>
      <c r="BC412" s="70"/>
      <c r="BD412" s="70"/>
      <c r="BE412" s="70"/>
      <c r="BF412" s="70"/>
      <c r="BG412" s="70"/>
      <c r="BH412" s="70"/>
      <c r="BI412" s="70"/>
      <c r="BJ412" s="70"/>
      <c r="BK412" s="70"/>
      <c r="BL412" s="70"/>
      <c r="BM412" s="70"/>
      <c r="BN412" s="70"/>
      <c r="BO412" s="70"/>
      <c r="BP412" s="70"/>
      <c r="BQ412" s="70"/>
      <c r="BR412" s="70"/>
      <c r="BS412" s="70"/>
      <c r="BT412" s="70"/>
      <c r="BU412" s="70"/>
      <c r="BV412" s="70"/>
      <c r="BW412" s="70"/>
      <c r="BX412" s="70"/>
      <c r="BY412" s="70"/>
      <c r="BZ412" s="70"/>
      <c r="CA412" s="70"/>
      <c r="CB412" s="70"/>
      <c r="CC412" s="70"/>
      <c r="CD412" s="70"/>
      <c r="CE412" s="70"/>
      <c r="CF412" s="70"/>
      <c r="CG412" s="70"/>
      <c r="CH412" s="70"/>
      <c r="CI412" s="70"/>
      <c r="CJ412" s="70"/>
      <c r="CK412" s="70"/>
      <c r="CL412" s="70"/>
      <c r="CM412" s="70"/>
      <c r="CN412" s="70"/>
      <c r="CO412" s="70"/>
      <c r="CP412" s="70"/>
      <c r="CQ412" s="70"/>
      <c r="CR412" s="70"/>
      <c r="CS412" s="70"/>
      <c r="CT412" s="70"/>
      <c r="CU412" s="70"/>
      <c r="CV412" s="70"/>
      <c r="CW412" s="70"/>
      <c r="CX412" s="70"/>
      <c r="CY412" s="70"/>
      <c r="CZ412" s="70"/>
      <c r="DA412" s="70"/>
      <c r="DB412" s="70"/>
      <c r="DC412" s="70"/>
      <c r="DD412" s="70"/>
      <c r="DE412" s="70"/>
      <c r="DF412" s="70"/>
      <c r="DG412" s="70"/>
      <c r="DH412" s="70"/>
      <c r="DI412" s="70"/>
      <c r="DJ412" s="70"/>
      <c r="DK412" s="70"/>
      <c r="DL412" s="70"/>
      <c r="DM412" s="70"/>
      <c r="DN412" s="70"/>
      <c r="DO412" s="70"/>
      <c r="DP412" s="70"/>
      <c r="DQ412" s="70"/>
      <c r="DR412" s="70"/>
      <c r="DS412" s="70"/>
      <c r="DT412" s="70"/>
      <c r="DU412" s="70"/>
      <c r="DV412" s="70"/>
      <c r="DW412" s="70"/>
      <c r="DX412" s="70"/>
      <c r="DY412" s="70"/>
      <c r="DZ412" s="70"/>
      <c r="EA412" s="70"/>
      <c r="EB412" s="70"/>
      <c r="EC412" s="70"/>
      <c r="ED412" s="70"/>
      <c r="EE412" s="95" t="s">
        <v>450</v>
      </c>
      <c r="EF412" s="662"/>
      <c r="EG412" s="662"/>
      <c r="EH412" s="662"/>
      <c r="EI412" s="216"/>
      <c r="EJ412" s="673"/>
      <c r="EK412" s="673"/>
      <c r="EL412" s="673"/>
      <c r="EM412" s="673"/>
      <c r="EN412" s="673"/>
      <c r="EO412" s="673"/>
      <c r="EP412" s="673"/>
      <c r="EQ412" s="673"/>
      <c r="ER412" s="673"/>
      <c r="ES412" s="673"/>
      <c r="ET412" s="673"/>
      <c r="EU412" s="673"/>
      <c r="EV412" s="673"/>
      <c r="EW412" s="673"/>
      <c r="EX412" s="673"/>
      <c r="EY412" s="673"/>
      <c r="EZ412" s="673"/>
      <c r="FA412" s="673"/>
      <c r="FB412" s="673"/>
      <c r="FC412" s="673"/>
      <c r="FD412" s="673"/>
      <c r="FE412" s="673"/>
      <c r="FF412" s="673"/>
      <c r="FG412" s="673"/>
      <c r="FH412" s="673"/>
      <c r="FI412" s="673"/>
      <c r="FJ412" s="673"/>
      <c r="FK412" s="673"/>
      <c r="FL412" s="673"/>
      <c r="FM412" s="673"/>
      <c r="FN412" s="673"/>
      <c r="FO412" s="673"/>
      <c r="FP412" s="673"/>
      <c r="FQ412" s="673"/>
      <c r="FR412" s="673"/>
      <c r="FS412" s="673"/>
      <c r="FT412" s="673"/>
      <c r="FU412" s="673"/>
      <c r="FV412" s="673"/>
      <c r="FW412" s="673"/>
      <c r="FX412" s="673"/>
      <c r="FY412" s="673"/>
      <c r="FZ412" s="673"/>
      <c r="GA412" s="673"/>
      <c r="GB412" s="673"/>
      <c r="GC412" s="673"/>
      <c r="GD412" s="673"/>
      <c r="GE412" s="673"/>
      <c r="GF412" s="673"/>
      <c r="GG412" s="673"/>
      <c r="GH412" s="673"/>
      <c r="GI412" s="673"/>
      <c r="GJ412" s="673"/>
      <c r="GK412" s="673"/>
      <c r="GL412" s="673"/>
      <c r="GM412" s="673"/>
      <c r="GN412" s="673"/>
      <c r="GO412" s="673"/>
      <c r="GP412" s="673"/>
      <c r="GQ412" s="673"/>
      <c r="GR412" s="673"/>
      <c r="GS412" s="673"/>
      <c r="GT412" s="673"/>
      <c r="GU412" s="673"/>
      <c r="GV412" s="673"/>
      <c r="GW412" s="673"/>
      <c r="GX412" s="673"/>
      <c r="GY412" s="673"/>
      <c r="GZ412" s="673"/>
      <c r="HA412" s="673"/>
      <c r="HB412" s="673"/>
      <c r="HC412" s="673"/>
      <c r="HD412" s="673"/>
      <c r="HE412" s="673"/>
      <c r="HF412" s="673"/>
      <c r="HG412" s="673"/>
      <c r="HH412" s="673"/>
      <c r="HI412" s="673"/>
      <c r="HJ412" s="673"/>
      <c r="HK412" s="673"/>
      <c r="HL412" s="673"/>
      <c r="HM412" s="673"/>
      <c r="HN412" s="673"/>
      <c r="HO412" s="673"/>
      <c r="HP412" s="673"/>
      <c r="HQ412" s="673"/>
      <c r="HR412" s="673"/>
      <c r="HS412" s="673"/>
      <c r="HT412" s="673"/>
      <c r="HU412" s="673"/>
      <c r="HV412" s="673"/>
      <c r="HW412" s="673"/>
      <c r="HX412" s="673"/>
      <c r="HY412" s="673"/>
      <c r="HZ412" s="673"/>
      <c r="IA412" s="673"/>
      <c r="IB412" s="673"/>
      <c r="IC412" s="673"/>
      <c r="ID412" s="673"/>
      <c r="IE412" s="673"/>
      <c r="IF412" s="673"/>
      <c r="IG412" s="673"/>
      <c r="IH412" s="673"/>
      <c r="II412" s="673"/>
      <c r="IJ412" s="673"/>
      <c r="IK412" s="673"/>
      <c r="IL412" s="673"/>
      <c r="IM412" s="673"/>
      <c r="IN412" s="673"/>
      <c r="IO412" s="673"/>
      <c r="IP412" s="673"/>
      <c r="IQ412" s="70"/>
    </row>
    <row r="413" spans="18:251" ht="16.5" hidden="1" customHeight="1">
      <c r="R413" s="95"/>
      <c r="S413" s="95"/>
      <c r="T413" s="95"/>
      <c r="U413" s="70"/>
      <c r="V413" s="214"/>
      <c r="W413" s="70"/>
      <c r="X413" s="70"/>
      <c r="Y413" s="70"/>
      <c r="Z413" s="70"/>
      <c r="AA413" s="70"/>
      <c r="AB413" s="70"/>
      <c r="AC413" s="70"/>
      <c r="AD413" s="70"/>
      <c r="AE413" s="70"/>
      <c r="AF413" s="70"/>
      <c r="AG413" s="70"/>
      <c r="AH413" s="70"/>
      <c r="AI413" s="70"/>
      <c r="AJ413" s="70"/>
      <c r="AK413" s="70"/>
      <c r="AL413" s="70"/>
      <c r="AM413" s="70"/>
      <c r="AN413" s="70"/>
      <c r="AO413" s="70"/>
      <c r="AP413" s="70"/>
      <c r="AQ413" s="70"/>
      <c r="AR413" s="70"/>
      <c r="AS413" s="70"/>
      <c r="AT413" s="70"/>
      <c r="AU413" s="70"/>
      <c r="AV413" s="70"/>
      <c r="AW413" s="70"/>
      <c r="AX413" s="70"/>
      <c r="AY413" s="70"/>
      <c r="AZ413" s="70"/>
      <c r="BA413" s="70"/>
      <c r="BB413" s="70"/>
      <c r="BC413" s="70"/>
      <c r="BD413" s="70"/>
      <c r="BE413" s="70"/>
      <c r="BF413" s="70"/>
      <c r="BG413" s="70"/>
      <c r="BH413" s="70"/>
      <c r="BI413" s="70"/>
      <c r="BJ413" s="70"/>
      <c r="BK413" s="70"/>
      <c r="BL413" s="70"/>
      <c r="BM413" s="70"/>
      <c r="BN413" s="70"/>
      <c r="BO413" s="70"/>
      <c r="BP413" s="70"/>
      <c r="BQ413" s="70"/>
      <c r="BR413" s="70"/>
      <c r="BS413" s="70"/>
      <c r="BT413" s="70"/>
      <c r="BU413" s="70"/>
      <c r="BV413" s="70"/>
      <c r="BW413" s="70"/>
      <c r="BX413" s="70"/>
      <c r="BY413" s="70"/>
      <c r="BZ413" s="70"/>
      <c r="CA413" s="70"/>
      <c r="CB413" s="70"/>
      <c r="CC413" s="70"/>
      <c r="CD413" s="70"/>
      <c r="CE413" s="70"/>
      <c r="CF413" s="70"/>
      <c r="CG413" s="70"/>
      <c r="CH413" s="70"/>
      <c r="CI413" s="70"/>
      <c r="CJ413" s="70"/>
      <c r="CK413" s="70"/>
      <c r="CL413" s="70"/>
      <c r="CM413" s="70"/>
      <c r="CN413" s="70"/>
      <c r="CO413" s="70"/>
      <c r="CP413" s="70"/>
      <c r="CQ413" s="70"/>
      <c r="CR413" s="70"/>
      <c r="CS413" s="70"/>
      <c r="CT413" s="70"/>
      <c r="CU413" s="70"/>
      <c r="CV413" s="70"/>
      <c r="CW413" s="70"/>
      <c r="CX413" s="70"/>
      <c r="CY413" s="70"/>
      <c r="CZ413" s="70"/>
      <c r="DA413" s="70"/>
      <c r="DB413" s="70"/>
      <c r="DC413" s="70"/>
      <c r="DD413" s="70"/>
      <c r="DE413" s="70"/>
      <c r="DF413" s="70"/>
      <c r="DG413" s="70"/>
      <c r="DH413" s="70"/>
      <c r="DI413" s="70"/>
      <c r="DJ413" s="70"/>
      <c r="DK413" s="70"/>
      <c r="DL413" s="70"/>
      <c r="DM413" s="70"/>
      <c r="DN413" s="70"/>
      <c r="DO413" s="70"/>
      <c r="DP413" s="70"/>
      <c r="DQ413" s="70"/>
      <c r="DR413" s="70"/>
      <c r="DS413" s="70"/>
      <c r="DT413" s="70"/>
      <c r="DU413" s="70"/>
      <c r="DV413" s="70"/>
      <c r="DW413" s="70"/>
      <c r="DX413" s="70"/>
      <c r="DY413" s="70"/>
      <c r="DZ413" s="70"/>
      <c r="EA413" s="70"/>
      <c r="EB413" s="70"/>
      <c r="EC413" s="70"/>
      <c r="ED413" s="70"/>
      <c r="EE413" s="95" t="s">
        <v>450</v>
      </c>
      <c r="EF413" s="662"/>
      <c r="EG413" s="662"/>
      <c r="EH413" s="662"/>
      <c r="EI413" s="216"/>
      <c r="EJ413" s="673"/>
      <c r="EK413" s="673"/>
      <c r="EL413" s="673"/>
      <c r="EM413" s="673"/>
      <c r="EN413" s="673"/>
      <c r="EO413" s="673"/>
      <c r="EP413" s="673"/>
      <c r="EQ413" s="673"/>
      <c r="ER413" s="673"/>
      <c r="ES413" s="673"/>
      <c r="ET413" s="673"/>
      <c r="EU413" s="673"/>
      <c r="EV413" s="673"/>
      <c r="EW413" s="673"/>
      <c r="EX413" s="673"/>
      <c r="EY413" s="673"/>
      <c r="EZ413" s="673"/>
      <c r="FA413" s="673"/>
      <c r="FB413" s="673"/>
      <c r="FC413" s="673"/>
      <c r="FD413" s="673"/>
      <c r="FE413" s="673"/>
      <c r="FF413" s="673"/>
      <c r="FG413" s="673"/>
      <c r="FH413" s="673"/>
      <c r="FI413" s="673"/>
      <c r="FJ413" s="673"/>
      <c r="FK413" s="673"/>
      <c r="FL413" s="673"/>
      <c r="FM413" s="673"/>
      <c r="FN413" s="673"/>
      <c r="FO413" s="673"/>
      <c r="FP413" s="673"/>
      <c r="FQ413" s="673"/>
      <c r="FR413" s="673"/>
      <c r="FS413" s="673"/>
      <c r="FT413" s="673"/>
      <c r="FU413" s="673"/>
      <c r="FV413" s="673"/>
      <c r="FW413" s="673"/>
      <c r="FX413" s="673"/>
      <c r="FY413" s="673"/>
      <c r="FZ413" s="673"/>
      <c r="GA413" s="673"/>
      <c r="GB413" s="673"/>
      <c r="GC413" s="673"/>
      <c r="GD413" s="673"/>
      <c r="GE413" s="673"/>
      <c r="GF413" s="673"/>
      <c r="GG413" s="673"/>
      <c r="GH413" s="673"/>
      <c r="GI413" s="673"/>
      <c r="GJ413" s="673"/>
      <c r="GK413" s="673"/>
      <c r="GL413" s="673"/>
      <c r="GM413" s="673"/>
      <c r="GN413" s="673"/>
      <c r="GO413" s="673"/>
      <c r="GP413" s="673"/>
      <c r="GQ413" s="673"/>
      <c r="GR413" s="673"/>
      <c r="GS413" s="673"/>
      <c r="GT413" s="673"/>
      <c r="GU413" s="673"/>
      <c r="GV413" s="673"/>
      <c r="GW413" s="673"/>
      <c r="GX413" s="673"/>
      <c r="GY413" s="673"/>
      <c r="GZ413" s="673"/>
      <c r="HA413" s="673"/>
      <c r="HB413" s="673"/>
      <c r="HC413" s="673"/>
      <c r="HD413" s="673"/>
      <c r="HE413" s="673"/>
      <c r="HF413" s="673"/>
      <c r="HG413" s="673"/>
      <c r="HH413" s="673"/>
      <c r="HI413" s="673"/>
      <c r="HJ413" s="673"/>
      <c r="HK413" s="673"/>
      <c r="HL413" s="673"/>
      <c r="HM413" s="673"/>
      <c r="HN413" s="673"/>
      <c r="HO413" s="673"/>
      <c r="HP413" s="673"/>
      <c r="HQ413" s="673"/>
      <c r="HR413" s="673"/>
      <c r="HS413" s="673"/>
      <c r="HT413" s="673"/>
      <c r="HU413" s="673"/>
      <c r="HV413" s="673"/>
      <c r="HW413" s="673"/>
      <c r="HX413" s="673"/>
      <c r="HY413" s="673"/>
      <c r="HZ413" s="673"/>
      <c r="IA413" s="673"/>
      <c r="IB413" s="673"/>
      <c r="IC413" s="673"/>
      <c r="ID413" s="673"/>
      <c r="IE413" s="673"/>
      <c r="IF413" s="673"/>
      <c r="IG413" s="673"/>
      <c r="IH413" s="673"/>
      <c r="II413" s="673"/>
      <c r="IJ413" s="673"/>
      <c r="IK413" s="673"/>
      <c r="IL413" s="673"/>
      <c r="IM413" s="673"/>
      <c r="IN413" s="673"/>
      <c r="IO413" s="673"/>
      <c r="IP413" s="673"/>
      <c r="IQ413" s="70"/>
    </row>
    <row r="414" spans="18:251" ht="16.5" hidden="1" customHeight="1">
      <c r="R414" s="95"/>
      <c r="S414" s="95"/>
      <c r="T414" s="95"/>
      <c r="U414" s="70"/>
      <c r="V414" s="214"/>
      <c r="W414" s="70"/>
      <c r="X414" s="70"/>
      <c r="Y414" s="70"/>
      <c r="Z414" s="70"/>
      <c r="AA414" s="70"/>
      <c r="AB414" s="70"/>
      <c r="AC414" s="70"/>
      <c r="AD414" s="70"/>
      <c r="AE414" s="70"/>
      <c r="AF414" s="70"/>
      <c r="AG414" s="70"/>
      <c r="AH414" s="70"/>
      <c r="AI414" s="70"/>
      <c r="AJ414" s="70"/>
      <c r="AK414" s="70"/>
      <c r="AL414" s="70"/>
      <c r="AM414" s="70"/>
      <c r="AN414" s="70"/>
      <c r="AO414" s="70"/>
      <c r="AP414" s="70"/>
      <c r="AQ414" s="70"/>
      <c r="AR414" s="70"/>
      <c r="AS414" s="70"/>
      <c r="AT414" s="70"/>
      <c r="AU414" s="70"/>
      <c r="AV414" s="70"/>
      <c r="AW414" s="70"/>
      <c r="AX414" s="70"/>
      <c r="AY414" s="70"/>
      <c r="AZ414" s="70"/>
      <c r="BA414" s="70"/>
      <c r="BB414" s="70"/>
      <c r="BC414" s="70"/>
      <c r="BD414" s="70"/>
      <c r="BE414" s="70"/>
      <c r="BF414" s="70"/>
      <c r="BG414" s="70"/>
      <c r="BH414" s="70"/>
      <c r="BI414" s="70"/>
      <c r="BJ414" s="70"/>
      <c r="BK414" s="70"/>
      <c r="BL414" s="70"/>
      <c r="BM414" s="70"/>
      <c r="BN414" s="70"/>
      <c r="BO414" s="70"/>
      <c r="BP414" s="70"/>
      <c r="BQ414" s="70"/>
      <c r="BR414" s="70"/>
      <c r="BS414" s="70"/>
      <c r="BT414" s="70"/>
      <c r="BU414" s="70"/>
      <c r="BV414" s="70"/>
      <c r="BW414" s="70"/>
      <c r="BX414" s="70"/>
      <c r="BY414" s="70"/>
      <c r="BZ414" s="70"/>
      <c r="CA414" s="70"/>
      <c r="CB414" s="70"/>
      <c r="CC414" s="70"/>
      <c r="CD414" s="70"/>
      <c r="CE414" s="70"/>
      <c r="CF414" s="70"/>
      <c r="CG414" s="70"/>
      <c r="CH414" s="70"/>
      <c r="CI414" s="70"/>
      <c r="CJ414" s="70"/>
      <c r="CK414" s="70"/>
      <c r="CL414" s="70"/>
      <c r="CM414" s="70"/>
      <c r="CN414" s="70"/>
      <c r="CO414" s="70"/>
      <c r="CP414" s="70"/>
      <c r="CQ414" s="70"/>
      <c r="CR414" s="70"/>
      <c r="CS414" s="70"/>
      <c r="CT414" s="70"/>
      <c r="CU414" s="70"/>
      <c r="CV414" s="70"/>
      <c r="CW414" s="70"/>
      <c r="CX414" s="70"/>
      <c r="CY414" s="70"/>
      <c r="CZ414" s="70"/>
      <c r="DA414" s="70"/>
      <c r="DB414" s="70"/>
      <c r="DC414" s="70"/>
      <c r="DD414" s="70"/>
      <c r="DE414" s="70"/>
      <c r="DF414" s="70"/>
      <c r="DG414" s="70"/>
      <c r="DH414" s="70"/>
      <c r="DI414" s="70"/>
      <c r="DJ414" s="70"/>
      <c r="DK414" s="70"/>
      <c r="DL414" s="70"/>
      <c r="DM414" s="70"/>
      <c r="DN414" s="70"/>
      <c r="DO414" s="70"/>
      <c r="DP414" s="70"/>
      <c r="DQ414" s="70"/>
      <c r="DR414" s="70"/>
      <c r="DS414" s="70"/>
      <c r="DT414" s="70"/>
      <c r="DU414" s="70"/>
      <c r="DV414" s="70"/>
      <c r="DW414" s="70"/>
      <c r="DX414" s="70"/>
      <c r="DY414" s="70"/>
      <c r="DZ414" s="70"/>
      <c r="EA414" s="70"/>
      <c r="EB414" s="70"/>
      <c r="EC414" s="70"/>
      <c r="ED414" s="70"/>
      <c r="EE414" s="95" t="s">
        <v>450</v>
      </c>
      <c r="EF414" s="662"/>
      <c r="EG414" s="662"/>
      <c r="EH414" s="662"/>
      <c r="EI414" s="216"/>
      <c r="EJ414" s="673"/>
      <c r="EK414" s="673"/>
      <c r="EL414" s="673"/>
      <c r="EM414" s="673"/>
      <c r="EN414" s="673"/>
      <c r="EO414" s="673"/>
      <c r="EP414" s="673"/>
      <c r="EQ414" s="673"/>
      <c r="ER414" s="673"/>
      <c r="ES414" s="673"/>
      <c r="ET414" s="673"/>
      <c r="EU414" s="673"/>
      <c r="EV414" s="673"/>
      <c r="EW414" s="673"/>
      <c r="EX414" s="673"/>
      <c r="EY414" s="673"/>
      <c r="EZ414" s="673"/>
      <c r="FA414" s="673"/>
      <c r="FB414" s="673"/>
      <c r="FC414" s="673"/>
      <c r="FD414" s="673"/>
      <c r="FE414" s="673"/>
      <c r="FF414" s="673"/>
      <c r="FG414" s="673"/>
      <c r="FH414" s="673"/>
      <c r="FI414" s="673"/>
      <c r="FJ414" s="673"/>
      <c r="FK414" s="673"/>
      <c r="FL414" s="673"/>
      <c r="FM414" s="673"/>
      <c r="FN414" s="673"/>
      <c r="FO414" s="673"/>
      <c r="FP414" s="673"/>
      <c r="FQ414" s="673"/>
      <c r="FR414" s="673"/>
      <c r="FS414" s="673"/>
      <c r="FT414" s="673"/>
      <c r="FU414" s="673"/>
      <c r="FV414" s="673"/>
      <c r="FW414" s="673"/>
      <c r="FX414" s="673"/>
      <c r="FY414" s="673"/>
      <c r="FZ414" s="673"/>
      <c r="GA414" s="673"/>
      <c r="GB414" s="673"/>
      <c r="GC414" s="673"/>
      <c r="GD414" s="673"/>
      <c r="GE414" s="673"/>
      <c r="GF414" s="673"/>
      <c r="GG414" s="673"/>
      <c r="GH414" s="673"/>
      <c r="GI414" s="673"/>
      <c r="GJ414" s="673"/>
      <c r="GK414" s="673"/>
      <c r="GL414" s="673"/>
      <c r="GM414" s="673"/>
      <c r="GN414" s="673"/>
      <c r="GO414" s="673"/>
      <c r="GP414" s="673"/>
      <c r="GQ414" s="673"/>
      <c r="GR414" s="673"/>
      <c r="GS414" s="673"/>
      <c r="GT414" s="673"/>
      <c r="GU414" s="673"/>
      <c r="GV414" s="673"/>
      <c r="GW414" s="673"/>
      <c r="GX414" s="673"/>
      <c r="GY414" s="673"/>
      <c r="GZ414" s="673"/>
      <c r="HA414" s="673"/>
      <c r="HB414" s="673"/>
      <c r="HC414" s="673"/>
      <c r="HD414" s="673"/>
      <c r="HE414" s="673"/>
      <c r="HF414" s="673"/>
      <c r="HG414" s="673"/>
      <c r="HH414" s="673"/>
      <c r="HI414" s="673"/>
      <c r="HJ414" s="673"/>
      <c r="HK414" s="673"/>
      <c r="HL414" s="673"/>
      <c r="HM414" s="673"/>
      <c r="HN414" s="673"/>
      <c r="HO414" s="673"/>
      <c r="HP414" s="673"/>
      <c r="HQ414" s="673"/>
      <c r="HR414" s="673"/>
      <c r="HS414" s="673"/>
      <c r="HT414" s="673"/>
      <c r="HU414" s="673"/>
      <c r="HV414" s="673"/>
      <c r="HW414" s="673"/>
      <c r="HX414" s="673"/>
      <c r="HY414" s="673"/>
      <c r="HZ414" s="673"/>
      <c r="IA414" s="673"/>
      <c r="IB414" s="673"/>
      <c r="IC414" s="673"/>
      <c r="ID414" s="673"/>
      <c r="IE414" s="673"/>
      <c r="IF414" s="673"/>
      <c r="IG414" s="673"/>
      <c r="IH414" s="673"/>
      <c r="II414" s="673"/>
      <c r="IJ414" s="673"/>
      <c r="IK414" s="673"/>
      <c r="IL414" s="673"/>
      <c r="IM414" s="673"/>
      <c r="IN414" s="673"/>
      <c r="IO414" s="673"/>
      <c r="IP414" s="673"/>
      <c r="IQ414" s="70"/>
    </row>
    <row r="415" spans="18:251" ht="16.5" hidden="1" customHeight="1">
      <c r="R415" s="95"/>
      <c r="S415" s="95"/>
      <c r="T415" s="95"/>
      <c r="U415" s="70"/>
      <c r="V415" s="214"/>
      <c r="W415" s="70"/>
      <c r="X415" s="70"/>
      <c r="Y415" s="70"/>
      <c r="Z415" s="70"/>
      <c r="AA415" s="70"/>
      <c r="AB415" s="70"/>
      <c r="AC415" s="70"/>
      <c r="AD415" s="70"/>
      <c r="AE415" s="70"/>
      <c r="AF415" s="70"/>
      <c r="AG415" s="70"/>
      <c r="AH415" s="70"/>
      <c r="AI415" s="70"/>
      <c r="AJ415" s="70"/>
      <c r="AK415" s="70"/>
      <c r="AL415" s="70"/>
      <c r="AM415" s="70"/>
      <c r="AN415" s="70"/>
      <c r="AO415" s="70"/>
      <c r="AP415" s="70"/>
      <c r="AQ415" s="70"/>
      <c r="AR415" s="70"/>
      <c r="AS415" s="70"/>
      <c r="AT415" s="70"/>
      <c r="AU415" s="70"/>
      <c r="AV415" s="70"/>
      <c r="AW415" s="70"/>
      <c r="AX415" s="70"/>
      <c r="AY415" s="70"/>
      <c r="AZ415" s="70"/>
      <c r="BA415" s="70"/>
      <c r="BB415" s="70"/>
      <c r="BC415" s="70"/>
      <c r="BD415" s="70"/>
      <c r="BE415" s="70"/>
      <c r="BF415" s="70"/>
      <c r="BG415" s="70"/>
      <c r="BH415" s="70"/>
      <c r="BI415" s="70"/>
      <c r="BJ415" s="70"/>
      <c r="BK415" s="70"/>
      <c r="BL415" s="70"/>
      <c r="BM415" s="70"/>
      <c r="BN415" s="70"/>
      <c r="BO415" s="70"/>
      <c r="BP415" s="70"/>
      <c r="BQ415" s="70"/>
      <c r="BR415" s="70"/>
      <c r="BS415" s="70"/>
      <c r="BT415" s="70"/>
      <c r="BU415" s="70"/>
      <c r="BV415" s="70"/>
      <c r="BW415" s="70"/>
      <c r="BX415" s="70"/>
      <c r="BY415" s="70"/>
      <c r="BZ415" s="70"/>
      <c r="CA415" s="70"/>
      <c r="CB415" s="70"/>
      <c r="CC415" s="70"/>
      <c r="CD415" s="70"/>
      <c r="CE415" s="70"/>
      <c r="CF415" s="70"/>
      <c r="CG415" s="70"/>
      <c r="CH415" s="70"/>
      <c r="CI415" s="70"/>
      <c r="CJ415" s="70"/>
      <c r="CK415" s="70"/>
      <c r="CL415" s="70"/>
      <c r="CM415" s="70"/>
      <c r="CN415" s="70"/>
      <c r="CO415" s="70"/>
      <c r="CP415" s="70"/>
      <c r="CQ415" s="70"/>
      <c r="CR415" s="70"/>
      <c r="CS415" s="70"/>
      <c r="CT415" s="70"/>
      <c r="CU415" s="70"/>
      <c r="CV415" s="70"/>
      <c r="CW415" s="70"/>
      <c r="CX415" s="70"/>
      <c r="CY415" s="70"/>
      <c r="CZ415" s="70"/>
      <c r="DA415" s="70"/>
      <c r="DB415" s="70"/>
      <c r="DC415" s="70"/>
      <c r="DD415" s="70"/>
      <c r="DE415" s="70"/>
      <c r="DF415" s="70"/>
      <c r="DG415" s="70"/>
      <c r="DH415" s="70"/>
      <c r="DI415" s="70"/>
      <c r="DJ415" s="70"/>
      <c r="DK415" s="70"/>
      <c r="DL415" s="70"/>
      <c r="DM415" s="70"/>
      <c r="DN415" s="70"/>
      <c r="DO415" s="70"/>
      <c r="DP415" s="70"/>
      <c r="DQ415" s="70"/>
      <c r="DR415" s="70"/>
      <c r="DS415" s="70"/>
      <c r="DT415" s="70"/>
      <c r="DU415" s="70"/>
      <c r="DV415" s="70"/>
      <c r="DW415" s="70"/>
      <c r="DX415" s="70"/>
      <c r="DY415" s="70"/>
      <c r="DZ415" s="70"/>
      <c r="EA415" s="70"/>
      <c r="EB415" s="70"/>
      <c r="EC415" s="70"/>
      <c r="ED415" s="70"/>
      <c r="EE415" s="95" t="s">
        <v>450</v>
      </c>
      <c r="EF415" s="662"/>
      <c r="EG415" s="662"/>
      <c r="EH415" s="662"/>
      <c r="EI415" s="216"/>
      <c r="EJ415" s="673"/>
      <c r="EK415" s="673"/>
      <c r="EL415" s="673"/>
      <c r="EM415" s="673"/>
      <c r="EN415" s="673"/>
      <c r="EO415" s="673"/>
      <c r="EP415" s="673"/>
      <c r="EQ415" s="673"/>
      <c r="ER415" s="673"/>
      <c r="ES415" s="673"/>
      <c r="ET415" s="673"/>
      <c r="EU415" s="673"/>
      <c r="EV415" s="673"/>
      <c r="EW415" s="673"/>
      <c r="EX415" s="673"/>
      <c r="EY415" s="673"/>
      <c r="EZ415" s="673"/>
      <c r="FA415" s="673"/>
      <c r="FB415" s="673"/>
      <c r="FC415" s="673"/>
      <c r="FD415" s="673"/>
      <c r="FE415" s="673"/>
      <c r="FF415" s="673"/>
      <c r="FG415" s="673"/>
      <c r="FH415" s="673"/>
      <c r="FI415" s="673"/>
      <c r="FJ415" s="673"/>
      <c r="FK415" s="673"/>
      <c r="FL415" s="673"/>
      <c r="FM415" s="673"/>
      <c r="FN415" s="673"/>
      <c r="FO415" s="673"/>
      <c r="FP415" s="673"/>
      <c r="FQ415" s="673"/>
      <c r="FR415" s="673"/>
      <c r="FS415" s="673"/>
      <c r="FT415" s="673"/>
      <c r="FU415" s="673"/>
      <c r="FV415" s="673"/>
      <c r="FW415" s="673"/>
      <c r="FX415" s="673"/>
      <c r="FY415" s="673"/>
      <c r="FZ415" s="673"/>
      <c r="GA415" s="673"/>
      <c r="GB415" s="673"/>
      <c r="GC415" s="673"/>
      <c r="GD415" s="673"/>
      <c r="GE415" s="673"/>
      <c r="GF415" s="673"/>
      <c r="GG415" s="673"/>
      <c r="GH415" s="673"/>
      <c r="GI415" s="673"/>
      <c r="GJ415" s="673"/>
      <c r="GK415" s="673"/>
      <c r="GL415" s="673"/>
      <c r="GM415" s="673"/>
      <c r="GN415" s="673"/>
      <c r="GO415" s="673"/>
      <c r="GP415" s="673"/>
      <c r="GQ415" s="673"/>
      <c r="GR415" s="673"/>
      <c r="GS415" s="673"/>
      <c r="GT415" s="673"/>
      <c r="GU415" s="673"/>
      <c r="GV415" s="673"/>
      <c r="GW415" s="673"/>
      <c r="GX415" s="673"/>
      <c r="GY415" s="673"/>
      <c r="GZ415" s="673"/>
      <c r="HA415" s="673"/>
      <c r="HB415" s="673"/>
      <c r="HC415" s="673"/>
      <c r="HD415" s="673"/>
      <c r="HE415" s="673"/>
      <c r="HF415" s="673"/>
      <c r="HG415" s="673"/>
      <c r="HH415" s="673"/>
      <c r="HI415" s="673"/>
      <c r="HJ415" s="673"/>
      <c r="HK415" s="673"/>
      <c r="HL415" s="673"/>
      <c r="HM415" s="673"/>
      <c r="HN415" s="673"/>
      <c r="HO415" s="673"/>
      <c r="HP415" s="673"/>
      <c r="HQ415" s="673"/>
      <c r="HR415" s="673"/>
      <c r="HS415" s="673"/>
      <c r="HT415" s="673"/>
      <c r="HU415" s="673"/>
      <c r="HV415" s="673"/>
      <c r="HW415" s="673"/>
      <c r="HX415" s="673"/>
      <c r="HY415" s="673"/>
      <c r="HZ415" s="673"/>
      <c r="IA415" s="673"/>
      <c r="IB415" s="673"/>
      <c r="IC415" s="673"/>
      <c r="ID415" s="673"/>
      <c r="IE415" s="673"/>
      <c r="IF415" s="673"/>
      <c r="IG415" s="673"/>
      <c r="IH415" s="673"/>
      <c r="II415" s="673"/>
      <c r="IJ415" s="673"/>
      <c r="IK415" s="673"/>
      <c r="IL415" s="673"/>
      <c r="IM415" s="673"/>
      <c r="IN415" s="673"/>
      <c r="IO415" s="673"/>
      <c r="IP415" s="673"/>
      <c r="IQ415" s="70"/>
    </row>
    <row r="416" spans="18:251" ht="16.5" hidden="1" customHeight="1">
      <c r="R416" s="95"/>
      <c r="S416" s="95"/>
      <c r="T416" s="95"/>
      <c r="U416" s="70"/>
      <c r="V416" s="214"/>
      <c r="W416" s="70"/>
      <c r="X416" s="70"/>
      <c r="Y416" s="70"/>
      <c r="Z416" s="70"/>
      <c r="AA416" s="70"/>
      <c r="AB416" s="70"/>
      <c r="AC416" s="70"/>
      <c r="AD416" s="70"/>
      <c r="AE416" s="70"/>
      <c r="AF416" s="70"/>
      <c r="AG416" s="70"/>
      <c r="AH416" s="70"/>
      <c r="AI416" s="70"/>
      <c r="AJ416" s="70"/>
      <c r="AK416" s="70"/>
      <c r="AL416" s="70"/>
      <c r="AM416" s="70"/>
      <c r="AN416" s="70"/>
      <c r="AO416" s="70"/>
      <c r="AP416" s="70"/>
      <c r="AQ416" s="70"/>
      <c r="AR416" s="70"/>
      <c r="AS416" s="70"/>
      <c r="AT416" s="70"/>
      <c r="AU416" s="70"/>
      <c r="AV416" s="70"/>
      <c r="AW416" s="70"/>
      <c r="AX416" s="70"/>
      <c r="AY416" s="70"/>
      <c r="AZ416" s="70"/>
      <c r="BA416" s="70"/>
      <c r="BB416" s="70"/>
      <c r="BC416" s="70"/>
      <c r="BD416" s="70"/>
      <c r="BE416" s="70"/>
      <c r="BF416" s="70"/>
      <c r="BG416" s="70"/>
      <c r="BH416" s="70"/>
      <c r="BI416" s="70"/>
      <c r="BJ416" s="70"/>
      <c r="BK416" s="70"/>
      <c r="BL416" s="70"/>
      <c r="BM416" s="70"/>
      <c r="BN416" s="70"/>
      <c r="BO416" s="70"/>
      <c r="BP416" s="70"/>
      <c r="BQ416" s="70"/>
      <c r="BR416" s="70"/>
      <c r="BS416" s="70"/>
      <c r="BT416" s="70"/>
      <c r="BU416" s="70"/>
      <c r="BV416" s="70"/>
      <c r="BW416" s="70"/>
      <c r="BX416" s="70"/>
      <c r="BY416" s="70"/>
      <c r="BZ416" s="70"/>
      <c r="CA416" s="70"/>
      <c r="CB416" s="70"/>
      <c r="CC416" s="70"/>
      <c r="CD416" s="70"/>
      <c r="CE416" s="70"/>
      <c r="CF416" s="70"/>
      <c r="CG416" s="70"/>
      <c r="CH416" s="70"/>
      <c r="CI416" s="70"/>
      <c r="CJ416" s="70"/>
      <c r="CK416" s="70"/>
      <c r="CL416" s="70"/>
      <c r="CM416" s="70"/>
      <c r="CN416" s="70"/>
      <c r="CO416" s="70"/>
      <c r="CP416" s="70"/>
      <c r="CQ416" s="70"/>
      <c r="CR416" s="70"/>
      <c r="CS416" s="70"/>
      <c r="CT416" s="70"/>
      <c r="CU416" s="70"/>
      <c r="CV416" s="70"/>
      <c r="CW416" s="70"/>
      <c r="CX416" s="70"/>
      <c r="CY416" s="70"/>
      <c r="CZ416" s="70"/>
      <c r="DA416" s="70"/>
      <c r="DB416" s="70"/>
      <c r="DC416" s="70"/>
      <c r="DD416" s="70"/>
      <c r="DE416" s="70"/>
      <c r="DF416" s="70"/>
      <c r="DG416" s="70"/>
      <c r="DH416" s="70"/>
      <c r="DI416" s="70"/>
      <c r="DJ416" s="70"/>
      <c r="DK416" s="70"/>
      <c r="DL416" s="70"/>
      <c r="DM416" s="70"/>
      <c r="DN416" s="70"/>
      <c r="DO416" s="70"/>
      <c r="DP416" s="70"/>
      <c r="DQ416" s="70"/>
      <c r="DR416" s="70"/>
      <c r="DS416" s="70"/>
      <c r="DT416" s="70"/>
      <c r="DU416" s="70"/>
      <c r="DV416" s="70"/>
      <c r="DW416" s="70"/>
      <c r="DX416" s="70"/>
      <c r="DY416" s="70"/>
      <c r="DZ416" s="70"/>
      <c r="EA416" s="70"/>
      <c r="EB416" s="70"/>
      <c r="EC416" s="70"/>
      <c r="ED416" s="70"/>
      <c r="EE416" s="95" t="s">
        <v>450</v>
      </c>
      <c r="EF416" s="662"/>
      <c r="EG416" s="662"/>
      <c r="EH416" s="662"/>
      <c r="EI416" s="216"/>
      <c r="EJ416" s="673"/>
      <c r="EK416" s="673"/>
      <c r="EL416" s="673"/>
      <c r="EM416" s="673"/>
      <c r="EN416" s="673"/>
      <c r="EO416" s="673"/>
      <c r="EP416" s="673"/>
      <c r="EQ416" s="673"/>
      <c r="ER416" s="673"/>
      <c r="ES416" s="673"/>
      <c r="ET416" s="673"/>
      <c r="EU416" s="673"/>
      <c r="EV416" s="673"/>
      <c r="EW416" s="673"/>
      <c r="EX416" s="673"/>
      <c r="EY416" s="673"/>
      <c r="EZ416" s="673"/>
      <c r="FA416" s="673"/>
      <c r="FB416" s="673"/>
      <c r="FC416" s="673"/>
      <c r="FD416" s="673"/>
      <c r="FE416" s="673"/>
      <c r="FF416" s="673"/>
      <c r="FG416" s="673"/>
      <c r="FH416" s="673"/>
      <c r="FI416" s="673"/>
      <c r="FJ416" s="673"/>
      <c r="FK416" s="673"/>
      <c r="FL416" s="673"/>
      <c r="FM416" s="673"/>
      <c r="FN416" s="673"/>
      <c r="FO416" s="673"/>
      <c r="FP416" s="673"/>
      <c r="FQ416" s="673"/>
      <c r="FR416" s="673"/>
      <c r="FS416" s="673"/>
      <c r="FT416" s="673"/>
      <c r="FU416" s="673"/>
      <c r="FV416" s="673"/>
      <c r="FW416" s="673"/>
      <c r="FX416" s="673"/>
      <c r="FY416" s="673"/>
      <c r="FZ416" s="673"/>
      <c r="GA416" s="673"/>
      <c r="GB416" s="673"/>
      <c r="GC416" s="673"/>
      <c r="GD416" s="673"/>
      <c r="GE416" s="673"/>
      <c r="GF416" s="673"/>
      <c r="GG416" s="673"/>
      <c r="GH416" s="673"/>
      <c r="GI416" s="673"/>
      <c r="GJ416" s="673"/>
      <c r="GK416" s="673"/>
      <c r="GL416" s="673"/>
      <c r="GM416" s="673"/>
      <c r="GN416" s="673"/>
      <c r="GO416" s="673"/>
      <c r="GP416" s="673"/>
      <c r="GQ416" s="673"/>
      <c r="GR416" s="673"/>
      <c r="GS416" s="673"/>
      <c r="GT416" s="673"/>
      <c r="GU416" s="673"/>
      <c r="GV416" s="673"/>
      <c r="GW416" s="673"/>
      <c r="GX416" s="673"/>
      <c r="GY416" s="673"/>
      <c r="GZ416" s="673"/>
      <c r="HA416" s="673"/>
      <c r="HB416" s="673"/>
      <c r="HC416" s="673"/>
      <c r="HD416" s="673"/>
      <c r="HE416" s="673"/>
      <c r="HF416" s="673"/>
      <c r="HG416" s="673"/>
      <c r="HH416" s="673"/>
      <c r="HI416" s="673"/>
      <c r="HJ416" s="673"/>
      <c r="HK416" s="673"/>
      <c r="HL416" s="673"/>
      <c r="HM416" s="673"/>
      <c r="HN416" s="673"/>
      <c r="HO416" s="673"/>
      <c r="HP416" s="673"/>
      <c r="HQ416" s="673"/>
      <c r="HR416" s="673"/>
      <c r="HS416" s="673"/>
      <c r="HT416" s="673"/>
      <c r="HU416" s="673"/>
      <c r="HV416" s="673"/>
      <c r="HW416" s="673"/>
      <c r="HX416" s="673"/>
      <c r="HY416" s="673"/>
      <c r="HZ416" s="673"/>
      <c r="IA416" s="673"/>
      <c r="IB416" s="673"/>
      <c r="IC416" s="673"/>
      <c r="ID416" s="673"/>
      <c r="IE416" s="673"/>
      <c r="IF416" s="673"/>
      <c r="IG416" s="673"/>
      <c r="IH416" s="673"/>
      <c r="II416" s="673"/>
      <c r="IJ416" s="673"/>
      <c r="IK416" s="673"/>
      <c r="IL416" s="673"/>
      <c r="IM416" s="673"/>
      <c r="IN416" s="673"/>
      <c r="IO416" s="673"/>
      <c r="IP416" s="673"/>
      <c r="IQ416" s="70"/>
    </row>
    <row r="417" spans="18:251" ht="16.5" hidden="1" customHeight="1">
      <c r="R417" s="95"/>
      <c r="S417" s="95"/>
      <c r="T417" s="95"/>
      <c r="U417" s="70"/>
      <c r="V417" s="214"/>
      <c r="W417" s="70"/>
      <c r="X417" s="70"/>
      <c r="Y417" s="70"/>
      <c r="Z417" s="70"/>
      <c r="AA417" s="70"/>
      <c r="AB417" s="70"/>
      <c r="AC417" s="70"/>
      <c r="AD417" s="70"/>
      <c r="AE417" s="70"/>
      <c r="AF417" s="70"/>
      <c r="AG417" s="70"/>
      <c r="AH417" s="70"/>
      <c r="AI417" s="70"/>
      <c r="AJ417" s="70"/>
      <c r="AK417" s="70"/>
      <c r="AL417" s="70"/>
      <c r="AM417" s="70"/>
      <c r="AN417" s="70"/>
      <c r="AO417" s="70"/>
      <c r="AP417" s="70"/>
      <c r="AQ417" s="70"/>
      <c r="AR417" s="70"/>
      <c r="AS417" s="70"/>
      <c r="AT417" s="70"/>
      <c r="AU417" s="70"/>
      <c r="AV417" s="70"/>
      <c r="AW417" s="70"/>
      <c r="AX417" s="70"/>
      <c r="AY417" s="70"/>
      <c r="AZ417" s="70"/>
      <c r="BA417" s="70"/>
      <c r="BB417" s="70"/>
      <c r="BC417" s="70"/>
      <c r="BD417" s="70"/>
      <c r="BE417" s="70"/>
      <c r="BF417" s="70"/>
      <c r="BG417" s="70"/>
      <c r="BH417" s="70"/>
      <c r="BI417" s="70"/>
      <c r="BJ417" s="70"/>
      <c r="BK417" s="70"/>
      <c r="BL417" s="70"/>
      <c r="BM417" s="70"/>
      <c r="BN417" s="70"/>
      <c r="BO417" s="70"/>
      <c r="BP417" s="70"/>
      <c r="BQ417" s="70"/>
      <c r="BR417" s="70"/>
      <c r="BS417" s="70"/>
      <c r="BT417" s="70"/>
      <c r="BU417" s="70"/>
      <c r="BV417" s="70"/>
      <c r="BW417" s="70"/>
      <c r="BX417" s="70"/>
      <c r="BY417" s="70"/>
      <c r="BZ417" s="70"/>
      <c r="CA417" s="70"/>
      <c r="CB417" s="70"/>
      <c r="CC417" s="70"/>
      <c r="CD417" s="70"/>
      <c r="CE417" s="70"/>
      <c r="CF417" s="70"/>
      <c r="CG417" s="70"/>
      <c r="CH417" s="70"/>
      <c r="CI417" s="70"/>
      <c r="CJ417" s="70"/>
      <c r="CK417" s="70"/>
      <c r="CL417" s="70"/>
      <c r="CM417" s="70"/>
      <c r="CN417" s="70"/>
      <c r="CO417" s="70"/>
      <c r="CP417" s="70"/>
      <c r="CQ417" s="70"/>
      <c r="CR417" s="70"/>
      <c r="CS417" s="70"/>
      <c r="CT417" s="70"/>
      <c r="CU417" s="70"/>
      <c r="CV417" s="70"/>
      <c r="CW417" s="70"/>
      <c r="CX417" s="70"/>
      <c r="CY417" s="70"/>
      <c r="CZ417" s="70"/>
      <c r="DA417" s="70"/>
      <c r="DB417" s="70"/>
      <c r="DC417" s="70"/>
      <c r="DD417" s="70"/>
      <c r="DE417" s="70"/>
      <c r="DF417" s="70"/>
      <c r="DG417" s="70"/>
      <c r="DH417" s="70"/>
      <c r="DI417" s="70"/>
      <c r="DJ417" s="70"/>
      <c r="DK417" s="70"/>
      <c r="DL417" s="70"/>
      <c r="DM417" s="70"/>
      <c r="DN417" s="70"/>
      <c r="DO417" s="70"/>
      <c r="DP417" s="70"/>
      <c r="DQ417" s="70"/>
      <c r="DR417" s="70"/>
      <c r="DS417" s="70"/>
      <c r="DT417" s="70"/>
      <c r="DU417" s="70"/>
      <c r="DV417" s="70"/>
      <c r="DW417" s="70"/>
      <c r="DX417" s="70"/>
      <c r="DY417" s="70"/>
      <c r="DZ417" s="70"/>
      <c r="EA417" s="70"/>
      <c r="EB417" s="70"/>
      <c r="EC417" s="70"/>
      <c r="ED417" s="70"/>
      <c r="EE417" s="95" t="s">
        <v>450</v>
      </c>
      <c r="EF417" s="662"/>
      <c r="EG417" s="662"/>
      <c r="EH417" s="662"/>
      <c r="EI417" s="216"/>
      <c r="EJ417" s="673"/>
      <c r="EK417" s="673"/>
      <c r="EL417" s="673"/>
      <c r="EM417" s="673"/>
      <c r="EN417" s="673"/>
      <c r="EO417" s="673"/>
      <c r="EP417" s="673"/>
      <c r="EQ417" s="673"/>
      <c r="ER417" s="673"/>
      <c r="ES417" s="673"/>
      <c r="ET417" s="673"/>
      <c r="EU417" s="673"/>
      <c r="EV417" s="673"/>
      <c r="EW417" s="673"/>
      <c r="EX417" s="673"/>
      <c r="EY417" s="673"/>
      <c r="EZ417" s="673"/>
      <c r="FA417" s="673"/>
      <c r="FB417" s="673"/>
      <c r="FC417" s="673"/>
      <c r="FD417" s="673"/>
      <c r="FE417" s="673"/>
      <c r="FF417" s="673"/>
      <c r="FG417" s="673"/>
      <c r="FH417" s="673"/>
      <c r="FI417" s="673"/>
      <c r="FJ417" s="673"/>
      <c r="FK417" s="673"/>
      <c r="FL417" s="673"/>
      <c r="FM417" s="673"/>
      <c r="FN417" s="673"/>
      <c r="FO417" s="673"/>
      <c r="FP417" s="673"/>
      <c r="FQ417" s="673"/>
      <c r="FR417" s="673"/>
      <c r="FS417" s="673"/>
      <c r="FT417" s="673"/>
      <c r="FU417" s="673"/>
      <c r="FV417" s="673"/>
      <c r="FW417" s="673"/>
      <c r="FX417" s="673"/>
      <c r="FY417" s="673"/>
      <c r="FZ417" s="673"/>
      <c r="GA417" s="673"/>
      <c r="GB417" s="673"/>
      <c r="GC417" s="673"/>
      <c r="GD417" s="673"/>
      <c r="GE417" s="673"/>
      <c r="GF417" s="673"/>
      <c r="GG417" s="673"/>
      <c r="GH417" s="673"/>
      <c r="GI417" s="673"/>
      <c r="GJ417" s="673"/>
      <c r="GK417" s="673"/>
      <c r="GL417" s="673"/>
      <c r="GM417" s="673"/>
      <c r="GN417" s="673"/>
      <c r="GO417" s="673"/>
      <c r="GP417" s="673"/>
      <c r="GQ417" s="673"/>
      <c r="GR417" s="673"/>
      <c r="GS417" s="673"/>
      <c r="GT417" s="673"/>
      <c r="GU417" s="673"/>
      <c r="GV417" s="673"/>
      <c r="GW417" s="673"/>
      <c r="GX417" s="673"/>
      <c r="GY417" s="673"/>
      <c r="GZ417" s="673"/>
      <c r="HA417" s="673"/>
      <c r="HB417" s="673"/>
      <c r="HC417" s="673"/>
      <c r="HD417" s="673"/>
      <c r="HE417" s="673"/>
      <c r="HF417" s="673"/>
      <c r="HG417" s="673"/>
      <c r="HH417" s="673"/>
      <c r="HI417" s="673"/>
      <c r="HJ417" s="673"/>
      <c r="HK417" s="673"/>
      <c r="HL417" s="673"/>
      <c r="HM417" s="673"/>
      <c r="HN417" s="673"/>
      <c r="HO417" s="673"/>
      <c r="HP417" s="673"/>
      <c r="HQ417" s="673"/>
      <c r="HR417" s="673"/>
      <c r="HS417" s="673"/>
      <c r="HT417" s="673"/>
      <c r="HU417" s="673"/>
      <c r="HV417" s="673"/>
      <c r="HW417" s="673"/>
      <c r="HX417" s="673"/>
      <c r="HY417" s="673"/>
      <c r="HZ417" s="673"/>
      <c r="IA417" s="673"/>
      <c r="IB417" s="673"/>
      <c r="IC417" s="673"/>
      <c r="ID417" s="673"/>
      <c r="IE417" s="673"/>
      <c r="IF417" s="673"/>
      <c r="IG417" s="673"/>
      <c r="IH417" s="673"/>
      <c r="II417" s="673"/>
      <c r="IJ417" s="673"/>
      <c r="IK417" s="673"/>
      <c r="IL417" s="673"/>
      <c r="IM417" s="673"/>
      <c r="IN417" s="673"/>
      <c r="IO417" s="673"/>
      <c r="IP417" s="673"/>
      <c r="IQ417" s="70"/>
    </row>
    <row r="418" spans="18:251" ht="16.5" hidden="1" customHeight="1">
      <c r="R418" s="95"/>
      <c r="S418" s="95"/>
      <c r="T418" s="95"/>
      <c r="U418" s="70"/>
      <c r="V418" s="214"/>
      <c r="W418" s="70"/>
      <c r="X418" s="70"/>
      <c r="Y418" s="70"/>
      <c r="Z418" s="70"/>
      <c r="AA418" s="70"/>
      <c r="AB418" s="70"/>
      <c r="AC418" s="70"/>
      <c r="AD418" s="70"/>
      <c r="AE418" s="70"/>
      <c r="AF418" s="70"/>
      <c r="AG418" s="70"/>
      <c r="AH418" s="70"/>
      <c r="AI418" s="70"/>
      <c r="AJ418" s="70"/>
      <c r="AK418" s="70"/>
      <c r="AL418" s="70"/>
      <c r="AM418" s="70"/>
      <c r="AN418" s="70"/>
      <c r="AO418" s="70"/>
      <c r="AP418" s="70"/>
      <c r="AQ418" s="70"/>
      <c r="AR418" s="70"/>
      <c r="AS418" s="70"/>
      <c r="AT418" s="70"/>
      <c r="AU418" s="70"/>
      <c r="AV418" s="70"/>
      <c r="AW418" s="70"/>
      <c r="AX418" s="70"/>
      <c r="AY418" s="70"/>
      <c r="AZ418" s="70"/>
      <c r="BA418" s="70"/>
      <c r="BB418" s="70"/>
      <c r="BC418" s="70"/>
      <c r="BD418" s="70"/>
      <c r="BE418" s="70"/>
      <c r="BF418" s="70"/>
      <c r="BG418" s="70"/>
      <c r="BH418" s="70"/>
      <c r="BI418" s="70"/>
      <c r="BJ418" s="70"/>
      <c r="BK418" s="70"/>
      <c r="BL418" s="70"/>
      <c r="BM418" s="70"/>
      <c r="BN418" s="70"/>
      <c r="BO418" s="70"/>
      <c r="BP418" s="70"/>
      <c r="BQ418" s="70"/>
      <c r="BR418" s="70"/>
      <c r="BS418" s="70"/>
      <c r="BT418" s="70"/>
      <c r="BU418" s="70"/>
      <c r="BV418" s="70"/>
      <c r="BW418" s="70"/>
      <c r="BX418" s="70"/>
      <c r="BY418" s="70"/>
      <c r="BZ418" s="70"/>
      <c r="CA418" s="70"/>
      <c r="CB418" s="70"/>
      <c r="CC418" s="70"/>
      <c r="CD418" s="70"/>
      <c r="CE418" s="70"/>
      <c r="CF418" s="70"/>
      <c r="CG418" s="70"/>
      <c r="CH418" s="70"/>
      <c r="CI418" s="70"/>
      <c r="CJ418" s="70"/>
      <c r="CK418" s="70"/>
      <c r="CL418" s="70"/>
      <c r="CM418" s="70"/>
      <c r="CN418" s="70"/>
      <c r="CO418" s="70"/>
      <c r="CP418" s="70"/>
      <c r="CQ418" s="70"/>
      <c r="CR418" s="70"/>
      <c r="CS418" s="70"/>
      <c r="CT418" s="70"/>
      <c r="CU418" s="70"/>
      <c r="CV418" s="70"/>
      <c r="CW418" s="70"/>
      <c r="CX418" s="70"/>
      <c r="CY418" s="70"/>
      <c r="CZ418" s="70"/>
      <c r="DA418" s="70"/>
      <c r="DB418" s="70"/>
      <c r="DC418" s="70"/>
      <c r="DD418" s="70"/>
      <c r="DE418" s="70"/>
      <c r="DF418" s="70"/>
      <c r="DG418" s="70"/>
      <c r="DH418" s="70"/>
      <c r="DI418" s="70"/>
      <c r="DJ418" s="70"/>
      <c r="DK418" s="70"/>
      <c r="DL418" s="70"/>
      <c r="DM418" s="70"/>
      <c r="DN418" s="70"/>
      <c r="DO418" s="70"/>
      <c r="DP418" s="70"/>
      <c r="DQ418" s="70"/>
      <c r="DR418" s="70"/>
      <c r="DS418" s="70"/>
      <c r="DT418" s="70"/>
      <c r="DU418" s="70"/>
      <c r="DV418" s="70"/>
      <c r="DW418" s="70"/>
      <c r="DX418" s="70"/>
      <c r="DY418" s="70"/>
      <c r="DZ418" s="70"/>
      <c r="EA418" s="70"/>
      <c r="EB418" s="70"/>
      <c r="EC418" s="70"/>
      <c r="ED418" s="70"/>
      <c r="EE418" s="95" t="s">
        <v>450</v>
      </c>
      <c r="EF418" s="662"/>
      <c r="EG418" s="662"/>
      <c r="EH418" s="662"/>
      <c r="EI418" s="216"/>
      <c r="EJ418" s="673"/>
      <c r="EK418" s="673"/>
      <c r="EL418" s="673"/>
      <c r="EM418" s="673"/>
      <c r="EN418" s="673"/>
      <c r="EO418" s="673"/>
      <c r="EP418" s="673"/>
      <c r="EQ418" s="673"/>
      <c r="ER418" s="673"/>
      <c r="ES418" s="673"/>
      <c r="ET418" s="673"/>
      <c r="EU418" s="673"/>
      <c r="EV418" s="673"/>
      <c r="EW418" s="673"/>
      <c r="EX418" s="673"/>
      <c r="EY418" s="673"/>
      <c r="EZ418" s="673"/>
      <c r="FA418" s="673"/>
      <c r="FB418" s="673"/>
      <c r="FC418" s="673"/>
      <c r="FD418" s="673"/>
      <c r="FE418" s="673"/>
      <c r="FF418" s="673"/>
      <c r="FG418" s="673"/>
      <c r="FH418" s="673"/>
      <c r="FI418" s="673"/>
      <c r="FJ418" s="673"/>
      <c r="FK418" s="673"/>
      <c r="FL418" s="673"/>
      <c r="FM418" s="673"/>
      <c r="FN418" s="673"/>
      <c r="FO418" s="673"/>
      <c r="FP418" s="673"/>
      <c r="FQ418" s="673"/>
      <c r="FR418" s="673"/>
      <c r="FS418" s="673"/>
      <c r="FT418" s="673"/>
      <c r="FU418" s="673"/>
      <c r="FV418" s="673"/>
      <c r="FW418" s="673"/>
      <c r="FX418" s="673"/>
      <c r="FY418" s="673"/>
      <c r="FZ418" s="673"/>
      <c r="GA418" s="673"/>
      <c r="GB418" s="673"/>
      <c r="GC418" s="673"/>
      <c r="GD418" s="673"/>
      <c r="GE418" s="673"/>
      <c r="GF418" s="673"/>
      <c r="GG418" s="673"/>
      <c r="GH418" s="673"/>
      <c r="GI418" s="673"/>
      <c r="GJ418" s="673"/>
      <c r="GK418" s="673"/>
      <c r="GL418" s="673"/>
      <c r="GM418" s="673"/>
      <c r="GN418" s="673"/>
      <c r="GO418" s="673"/>
      <c r="GP418" s="673"/>
      <c r="GQ418" s="673"/>
      <c r="GR418" s="673"/>
      <c r="GS418" s="673"/>
      <c r="GT418" s="673"/>
      <c r="GU418" s="673"/>
      <c r="GV418" s="673"/>
      <c r="GW418" s="673"/>
      <c r="GX418" s="673"/>
      <c r="GY418" s="673"/>
      <c r="GZ418" s="673"/>
      <c r="HA418" s="673"/>
      <c r="HB418" s="673"/>
      <c r="HC418" s="673"/>
      <c r="HD418" s="673"/>
      <c r="HE418" s="673"/>
      <c r="HF418" s="673"/>
      <c r="HG418" s="673"/>
      <c r="HH418" s="673"/>
      <c r="HI418" s="673"/>
      <c r="HJ418" s="673"/>
      <c r="HK418" s="673"/>
      <c r="HL418" s="673"/>
      <c r="HM418" s="673"/>
      <c r="HN418" s="673"/>
      <c r="HO418" s="673"/>
      <c r="HP418" s="673"/>
      <c r="HQ418" s="673"/>
      <c r="HR418" s="673"/>
      <c r="HS418" s="673"/>
      <c r="HT418" s="673"/>
      <c r="HU418" s="673"/>
      <c r="HV418" s="673"/>
      <c r="HW418" s="673"/>
      <c r="HX418" s="673"/>
      <c r="HY418" s="673"/>
      <c r="HZ418" s="673"/>
      <c r="IA418" s="673"/>
      <c r="IB418" s="673"/>
      <c r="IC418" s="673"/>
      <c r="ID418" s="673"/>
      <c r="IE418" s="673"/>
      <c r="IF418" s="673"/>
      <c r="IG418" s="673"/>
      <c r="IH418" s="673"/>
      <c r="II418" s="673"/>
      <c r="IJ418" s="673"/>
      <c r="IK418" s="673"/>
      <c r="IL418" s="673"/>
      <c r="IM418" s="673"/>
      <c r="IN418" s="673"/>
      <c r="IO418" s="673"/>
      <c r="IP418" s="673"/>
      <c r="IQ418" s="70"/>
    </row>
    <row r="419" spans="18:251" ht="16.5" hidden="1" customHeight="1">
      <c r="R419" s="95"/>
      <c r="S419" s="95"/>
      <c r="T419" s="95"/>
      <c r="U419" s="70"/>
      <c r="V419" s="214"/>
      <c r="W419" s="70"/>
      <c r="X419" s="70"/>
      <c r="Y419" s="70"/>
      <c r="Z419" s="70"/>
      <c r="AA419" s="70"/>
      <c r="AB419" s="70"/>
      <c r="AC419" s="70"/>
      <c r="AD419" s="70"/>
      <c r="AE419" s="70"/>
      <c r="AF419" s="70"/>
      <c r="AG419" s="70"/>
      <c r="AH419" s="70"/>
      <c r="AI419" s="70"/>
      <c r="AJ419" s="70"/>
      <c r="AK419" s="70"/>
      <c r="AL419" s="70"/>
      <c r="AM419" s="70"/>
      <c r="AN419" s="70"/>
      <c r="AO419" s="70"/>
      <c r="AP419" s="70"/>
      <c r="AQ419" s="70"/>
      <c r="AR419" s="70"/>
      <c r="AS419" s="70"/>
      <c r="AT419" s="70"/>
      <c r="AU419" s="70"/>
      <c r="AV419" s="70"/>
      <c r="AW419" s="70"/>
      <c r="AX419" s="70"/>
      <c r="AY419" s="70"/>
      <c r="AZ419" s="70"/>
      <c r="BA419" s="70"/>
      <c r="BB419" s="70"/>
      <c r="BC419" s="70"/>
      <c r="BD419" s="70"/>
      <c r="BE419" s="70"/>
      <c r="BF419" s="70"/>
      <c r="BG419" s="70"/>
      <c r="BH419" s="70"/>
      <c r="BI419" s="70"/>
      <c r="BJ419" s="70"/>
      <c r="BK419" s="70"/>
      <c r="BL419" s="70"/>
      <c r="BM419" s="70"/>
      <c r="BN419" s="70"/>
      <c r="BO419" s="70"/>
      <c r="BP419" s="70"/>
      <c r="BQ419" s="70"/>
      <c r="BR419" s="70"/>
      <c r="BS419" s="70"/>
      <c r="BT419" s="70"/>
      <c r="BU419" s="70"/>
      <c r="BV419" s="70"/>
      <c r="BW419" s="70"/>
      <c r="BX419" s="70"/>
      <c r="BY419" s="70"/>
      <c r="BZ419" s="70"/>
      <c r="CA419" s="70"/>
      <c r="CB419" s="70"/>
      <c r="CC419" s="70"/>
      <c r="CD419" s="70"/>
      <c r="CE419" s="70"/>
      <c r="CF419" s="70"/>
      <c r="CG419" s="70"/>
      <c r="CH419" s="70"/>
      <c r="CI419" s="70"/>
      <c r="CJ419" s="70"/>
      <c r="CK419" s="70"/>
      <c r="CL419" s="70"/>
      <c r="CM419" s="70"/>
      <c r="CN419" s="70"/>
      <c r="CO419" s="70"/>
      <c r="CP419" s="70"/>
      <c r="CQ419" s="70"/>
      <c r="CR419" s="70"/>
      <c r="CS419" s="70"/>
      <c r="CT419" s="70"/>
      <c r="CU419" s="70"/>
      <c r="CV419" s="70"/>
      <c r="CW419" s="70"/>
      <c r="CX419" s="70"/>
      <c r="CY419" s="70"/>
      <c r="CZ419" s="70"/>
      <c r="DA419" s="70"/>
      <c r="DB419" s="70"/>
      <c r="DC419" s="70"/>
      <c r="DD419" s="70"/>
      <c r="DE419" s="70"/>
      <c r="DF419" s="70"/>
      <c r="DG419" s="70"/>
      <c r="DH419" s="70"/>
      <c r="DI419" s="70"/>
      <c r="DJ419" s="70"/>
      <c r="DK419" s="70"/>
      <c r="DL419" s="70"/>
      <c r="DM419" s="70"/>
      <c r="DN419" s="70"/>
      <c r="DO419" s="70"/>
      <c r="DP419" s="70"/>
      <c r="DQ419" s="70"/>
      <c r="DR419" s="70"/>
      <c r="DS419" s="70"/>
      <c r="DT419" s="70"/>
      <c r="DU419" s="70"/>
      <c r="DV419" s="70"/>
      <c r="DW419" s="70"/>
      <c r="DX419" s="70"/>
      <c r="DY419" s="70"/>
      <c r="DZ419" s="70"/>
      <c r="EA419" s="70"/>
      <c r="EB419" s="70"/>
      <c r="EC419" s="70"/>
      <c r="ED419" s="70"/>
      <c r="EE419" s="95" t="s">
        <v>450</v>
      </c>
      <c r="EF419" s="662"/>
      <c r="EG419" s="662"/>
      <c r="EH419" s="662"/>
      <c r="EI419" s="216"/>
      <c r="EJ419" s="673"/>
      <c r="EK419" s="673"/>
      <c r="EL419" s="673"/>
      <c r="EM419" s="673"/>
      <c r="EN419" s="673"/>
      <c r="EO419" s="673"/>
      <c r="EP419" s="673"/>
      <c r="EQ419" s="673"/>
      <c r="ER419" s="673"/>
      <c r="ES419" s="673"/>
      <c r="ET419" s="673"/>
      <c r="EU419" s="673"/>
      <c r="EV419" s="673"/>
      <c r="EW419" s="673"/>
      <c r="EX419" s="673"/>
      <c r="EY419" s="673"/>
      <c r="EZ419" s="673"/>
      <c r="FA419" s="673"/>
      <c r="FB419" s="673"/>
      <c r="FC419" s="673"/>
      <c r="FD419" s="673"/>
      <c r="FE419" s="673"/>
      <c r="FF419" s="673"/>
      <c r="FG419" s="673"/>
      <c r="FH419" s="673"/>
      <c r="FI419" s="673"/>
      <c r="FJ419" s="673"/>
      <c r="FK419" s="673"/>
      <c r="FL419" s="673"/>
      <c r="FM419" s="673"/>
      <c r="FN419" s="673"/>
      <c r="FO419" s="673"/>
      <c r="FP419" s="673"/>
      <c r="FQ419" s="673"/>
      <c r="FR419" s="673"/>
      <c r="FS419" s="673"/>
      <c r="FT419" s="673"/>
      <c r="FU419" s="673"/>
      <c r="FV419" s="673"/>
      <c r="FW419" s="673"/>
      <c r="FX419" s="673"/>
      <c r="FY419" s="673"/>
      <c r="FZ419" s="673"/>
      <c r="GA419" s="673"/>
      <c r="GB419" s="673"/>
      <c r="GC419" s="673"/>
      <c r="GD419" s="673"/>
      <c r="GE419" s="673"/>
      <c r="GF419" s="673"/>
      <c r="GG419" s="673"/>
      <c r="GH419" s="673"/>
      <c r="GI419" s="673"/>
      <c r="GJ419" s="673"/>
      <c r="GK419" s="673"/>
      <c r="GL419" s="673"/>
      <c r="GM419" s="673"/>
      <c r="GN419" s="673"/>
      <c r="GO419" s="673"/>
      <c r="GP419" s="673"/>
      <c r="GQ419" s="673"/>
      <c r="GR419" s="673"/>
      <c r="GS419" s="673"/>
      <c r="GT419" s="673"/>
      <c r="GU419" s="673"/>
      <c r="GV419" s="673"/>
      <c r="GW419" s="673"/>
      <c r="GX419" s="673"/>
      <c r="GY419" s="673"/>
      <c r="GZ419" s="673"/>
      <c r="HA419" s="673"/>
      <c r="HB419" s="673"/>
      <c r="HC419" s="673"/>
      <c r="HD419" s="673"/>
      <c r="HE419" s="673"/>
      <c r="HF419" s="673"/>
      <c r="HG419" s="673"/>
      <c r="HH419" s="673"/>
      <c r="HI419" s="673"/>
      <c r="HJ419" s="673"/>
      <c r="HK419" s="673"/>
      <c r="HL419" s="673"/>
      <c r="HM419" s="673"/>
      <c r="HN419" s="673"/>
      <c r="HO419" s="673"/>
      <c r="HP419" s="673"/>
      <c r="HQ419" s="673"/>
      <c r="HR419" s="673"/>
      <c r="HS419" s="673"/>
      <c r="HT419" s="673"/>
      <c r="HU419" s="673"/>
      <c r="HV419" s="673"/>
      <c r="HW419" s="673"/>
      <c r="HX419" s="673"/>
      <c r="HY419" s="673"/>
      <c r="HZ419" s="673"/>
      <c r="IA419" s="673"/>
      <c r="IB419" s="673"/>
      <c r="IC419" s="673"/>
      <c r="ID419" s="673"/>
      <c r="IE419" s="673"/>
      <c r="IF419" s="673"/>
      <c r="IG419" s="673"/>
      <c r="IH419" s="673"/>
      <c r="II419" s="673"/>
      <c r="IJ419" s="673"/>
      <c r="IK419" s="673"/>
      <c r="IL419" s="673"/>
      <c r="IM419" s="673"/>
      <c r="IN419" s="673"/>
      <c r="IO419" s="673"/>
      <c r="IP419" s="673"/>
      <c r="IQ419" s="70"/>
    </row>
    <row r="420" spans="18:251" ht="16.5" hidden="1" customHeight="1">
      <c r="R420" s="95"/>
      <c r="S420" s="95"/>
      <c r="T420" s="95"/>
      <c r="U420" s="70"/>
      <c r="V420" s="214"/>
      <c r="W420" s="70"/>
      <c r="X420" s="70"/>
      <c r="Y420" s="70"/>
      <c r="Z420" s="70"/>
      <c r="AA420" s="70"/>
      <c r="AB420" s="70"/>
      <c r="AC420" s="70"/>
      <c r="AD420" s="70"/>
      <c r="AE420" s="70"/>
      <c r="AF420" s="70"/>
      <c r="AG420" s="70"/>
      <c r="AH420" s="70"/>
      <c r="AI420" s="70"/>
      <c r="AJ420" s="70"/>
      <c r="AK420" s="70"/>
      <c r="AL420" s="70"/>
      <c r="AM420" s="70"/>
      <c r="AN420" s="70"/>
      <c r="AO420" s="70"/>
      <c r="AP420" s="70"/>
      <c r="AQ420" s="70"/>
      <c r="AR420" s="70"/>
      <c r="AS420" s="70"/>
      <c r="AT420" s="70"/>
      <c r="AU420" s="70"/>
      <c r="AV420" s="70"/>
      <c r="AW420" s="70"/>
      <c r="AX420" s="70"/>
      <c r="AY420" s="70"/>
      <c r="AZ420" s="70"/>
      <c r="BA420" s="70"/>
      <c r="BB420" s="70"/>
      <c r="BC420" s="70"/>
      <c r="BD420" s="70"/>
      <c r="BE420" s="70"/>
      <c r="BF420" s="70"/>
      <c r="BG420" s="70"/>
      <c r="BH420" s="70"/>
      <c r="BI420" s="70"/>
      <c r="BJ420" s="70"/>
      <c r="BK420" s="70"/>
      <c r="BL420" s="70"/>
      <c r="BM420" s="70"/>
      <c r="BN420" s="70"/>
      <c r="BO420" s="70"/>
      <c r="BP420" s="70"/>
      <c r="BQ420" s="70"/>
      <c r="BR420" s="70"/>
      <c r="BS420" s="70"/>
      <c r="BT420" s="70"/>
      <c r="BU420" s="70"/>
      <c r="BV420" s="70"/>
      <c r="BW420" s="70"/>
      <c r="BX420" s="70"/>
      <c r="BY420" s="70"/>
      <c r="BZ420" s="70"/>
      <c r="CA420" s="70"/>
      <c r="CB420" s="70"/>
      <c r="CC420" s="70"/>
      <c r="CD420" s="70"/>
      <c r="CE420" s="70"/>
      <c r="CF420" s="70"/>
      <c r="CG420" s="70"/>
      <c r="CH420" s="70"/>
      <c r="CI420" s="70"/>
      <c r="CJ420" s="70"/>
      <c r="CK420" s="70"/>
      <c r="CL420" s="70"/>
      <c r="CM420" s="70"/>
      <c r="CN420" s="70"/>
      <c r="CO420" s="70"/>
      <c r="CP420" s="70"/>
      <c r="CQ420" s="70"/>
      <c r="CR420" s="70"/>
      <c r="CS420" s="70"/>
      <c r="CT420" s="70"/>
      <c r="CU420" s="70"/>
      <c r="CV420" s="70"/>
      <c r="CW420" s="70"/>
      <c r="CX420" s="70"/>
      <c r="CY420" s="70"/>
      <c r="CZ420" s="70"/>
      <c r="DA420" s="70"/>
      <c r="DB420" s="70"/>
      <c r="DC420" s="70"/>
      <c r="DD420" s="70"/>
      <c r="DE420" s="70"/>
      <c r="DF420" s="70"/>
      <c r="DG420" s="70"/>
      <c r="DH420" s="70"/>
      <c r="DI420" s="70"/>
      <c r="DJ420" s="70"/>
      <c r="DK420" s="70"/>
      <c r="DL420" s="70"/>
      <c r="DM420" s="70"/>
      <c r="DN420" s="70"/>
      <c r="DO420" s="70"/>
      <c r="DP420" s="70"/>
      <c r="DQ420" s="70"/>
      <c r="DR420" s="70"/>
      <c r="DS420" s="70"/>
      <c r="DT420" s="70"/>
      <c r="DU420" s="70"/>
      <c r="DV420" s="70"/>
      <c r="DW420" s="70"/>
      <c r="DX420" s="70"/>
      <c r="DY420" s="70"/>
      <c r="DZ420" s="70"/>
      <c r="EA420" s="70"/>
      <c r="EB420" s="70"/>
      <c r="EC420" s="70"/>
      <c r="ED420" s="70"/>
      <c r="EE420" s="95" t="s">
        <v>450</v>
      </c>
      <c r="EF420" s="662"/>
      <c r="EG420" s="662"/>
      <c r="EH420" s="662"/>
      <c r="EI420" s="216"/>
      <c r="EJ420" s="673"/>
      <c r="EK420" s="673"/>
      <c r="EL420" s="673"/>
      <c r="EM420" s="673"/>
      <c r="EN420" s="673"/>
      <c r="EO420" s="673"/>
      <c r="EP420" s="673"/>
      <c r="EQ420" s="673"/>
      <c r="ER420" s="673"/>
      <c r="ES420" s="673"/>
      <c r="ET420" s="673"/>
      <c r="EU420" s="673"/>
      <c r="EV420" s="673"/>
      <c r="EW420" s="673"/>
      <c r="EX420" s="673"/>
      <c r="EY420" s="673"/>
      <c r="EZ420" s="673"/>
      <c r="FA420" s="673"/>
      <c r="FB420" s="673"/>
      <c r="FC420" s="673"/>
      <c r="FD420" s="673"/>
      <c r="FE420" s="673"/>
      <c r="FF420" s="673"/>
      <c r="FG420" s="673"/>
      <c r="FH420" s="673"/>
      <c r="FI420" s="673"/>
      <c r="FJ420" s="673"/>
      <c r="FK420" s="673"/>
      <c r="FL420" s="673"/>
      <c r="FM420" s="673"/>
      <c r="FN420" s="673"/>
      <c r="FO420" s="673"/>
      <c r="FP420" s="673"/>
      <c r="FQ420" s="673"/>
      <c r="FR420" s="673"/>
      <c r="FS420" s="673"/>
      <c r="FT420" s="673"/>
      <c r="FU420" s="673"/>
      <c r="FV420" s="673"/>
      <c r="FW420" s="673"/>
      <c r="FX420" s="673"/>
      <c r="FY420" s="673"/>
      <c r="FZ420" s="673"/>
      <c r="GA420" s="673"/>
      <c r="GB420" s="673"/>
      <c r="GC420" s="673"/>
      <c r="GD420" s="673"/>
      <c r="GE420" s="673"/>
      <c r="GF420" s="673"/>
      <c r="GG420" s="673"/>
      <c r="GH420" s="673"/>
      <c r="GI420" s="673"/>
      <c r="GJ420" s="673"/>
      <c r="GK420" s="673"/>
      <c r="GL420" s="673"/>
      <c r="GM420" s="673"/>
      <c r="GN420" s="673"/>
      <c r="GO420" s="673"/>
      <c r="GP420" s="673"/>
      <c r="GQ420" s="673"/>
      <c r="GR420" s="673"/>
      <c r="GS420" s="673"/>
      <c r="GT420" s="673"/>
      <c r="GU420" s="673"/>
      <c r="GV420" s="673"/>
      <c r="GW420" s="673"/>
      <c r="GX420" s="673"/>
      <c r="GY420" s="673"/>
      <c r="GZ420" s="673"/>
      <c r="HA420" s="673"/>
      <c r="HB420" s="673"/>
      <c r="HC420" s="673"/>
      <c r="HD420" s="673"/>
      <c r="HE420" s="673"/>
      <c r="HF420" s="673"/>
      <c r="HG420" s="673"/>
      <c r="HH420" s="673"/>
      <c r="HI420" s="673"/>
      <c r="HJ420" s="673"/>
      <c r="HK420" s="673"/>
      <c r="HL420" s="673"/>
      <c r="HM420" s="673"/>
      <c r="HN420" s="673"/>
      <c r="HO420" s="673"/>
      <c r="HP420" s="673"/>
      <c r="HQ420" s="673"/>
      <c r="HR420" s="673"/>
      <c r="HS420" s="673"/>
      <c r="HT420" s="673"/>
      <c r="HU420" s="673"/>
      <c r="HV420" s="673"/>
      <c r="HW420" s="673"/>
      <c r="HX420" s="673"/>
      <c r="HY420" s="673"/>
      <c r="HZ420" s="673"/>
      <c r="IA420" s="673"/>
      <c r="IB420" s="673"/>
      <c r="IC420" s="673"/>
      <c r="ID420" s="673"/>
      <c r="IE420" s="673"/>
      <c r="IF420" s="673"/>
      <c r="IG420" s="673"/>
      <c r="IH420" s="673"/>
      <c r="II420" s="673"/>
      <c r="IJ420" s="673"/>
      <c r="IK420" s="673"/>
      <c r="IL420" s="673"/>
      <c r="IM420" s="673"/>
      <c r="IN420" s="673"/>
      <c r="IO420" s="673"/>
      <c r="IP420" s="673"/>
      <c r="IQ420" s="70"/>
    </row>
    <row r="421" spans="18:251" ht="16.5" hidden="1" customHeight="1">
      <c r="R421" s="95"/>
      <c r="S421" s="95"/>
      <c r="T421" s="95"/>
      <c r="U421" s="70"/>
      <c r="V421" s="214"/>
      <c r="W421" s="70"/>
      <c r="X421" s="70"/>
      <c r="Y421" s="70"/>
      <c r="Z421" s="70"/>
      <c r="AA421" s="70"/>
      <c r="AB421" s="70"/>
      <c r="AC421" s="70"/>
      <c r="AD421" s="70"/>
      <c r="AE421" s="70"/>
      <c r="AF421" s="70"/>
      <c r="AG421" s="70"/>
      <c r="AH421" s="70"/>
      <c r="AI421" s="70"/>
      <c r="AJ421" s="70"/>
      <c r="AK421" s="70"/>
      <c r="AL421" s="70"/>
      <c r="AM421" s="70"/>
      <c r="AN421" s="70"/>
      <c r="AO421" s="70"/>
      <c r="AP421" s="70"/>
      <c r="AQ421" s="70"/>
      <c r="AR421" s="70"/>
      <c r="AS421" s="70"/>
      <c r="AT421" s="70"/>
      <c r="AU421" s="70"/>
      <c r="AV421" s="70"/>
      <c r="AW421" s="70"/>
      <c r="AX421" s="70"/>
      <c r="AY421" s="70"/>
      <c r="AZ421" s="70"/>
      <c r="BA421" s="70"/>
      <c r="BB421" s="70"/>
      <c r="BC421" s="70"/>
      <c r="BD421" s="70"/>
      <c r="BE421" s="70"/>
      <c r="BF421" s="70"/>
      <c r="BG421" s="70"/>
      <c r="BH421" s="70"/>
      <c r="BI421" s="70"/>
      <c r="BJ421" s="70"/>
      <c r="BK421" s="70"/>
      <c r="BL421" s="70"/>
      <c r="BM421" s="70"/>
      <c r="BN421" s="70"/>
      <c r="BO421" s="70"/>
      <c r="BP421" s="70"/>
      <c r="BQ421" s="70"/>
      <c r="BR421" s="70"/>
      <c r="BS421" s="70"/>
      <c r="BT421" s="70"/>
      <c r="BU421" s="70"/>
      <c r="BV421" s="70"/>
      <c r="BW421" s="70"/>
      <c r="BX421" s="70"/>
      <c r="BY421" s="70"/>
      <c r="BZ421" s="70"/>
      <c r="CA421" s="70"/>
      <c r="CB421" s="70"/>
      <c r="CC421" s="70"/>
      <c r="CD421" s="70"/>
      <c r="CE421" s="70"/>
      <c r="CF421" s="70"/>
      <c r="CG421" s="70"/>
      <c r="CH421" s="70"/>
      <c r="CI421" s="70"/>
      <c r="CJ421" s="70"/>
      <c r="CK421" s="70"/>
      <c r="CL421" s="70"/>
      <c r="CM421" s="70"/>
      <c r="CN421" s="70"/>
      <c r="CO421" s="70"/>
      <c r="CP421" s="70"/>
      <c r="CQ421" s="70"/>
      <c r="CR421" s="70"/>
      <c r="CS421" s="70"/>
      <c r="CT421" s="70"/>
      <c r="CU421" s="70"/>
      <c r="CV421" s="70"/>
      <c r="CW421" s="70"/>
      <c r="CX421" s="70"/>
      <c r="CY421" s="70"/>
      <c r="CZ421" s="70"/>
      <c r="DA421" s="70"/>
      <c r="DB421" s="70"/>
      <c r="DC421" s="70"/>
      <c r="DD421" s="70"/>
      <c r="DE421" s="70"/>
      <c r="DF421" s="70"/>
      <c r="DG421" s="70"/>
      <c r="DH421" s="70"/>
      <c r="DI421" s="70"/>
      <c r="DJ421" s="70"/>
      <c r="DK421" s="70"/>
      <c r="DL421" s="70"/>
      <c r="DM421" s="70"/>
      <c r="DN421" s="70"/>
      <c r="DO421" s="70"/>
      <c r="DP421" s="70"/>
      <c r="DQ421" s="70"/>
      <c r="DR421" s="70"/>
      <c r="DS421" s="70"/>
      <c r="DT421" s="70"/>
      <c r="DU421" s="70"/>
      <c r="DV421" s="70"/>
      <c r="DW421" s="70"/>
      <c r="DX421" s="70"/>
      <c r="DY421" s="70"/>
      <c r="DZ421" s="70"/>
      <c r="EA421" s="70"/>
      <c r="EB421" s="70"/>
      <c r="EC421" s="70"/>
      <c r="ED421" s="70"/>
      <c r="EE421" s="95" t="s">
        <v>450</v>
      </c>
      <c r="EF421" s="662"/>
      <c r="EG421" s="662"/>
      <c r="EH421" s="662"/>
      <c r="EI421" s="216"/>
      <c r="EJ421" s="673"/>
      <c r="EK421" s="673"/>
      <c r="EL421" s="673"/>
      <c r="EM421" s="673"/>
      <c r="EN421" s="673"/>
      <c r="EO421" s="673"/>
      <c r="EP421" s="673"/>
      <c r="EQ421" s="673"/>
      <c r="ER421" s="673"/>
      <c r="ES421" s="673"/>
      <c r="ET421" s="673"/>
      <c r="EU421" s="673"/>
      <c r="EV421" s="673"/>
      <c r="EW421" s="673"/>
      <c r="EX421" s="673"/>
      <c r="EY421" s="673"/>
      <c r="EZ421" s="673"/>
      <c r="FA421" s="673"/>
      <c r="FB421" s="673"/>
      <c r="FC421" s="673"/>
      <c r="FD421" s="673"/>
      <c r="FE421" s="673"/>
      <c r="FF421" s="673"/>
      <c r="FG421" s="673"/>
      <c r="FH421" s="673"/>
      <c r="FI421" s="673"/>
      <c r="FJ421" s="673"/>
      <c r="FK421" s="673"/>
      <c r="FL421" s="673"/>
      <c r="FM421" s="673"/>
      <c r="FN421" s="673"/>
      <c r="FO421" s="673"/>
      <c r="FP421" s="673"/>
      <c r="FQ421" s="673"/>
      <c r="FR421" s="673"/>
      <c r="FS421" s="673"/>
      <c r="FT421" s="673"/>
      <c r="FU421" s="673"/>
      <c r="FV421" s="673"/>
      <c r="FW421" s="673"/>
      <c r="FX421" s="673"/>
      <c r="FY421" s="673"/>
      <c r="FZ421" s="673"/>
      <c r="GA421" s="673"/>
      <c r="GB421" s="673"/>
      <c r="GC421" s="673"/>
      <c r="GD421" s="673"/>
      <c r="GE421" s="673"/>
      <c r="GF421" s="673"/>
      <c r="GG421" s="673"/>
      <c r="GH421" s="673"/>
      <c r="GI421" s="673"/>
      <c r="GJ421" s="673"/>
      <c r="GK421" s="673"/>
      <c r="GL421" s="673"/>
      <c r="GM421" s="673"/>
      <c r="GN421" s="673"/>
      <c r="GO421" s="673"/>
      <c r="GP421" s="673"/>
      <c r="GQ421" s="673"/>
      <c r="GR421" s="673"/>
      <c r="GS421" s="673"/>
      <c r="GT421" s="673"/>
      <c r="GU421" s="673"/>
      <c r="GV421" s="673"/>
      <c r="GW421" s="673"/>
      <c r="GX421" s="673"/>
      <c r="GY421" s="673"/>
      <c r="GZ421" s="673"/>
      <c r="HA421" s="673"/>
      <c r="HB421" s="673"/>
      <c r="HC421" s="673"/>
      <c r="HD421" s="673"/>
      <c r="HE421" s="673"/>
      <c r="HF421" s="673"/>
      <c r="HG421" s="673"/>
      <c r="HH421" s="673"/>
      <c r="HI421" s="673"/>
      <c r="HJ421" s="673"/>
      <c r="HK421" s="673"/>
      <c r="HL421" s="673"/>
      <c r="HM421" s="673"/>
      <c r="HN421" s="673"/>
      <c r="HO421" s="673"/>
      <c r="HP421" s="673"/>
      <c r="HQ421" s="673"/>
      <c r="HR421" s="673"/>
      <c r="HS421" s="673"/>
      <c r="HT421" s="673"/>
      <c r="HU421" s="673"/>
      <c r="HV421" s="673"/>
      <c r="HW421" s="673"/>
      <c r="HX421" s="673"/>
      <c r="HY421" s="673"/>
      <c r="HZ421" s="673"/>
      <c r="IA421" s="673"/>
      <c r="IB421" s="673"/>
      <c r="IC421" s="673"/>
      <c r="ID421" s="673"/>
      <c r="IE421" s="673"/>
      <c r="IF421" s="673"/>
      <c r="IG421" s="673"/>
      <c r="IH421" s="673"/>
      <c r="II421" s="673"/>
      <c r="IJ421" s="673"/>
      <c r="IK421" s="673"/>
      <c r="IL421" s="673"/>
      <c r="IM421" s="673"/>
      <c r="IN421" s="673"/>
      <c r="IO421" s="673"/>
      <c r="IP421" s="673"/>
      <c r="IQ421" s="70"/>
    </row>
    <row r="422" spans="18:251" ht="16.5" hidden="1" customHeight="1">
      <c r="R422" s="95"/>
      <c r="S422" s="95"/>
      <c r="T422" s="95"/>
      <c r="U422" s="70"/>
      <c r="V422" s="214"/>
      <c r="W422" s="70"/>
      <c r="X422" s="70"/>
      <c r="Y422" s="70"/>
      <c r="Z422" s="70"/>
      <c r="AA422" s="70"/>
      <c r="AB422" s="70"/>
      <c r="AC422" s="70"/>
      <c r="AD422" s="70"/>
      <c r="AE422" s="70"/>
      <c r="AF422" s="70"/>
      <c r="AG422" s="70"/>
      <c r="AH422" s="70"/>
      <c r="AI422" s="70"/>
      <c r="AJ422" s="70"/>
      <c r="AK422" s="70"/>
      <c r="AL422" s="70"/>
      <c r="AM422" s="70"/>
      <c r="AN422" s="70"/>
      <c r="AO422" s="70"/>
      <c r="AP422" s="70"/>
      <c r="AQ422" s="70"/>
      <c r="AR422" s="70"/>
      <c r="AS422" s="70"/>
      <c r="AT422" s="70"/>
      <c r="AU422" s="70"/>
      <c r="AV422" s="70"/>
      <c r="AW422" s="70"/>
      <c r="AX422" s="70"/>
      <c r="AY422" s="70"/>
      <c r="AZ422" s="70"/>
      <c r="BA422" s="70"/>
      <c r="BB422" s="70"/>
      <c r="BC422" s="70"/>
      <c r="BD422" s="70"/>
      <c r="BE422" s="70"/>
      <c r="BF422" s="70"/>
      <c r="BG422" s="70"/>
      <c r="BH422" s="70"/>
      <c r="BI422" s="70"/>
      <c r="BJ422" s="70"/>
      <c r="BK422" s="70"/>
      <c r="BL422" s="70"/>
      <c r="BM422" s="70"/>
      <c r="BN422" s="70"/>
      <c r="BO422" s="70"/>
      <c r="BP422" s="70"/>
      <c r="BQ422" s="70"/>
      <c r="BR422" s="70"/>
      <c r="BS422" s="70"/>
      <c r="BT422" s="70"/>
      <c r="BU422" s="70"/>
      <c r="BV422" s="70"/>
      <c r="BW422" s="70"/>
      <c r="BX422" s="70"/>
      <c r="BY422" s="70"/>
      <c r="BZ422" s="70"/>
      <c r="CA422" s="70"/>
      <c r="CB422" s="70"/>
      <c r="CC422" s="70"/>
      <c r="CD422" s="70"/>
      <c r="CE422" s="70"/>
      <c r="CF422" s="70"/>
      <c r="CG422" s="70"/>
      <c r="CH422" s="70"/>
      <c r="CI422" s="70"/>
      <c r="CJ422" s="70"/>
      <c r="CK422" s="70"/>
      <c r="CL422" s="70"/>
      <c r="CM422" s="70"/>
      <c r="CN422" s="70"/>
      <c r="CO422" s="70"/>
      <c r="CP422" s="70"/>
      <c r="CQ422" s="70"/>
      <c r="CR422" s="70"/>
      <c r="CS422" s="70"/>
      <c r="CT422" s="70"/>
      <c r="CU422" s="70"/>
      <c r="CV422" s="70"/>
      <c r="CW422" s="70"/>
      <c r="CX422" s="70"/>
      <c r="CY422" s="70"/>
      <c r="CZ422" s="70"/>
      <c r="DA422" s="70"/>
      <c r="DB422" s="70"/>
      <c r="DC422" s="70"/>
      <c r="DD422" s="70"/>
      <c r="DE422" s="70"/>
      <c r="DF422" s="70"/>
      <c r="DG422" s="70"/>
      <c r="DH422" s="70"/>
      <c r="DI422" s="70"/>
      <c r="DJ422" s="70"/>
      <c r="DK422" s="70"/>
      <c r="DL422" s="70"/>
      <c r="DM422" s="70"/>
      <c r="DN422" s="70"/>
      <c r="DO422" s="70"/>
      <c r="DP422" s="70"/>
      <c r="DQ422" s="70"/>
      <c r="DR422" s="70"/>
      <c r="DS422" s="70"/>
      <c r="DT422" s="70"/>
      <c r="DU422" s="70"/>
      <c r="DV422" s="70"/>
      <c r="DW422" s="70"/>
      <c r="DX422" s="70"/>
      <c r="DY422" s="70"/>
      <c r="DZ422" s="70"/>
      <c r="EA422" s="70"/>
      <c r="EB422" s="70"/>
      <c r="EC422" s="70"/>
      <c r="ED422" s="70"/>
      <c r="EE422" s="95" t="s">
        <v>450</v>
      </c>
      <c r="EF422" s="662"/>
      <c r="EG422" s="662"/>
      <c r="EH422" s="662"/>
      <c r="EI422" s="216"/>
      <c r="EJ422" s="673"/>
      <c r="EK422" s="673"/>
      <c r="EL422" s="673"/>
      <c r="EM422" s="673"/>
      <c r="EN422" s="673"/>
      <c r="EO422" s="673"/>
      <c r="EP422" s="673"/>
      <c r="EQ422" s="673"/>
      <c r="ER422" s="673"/>
      <c r="ES422" s="673"/>
      <c r="ET422" s="673"/>
      <c r="EU422" s="673"/>
      <c r="EV422" s="673"/>
      <c r="EW422" s="673"/>
      <c r="EX422" s="673"/>
      <c r="EY422" s="673"/>
      <c r="EZ422" s="673"/>
      <c r="FA422" s="673"/>
      <c r="FB422" s="673"/>
      <c r="FC422" s="673"/>
      <c r="FD422" s="673"/>
      <c r="FE422" s="673"/>
      <c r="FF422" s="673"/>
      <c r="FG422" s="673"/>
      <c r="FH422" s="673"/>
      <c r="FI422" s="673"/>
      <c r="FJ422" s="673"/>
      <c r="FK422" s="673"/>
      <c r="FL422" s="673"/>
      <c r="FM422" s="673"/>
      <c r="FN422" s="673"/>
      <c r="FO422" s="673"/>
      <c r="FP422" s="673"/>
      <c r="FQ422" s="673"/>
      <c r="FR422" s="673"/>
      <c r="FS422" s="673"/>
      <c r="FT422" s="673"/>
      <c r="FU422" s="673"/>
      <c r="FV422" s="673"/>
      <c r="FW422" s="673"/>
      <c r="FX422" s="673"/>
      <c r="FY422" s="673"/>
      <c r="FZ422" s="673"/>
      <c r="GA422" s="673"/>
      <c r="GB422" s="673"/>
      <c r="GC422" s="673"/>
      <c r="GD422" s="673"/>
      <c r="GE422" s="673"/>
      <c r="GF422" s="673"/>
      <c r="GG422" s="673"/>
      <c r="GH422" s="673"/>
      <c r="GI422" s="673"/>
      <c r="GJ422" s="673"/>
      <c r="GK422" s="673"/>
      <c r="GL422" s="673"/>
      <c r="GM422" s="673"/>
      <c r="GN422" s="673"/>
      <c r="GO422" s="673"/>
      <c r="GP422" s="673"/>
      <c r="GQ422" s="673"/>
      <c r="GR422" s="673"/>
      <c r="GS422" s="673"/>
      <c r="GT422" s="673"/>
      <c r="GU422" s="673"/>
      <c r="GV422" s="673"/>
      <c r="GW422" s="673"/>
      <c r="GX422" s="673"/>
      <c r="GY422" s="673"/>
      <c r="GZ422" s="673"/>
      <c r="HA422" s="673"/>
      <c r="HB422" s="673"/>
      <c r="HC422" s="673"/>
      <c r="HD422" s="673"/>
      <c r="HE422" s="673"/>
      <c r="HF422" s="673"/>
      <c r="HG422" s="673"/>
      <c r="HH422" s="673"/>
      <c r="HI422" s="673"/>
      <c r="HJ422" s="673"/>
      <c r="HK422" s="673"/>
      <c r="HL422" s="673"/>
      <c r="HM422" s="673"/>
      <c r="HN422" s="673"/>
      <c r="HO422" s="673"/>
      <c r="HP422" s="673"/>
      <c r="HQ422" s="673"/>
      <c r="HR422" s="673"/>
      <c r="HS422" s="673"/>
      <c r="HT422" s="673"/>
      <c r="HU422" s="673"/>
      <c r="HV422" s="673"/>
      <c r="HW422" s="673"/>
      <c r="HX422" s="673"/>
      <c r="HY422" s="673"/>
      <c r="HZ422" s="673"/>
      <c r="IA422" s="673"/>
      <c r="IB422" s="673"/>
      <c r="IC422" s="673"/>
      <c r="ID422" s="673"/>
      <c r="IE422" s="673"/>
      <c r="IF422" s="673"/>
      <c r="IG422" s="673"/>
      <c r="IH422" s="673"/>
      <c r="II422" s="673"/>
      <c r="IJ422" s="673"/>
      <c r="IK422" s="673"/>
      <c r="IL422" s="673"/>
      <c r="IM422" s="673"/>
      <c r="IN422" s="673"/>
      <c r="IO422" s="673"/>
      <c r="IP422" s="673"/>
      <c r="IQ422" s="70"/>
    </row>
    <row r="423" spans="18:251" ht="16.5" hidden="1" customHeight="1">
      <c r="R423" s="95"/>
      <c r="S423" s="95"/>
      <c r="T423" s="95"/>
      <c r="U423" s="70"/>
      <c r="V423" s="214"/>
      <c r="W423" s="70"/>
      <c r="X423" s="70"/>
      <c r="Y423" s="70"/>
      <c r="Z423" s="70"/>
      <c r="AA423" s="70"/>
      <c r="AB423" s="70"/>
      <c r="AC423" s="70"/>
      <c r="AD423" s="70"/>
      <c r="AE423" s="70"/>
      <c r="AF423" s="70"/>
      <c r="AG423" s="70"/>
      <c r="AH423" s="70"/>
      <c r="AI423" s="70"/>
      <c r="AJ423" s="70"/>
      <c r="AK423" s="70"/>
      <c r="AL423" s="70"/>
      <c r="AM423" s="70"/>
      <c r="AN423" s="70"/>
      <c r="AO423" s="70"/>
      <c r="AP423" s="70"/>
      <c r="AQ423" s="70"/>
      <c r="AR423" s="70"/>
      <c r="AS423" s="70"/>
      <c r="AT423" s="70"/>
      <c r="AU423" s="70"/>
      <c r="AV423" s="70"/>
      <c r="AW423" s="70"/>
      <c r="AX423" s="70"/>
      <c r="AY423" s="70"/>
      <c r="AZ423" s="70"/>
      <c r="BA423" s="70"/>
      <c r="BB423" s="70"/>
      <c r="BC423" s="70"/>
      <c r="BD423" s="70"/>
      <c r="BE423" s="70"/>
      <c r="BF423" s="70"/>
      <c r="BG423" s="70"/>
      <c r="BH423" s="70"/>
      <c r="BI423" s="70"/>
      <c r="BJ423" s="70"/>
      <c r="BK423" s="70"/>
      <c r="BL423" s="70"/>
      <c r="BM423" s="70"/>
      <c r="BN423" s="70"/>
      <c r="BO423" s="70"/>
      <c r="BP423" s="70"/>
      <c r="BQ423" s="70"/>
      <c r="BR423" s="70"/>
      <c r="BS423" s="70"/>
      <c r="BT423" s="70"/>
      <c r="BU423" s="70"/>
      <c r="BV423" s="70"/>
      <c r="BW423" s="70"/>
      <c r="BX423" s="70"/>
      <c r="BY423" s="70"/>
      <c r="BZ423" s="70"/>
      <c r="CA423" s="70"/>
      <c r="CB423" s="70"/>
      <c r="CC423" s="70"/>
      <c r="CD423" s="70"/>
      <c r="CE423" s="70"/>
      <c r="CF423" s="70"/>
      <c r="CG423" s="70"/>
      <c r="CH423" s="70"/>
      <c r="CI423" s="70"/>
      <c r="CJ423" s="70"/>
      <c r="CK423" s="70"/>
      <c r="CL423" s="70"/>
      <c r="CM423" s="70"/>
      <c r="CN423" s="70"/>
      <c r="CO423" s="70"/>
      <c r="CP423" s="70"/>
      <c r="CQ423" s="70"/>
      <c r="CR423" s="70"/>
      <c r="CS423" s="70"/>
      <c r="CT423" s="70"/>
      <c r="CU423" s="70"/>
      <c r="CV423" s="70"/>
      <c r="CW423" s="70"/>
      <c r="CX423" s="70"/>
      <c r="CY423" s="70"/>
      <c r="CZ423" s="70"/>
      <c r="DA423" s="70"/>
      <c r="DB423" s="70"/>
      <c r="DC423" s="70"/>
      <c r="DD423" s="70"/>
      <c r="DE423" s="70"/>
      <c r="DF423" s="70"/>
      <c r="DG423" s="70"/>
      <c r="DH423" s="70"/>
      <c r="DI423" s="70"/>
      <c r="DJ423" s="70"/>
      <c r="DK423" s="70"/>
      <c r="DL423" s="70"/>
      <c r="DM423" s="70"/>
      <c r="DN423" s="70"/>
      <c r="DO423" s="70"/>
      <c r="DP423" s="70"/>
      <c r="DQ423" s="70"/>
      <c r="DR423" s="70"/>
      <c r="DS423" s="70"/>
      <c r="DT423" s="70"/>
      <c r="DU423" s="70"/>
      <c r="DV423" s="70"/>
      <c r="DW423" s="70"/>
      <c r="DX423" s="70"/>
      <c r="DY423" s="70"/>
      <c r="DZ423" s="70"/>
      <c r="EA423" s="70"/>
      <c r="EB423" s="70"/>
      <c r="EC423" s="70"/>
      <c r="ED423" s="70"/>
      <c r="EE423" s="95" t="s">
        <v>450</v>
      </c>
      <c r="EF423" s="662"/>
      <c r="EG423" s="662"/>
      <c r="EH423" s="662"/>
      <c r="EI423" s="216"/>
      <c r="EJ423" s="673"/>
      <c r="EK423" s="673"/>
      <c r="EL423" s="673"/>
      <c r="EM423" s="673"/>
      <c r="EN423" s="673"/>
      <c r="EO423" s="673"/>
      <c r="EP423" s="673"/>
      <c r="EQ423" s="673"/>
      <c r="ER423" s="673"/>
      <c r="ES423" s="673"/>
      <c r="ET423" s="673"/>
      <c r="EU423" s="673"/>
      <c r="EV423" s="673"/>
      <c r="EW423" s="673"/>
      <c r="EX423" s="673"/>
      <c r="EY423" s="673"/>
      <c r="EZ423" s="673"/>
      <c r="FA423" s="673"/>
      <c r="FB423" s="673"/>
      <c r="FC423" s="673"/>
      <c r="FD423" s="673"/>
      <c r="FE423" s="673"/>
      <c r="FF423" s="673"/>
      <c r="FG423" s="673"/>
      <c r="FH423" s="673"/>
      <c r="FI423" s="673"/>
      <c r="FJ423" s="673"/>
      <c r="FK423" s="673"/>
      <c r="FL423" s="673"/>
      <c r="FM423" s="673"/>
      <c r="FN423" s="673"/>
      <c r="FO423" s="673"/>
      <c r="FP423" s="673"/>
      <c r="FQ423" s="673"/>
      <c r="FR423" s="673"/>
      <c r="FS423" s="673"/>
      <c r="FT423" s="673"/>
      <c r="FU423" s="673"/>
      <c r="FV423" s="673"/>
      <c r="FW423" s="673"/>
      <c r="FX423" s="673"/>
      <c r="FY423" s="673"/>
      <c r="FZ423" s="673"/>
      <c r="GA423" s="673"/>
      <c r="GB423" s="673"/>
      <c r="GC423" s="673"/>
      <c r="GD423" s="673"/>
      <c r="GE423" s="673"/>
      <c r="GF423" s="673"/>
      <c r="GG423" s="673"/>
      <c r="GH423" s="673"/>
      <c r="GI423" s="673"/>
      <c r="GJ423" s="673"/>
      <c r="GK423" s="673"/>
      <c r="GL423" s="673"/>
      <c r="GM423" s="673"/>
      <c r="GN423" s="673"/>
      <c r="GO423" s="673"/>
      <c r="GP423" s="673"/>
      <c r="GQ423" s="673"/>
      <c r="GR423" s="673"/>
      <c r="GS423" s="673"/>
      <c r="GT423" s="673"/>
      <c r="GU423" s="673"/>
      <c r="GV423" s="673"/>
      <c r="GW423" s="673"/>
      <c r="GX423" s="673"/>
      <c r="GY423" s="673"/>
      <c r="GZ423" s="673"/>
      <c r="HA423" s="673"/>
      <c r="HB423" s="673"/>
      <c r="HC423" s="673"/>
      <c r="HD423" s="673"/>
      <c r="HE423" s="673"/>
      <c r="HF423" s="673"/>
      <c r="HG423" s="673"/>
      <c r="HH423" s="673"/>
      <c r="HI423" s="673"/>
      <c r="HJ423" s="673"/>
      <c r="HK423" s="673"/>
      <c r="HL423" s="673"/>
      <c r="HM423" s="673"/>
      <c r="HN423" s="673"/>
      <c r="HO423" s="673"/>
      <c r="HP423" s="673"/>
      <c r="HQ423" s="673"/>
      <c r="HR423" s="673"/>
      <c r="HS423" s="673"/>
      <c r="HT423" s="673"/>
      <c r="HU423" s="673"/>
      <c r="HV423" s="673"/>
      <c r="HW423" s="673"/>
      <c r="HX423" s="673"/>
      <c r="HY423" s="673"/>
      <c r="HZ423" s="673"/>
      <c r="IA423" s="673"/>
      <c r="IB423" s="673"/>
      <c r="IC423" s="673"/>
      <c r="ID423" s="673"/>
      <c r="IE423" s="673"/>
      <c r="IF423" s="673"/>
      <c r="IG423" s="673"/>
      <c r="IH423" s="673"/>
      <c r="II423" s="673"/>
      <c r="IJ423" s="673"/>
      <c r="IK423" s="673"/>
      <c r="IL423" s="673"/>
      <c r="IM423" s="673"/>
      <c r="IN423" s="673"/>
      <c r="IO423" s="673"/>
      <c r="IP423" s="673"/>
      <c r="IQ423" s="70"/>
    </row>
    <row r="424" spans="18:251" ht="16.5" hidden="1" customHeight="1">
      <c r="R424" s="95"/>
      <c r="S424" s="95"/>
      <c r="T424" s="95"/>
      <c r="U424" s="70"/>
      <c r="V424" s="214"/>
      <c r="W424" s="70"/>
      <c r="X424" s="70"/>
      <c r="Y424" s="70"/>
      <c r="Z424" s="70"/>
      <c r="AA424" s="70"/>
      <c r="AB424" s="70"/>
      <c r="AC424" s="70"/>
      <c r="AD424" s="70"/>
      <c r="AE424" s="70"/>
      <c r="AF424" s="70"/>
      <c r="AG424" s="70"/>
      <c r="AH424" s="70"/>
      <c r="AI424" s="70"/>
      <c r="AJ424" s="70"/>
      <c r="AK424" s="70"/>
      <c r="AL424" s="70"/>
      <c r="AM424" s="70"/>
      <c r="AN424" s="70"/>
      <c r="AO424" s="70"/>
      <c r="AP424" s="70"/>
      <c r="AQ424" s="70"/>
      <c r="AR424" s="70"/>
      <c r="AS424" s="70"/>
      <c r="AT424" s="70"/>
      <c r="AU424" s="70"/>
      <c r="AV424" s="70"/>
      <c r="AW424" s="70"/>
      <c r="AX424" s="70"/>
      <c r="AY424" s="70"/>
      <c r="AZ424" s="70"/>
      <c r="BA424" s="70"/>
      <c r="BB424" s="70"/>
      <c r="BC424" s="70"/>
      <c r="BD424" s="70"/>
      <c r="BE424" s="70"/>
      <c r="BF424" s="70"/>
      <c r="BG424" s="70"/>
      <c r="BH424" s="70"/>
      <c r="BI424" s="70"/>
      <c r="BJ424" s="70"/>
      <c r="BK424" s="70"/>
      <c r="BL424" s="70"/>
      <c r="BM424" s="70"/>
      <c r="BN424" s="70"/>
      <c r="BO424" s="70"/>
      <c r="BP424" s="70"/>
      <c r="BQ424" s="70"/>
      <c r="BR424" s="70"/>
      <c r="BS424" s="70"/>
      <c r="BT424" s="70"/>
      <c r="BU424" s="70"/>
      <c r="BV424" s="70"/>
      <c r="BW424" s="70"/>
      <c r="BX424" s="70"/>
      <c r="BY424" s="70"/>
      <c r="BZ424" s="70"/>
      <c r="CA424" s="70"/>
      <c r="CB424" s="70"/>
      <c r="CC424" s="70"/>
      <c r="CD424" s="70"/>
      <c r="CE424" s="70"/>
      <c r="CF424" s="70"/>
      <c r="CG424" s="70"/>
      <c r="CH424" s="70"/>
      <c r="CI424" s="70"/>
      <c r="CJ424" s="70"/>
      <c r="CK424" s="70"/>
      <c r="CL424" s="70"/>
      <c r="CM424" s="70"/>
      <c r="CN424" s="70"/>
      <c r="CO424" s="70"/>
      <c r="CP424" s="70"/>
      <c r="CQ424" s="70"/>
      <c r="CR424" s="70"/>
      <c r="CS424" s="70"/>
      <c r="CT424" s="70"/>
      <c r="CU424" s="70"/>
      <c r="CV424" s="70"/>
      <c r="CW424" s="70"/>
      <c r="CX424" s="70"/>
      <c r="CY424" s="70"/>
      <c r="CZ424" s="70"/>
      <c r="DA424" s="70"/>
      <c r="DB424" s="70"/>
      <c r="DC424" s="70"/>
      <c r="DD424" s="70"/>
      <c r="DE424" s="70"/>
      <c r="DF424" s="70"/>
      <c r="DG424" s="70"/>
      <c r="DH424" s="70"/>
      <c r="DI424" s="70"/>
      <c r="DJ424" s="70"/>
      <c r="DK424" s="70"/>
      <c r="DL424" s="70"/>
      <c r="DM424" s="70"/>
      <c r="DN424" s="70"/>
      <c r="DO424" s="70"/>
      <c r="DP424" s="70"/>
      <c r="DQ424" s="70"/>
      <c r="DR424" s="70"/>
      <c r="DS424" s="70"/>
      <c r="DT424" s="70"/>
      <c r="DU424" s="70"/>
      <c r="DV424" s="70"/>
      <c r="DW424" s="70"/>
      <c r="DX424" s="70"/>
      <c r="DY424" s="70"/>
      <c r="DZ424" s="70"/>
      <c r="EA424" s="70"/>
      <c r="EB424" s="70"/>
      <c r="EC424" s="70"/>
      <c r="ED424" s="70"/>
      <c r="EE424" s="95"/>
      <c r="EF424" s="662"/>
      <c r="EG424" s="662"/>
      <c r="EH424" s="662"/>
      <c r="EI424" s="216"/>
      <c r="EJ424" s="673"/>
      <c r="EK424" s="673"/>
      <c r="EL424" s="673"/>
      <c r="EM424" s="673"/>
      <c r="EN424" s="673"/>
      <c r="EO424" s="673"/>
      <c r="EP424" s="673"/>
      <c r="EQ424" s="673"/>
      <c r="ER424" s="673"/>
      <c r="ES424" s="673"/>
      <c r="ET424" s="673"/>
      <c r="EU424" s="673"/>
      <c r="EV424" s="673"/>
      <c r="EW424" s="673"/>
      <c r="EX424" s="673"/>
      <c r="EY424" s="673"/>
      <c r="EZ424" s="673"/>
      <c r="FA424" s="673"/>
      <c r="FB424" s="673"/>
      <c r="FC424" s="673"/>
      <c r="FD424" s="673"/>
      <c r="FE424" s="673"/>
      <c r="FF424" s="673"/>
      <c r="FG424" s="673"/>
      <c r="FH424" s="673"/>
      <c r="FI424" s="673"/>
      <c r="FJ424" s="673"/>
      <c r="FK424" s="673"/>
      <c r="FL424" s="673"/>
      <c r="FM424" s="673"/>
      <c r="FN424" s="673"/>
      <c r="FO424" s="673"/>
      <c r="FP424" s="673"/>
      <c r="FQ424" s="673"/>
      <c r="FR424" s="673"/>
      <c r="FS424" s="673"/>
      <c r="FT424" s="673"/>
      <c r="FU424" s="673"/>
      <c r="FV424" s="673"/>
      <c r="FW424" s="673"/>
      <c r="FX424" s="673"/>
      <c r="FY424" s="673"/>
      <c r="FZ424" s="673"/>
      <c r="GA424" s="673"/>
      <c r="GB424" s="673"/>
      <c r="GC424" s="673"/>
      <c r="GD424" s="673"/>
      <c r="GE424" s="673"/>
      <c r="GF424" s="673"/>
      <c r="GG424" s="673"/>
      <c r="GH424" s="673"/>
      <c r="GI424" s="673"/>
      <c r="GJ424" s="673"/>
      <c r="GK424" s="673"/>
      <c r="GL424" s="673"/>
      <c r="GM424" s="673"/>
      <c r="GN424" s="673"/>
      <c r="GO424" s="673"/>
      <c r="GP424" s="673"/>
      <c r="GQ424" s="673"/>
      <c r="GR424" s="673"/>
      <c r="GS424" s="673"/>
      <c r="GT424" s="673"/>
      <c r="GU424" s="673"/>
      <c r="GV424" s="673"/>
      <c r="GW424" s="673"/>
      <c r="GX424" s="673"/>
      <c r="GY424" s="673"/>
      <c r="GZ424" s="673"/>
      <c r="HA424" s="673"/>
      <c r="HB424" s="673"/>
      <c r="HC424" s="673"/>
      <c r="HD424" s="673"/>
      <c r="HE424" s="673"/>
      <c r="HF424" s="673"/>
      <c r="HG424" s="673"/>
      <c r="HH424" s="673"/>
      <c r="HI424" s="673"/>
      <c r="HJ424" s="673"/>
      <c r="HK424" s="673"/>
      <c r="HL424" s="673"/>
      <c r="HM424" s="673"/>
      <c r="HN424" s="673"/>
      <c r="HO424" s="673"/>
      <c r="HP424" s="673"/>
      <c r="HQ424" s="673"/>
      <c r="HR424" s="673"/>
      <c r="HS424" s="673"/>
      <c r="HT424" s="673"/>
      <c r="HU424" s="673"/>
      <c r="HV424" s="673"/>
      <c r="HW424" s="673"/>
      <c r="HX424" s="673"/>
      <c r="HY424" s="673"/>
      <c r="HZ424" s="673"/>
      <c r="IA424" s="673"/>
      <c r="IB424" s="673"/>
      <c r="IC424" s="673"/>
      <c r="ID424" s="673"/>
      <c r="IE424" s="673"/>
      <c r="IF424" s="673"/>
      <c r="IG424" s="673"/>
      <c r="IH424" s="673"/>
      <c r="II424" s="673"/>
      <c r="IJ424" s="673"/>
      <c r="IK424" s="673"/>
      <c r="IL424" s="673"/>
      <c r="IM424" s="673"/>
      <c r="IN424" s="673"/>
      <c r="IO424" s="673"/>
      <c r="IP424" s="673"/>
      <c r="IQ424" s="70"/>
    </row>
    <row r="425" spans="18:251" ht="16.5" hidden="1" customHeight="1">
      <c r="R425" s="95"/>
      <c r="S425" s="95"/>
      <c r="T425" s="95"/>
      <c r="U425" s="70"/>
      <c r="V425" s="214"/>
      <c r="W425" s="70"/>
      <c r="X425" s="70"/>
      <c r="Y425" s="70"/>
      <c r="Z425" s="70"/>
      <c r="AA425" s="70"/>
      <c r="AB425" s="70"/>
      <c r="AC425" s="70"/>
      <c r="AD425" s="70"/>
      <c r="AE425" s="70"/>
      <c r="AF425" s="70"/>
      <c r="AG425" s="70"/>
      <c r="AH425" s="70"/>
      <c r="AI425" s="70"/>
      <c r="AJ425" s="70"/>
      <c r="AK425" s="70"/>
      <c r="AL425" s="70"/>
      <c r="AM425" s="70"/>
      <c r="AN425" s="70"/>
      <c r="AO425" s="70"/>
      <c r="AP425" s="70"/>
      <c r="AQ425" s="70"/>
      <c r="AR425" s="70"/>
      <c r="AS425" s="70"/>
      <c r="AT425" s="70"/>
      <c r="AU425" s="70"/>
      <c r="AV425" s="70"/>
      <c r="AW425" s="70"/>
      <c r="AX425" s="70"/>
      <c r="AY425" s="70"/>
      <c r="AZ425" s="70"/>
      <c r="BA425" s="70"/>
      <c r="BB425" s="70"/>
      <c r="BC425" s="70"/>
      <c r="BD425" s="70"/>
      <c r="BE425" s="70"/>
      <c r="BF425" s="70"/>
      <c r="BG425" s="70"/>
      <c r="BH425" s="70"/>
      <c r="BI425" s="70"/>
      <c r="BJ425" s="70"/>
      <c r="BK425" s="70"/>
      <c r="BL425" s="70"/>
      <c r="BM425" s="70"/>
      <c r="BN425" s="70"/>
      <c r="BO425" s="70"/>
      <c r="BP425" s="70"/>
      <c r="BQ425" s="70"/>
      <c r="BR425" s="70"/>
      <c r="BS425" s="70"/>
      <c r="BT425" s="70"/>
      <c r="BU425" s="70"/>
      <c r="BV425" s="70"/>
      <c r="BW425" s="70"/>
      <c r="BX425" s="70"/>
      <c r="BY425" s="70"/>
      <c r="BZ425" s="70"/>
      <c r="CA425" s="70"/>
      <c r="CB425" s="70"/>
      <c r="CC425" s="70"/>
      <c r="CD425" s="70"/>
      <c r="CE425" s="70"/>
      <c r="CF425" s="70"/>
      <c r="CG425" s="70"/>
      <c r="CH425" s="70"/>
      <c r="CI425" s="70"/>
      <c r="CJ425" s="70"/>
      <c r="CK425" s="70"/>
      <c r="CL425" s="70"/>
      <c r="CM425" s="70"/>
      <c r="CN425" s="70"/>
      <c r="CO425" s="70"/>
      <c r="CP425" s="70"/>
      <c r="CQ425" s="70"/>
      <c r="CR425" s="70"/>
      <c r="CS425" s="70"/>
      <c r="CT425" s="70"/>
      <c r="CU425" s="70"/>
      <c r="CV425" s="70"/>
      <c r="CW425" s="70"/>
      <c r="CX425" s="70"/>
      <c r="CY425" s="70"/>
      <c r="CZ425" s="70"/>
      <c r="DA425" s="70"/>
      <c r="DB425" s="70"/>
      <c r="DC425" s="70"/>
      <c r="DD425" s="70"/>
      <c r="DE425" s="70"/>
      <c r="DF425" s="70"/>
      <c r="DG425" s="70"/>
      <c r="DH425" s="70"/>
      <c r="DI425" s="70"/>
      <c r="DJ425" s="70"/>
      <c r="DK425" s="70"/>
      <c r="DL425" s="70"/>
      <c r="DM425" s="70"/>
      <c r="DN425" s="70"/>
      <c r="DO425" s="70"/>
      <c r="DP425" s="70"/>
      <c r="DQ425" s="70"/>
      <c r="DR425" s="70"/>
      <c r="DS425" s="70"/>
      <c r="DT425" s="70"/>
      <c r="DU425" s="70"/>
      <c r="DV425" s="70"/>
      <c r="DW425" s="70"/>
      <c r="DX425" s="70"/>
      <c r="DY425" s="70"/>
      <c r="DZ425" s="70"/>
      <c r="EA425" s="70"/>
      <c r="EB425" s="70"/>
      <c r="EC425" s="70"/>
      <c r="ED425" s="70"/>
      <c r="EE425" s="95"/>
      <c r="EF425" s="662"/>
      <c r="EG425" s="662"/>
      <c r="EH425" s="662"/>
      <c r="EI425" s="216"/>
      <c r="EJ425" s="673"/>
      <c r="EK425" s="673"/>
      <c r="EL425" s="673"/>
      <c r="EM425" s="673"/>
      <c r="EN425" s="673"/>
      <c r="EO425" s="673"/>
      <c r="EP425" s="673"/>
      <c r="EQ425" s="673"/>
      <c r="ER425" s="673"/>
      <c r="ES425" s="673"/>
      <c r="ET425" s="673"/>
      <c r="EU425" s="673"/>
      <c r="EV425" s="673"/>
      <c r="EW425" s="673"/>
      <c r="EX425" s="673"/>
      <c r="EY425" s="673"/>
      <c r="EZ425" s="673"/>
      <c r="FA425" s="673"/>
      <c r="FB425" s="673"/>
      <c r="FC425" s="673"/>
      <c r="FD425" s="673"/>
      <c r="FE425" s="673"/>
      <c r="FF425" s="673"/>
      <c r="FG425" s="673"/>
      <c r="FH425" s="673"/>
      <c r="FI425" s="673"/>
      <c r="FJ425" s="673"/>
      <c r="FK425" s="673"/>
      <c r="FL425" s="673"/>
      <c r="FM425" s="673"/>
      <c r="FN425" s="673"/>
      <c r="FO425" s="673"/>
      <c r="FP425" s="673"/>
      <c r="FQ425" s="673"/>
      <c r="FR425" s="673"/>
      <c r="FS425" s="673"/>
      <c r="FT425" s="673"/>
      <c r="FU425" s="673"/>
      <c r="FV425" s="673"/>
      <c r="FW425" s="673"/>
      <c r="FX425" s="673"/>
      <c r="FY425" s="673"/>
      <c r="FZ425" s="673"/>
      <c r="GA425" s="673"/>
      <c r="GB425" s="673"/>
      <c r="GC425" s="673"/>
      <c r="GD425" s="673"/>
      <c r="GE425" s="673"/>
      <c r="GF425" s="673"/>
      <c r="GG425" s="673"/>
      <c r="GH425" s="673"/>
      <c r="GI425" s="673"/>
      <c r="GJ425" s="673"/>
      <c r="GK425" s="673"/>
      <c r="GL425" s="673"/>
      <c r="GM425" s="673"/>
      <c r="GN425" s="673"/>
      <c r="GO425" s="673"/>
      <c r="GP425" s="673"/>
      <c r="GQ425" s="673"/>
      <c r="GR425" s="673"/>
      <c r="GS425" s="673"/>
      <c r="GT425" s="673"/>
      <c r="GU425" s="673"/>
      <c r="GV425" s="673"/>
      <c r="GW425" s="673"/>
      <c r="GX425" s="673"/>
      <c r="GY425" s="673"/>
      <c r="GZ425" s="673"/>
      <c r="HA425" s="673"/>
      <c r="HB425" s="673"/>
      <c r="HC425" s="673"/>
      <c r="HD425" s="673"/>
      <c r="HE425" s="673"/>
      <c r="HF425" s="673"/>
      <c r="HG425" s="673"/>
      <c r="HH425" s="673"/>
      <c r="HI425" s="673"/>
      <c r="HJ425" s="673"/>
      <c r="HK425" s="673"/>
      <c r="HL425" s="673"/>
      <c r="HM425" s="673"/>
      <c r="HN425" s="673"/>
      <c r="HO425" s="673"/>
      <c r="HP425" s="673"/>
      <c r="HQ425" s="673"/>
      <c r="HR425" s="673"/>
      <c r="HS425" s="673"/>
      <c r="HT425" s="673"/>
      <c r="HU425" s="673"/>
      <c r="HV425" s="673"/>
      <c r="HW425" s="673"/>
      <c r="HX425" s="673"/>
      <c r="HY425" s="673"/>
      <c r="HZ425" s="673"/>
      <c r="IA425" s="673"/>
      <c r="IB425" s="673"/>
      <c r="IC425" s="673"/>
      <c r="ID425" s="673"/>
      <c r="IE425" s="673"/>
      <c r="IF425" s="673"/>
      <c r="IG425" s="673"/>
      <c r="IH425" s="673"/>
      <c r="II425" s="673"/>
      <c r="IJ425" s="673"/>
      <c r="IK425" s="673"/>
      <c r="IL425" s="673"/>
      <c r="IM425" s="673"/>
      <c r="IN425" s="673"/>
      <c r="IO425" s="673"/>
      <c r="IP425" s="673"/>
      <c r="IQ425" s="70"/>
    </row>
    <row r="426" spans="18:251" ht="16.5" hidden="1" customHeight="1">
      <c r="R426" s="95"/>
      <c r="S426" s="95"/>
      <c r="T426" s="95"/>
      <c r="U426" s="70"/>
      <c r="V426" s="214"/>
      <c r="W426" s="70"/>
      <c r="X426" s="70"/>
      <c r="Y426" s="70"/>
      <c r="Z426" s="70"/>
      <c r="AA426" s="70"/>
      <c r="AB426" s="70"/>
      <c r="AC426" s="70"/>
      <c r="AD426" s="70"/>
      <c r="AE426" s="70"/>
      <c r="AF426" s="70"/>
      <c r="AG426" s="70"/>
      <c r="AH426" s="70"/>
      <c r="AI426" s="70"/>
      <c r="AJ426" s="70"/>
      <c r="AK426" s="70"/>
      <c r="AL426" s="70"/>
      <c r="AM426" s="70"/>
      <c r="AN426" s="70"/>
      <c r="AO426" s="70"/>
      <c r="AP426" s="70"/>
      <c r="AQ426" s="70"/>
      <c r="AR426" s="70"/>
      <c r="AS426" s="70"/>
      <c r="AT426" s="70"/>
      <c r="AU426" s="70"/>
      <c r="AV426" s="70"/>
      <c r="AW426" s="70"/>
      <c r="AX426" s="70"/>
      <c r="AY426" s="70"/>
      <c r="AZ426" s="70"/>
      <c r="BA426" s="70"/>
      <c r="BB426" s="70"/>
      <c r="BC426" s="70"/>
      <c r="BD426" s="70"/>
      <c r="BE426" s="70"/>
      <c r="BF426" s="70"/>
      <c r="BG426" s="70"/>
      <c r="BH426" s="70"/>
      <c r="BI426" s="70"/>
      <c r="BJ426" s="70"/>
      <c r="BK426" s="70"/>
      <c r="BL426" s="70"/>
      <c r="BM426" s="70"/>
      <c r="BN426" s="70"/>
      <c r="BO426" s="70"/>
      <c r="BP426" s="70"/>
      <c r="BQ426" s="70"/>
      <c r="BR426" s="70"/>
      <c r="BS426" s="70"/>
      <c r="BT426" s="70"/>
      <c r="BU426" s="70"/>
      <c r="BV426" s="70"/>
      <c r="BW426" s="70"/>
      <c r="BX426" s="70"/>
      <c r="BY426" s="70"/>
      <c r="BZ426" s="70"/>
      <c r="CA426" s="70"/>
      <c r="CB426" s="70"/>
      <c r="CC426" s="70"/>
      <c r="CD426" s="70"/>
      <c r="CE426" s="70"/>
      <c r="CF426" s="70"/>
      <c r="CG426" s="70"/>
      <c r="CH426" s="70"/>
      <c r="CI426" s="70"/>
      <c r="CJ426" s="70"/>
      <c r="CK426" s="70"/>
      <c r="CL426" s="70"/>
      <c r="CM426" s="70"/>
      <c r="CN426" s="70"/>
      <c r="CO426" s="70"/>
      <c r="CP426" s="70"/>
      <c r="CQ426" s="70"/>
      <c r="CR426" s="70"/>
      <c r="CS426" s="70"/>
      <c r="CT426" s="70"/>
      <c r="CU426" s="70"/>
      <c r="CV426" s="70"/>
      <c r="CW426" s="70"/>
      <c r="CX426" s="70"/>
      <c r="CY426" s="70"/>
      <c r="CZ426" s="70"/>
      <c r="DA426" s="70"/>
      <c r="DB426" s="70"/>
      <c r="DC426" s="70"/>
      <c r="DD426" s="70"/>
      <c r="DE426" s="70"/>
      <c r="DF426" s="70"/>
      <c r="DG426" s="70"/>
      <c r="DH426" s="70"/>
      <c r="DI426" s="70"/>
      <c r="DJ426" s="70"/>
      <c r="DK426" s="70"/>
      <c r="DL426" s="70"/>
      <c r="DM426" s="70"/>
      <c r="DN426" s="70"/>
      <c r="DO426" s="70"/>
      <c r="DP426" s="70"/>
      <c r="DQ426" s="70"/>
      <c r="DR426" s="70"/>
      <c r="DS426" s="70"/>
      <c r="DT426" s="70"/>
      <c r="DU426" s="70"/>
      <c r="DV426" s="70"/>
      <c r="DW426" s="70"/>
      <c r="DX426" s="70"/>
      <c r="DY426" s="70"/>
      <c r="DZ426" s="70"/>
      <c r="EA426" s="70"/>
      <c r="EB426" s="70"/>
      <c r="EC426" s="70"/>
      <c r="ED426" s="70"/>
      <c r="EE426" s="95"/>
      <c r="EF426" s="662"/>
      <c r="EG426" s="662"/>
      <c r="EH426" s="662"/>
      <c r="EI426" s="216"/>
      <c r="EJ426" s="673"/>
      <c r="EK426" s="673"/>
      <c r="EL426" s="673"/>
      <c r="EM426" s="673"/>
      <c r="EN426" s="673"/>
      <c r="EO426" s="673"/>
      <c r="EP426" s="673"/>
      <c r="EQ426" s="673"/>
      <c r="ER426" s="673"/>
      <c r="ES426" s="673"/>
      <c r="ET426" s="673"/>
      <c r="EU426" s="673"/>
      <c r="EV426" s="673"/>
      <c r="EW426" s="673"/>
      <c r="EX426" s="673"/>
      <c r="EY426" s="673"/>
      <c r="EZ426" s="673"/>
      <c r="FA426" s="673"/>
      <c r="FB426" s="673"/>
      <c r="FC426" s="673"/>
      <c r="FD426" s="673"/>
      <c r="FE426" s="673"/>
      <c r="FF426" s="673"/>
      <c r="FG426" s="673"/>
      <c r="FH426" s="673"/>
      <c r="FI426" s="673"/>
      <c r="FJ426" s="673"/>
      <c r="FK426" s="673"/>
      <c r="FL426" s="673"/>
      <c r="FM426" s="673"/>
      <c r="FN426" s="673"/>
      <c r="FO426" s="673"/>
      <c r="FP426" s="673"/>
      <c r="FQ426" s="673"/>
      <c r="FR426" s="673"/>
      <c r="FS426" s="673"/>
      <c r="FT426" s="673"/>
      <c r="FU426" s="673"/>
      <c r="FV426" s="673"/>
      <c r="FW426" s="673"/>
      <c r="FX426" s="673"/>
      <c r="FY426" s="673"/>
      <c r="FZ426" s="673"/>
      <c r="GA426" s="673"/>
      <c r="GB426" s="673"/>
      <c r="GC426" s="673"/>
      <c r="GD426" s="673"/>
      <c r="GE426" s="673"/>
      <c r="GF426" s="673"/>
      <c r="GG426" s="673"/>
      <c r="GH426" s="673"/>
      <c r="GI426" s="673"/>
      <c r="GJ426" s="673"/>
      <c r="GK426" s="673"/>
      <c r="GL426" s="673"/>
      <c r="GM426" s="673"/>
      <c r="GN426" s="673"/>
      <c r="GO426" s="673"/>
      <c r="GP426" s="673"/>
      <c r="GQ426" s="673"/>
      <c r="GR426" s="673"/>
      <c r="GS426" s="673"/>
      <c r="GT426" s="673"/>
      <c r="GU426" s="673"/>
      <c r="GV426" s="673"/>
      <c r="GW426" s="673"/>
      <c r="GX426" s="673"/>
      <c r="GY426" s="673"/>
      <c r="GZ426" s="673"/>
      <c r="HA426" s="673"/>
      <c r="HB426" s="673"/>
      <c r="HC426" s="673"/>
      <c r="HD426" s="673"/>
      <c r="HE426" s="673"/>
      <c r="HF426" s="673"/>
      <c r="HG426" s="673"/>
      <c r="HH426" s="673"/>
      <c r="HI426" s="673"/>
      <c r="HJ426" s="673"/>
      <c r="HK426" s="673"/>
      <c r="HL426" s="673"/>
      <c r="HM426" s="673"/>
      <c r="HN426" s="673"/>
      <c r="HO426" s="673"/>
      <c r="HP426" s="673"/>
      <c r="HQ426" s="673"/>
      <c r="HR426" s="673"/>
      <c r="HS426" s="673"/>
      <c r="HT426" s="673"/>
      <c r="HU426" s="673"/>
      <c r="HV426" s="673"/>
      <c r="HW426" s="673"/>
      <c r="HX426" s="673"/>
      <c r="HY426" s="673"/>
      <c r="HZ426" s="673"/>
      <c r="IA426" s="673"/>
      <c r="IB426" s="673"/>
      <c r="IC426" s="673"/>
      <c r="ID426" s="673"/>
      <c r="IE426" s="673"/>
      <c r="IF426" s="673"/>
      <c r="IG426" s="673"/>
      <c r="IH426" s="673"/>
      <c r="II426" s="673"/>
      <c r="IJ426" s="673"/>
      <c r="IK426" s="673"/>
      <c r="IL426" s="673"/>
      <c r="IM426" s="673"/>
      <c r="IN426" s="673"/>
      <c r="IO426" s="673"/>
      <c r="IP426" s="673"/>
      <c r="IQ426" s="70"/>
    </row>
    <row r="427" spans="18:251" ht="16.5" hidden="1" customHeight="1">
      <c r="R427" s="95"/>
      <c r="S427" s="95"/>
      <c r="T427" s="95"/>
      <c r="U427" s="70"/>
      <c r="V427" s="214"/>
      <c r="W427" s="70"/>
      <c r="X427" s="70"/>
      <c r="Y427" s="70"/>
      <c r="Z427" s="70"/>
      <c r="AA427" s="70"/>
      <c r="AB427" s="70"/>
      <c r="AC427" s="70"/>
      <c r="AD427" s="70"/>
      <c r="AE427" s="70"/>
      <c r="AF427" s="70"/>
      <c r="AG427" s="70"/>
      <c r="AH427" s="70"/>
      <c r="AI427" s="70"/>
      <c r="AJ427" s="70"/>
      <c r="AK427" s="70"/>
      <c r="AL427" s="70"/>
      <c r="AM427" s="70"/>
      <c r="AN427" s="70"/>
      <c r="AO427" s="70"/>
      <c r="AP427" s="70"/>
      <c r="AQ427" s="70"/>
      <c r="AR427" s="70"/>
      <c r="AS427" s="70"/>
      <c r="AT427" s="70"/>
      <c r="AU427" s="70"/>
      <c r="AV427" s="70"/>
      <c r="AW427" s="70"/>
      <c r="AX427" s="70"/>
      <c r="AY427" s="70"/>
      <c r="AZ427" s="70"/>
      <c r="BA427" s="70"/>
      <c r="BB427" s="70"/>
      <c r="BC427" s="70"/>
      <c r="BD427" s="70"/>
      <c r="BE427" s="70"/>
      <c r="BF427" s="70"/>
      <c r="BG427" s="70"/>
      <c r="BH427" s="70"/>
      <c r="BI427" s="70"/>
      <c r="BJ427" s="70"/>
      <c r="BK427" s="70"/>
      <c r="BL427" s="70"/>
      <c r="BM427" s="70"/>
      <c r="BN427" s="70"/>
      <c r="BO427" s="70"/>
      <c r="BP427" s="70"/>
      <c r="BQ427" s="70"/>
      <c r="BR427" s="70"/>
      <c r="BS427" s="70"/>
      <c r="BT427" s="70"/>
      <c r="BU427" s="70"/>
      <c r="BV427" s="70"/>
      <c r="BW427" s="70"/>
      <c r="BX427" s="70"/>
      <c r="BY427" s="70"/>
      <c r="BZ427" s="70"/>
      <c r="CA427" s="70"/>
      <c r="CB427" s="70"/>
      <c r="CC427" s="70"/>
      <c r="CD427" s="70"/>
      <c r="CE427" s="70"/>
      <c r="CF427" s="70"/>
      <c r="CG427" s="70"/>
      <c r="CH427" s="70"/>
      <c r="CI427" s="70"/>
      <c r="CJ427" s="70"/>
      <c r="CK427" s="70"/>
      <c r="CL427" s="70"/>
      <c r="CM427" s="70"/>
      <c r="CN427" s="70"/>
      <c r="CO427" s="70"/>
      <c r="CP427" s="70"/>
      <c r="CQ427" s="70"/>
      <c r="CR427" s="70"/>
      <c r="CS427" s="70"/>
      <c r="CT427" s="70"/>
      <c r="CU427" s="70"/>
      <c r="CV427" s="70"/>
      <c r="CW427" s="70"/>
      <c r="CX427" s="70"/>
      <c r="CY427" s="70"/>
      <c r="CZ427" s="70"/>
      <c r="DA427" s="70"/>
      <c r="DB427" s="70"/>
      <c r="DC427" s="70"/>
      <c r="DD427" s="70"/>
      <c r="DE427" s="70"/>
      <c r="DF427" s="70"/>
      <c r="DG427" s="70"/>
      <c r="DH427" s="70"/>
      <c r="DI427" s="70"/>
      <c r="DJ427" s="70"/>
      <c r="DK427" s="70"/>
      <c r="DL427" s="70"/>
      <c r="DM427" s="70"/>
      <c r="DN427" s="70"/>
      <c r="DO427" s="70"/>
      <c r="DP427" s="70"/>
      <c r="DQ427" s="70"/>
      <c r="DR427" s="70"/>
      <c r="DS427" s="70"/>
      <c r="DT427" s="70"/>
      <c r="DU427" s="70"/>
      <c r="DV427" s="70"/>
      <c r="DW427" s="70"/>
      <c r="DX427" s="70"/>
      <c r="DY427" s="70"/>
      <c r="DZ427" s="70"/>
      <c r="EA427" s="70"/>
      <c r="EB427" s="70"/>
      <c r="EC427" s="70"/>
      <c r="ED427" s="70"/>
      <c r="EE427" s="95"/>
      <c r="EF427" s="662"/>
      <c r="EG427" s="662"/>
      <c r="EH427" s="662"/>
      <c r="EI427" s="216"/>
      <c r="EJ427" s="673"/>
      <c r="EK427" s="673"/>
      <c r="EL427" s="673"/>
      <c r="EM427" s="673"/>
      <c r="EN427" s="673"/>
      <c r="EO427" s="673"/>
      <c r="EP427" s="673"/>
      <c r="EQ427" s="673"/>
      <c r="ER427" s="673"/>
      <c r="ES427" s="673"/>
      <c r="ET427" s="673"/>
      <c r="EU427" s="673"/>
      <c r="EV427" s="673"/>
      <c r="EW427" s="673"/>
      <c r="EX427" s="673"/>
      <c r="EY427" s="673"/>
      <c r="EZ427" s="673"/>
      <c r="FA427" s="673"/>
      <c r="FB427" s="673"/>
      <c r="FC427" s="673"/>
      <c r="FD427" s="673"/>
      <c r="FE427" s="673"/>
      <c r="FF427" s="673"/>
      <c r="FG427" s="673"/>
      <c r="FH427" s="673"/>
      <c r="FI427" s="673"/>
      <c r="FJ427" s="673"/>
      <c r="FK427" s="673"/>
      <c r="FL427" s="673"/>
      <c r="FM427" s="673"/>
      <c r="FN427" s="673"/>
      <c r="FO427" s="673"/>
      <c r="FP427" s="673"/>
      <c r="FQ427" s="673"/>
      <c r="FR427" s="673"/>
      <c r="FS427" s="673"/>
      <c r="FT427" s="673"/>
      <c r="FU427" s="673"/>
      <c r="FV427" s="673"/>
      <c r="FW427" s="673"/>
      <c r="FX427" s="673"/>
      <c r="FY427" s="673"/>
      <c r="FZ427" s="673"/>
      <c r="GA427" s="673"/>
      <c r="GB427" s="673"/>
      <c r="GC427" s="673"/>
      <c r="GD427" s="673"/>
      <c r="GE427" s="673"/>
      <c r="GF427" s="673"/>
      <c r="GG427" s="673"/>
      <c r="GH427" s="673"/>
      <c r="GI427" s="673"/>
      <c r="GJ427" s="673"/>
      <c r="GK427" s="673"/>
      <c r="GL427" s="673"/>
      <c r="GM427" s="673"/>
      <c r="GN427" s="673"/>
      <c r="GO427" s="673"/>
      <c r="GP427" s="673"/>
      <c r="GQ427" s="673"/>
      <c r="GR427" s="673"/>
      <c r="GS427" s="673"/>
      <c r="GT427" s="673"/>
      <c r="GU427" s="673"/>
      <c r="GV427" s="673"/>
      <c r="GW427" s="673"/>
      <c r="GX427" s="673"/>
      <c r="GY427" s="673"/>
      <c r="GZ427" s="673"/>
      <c r="HA427" s="673"/>
      <c r="HB427" s="673"/>
      <c r="HC427" s="673"/>
      <c r="HD427" s="673"/>
      <c r="HE427" s="673"/>
      <c r="HF427" s="673"/>
      <c r="HG427" s="673"/>
      <c r="HH427" s="673"/>
      <c r="HI427" s="673"/>
      <c r="HJ427" s="673"/>
      <c r="HK427" s="673"/>
      <c r="HL427" s="673"/>
      <c r="HM427" s="673"/>
      <c r="HN427" s="673"/>
      <c r="HO427" s="673"/>
      <c r="HP427" s="673"/>
      <c r="HQ427" s="673"/>
      <c r="HR427" s="673"/>
      <c r="HS427" s="673"/>
      <c r="HT427" s="673"/>
      <c r="HU427" s="673"/>
      <c r="HV427" s="673"/>
      <c r="HW427" s="673"/>
      <c r="HX427" s="673"/>
      <c r="HY427" s="673"/>
      <c r="HZ427" s="673"/>
      <c r="IA427" s="673"/>
      <c r="IB427" s="673"/>
      <c r="IC427" s="673"/>
      <c r="ID427" s="673"/>
      <c r="IE427" s="673"/>
      <c r="IF427" s="673"/>
      <c r="IG427" s="673"/>
      <c r="IH427" s="673"/>
      <c r="II427" s="673"/>
      <c r="IJ427" s="673"/>
      <c r="IK427" s="673"/>
      <c r="IL427" s="673"/>
      <c r="IM427" s="673"/>
      <c r="IN427" s="673"/>
      <c r="IO427" s="673"/>
      <c r="IP427" s="673"/>
      <c r="IQ427" s="70"/>
    </row>
    <row r="428" spans="18:251" ht="16.5" hidden="1" customHeight="1">
      <c r="R428" s="95"/>
      <c r="S428" s="95"/>
      <c r="T428" s="95"/>
      <c r="U428" s="70"/>
      <c r="V428" s="214"/>
      <c r="W428" s="70"/>
      <c r="X428" s="70"/>
      <c r="Y428" s="70"/>
      <c r="Z428" s="70"/>
      <c r="AA428" s="70"/>
      <c r="AB428" s="70"/>
      <c r="AC428" s="70"/>
      <c r="AD428" s="70"/>
      <c r="AE428" s="70"/>
      <c r="AF428" s="70"/>
      <c r="AG428" s="70"/>
      <c r="AH428" s="70"/>
      <c r="AI428" s="70"/>
      <c r="AJ428" s="70"/>
      <c r="AK428" s="70"/>
      <c r="AL428" s="70"/>
      <c r="AM428" s="70"/>
      <c r="AN428" s="70"/>
      <c r="AO428" s="70"/>
      <c r="AP428" s="70"/>
      <c r="AQ428" s="70"/>
      <c r="AR428" s="70"/>
      <c r="AS428" s="70"/>
      <c r="AT428" s="70"/>
      <c r="AU428" s="70"/>
      <c r="AV428" s="70"/>
      <c r="AW428" s="70"/>
      <c r="AX428" s="70"/>
      <c r="AY428" s="70"/>
      <c r="AZ428" s="70"/>
      <c r="BA428" s="70"/>
      <c r="BB428" s="70"/>
      <c r="BC428" s="70"/>
      <c r="BD428" s="70"/>
      <c r="BE428" s="70"/>
      <c r="BF428" s="70"/>
      <c r="BG428" s="70"/>
      <c r="BH428" s="70"/>
      <c r="BI428" s="70"/>
      <c r="BJ428" s="70"/>
      <c r="BK428" s="70"/>
      <c r="BL428" s="70"/>
      <c r="BM428" s="70"/>
      <c r="BN428" s="70"/>
      <c r="BO428" s="70"/>
      <c r="BP428" s="70"/>
      <c r="BQ428" s="70"/>
      <c r="BR428" s="70"/>
      <c r="BS428" s="70"/>
      <c r="BT428" s="70"/>
      <c r="BU428" s="70"/>
      <c r="BV428" s="70"/>
      <c r="BW428" s="70"/>
      <c r="BX428" s="70"/>
      <c r="BY428" s="70"/>
      <c r="BZ428" s="70"/>
      <c r="CA428" s="70"/>
      <c r="CB428" s="70"/>
      <c r="CC428" s="70"/>
      <c r="CD428" s="70"/>
      <c r="CE428" s="70"/>
      <c r="CF428" s="70"/>
      <c r="CG428" s="70"/>
      <c r="CH428" s="70"/>
      <c r="CI428" s="70"/>
      <c r="CJ428" s="70"/>
      <c r="CK428" s="70"/>
      <c r="CL428" s="70"/>
      <c r="CM428" s="70"/>
      <c r="CN428" s="70"/>
      <c r="CO428" s="70"/>
      <c r="CP428" s="70"/>
      <c r="CQ428" s="70"/>
      <c r="CR428" s="70"/>
      <c r="CS428" s="70"/>
      <c r="CT428" s="70"/>
      <c r="CU428" s="70"/>
      <c r="CV428" s="70"/>
      <c r="CW428" s="70"/>
      <c r="CX428" s="70"/>
      <c r="CY428" s="70"/>
      <c r="CZ428" s="70"/>
      <c r="DA428" s="70"/>
      <c r="DB428" s="70"/>
      <c r="DC428" s="70"/>
      <c r="DD428" s="70"/>
      <c r="DE428" s="70"/>
      <c r="DF428" s="70"/>
      <c r="DG428" s="70"/>
      <c r="DH428" s="70"/>
      <c r="DI428" s="70"/>
      <c r="DJ428" s="70"/>
      <c r="DK428" s="70"/>
      <c r="DL428" s="70"/>
      <c r="DM428" s="70"/>
      <c r="DN428" s="70"/>
      <c r="DO428" s="70"/>
      <c r="DP428" s="70"/>
      <c r="DQ428" s="70"/>
      <c r="DR428" s="70"/>
      <c r="DS428" s="70"/>
      <c r="DT428" s="70"/>
      <c r="DU428" s="70"/>
      <c r="DV428" s="70"/>
      <c r="DW428" s="70"/>
      <c r="DX428" s="70"/>
      <c r="DY428" s="70"/>
      <c r="DZ428" s="70"/>
      <c r="EA428" s="70"/>
      <c r="EB428" s="70"/>
      <c r="EC428" s="70"/>
      <c r="ED428" s="70"/>
      <c r="EE428" s="95"/>
      <c r="EF428" s="662"/>
      <c r="EG428" s="662"/>
      <c r="EH428" s="662"/>
      <c r="EI428" s="216"/>
      <c r="EJ428" s="673"/>
      <c r="EK428" s="673"/>
      <c r="EL428" s="673"/>
      <c r="EM428" s="673"/>
      <c r="EN428" s="673"/>
      <c r="EO428" s="673"/>
      <c r="EP428" s="673"/>
      <c r="EQ428" s="673"/>
      <c r="ER428" s="673"/>
      <c r="ES428" s="673"/>
      <c r="ET428" s="673"/>
      <c r="EU428" s="673"/>
      <c r="EV428" s="673"/>
      <c r="EW428" s="673"/>
      <c r="EX428" s="673"/>
      <c r="EY428" s="673"/>
      <c r="EZ428" s="673"/>
      <c r="FA428" s="673"/>
      <c r="FB428" s="673"/>
      <c r="FC428" s="673"/>
      <c r="FD428" s="673"/>
      <c r="FE428" s="673"/>
      <c r="FF428" s="673"/>
      <c r="FG428" s="673"/>
      <c r="FH428" s="673"/>
      <c r="FI428" s="673"/>
      <c r="FJ428" s="673"/>
      <c r="FK428" s="673"/>
      <c r="FL428" s="673"/>
      <c r="FM428" s="673"/>
      <c r="FN428" s="673"/>
      <c r="FO428" s="673"/>
      <c r="FP428" s="673"/>
      <c r="FQ428" s="673"/>
      <c r="FR428" s="673"/>
      <c r="FS428" s="673"/>
      <c r="FT428" s="673"/>
      <c r="FU428" s="673"/>
      <c r="FV428" s="673"/>
      <c r="FW428" s="673"/>
      <c r="FX428" s="673"/>
      <c r="FY428" s="673"/>
      <c r="FZ428" s="673"/>
      <c r="GA428" s="673"/>
      <c r="GB428" s="673"/>
      <c r="GC428" s="673"/>
      <c r="GD428" s="673"/>
      <c r="GE428" s="673"/>
      <c r="GF428" s="673"/>
      <c r="GG428" s="673"/>
      <c r="GH428" s="673"/>
      <c r="GI428" s="673"/>
      <c r="GJ428" s="673"/>
      <c r="GK428" s="673"/>
      <c r="GL428" s="673"/>
      <c r="GM428" s="673"/>
      <c r="GN428" s="673"/>
      <c r="GO428" s="673"/>
      <c r="GP428" s="673"/>
      <c r="GQ428" s="673"/>
      <c r="GR428" s="673"/>
      <c r="GS428" s="673"/>
      <c r="GT428" s="673"/>
      <c r="GU428" s="673"/>
      <c r="GV428" s="673"/>
      <c r="GW428" s="673"/>
      <c r="GX428" s="673"/>
      <c r="GY428" s="673"/>
      <c r="GZ428" s="673"/>
      <c r="HA428" s="673"/>
      <c r="HB428" s="673"/>
      <c r="HC428" s="673"/>
      <c r="HD428" s="673"/>
      <c r="HE428" s="673"/>
      <c r="HF428" s="673"/>
      <c r="HG428" s="673"/>
      <c r="HH428" s="673"/>
      <c r="HI428" s="673"/>
      <c r="HJ428" s="673"/>
      <c r="HK428" s="673"/>
      <c r="HL428" s="673"/>
      <c r="HM428" s="673"/>
      <c r="HN428" s="673"/>
      <c r="HO428" s="673"/>
      <c r="HP428" s="673"/>
      <c r="HQ428" s="673"/>
      <c r="HR428" s="673"/>
      <c r="HS428" s="673"/>
      <c r="HT428" s="673"/>
      <c r="HU428" s="673"/>
      <c r="HV428" s="673"/>
      <c r="HW428" s="673"/>
      <c r="HX428" s="673"/>
      <c r="HY428" s="673"/>
      <c r="HZ428" s="673"/>
      <c r="IA428" s="673"/>
      <c r="IB428" s="673"/>
      <c r="IC428" s="673"/>
      <c r="ID428" s="673"/>
      <c r="IE428" s="673"/>
      <c r="IF428" s="673"/>
      <c r="IG428" s="673"/>
      <c r="IH428" s="673"/>
      <c r="II428" s="673"/>
      <c r="IJ428" s="673"/>
      <c r="IK428" s="673"/>
      <c r="IL428" s="673"/>
      <c r="IM428" s="673"/>
      <c r="IN428" s="673"/>
      <c r="IO428" s="673"/>
      <c r="IP428" s="673"/>
      <c r="IQ428" s="70"/>
    </row>
    <row r="429" spans="18:251" ht="16.5" hidden="1" customHeight="1">
      <c r="R429" s="95"/>
      <c r="S429" s="95"/>
      <c r="T429" s="95"/>
      <c r="U429" s="70"/>
      <c r="V429" s="214"/>
      <c r="W429" s="70"/>
      <c r="X429" s="70"/>
      <c r="Y429" s="70"/>
      <c r="Z429" s="70"/>
      <c r="AA429" s="70"/>
      <c r="AB429" s="70"/>
      <c r="AC429" s="70"/>
      <c r="AD429" s="70"/>
      <c r="AE429" s="70"/>
      <c r="AF429" s="70"/>
      <c r="AG429" s="70"/>
      <c r="AH429" s="70"/>
      <c r="AI429" s="70"/>
      <c r="AJ429" s="70"/>
      <c r="AK429" s="70"/>
      <c r="AL429" s="70"/>
      <c r="AM429" s="70"/>
      <c r="AN429" s="70"/>
      <c r="AO429" s="70"/>
      <c r="AP429" s="70"/>
      <c r="AQ429" s="70"/>
      <c r="AR429" s="70"/>
      <c r="AS429" s="70"/>
      <c r="AT429" s="70"/>
      <c r="AU429" s="70"/>
      <c r="AV429" s="70"/>
      <c r="AW429" s="70"/>
      <c r="AX429" s="70"/>
      <c r="AY429" s="70"/>
      <c r="AZ429" s="70"/>
      <c r="BA429" s="70"/>
      <c r="BB429" s="70"/>
      <c r="BC429" s="70"/>
      <c r="BD429" s="70"/>
      <c r="BE429" s="70"/>
      <c r="BF429" s="70"/>
      <c r="BG429" s="70"/>
      <c r="BH429" s="70"/>
      <c r="BI429" s="70"/>
      <c r="BJ429" s="70"/>
      <c r="BK429" s="70"/>
      <c r="BL429" s="70"/>
      <c r="BM429" s="70"/>
      <c r="BN429" s="70"/>
      <c r="BO429" s="70"/>
      <c r="BP429" s="70"/>
      <c r="BQ429" s="70"/>
      <c r="BR429" s="70"/>
      <c r="BS429" s="70"/>
      <c r="BT429" s="70"/>
      <c r="BU429" s="70"/>
      <c r="BV429" s="70"/>
      <c r="BW429" s="70"/>
      <c r="BX429" s="70"/>
      <c r="BY429" s="70"/>
      <c r="BZ429" s="70"/>
      <c r="CA429" s="70"/>
      <c r="CB429" s="70"/>
      <c r="CC429" s="70"/>
      <c r="CD429" s="70"/>
      <c r="CE429" s="70"/>
      <c r="CF429" s="70"/>
      <c r="CG429" s="70"/>
      <c r="CH429" s="70"/>
      <c r="CI429" s="70"/>
      <c r="CJ429" s="70"/>
      <c r="CK429" s="70"/>
      <c r="CL429" s="70"/>
      <c r="CM429" s="70"/>
      <c r="CN429" s="70"/>
      <c r="CO429" s="70"/>
      <c r="CP429" s="70"/>
      <c r="CQ429" s="70"/>
      <c r="CR429" s="70"/>
      <c r="CS429" s="70"/>
      <c r="CT429" s="70"/>
      <c r="CU429" s="70"/>
      <c r="CV429" s="70"/>
      <c r="CW429" s="70"/>
      <c r="CX429" s="70"/>
      <c r="CY429" s="70"/>
      <c r="CZ429" s="70"/>
      <c r="DA429" s="70"/>
      <c r="DB429" s="70"/>
      <c r="DC429" s="70"/>
      <c r="DD429" s="70"/>
      <c r="DE429" s="70"/>
      <c r="DF429" s="70"/>
      <c r="DG429" s="70"/>
      <c r="DH429" s="70"/>
      <c r="DI429" s="70"/>
      <c r="DJ429" s="70"/>
      <c r="DK429" s="70"/>
      <c r="DL429" s="70"/>
      <c r="DM429" s="70"/>
      <c r="DN429" s="70"/>
      <c r="DO429" s="70"/>
      <c r="DP429" s="70"/>
      <c r="DQ429" s="70"/>
      <c r="DR429" s="70"/>
      <c r="DS429" s="70"/>
      <c r="DT429" s="70"/>
      <c r="DU429" s="70"/>
      <c r="DV429" s="70"/>
      <c r="DW429" s="70"/>
      <c r="DX429" s="70"/>
      <c r="DY429" s="70"/>
      <c r="DZ429" s="70"/>
      <c r="EA429" s="70"/>
      <c r="EB429" s="70"/>
      <c r="EC429" s="70"/>
      <c r="ED429" s="70"/>
      <c r="EE429" s="95"/>
      <c r="EF429" s="662"/>
      <c r="EG429" s="662"/>
      <c r="EH429" s="662"/>
      <c r="EI429" s="216"/>
      <c r="EJ429" s="673"/>
      <c r="EK429" s="673"/>
      <c r="EL429" s="673"/>
      <c r="EM429" s="673"/>
      <c r="EN429" s="673"/>
      <c r="EO429" s="673"/>
      <c r="EP429" s="673"/>
      <c r="EQ429" s="673"/>
      <c r="ER429" s="673"/>
      <c r="ES429" s="673"/>
      <c r="ET429" s="673"/>
      <c r="EU429" s="673"/>
      <c r="EV429" s="673"/>
      <c r="EW429" s="673"/>
      <c r="EX429" s="673"/>
      <c r="EY429" s="673"/>
      <c r="EZ429" s="673"/>
      <c r="FA429" s="673"/>
      <c r="FB429" s="673"/>
      <c r="FC429" s="673"/>
      <c r="FD429" s="673"/>
      <c r="FE429" s="673"/>
      <c r="FF429" s="673"/>
      <c r="FG429" s="673"/>
      <c r="FH429" s="673"/>
      <c r="FI429" s="673"/>
      <c r="FJ429" s="673"/>
      <c r="FK429" s="673"/>
      <c r="FL429" s="673"/>
      <c r="FM429" s="673"/>
      <c r="FN429" s="673"/>
      <c r="FO429" s="673"/>
      <c r="FP429" s="673"/>
      <c r="FQ429" s="673"/>
      <c r="FR429" s="673"/>
      <c r="FS429" s="673"/>
      <c r="FT429" s="673"/>
      <c r="FU429" s="673"/>
      <c r="FV429" s="673"/>
      <c r="FW429" s="673"/>
      <c r="FX429" s="673"/>
      <c r="FY429" s="673"/>
      <c r="FZ429" s="673"/>
      <c r="GA429" s="673"/>
      <c r="GB429" s="673"/>
      <c r="GC429" s="673"/>
      <c r="GD429" s="673"/>
      <c r="GE429" s="673"/>
      <c r="GF429" s="673"/>
      <c r="GG429" s="673"/>
      <c r="GH429" s="673"/>
      <c r="GI429" s="673"/>
      <c r="GJ429" s="673"/>
      <c r="GK429" s="673"/>
      <c r="GL429" s="673"/>
      <c r="GM429" s="673"/>
      <c r="GN429" s="673"/>
      <c r="GO429" s="673"/>
      <c r="GP429" s="673"/>
      <c r="GQ429" s="673"/>
      <c r="GR429" s="673"/>
      <c r="GS429" s="673"/>
      <c r="GT429" s="673"/>
      <c r="GU429" s="673"/>
      <c r="GV429" s="673"/>
      <c r="GW429" s="673"/>
      <c r="GX429" s="673"/>
      <c r="GY429" s="673"/>
      <c r="GZ429" s="673"/>
      <c r="HA429" s="673"/>
      <c r="HB429" s="673"/>
      <c r="HC429" s="673"/>
      <c r="HD429" s="673"/>
      <c r="HE429" s="673"/>
      <c r="HF429" s="673"/>
      <c r="HG429" s="673"/>
      <c r="HH429" s="673"/>
      <c r="HI429" s="673"/>
      <c r="HJ429" s="673"/>
      <c r="HK429" s="673"/>
      <c r="HL429" s="673"/>
      <c r="HM429" s="673"/>
      <c r="HN429" s="673"/>
      <c r="HO429" s="673"/>
      <c r="HP429" s="673"/>
      <c r="HQ429" s="673"/>
      <c r="HR429" s="673"/>
      <c r="HS429" s="673"/>
      <c r="HT429" s="673"/>
      <c r="HU429" s="673"/>
      <c r="HV429" s="673"/>
      <c r="HW429" s="673"/>
      <c r="HX429" s="673"/>
      <c r="HY429" s="673"/>
      <c r="HZ429" s="673"/>
      <c r="IA429" s="673"/>
      <c r="IB429" s="673"/>
      <c r="IC429" s="673"/>
      <c r="ID429" s="673"/>
      <c r="IE429" s="673"/>
      <c r="IF429" s="673"/>
      <c r="IG429" s="673"/>
      <c r="IH429" s="673"/>
      <c r="II429" s="673"/>
      <c r="IJ429" s="673"/>
      <c r="IK429" s="673"/>
      <c r="IL429" s="673"/>
      <c r="IM429" s="673"/>
      <c r="IN429" s="673"/>
      <c r="IO429" s="673"/>
      <c r="IP429" s="673"/>
      <c r="IQ429" s="70"/>
    </row>
    <row r="430" spans="18:251" ht="16.5" hidden="1" customHeight="1">
      <c r="R430" s="95"/>
      <c r="S430" s="95"/>
      <c r="T430" s="95"/>
      <c r="U430" s="70"/>
      <c r="V430" s="214"/>
      <c r="W430" s="70"/>
      <c r="X430" s="70"/>
      <c r="Y430" s="70"/>
      <c r="Z430" s="70"/>
      <c r="AA430" s="70"/>
      <c r="AB430" s="70"/>
      <c r="AC430" s="70"/>
      <c r="AD430" s="70"/>
      <c r="AE430" s="70"/>
      <c r="AF430" s="70"/>
      <c r="AG430" s="70"/>
      <c r="AH430" s="70"/>
      <c r="AI430" s="70"/>
      <c r="AJ430" s="70"/>
      <c r="AK430" s="70"/>
      <c r="AL430" s="70"/>
      <c r="AM430" s="70"/>
      <c r="AN430" s="70"/>
      <c r="AO430" s="70"/>
      <c r="AP430" s="70"/>
      <c r="AQ430" s="70"/>
      <c r="AR430" s="70"/>
      <c r="AS430" s="70"/>
      <c r="AT430" s="70"/>
      <c r="AU430" s="70"/>
      <c r="AV430" s="70"/>
      <c r="AW430" s="70"/>
      <c r="AX430" s="70"/>
      <c r="AY430" s="70"/>
      <c r="AZ430" s="70"/>
      <c r="BA430" s="70"/>
      <c r="BB430" s="70"/>
      <c r="BC430" s="70"/>
      <c r="BD430" s="70"/>
      <c r="BE430" s="70"/>
      <c r="BF430" s="70"/>
      <c r="BG430" s="70"/>
      <c r="BH430" s="70"/>
      <c r="BI430" s="70"/>
      <c r="BJ430" s="70"/>
      <c r="BK430" s="70"/>
      <c r="BL430" s="70"/>
      <c r="BM430" s="70"/>
      <c r="BN430" s="70"/>
      <c r="BO430" s="70"/>
      <c r="BP430" s="70"/>
      <c r="BQ430" s="70"/>
      <c r="BR430" s="70"/>
      <c r="BS430" s="70"/>
      <c r="BT430" s="70"/>
      <c r="BU430" s="70"/>
      <c r="BV430" s="70"/>
      <c r="BW430" s="70"/>
      <c r="BX430" s="70"/>
      <c r="BY430" s="70"/>
      <c r="BZ430" s="70"/>
      <c r="CA430" s="70"/>
      <c r="CB430" s="70"/>
      <c r="CC430" s="70"/>
      <c r="CD430" s="70"/>
      <c r="CE430" s="70"/>
      <c r="CF430" s="70"/>
      <c r="CG430" s="70"/>
      <c r="CH430" s="70"/>
      <c r="CI430" s="70"/>
      <c r="CJ430" s="70"/>
      <c r="CK430" s="70"/>
      <c r="CL430" s="70"/>
      <c r="CM430" s="70"/>
      <c r="CN430" s="70"/>
      <c r="CO430" s="70"/>
      <c r="CP430" s="70"/>
      <c r="CQ430" s="70"/>
      <c r="CR430" s="70"/>
      <c r="CS430" s="70"/>
      <c r="CT430" s="70"/>
      <c r="CU430" s="70"/>
      <c r="CV430" s="70"/>
      <c r="CW430" s="70"/>
      <c r="CX430" s="70"/>
      <c r="CY430" s="70"/>
      <c r="CZ430" s="70"/>
      <c r="DA430" s="70"/>
      <c r="DB430" s="70"/>
      <c r="DC430" s="70"/>
      <c r="DD430" s="70"/>
      <c r="DE430" s="70"/>
      <c r="DF430" s="70"/>
      <c r="DG430" s="70"/>
      <c r="DH430" s="70"/>
      <c r="DI430" s="70"/>
      <c r="DJ430" s="70"/>
      <c r="DK430" s="70"/>
      <c r="DL430" s="70"/>
      <c r="DM430" s="70"/>
      <c r="DN430" s="70"/>
      <c r="DO430" s="70"/>
      <c r="DP430" s="70"/>
      <c r="DQ430" s="70"/>
      <c r="DR430" s="70"/>
      <c r="DS430" s="70"/>
      <c r="DT430" s="70"/>
      <c r="DU430" s="70"/>
      <c r="DV430" s="70"/>
      <c r="DW430" s="70"/>
      <c r="DX430" s="70"/>
      <c r="DY430" s="70"/>
      <c r="DZ430" s="70"/>
      <c r="EA430" s="70"/>
      <c r="EB430" s="70"/>
      <c r="EC430" s="70"/>
      <c r="ED430" s="70"/>
      <c r="EE430" s="95"/>
      <c r="EF430" s="662"/>
      <c r="EG430" s="662"/>
      <c r="EH430" s="662"/>
      <c r="EI430" s="216"/>
      <c r="EJ430" s="673"/>
      <c r="EK430" s="673"/>
      <c r="EL430" s="673"/>
      <c r="EM430" s="673"/>
      <c r="EN430" s="673"/>
      <c r="EO430" s="673"/>
      <c r="EP430" s="673"/>
      <c r="EQ430" s="673"/>
      <c r="ER430" s="673"/>
      <c r="ES430" s="673"/>
      <c r="ET430" s="673"/>
      <c r="EU430" s="673"/>
      <c r="EV430" s="673"/>
      <c r="EW430" s="673"/>
      <c r="EX430" s="673"/>
      <c r="EY430" s="673"/>
      <c r="EZ430" s="673"/>
      <c r="FA430" s="673"/>
      <c r="FB430" s="673"/>
      <c r="FC430" s="673"/>
      <c r="FD430" s="673"/>
      <c r="FE430" s="673"/>
      <c r="FF430" s="673"/>
      <c r="FG430" s="673"/>
      <c r="FH430" s="673"/>
      <c r="FI430" s="673"/>
      <c r="FJ430" s="673"/>
      <c r="FK430" s="673"/>
      <c r="FL430" s="673"/>
      <c r="FM430" s="673"/>
      <c r="FN430" s="673"/>
      <c r="FO430" s="673"/>
      <c r="FP430" s="673"/>
      <c r="FQ430" s="673"/>
      <c r="FR430" s="673"/>
      <c r="FS430" s="673"/>
      <c r="FT430" s="673"/>
      <c r="FU430" s="673"/>
      <c r="FV430" s="673"/>
      <c r="FW430" s="673"/>
      <c r="FX430" s="673"/>
      <c r="FY430" s="673"/>
      <c r="FZ430" s="673"/>
      <c r="GA430" s="673"/>
      <c r="GB430" s="673"/>
      <c r="GC430" s="673"/>
      <c r="GD430" s="673"/>
      <c r="GE430" s="673"/>
      <c r="GF430" s="673"/>
      <c r="GG430" s="673"/>
      <c r="GH430" s="673"/>
      <c r="GI430" s="673"/>
      <c r="GJ430" s="673"/>
      <c r="GK430" s="673"/>
      <c r="GL430" s="673"/>
      <c r="GM430" s="673"/>
      <c r="GN430" s="673"/>
      <c r="GO430" s="673"/>
      <c r="GP430" s="673"/>
      <c r="GQ430" s="673"/>
      <c r="GR430" s="673"/>
      <c r="GS430" s="673"/>
      <c r="GT430" s="673"/>
      <c r="GU430" s="673"/>
      <c r="GV430" s="673"/>
      <c r="GW430" s="673"/>
      <c r="GX430" s="673"/>
      <c r="GY430" s="673"/>
      <c r="GZ430" s="673"/>
      <c r="HA430" s="673"/>
      <c r="HB430" s="673"/>
      <c r="HC430" s="673"/>
      <c r="HD430" s="673"/>
      <c r="HE430" s="673"/>
      <c r="HF430" s="673"/>
      <c r="HG430" s="673"/>
      <c r="HH430" s="673"/>
      <c r="HI430" s="673"/>
      <c r="HJ430" s="673"/>
      <c r="HK430" s="673"/>
      <c r="HL430" s="673"/>
      <c r="HM430" s="673"/>
      <c r="HN430" s="673"/>
      <c r="HO430" s="673"/>
      <c r="HP430" s="673"/>
      <c r="HQ430" s="673"/>
      <c r="HR430" s="673"/>
      <c r="HS430" s="673"/>
      <c r="HT430" s="673"/>
      <c r="HU430" s="673"/>
      <c r="HV430" s="673"/>
      <c r="HW430" s="673"/>
      <c r="HX430" s="673"/>
      <c r="HY430" s="673"/>
      <c r="HZ430" s="673"/>
      <c r="IA430" s="673"/>
      <c r="IB430" s="673"/>
      <c r="IC430" s="673"/>
      <c r="ID430" s="673"/>
      <c r="IE430" s="673"/>
      <c r="IF430" s="673"/>
      <c r="IG430" s="673"/>
      <c r="IH430" s="673"/>
      <c r="II430" s="673"/>
      <c r="IJ430" s="673"/>
      <c r="IK430" s="673"/>
      <c r="IL430" s="673"/>
      <c r="IM430" s="673"/>
      <c r="IN430" s="673"/>
      <c r="IO430" s="673"/>
      <c r="IP430" s="673"/>
      <c r="IQ430" s="70"/>
    </row>
    <row r="431" spans="18:251" ht="16.5" hidden="1" customHeight="1">
      <c r="R431" s="95"/>
      <c r="S431" s="95"/>
      <c r="T431" s="95"/>
      <c r="U431" s="70"/>
      <c r="V431" s="214"/>
      <c r="W431" s="70"/>
      <c r="X431" s="70"/>
      <c r="Y431" s="70"/>
      <c r="Z431" s="70"/>
      <c r="AA431" s="70"/>
      <c r="AB431" s="70"/>
      <c r="AC431" s="70"/>
      <c r="AD431" s="70"/>
      <c r="AE431" s="70"/>
      <c r="AF431" s="70"/>
      <c r="AG431" s="70"/>
      <c r="AH431" s="70"/>
      <c r="AI431" s="70"/>
      <c r="AJ431" s="70"/>
      <c r="AK431" s="70"/>
      <c r="AL431" s="70"/>
      <c r="AM431" s="70"/>
      <c r="AN431" s="70"/>
      <c r="AO431" s="70"/>
      <c r="AP431" s="70"/>
      <c r="AQ431" s="70"/>
      <c r="AR431" s="70"/>
      <c r="AS431" s="70"/>
      <c r="AT431" s="70"/>
      <c r="AU431" s="70"/>
      <c r="AV431" s="70"/>
      <c r="AW431" s="70"/>
      <c r="AX431" s="70"/>
      <c r="AY431" s="70"/>
      <c r="AZ431" s="70"/>
      <c r="BA431" s="70"/>
      <c r="BB431" s="70"/>
      <c r="BC431" s="70"/>
      <c r="BD431" s="70"/>
      <c r="BE431" s="70"/>
      <c r="BF431" s="70"/>
      <c r="BG431" s="70"/>
      <c r="BH431" s="70"/>
      <c r="BI431" s="70"/>
      <c r="BJ431" s="70"/>
      <c r="BK431" s="70"/>
      <c r="BL431" s="70"/>
      <c r="BM431" s="70"/>
      <c r="BN431" s="70"/>
      <c r="BO431" s="70"/>
      <c r="BP431" s="70"/>
      <c r="BQ431" s="70"/>
      <c r="BR431" s="70"/>
      <c r="BS431" s="70"/>
      <c r="BT431" s="70"/>
      <c r="BU431" s="70"/>
      <c r="BV431" s="70"/>
      <c r="BW431" s="70"/>
      <c r="BX431" s="70"/>
      <c r="BY431" s="70"/>
      <c r="BZ431" s="70"/>
      <c r="CA431" s="70"/>
      <c r="CB431" s="70"/>
      <c r="CC431" s="70"/>
      <c r="CD431" s="70"/>
      <c r="CE431" s="70"/>
      <c r="CF431" s="70"/>
      <c r="CG431" s="70"/>
      <c r="CH431" s="70"/>
      <c r="CI431" s="70"/>
      <c r="CJ431" s="70"/>
      <c r="CK431" s="70"/>
      <c r="CL431" s="70"/>
      <c r="CM431" s="70"/>
      <c r="CN431" s="70"/>
      <c r="CO431" s="70"/>
      <c r="CP431" s="70"/>
      <c r="CQ431" s="70"/>
      <c r="CR431" s="70"/>
      <c r="CS431" s="70"/>
      <c r="CT431" s="70"/>
      <c r="CU431" s="70"/>
      <c r="CV431" s="70"/>
      <c r="CW431" s="70"/>
      <c r="CX431" s="70"/>
      <c r="CY431" s="70"/>
      <c r="CZ431" s="70"/>
      <c r="DA431" s="70"/>
      <c r="DB431" s="70"/>
      <c r="DC431" s="70"/>
      <c r="DD431" s="70"/>
      <c r="DE431" s="70"/>
      <c r="DF431" s="70"/>
      <c r="DG431" s="70"/>
      <c r="DH431" s="70"/>
      <c r="DI431" s="70"/>
      <c r="DJ431" s="70"/>
      <c r="DK431" s="70"/>
      <c r="DL431" s="70"/>
      <c r="DM431" s="70"/>
      <c r="DN431" s="70"/>
      <c r="DO431" s="70"/>
      <c r="DP431" s="70"/>
      <c r="DQ431" s="70"/>
      <c r="DR431" s="70"/>
      <c r="DS431" s="70"/>
      <c r="DT431" s="70"/>
      <c r="DU431" s="70"/>
      <c r="DV431" s="70"/>
      <c r="DW431" s="70"/>
      <c r="DX431" s="70"/>
      <c r="DY431" s="70"/>
      <c r="DZ431" s="70"/>
      <c r="EA431" s="70"/>
      <c r="EB431" s="70"/>
      <c r="EC431" s="70"/>
      <c r="ED431" s="70"/>
      <c r="EE431" s="95"/>
      <c r="EF431" s="662"/>
      <c r="EG431" s="662"/>
      <c r="EH431" s="662"/>
      <c r="EI431" s="216"/>
      <c r="EJ431" s="673"/>
      <c r="EK431" s="673"/>
      <c r="EL431" s="673"/>
      <c r="EM431" s="673"/>
      <c r="EN431" s="673"/>
      <c r="EO431" s="673"/>
      <c r="EP431" s="673"/>
      <c r="EQ431" s="673"/>
      <c r="ER431" s="673"/>
      <c r="ES431" s="673"/>
      <c r="ET431" s="673"/>
      <c r="EU431" s="673"/>
      <c r="EV431" s="673"/>
      <c r="EW431" s="673"/>
      <c r="EX431" s="673"/>
      <c r="EY431" s="673"/>
      <c r="EZ431" s="673"/>
      <c r="FA431" s="673"/>
      <c r="FB431" s="673"/>
      <c r="FC431" s="673"/>
      <c r="FD431" s="673"/>
      <c r="FE431" s="673"/>
      <c r="FF431" s="673"/>
      <c r="FG431" s="673"/>
      <c r="FH431" s="673"/>
      <c r="FI431" s="673"/>
      <c r="FJ431" s="673"/>
      <c r="FK431" s="673"/>
      <c r="FL431" s="673"/>
      <c r="FM431" s="673"/>
      <c r="FN431" s="673"/>
      <c r="FO431" s="673"/>
      <c r="FP431" s="673"/>
      <c r="FQ431" s="673"/>
      <c r="FR431" s="673"/>
      <c r="FS431" s="673"/>
      <c r="FT431" s="673"/>
      <c r="FU431" s="673"/>
      <c r="FV431" s="673"/>
      <c r="FW431" s="673"/>
      <c r="FX431" s="673"/>
      <c r="FY431" s="673"/>
      <c r="FZ431" s="673"/>
      <c r="GA431" s="673"/>
      <c r="GB431" s="673"/>
      <c r="GC431" s="673"/>
      <c r="GD431" s="673"/>
      <c r="GE431" s="673"/>
      <c r="GF431" s="673"/>
      <c r="GG431" s="673"/>
      <c r="GH431" s="673"/>
      <c r="GI431" s="673"/>
      <c r="GJ431" s="673"/>
      <c r="GK431" s="673"/>
      <c r="GL431" s="673"/>
      <c r="GM431" s="673"/>
      <c r="GN431" s="673"/>
      <c r="GO431" s="673"/>
      <c r="GP431" s="673"/>
      <c r="GQ431" s="673"/>
      <c r="GR431" s="673"/>
      <c r="GS431" s="673"/>
      <c r="GT431" s="673"/>
      <c r="GU431" s="673"/>
      <c r="GV431" s="673"/>
      <c r="GW431" s="673"/>
      <c r="GX431" s="673"/>
      <c r="GY431" s="673"/>
      <c r="GZ431" s="673"/>
      <c r="HA431" s="673"/>
      <c r="HB431" s="673"/>
      <c r="HC431" s="673"/>
      <c r="HD431" s="673"/>
      <c r="HE431" s="673"/>
      <c r="HF431" s="673"/>
      <c r="HG431" s="673"/>
      <c r="HH431" s="673"/>
      <c r="HI431" s="673"/>
      <c r="HJ431" s="673"/>
      <c r="HK431" s="673"/>
      <c r="HL431" s="673"/>
      <c r="HM431" s="673"/>
      <c r="HN431" s="673"/>
      <c r="HO431" s="673"/>
      <c r="HP431" s="673"/>
      <c r="HQ431" s="673"/>
      <c r="HR431" s="673"/>
      <c r="HS431" s="673"/>
      <c r="HT431" s="673"/>
      <c r="HU431" s="673"/>
      <c r="HV431" s="673"/>
      <c r="HW431" s="673"/>
      <c r="HX431" s="673"/>
      <c r="HY431" s="673"/>
      <c r="HZ431" s="673"/>
      <c r="IA431" s="673"/>
      <c r="IB431" s="673"/>
      <c r="IC431" s="673"/>
      <c r="ID431" s="673"/>
      <c r="IE431" s="673"/>
      <c r="IF431" s="673"/>
      <c r="IG431" s="673"/>
      <c r="IH431" s="673"/>
      <c r="II431" s="673"/>
      <c r="IJ431" s="673"/>
      <c r="IK431" s="673"/>
      <c r="IL431" s="673"/>
      <c r="IM431" s="673"/>
      <c r="IN431" s="673"/>
      <c r="IO431" s="673"/>
      <c r="IP431" s="673"/>
      <c r="IQ431" s="70"/>
    </row>
    <row r="432" spans="18:251" ht="16.5" hidden="1" customHeight="1">
      <c r="R432" s="95"/>
      <c r="S432" s="95"/>
      <c r="T432" s="95"/>
      <c r="U432" s="70"/>
      <c r="V432" s="214"/>
      <c r="W432" s="70"/>
      <c r="X432" s="70"/>
      <c r="Y432" s="70"/>
      <c r="Z432" s="70"/>
      <c r="AA432" s="70"/>
      <c r="AB432" s="70"/>
      <c r="AC432" s="70"/>
      <c r="AD432" s="70"/>
      <c r="AE432" s="70"/>
      <c r="AF432" s="70"/>
      <c r="AG432" s="70"/>
      <c r="AH432" s="70"/>
      <c r="AI432" s="70"/>
      <c r="AJ432" s="70"/>
      <c r="AK432" s="70"/>
      <c r="AL432" s="70"/>
      <c r="AM432" s="70"/>
      <c r="AN432" s="70"/>
      <c r="AO432" s="70"/>
      <c r="AP432" s="70"/>
      <c r="AQ432" s="70"/>
      <c r="AR432" s="70"/>
      <c r="AS432" s="70"/>
      <c r="AT432" s="70"/>
      <c r="AU432" s="70"/>
      <c r="AV432" s="70"/>
      <c r="AW432" s="70"/>
      <c r="AX432" s="70"/>
      <c r="AY432" s="70"/>
      <c r="AZ432" s="70"/>
      <c r="BA432" s="70"/>
      <c r="BB432" s="70"/>
      <c r="BC432" s="70"/>
      <c r="BD432" s="70"/>
      <c r="BE432" s="70"/>
      <c r="BF432" s="70"/>
      <c r="BG432" s="70"/>
      <c r="BH432" s="70"/>
      <c r="BI432" s="70"/>
      <c r="BJ432" s="70"/>
      <c r="BK432" s="70"/>
      <c r="BL432" s="70"/>
      <c r="BM432" s="70"/>
      <c r="BN432" s="70"/>
      <c r="BO432" s="70"/>
      <c r="BP432" s="70"/>
      <c r="BQ432" s="70"/>
      <c r="BR432" s="70"/>
      <c r="BS432" s="70"/>
      <c r="BT432" s="70"/>
      <c r="BU432" s="70"/>
      <c r="BV432" s="70"/>
      <c r="BW432" s="70"/>
      <c r="BX432" s="70"/>
      <c r="BY432" s="70"/>
      <c r="BZ432" s="70"/>
      <c r="CA432" s="70"/>
      <c r="CB432" s="70"/>
      <c r="CC432" s="70"/>
      <c r="CD432" s="70"/>
      <c r="CE432" s="70"/>
      <c r="CF432" s="70"/>
      <c r="CG432" s="70"/>
      <c r="CH432" s="70"/>
      <c r="CI432" s="70"/>
      <c r="CJ432" s="70"/>
      <c r="CK432" s="70"/>
      <c r="CL432" s="70"/>
      <c r="CM432" s="70"/>
      <c r="CN432" s="70"/>
      <c r="CO432" s="70"/>
      <c r="CP432" s="70"/>
      <c r="CQ432" s="70"/>
      <c r="CR432" s="70"/>
      <c r="CS432" s="70"/>
      <c r="CT432" s="70"/>
      <c r="CU432" s="70"/>
      <c r="CV432" s="70"/>
      <c r="CW432" s="70"/>
      <c r="CX432" s="70"/>
      <c r="CY432" s="70"/>
      <c r="CZ432" s="70"/>
      <c r="DA432" s="70"/>
      <c r="DB432" s="70"/>
      <c r="DC432" s="70"/>
      <c r="DD432" s="70"/>
      <c r="DE432" s="70"/>
      <c r="DF432" s="70"/>
      <c r="DG432" s="70"/>
      <c r="DH432" s="70"/>
      <c r="DI432" s="70"/>
      <c r="DJ432" s="70"/>
      <c r="DK432" s="70"/>
      <c r="DL432" s="70"/>
      <c r="DM432" s="70"/>
      <c r="DN432" s="70"/>
      <c r="DO432" s="70"/>
      <c r="DP432" s="70"/>
      <c r="DQ432" s="70"/>
      <c r="DR432" s="70"/>
      <c r="DS432" s="70"/>
      <c r="DT432" s="70"/>
      <c r="DU432" s="70"/>
      <c r="DV432" s="70"/>
      <c r="DW432" s="70"/>
      <c r="DX432" s="70"/>
      <c r="DY432" s="70"/>
      <c r="DZ432" s="70"/>
      <c r="EA432" s="70"/>
      <c r="EB432" s="70"/>
      <c r="EC432" s="70"/>
      <c r="ED432" s="70"/>
      <c r="EE432" s="95"/>
      <c r="EF432" s="662"/>
      <c r="EG432" s="662"/>
      <c r="EH432" s="662"/>
      <c r="EI432" s="216"/>
      <c r="EJ432" s="673"/>
      <c r="EK432" s="673"/>
      <c r="EL432" s="673"/>
      <c r="EM432" s="673"/>
      <c r="EN432" s="673"/>
      <c r="EO432" s="673"/>
      <c r="EP432" s="673"/>
      <c r="EQ432" s="673"/>
      <c r="ER432" s="673"/>
      <c r="ES432" s="673"/>
      <c r="ET432" s="673"/>
      <c r="EU432" s="673"/>
      <c r="EV432" s="673"/>
      <c r="EW432" s="673"/>
      <c r="EX432" s="673"/>
      <c r="EY432" s="673"/>
      <c r="EZ432" s="673"/>
      <c r="FA432" s="673"/>
      <c r="FB432" s="673"/>
      <c r="FC432" s="673"/>
      <c r="FD432" s="673"/>
      <c r="FE432" s="673"/>
      <c r="FF432" s="673"/>
      <c r="FG432" s="673"/>
      <c r="FH432" s="673"/>
      <c r="FI432" s="673"/>
      <c r="FJ432" s="673"/>
      <c r="FK432" s="673"/>
      <c r="FL432" s="673"/>
      <c r="FM432" s="673"/>
      <c r="FN432" s="673"/>
      <c r="FO432" s="673"/>
      <c r="FP432" s="673"/>
      <c r="FQ432" s="673"/>
      <c r="FR432" s="673"/>
      <c r="FS432" s="673"/>
      <c r="FT432" s="673"/>
      <c r="FU432" s="673"/>
      <c r="FV432" s="673"/>
      <c r="FW432" s="673"/>
      <c r="FX432" s="673"/>
      <c r="FY432" s="673"/>
      <c r="FZ432" s="673"/>
      <c r="GA432" s="673"/>
      <c r="GB432" s="673"/>
      <c r="GC432" s="673"/>
      <c r="GD432" s="673"/>
      <c r="GE432" s="673"/>
      <c r="GF432" s="673"/>
      <c r="GG432" s="673"/>
      <c r="GH432" s="673"/>
      <c r="GI432" s="673"/>
      <c r="GJ432" s="673"/>
      <c r="GK432" s="673"/>
      <c r="GL432" s="673"/>
      <c r="GM432" s="673"/>
      <c r="GN432" s="673"/>
      <c r="GO432" s="673"/>
      <c r="GP432" s="673"/>
      <c r="GQ432" s="673"/>
      <c r="GR432" s="673"/>
      <c r="GS432" s="673"/>
      <c r="GT432" s="673"/>
      <c r="GU432" s="673"/>
      <c r="GV432" s="673"/>
      <c r="GW432" s="673"/>
      <c r="GX432" s="673"/>
      <c r="GY432" s="673"/>
      <c r="GZ432" s="673"/>
      <c r="HA432" s="673"/>
      <c r="HB432" s="673"/>
      <c r="HC432" s="673"/>
      <c r="HD432" s="673"/>
      <c r="HE432" s="673"/>
      <c r="HF432" s="673"/>
      <c r="HG432" s="673"/>
      <c r="HH432" s="673"/>
      <c r="HI432" s="673"/>
      <c r="HJ432" s="673"/>
      <c r="HK432" s="673"/>
      <c r="HL432" s="673"/>
      <c r="HM432" s="673"/>
      <c r="HN432" s="673"/>
      <c r="HO432" s="673"/>
      <c r="HP432" s="673"/>
      <c r="HQ432" s="673"/>
      <c r="HR432" s="673"/>
      <c r="HS432" s="673"/>
      <c r="HT432" s="673"/>
      <c r="HU432" s="673"/>
      <c r="HV432" s="673"/>
      <c r="HW432" s="673"/>
      <c r="HX432" s="673"/>
      <c r="HY432" s="673"/>
      <c r="HZ432" s="673"/>
      <c r="IA432" s="673"/>
      <c r="IB432" s="673"/>
      <c r="IC432" s="673"/>
      <c r="ID432" s="673"/>
      <c r="IE432" s="673"/>
      <c r="IF432" s="673"/>
      <c r="IG432" s="673"/>
      <c r="IH432" s="673"/>
      <c r="II432" s="673"/>
      <c r="IJ432" s="673"/>
      <c r="IK432" s="673"/>
      <c r="IL432" s="673"/>
      <c r="IM432" s="673"/>
      <c r="IN432" s="673"/>
      <c r="IO432" s="673"/>
      <c r="IP432" s="673"/>
      <c r="IQ432" s="70"/>
    </row>
    <row r="433" spans="18:251" ht="16.5" hidden="1" customHeight="1">
      <c r="R433" s="95"/>
      <c r="S433" s="95"/>
      <c r="T433" s="95"/>
      <c r="U433" s="70"/>
      <c r="V433" s="214"/>
      <c r="W433" s="70"/>
      <c r="X433" s="70"/>
      <c r="Y433" s="70"/>
      <c r="Z433" s="70"/>
      <c r="AA433" s="70"/>
      <c r="AB433" s="70"/>
      <c r="AC433" s="70"/>
      <c r="AD433" s="70"/>
      <c r="AE433" s="70"/>
      <c r="AF433" s="70"/>
      <c r="AG433" s="70"/>
      <c r="AH433" s="70"/>
      <c r="AI433" s="70"/>
      <c r="AJ433" s="70"/>
      <c r="AK433" s="70"/>
      <c r="AL433" s="70"/>
      <c r="AM433" s="70"/>
      <c r="AN433" s="70"/>
      <c r="AO433" s="70"/>
      <c r="AP433" s="70"/>
      <c r="AQ433" s="70"/>
      <c r="AR433" s="70"/>
      <c r="AS433" s="70"/>
      <c r="AT433" s="70"/>
      <c r="AU433" s="70"/>
      <c r="AV433" s="70"/>
      <c r="AW433" s="70"/>
      <c r="AX433" s="70"/>
      <c r="AY433" s="70"/>
      <c r="AZ433" s="70"/>
      <c r="BA433" s="70"/>
      <c r="BB433" s="70"/>
      <c r="BC433" s="70"/>
      <c r="BD433" s="70"/>
      <c r="BE433" s="70"/>
      <c r="BF433" s="70"/>
      <c r="BG433" s="70"/>
      <c r="BH433" s="70"/>
      <c r="BI433" s="70"/>
      <c r="BJ433" s="70"/>
      <c r="BK433" s="70"/>
      <c r="BL433" s="70"/>
      <c r="BM433" s="70"/>
      <c r="BN433" s="70"/>
      <c r="BO433" s="70"/>
      <c r="BP433" s="70"/>
      <c r="BQ433" s="70"/>
      <c r="BR433" s="70"/>
      <c r="BS433" s="70"/>
      <c r="BT433" s="70"/>
      <c r="BU433" s="70"/>
      <c r="BV433" s="70"/>
      <c r="BW433" s="70"/>
      <c r="BX433" s="70"/>
      <c r="BY433" s="70"/>
      <c r="BZ433" s="70"/>
      <c r="CA433" s="70"/>
      <c r="CB433" s="70"/>
      <c r="CC433" s="70"/>
      <c r="CD433" s="70"/>
      <c r="CE433" s="70"/>
      <c r="CF433" s="70"/>
      <c r="CG433" s="70"/>
      <c r="CH433" s="70"/>
      <c r="CI433" s="70"/>
      <c r="CJ433" s="70"/>
      <c r="CK433" s="70"/>
      <c r="CL433" s="70"/>
      <c r="CM433" s="70"/>
      <c r="CN433" s="70"/>
      <c r="CO433" s="70"/>
      <c r="CP433" s="70"/>
      <c r="CQ433" s="70"/>
      <c r="CR433" s="70"/>
      <c r="CS433" s="70"/>
      <c r="CT433" s="70"/>
      <c r="CU433" s="70"/>
      <c r="CV433" s="70"/>
      <c r="CW433" s="70"/>
      <c r="CX433" s="70"/>
      <c r="CY433" s="70"/>
      <c r="CZ433" s="70"/>
      <c r="DA433" s="70"/>
      <c r="DB433" s="70"/>
      <c r="DC433" s="70"/>
      <c r="DD433" s="70"/>
      <c r="DE433" s="70"/>
      <c r="DF433" s="70"/>
      <c r="DG433" s="70"/>
      <c r="DH433" s="70"/>
      <c r="DI433" s="70"/>
      <c r="DJ433" s="70"/>
      <c r="DK433" s="70"/>
      <c r="DL433" s="70"/>
      <c r="DM433" s="70"/>
      <c r="DN433" s="70"/>
      <c r="DO433" s="70"/>
      <c r="DP433" s="70"/>
      <c r="DQ433" s="70"/>
      <c r="DR433" s="70"/>
      <c r="DS433" s="70"/>
      <c r="DT433" s="70"/>
      <c r="DU433" s="70"/>
      <c r="DV433" s="70"/>
      <c r="DW433" s="70"/>
      <c r="DX433" s="70"/>
      <c r="DY433" s="70"/>
      <c r="DZ433" s="70"/>
      <c r="EA433" s="70"/>
      <c r="EB433" s="70"/>
      <c r="EC433" s="70"/>
      <c r="ED433" s="70"/>
      <c r="EE433" s="95"/>
      <c r="EF433" s="662"/>
      <c r="EG433" s="662"/>
      <c r="EH433" s="662"/>
      <c r="EI433" s="216"/>
      <c r="EJ433" s="673"/>
      <c r="EK433" s="673"/>
      <c r="EL433" s="673"/>
      <c r="EM433" s="673"/>
      <c r="EN433" s="673"/>
      <c r="EO433" s="673"/>
      <c r="EP433" s="673"/>
      <c r="EQ433" s="673"/>
      <c r="ER433" s="673"/>
      <c r="ES433" s="673"/>
      <c r="ET433" s="673"/>
      <c r="EU433" s="673"/>
      <c r="EV433" s="673"/>
      <c r="EW433" s="673"/>
      <c r="EX433" s="673"/>
      <c r="EY433" s="673"/>
      <c r="EZ433" s="673"/>
      <c r="FA433" s="673"/>
      <c r="FB433" s="673"/>
      <c r="FC433" s="673"/>
      <c r="FD433" s="673"/>
      <c r="FE433" s="673"/>
      <c r="FF433" s="673"/>
      <c r="FG433" s="673"/>
      <c r="FH433" s="673"/>
      <c r="FI433" s="673"/>
      <c r="FJ433" s="673"/>
      <c r="FK433" s="673"/>
      <c r="FL433" s="673"/>
      <c r="FM433" s="673"/>
      <c r="FN433" s="673"/>
      <c r="FO433" s="673"/>
      <c r="FP433" s="673"/>
      <c r="FQ433" s="673"/>
      <c r="FR433" s="673"/>
      <c r="FS433" s="673"/>
      <c r="FT433" s="673"/>
      <c r="FU433" s="673"/>
      <c r="FV433" s="673"/>
      <c r="FW433" s="673"/>
      <c r="FX433" s="673"/>
      <c r="FY433" s="673"/>
      <c r="FZ433" s="673"/>
      <c r="GA433" s="673"/>
      <c r="GB433" s="673"/>
      <c r="GC433" s="673"/>
      <c r="GD433" s="673"/>
      <c r="GE433" s="673"/>
      <c r="GF433" s="673"/>
      <c r="GG433" s="673"/>
      <c r="GH433" s="673"/>
      <c r="GI433" s="673"/>
      <c r="GJ433" s="673"/>
      <c r="GK433" s="673"/>
      <c r="GL433" s="673"/>
      <c r="GM433" s="673"/>
      <c r="GN433" s="673"/>
      <c r="GO433" s="673"/>
      <c r="GP433" s="673"/>
      <c r="GQ433" s="673"/>
      <c r="GR433" s="673"/>
      <c r="GS433" s="673"/>
      <c r="GT433" s="673"/>
      <c r="GU433" s="673"/>
      <c r="GV433" s="673"/>
      <c r="GW433" s="673"/>
      <c r="GX433" s="673"/>
      <c r="GY433" s="673"/>
      <c r="GZ433" s="673"/>
      <c r="HA433" s="673"/>
      <c r="HB433" s="673"/>
      <c r="HC433" s="673"/>
      <c r="HD433" s="673"/>
      <c r="HE433" s="673"/>
      <c r="HF433" s="673"/>
      <c r="HG433" s="673"/>
      <c r="HH433" s="673"/>
      <c r="HI433" s="673"/>
      <c r="HJ433" s="673"/>
      <c r="HK433" s="673"/>
      <c r="HL433" s="673"/>
      <c r="HM433" s="673"/>
      <c r="HN433" s="673"/>
      <c r="HO433" s="673"/>
      <c r="HP433" s="673"/>
      <c r="HQ433" s="673"/>
      <c r="HR433" s="673"/>
      <c r="HS433" s="673"/>
      <c r="HT433" s="673"/>
      <c r="HU433" s="673"/>
      <c r="HV433" s="673"/>
      <c r="HW433" s="673"/>
      <c r="HX433" s="673"/>
      <c r="HY433" s="673"/>
      <c r="HZ433" s="673"/>
      <c r="IA433" s="673"/>
      <c r="IB433" s="673"/>
      <c r="IC433" s="673"/>
      <c r="ID433" s="673"/>
      <c r="IE433" s="673"/>
      <c r="IF433" s="673"/>
      <c r="IG433" s="673"/>
      <c r="IH433" s="673"/>
      <c r="II433" s="673"/>
      <c r="IJ433" s="673"/>
      <c r="IK433" s="673"/>
      <c r="IL433" s="673"/>
      <c r="IM433" s="673"/>
      <c r="IN433" s="673"/>
      <c r="IO433" s="673"/>
      <c r="IP433" s="673"/>
      <c r="IQ433" s="70"/>
    </row>
    <row r="434" spans="18:251" ht="16.5" hidden="1" customHeight="1">
      <c r="R434" s="95"/>
      <c r="S434" s="95"/>
      <c r="T434" s="95"/>
      <c r="U434" s="70"/>
      <c r="V434" s="214"/>
      <c r="W434" s="70"/>
      <c r="X434" s="70"/>
      <c r="Y434" s="70"/>
      <c r="Z434" s="70"/>
      <c r="AA434" s="70"/>
      <c r="AB434" s="70"/>
      <c r="AC434" s="70"/>
      <c r="AD434" s="70"/>
      <c r="AE434" s="70"/>
      <c r="AF434" s="70"/>
      <c r="AG434" s="70"/>
      <c r="AH434" s="70"/>
      <c r="AI434" s="70"/>
      <c r="AJ434" s="70"/>
      <c r="AK434" s="70"/>
      <c r="AL434" s="70"/>
      <c r="AM434" s="70"/>
      <c r="AN434" s="70"/>
      <c r="AO434" s="70"/>
      <c r="AP434" s="70"/>
      <c r="AQ434" s="70"/>
      <c r="AR434" s="70"/>
      <c r="AS434" s="70"/>
      <c r="AT434" s="70"/>
      <c r="AU434" s="70"/>
      <c r="AV434" s="70"/>
      <c r="AW434" s="70"/>
      <c r="AX434" s="70"/>
      <c r="AY434" s="70"/>
      <c r="AZ434" s="70"/>
      <c r="BA434" s="70"/>
      <c r="BB434" s="70"/>
      <c r="BC434" s="70"/>
      <c r="BD434" s="70"/>
      <c r="BE434" s="70"/>
      <c r="BF434" s="70"/>
      <c r="BG434" s="70"/>
      <c r="BH434" s="70"/>
      <c r="BI434" s="70"/>
      <c r="BJ434" s="70"/>
      <c r="BK434" s="70"/>
      <c r="BL434" s="70"/>
      <c r="BM434" s="70"/>
      <c r="BN434" s="70"/>
      <c r="BO434" s="70"/>
      <c r="BP434" s="70"/>
      <c r="BQ434" s="70"/>
      <c r="BR434" s="70"/>
      <c r="BS434" s="70"/>
      <c r="BT434" s="70"/>
      <c r="BU434" s="70"/>
      <c r="BV434" s="70"/>
      <c r="BW434" s="70"/>
      <c r="BX434" s="70"/>
      <c r="BY434" s="70"/>
      <c r="BZ434" s="70"/>
      <c r="CA434" s="70"/>
      <c r="CB434" s="70"/>
      <c r="CC434" s="70"/>
      <c r="CD434" s="70"/>
      <c r="CE434" s="70"/>
      <c r="CF434" s="70"/>
      <c r="CG434" s="70"/>
      <c r="CH434" s="70"/>
      <c r="CI434" s="70"/>
      <c r="CJ434" s="70"/>
      <c r="CK434" s="70"/>
      <c r="CL434" s="70"/>
      <c r="CM434" s="70"/>
      <c r="CN434" s="70"/>
      <c r="CO434" s="70"/>
      <c r="CP434" s="70"/>
      <c r="CQ434" s="70"/>
      <c r="CR434" s="70"/>
      <c r="CS434" s="70"/>
      <c r="CT434" s="70"/>
      <c r="CU434" s="70"/>
      <c r="CV434" s="70"/>
      <c r="CW434" s="70"/>
      <c r="CX434" s="70"/>
      <c r="CY434" s="70"/>
      <c r="CZ434" s="70"/>
      <c r="DA434" s="70"/>
      <c r="DB434" s="70"/>
      <c r="DC434" s="70"/>
      <c r="DD434" s="70"/>
      <c r="DE434" s="70"/>
      <c r="DF434" s="70"/>
      <c r="DG434" s="70"/>
      <c r="DH434" s="70"/>
      <c r="DI434" s="70"/>
      <c r="DJ434" s="70"/>
      <c r="DK434" s="70"/>
      <c r="DL434" s="70"/>
      <c r="DM434" s="70"/>
      <c r="DN434" s="70"/>
      <c r="DO434" s="70"/>
      <c r="DP434" s="70"/>
      <c r="DQ434" s="70"/>
      <c r="DR434" s="70"/>
      <c r="DS434" s="70"/>
      <c r="DT434" s="70"/>
      <c r="DU434" s="70"/>
      <c r="DV434" s="70"/>
      <c r="DW434" s="70"/>
      <c r="DX434" s="70"/>
      <c r="DY434" s="70"/>
      <c r="DZ434" s="70"/>
      <c r="EA434" s="70"/>
      <c r="EB434" s="70"/>
      <c r="EC434" s="70"/>
      <c r="ED434" s="70"/>
      <c r="EE434" s="95"/>
      <c r="EF434" s="662"/>
      <c r="EG434" s="662"/>
      <c r="EH434" s="662"/>
      <c r="EI434" s="216"/>
      <c r="EJ434" s="673"/>
      <c r="EK434" s="673"/>
      <c r="EL434" s="673"/>
      <c r="EM434" s="673"/>
      <c r="EN434" s="673"/>
      <c r="EO434" s="673"/>
      <c r="EP434" s="673"/>
      <c r="EQ434" s="673"/>
      <c r="ER434" s="673"/>
      <c r="ES434" s="673"/>
      <c r="ET434" s="673"/>
      <c r="EU434" s="673"/>
      <c r="EV434" s="673"/>
      <c r="EW434" s="673"/>
      <c r="EX434" s="673"/>
      <c r="EY434" s="673"/>
      <c r="EZ434" s="673"/>
      <c r="FA434" s="673"/>
      <c r="FB434" s="673"/>
      <c r="FC434" s="673"/>
      <c r="FD434" s="673"/>
      <c r="FE434" s="673"/>
      <c r="FF434" s="673"/>
      <c r="FG434" s="673"/>
      <c r="FH434" s="673"/>
      <c r="FI434" s="673"/>
      <c r="FJ434" s="673"/>
      <c r="FK434" s="673"/>
      <c r="FL434" s="673"/>
      <c r="FM434" s="673"/>
      <c r="FN434" s="673"/>
      <c r="FO434" s="673"/>
      <c r="FP434" s="673"/>
      <c r="FQ434" s="673"/>
      <c r="FR434" s="673"/>
      <c r="FS434" s="673"/>
      <c r="FT434" s="673"/>
      <c r="FU434" s="673"/>
      <c r="FV434" s="673"/>
      <c r="FW434" s="673"/>
      <c r="FX434" s="673"/>
      <c r="FY434" s="673"/>
      <c r="FZ434" s="673"/>
      <c r="GA434" s="673"/>
      <c r="GB434" s="673"/>
      <c r="GC434" s="673"/>
      <c r="GD434" s="673"/>
      <c r="GE434" s="673"/>
      <c r="GF434" s="673"/>
      <c r="GG434" s="673"/>
      <c r="GH434" s="673"/>
      <c r="GI434" s="673"/>
      <c r="GJ434" s="673"/>
      <c r="GK434" s="673"/>
      <c r="GL434" s="673"/>
      <c r="GM434" s="673"/>
      <c r="GN434" s="673"/>
      <c r="GO434" s="673"/>
      <c r="GP434" s="673"/>
      <c r="GQ434" s="673"/>
      <c r="GR434" s="673"/>
      <c r="GS434" s="673"/>
      <c r="GT434" s="673"/>
      <c r="GU434" s="673"/>
      <c r="GV434" s="673"/>
      <c r="GW434" s="673"/>
      <c r="GX434" s="673"/>
      <c r="GY434" s="673"/>
      <c r="GZ434" s="673"/>
      <c r="HA434" s="673"/>
      <c r="HB434" s="673"/>
      <c r="HC434" s="673"/>
      <c r="HD434" s="673"/>
      <c r="HE434" s="673"/>
      <c r="HF434" s="673"/>
      <c r="HG434" s="673"/>
      <c r="HH434" s="673"/>
      <c r="HI434" s="673"/>
      <c r="HJ434" s="673"/>
      <c r="HK434" s="673"/>
      <c r="HL434" s="673"/>
      <c r="HM434" s="673"/>
      <c r="HN434" s="673"/>
      <c r="HO434" s="673"/>
      <c r="HP434" s="673"/>
      <c r="HQ434" s="673"/>
      <c r="HR434" s="673"/>
      <c r="HS434" s="673"/>
      <c r="HT434" s="673"/>
      <c r="HU434" s="673"/>
      <c r="HV434" s="673"/>
      <c r="HW434" s="673"/>
      <c r="HX434" s="673"/>
      <c r="HY434" s="673"/>
      <c r="HZ434" s="673"/>
      <c r="IA434" s="673"/>
      <c r="IB434" s="673"/>
      <c r="IC434" s="673"/>
      <c r="ID434" s="673"/>
      <c r="IE434" s="673"/>
      <c r="IF434" s="673"/>
      <c r="IG434" s="673"/>
      <c r="IH434" s="673"/>
      <c r="II434" s="673"/>
      <c r="IJ434" s="673"/>
      <c r="IK434" s="673"/>
      <c r="IL434" s="673"/>
      <c r="IM434" s="673"/>
      <c r="IN434" s="673"/>
      <c r="IO434" s="673"/>
      <c r="IP434" s="673"/>
      <c r="IQ434" s="70"/>
    </row>
    <row r="435" spans="18:251" ht="16.5" hidden="1" customHeight="1">
      <c r="R435" s="95"/>
      <c r="S435" s="95"/>
      <c r="T435" s="95"/>
      <c r="U435" s="70"/>
      <c r="V435" s="214"/>
      <c r="W435" s="70"/>
      <c r="X435" s="70"/>
      <c r="Y435" s="70"/>
      <c r="Z435" s="70"/>
      <c r="AA435" s="70"/>
      <c r="AB435" s="70"/>
      <c r="AC435" s="70"/>
      <c r="AD435" s="70"/>
      <c r="AE435" s="70"/>
      <c r="AF435" s="70"/>
      <c r="AG435" s="70"/>
      <c r="AH435" s="70"/>
      <c r="AI435" s="70"/>
      <c r="AJ435" s="70"/>
      <c r="AK435" s="70"/>
      <c r="AL435" s="70"/>
      <c r="AM435" s="70"/>
      <c r="AN435" s="70"/>
      <c r="AO435" s="70"/>
      <c r="AP435" s="70"/>
      <c r="AQ435" s="70"/>
      <c r="AR435" s="70"/>
      <c r="AS435" s="70"/>
      <c r="AT435" s="70"/>
      <c r="AU435" s="70"/>
      <c r="AV435" s="70"/>
      <c r="AW435" s="70"/>
      <c r="AX435" s="70"/>
      <c r="AY435" s="70"/>
      <c r="AZ435" s="70"/>
      <c r="BA435" s="70"/>
      <c r="BB435" s="70"/>
      <c r="BC435" s="70"/>
      <c r="BD435" s="70"/>
      <c r="BE435" s="70"/>
      <c r="BF435" s="70"/>
      <c r="BG435" s="70"/>
      <c r="BH435" s="70"/>
      <c r="BI435" s="70"/>
      <c r="BJ435" s="70"/>
      <c r="BK435" s="70"/>
      <c r="BL435" s="70"/>
      <c r="BM435" s="70"/>
      <c r="BN435" s="70"/>
      <c r="BO435" s="70"/>
      <c r="BP435" s="70"/>
      <c r="BQ435" s="70"/>
      <c r="BR435" s="70"/>
      <c r="BS435" s="70"/>
      <c r="BT435" s="70"/>
      <c r="BU435" s="70"/>
      <c r="BV435" s="70"/>
      <c r="BW435" s="70"/>
      <c r="BX435" s="70"/>
      <c r="BY435" s="70"/>
      <c r="BZ435" s="70"/>
      <c r="CA435" s="70"/>
      <c r="CB435" s="70"/>
      <c r="CC435" s="70"/>
      <c r="CD435" s="70"/>
      <c r="CE435" s="70"/>
      <c r="CF435" s="70"/>
      <c r="CG435" s="70"/>
      <c r="CH435" s="70"/>
      <c r="CI435" s="70"/>
      <c r="CJ435" s="70"/>
      <c r="CK435" s="70"/>
      <c r="CL435" s="70"/>
      <c r="CM435" s="70"/>
      <c r="CN435" s="70"/>
      <c r="CO435" s="70"/>
      <c r="CP435" s="70"/>
      <c r="CQ435" s="70"/>
      <c r="CR435" s="70"/>
      <c r="CS435" s="70"/>
      <c r="CT435" s="70"/>
      <c r="CU435" s="70"/>
      <c r="CV435" s="70"/>
      <c r="CW435" s="70"/>
      <c r="CX435" s="70"/>
      <c r="CY435" s="70"/>
      <c r="CZ435" s="70"/>
      <c r="DA435" s="70"/>
      <c r="DB435" s="70"/>
      <c r="DC435" s="70"/>
      <c r="DD435" s="70"/>
      <c r="DE435" s="70"/>
      <c r="DF435" s="70"/>
      <c r="DG435" s="70"/>
      <c r="DH435" s="70"/>
      <c r="DI435" s="70"/>
      <c r="DJ435" s="70"/>
      <c r="DK435" s="70"/>
      <c r="DL435" s="70"/>
      <c r="DM435" s="70"/>
      <c r="DN435" s="70"/>
      <c r="DO435" s="70"/>
      <c r="DP435" s="70"/>
      <c r="DQ435" s="70"/>
      <c r="DR435" s="70"/>
      <c r="DS435" s="70"/>
      <c r="DT435" s="70"/>
      <c r="DU435" s="70"/>
      <c r="DV435" s="70"/>
      <c r="DW435" s="70"/>
      <c r="DX435" s="70"/>
      <c r="DY435" s="70"/>
      <c r="DZ435" s="70"/>
      <c r="EA435" s="70"/>
      <c r="EB435" s="70"/>
      <c r="EC435" s="70"/>
      <c r="ED435" s="70"/>
      <c r="EE435" s="95"/>
      <c r="EF435" s="662"/>
      <c r="EG435" s="662"/>
      <c r="EH435" s="662"/>
      <c r="EI435" s="216"/>
      <c r="EJ435" s="673"/>
      <c r="EK435" s="673"/>
      <c r="EL435" s="673"/>
      <c r="EM435" s="673"/>
      <c r="EN435" s="673"/>
      <c r="EO435" s="673"/>
      <c r="EP435" s="673"/>
      <c r="EQ435" s="673"/>
      <c r="ER435" s="673"/>
      <c r="ES435" s="673"/>
      <c r="ET435" s="673"/>
      <c r="EU435" s="673"/>
      <c r="EV435" s="673"/>
      <c r="EW435" s="673"/>
      <c r="EX435" s="673"/>
      <c r="EY435" s="673"/>
      <c r="EZ435" s="673"/>
      <c r="FA435" s="673"/>
      <c r="FB435" s="673"/>
      <c r="FC435" s="673"/>
      <c r="FD435" s="673"/>
      <c r="FE435" s="673"/>
      <c r="FF435" s="673"/>
      <c r="FG435" s="673"/>
      <c r="FH435" s="673"/>
      <c r="FI435" s="673"/>
      <c r="FJ435" s="673"/>
      <c r="FK435" s="673"/>
      <c r="FL435" s="673"/>
      <c r="FM435" s="673"/>
      <c r="FN435" s="673"/>
      <c r="FO435" s="673"/>
      <c r="FP435" s="673"/>
      <c r="FQ435" s="673"/>
      <c r="FR435" s="673"/>
      <c r="FS435" s="673"/>
      <c r="FT435" s="673"/>
      <c r="FU435" s="673"/>
      <c r="FV435" s="673"/>
      <c r="FW435" s="673"/>
      <c r="FX435" s="673"/>
      <c r="FY435" s="673"/>
      <c r="FZ435" s="673"/>
      <c r="GA435" s="673"/>
      <c r="GB435" s="673"/>
      <c r="GC435" s="673"/>
      <c r="GD435" s="673"/>
      <c r="GE435" s="673"/>
      <c r="GF435" s="673"/>
      <c r="GG435" s="673"/>
      <c r="GH435" s="673"/>
      <c r="GI435" s="673"/>
      <c r="GJ435" s="673"/>
      <c r="GK435" s="673"/>
      <c r="GL435" s="673"/>
      <c r="GM435" s="673"/>
      <c r="GN435" s="673"/>
      <c r="GO435" s="673"/>
      <c r="GP435" s="673"/>
      <c r="GQ435" s="673"/>
      <c r="GR435" s="673"/>
      <c r="GS435" s="673"/>
      <c r="GT435" s="673"/>
      <c r="GU435" s="673"/>
      <c r="GV435" s="673"/>
      <c r="GW435" s="673"/>
      <c r="GX435" s="673"/>
      <c r="GY435" s="673"/>
      <c r="GZ435" s="673"/>
      <c r="HA435" s="673"/>
      <c r="HB435" s="673"/>
      <c r="HC435" s="673"/>
      <c r="HD435" s="673"/>
      <c r="HE435" s="673"/>
      <c r="HF435" s="673"/>
      <c r="HG435" s="673"/>
      <c r="HH435" s="673"/>
      <c r="HI435" s="673"/>
      <c r="HJ435" s="673"/>
      <c r="HK435" s="673"/>
      <c r="HL435" s="673"/>
      <c r="HM435" s="673"/>
      <c r="HN435" s="673"/>
      <c r="HO435" s="673"/>
      <c r="HP435" s="673"/>
      <c r="HQ435" s="673"/>
      <c r="HR435" s="673"/>
      <c r="HS435" s="673"/>
      <c r="HT435" s="673"/>
      <c r="HU435" s="673"/>
      <c r="HV435" s="673"/>
      <c r="HW435" s="673"/>
      <c r="HX435" s="673"/>
      <c r="HY435" s="673"/>
      <c r="HZ435" s="673"/>
      <c r="IA435" s="673"/>
      <c r="IB435" s="673"/>
      <c r="IC435" s="673"/>
      <c r="ID435" s="673"/>
      <c r="IE435" s="673"/>
      <c r="IF435" s="673"/>
      <c r="IG435" s="673"/>
      <c r="IH435" s="673"/>
      <c r="II435" s="673"/>
      <c r="IJ435" s="673"/>
      <c r="IK435" s="673"/>
      <c r="IL435" s="673"/>
      <c r="IM435" s="673"/>
      <c r="IN435" s="673"/>
      <c r="IO435" s="673"/>
      <c r="IP435" s="673"/>
      <c r="IQ435" s="70"/>
    </row>
    <row r="436" spans="18:251" ht="16.5" hidden="1" customHeight="1">
      <c r="R436" s="95"/>
      <c r="S436" s="95"/>
      <c r="T436" s="95"/>
      <c r="U436" s="70"/>
      <c r="V436" s="214"/>
      <c r="W436" s="70"/>
      <c r="X436" s="70"/>
      <c r="Y436" s="70"/>
      <c r="Z436" s="70"/>
      <c r="AA436" s="70"/>
      <c r="AB436" s="70"/>
      <c r="AC436" s="70"/>
      <c r="AD436" s="70"/>
      <c r="AE436" s="70"/>
      <c r="AF436" s="70"/>
      <c r="AG436" s="70"/>
      <c r="AH436" s="70"/>
      <c r="AI436" s="70"/>
      <c r="AJ436" s="70"/>
      <c r="AK436" s="70"/>
      <c r="AL436" s="70"/>
      <c r="AM436" s="70"/>
      <c r="AN436" s="70"/>
      <c r="AO436" s="70"/>
      <c r="AP436" s="70"/>
      <c r="AQ436" s="70"/>
      <c r="AR436" s="70"/>
      <c r="AS436" s="70"/>
      <c r="AT436" s="70"/>
      <c r="AU436" s="70"/>
      <c r="AV436" s="70"/>
      <c r="AW436" s="70"/>
      <c r="AX436" s="70"/>
      <c r="AY436" s="70"/>
      <c r="AZ436" s="70"/>
      <c r="BA436" s="70"/>
      <c r="BB436" s="70"/>
      <c r="BC436" s="70"/>
      <c r="BD436" s="70"/>
      <c r="BE436" s="70"/>
      <c r="BF436" s="70"/>
      <c r="BG436" s="70"/>
      <c r="BH436" s="70"/>
      <c r="BI436" s="70"/>
      <c r="BJ436" s="70"/>
      <c r="BK436" s="70"/>
      <c r="BL436" s="70"/>
      <c r="BM436" s="70"/>
      <c r="BN436" s="70"/>
      <c r="BO436" s="70"/>
      <c r="BP436" s="70"/>
      <c r="BQ436" s="70"/>
      <c r="BR436" s="70"/>
      <c r="BS436" s="70"/>
      <c r="BT436" s="70"/>
      <c r="BU436" s="70"/>
      <c r="BV436" s="70"/>
      <c r="BW436" s="70"/>
      <c r="BX436" s="70"/>
      <c r="BY436" s="70"/>
      <c r="BZ436" s="70"/>
      <c r="CA436" s="70"/>
      <c r="CB436" s="70"/>
      <c r="CC436" s="70"/>
      <c r="CD436" s="70"/>
      <c r="CE436" s="70"/>
      <c r="CF436" s="70"/>
      <c r="CG436" s="70"/>
      <c r="CH436" s="70"/>
      <c r="CI436" s="70"/>
      <c r="CJ436" s="70"/>
      <c r="CK436" s="70"/>
      <c r="CL436" s="70"/>
      <c r="CM436" s="70"/>
      <c r="CN436" s="70"/>
      <c r="CO436" s="70"/>
      <c r="CP436" s="70"/>
      <c r="CQ436" s="70"/>
      <c r="CR436" s="70"/>
      <c r="CS436" s="70"/>
      <c r="CT436" s="70"/>
      <c r="CU436" s="70"/>
      <c r="CV436" s="70"/>
      <c r="CW436" s="70"/>
      <c r="CX436" s="70"/>
      <c r="CY436" s="70"/>
      <c r="CZ436" s="70"/>
      <c r="DA436" s="70"/>
      <c r="DB436" s="70"/>
      <c r="DC436" s="70"/>
      <c r="DD436" s="70"/>
      <c r="DE436" s="70"/>
      <c r="DF436" s="70"/>
      <c r="DG436" s="70"/>
      <c r="DH436" s="70"/>
      <c r="DI436" s="70"/>
      <c r="DJ436" s="70"/>
      <c r="DK436" s="70"/>
      <c r="DL436" s="70"/>
      <c r="DM436" s="70"/>
      <c r="DN436" s="70"/>
      <c r="DO436" s="70"/>
      <c r="DP436" s="70"/>
      <c r="DQ436" s="70"/>
      <c r="DR436" s="70"/>
      <c r="DS436" s="70"/>
      <c r="DT436" s="70"/>
      <c r="DU436" s="70"/>
      <c r="DV436" s="70"/>
      <c r="DW436" s="70"/>
      <c r="DX436" s="70"/>
      <c r="DY436" s="70"/>
      <c r="DZ436" s="70"/>
      <c r="EA436" s="70"/>
      <c r="EB436" s="70"/>
      <c r="EC436" s="70"/>
      <c r="ED436" s="70"/>
      <c r="EE436" s="95"/>
      <c r="EF436" s="662"/>
      <c r="EG436" s="662"/>
      <c r="EH436" s="662"/>
      <c r="EI436" s="216"/>
      <c r="EJ436" s="673"/>
      <c r="EK436" s="673"/>
      <c r="EL436" s="673"/>
      <c r="EM436" s="673"/>
      <c r="EN436" s="673"/>
      <c r="EO436" s="673"/>
      <c r="EP436" s="673"/>
      <c r="EQ436" s="673"/>
      <c r="ER436" s="673"/>
      <c r="ES436" s="673"/>
      <c r="ET436" s="673"/>
      <c r="EU436" s="673"/>
      <c r="EV436" s="673"/>
      <c r="EW436" s="673"/>
      <c r="EX436" s="673"/>
      <c r="EY436" s="673"/>
      <c r="EZ436" s="673"/>
      <c r="FA436" s="673"/>
      <c r="FB436" s="673"/>
      <c r="FC436" s="673"/>
      <c r="FD436" s="673"/>
      <c r="FE436" s="673"/>
      <c r="FF436" s="673"/>
      <c r="FG436" s="673"/>
      <c r="FH436" s="673"/>
      <c r="FI436" s="673"/>
      <c r="FJ436" s="673"/>
      <c r="FK436" s="673"/>
      <c r="FL436" s="673"/>
      <c r="FM436" s="673"/>
      <c r="FN436" s="673"/>
      <c r="FO436" s="673"/>
      <c r="FP436" s="673"/>
      <c r="FQ436" s="673"/>
      <c r="FR436" s="673"/>
      <c r="FS436" s="673"/>
      <c r="FT436" s="673"/>
      <c r="FU436" s="673"/>
      <c r="FV436" s="673"/>
      <c r="FW436" s="673"/>
      <c r="FX436" s="673"/>
      <c r="FY436" s="673"/>
      <c r="FZ436" s="673"/>
      <c r="GA436" s="673"/>
      <c r="GB436" s="673"/>
      <c r="GC436" s="673"/>
      <c r="GD436" s="673"/>
      <c r="GE436" s="673"/>
      <c r="GF436" s="673"/>
      <c r="GG436" s="673"/>
      <c r="GH436" s="673"/>
      <c r="GI436" s="673"/>
      <c r="GJ436" s="673"/>
      <c r="GK436" s="673"/>
      <c r="GL436" s="673"/>
      <c r="GM436" s="673"/>
      <c r="GN436" s="673"/>
      <c r="GO436" s="673"/>
      <c r="GP436" s="673"/>
      <c r="GQ436" s="673"/>
      <c r="GR436" s="673"/>
      <c r="GS436" s="673"/>
      <c r="GT436" s="673"/>
      <c r="GU436" s="673"/>
      <c r="GV436" s="673"/>
      <c r="GW436" s="673"/>
      <c r="GX436" s="673"/>
      <c r="GY436" s="673"/>
      <c r="GZ436" s="673"/>
      <c r="HA436" s="673"/>
      <c r="HB436" s="673"/>
      <c r="HC436" s="673"/>
      <c r="HD436" s="673"/>
      <c r="HE436" s="673"/>
      <c r="HF436" s="673"/>
      <c r="HG436" s="673"/>
      <c r="HH436" s="673"/>
      <c r="HI436" s="673"/>
      <c r="HJ436" s="673"/>
      <c r="HK436" s="673"/>
      <c r="HL436" s="673"/>
      <c r="HM436" s="673"/>
      <c r="HN436" s="673"/>
      <c r="HO436" s="673"/>
      <c r="HP436" s="673"/>
      <c r="HQ436" s="673"/>
      <c r="HR436" s="673"/>
      <c r="HS436" s="673"/>
      <c r="HT436" s="673"/>
      <c r="HU436" s="673"/>
      <c r="HV436" s="673"/>
      <c r="HW436" s="673"/>
      <c r="HX436" s="673"/>
      <c r="HY436" s="673"/>
      <c r="HZ436" s="673"/>
      <c r="IA436" s="673"/>
      <c r="IB436" s="673"/>
      <c r="IC436" s="673"/>
      <c r="ID436" s="673"/>
      <c r="IE436" s="673"/>
      <c r="IF436" s="673"/>
      <c r="IG436" s="673"/>
      <c r="IH436" s="673"/>
      <c r="II436" s="673"/>
      <c r="IJ436" s="673"/>
      <c r="IK436" s="673"/>
      <c r="IL436" s="673"/>
      <c r="IM436" s="673"/>
      <c r="IN436" s="673"/>
      <c r="IO436" s="673"/>
      <c r="IP436" s="673"/>
      <c r="IQ436" s="70"/>
    </row>
    <row r="437" spans="18:251" ht="16.5" hidden="1" customHeight="1">
      <c r="R437" s="95"/>
      <c r="S437" s="95"/>
      <c r="T437" s="95"/>
      <c r="U437" s="70"/>
      <c r="V437" s="214"/>
      <c r="W437" s="70"/>
      <c r="X437" s="70"/>
      <c r="Y437" s="70"/>
      <c r="Z437" s="70"/>
      <c r="AA437" s="70"/>
      <c r="AB437" s="70"/>
      <c r="AC437" s="70"/>
      <c r="AD437" s="70"/>
      <c r="AE437" s="70"/>
      <c r="AF437" s="70"/>
      <c r="AG437" s="70"/>
      <c r="AH437" s="70"/>
      <c r="AI437" s="70"/>
      <c r="AJ437" s="70"/>
      <c r="AK437" s="70"/>
      <c r="AL437" s="70"/>
      <c r="AM437" s="70"/>
      <c r="AN437" s="70"/>
      <c r="AO437" s="70"/>
      <c r="AP437" s="70"/>
      <c r="AQ437" s="70"/>
      <c r="AR437" s="70"/>
      <c r="AS437" s="70"/>
      <c r="AT437" s="70"/>
      <c r="AU437" s="70"/>
      <c r="AV437" s="70"/>
      <c r="AW437" s="70"/>
      <c r="AX437" s="70"/>
      <c r="AY437" s="70"/>
      <c r="AZ437" s="70"/>
      <c r="BA437" s="70"/>
      <c r="BB437" s="70"/>
      <c r="BC437" s="70"/>
      <c r="BD437" s="70"/>
      <c r="BE437" s="70"/>
      <c r="BF437" s="70"/>
      <c r="BG437" s="70"/>
      <c r="BH437" s="70"/>
      <c r="BI437" s="70"/>
      <c r="BJ437" s="70"/>
      <c r="BK437" s="70"/>
      <c r="BL437" s="70"/>
      <c r="BM437" s="70"/>
      <c r="BN437" s="70"/>
      <c r="BO437" s="70"/>
      <c r="BP437" s="70"/>
      <c r="BQ437" s="70"/>
      <c r="BR437" s="70"/>
      <c r="BS437" s="70"/>
      <c r="BT437" s="70"/>
      <c r="BU437" s="70"/>
      <c r="BV437" s="70"/>
      <c r="BW437" s="70"/>
      <c r="BX437" s="70"/>
      <c r="BY437" s="70"/>
      <c r="BZ437" s="70"/>
      <c r="CA437" s="70"/>
      <c r="CB437" s="70"/>
      <c r="CC437" s="70"/>
      <c r="CD437" s="70"/>
      <c r="CE437" s="70"/>
      <c r="CF437" s="70"/>
      <c r="CG437" s="70"/>
      <c r="CH437" s="70"/>
      <c r="CI437" s="70"/>
      <c r="CJ437" s="70"/>
      <c r="CK437" s="70"/>
      <c r="CL437" s="70"/>
      <c r="CM437" s="70"/>
      <c r="CN437" s="70"/>
      <c r="CO437" s="70"/>
      <c r="CP437" s="70"/>
      <c r="CQ437" s="70"/>
      <c r="CR437" s="70"/>
      <c r="CS437" s="70"/>
      <c r="CT437" s="70"/>
      <c r="CU437" s="70"/>
      <c r="CV437" s="70"/>
      <c r="CW437" s="70"/>
      <c r="CX437" s="70"/>
      <c r="CY437" s="70"/>
      <c r="CZ437" s="70"/>
      <c r="DA437" s="70"/>
      <c r="DB437" s="70"/>
      <c r="DC437" s="70"/>
      <c r="DD437" s="70"/>
      <c r="DE437" s="70"/>
      <c r="DF437" s="70"/>
      <c r="DG437" s="70"/>
      <c r="DH437" s="70"/>
      <c r="DI437" s="70"/>
      <c r="DJ437" s="70"/>
      <c r="DK437" s="70"/>
      <c r="DL437" s="70"/>
      <c r="DM437" s="70"/>
      <c r="DN437" s="70"/>
      <c r="DO437" s="70"/>
      <c r="DP437" s="70"/>
      <c r="DQ437" s="70"/>
      <c r="DR437" s="70"/>
      <c r="DS437" s="70"/>
      <c r="DT437" s="70"/>
      <c r="DU437" s="70"/>
      <c r="DV437" s="70"/>
      <c r="DW437" s="70"/>
      <c r="DX437" s="70"/>
      <c r="DY437" s="70"/>
      <c r="DZ437" s="70"/>
      <c r="EA437" s="70"/>
      <c r="EB437" s="70"/>
      <c r="EC437" s="70"/>
      <c r="ED437" s="70"/>
      <c r="EE437" s="95"/>
      <c r="EF437" s="662"/>
      <c r="EG437" s="662"/>
      <c r="EH437" s="662"/>
      <c r="EI437" s="216"/>
      <c r="EJ437" s="673"/>
      <c r="EK437" s="673"/>
      <c r="EL437" s="673"/>
      <c r="EM437" s="673"/>
      <c r="EN437" s="673"/>
      <c r="EO437" s="673"/>
      <c r="EP437" s="673"/>
      <c r="EQ437" s="673"/>
      <c r="ER437" s="673"/>
      <c r="ES437" s="673"/>
      <c r="ET437" s="673"/>
      <c r="EU437" s="673"/>
      <c r="EV437" s="673"/>
      <c r="EW437" s="673"/>
      <c r="EX437" s="673"/>
      <c r="EY437" s="673"/>
      <c r="EZ437" s="673"/>
      <c r="FA437" s="673"/>
      <c r="FB437" s="673"/>
      <c r="FC437" s="673"/>
      <c r="FD437" s="673"/>
      <c r="FE437" s="673"/>
      <c r="FF437" s="673"/>
      <c r="FG437" s="673"/>
      <c r="FH437" s="673"/>
      <c r="FI437" s="673"/>
      <c r="FJ437" s="673"/>
      <c r="FK437" s="673"/>
      <c r="FL437" s="673"/>
      <c r="FM437" s="673"/>
      <c r="FN437" s="673"/>
      <c r="FO437" s="673"/>
      <c r="FP437" s="673"/>
      <c r="FQ437" s="673"/>
      <c r="FR437" s="673"/>
      <c r="FS437" s="673"/>
      <c r="FT437" s="673"/>
      <c r="FU437" s="673"/>
      <c r="FV437" s="673"/>
      <c r="FW437" s="673"/>
      <c r="FX437" s="673"/>
      <c r="FY437" s="673"/>
      <c r="FZ437" s="673"/>
      <c r="GA437" s="673"/>
      <c r="GB437" s="673"/>
      <c r="GC437" s="673"/>
      <c r="GD437" s="673"/>
      <c r="GE437" s="673"/>
      <c r="GF437" s="673"/>
      <c r="GG437" s="673"/>
      <c r="GH437" s="673"/>
      <c r="GI437" s="673"/>
      <c r="GJ437" s="673"/>
      <c r="GK437" s="673"/>
      <c r="GL437" s="673"/>
      <c r="GM437" s="673"/>
      <c r="GN437" s="673"/>
      <c r="GO437" s="673"/>
      <c r="GP437" s="673"/>
      <c r="GQ437" s="673"/>
      <c r="GR437" s="673"/>
      <c r="GS437" s="673"/>
      <c r="GT437" s="673"/>
      <c r="GU437" s="673"/>
      <c r="GV437" s="673"/>
      <c r="GW437" s="673"/>
      <c r="GX437" s="673"/>
      <c r="GY437" s="673"/>
      <c r="GZ437" s="673"/>
      <c r="HA437" s="673"/>
      <c r="HB437" s="673"/>
      <c r="HC437" s="673"/>
      <c r="HD437" s="673"/>
      <c r="HE437" s="673"/>
      <c r="HF437" s="673"/>
      <c r="HG437" s="673"/>
      <c r="HH437" s="673"/>
      <c r="HI437" s="673"/>
      <c r="HJ437" s="673"/>
      <c r="HK437" s="673"/>
      <c r="HL437" s="673"/>
      <c r="HM437" s="673"/>
      <c r="HN437" s="673"/>
      <c r="HO437" s="673"/>
      <c r="HP437" s="673"/>
      <c r="HQ437" s="673"/>
      <c r="HR437" s="673"/>
      <c r="HS437" s="673"/>
      <c r="HT437" s="673"/>
      <c r="HU437" s="673"/>
      <c r="HV437" s="673"/>
      <c r="HW437" s="673"/>
      <c r="HX437" s="673"/>
      <c r="HY437" s="673"/>
      <c r="HZ437" s="673"/>
      <c r="IA437" s="673"/>
      <c r="IB437" s="673"/>
      <c r="IC437" s="673"/>
      <c r="ID437" s="673"/>
      <c r="IE437" s="673"/>
      <c r="IF437" s="673"/>
      <c r="IG437" s="673"/>
      <c r="IH437" s="673"/>
      <c r="II437" s="673"/>
      <c r="IJ437" s="673"/>
      <c r="IK437" s="673"/>
      <c r="IL437" s="673"/>
      <c r="IM437" s="673"/>
      <c r="IN437" s="673"/>
      <c r="IO437" s="673"/>
      <c r="IP437" s="673"/>
      <c r="IQ437" s="70"/>
    </row>
    <row r="438" spans="18:251" ht="16.5" hidden="1" customHeight="1">
      <c r="R438" s="95"/>
      <c r="S438" s="95"/>
      <c r="T438" s="95"/>
      <c r="U438" s="70"/>
      <c r="V438" s="214"/>
      <c r="W438" s="70"/>
      <c r="X438" s="70"/>
      <c r="Y438" s="70"/>
      <c r="Z438" s="70"/>
      <c r="AA438" s="70"/>
      <c r="AB438" s="70"/>
      <c r="AC438" s="70"/>
      <c r="AD438" s="70"/>
      <c r="AE438" s="70"/>
      <c r="AF438" s="70"/>
      <c r="AG438" s="70"/>
      <c r="AH438" s="70"/>
      <c r="AI438" s="70"/>
      <c r="AJ438" s="70"/>
      <c r="AK438" s="70"/>
      <c r="AL438" s="70"/>
      <c r="AM438" s="70"/>
      <c r="AN438" s="70"/>
      <c r="AO438" s="70"/>
      <c r="AP438" s="70"/>
      <c r="AQ438" s="70"/>
      <c r="AR438" s="70"/>
      <c r="AS438" s="70"/>
      <c r="AT438" s="70"/>
      <c r="AU438" s="70"/>
      <c r="AV438" s="70"/>
      <c r="AW438" s="70"/>
      <c r="AX438" s="70"/>
      <c r="AY438" s="70"/>
      <c r="AZ438" s="70"/>
      <c r="BA438" s="70"/>
      <c r="BB438" s="70"/>
      <c r="BC438" s="70"/>
      <c r="BD438" s="70"/>
      <c r="BE438" s="70"/>
      <c r="BF438" s="70"/>
      <c r="BG438" s="70"/>
      <c r="BH438" s="70"/>
      <c r="BI438" s="70"/>
      <c r="BJ438" s="70"/>
      <c r="BK438" s="70"/>
      <c r="BL438" s="70"/>
      <c r="BM438" s="70"/>
      <c r="BN438" s="70"/>
      <c r="BO438" s="70"/>
      <c r="BP438" s="70"/>
      <c r="BQ438" s="70"/>
      <c r="BR438" s="70"/>
      <c r="BS438" s="70"/>
      <c r="BT438" s="70"/>
      <c r="BU438" s="70"/>
      <c r="BV438" s="70"/>
      <c r="BW438" s="70"/>
      <c r="BX438" s="70"/>
      <c r="BY438" s="70"/>
      <c r="BZ438" s="70"/>
      <c r="CA438" s="70"/>
      <c r="CB438" s="70"/>
      <c r="CC438" s="70"/>
      <c r="CD438" s="70"/>
      <c r="CE438" s="70"/>
      <c r="CF438" s="70"/>
      <c r="CG438" s="70"/>
      <c r="CH438" s="70"/>
      <c r="CI438" s="70"/>
      <c r="CJ438" s="70"/>
      <c r="CK438" s="70"/>
      <c r="CL438" s="70"/>
      <c r="CM438" s="70"/>
      <c r="CN438" s="70"/>
      <c r="CO438" s="70"/>
      <c r="CP438" s="70"/>
      <c r="CQ438" s="70"/>
      <c r="CR438" s="70"/>
      <c r="CS438" s="70"/>
      <c r="CT438" s="70"/>
      <c r="CU438" s="70"/>
      <c r="CV438" s="70"/>
      <c r="CW438" s="70"/>
      <c r="CX438" s="70"/>
      <c r="CY438" s="70"/>
      <c r="CZ438" s="70"/>
      <c r="DA438" s="70"/>
      <c r="DB438" s="70"/>
      <c r="DC438" s="70"/>
      <c r="DD438" s="70"/>
      <c r="DE438" s="70"/>
      <c r="DF438" s="70"/>
      <c r="DG438" s="70"/>
      <c r="DH438" s="70"/>
      <c r="DI438" s="70"/>
      <c r="DJ438" s="70"/>
      <c r="DK438" s="70"/>
      <c r="DL438" s="70"/>
      <c r="DM438" s="70"/>
      <c r="DN438" s="70"/>
      <c r="DO438" s="70"/>
      <c r="DP438" s="70"/>
      <c r="DQ438" s="70"/>
      <c r="DR438" s="70"/>
      <c r="DS438" s="70"/>
      <c r="DT438" s="70"/>
      <c r="DU438" s="70"/>
      <c r="DV438" s="70"/>
      <c r="DW438" s="70"/>
      <c r="DX438" s="70"/>
      <c r="DY438" s="70"/>
      <c r="DZ438" s="70"/>
      <c r="EA438" s="70"/>
      <c r="EB438" s="70"/>
      <c r="EC438" s="70"/>
      <c r="ED438" s="70"/>
      <c r="EE438" s="95"/>
      <c r="EF438" s="662"/>
      <c r="EG438" s="662"/>
      <c r="EH438" s="662"/>
      <c r="EI438" s="216"/>
      <c r="EJ438" s="673"/>
      <c r="EK438" s="673"/>
      <c r="EL438" s="673"/>
      <c r="EM438" s="673"/>
      <c r="EN438" s="673"/>
      <c r="EO438" s="673"/>
      <c r="EP438" s="673"/>
      <c r="EQ438" s="673"/>
      <c r="ER438" s="673"/>
      <c r="ES438" s="673"/>
      <c r="ET438" s="673"/>
      <c r="EU438" s="673"/>
      <c r="EV438" s="673"/>
      <c r="EW438" s="673"/>
      <c r="EX438" s="673"/>
      <c r="EY438" s="673"/>
      <c r="EZ438" s="673"/>
      <c r="FA438" s="673"/>
      <c r="FB438" s="673"/>
      <c r="FC438" s="673"/>
      <c r="FD438" s="673"/>
      <c r="FE438" s="673"/>
      <c r="FF438" s="673"/>
      <c r="FG438" s="673"/>
      <c r="FH438" s="673"/>
      <c r="FI438" s="673"/>
      <c r="FJ438" s="673"/>
      <c r="FK438" s="673"/>
      <c r="FL438" s="673"/>
      <c r="FM438" s="673"/>
      <c r="FN438" s="673"/>
      <c r="FO438" s="673"/>
      <c r="FP438" s="673"/>
      <c r="FQ438" s="673"/>
      <c r="FR438" s="673"/>
      <c r="FS438" s="673"/>
      <c r="FT438" s="673"/>
      <c r="FU438" s="673"/>
      <c r="FV438" s="673"/>
      <c r="FW438" s="673"/>
      <c r="FX438" s="673"/>
      <c r="FY438" s="673"/>
      <c r="FZ438" s="673"/>
      <c r="GA438" s="673"/>
      <c r="GB438" s="673"/>
      <c r="GC438" s="673"/>
      <c r="GD438" s="673"/>
      <c r="GE438" s="673"/>
      <c r="GF438" s="673"/>
      <c r="GG438" s="673"/>
      <c r="GH438" s="673"/>
      <c r="GI438" s="673"/>
      <c r="GJ438" s="673"/>
      <c r="GK438" s="673"/>
      <c r="GL438" s="673"/>
      <c r="GM438" s="673"/>
      <c r="GN438" s="673"/>
      <c r="GO438" s="673"/>
      <c r="GP438" s="673"/>
      <c r="GQ438" s="673"/>
      <c r="GR438" s="673"/>
      <c r="GS438" s="673"/>
      <c r="GT438" s="673"/>
      <c r="GU438" s="673"/>
      <c r="GV438" s="673"/>
      <c r="GW438" s="673"/>
      <c r="GX438" s="673"/>
      <c r="GY438" s="673"/>
      <c r="GZ438" s="673"/>
      <c r="HA438" s="673"/>
      <c r="HB438" s="673"/>
      <c r="HC438" s="673"/>
      <c r="HD438" s="673"/>
      <c r="HE438" s="673"/>
      <c r="HF438" s="673"/>
      <c r="HG438" s="673"/>
      <c r="HH438" s="673"/>
      <c r="HI438" s="673"/>
      <c r="HJ438" s="673"/>
      <c r="HK438" s="673"/>
      <c r="HL438" s="673"/>
      <c r="HM438" s="673"/>
      <c r="HN438" s="673"/>
      <c r="HO438" s="673"/>
      <c r="HP438" s="673"/>
      <c r="HQ438" s="673"/>
      <c r="HR438" s="673"/>
      <c r="HS438" s="673"/>
      <c r="HT438" s="673"/>
      <c r="HU438" s="673"/>
      <c r="HV438" s="673"/>
      <c r="HW438" s="673"/>
      <c r="HX438" s="673"/>
      <c r="HY438" s="673"/>
      <c r="HZ438" s="673"/>
      <c r="IA438" s="673"/>
      <c r="IB438" s="673"/>
      <c r="IC438" s="673"/>
      <c r="ID438" s="673"/>
      <c r="IE438" s="673"/>
      <c r="IF438" s="673"/>
      <c r="IG438" s="673"/>
      <c r="IH438" s="673"/>
      <c r="II438" s="673"/>
      <c r="IJ438" s="673"/>
      <c r="IK438" s="673"/>
      <c r="IL438" s="673"/>
      <c r="IM438" s="673"/>
      <c r="IN438" s="673"/>
      <c r="IO438" s="673"/>
      <c r="IP438" s="673"/>
      <c r="IQ438" s="70"/>
    </row>
    <row r="439" spans="18:251" ht="16.5" hidden="1" customHeight="1">
      <c r="R439" s="95"/>
      <c r="S439" s="95"/>
      <c r="T439" s="95"/>
      <c r="U439" s="70"/>
      <c r="V439" s="214"/>
      <c r="W439" s="70"/>
      <c r="X439" s="70"/>
      <c r="Y439" s="70"/>
      <c r="Z439" s="70"/>
      <c r="AA439" s="70"/>
      <c r="AB439" s="70"/>
      <c r="AC439" s="70"/>
      <c r="AD439" s="70"/>
      <c r="AE439" s="70"/>
      <c r="AF439" s="70"/>
      <c r="AG439" s="70"/>
      <c r="AH439" s="70"/>
      <c r="AI439" s="70"/>
      <c r="AJ439" s="70"/>
      <c r="AK439" s="70"/>
      <c r="AL439" s="70"/>
      <c r="AM439" s="70"/>
      <c r="AN439" s="70"/>
      <c r="AO439" s="70"/>
      <c r="AP439" s="70"/>
      <c r="AQ439" s="70"/>
      <c r="AR439" s="70"/>
      <c r="AS439" s="70"/>
      <c r="AT439" s="70"/>
      <c r="AU439" s="70"/>
      <c r="AV439" s="70"/>
      <c r="AW439" s="70"/>
      <c r="AX439" s="70"/>
      <c r="AY439" s="70"/>
      <c r="AZ439" s="70"/>
      <c r="BA439" s="70"/>
      <c r="BB439" s="70"/>
      <c r="BC439" s="70"/>
      <c r="BD439" s="70"/>
      <c r="BE439" s="70"/>
      <c r="BF439" s="70"/>
      <c r="BG439" s="70"/>
      <c r="BH439" s="70"/>
      <c r="BI439" s="70"/>
      <c r="BJ439" s="70"/>
      <c r="BK439" s="70"/>
      <c r="BL439" s="70"/>
      <c r="BM439" s="70"/>
      <c r="BN439" s="70"/>
      <c r="BO439" s="70"/>
      <c r="BP439" s="70"/>
      <c r="BQ439" s="70"/>
      <c r="BR439" s="70"/>
      <c r="BS439" s="70"/>
      <c r="BT439" s="70"/>
      <c r="BU439" s="70"/>
      <c r="BV439" s="70"/>
      <c r="BW439" s="70"/>
      <c r="BX439" s="70"/>
      <c r="BY439" s="70"/>
      <c r="BZ439" s="70"/>
      <c r="CA439" s="70"/>
      <c r="CB439" s="70"/>
      <c r="CC439" s="70"/>
      <c r="CD439" s="70"/>
      <c r="CE439" s="70"/>
      <c r="CF439" s="70"/>
      <c r="CG439" s="70"/>
      <c r="CH439" s="70"/>
      <c r="CI439" s="70"/>
      <c r="CJ439" s="70"/>
      <c r="CK439" s="70"/>
      <c r="CL439" s="70"/>
      <c r="CM439" s="70"/>
      <c r="CN439" s="70"/>
      <c r="CO439" s="70"/>
      <c r="CP439" s="70"/>
      <c r="CQ439" s="70"/>
      <c r="CR439" s="70"/>
      <c r="CS439" s="70"/>
      <c r="CT439" s="70"/>
      <c r="CU439" s="70"/>
      <c r="CV439" s="70"/>
      <c r="CW439" s="70"/>
      <c r="CX439" s="70"/>
      <c r="CY439" s="70"/>
      <c r="CZ439" s="70"/>
      <c r="DA439" s="70"/>
      <c r="DB439" s="70"/>
      <c r="DC439" s="70"/>
      <c r="DD439" s="70"/>
      <c r="DE439" s="70"/>
      <c r="DF439" s="70"/>
      <c r="DG439" s="70"/>
      <c r="DH439" s="70"/>
      <c r="DI439" s="70"/>
      <c r="DJ439" s="70"/>
      <c r="DK439" s="70"/>
      <c r="DL439" s="70"/>
      <c r="DM439" s="70"/>
      <c r="DN439" s="70"/>
      <c r="DO439" s="70"/>
      <c r="DP439" s="70"/>
      <c r="DQ439" s="70"/>
      <c r="DR439" s="70"/>
      <c r="DS439" s="70"/>
      <c r="DT439" s="70"/>
      <c r="DU439" s="70"/>
      <c r="DV439" s="70"/>
      <c r="DW439" s="70"/>
      <c r="DX439" s="70"/>
      <c r="DY439" s="70"/>
      <c r="DZ439" s="70"/>
      <c r="EA439" s="70"/>
      <c r="EB439" s="70"/>
      <c r="EC439" s="70"/>
      <c r="ED439" s="70"/>
      <c r="EE439" s="95"/>
      <c r="EF439" s="662"/>
      <c r="EG439" s="662"/>
      <c r="EH439" s="662"/>
      <c r="EI439" s="216"/>
      <c r="EJ439" s="673"/>
      <c r="EK439" s="673"/>
      <c r="EL439" s="673"/>
      <c r="EM439" s="673"/>
      <c r="EN439" s="673"/>
      <c r="EO439" s="673"/>
      <c r="EP439" s="673"/>
      <c r="EQ439" s="673"/>
      <c r="ER439" s="673"/>
      <c r="ES439" s="673"/>
      <c r="ET439" s="673"/>
      <c r="EU439" s="673"/>
      <c r="EV439" s="673"/>
      <c r="EW439" s="673"/>
      <c r="EX439" s="673"/>
      <c r="EY439" s="673"/>
      <c r="EZ439" s="673"/>
      <c r="FA439" s="673"/>
      <c r="FB439" s="673"/>
      <c r="FC439" s="673"/>
      <c r="FD439" s="673"/>
      <c r="FE439" s="673"/>
      <c r="FF439" s="673"/>
      <c r="FG439" s="673"/>
      <c r="FH439" s="673"/>
      <c r="FI439" s="673"/>
      <c r="FJ439" s="673"/>
      <c r="FK439" s="673"/>
      <c r="FL439" s="673"/>
      <c r="FM439" s="673"/>
      <c r="FN439" s="673"/>
      <c r="FO439" s="673"/>
      <c r="FP439" s="673"/>
      <c r="FQ439" s="673"/>
      <c r="FR439" s="673"/>
      <c r="FS439" s="673"/>
      <c r="FT439" s="673"/>
      <c r="FU439" s="673"/>
      <c r="FV439" s="673"/>
      <c r="FW439" s="673"/>
      <c r="FX439" s="673"/>
      <c r="FY439" s="673"/>
      <c r="FZ439" s="673"/>
      <c r="GA439" s="673"/>
      <c r="GB439" s="673"/>
      <c r="GC439" s="673"/>
      <c r="GD439" s="673"/>
      <c r="GE439" s="673"/>
      <c r="GF439" s="673"/>
      <c r="GG439" s="673"/>
      <c r="GH439" s="673"/>
      <c r="GI439" s="673"/>
      <c r="GJ439" s="673"/>
      <c r="GK439" s="673"/>
      <c r="GL439" s="673"/>
      <c r="GM439" s="673"/>
      <c r="GN439" s="673"/>
      <c r="GO439" s="673"/>
      <c r="GP439" s="673"/>
      <c r="GQ439" s="673"/>
      <c r="GR439" s="673"/>
      <c r="GS439" s="673"/>
      <c r="GT439" s="673"/>
      <c r="GU439" s="673"/>
      <c r="GV439" s="673"/>
      <c r="GW439" s="673"/>
      <c r="GX439" s="673"/>
      <c r="GY439" s="673"/>
      <c r="GZ439" s="673"/>
      <c r="HA439" s="673"/>
      <c r="HB439" s="673"/>
      <c r="HC439" s="673"/>
      <c r="HD439" s="673"/>
      <c r="HE439" s="673"/>
      <c r="HF439" s="673"/>
      <c r="HG439" s="673"/>
      <c r="HH439" s="673"/>
      <c r="HI439" s="673"/>
      <c r="HJ439" s="673"/>
      <c r="HK439" s="673"/>
      <c r="HL439" s="673"/>
      <c r="HM439" s="673"/>
      <c r="HN439" s="673"/>
      <c r="HO439" s="673"/>
      <c r="HP439" s="673"/>
      <c r="HQ439" s="673"/>
      <c r="HR439" s="673"/>
      <c r="HS439" s="673"/>
      <c r="HT439" s="673"/>
      <c r="HU439" s="673"/>
      <c r="HV439" s="673"/>
      <c r="HW439" s="673"/>
      <c r="HX439" s="673"/>
      <c r="HY439" s="673"/>
      <c r="HZ439" s="673"/>
      <c r="IA439" s="673"/>
      <c r="IB439" s="673"/>
      <c r="IC439" s="673"/>
      <c r="ID439" s="673"/>
      <c r="IE439" s="673"/>
      <c r="IF439" s="673"/>
      <c r="IG439" s="673"/>
      <c r="IH439" s="673"/>
      <c r="II439" s="673"/>
      <c r="IJ439" s="673"/>
      <c r="IK439" s="673"/>
      <c r="IL439" s="673"/>
      <c r="IM439" s="673"/>
      <c r="IN439" s="673"/>
      <c r="IO439" s="673"/>
      <c r="IP439" s="673"/>
      <c r="IQ439" s="70"/>
    </row>
    <row r="440" spans="18:251" ht="16.5" hidden="1" customHeight="1">
      <c r="R440" s="95"/>
      <c r="S440" s="95"/>
      <c r="T440" s="95"/>
      <c r="U440" s="70"/>
      <c r="V440" s="214"/>
      <c r="W440" s="70"/>
      <c r="X440" s="70"/>
      <c r="Y440" s="70"/>
      <c r="Z440" s="70"/>
      <c r="AA440" s="70"/>
      <c r="AB440" s="70"/>
      <c r="AC440" s="70"/>
      <c r="AD440" s="70"/>
      <c r="AE440" s="70"/>
      <c r="AF440" s="70"/>
      <c r="AG440" s="70"/>
      <c r="AH440" s="70"/>
      <c r="AI440" s="70"/>
      <c r="AJ440" s="70"/>
      <c r="AK440" s="70"/>
      <c r="AL440" s="70"/>
      <c r="AM440" s="70"/>
      <c r="AN440" s="70"/>
      <c r="AO440" s="70"/>
      <c r="AP440" s="70"/>
      <c r="AQ440" s="70"/>
      <c r="AR440" s="70"/>
      <c r="AS440" s="70"/>
      <c r="AT440" s="70"/>
      <c r="AU440" s="70"/>
      <c r="AV440" s="70"/>
      <c r="AW440" s="70"/>
      <c r="AX440" s="70"/>
      <c r="AY440" s="70"/>
      <c r="AZ440" s="70"/>
      <c r="BA440" s="70"/>
      <c r="BB440" s="70"/>
      <c r="BC440" s="70"/>
      <c r="BD440" s="70"/>
      <c r="BE440" s="70"/>
      <c r="BF440" s="70"/>
      <c r="BG440" s="70"/>
      <c r="BH440" s="70"/>
      <c r="BI440" s="70"/>
      <c r="BJ440" s="70"/>
      <c r="BK440" s="70"/>
      <c r="BL440" s="70"/>
      <c r="BM440" s="70"/>
      <c r="BN440" s="70"/>
      <c r="BO440" s="70"/>
      <c r="BP440" s="70"/>
      <c r="BQ440" s="70"/>
      <c r="BR440" s="70"/>
      <c r="BS440" s="70"/>
      <c r="BT440" s="70"/>
      <c r="BU440" s="70"/>
      <c r="BV440" s="70"/>
      <c r="BW440" s="70"/>
      <c r="BX440" s="70"/>
      <c r="BY440" s="70"/>
      <c r="BZ440" s="70"/>
      <c r="CA440" s="70"/>
      <c r="CB440" s="70"/>
      <c r="CC440" s="70"/>
      <c r="CD440" s="70"/>
      <c r="CE440" s="70"/>
      <c r="CF440" s="70"/>
      <c r="CG440" s="70"/>
      <c r="CH440" s="70"/>
      <c r="CI440" s="70"/>
      <c r="CJ440" s="70"/>
      <c r="CK440" s="70"/>
      <c r="CL440" s="70"/>
      <c r="CM440" s="70"/>
      <c r="CN440" s="70"/>
      <c r="CO440" s="70"/>
      <c r="CP440" s="70"/>
      <c r="CQ440" s="70"/>
      <c r="CR440" s="70"/>
      <c r="CS440" s="70"/>
      <c r="CT440" s="70"/>
      <c r="CU440" s="70"/>
      <c r="CV440" s="70"/>
      <c r="CW440" s="70"/>
      <c r="CX440" s="70"/>
      <c r="CY440" s="70"/>
      <c r="CZ440" s="70"/>
      <c r="DA440" s="70"/>
      <c r="DB440" s="70"/>
      <c r="DC440" s="70"/>
      <c r="DD440" s="70"/>
      <c r="DE440" s="70"/>
      <c r="DF440" s="70"/>
      <c r="DG440" s="70"/>
      <c r="DH440" s="70"/>
      <c r="DI440" s="70"/>
      <c r="DJ440" s="70"/>
      <c r="DK440" s="70"/>
      <c r="DL440" s="70"/>
      <c r="DM440" s="70"/>
      <c r="DN440" s="70"/>
      <c r="DO440" s="70"/>
      <c r="DP440" s="70"/>
      <c r="DQ440" s="70"/>
      <c r="DR440" s="70"/>
      <c r="DS440" s="70"/>
      <c r="DT440" s="70"/>
      <c r="DU440" s="70"/>
      <c r="DV440" s="70"/>
      <c r="DW440" s="70"/>
      <c r="DX440" s="70"/>
      <c r="DY440" s="70"/>
      <c r="DZ440" s="70"/>
      <c r="EA440" s="70"/>
      <c r="EB440" s="70"/>
      <c r="EC440" s="70"/>
      <c r="ED440" s="70"/>
      <c r="EE440" s="95"/>
      <c r="EF440" s="662"/>
      <c r="EG440" s="662"/>
      <c r="EH440" s="662"/>
      <c r="EI440" s="216"/>
      <c r="EJ440" s="673"/>
      <c r="EK440" s="673"/>
      <c r="EL440" s="673"/>
      <c r="EM440" s="673"/>
      <c r="EN440" s="673"/>
      <c r="EO440" s="673"/>
      <c r="EP440" s="673"/>
      <c r="EQ440" s="673"/>
      <c r="ER440" s="673"/>
      <c r="ES440" s="673"/>
      <c r="ET440" s="673"/>
      <c r="EU440" s="673"/>
      <c r="EV440" s="673"/>
      <c r="EW440" s="673"/>
      <c r="EX440" s="673"/>
      <c r="EY440" s="673"/>
      <c r="EZ440" s="673"/>
      <c r="FA440" s="673"/>
      <c r="FB440" s="673"/>
      <c r="FC440" s="673"/>
      <c r="FD440" s="673"/>
      <c r="FE440" s="673"/>
      <c r="FF440" s="673"/>
      <c r="FG440" s="673"/>
      <c r="FH440" s="673"/>
      <c r="FI440" s="673"/>
      <c r="FJ440" s="673"/>
      <c r="FK440" s="673"/>
      <c r="FL440" s="673"/>
      <c r="FM440" s="673"/>
      <c r="FN440" s="673"/>
      <c r="FO440" s="673"/>
      <c r="FP440" s="673"/>
      <c r="FQ440" s="673"/>
      <c r="FR440" s="673"/>
      <c r="FS440" s="673"/>
      <c r="FT440" s="673"/>
      <c r="FU440" s="673"/>
      <c r="FV440" s="673"/>
      <c r="FW440" s="673"/>
      <c r="FX440" s="673"/>
      <c r="FY440" s="673"/>
      <c r="FZ440" s="673"/>
      <c r="GA440" s="673"/>
      <c r="GB440" s="673"/>
      <c r="GC440" s="673"/>
      <c r="GD440" s="673"/>
      <c r="GE440" s="673"/>
      <c r="GF440" s="673"/>
      <c r="GG440" s="673"/>
      <c r="GH440" s="673"/>
      <c r="GI440" s="673"/>
      <c r="GJ440" s="673"/>
      <c r="GK440" s="673"/>
      <c r="GL440" s="673"/>
      <c r="GM440" s="673"/>
      <c r="GN440" s="673"/>
      <c r="GO440" s="673"/>
      <c r="GP440" s="673"/>
      <c r="GQ440" s="673"/>
      <c r="GR440" s="673"/>
      <c r="GS440" s="673"/>
      <c r="GT440" s="673"/>
      <c r="GU440" s="673"/>
      <c r="GV440" s="673"/>
      <c r="GW440" s="673"/>
      <c r="GX440" s="673"/>
      <c r="GY440" s="673"/>
      <c r="GZ440" s="673"/>
      <c r="HA440" s="673"/>
      <c r="HB440" s="673"/>
      <c r="HC440" s="673"/>
      <c r="HD440" s="673"/>
      <c r="HE440" s="673"/>
      <c r="HF440" s="673"/>
      <c r="HG440" s="673"/>
      <c r="HH440" s="673"/>
      <c r="HI440" s="673"/>
      <c r="HJ440" s="673"/>
      <c r="HK440" s="673"/>
      <c r="HL440" s="673"/>
      <c r="HM440" s="673"/>
      <c r="HN440" s="673"/>
      <c r="HO440" s="673"/>
      <c r="HP440" s="673"/>
      <c r="HQ440" s="673"/>
      <c r="HR440" s="673"/>
      <c r="HS440" s="673"/>
      <c r="HT440" s="673"/>
      <c r="HU440" s="673"/>
      <c r="HV440" s="673"/>
      <c r="HW440" s="673"/>
      <c r="HX440" s="673"/>
      <c r="HY440" s="673"/>
      <c r="HZ440" s="673"/>
      <c r="IA440" s="673"/>
      <c r="IB440" s="673"/>
      <c r="IC440" s="673"/>
      <c r="ID440" s="673"/>
      <c r="IE440" s="673"/>
      <c r="IF440" s="673"/>
      <c r="IG440" s="673"/>
      <c r="IH440" s="673"/>
      <c r="II440" s="673"/>
      <c r="IJ440" s="673"/>
      <c r="IK440" s="673"/>
      <c r="IL440" s="673"/>
      <c r="IM440" s="673"/>
      <c r="IN440" s="673"/>
      <c r="IO440" s="673"/>
      <c r="IP440" s="673"/>
      <c r="IQ440" s="70"/>
    </row>
    <row r="441" spans="18:251" ht="16.5" hidden="1" customHeight="1">
      <c r="R441" s="95"/>
      <c r="S441" s="95"/>
      <c r="T441" s="95"/>
      <c r="U441" s="70"/>
      <c r="V441" s="214"/>
      <c r="W441" s="70"/>
      <c r="X441" s="70"/>
      <c r="Y441" s="70"/>
      <c r="Z441" s="70"/>
      <c r="AA441" s="70"/>
      <c r="AB441" s="70"/>
      <c r="AC441" s="70"/>
      <c r="AD441" s="70"/>
      <c r="AE441" s="70"/>
      <c r="AF441" s="70"/>
      <c r="AG441" s="70"/>
      <c r="AH441" s="70"/>
      <c r="AI441" s="70"/>
      <c r="AJ441" s="70"/>
      <c r="AK441" s="70"/>
      <c r="AL441" s="70"/>
      <c r="AM441" s="70"/>
      <c r="AN441" s="70"/>
      <c r="AO441" s="70"/>
      <c r="AP441" s="70"/>
      <c r="AQ441" s="70"/>
      <c r="AR441" s="70"/>
      <c r="AS441" s="70"/>
      <c r="AT441" s="70"/>
      <c r="AU441" s="70"/>
      <c r="AV441" s="70"/>
      <c r="AW441" s="70"/>
      <c r="AX441" s="70"/>
      <c r="AY441" s="70"/>
      <c r="AZ441" s="70"/>
      <c r="BA441" s="70"/>
      <c r="BB441" s="70"/>
      <c r="BC441" s="70"/>
      <c r="BD441" s="70"/>
      <c r="BE441" s="70"/>
      <c r="BF441" s="70"/>
      <c r="BG441" s="70"/>
      <c r="BH441" s="70"/>
      <c r="BI441" s="70"/>
      <c r="BJ441" s="70"/>
      <c r="BK441" s="70"/>
      <c r="BL441" s="70"/>
      <c r="BM441" s="70"/>
      <c r="BN441" s="70"/>
      <c r="BO441" s="70"/>
      <c r="BP441" s="70"/>
      <c r="BQ441" s="70"/>
      <c r="BR441" s="70"/>
      <c r="BS441" s="70"/>
      <c r="BT441" s="70"/>
      <c r="BU441" s="70"/>
      <c r="BV441" s="70"/>
      <c r="BW441" s="70"/>
      <c r="BX441" s="70"/>
      <c r="BY441" s="70"/>
      <c r="BZ441" s="70"/>
      <c r="CA441" s="70"/>
      <c r="CB441" s="70"/>
      <c r="CC441" s="70"/>
      <c r="CD441" s="70"/>
      <c r="CE441" s="70"/>
      <c r="CF441" s="70"/>
      <c r="CG441" s="70"/>
      <c r="CH441" s="70"/>
      <c r="CI441" s="70"/>
      <c r="CJ441" s="70"/>
      <c r="CK441" s="70"/>
      <c r="CL441" s="70"/>
      <c r="CM441" s="70"/>
      <c r="CN441" s="70"/>
      <c r="CO441" s="70"/>
      <c r="CP441" s="70"/>
      <c r="CQ441" s="70"/>
      <c r="CR441" s="70"/>
      <c r="CS441" s="70"/>
      <c r="CT441" s="70"/>
      <c r="CU441" s="70"/>
      <c r="CV441" s="70"/>
      <c r="CW441" s="70"/>
      <c r="CX441" s="70"/>
      <c r="CY441" s="70"/>
      <c r="CZ441" s="70"/>
      <c r="DA441" s="70"/>
      <c r="DB441" s="70"/>
      <c r="DC441" s="70"/>
      <c r="DD441" s="70"/>
      <c r="DE441" s="70"/>
      <c r="DF441" s="70"/>
      <c r="DG441" s="70"/>
      <c r="DH441" s="70"/>
      <c r="DI441" s="70"/>
      <c r="DJ441" s="70"/>
      <c r="DK441" s="70"/>
      <c r="DL441" s="70"/>
      <c r="DM441" s="70"/>
      <c r="DN441" s="70"/>
      <c r="DO441" s="70"/>
      <c r="DP441" s="70"/>
      <c r="DQ441" s="70"/>
      <c r="DR441" s="70"/>
      <c r="DS441" s="70"/>
      <c r="DT441" s="70"/>
      <c r="DU441" s="70"/>
      <c r="DV441" s="70"/>
      <c r="DW441" s="70"/>
      <c r="DX441" s="70"/>
      <c r="DY441" s="70"/>
      <c r="DZ441" s="70"/>
      <c r="EA441" s="70"/>
      <c r="EB441" s="70"/>
      <c r="EC441" s="70"/>
      <c r="ED441" s="70"/>
      <c r="EE441" s="95"/>
      <c r="EF441" s="662"/>
      <c r="EG441" s="662"/>
      <c r="EH441" s="662"/>
      <c r="EI441" s="216"/>
      <c r="EJ441" s="673"/>
      <c r="EK441" s="673"/>
      <c r="EL441" s="673"/>
      <c r="EM441" s="673"/>
      <c r="EN441" s="673"/>
      <c r="EO441" s="673"/>
      <c r="EP441" s="673"/>
      <c r="EQ441" s="673"/>
      <c r="ER441" s="673"/>
      <c r="ES441" s="673"/>
      <c r="ET441" s="673"/>
      <c r="EU441" s="673"/>
      <c r="EV441" s="673"/>
      <c r="EW441" s="673"/>
      <c r="EX441" s="673"/>
      <c r="EY441" s="673"/>
      <c r="EZ441" s="673"/>
      <c r="FA441" s="673"/>
      <c r="FB441" s="673"/>
      <c r="FC441" s="673"/>
      <c r="FD441" s="673"/>
      <c r="FE441" s="673"/>
      <c r="FF441" s="673"/>
      <c r="FG441" s="673"/>
      <c r="FH441" s="673"/>
      <c r="FI441" s="673"/>
      <c r="FJ441" s="673"/>
      <c r="FK441" s="673"/>
      <c r="FL441" s="673"/>
      <c r="FM441" s="673"/>
      <c r="FN441" s="673"/>
      <c r="FO441" s="673"/>
      <c r="FP441" s="673"/>
      <c r="FQ441" s="673"/>
      <c r="FR441" s="673"/>
      <c r="FS441" s="673"/>
      <c r="FT441" s="673"/>
      <c r="FU441" s="673"/>
      <c r="FV441" s="673"/>
      <c r="FW441" s="673"/>
      <c r="FX441" s="673"/>
      <c r="FY441" s="673"/>
      <c r="FZ441" s="673"/>
      <c r="GA441" s="673"/>
      <c r="GB441" s="673"/>
      <c r="GC441" s="673"/>
      <c r="GD441" s="673"/>
      <c r="GE441" s="673"/>
      <c r="GF441" s="673"/>
      <c r="GG441" s="673"/>
      <c r="GH441" s="673"/>
      <c r="GI441" s="673"/>
      <c r="GJ441" s="673"/>
      <c r="GK441" s="673"/>
      <c r="GL441" s="673"/>
      <c r="GM441" s="673"/>
      <c r="GN441" s="673"/>
      <c r="GO441" s="673"/>
      <c r="GP441" s="673"/>
      <c r="GQ441" s="673"/>
      <c r="GR441" s="673"/>
      <c r="GS441" s="673"/>
      <c r="GT441" s="673"/>
      <c r="GU441" s="673"/>
      <c r="GV441" s="673"/>
      <c r="GW441" s="673"/>
      <c r="GX441" s="673"/>
      <c r="GY441" s="673"/>
      <c r="GZ441" s="673"/>
      <c r="HA441" s="673"/>
      <c r="HB441" s="673"/>
      <c r="HC441" s="673"/>
      <c r="HD441" s="673"/>
      <c r="HE441" s="673"/>
      <c r="HF441" s="673"/>
      <c r="HG441" s="673"/>
      <c r="HH441" s="673"/>
      <c r="HI441" s="673"/>
      <c r="HJ441" s="673"/>
      <c r="HK441" s="673"/>
      <c r="HL441" s="673"/>
      <c r="HM441" s="673"/>
      <c r="HN441" s="673"/>
      <c r="HO441" s="673"/>
      <c r="HP441" s="673"/>
      <c r="HQ441" s="673"/>
      <c r="HR441" s="673"/>
      <c r="HS441" s="673"/>
      <c r="HT441" s="673"/>
      <c r="HU441" s="673"/>
      <c r="HV441" s="673"/>
      <c r="HW441" s="673"/>
      <c r="HX441" s="673"/>
      <c r="HY441" s="673"/>
      <c r="HZ441" s="673"/>
      <c r="IA441" s="673"/>
      <c r="IB441" s="673"/>
      <c r="IC441" s="673"/>
      <c r="ID441" s="673"/>
      <c r="IE441" s="673"/>
      <c r="IF441" s="673"/>
      <c r="IG441" s="673"/>
      <c r="IH441" s="673"/>
      <c r="II441" s="673"/>
      <c r="IJ441" s="673"/>
      <c r="IK441" s="673"/>
      <c r="IL441" s="673"/>
      <c r="IM441" s="673"/>
      <c r="IN441" s="673"/>
      <c r="IO441" s="673"/>
      <c r="IP441" s="673"/>
      <c r="IQ441" s="70"/>
    </row>
    <row r="442" spans="18:251" ht="16.5" hidden="1" customHeight="1">
      <c r="R442" s="95"/>
      <c r="S442" s="95"/>
      <c r="T442" s="95"/>
      <c r="U442" s="70"/>
      <c r="V442" s="214"/>
      <c r="W442" s="70"/>
      <c r="X442" s="70"/>
      <c r="Y442" s="70"/>
      <c r="Z442" s="70"/>
      <c r="AA442" s="70"/>
      <c r="AB442" s="70"/>
      <c r="AC442" s="70"/>
      <c r="AD442" s="70"/>
      <c r="AE442" s="70"/>
      <c r="AF442" s="70"/>
      <c r="AG442" s="70"/>
      <c r="AH442" s="70"/>
      <c r="AI442" s="70"/>
      <c r="AJ442" s="70"/>
      <c r="AK442" s="70"/>
      <c r="AL442" s="70"/>
      <c r="AM442" s="70"/>
      <c r="AN442" s="70"/>
      <c r="AO442" s="70"/>
      <c r="AP442" s="70"/>
      <c r="AQ442" s="70"/>
      <c r="AR442" s="70"/>
      <c r="AS442" s="70"/>
      <c r="AT442" s="70"/>
      <c r="AU442" s="70"/>
      <c r="AV442" s="70"/>
      <c r="AW442" s="70"/>
      <c r="AX442" s="70"/>
      <c r="AY442" s="70"/>
      <c r="AZ442" s="70"/>
      <c r="BA442" s="70"/>
      <c r="BB442" s="70"/>
      <c r="BC442" s="70"/>
      <c r="BD442" s="70"/>
      <c r="BE442" s="70"/>
      <c r="BF442" s="70"/>
      <c r="BG442" s="70"/>
      <c r="BH442" s="70"/>
      <c r="BI442" s="70"/>
      <c r="BJ442" s="70"/>
      <c r="BK442" s="70"/>
      <c r="BL442" s="70"/>
      <c r="BM442" s="70"/>
      <c r="BN442" s="70"/>
      <c r="BO442" s="70"/>
      <c r="BP442" s="70"/>
      <c r="BQ442" s="70"/>
      <c r="BR442" s="70"/>
      <c r="BS442" s="70"/>
      <c r="BT442" s="70"/>
      <c r="BU442" s="70"/>
      <c r="BV442" s="70"/>
      <c r="BW442" s="70"/>
      <c r="BX442" s="70"/>
      <c r="BY442" s="70"/>
      <c r="BZ442" s="70"/>
      <c r="CA442" s="70"/>
      <c r="CB442" s="70"/>
      <c r="CC442" s="70"/>
      <c r="CD442" s="70"/>
      <c r="CE442" s="70"/>
      <c r="CF442" s="70"/>
      <c r="CG442" s="70"/>
      <c r="CH442" s="70"/>
      <c r="CI442" s="70"/>
      <c r="CJ442" s="70"/>
      <c r="CK442" s="70"/>
      <c r="CL442" s="70"/>
      <c r="CM442" s="70"/>
      <c r="CN442" s="70"/>
      <c r="CO442" s="70"/>
      <c r="CP442" s="70"/>
      <c r="CQ442" s="70"/>
      <c r="CR442" s="70"/>
      <c r="CS442" s="70"/>
      <c r="CT442" s="70"/>
      <c r="CU442" s="70"/>
      <c r="CV442" s="70"/>
      <c r="CW442" s="70"/>
      <c r="CX442" s="70"/>
      <c r="CY442" s="70"/>
      <c r="CZ442" s="70"/>
      <c r="DA442" s="70"/>
      <c r="DB442" s="70"/>
      <c r="DC442" s="70"/>
      <c r="DD442" s="70"/>
      <c r="DE442" s="70"/>
      <c r="DF442" s="70"/>
      <c r="DG442" s="70"/>
      <c r="DH442" s="70"/>
      <c r="DI442" s="70"/>
      <c r="DJ442" s="70"/>
      <c r="DK442" s="70"/>
      <c r="DL442" s="70"/>
      <c r="DM442" s="70"/>
      <c r="DN442" s="70"/>
      <c r="DO442" s="70"/>
      <c r="DP442" s="70"/>
      <c r="DQ442" s="70"/>
      <c r="DR442" s="70"/>
      <c r="DS442" s="70"/>
      <c r="DT442" s="70"/>
      <c r="DU442" s="70"/>
      <c r="DV442" s="70"/>
      <c r="DW442" s="70"/>
      <c r="DX442" s="70"/>
      <c r="DY442" s="70"/>
      <c r="DZ442" s="70"/>
      <c r="EA442" s="70"/>
      <c r="EB442" s="70"/>
      <c r="EC442" s="70"/>
      <c r="ED442" s="70"/>
      <c r="EE442" s="95"/>
      <c r="EF442" s="662"/>
      <c r="EG442" s="662"/>
      <c r="EH442" s="662"/>
      <c r="EI442" s="216"/>
      <c r="EJ442" s="673"/>
      <c r="EK442" s="673"/>
      <c r="EL442" s="673"/>
      <c r="EM442" s="673"/>
      <c r="EN442" s="673"/>
      <c r="EO442" s="673"/>
      <c r="EP442" s="673"/>
      <c r="EQ442" s="673"/>
      <c r="ER442" s="673"/>
      <c r="ES442" s="673"/>
      <c r="ET442" s="673"/>
      <c r="EU442" s="673"/>
      <c r="EV442" s="673"/>
      <c r="EW442" s="673"/>
      <c r="EX442" s="673"/>
      <c r="EY442" s="673"/>
      <c r="EZ442" s="673"/>
      <c r="FA442" s="673"/>
      <c r="FB442" s="673"/>
      <c r="FC442" s="673"/>
      <c r="FD442" s="673"/>
      <c r="FE442" s="673"/>
      <c r="FF442" s="673"/>
      <c r="FG442" s="673"/>
      <c r="FH442" s="673"/>
      <c r="FI442" s="673"/>
      <c r="FJ442" s="673"/>
      <c r="FK442" s="673"/>
      <c r="FL442" s="673"/>
      <c r="FM442" s="673"/>
      <c r="FN442" s="673"/>
      <c r="FO442" s="673"/>
      <c r="FP442" s="673"/>
      <c r="FQ442" s="673"/>
      <c r="FR442" s="673"/>
      <c r="FS442" s="673"/>
      <c r="FT442" s="673"/>
      <c r="FU442" s="673"/>
      <c r="FV442" s="673"/>
      <c r="FW442" s="673"/>
      <c r="FX442" s="673"/>
      <c r="FY442" s="673"/>
      <c r="FZ442" s="673"/>
      <c r="GA442" s="673"/>
      <c r="GB442" s="673"/>
      <c r="GC442" s="673"/>
      <c r="GD442" s="673"/>
      <c r="GE442" s="673"/>
      <c r="GF442" s="673"/>
      <c r="GG442" s="673"/>
      <c r="GH442" s="673"/>
      <c r="GI442" s="673"/>
      <c r="GJ442" s="673"/>
      <c r="GK442" s="673"/>
      <c r="GL442" s="673"/>
      <c r="GM442" s="673"/>
      <c r="GN442" s="673"/>
      <c r="GO442" s="673"/>
      <c r="GP442" s="673"/>
      <c r="GQ442" s="673"/>
      <c r="GR442" s="673"/>
      <c r="GS442" s="673"/>
      <c r="GT442" s="673"/>
      <c r="GU442" s="673"/>
      <c r="GV442" s="673"/>
      <c r="GW442" s="673"/>
      <c r="GX442" s="673"/>
      <c r="GY442" s="673"/>
      <c r="GZ442" s="673"/>
      <c r="HA442" s="673"/>
      <c r="HB442" s="673"/>
      <c r="HC442" s="673"/>
      <c r="HD442" s="673"/>
      <c r="HE442" s="673"/>
      <c r="HF442" s="673"/>
      <c r="HG442" s="673"/>
      <c r="HH442" s="673"/>
      <c r="HI442" s="673"/>
      <c r="HJ442" s="673"/>
      <c r="HK442" s="673"/>
      <c r="HL442" s="673"/>
      <c r="HM442" s="673"/>
      <c r="HN442" s="673"/>
      <c r="HO442" s="673"/>
      <c r="HP442" s="673"/>
      <c r="HQ442" s="673"/>
      <c r="HR442" s="673"/>
      <c r="HS442" s="673"/>
      <c r="HT442" s="673"/>
      <c r="HU442" s="673"/>
      <c r="HV442" s="673"/>
      <c r="HW442" s="673"/>
      <c r="HX442" s="673"/>
      <c r="HY442" s="673"/>
      <c r="HZ442" s="673"/>
      <c r="IA442" s="673"/>
      <c r="IB442" s="673"/>
      <c r="IC442" s="673"/>
      <c r="ID442" s="673"/>
      <c r="IE442" s="673"/>
      <c r="IF442" s="673"/>
      <c r="IG442" s="673"/>
      <c r="IH442" s="673"/>
      <c r="II442" s="673"/>
      <c r="IJ442" s="673"/>
      <c r="IK442" s="673"/>
      <c r="IL442" s="673"/>
      <c r="IM442" s="673"/>
      <c r="IN442" s="673"/>
      <c r="IO442" s="673"/>
      <c r="IP442" s="673"/>
      <c r="IQ442" s="70"/>
    </row>
    <row r="443" spans="18:251" ht="16.5" hidden="1" customHeight="1">
      <c r="R443" s="95"/>
      <c r="S443" s="95"/>
      <c r="T443" s="95"/>
      <c r="U443" s="70"/>
      <c r="V443" s="214"/>
      <c r="W443" s="70"/>
      <c r="X443" s="70"/>
      <c r="Y443" s="70"/>
      <c r="Z443" s="70"/>
      <c r="AA443" s="70"/>
      <c r="AB443" s="70"/>
      <c r="AC443" s="70"/>
      <c r="AD443" s="70"/>
      <c r="AE443" s="70"/>
      <c r="AF443" s="70"/>
      <c r="AG443" s="70"/>
      <c r="AH443" s="70"/>
      <c r="AI443" s="70"/>
      <c r="AJ443" s="70"/>
      <c r="AK443" s="70"/>
      <c r="AL443" s="70"/>
      <c r="AM443" s="70"/>
      <c r="AN443" s="70"/>
      <c r="AO443" s="70"/>
      <c r="AP443" s="70"/>
      <c r="AQ443" s="70"/>
      <c r="AR443" s="70"/>
      <c r="AS443" s="70"/>
      <c r="AT443" s="70"/>
      <c r="AU443" s="70"/>
      <c r="AV443" s="70"/>
      <c r="AW443" s="70"/>
      <c r="AX443" s="70"/>
      <c r="AY443" s="70"/>
      <c r="AZ443" s="70"/>
      <c r="BA443" s="70"/>
      <c r="BB443" s="70"/>
      <c r="BC443" s="70"/>
      <c r="BD443" s="70"/>
      <c r="BE443" s="70"/>
      <c r="BF443" s="70"/>
      <c r="BG443" s="70"/>
      <c r="BH443" s="70"/>
      <c r="BI443" s="70"/>
      <c r="BJ443" s="70"/>
      <c r="BK443" s="70"/>
      <c r="BL443" s="70"/>
      <c r="BM443" s="70"/>
      <c r="BN443" s="70"/>
      <c r="BO443" s="70"/>
      <c r="BP443" s="70"/>
      <c r="BQ443" s="70"/>
      <c r="BR443" s="70"/>
      <c r="BS443" s="70"/>
      <c r="BT443" s="70"/>
      <c r="BU443" s="70"/>
      <c r="BV443" s="70"/>
      <c r="BW443" s="70"/>
      <c r="BX443" s="70"/>
      <c r="BY443" s="70"/>
      <c r="BZ443" s="70"/>
      <c r="CA443" s="70"/>
      <c r="CB443" s="70"/>
      <c r="CC443" s="70"/>
      <c r="CD443" s="70"/>
      <c r="CE443" s="70"/>
      <c r="CF443" s="70"/>
      <c r="CG443" s="70"/>
      <c r="CH443" s="70"/>
      <c r="CI443" s="70"/>
      <c r="CJ443" s="70"/>
      <c r="CK443" s="70"/>
      <c r="CL443" s="70"/>
      <c r="CM443" s="70"/>
      <c r="CN443" s="70"/>
      <c r="CO443" s="70"/>
      <c r="CP443" s="70"/>
      <c r="CQ443" s="70"/>
      <c r="CR443" s="70"/>
      <c r="CS443" s="70"/>
      <c r="CT443" s="70"/>
      <c r="CU443" s="70"/>
      <c r="CV443" s="70"/>
      <c r="CW443" s="70"/>
      <c r="CX443" s="70"/>
      <c r="CY443" s="70"/>
      <c r="CZ443" s="70"/>
      <c r="DA443" s="70"/>
      <c r="DB443" s="70"/>
      <c r="DC443" s="70"/>
      <c r="DD443" s="70"/>
      <c r="DE443" s="70"/>
      <c r="DF443" s="70"/>
      <c r="DG443" s="70"/>
      <c r="DH443" s="70"/>
      <c r="DI443" s="70"/>
      <c r="DJ443" s="70"/>
      <c r="DK443" s="70"/>
      <c r="DL443" s="70"/>
      <c r="DM443" s="70"/>
      <c r="DN443" s="70"/>
      <c r="DO443" s="70"/>
      <c r="DP443" s="70"/>
      <c r="DQ443" s="70"/>
      <c r="DR443" s="70"/>
      <c r="DS443" s="70"/>
      <c r="DT443" s="70"/>
      <c r="DU443" s="70"/>
      <c r="DV443" s="70"/>
      <c r="DW443" s="70"/>
      <c r="DX443" s="70"/>
      <c r="DY443" s="70"/>
      <c r="DZ443" s="70"/>
      <c r="EA443" s="70"/>
      <c r="EB443" s="70"/>
      <c r="EC443" s="70"/>
      <c r="ED443" s="70"/>
      <c r="EE443" s="95"/>
      <c r="EF443" s="662"/>
      <c r="EG443" s="662"/>
      <c r="EH443" s="662"/>
      <c r="EI443" s="216"/>
      <c r="EJ443" s="673"/>
      <c r="EK443" s="673"/>
      <c r="EL443" s="673"/>
      <c r="EM443" s="673"/>
      <c r="EN443" s="673"/>
      <c r="EO443" s="673"/>
      <c r="EP443" s="673"/>
      <c r="EQ443" s="673"/>
      <c r="ER443" s="673"/>
      <c r="ES443" s="673"/>
      <c r="ET443" s="673"/>
      <c r="EU443" s="673"/>
      <c r="EV443" s="673"/>
      <c r="EW443" s="673"/>
      <c r="EX443" s="673"/>
      <c r="EY443" s="673"/>
      <c r="EZ443" s="673"/>
      <c r="FA443" s="673"/>
      <c r="FB443" s="673"/>
      <c r="FC443" s="673"/>
      <c r="FD443" s="673"/>
      <c r="FE443" s="673"/>
      <c r="FF443" s="673"/>
      <c r="FG443" s="673"/>
      <c r="FH443" s="673"/>
      <c r="FI443" s="673"/>
      <c r="FJ443" s="673"/>
      <c r="FK443" s="673"/>
      <c r="FL443" s="673"/>
      <c r="FM443" s="673"/>
      <c r="FN443" s="673"/>
      <c r="FO443" s="673"/>
      <c r="FP443" s="673"/>
      <c r="FQ443" s="673"/>
      <c r="FR443" s="673"/>
      <c r="FS443" s="673"/>
      <c r="FT443" s="673"/>
      <c r="FU443" s="673"/>
      <c r="FV443" s="673"/>
      <c r="FW443" s="673"/>
      <c r="FX443" s="673"/>
      <c r="FY443" s="673"/>
      <c r="FZ443" s="673"/>
      <c r="GA443" s="673"/>
      <c r="GB443" s="673"/>
      <c r="GC443" s="673"/>
      <c r="GD443" s="673"/>
      <c r="GE443" s="673"/>
      <c r="GF443" s="673"/>
      <c r="GG443" s="673"/>
      <c r="GH443" s="673"/>
      <c r="GI443" s="673"/>
      <c r="GJ443" s="673"/>
      <c r="GK443" s="673"/>
      <c r="GL443" s="673"/>
      <c r="GM443" s="673"/>
      <c r="GN443" s="673"/>
      <c r="GO443" s="673"/>
      <c r="GP443" s="673"/>
      <c r="GQ443" s="673"/>
      <c r="GR443" s="673"/>
      <c r="GS443" s="673"/>
      <c r="GT443" s="673"/>
      <c r="GU443" s="673"/>
      <c r="GV443" s="673"/>
      <c r="GW443" s="673"/>
      <c r="GX443" s="673"/>
      <c r="GY443" s="673"/>
      <c r="GZ443" s="673"/>
      <c r="HA443" s="673"/>
      <c r="HB443" s="673"/>
      <c r="HC443" s="673"/>
      <c r="HD443" s="673"/>
      <c r="HE443" s="673"/>
      <c r="HF443" s="673"/>
      <c r="HG443" s="673"/>
      <c r="HH443" s="673"/>
      <c r="HI443" s="673"/>
      <c r="HJ443" s="673"/>
      <c r="HK443" s="673"/>
      <c r="HL443" s="673"/>
      <c r="HM443" s="673"/>
      <c r="HN443" s="673"/>
      <c r="HO443" s="673"/>
      <c r="HP443" s="673"/>
      <c r="HQ443" s="673"/>
      <c r="HR443" s="673"/>
      <c r="HS443" s="673"/>
      <c r="HT443" s="673"/>
      <c r="HU443" s="673"/>
      <c r="HV443" s="673"/>
      <c r="HW443" s="673"/>
      <c r="HX443" s="673"/>
      <c r="HY443" s="673"/>
      <c r="HZ443" s="673"/>
      <c r="IA443" s="673"/>
      <c r="IB443" s="673"/>
      <c r="IC443" s="673"/>
      <c r="ID443" s="673"/>
      <c r="IE443" s="673"/>
      <c r="IF443" s="673"/>
      <c r="IG443" s="673"/>
      <c r="IH443" s="673"/>
      <c r="II443" s="673"/>
      <c r="IJ443" s="673"/>
      <c r="IK443" s="673"/>
      <c r="IL443" s="673"/>
      <c r="IM443" s="673"/>
      <c r="IN443" s="673"/>
      <c r="IO443" s="673"/>
      <c r="IP443" s="673"/>
      <c r="IQ443" s="70"/>
    </row>
    <row r="444" spans="18:251" ht="16.5" hidden="1" customHeight="1">
      <c r="R444" s="659"/>
      <c r="S444" s="659"/>
      <c r="T444" s="659"/>
      <c r="U444" s="664"/>
      <c r="V444" s="660"/>
      <c r="W444" s="664"/>
      <c r="X444" s="664"/>
      <c r="Y444" s="664"/>
      <c r="Z444" s="664"/>
      <c r="AA444" s="664"/>
      <c r="AB444" s="664"/>
      <c r="AC444" s="664"/>
      <c r="AD444" s="664"/>
      <c r="AE444" s="664"/>
      <c r="AF444" s="664"/>
      <c r="AG444" s="664"/>
      <c r="AH444" s="664"/>
      <c r="AI444" s="664"/>
      <c r="AJ444" s="664"/>
      <c r="AK444" s="664"/>
      <c r="AL444" s="664"/>
      <c r="AM444" s="664"/>
      <c r="AN444" s="664"/>
      <c r="AO444" s="664"/>
      <c r="AP444" s="664"/>
      <c r="AQ444" s="664"/>
      <c r="AR444" s="664"/>
      <c r="AS444" s="664"/>
      <c r="AT444" s="664"/>
      <c r="AU444" s="664"/>
      <c r="AV444" s="664"/>
      <c r="AW444" s="664"/>
      <c r="AX444" s="664"/>
      <c r="AY444" s="664"/>
      <c r="AZ444" s="664"/>
      <c r="BA444" s="664"/>
      <c r="BB444" s="664"/>
      <c r="BC444" s="664"/>
      <c r="BD444" s="664"/>
      <c r="BE444" s="664"/>
      <c r="BF444" s="664"/>
      <c r="BG444" s="664"/>
      <c r="BH444" s="664"/>
      <c r="BI444" s="664"/>
      <c r="BJ444" s="664"/>
      <c r="BK444" s="664"/>
      <c r="BL444" s="664"/>
      <c r="BM444" s="664"/>
      <c r="BN444" s="664"/>
      <c r="BO444" s="664"/>
      <c r="BP444" s="664"/>
      <c r="BQ444" s="664"/>
      <c r="BR444" s="664"/>
      <c r="BS444" s="664"/>
      <c r="BT444" s="664"/>
      <c r="BU444" s="664"/>
      <c r="BV444" s="664"/>
      <c r="BW444" s="664"/>
      <c r="BX444" s="664"/>
      <c r="BY444" s="664"/>
      <c r="BZ444" s="664"/>
      <c r="CA444" s="664"/>
      <c r="CB444" s="664"/>
      <c r="CC444" s="664"/>
      <c r="CD444" s="664"/>
      <c r="CE444" s="664"/>
      <c r="CF444" s="664"/>
      <c r="CG444" s="664"/>
      <c r="CH444" s="664"/>
      <c r="CI444" s="664"/>
      <c r="CJ444" s="664"/>
      <c r="CK444" s="664"/>
      <c r="CL444" s="664"/>
      <c r="CM444" s="664"/>
      <c r="CN444" s="664"/>
      <c r="CO444" s="664"/>
      <c r="CP444" s="664"/>
      <c r="CQ444" s="664"/>
      <c r="CR444" s="664"/>
      <c r="CS444" s="664"/>
      <c r="CT444" s="664"/>
      <c r="CU444" s="664"/>
      <c r="CV444" s="664"/>
      <c r="CW444" s="664"/>
      <c r="CX444" s="664"/>
      <c r="CY444" s="664"/>
      <c r="CZ444" s="664"/>
      <c r="DA444" s="664"/>
      <c r="DB444" s="664"/>
      <c r="DC444" s="664"/>
      <c r="DD444" s="664"/>
      <c r="DE444" s="664"/>
      <c r="DF444" s="664"/>
      <c r="DG444" s="664"/>
      <c r="DH444" s="664"/>
      <c r="DI444" s="664"/>
      <c r="DJ444" s="664"/>
      <c r="DK444" s="664"/>
      <c r="DL444" s="664"/>
      <c r="DM444" s="664"/>
      <c r="DN444" s="664"/>
      <c r="DO444" s="664"/>
      <c r="DP444" s="664"/>
      <c r="DQ444" s="664"/>
      <c r="DR444" s="664"/>
      <c r="DS444" s="664"/>
      <c r="DT444" s="664"/>
      <c r="DU444" s="664"/>
      <c r="DV444" s="664"/>
      <c r="DW444" s="664"/>
      <c r="DX444" s="664"/>
      <c r="DY444" s="664"/>
      <c r="DZ444" s="664"/>
      <c r="EA444" s="664"/>
      <c r="EB444" s="664"/>
      <c r="EC444" s="664"/>
      <c r="ED444" s="664"/>
      <c r="EE444" s="659"/>
      <c r="EF444" s="662"/>
      <c r="EG444" s="662"/>
      <c r="EH444" s="662"/>
      <c r="EI444" s="216"/>
      <c r="EJ444" s="673"/>
      <c r="EK444" s="673"/>
      <c r="EL444" s="673"/>
      <c r="EM444" s="673"/>
      <c r="EN444" s="673"/>
      <c r="EO444" s="673"/>
      <c r="EP444" s="673"/>
      <c r="EQ444" s="673"/>
      <c r="ER444" s="673"/>
      <c r="ES444" s="673"/>
      <c r="ET444" s="673"/>
      <c r="EU444" s="673"/>
      <c r="EV444" s="673"/>
      <c r="EW444" s="673"/>
      <c r="EX444" s="673"/>
      <c r="EY444" s="673"/>
      <c r="EZ444" s="673"/>
      <c r="FA444" s="673"/>
      <c r="FB444" s="673"/>
      <c r="FC444" s="673"/>
      <c r="FD444" s="673"/>
      <c r="FE444" s="673"/>
      <c r="FF444" s="673"/>
      <c r="FG444" s="673"/>
      <c r="FH444" s="673"/>
      <c r="FI444" s="673"/>
      <c r="FJ444" s="673"/>
      <c r="FK444" s="673"/>
      <c r="FL444" s="673"/>
      <c r="FM444" s="673"/>
      <c r="FN444" s="673"/>
      <c r="FO444" s="673"/>
      <c r="FP444" s="673"/>
      <c r="FQ444" s="673"/>
      <c r="FR444" s="673"/>
      <c r="FS444" s="673"/>
      <c r="FT444" s="673"/>
      <c r="FU444" s="673"/>
      <c r="FV444" s="673"/>
      <c r="FW444" s="673"/>
      <c r="FX444" s="673"/>
      <c r="FY444" s="673"/>
      <c r="FZ444" s="673"/>
      <c r="GA444" s="673"/>
      <c r="GB444" s="673"/>
      <c r="GC444" s="673"/>
      <c r="GD444" s="673"/>
      <c r="GE444" s="673"/>
      <c r="GF444" s="673"/>
      <c r="GG444" s="673"/>
      <c r="GH444" s="673"/>
      <c r="GI444" s="673"/>
      <c r="GJ444" s="673"/>
      <c r="GK444" s="673"/>
      <c r="GL444" s="673"/>
      <c r="GM444" s="673"/>
      <c r="GN444" s="673"/>
      <c r="GO444" s="673"/>
      <c r="GP444" s="673"/>
      <c r="GQ444" s="673"/>
      <c r="GR444" s="673"/>
      <c r="GS444" s="673"/>
      <c r="GT444" s="673"/>
      <c r="GU444" s="673"/>
      <c r="GV444" s="673"/>
      <c r="GW444" s="673"/>
      <c r="GX444" s="673"/>
      <c r="GY444" s="673"/>
      <c r="GZ444" s="673"/>
      <c r="HA444" s="673"/>
      <c r="HB444" s="673"/>
      <c r="HC444" s="673"/>
      <c r="HD444" s="673"/>
      <c r="HE444" s="673"/>
      <c r="HF444" s="673"/>
      <c r="HG444" s="673"/>
      <c r="HH444" s="673"/>
      <c r="HI444" s="673"/>
      <c r="HJ444" s="673"/>
      <c r="HK444" s="673"/>
      <c r="HL444" s="673"/>
      <c r="HM444" s="673"/>
      <c r="HN444" s="673"/>
      <c r="HO444" s="673"/>
      <c r="HP444" s="673"/>
      <c r="HQ444" s="673"/>
      <c r="HR444" s="673"/>
      <c r="HS444" s="673"/>
      <c r="HT444" s="673"/>
      <c r="HU444" s="673"/>
      <c r="HV444" s="673"/>
      <c r="HW444" s="673"/>
      <c r="HX444" s="673"/>
      <c r="HY444" s="673"/>
      <c r="HZ444" s="673"/>
      <c r="IA444" s="673"/>
      <c r="IB444" s="673"/>
      <c r="IC444" s="673"/>
      <c r="ID444" s="673"/>
      <c r="IE444" s="673"/>
      <c r="IF444" s="673"/>
      <c r="IG444" s="673"/>
      <c r="IH444" s="673"/>
      <c r="II444" s="673"/>
      <c r="IJ444" s="673"/>
      <c r="IK444" s="673"/>
      <c r="IL444" s="673"/>
      <c r="IM444" s="673"/>
      <c r="IN444" s="673"/>
      <c r="IO444" s="673"/>
      <c r="IP444" s="673"/>
      <c r="IQ444" s="664"/>
    </row>
    <row r="445" spans="18:251" ht="16.5" hidden="1" customHeight="1">
      <c r="R445" s="659"/>
      <c r="S445" s="659"/>
      <c r="T445" s="659"/>
      <c r="U445" s="664"/>
      <c r="V445" s="660"/>
      <c r="W445" s="664"/>
      <c r="X445" s="664"/>
      <c r="Y445" s="664"/>
      <c r="Z445" s="664"/>
      <c r="AA445" s="664"/>
      <c r="AB445" s="664"/>
      <c r="AC445" s="664"/>
      <c r="AD445" s="664"/>
      <c r="AE445" s="664"/>
      <c r="AF445" s="664"/>
      <c r="AG445" s="664"/>
      <c r="AH445" s="664"/>
      <c r="AI445" s="664"/>
      <c r="AJ445" s="664"/>
      <c r="AK445" s="664"/>
      <c r="AL445" s="664"/>
      <c r="AM445" s="664"/>
      <c r="AN445" s="664"/>
      <c r="AO445" s="664"/>
      <c r="AP445" s="664"/>
      <c r="AQ445" s="664"/>
      <c r="AR445" s="664"/>
      <c r="AS445" s="664"/>
      <c r="AT445" s="664"/>
      <c r="AU445" s="664"/>
      <c r="AV445" s="664"/>
      <c r="AW445" s="664"/>
      <c r="AX445" s="664"/>
      <c r="AY445" s="664"/>
      <c r="AZ445" s="664"/>
      <c r="BA445" s="664"/>
      <c r="BB445" s="664"/>
      <c r="BC445" s="664"/>
      <c r="BD445" s="664"/>
      <c r="BE445" s="664"/>
      <c r="BF445" s="664"/>
      <c r="BG445" s="664"/>
      <c r="BH445" s="664"/>
      <c r="BI445" s="664"/>
      <c r="BJ445" s="664"/>
      <c r="BK445" s="664"/>
      <c r="BL445" s="664"/>
      <c r="BM445" s="664"/>
      <c r="BN445" s="664"/>
      <c r="BO445" s="664"/>
      <c r="BP445" s="664"/>
      <c r="BQ445" s="664"/>
      <c r="BR445" s="664"/>
      <c r="BS445" s="664"/>
      <c r="BT445" s="664"/>
      <c r="BU445" s="664"/>
      <c r="BV445" s="664"/>
      <c r="BW445" s="664"/>
      <c r="BX445" s="664"/>
      <c r="BY445" s="664"/>
      <c r="BZ445" s="664"/>
      <c r="CA445" s="664"/>
      <c r="CB445" s="664"/>
      <c r="CC445" s="664"/>
      <c r="CD445" s="664"/>
      <c r="CE445" s="664"/>
      <c r="CF445" s="664"/>
      <c r="CG445" s="664"/>
      <c r="CH445" s="664"/>
      <c r="CI445" s="664"/>
      <c r="CJ445" s="664"/>
      <c r="CK445" s="664"/>
      <c r="CL445" s="664"/>
      <c r="CM445" s="664"/>
      <c r="CN445" s="664"/>
      <c r="CO445" s="664"/>
      <c r="CP445" s="664"/>
      <c r="CQ445" s="664"/>
      <c r="CR445" s="664"/>
      <c r="CS445" s="664"/>
      <c r="CT445" s="664"/>
      <c r="CU445" s="664"/>
      <c r="CV445" s="664"/>
      <c r="CW445" s="664"/>
      <c r="CX445" s="664"/>
      <c r="CY445" s="664"/>
      <c r="CZ445" s="664"/>
      <c r="DA445" s="664"/>
      <c r="DB445" s="664"/>
      <c r="DC445" s="664"/>
      <c r="DD445" s="664"/>
      <c r="DE445" s="664"/>
      <c r="DF445" s="664"/>
      <c r="DG445" s="664"/>
      <c r="DH445" s="664"/>
      <c r="DI445" s="664"/>
      <c r="DJ445" s="664"/>
      <c r="DK445" s="664"/>
      <c r="DL445" s="664"/>
      <c r="DM445" s="664"/>
      <c r="DN445" s="664"/>
      <c r="DO445" s="664"/>
      <c r="DP445" s="664"/>
      <c r="DQ445" s="664"/>
      <c r="DR445" s="664"/>
      <c r="DS445" s="664"/>
      <c r="DT445" s="664"/>
      <c r="DU445" s="664"/>
      <c r="DV445" s="664"/>
      <c r="DW445" s="664"/>
      <c r="DX445" s="664"/>
      <c r="DY445" s="664"/>
      <c r="DZ445" s="664"/>
      <c r="EA445" s="664"/>
      <c r="EB445" s="664"/>
      <c r="EC445" s="664"/>
      <c r="ED445" s="664"/>
      <c r="EE445" s="659"/>
      <c r="EF445" s="662"/>
      <c r="EG445" s="662"/>
      <c r="EH445" s="662"/>
      <c r="EI445" s="216"/>
      <c r="EJ445" s="673"/>
      <c r="EK445" s="673"/>
      <c r="EL445" s="673"/>
      <c r="EM445" s="673"/>
      <c r="EN445" s="673"/>
      <c r="EO445" s="673"/>
      <c r="EP445" s="673"/>
      <c r="EQ445" s="673"/>
      <c r="ER445" s="673"/>
      <c r="ES445" s="673"/>
      <c r="ET445" s="673"/>
      <c r="EU445" s="673"/>
      <c r="EV445" s="673"/>
      <c r="EW445" s="673"/>
      <c r="EX445" s="673"/>
      <c r="EY445" s="673"/>
      <c r="EZ445" s="673"/>
      <c r="FA445" s="673"/>
      <c r="FB445" s="673"/>
      <c r="FC445" s="673"/>
      <c r="FD445" s="673"/>
      <c r="FE445" s="673"/>
      <c r="FF445" s="673"/>
      <c r="FG445" s="673"/>
      <c r="FH445" s="673"/>
      <c r="FI445" s="673"/>
      <c r="FJ445" s="673"/>
      <c r="FK445" s="673"/>
      <c r="FL445" s="673"/>
      <c r="FM445" s="673"/>
      <c r="FN445" s="673"/>
      <c r="FO445" s="673"/>
      <c r="FP445" s="673"/>
      <c r="FQ445" s="673"/>
      <c r="FR445" s="673"/>
      <c r="FS445" s="673"/>
      <c r="FT445" s="673"/>
      <c r="FU445" s="673"/>
      <c r="FV445" s="673"/>
      <c r="FW445" s="673"/>
      <c r="FX445" s="673"/>
      <c r="FY445" s="673"/>
      <c r="FZ445" s="673"/>
      <c r="GA445" s="673"/>
      <c r="GB445" s="673"/>
      <c r="GC445" s="673"/>
      <c r="GD445" s="673"/>
      <c r="GE445" s="673"/>
      <c r="GF445" s="673"/>
      <c r="GG445" s="673"/>
      <c r="GH445" s="673"/>
      <c r="GI445" s="673"/>
      <c r="GJ445" s="673"/>
      <c r="GK445" s="673"/>
      <c r="GL445" s="673"/>
      <c r="GM445" s="673"/>
      <c r="GN445" s="673"/>
      <c r="GO445" s="673"/>
      <c r="GP445" s="673"/>
      <c r="GQ445" s="673"/>
      <c r="GR445" s="673"/>
      <c r="GS445" s="673"/>
      <c r="GT445" s="673"/>
      <c r="GU445" s="673"/>
      <c r="GV445" s="673"/>
      <c r="GW445" s="673"/>
      <c r="GX445" s="673"/>
      <c r="GY445" s="673"/>
      <c r="GZ445" s="673"/>
      <c r="HA445" s="673"/>
      <c r="HB445" s="673"/>
      <c r="HC445" s="673"/>
      <c r="HD445" s="673"/>
      <c r="HE445" s="673"/>
      <c r="HF445" s="673"/>
      <c r="HG445" s="673"/>
      <c r="HH445" s="673"/>
      <c r="HI445" s="673"/>
      <c r="HJ445" s="673"/>
      <c r="HK445" s="673"/>
      <c r="HL445" s="673"/>
      <c r="HM445" s="673"/>
      <c r="HN445" s="673"/>
      <c r="HO445" s="673"/>
      <c r="HP445" s="673"/>
      <c r="HQ445" s="673"/>
      <c r="HR445" s="673"/>
      <c r="HS445" s="673"/>
      <c r="HT445" s="673"/>
      <c r="HU445" s="673"/>
      <c r="HV445" s="673"/>
      <c r="HW445" s="673"/>
      <c r="HX445" s="673"/>
      <c r="HY445" s="673"/>
      <c r="HZ445" s="673"/>
      <c r="IA445" s="673"/>
      <c r="IB445" s="673"/>
      <c r="IC445" s="673"/>
      <c r="ID445" s="673"/>
      <c r="IE445" s="673"/>
      <c r="IF445" s="673"/>
      <c r="IG445" s="673"/>
      <c r="IH445" s="673"/>
      <c r="II445" s="673"/>
      <c r="IJ445" s="673"/>
      <c r="IK445" s="673"/>
      <c r="IL445" s="673"/>
      <c r="IM445" s="673"/>
      <c r="IN445" s="673"/>
      <c r="IO445" s="673"/>
      <c r="IP445" s="673"/>
      <c r="IQ445" s="664"/>
    </row>
    <row r="446" spans="18:251" ht="16.5" hidden="1" customHeight="1">
      <c r="R446" s="659"/>
      <c r="S446" s="659"/>
      <c r="T446" s="659"/>
      <c r="U446" s="664"/>
      <c r="V446" s="660"/>
      <c r="W446" s="664"/>
      <c r="X446" s="664"/>
      <c r="Y446" s="664"/>
      <c r="Z446" s="664"/>
      <c r="AA446" s="664"/>
      <c r="AB446" s="664"/>
      <c r="AC446" s="664"/>
      <c r="AD446" s="664"/>
      <c r="AE446" s="664"/>
      <c r="AF446" s="664"/>
      <c r="AG446" s="664"/>
      <c r="AH446" s="664"/>
      <c r="AI446" s="664"/>
      <c r="AJ446" s="664"/>
      <c r="AK446" s="664"/>
      <c r="AL446" s="664"/>
      <c r="AM446" s="664"/>
      <c r="AN446" s="664"/>
      <c r="AO446" s="664"/>
      <c r="AP446" s="664"/>
      <c r="AQ446" s="664"/>
      <c r="AR446" s="664"/>
      <c r="AS446" s="664"/>
      <c r="AT446" s="664"/>
      <c r="AU446" s="664"/>
      <c r="AV446" s="664"/>
      <c r="AW446" s="664"/>
      <c r="AX446" s="664"/>
      <c r="AY446" s="664"/>
      <c r="AZ446" s="664"/>
      <c r="BA446" s="664"/>
      <c r="BB446" s="664"/>
      <c r="BC446" s="664"/>
      <c r="BD446" s="664"/>
      <c r="BE446" s="664"/>
      <c r="BF446" s="664"/>
      <c r="BG446" s="664"/>
      <c r="BH446" s="664"/>
      <c r="BI446" s="664"/>
      <c r="BJ446" s="664"/>
      <c r="BK446" s="664"/>
      <c r="BL446" s="664"/>
      <c r="BM446" s="664"/>
      <c r="BN446" s="664"/>
      <c r="BO446" s="664"/>
      <c r="BP446" s="664"/>
      <c r="BQ446" s="664"/>
      <c r="BR446" s="664"/>
      <c r="BS446" s="664"/>
      <c r="BT446" s="664"/>
      <c r="BU446" s="664"/>
      <c r="BV446" s="664"/>
      <c r="BW446" s="664"/>
      <c r="BX446" s="664"/>
      <c r="BY446" s="664"/>
      <c r="BZ446" s="664"/>
      <c r="CA446" s="664"/>
      <c r="CB446" s="664"/>
      <c r="CC446" s="664"/>
      <c r="CD446" s="664"/>
      <c r="CE446" s="664"/>
      <c r="CF446" s="664"/>
      <c r="CG446" s="664"/>
      <c r="CH446" s="664"/>
      <c r="CI446" s="664"/>
      <c r="CJ446" s="664"/>
      <c r="CK446" s="664"/>
      <c r="CL446" s="664"/>
      <c r="CM446" s="664"/>
      <c r="CN446" s="664"/>
      <c r="CO446" s="664"/>
      <c r="CP446" s="664"/>
      <c r="CQ446" s="664"/>
      <c r="CR446" s="664"/>
      <c r="CS446" s="664"/>
      <c r="CT446" s="664"/>
      <c r="CU446" s="664"/>
      <c r="CV446" s="664"/>
      <c r="CW446" s="664"/>
      <c r="CX446" s="664"/>
      <c r="CY446" s="664"/>
      <c r="CZ446" s="664"/>
      <c r="DA446" s="664"/>
      <c r="DB446" s="664"/>
      <c r="DC446" s="664"/>
      <c r="DD446" s="664"/>
      <c r="DE446" s="664"/>
      <c r="DF446" s="664"/>
      <c r="DG446" s="664"/>
      <c r="DH446" s="664"/>
      <c r="DI446" s="664"/>
      <c r="DJ446" s="664"/>
      <c r="DK446" s="664"/>
      <c r="DL446" s="664"/>
      <c r="DM446" s="664"/>
      <c r="DN446" s="664"/>
      <c r="DO446" s="664"/>
      <c r="DP446" s="664"/>
      <c r="DQ446" s="664"/>
      <c r="DR446" s="664"/>
      <c r="DS446" s="664"/>
      <c r="DT446" s="664"/>
      <c r="DU446" s="664"/>
      <c r="DV446" s="664"/>
      <c r="DW446" s="664"/>
      <c r="DX446" s="664"/>
      <c r="DY446" s="664"/>
      <c r="DZ446" s="664"/>
      <c r="EA446" s="664"/>
      <c r="EB446" s="664"/>
      <c r="EC446" s="664"/>
      <c r="ED446" s="664"/>
      <c r="EE446" s="659"/>
      <c r="EF446" s="662"/>
      <c r="EG446" s="662"/>
      <c r="EH446" s="662"/>
      <c r="EI446" s="216"/>
      <c r="EJ446" s="673"/>
      <c r="EK446" s="673"/>
      <c r="EL446" s="673"/>
      <c r="EM446" s="673"/>
      <c r="EN446" s="673"/>
      <c r="EO446" s="673"/>
      <c r="EP446" s="673"/>
      <c r="EQ446" s="673"/>
      <c r="ER446" s="673"/>
      <c r="ES446" s="673"/>
      <c r="ET446" s="673"/>
      <c r="EU446" s="673"/>
      <c r="EV446" s="673"/>
      <c r="EW446" s="673"/>
      <c r="EX446" s="673"/>
      <c r="EY446" s="673"/>
      <c r="EZ446" s="673"/>
      <c r="FA446" s="673"/>
      <c r="FB446" s="673"/>
      <c r="FC446" s="673"/>
      <c r="FD446" s="673"/>
      <c r="FE446" s="673"/>
      <c r="FF446" s="673"/>
      <c r="FG446" s="673"/>
      <c r="FH446" s="673"/>
      <c r="FI446" s="673"/>
      <c r="FJ446" s="673"/>
      <c r="FK446" s="673"/>
      <c r="FL446" s="673"/>
      <c r="FM446" s="673"/>
      <c r="FN446" s="673"/>
      <c r="FO446" s="673"/>
      <c r="FP446" s="673"/>
      <c r="FQ446" s="673"/>
      <c r="FR446" s="673"/>
      <c r="FS446" s="673"/>
      <c r="FT446" s="673"/>
      <c r="FU446" s="673"/>
      <c r="FV446" s="673"/>
      <c r="FW446" s="673"/>
      <c r="FX446" s="673"/>
      <c r="FY446" s="673"/>
      <c r="FZ446" s="673"/>
      <c r="GA446" s="673"/>
      <c r="GB446" s="673"/>
      <c r="GC446" s="673"/>
      <c r="GD446" s="673"/>
      <c r="GE446" s="673"/>
      <c r="GF446" s="673"/>
      <c r="GG446" s="673"/>
      <c r="GH446" s="673"/>
      <c r="GI446" s="673"/>
      <c r="GJ446" s="673"/>
      <c r="GK446" s="673"/>
      <c r="GL446" s="673"/>
      <c r="GM446" s="673"/>
      <c r="GN446" s="673"/>
      <c r="GO446" s="673"/>
      <c r="GP446" s="673"/>
      <c r="GQ446" s="673"/>
      <c r="GR446" s="673"/>
      <c r="GS446" s="673"/>
      <c r="GT446" s="673"/>
      <c r="GU446" s="673"/>
      <c r="GV446" s="673"/>
      <c r="GW446" s="673"/>
      <c r="GX446" s="673"/>
      <c r="GY446" s="673"/>
      <c r="GZ446" s="673"/>
      <c r="HA446" s="673"/>
      <c r="HB446" s="673"/>
      <c r="HC446" s="673"/>
      <c r="HD446" s="673"/>
      <c r="HE446" s="673"/>
      <c r="HF446" s="673"/>
      <c r="HG446" s="673"/>
      <c r="HH446" s="673"/>
      <c r="HI446" s="673"/>
      <c r="HJ446" s="673"/>
      <c r="HK446" s="673"/>
      <c r="HL446" s="673"/>
      <c r="HM446" s="673"/>
      <c r="HN446" s="673"/>
      <c r="HO446" s="673"/>
      <c r="HP446" s="673"/>
      <c r="HQ446" s="673"/>
      <c r="HR446" s="673"/>
      <c r="HS446" s="673"/>
      <c r="HT446" s="673"/>
      <c r="HU446" s="673"/>
      <c r="HV446" s="673"/>
      <c r="HW446" s="673"/>
      <c r="HX446" s="673"/>
      <c r="HY446" s="673"/>
      <c r="HZ446" s="673"/>
      <c r="IA446" s="673"/>
      <c r="IB446" s="673"/>
      <c r="IC446" s="673"/>
      <c r="ID446" s="673"/>
      <c r="IE446" s="673"/>
      <c r="IF446" s="673"/>
      <c r="IG446" s="673"/>
      <c r="IH446" s="673"/>
      <c r="II446" s="673"/>
      <c r="IJ446" s="673"/>
      <c r="IK446" s="673"/>
      <c r="IL446" s="673"/>
      <c r="IM446" s="673"/>
      <c r="IN446" s="673"/>
      <c r="IO446" s="673"/>
      <c r="IP446" s="673"/>
      <c r="IQ446" s="664"/>
    </row>
    <row r="447" spans="18:251" ht="16.5" hidden="1" customHeight="1">
      <c r="R447" s="659"/>
      <c r="S447" s="659"/>
      <c r="T447" s="659"/>
      <c r="U447" s="664"/>
      <c r="V447" s="660"/>
      <c r="W447" s="664"/>
      <c r="X447" s="664"/>
      <c r="Y447" s="664"/>
      <c r="Z447" s="664"/>
      <c r="AA447" s="664"/>
      <c r="AB447" s="664"/>
      <c r="AC447" s="664"/>
      <c r="AD447" s="664"/>
      <c r="AE447" s="664"/>
      <c r="AF447" s="664"/>
      <c r="AG447" s="664"/>
      <c r="AH447" s="664"/>
      <c r="AI447" s="664"/>
      <c r="AJ447" s="664"/>
      <c r="AK447" s="664"/>
      <c r="AL447" s="664"/>
      <c r="AM447" s="664"/>
      <c r="AN447" s="664"/>
      <c r="AO447" s="664"/>
      <c r="AP447" s="664"/>
      <c r="AQ447" s="664"/>
      <c r="AR447" s="664"/>
      <c r="AS447" s="664"/>
      <c r="AT447" s="664"/>
      <c r="AU447" s="664"/>
      <c r="AV447" s="664"/>
      <c r="AW447" s="664"/>
      <c r="AX447" s="664"/>
      <c r="AY447" s="664"/>
      <c r="AZ447" s="664"/>
      <c r="BA447" s="664"/>
      <c r="BB447" s="664"/>
      <c r="BC447" s="664"/>
      <c r="BD447" s="664"/>
      <c r="BE447" s="664"/>
      <c r="BF447" s="664"/>
      <c r="BG447" s="664"/>
      <c r="BH447" s="664"/>
      <c r="BI447" s="664"/>
      <c r="BJ447" s="664"/>
      <c r="BK447" s="664"/>
      <c r="BL447" s="664"/>
      <c r="BM447" s="664"/>
      <c r="BN447" s="664"/>
      <c r="BO447" s="664"/>
      <c r="BP447" s="664"/>
      <c r="BQ447" s="664"/>
      <c r="BR447" s="664"/>
      <c r="BS447" s="664"/>
      <c r="BT447" s="664"/>
      <c r="BU447" s="664"/>
      <c r="BV447" s="664"/>
      <c r="BW447" s="664"/>
      <c r="BX447" s="664"/>
      <c r="BY447" s="664"/>
      <c r="BZ447" s="664"/>
      <c r="CA447" s="664"/>
      <c r="CB447" s="664"/>
      <c r="CC447" s="664"/>
      <c r="CD447" s="664"/>
      <c r="CE447" s="664"/>
      <c r="CF447" s="664"/>
      <c r="CG447" s="664"/>
      <c r="CH447" s="664"/>
      <c r="CI447" s="664"/>
      <c r="CJ447" s="664"/>
      <c r="CK447" s="664"/>
      <c r="CL447" s="664"/>
      <c r="CM447" s="664"/>
      <c r="CN447" s="664"/>
      <c r="CO447" s="664"/>
      <c r="CP447" s="664"/>
      <c r="CQ447" s="664"/>
      <c r="CR447" s="664"/>
      <c r="CS447" s="664"/>
      <c r="CT447" s="664"/>
      <c r="CU447" s="664"/>
      <c r="CV447" s="664"/>
      <c r="CW447" s="664"/>
      <c r="CX447" s="664"/>
      <c r="CY447" s="664"/>
      <c r="CZ447" s="664"/>
      <c r="DA447" s="664"/>
      <c r="DB447" s="664"/>
      <c r="DC447" s="664"/>
      <c r="DD447" s="664"/>
      <c r="DE447" s="664"/>
      <c r="DF447" s="664"/>
      <c r="DG447" s="664"/>
      <c r="DH447" s="664"/>
      <c r="DI447" s="664"/>
      <c r="DJ447" s="664"/>
      <c r="DK447" s="664"/>
      <c r="DL447" s="664"/>
      <c r="DM447" s="664"/>
      <c r="DN447" s="664"/>
      <c r="DO447" s="664"/>
      <c r="DP447" s="664"/>
      <c r="DQ447" s="664"/>
      <c r="DR447" s="664"/>
      <c r="DS447" s="664"/>
      <c r="DT447" s="664"/>
      <c r="DU447" s="664"/>
      <c r="DV447" s="664"/>
      <c r="DW447" s="664"/>
      <c r="DX447" s="664"/>
      <c r="DY447" s="664"/>
      <c r="DZ447" s="664"/>
      <c r="EA447" s="664"/>
      <c r="EB447" s="664"/>
      <c r="EC447" s="664"/>
      <c r="ED447" s="664"/>
      <c r="EE447" s="659"/>
      <c r="EF447" s="662"/>
      <c r="EG447" s="662"/>
      <c r="EH447" s="662"/>
      <c r="EI447" s="216"/>
      <c r="EJ447" s="673"/>
      <c r="EK447" s="673"/>
      <c r="EL447" s="673"/>
      <c r="EM447" s="673"/>
      <c r="EN447" s="673"/>
      <c r="EO447" s="673"/>
      <c r="EP447" s="673"/>
      <c r="EQ447" s="673"/>
      <c r="ER447" s="673"/>
      <c r="ES447" s="673"/>
      <c r="ET447" s="673"/>
      <c r="EU447" s="673"/>
      <c r="EV447" s="673"/>
      <c r="EW447" s="673"/>
      <c r="EX447" s="673"/>
      <c r="EY447" s="673"/>
      <c r="EZ447" s="673"/>
      <c r="FA447" s="673"/>
      <c r="FB447" s="673"/>
      <c r="FC447" s="673"/>
      <c r="FD447" s="673"/>
      <c r="FE447" s="673"/>
      <c r="FF447" s="673"/>
      <c r="FG447" s="673"/>
      <c r="FH447" s="673"/>
      <c r="FI447" s="673"/>
      <c r="FJ447" s="673"/>
      <c r="FK447" s="673"/>
      <c r="FL447" s="673"/>
      <c r="FM447" s="673"/>
      <c r="FN447" s="673"/>
      <c r="FO447" s="673"/>
      <c r="FP447" s="673"/>
      <c r="FQ447" s="673"/>
      <c r="FR447" s="673"/>
      <c r="FS447" s="673"/>
      <c r="FT447" s="673"/>
      <c r="FU447" s="673"/>
      <c r="FV447" s="673"/>
      <c r="FW447" s="673"/>
      <c r="FX447" s="673"/>
      <c r="FY447" s="673"/>
      <c r="FZ447" s="673"/>
      <c r="GA447" s="673"/>
      <c r="GB447" s="673"/>
      <c r="GC447" s="673"/>
      <c r="GD447" s="673"/>
      <c r="GE447" s="673"/>
      <c r="GF447" s="673"/>
      <c r="GG447" s="673"/>
      <c r="GH447" s="673"/>
      <c r="GI447" s="673"/>
      <c r="GJ447" s="673"/>
      <c r="GK447" s="673"/>
      <c r="GL447" s="673"/>
      <c r="GM447" s="673"/>
      <c r="GN447" s="673"/>
      <c r="GO447" s="673"/>
      <c r="GP447" s="673"/>
      <c r="GQ447" s="673"/>
      <c r="GR447" s="673"/>
      <c r="GS447" s="673"/>
      <c r="GT447" s="673"/>
      <c r="GU447" s="673"/>
      <c r="GV447" s="673"/>
      <c r="GW447" s="673"/>
      <c r="GX447" s="673"/>
      <c r="GY447" s="673"/>
      <c r="GZ447" s="673"/>
      <c r="HA447" s="673"/>
      <c r="HB447" s="673"/>
      <c r="HC447" s="673"/>
      <c r="HD447" s="673"/>
      <c r="HE447" s="673"/>
      <c r="HF447" s="673"/>
      <c r="HG447" s="673"/>
      <c r="HH447" s="673"/>
      <c r="HI447" s="673"/>
      <c r="HJ447" s="673"/>
      <c r="HK447" s="673"/>
      <c r="HL447" s="673"/>
      <c r="HM447" s="673"/>
      <c r="HN447" s="673"/>
      <c r="HO447" s="673"/>
      <c r="HP447" s="673"/>
      <c r="HQ447" s="673"/>
      <c r="HR447" s="673"/>
      <c r="HS447" s="673"/>
      <c r="HT447" s="673"/>
      <c r="HU447" s="673"/>
      <c r="HV447" s="673"/>
      <c r="HW447" s="673"/>
      <c r="HX447" s="673"/>
      <c r="HY447" s="673"/>
      <c r="HZ447" s="673"/>
      <c r="IA447" s="673"/>
      <c r="IB447" s="673"/>
      <c r="IC447" s="673"/>
      <c r="ID447" s="673"/>
      <c r="IE447" s="673"/>
      <c r="IF447" s="673"/>
      <c r="IG447" s="673"/>
      <c r="IH447" s="673"/>
      <c r="II447" s="673"/>
      <c r="IJ447" s="673"/>
      <c r="IK447" s="673"/>
      <c r="IL447" s="673"/>
      <c r="IM447" s="673"/>
      <c r="IN447" s="673"/>
      <c r="IO447" s="673"/>
      <c r="IP447" s="673"/>
      <c r="IQ447" s="664"/>
    </row>
    <row r="448" spans="18:251" ht="16.5" hidden="1" customHeight="1">
      <c r="R448" s="659"/>
      <c r="S448" s="659"/>
      <c r="T448" s="659"/>
      <c r="U448" s="664"/>
      <c r="V448" s="660"/>
      <c r="W448" s="664"/>
      <c r="X448" s="664"/>
      <c r="Y448" s="664"/>
      <c r="Z448" s="664"/>
      <c r="AA448" s="664"/>
      <c r="AB448" s="664"/>
      <c r="AC448" s="664"/>
      <c r="AD448" s="664"/>
      <c r="AE448" s="664"/>
      <c r="AF448" s="664"/>
      <c r="AG448" s="664"/>
      <c r="AH448" s="664"/>
      <c r="AI448" s="664"/>
      <c r="AJ448" s="664"/>
      <c r="AK448" s="664"/>
      <c r="AL448" s="664"/>
      <c r="AM448" s="664"/>
      <c r="AN448" s="664"/>
      <c r="AO448" s="664"/>
      <c r="AP448" s="664"/>
      <c r="AQ448" s="664"/>
      <c r="AR448" s="664"/>
      <c r="AS448" s="664"/>
      <c r="AT448" s="664"/>
      <c r="AU448" s="664"/>
      <c r="AV448" s="664"/>
      <c r="AW448" s="664"/>
      <c r="AX448" s="664"/>
      <c r="AY448" s="664"/>
      <c r="AZ448" s="664"/>
      <c r="BA448" s="664"/>
      <c r="BB448" s="664"/>
      <c r="BC448" s="664"/>
      <c r="BD448" s="664"/>
      <c r="BE448" s="664"/>
      <c r="BF448" s="664"/>
      <c r="BG448" s="664"/>
      <c r="BH448" s="664"/>
      <c r="BI448" s="664"/>
      <c r="BJ448" s="664"/>
      <c r="BK448" s="664"/>
      <c r="BL448" s="664"/>
      <c r="BM448" s="664"/>
      <c r="BN448" s="664"/>
      <c r="BO448" s="664"/>
      <c r="BP448" s="664"/>
      <c r="BQ448" s="664"/>
      <c r="BR448" s="664"/>
      <c r="BS448" s="664"/>
      <c r="BT448" s="664"/>
      <c r="BU448" s="664"/>
      <c r="BV448" s="664"/>
      <c r="BW448" s="664"/>
      <c r="BX448" s="664"/>
      <c r="BY448" s="664"/>
      <c r="BZ448" s="664"/>
      <c r="CA448" s="664"/>
      <c r="CB448" s="664"/>
      <c r="CC448" s="664"/>
      <c r="CD448" s="664"/>
      <c r="CE448" s="664"/>
      <c r="CF448" s="664"/>
      <c r="CG448" s="664"/>
      <c r="CH448" s="664"/>
      <c r="CI448" s="664"/>
      <c r="CJ448" s="664"/>
      <c r="CK448" s="664"/>
      <c r="CL448" s="664"/>
      <c r="CM448" s="664"/>
      <c r="CN448" s="664"/>
      <c r="CO448" s="664"/>
      <c r="CP448" s="664"/>
      <c r="CQ448" s="664"/>
      <c r="CR448" s="664"/>
      <c r="CS448" s="664"/>
      <c r="CT448" s="664"/>
      <c r="CU448" s="664"/>
      <c r="CV448" s="664"/>
      <c r="CW448" s="664"/>
      <c r="CX448" s="664"/>
      <c r="CY448" s="664"/>
      <c r="CZ448" s="664"/>
      <c r="DA448" s="664"/>
      <c r="DB448" s="664"/>
      <c r="DC448" s="664"/>
      <c r="DD448" s="664"/>
      <c r="DE448" s="664"/>
      <c r="DF448" s="664"/>
      <c r="DG448" s="664"/>
      <c r="DH448" s="664"/>
      <c r="DI448" s="664"/>
      <c r="DJ448" s="664"/>
      <c r="DK448" s="664"/>
      <c r="DL448" s="664"/>
      <c r="DM448" s="664"/>
      <c r="DN448" s="664"/>
      <c r="DO448" s="664"/>
      <c r="DP448" s="664"/>
      <c r="DQ448" s="664"/>
      <c r="DR448" s="664"/>
      <c r="DS448" s="664"/>
      <c r="DT448" s="664"/>
      <c r="DU448" s="664"/>
      <c r="DV448" s="664"/>
      <c r="DW448" s="664"/>
      <c r="DX448" s="664"/>
      <c r="DY448" s="664"/>
      <c r="DZ448" s="664"/>
      <c r="EA448" s="664"/>
      <c r="EB448" s="664"/>
      <c r="EC448" s="664"/>
      <c r="ED448" s="664"/>
      <c r="EE448" s="659"/>
      <c r="EF448" s="662"/>
      <c r="EG448" s="662"/>
      <c r="EH448" s="662"/>
      <c r="EI448" s="216"/>
      <c r="EJ448" s="673"/>
      <c r="EK448" s="673"/>
      <c r="EL448" s="673"/>
      <c r="EM448" s="673"/>
      <c r="EN448" s="673"/>
      <c r="EO448" s="673"/>
      <c r="EP448" s="673"/>
      <c r="EQ448" s="673"/>
      <c r="ER448" s="673"/>
      <c r="ES448" s="673"/>
      <c r="ET448" s="673"/>
      <c r="EU448" s="673"/>
      <c r="EV448" s="673"/>
      <c r="EW448" s="673"/>
      <c r="EX448" s="673"/>
      <c r="EY448" s="673"/>
      <c r="EZ448" s="673"/>
      <c r="FA448" s="673"/>
      <c r="FB448" s="673"/>
      <c r="FC448" s="673"/>
      <c r="FD448" s="673"/>
      <c r="FE448" s="673"/>
      <c r="FF448" s="673"/>
      <c r="FG448" s="673"/>
      <c r="FH448" s="673"/>
      <c r="FI448" s="673"/>
      <c r="FJ448" s="673"/>
      <c r="FK448" s="673"/>
      <c r="FL448" s="673"/>
      <c r="FM448" s="673"/>
      <c r="FN448" s="673"/>
      <c r="FO448" s="673"/>
      <c r="FP448" s="673"/>
      <c r="FQ448" s="673"/>
      <c r="FR448" s="673"/>
      <c r="FS448" s="673"/>
      <c r="FT448" s="673"/>
      <c r="FU448" s="673"/>
      <c r="FV448" s="673"/>
      <c r="FW448" s="673"/>
      <c r="FX448" s="673"/>
      <c r="FY448" s="673"/>
      <c r="FZ448" s="673"/>
      <c r="GA448" s="673"/>
      <c r="GB448" s="673"/>
      <c r="GC448" s="673"/>
      <c r="GD448" s="673"/>
      <c r="GE448" s="673"/>
      <c r="GF448" s="673"/>
      <c r="GG448" s="673"/>
      <c r="GH448" s="673"/>
      <c r="GI448" s="673"/>
      <c r="GJ448" s="673"/>
      <c r="GK448" s="673"/>
      <c r="GL448" s="673"/>
      <c r="GM448" s="673"/>
      <c r="GN448" s="673"/>
      <c r="GO448" s="673"/>
      <c r="GP448" s="673"/>
      <c r="GQ448" s="673"/>
      <c r="GR448" s="673"/>
      <c r="GS448" s="673"/>
      <c r="GT448" s="673"/>
      <c r="GU448" s="673"/>
      <c r="GV448" s="673"/>
      <c r="GW448" s="673"/>
      <c r="GX448" s="673"/>
      <c r="GY448" s="673"/>
      <c r="GZ448" s="673"/>
      <c r="HA448" s="673"/>
      <c r="HB448" s="673"/>
      <c r="HC448" s="673"/>
      <c r="HD448" s="673"/>
      <c r="HE448" s="673"/>
      <c r="HF448" s="673"/>
      <c r="HG448" s="673"/>
      <c r="HH448" s="673"/>
      <c r="HI448" s="673"/>
      <c r="HJ448" s="673"/>
      <c r="HK448" s="673"/>
      <c r="HL448" s="673"/>
      <c r="HM448" s="673"/>
      <c r="HN448" s="673"/>
      <c r="HO448" s="673"/>
      <c r="HP448" s="673"/>
      <c r="HQ448" s="673"/>
      <c r="HR448" s="673"/>
      <c r="HS448" s="673"/>
      <c r="HT448" s="673"/>
      <c r="HU448" s="673"/>
      <c r="HV448" s="673"/>
      <c r="HW448" s="673"/>
      <c r="HX448" s="673"/>
      <c r="HY448" s="673"/>
      <c r="HZ448" s="673"/>
      <c r="IA448" s="673"/>
      <c r="IB448" s="673"/>
      <c r="IC448" s="673"/>
      <c r="ID448" s="673"/>
      <c r="IE448" s="673"/>
      <c r="IF448" s="673"/>
      <c r="IG448" s="673"/>
      <c r="IH448" s="673"/>
      <c r="II448" s="673"/>
      <c r="IJ448" s="673"/>
      <c r="IK448" s="673"/>
      <c r="IL448" s="673"/>
      <c r="IM448" s="673"/>
      <c r="IN448" s="673"/>
      <c r="IO448" s="673"/>
      <c r="IP448" s="673"/>
      <c r="IQ448" s="664"/>
    </row>
    <row r="449" spans="18:251" ht="16.5" hidden="1" customHeight="1">
      <c r="R449" s="659"/>
      <c r="S449" s="659"/>
      <c r="T449" s="659"/>
      <c r="U449" s="664"/>
      <c r="V449" s="660"/>
      <c r="W449" s="664"/>
      <c r="X449" s="664"/>
      <c r="Y449" s="664"/>
      <c r="Z449" s="664"/>
      <c r="AA449" s="664"/>
      <c r="AB449" s="664"/>
      <c r="AC449" s="664"/>
      <c r="AD449" s="664"/>
      <c r="AE449" s="664"/>
      <c r="AF449" s="664"/>
      <c r="AG449" s="664"/>
      <c r="AH449" s="664"/>
      <c r="AI449" s="664"/>
      <c r="AJ449" s="664"/>
      <c r="AK449" s="664"/>
      <c r="AL449" s="664"/>
      <c r="AM449" s="664"/>
      <c r="AN449" s="664"/>
      <c r="AO449" s="664"/>
      <c r="AP449" s="664"/>
      <c r="AQ449" s="664"/>
      <c r="AR449" s="664"/>
      <c r="AS449" s="664"/>
      <c r="AT449" s="664"/>
      <c r="AU449" s="664"/>
      <c r="AV449" s="664"/>
      <c r="AW449" s="664"/>
      <c r="AX449" s="664"/>
      <c r="AY449" s="664"/>
      <c r="AZ449" s="664"/>
      <c r="BA449" s="664"/>
      <c r="BB449" s="664"/>
      <c r="BC449" s="664"/>
      <c r="BD449" s="664"/>
      <c r="BE449" s="664"/>
      <c r="BF449" s="664"/>
      <c r="BG449" s="664"/>
      <c r="BH449" s="664"/>
      <c r="BI449" s="664"/>
      <c r="BJ449" s="664"/>
      <c r="BK449" s="664"/>
      <c r="BL449" s="664"/>
      <c r="BM449" s="664"/>
      <c r="BN449" s="664"/>
      <c r="BO449" s="664"/>
      <c r="BP449" s="664"/>
      <c r="BQ449" s="664"/>
      <c r="BR449" s="664"/>
      <c r="BS449" s="664"/>
      <c r="BT449" s="664"/>
      <c r="BU449" s="664"/>
      <c r="BV449" s="664"/>
      <c r="BW449" s="664"/>
      <c r="BX449" s="664"/>
      <c r="BY449" s="664"/>
      <c r="BZ449" s="664"/>
      <c r="CA449" s="664"/>
      <c r="CB449" s="664"/>
      <c r="CC449" s="664"/>
      <c r="CD449" s="664"/>
      <c r="CE449" s="664"/>
      <c r="CF449" s="664"/>
      <c r="CG449" s="664"/>
      <c r="CH449" s="664"/>
      <c r="CI449" s="664"/>
      <c r="CJ449" s="664"/>
      <c r="CK449" s="664"/>
      <c r="CL449" s="664"/>
      <c r="CM449" s="664"/>
      <c r="CN449" s="664"/>
      <c r="CO449" s="664"/>
      <c r="CP449" s="664"/>
      <c r="CQ449" s="664"/>
      <c r="CR449" s="664"/>
      <c r="CS449" s="664"/>
      <c r="CT449" s="664"/>
      <c r="CU449" s="664"/>
      <c r="CV449" s="664"/>
      <c r="CW449" s="664"/>
      <c r="CX449" s="664"/>
      <c r="CY449" s="664"/>
      <c r="CZ449" s="664"/>
      <c r="DA449" s="664"/>
      <c r="DB449" s="664"/>
      <c r="DC449" s="664"/>
      <c r="DD449" s="664"/>
      <c r="DE449" s="664"/>
      <c r="DF449" s="664"/>
      <c r="DG449" s="664"/>
      <c r="DH449" s="664"/>
      <c r="DI449" s="664"/>
      <c r="DJ449" s="664"/>
      <c r="DK449" s="664"/>
      <c r="DL449" s="664"/>
      <c r="DM449" s="664"/>
      <c r="DN449" s="664"/>
      <c r="DO449" s="664"/>
      <c r="DP449" s="664"/>
      <c r="DQ449" s="664"/>
      <c r="DR449" s="664"/>
      <c r="DS449" s="664"/>
      <c r="DT449" s="664"/>
      <c r="DU449" s="664"/>
      <c r="DV449" s="664"/>
      <c r="DW449" s="664"/>
      <c r="DX449" s="664"/>
      <c r="DY449" s="664"/>
      <c r="DZ449" s="664"/>
      <c r="EA449" s="664"/>
      <c r="EB449" s="664"/>
      <c r="EC449" s="664"/>
      <c r="ED449" s="664"/>
      <c r="EE449" s="659"/>
      <c r="EF449" s="662"/>
      <c r="EG449" s="662"/>
      <c r="EH449" s="662"/>
      <c r="EI449" s="216"/>
      <c r="EJ449" s="673"/>
      <c r="EK449" s="673"/>
      <c r="EL449" s="673"/>
      <c r="EM449" s="673"/>
      <c r="EN449" s="673"/>
      <c r="EO449" s="673"/>
      <c r="EP449" s="673"/>
      <c r="EQ449" s="673"/>
      <c r="ER449" s="673"/>
      <c r="ES449" s="673"/>
      <c r="ET449" s="673"/>
      <c r="EU449" s="673"/>
      <c r="EV449" s="673"/>
      <c r="EW449" s="673"/>
      <c r="EX449" s="673"/>
      <c r="EY449" s="673"/>
      <c r="EZ449" s="673"/>
      <c r="FA449" s="673"/>
      <c r="FB449" s="673"/>
      <c r="FC449" s="673"/>
      <c r="FD449" s="673"/>
      <c r="FE449" s="673"/>
      <c r="FF449" s="673"/>
      <c r="FG449" s="673"/>
      <c r="FH449" s="673"/>
      <c r="FI449" s="673"/>
      <c r="FJ449" s="673"/>
      <c r="FK449" s="673"/>
      <c r="FL449" s="673"/>
      <c r="FM449" s="673"/>
      <c r="FN449" s="673"/>
      <c r="FO449" s="673"/>
      <c r="FP449" s="673"/>
      <c r="FQ449" s="673"/>
      <c r="FR449" s="673"/>
      <c r="FS449" s="673"/>
      <c r="FT449" s="673"/>
      <c r="FU449" s="673"/>
      <c r="FV449" s="673"/>
      <c r="FW449" s="673"/>
      <c r="FX449" s="673"/>
      <c r="FY449" s="673"/>
      <c r="FZ449" s="673"/>
      <c r="GA449" s="673"/>
      <c r="GB449" s="673"/>
      <c r="GC449" s="673"/>
      <c r="GD449" s="673"/>
      <c r="GE449" s="673"/>
      <c r="GF449" s="673"/>
      <c r="GG449" s="673"/>
      <c r="GH449" s="673"/>
      <c r="GI449" s="673"/>
      <c r="GJ449" s="673"/>
      <c r="GK449" s="673"/>
      <c r="GL449" s="673"/>
      <c r="GM449" s="673"/>
      <c r="GN449" s="673"/>
      <c r="GO449" s="673"/>
      <c r="GP449" s="673"/>
      <c r="GQ449" s="673"/>
      <c r="GR449" s="673"/>
      <c r="GS449" s="673"/>
      <c r="GT449" s="673"/>
      <c r="GU449" s="673"/>
      <c r="GV449" s="673"/>
      <c r="GW449" s="673"/>
      <c r="GX449" s="673"/>
      <c r="GY449" s="673"/>
      <c r="GZ449" s="673"/>
      <c r="HA449" s="673"/>
      <c r="HB449" s="673"/>
      <c r="HC449" s="673"/>
      <c r="HD449" s="673"/>
      <c r="HE449" s="673"/>
      <c r="HF449" s="673"/>
      <c r="HG449" s="673"/>
      <c r="HH449" s="673"/>
      <c r="HI449" s="673"/>
      <c r="HJ449" s="673"/>
      <c r="HK449" s="673"/>
      <c r="HL449" s="673"/>
      <c r="HM449" s="673"/>
      <c r="HN449" s="673"/>
      <c r="HO449" s="673"/>
      <c r="HP449" s="673"/>
      <c r="HQ449" s="673"/>
      <c r="HR449" s="673"/>
      <c r="HS449" s="673"/>
      <c r="HT449" s="673"/>
      <c r="HU449" s="673"/>
      <c r="HV449" s="673"/>
      <c r="HW449" s="673"/>
      <c r="HX449" s="673"/>
      <c r="HY449" s="673"/>
      <c r="HZ449" s="673"/>
      <c r="IA449" s="673"/>
      <c r="IB449" s="673"/>
      <c r="IC449" s="673"/>
      <c r="ID449" s="673"/>
      <c r="IE449" s="673"/>
      <c r="IF449" s="673"/>
      <c r="IG449" s="673"/>
      <c r="IH449" s="673"/>
      <c r="II449" s="673"/>
      <c r="IJ449" s="673"/>
      <c r="IK449" s="673"/>
      <c r="IL449" s="673"/>
      <c r="IM449" s="673"/>
      <c r="IN449" s="673"/>
      <c r="IO449" s="673"/>
      <c r="IP449" s="673"/>
      <c r="IQ449" s="664"/>
    </row>
    <row r="450" spans="18:251" ht="16.5" hidden="1" customHeight="1">
      <c r="R450" s="659"/>
      <c r="S450" s="659"/>
      <c r="T450" s="659"/>
      <c r="U450" s="664"/>
      <c r="V450" s="660"/>
      <c r="W450" s="664"/>
      <c r="X450" s="664"/>
      <c r="Y450" s="664"/>
      <c r="Z450" s="664"/>
      <c r="AA450" s="664"/>
      <c r="AB450" s="664"/>
      <c r="AC450" s="664"/>
      <c r="AD450" s="664"/>
      <c r="AE450" s="664"/>
      <c r="AF450" s="664"/>
      <c r="AG450" s="664"/>
      <c r="AH450" s="664"/>
      <c r="AI450" s="664"/>
      <c r="AJ450" s="664"/>
      <c r="AK450" s="664"/>
      <c r="AL450" s="664"/>
      <c r="AM450" s="664"/>
      <c r="AN450" s="664"/>
      <c r="AO450" s="664"/>
      <c r="AP450" s="664"/>
      <c r="AQ450" s="664"/>
      <c r="AR450" s="664"/>
      <c r="AS450" s="664"/>
      <c r="AT450" s="664"/>
      <c r="AU450" s="664"/>
      <c r="AV450" s="664"/>
      <c r="AW450" s="664"/>
      <c r="AX450" s="664"/>
      <c r="AY450" s="664"/>
      <c r="AZ450" s="664"/>
      <c r="BA450" s="664"/>
      <c r="BB450" s="664"/>
      <c r="BC450" s="664"/>
      <c r="BD450" s="664"/>
      <c r="BE450" s="664"/>
      <c r="BF450" s="664"/>
      <c r="BG450" s="664"/>
      <c r="BH450" s="664"/>
      <c r="BI450" s="664"/>
      <c r="BJ450" s="664"/>
      <c r="BK450" s="664"/>
      <c r="BL450" s="664"/>
      <c r="BM450" s="664"/>
      <c r="BN450" s="664"/>
      <c r="BO450" s="664"/>
      <c r="BP450" s="664"/>
      <c r="BQ450" s="664"/>
      <c r="BR450" s="664"/>
      <c r="BS450" s="664"/>
      <c r="BT450" s="664"/>
      <c r="BU450" s="664"/>
      <c r="BV450" s="664"/>
      <c r="BW450" s="664"/>
      <c r="BX450" s="664"/>
      <c r="BY450" s="664"/>
      <c r="BZ450" s="664"/>
      <c r="CA450" s="664"/>
      <c r="CB450" s="664"/>
      <c r="CC450" s="664"/>
      <c r="CD450" s="664"/>
      <c r="CE450" s="664"/>
      <c r="CF450" s="664"/>
      <c r="CG450" s="664"/>
      <c r="CH450" s="664"/>
      <c r="CI450" s="664"/>
      <c r="CJ450" s="664"/>
      <c r="CK450" s="664"/>
      <c r="CL450" s="664"/>
      <c r="CM450" s="664"/>
      <c r="CN450" s="664"/>
      <c r="CO450" s="664"/>
      <c r="CP450" s="664"/>
      <c r="CQ450" s="664"/>
      <c r="CR450" s="664"/>
      <c r="CS450" s="664"/>
      <c r="CT450" s="664"/>
      <c r="CU450" s="664"/>
      <c r="CV450" s="664"/>
      <c r="CW450" s="664"/>
      <c r="CX450" s="664"/>
      <c r="CY450" s="664"/>
      <c r="CZ450" s="664"/>
      <c r="DA450" s="664"/>
      <c r="DB450" s="664"/>
      <c r="DC450" s="664"/>
      <c r="DD450" s="664"/>
      <c r="DE450" s="664"/>
      <c r="DF450" s="664"/>
      <c r="DG450" s="664"/>
      <c r="DH450" s="664"/>
      <c r="DI450" s="664"/>
      <c r="DJ450" s="664"/>
      <c r="DK450" s="664"/>
      <c r="DL450" s="664"/>
      <c r="DM450" s="664"/>
      <c r="DN450" s="664"/>
      <c r="DO450" s="664"/>
      <c r="DP450" s="664"/>
      <c r="DQ450" s="664"/>
      <c r="DR450" s="664"/>
      <c r="DS450" s="664"/>
      <c r="DT450" s="664"/>
      <c r="DU450" s="664"/>
      <c r="DV450" s="664"/>
      <c r="DW450" s="664"/>
      <c r="DX450" s="664"/>
      <c r="DY450" s="664"/>
      <c r="DZ450" s="664"/>
      <c r="EA450" s="664"/>
      <c r="EB450" s="664"/>
      <c r="EC450" s="664"/>
      <c r="ED450" s="664"/>
      <c r="EE450" s="659"/>
      <c r="EF450" s="662"/>
      <c r="EG450" s="662"/>
      <c r="EH450" s="662"/>
      <c r="EI450" s="216"/>
      <c r="EJ450" s="673"/>
      <c r="EK450" s="673"/>
      <c r="EL450" s="673"/>
      <c r="EM450" s="673"/>
      <c r="EN450" s="673"/>
      <c r="EO450" s="673"/>
      <c r="EP450" s="673"/>
      <c r="EQ450" s="673"/>
      <c r="ER450" s="673"/>
      <c r="ES450" s="673"/>
      <c r="ET450" s="673"/>
      <c r="EU450" s="673"/>
      <c r="EV450" s="673"/>
      <c r="EW450" s="673"/>
      <c r="EX450" s="673"/>
      <c r="EY450" s="673"/>
      <c r="EZ450" s="673"/>
      <c r="FA450" s="673"/>
      <c r="FB450" s="673"/>
      <c r="FC450" s="673"/>
      <c r="FD450" s="673"/>
      <c r="FE450" s="673"/>
      <c r="FF450" s="673"/>
      <c r="FG450" s="673"/>
      <c r="FH450" s="673"/>
      <c r="FI450" s="673"/>
      <c r="FJ450" s="673"/>
      <c r="FK450" s="673"/>
      <c r="FL450" s="673"/>
      <c r="FM450" s="673"/>
      <c r="FN450" s="673"/>
      <c r="FO450" s="673"/>
      <c r="FP450" s="673"/>
      <c r="FQ450" s="673"/>
      <c r="FR450" s="673"/>
      <c r="FS450" s="673"/>
      <c r="FT450" s="673"/>
      <c r="FU450" s="673"/>
      <c r="FV450" s="673"/>
      <c r="FW450" s="673"/>
      <c r="FX450" s="673"/>
      <c r="FY450" s="673"/>
      <c r="FZ450" s="673"/>
      <c r="GA450" s="673"/>
      <c r="GB450" s="673"/>
      <c r="GC450" s="673"/>
      <c r="GD450" s="673"/>
      <c r="GE450" s="673"/>
      <c r="GF450" s="673"/>
      <c r="GG450" s="673"/>
      <c r="GH450" s="673"/>
      <c r="GI450" s="673"/>
      <c r="GJ450" s="673"/>
      <c r="GK450" s="673"/>
      <c r="GL450" s="673"/>
      <c r="GM450" s="673"/>
      <c r="GN450" s="673"/>
      <c r="GO450" s="673"/>
      <c r="GP450" s="673"/>
      <c r="GQ450" s="673"/>
      <c r="GR450" s="673"/>
      <c r="GS450" s="673"/>
      <c r="GT450" s="673"/>
      <c r="GU450" s="673"/>
      <c r="GV450" s="673"/>
      <c r="GW450" s="673"/>
      <c r="GX450" s="673"/>
      <c r="GY450" s="673"/>
      <c r="GZ450" s="673"/>
      <c r="HA450" s="673"/>
      <c r="HB450" s="673"/>
      <c r="HC450" s="673"/>
      <c r="HD450" s="673"/>
      <c r="HE450" s="673"/>
      <c r="HF450" s="673"/>
      <c r="HG450" s="673"/>
      <c r="HH450" s="673"/>
      <c r="HI450" s="673"/>
      <c r="HJ450" s="673"/>
      <c r="HK450" s="673"/>
      <c r="HL450" s="673"/>
      <c r="HM450" s="673"/>
      <c r="HN450" s="673"/>
      <c r="HO450" s="673"/>
      <c r="HP450" s="673"/>
      <c r="HQ450" s="673"/>
      <c r="HR450" s="673"/>
      <c r="HS450" s="673"/>
      <c r="HT450" s="673"/>
      <c r="HU450" s="673"/>
      <c r="HV450" s="673"/>
      <c r="HW450" s="673"/>
      <c r="HX450" s="673"/>
      <c r="HY450" s="673"/>
      <c r="HZ450" s="673"/>
      <c r="IA450" s="673"/>
      <c r="IB450" s="673"/>
      <c r="IC450" s="673"/>
      <c r="ID450" s="673"/>
      <c r="IE450" s="673"/>
      <c r="IF450" s="673"/>
      <c r="IG450" s="673"/>
      <c r="IH450" s="673"/>
      <c r="II450" s="673"/>
      <c r="IJ450" s="673"/>
      <c r="IK450" s="673"/>
      <c r="IL450" s="673"/>
      <c r="IM450" s="673"/>
      <c r="IN450" s="673"/>
      <c r="IO450" s="673"/>
      <c r="IP450" s="673"/>
      <c r="IQ450" s="664"/>
    </row>
    <row r="451" spans="18:251" ht="16.5" hidden="1" customHeight="1">
      <c r="R451" s="659"/>
      <c r="S451" s="659"/>
      <c r="T451" s="659"/>
      <c r="U451" s="664"/>
      <c r="V451" s="660"/>
      <c r="W451" s="664"/>
      <c r="X451" s="664"/>
      <c r="Y451" s="664"/>
      <c r="Z451" s="664"/>
      <c r="AA451" s="664"/>
      <c r="AB451" s="664"/>
      <c r="AC451" s="664"/>
      <c r="AD451" s="664"/>
      <c r="AE451" s="664"/>
      <c r="AF451" s="664"/>
      <c r="AG451" s="664"/>
      <c r="AH451" s="664"/>
      <c r="AI451" s="664"/>
      <c r="AJ451" s="664"/>
      <c r="AK451" s="664"/>
      <c r="AL451" s="664"/>
      <c r="AM451" s="664"/>
      <c r="AN451" s="664"/>
      <c r="AO451" s="664"/>
      <c r="AP451" s="664"/>
      <c r="AQ451" s="664"/>
      <c r="AR451" s="664"/>
      <c r="AS451" s="664"/>
      <c r="AT451" s="664"/>
      <c r="AU451" s="664"/>
      <c r="AV451" s="664"/>
      <c r="AW451" s="664"/>
      <c r="AX451" s="664"/>
      <c r="AY451" s="664"/>
      <c r="AZ451" s="664"/>
      <c r="BA451" s="664"/>
      <c r="BB451" s="664"/>
      <c r="BC451" s="664"/>
      <c r="BD451" s="664"/>
      <c r="BE451" s="664"/>
      <c r="BF451" s="664"/>
      <c r="BG451" s="664"/>
      <c r="BH451" s="664"/>
      <c r="BI451" s="664"/>
      <c r="BJ451" s="664"/>
      <c r="BK451" s="664"/>
      <c r="BL451" s="664"/>
      <c r="BM451" s="664"/>
      <c r="BN451" s="664"/>
      <c r="BO451" s="664"/>
      <c r="BP451" s="664"/>
      <c r="BQ451" s="664"/>
      <c r="BR451" s="664"/>
      <c r="BS451" s="664"/>
      <c r="BT451" s="664"/>
      <c r="BU451" s="664"/>
      <c r="BV451" s="664"/>
      <c r="BW451" s="664"/>
      <c r="BX451" s="664"/>
      <c r="BY451" s="664"/>
      <c r="BZ451" s="664"/>
      <c r="CA451" s="664"/>
      <c r="CB451" s="664"/>
      <c r="CC451" s="664"/>
      <c r="CD451" s="664"/>
      <c r="CE451" s="664"/>
      <c r="CF451" s="664"/>
      <c r="CG451" s="664"/>
      <c r="CH451" s="664"/>
      <c r="CI451" s="664"/>
      <c r="CJ451" s="664"/>
      <c r="CK451" s="664"/>
      <c r="CL451" s="664"/>
      <c r="CM451" s="664"/>
      <c r="CN451" s="664"/>
      <c r="CO451" s="664"/>
      <c r="CP451" s="664"/>
      <c r="CQ451" s="664"/>
      <c r="CR451" s="664"/>
      <c r="CS451" s="664"/>
      <c r="CT451" s="664"/>
      <c r="CU451" s="664"/>
      <c r="CV451" s="664"/>
      <c r="CW451" s="664"/>
      <c r="CX451" s="664"/>
      <c r="CY451" s="664"/>
      <c r="CZ451" s="664"/>
      <c r="DA451" s="664"/>
      <c r="DB451" s="664"/>
      <c r="DC451" s="664"/>
      <c r="DD451" s="664"/>
      <c r="DE451" s="664"/>
      <c r="DF451" s="664"/>
      <c r="DG451" s="664"/>
      <c r="DH451" s="664"/>
      <c r="DI451" s="664"/>
      <c r="DJ451" s="664"/>
      <c r="DK451" s="664"/>
      <c r="DL451" s="664"/>
      <c r="DM451" s="664"/>
      <c r="DN451" s="664"/>
      <c r="DO451" s="664"/>
      <c r="DP451" s="664"/>
      <c r="DQ451" s="664"/>
      <c r="DR451" s="664"/>
      <c r="DS451" s="664"/>
      <c r="DT451" s="664"/>
      <c r="DU451" s="664"/>
      <c r="DV451" s="664"/>
      <c r="DW451" s="664"/>
      <c r="DX451" s="664"/>
      <c r="DY451" s="664"/>
      <c r="DZ451" s="664"/>
      <c r="EA451" s="664"/>
      <c r="EB451" s="664"/>
      <c r="EC451" s="664"/>
      <c r="ED451" s="664"/>
      <c r="EE451" s="659"/>
      <c r="EF451" s="662"/>
      <c r="EG451" s="662"/>
      <c r="EH451" s="662"/>
      <c r="EI451" s="216"/>
      <c r="EJ451" s="673"/>
      <c r="EK451" s="673"/>
      <c r="EL451" s="673"/>
      <c r="EM451" s="673"/>
      <c r="EN451" s="673"/>
      <c r="EO451" s="673"/>
      <c r="EP451" s="673"/>
      <c r="EQ451" s="673"/>
      <c r="ER451" s="673"/>
      <c r="ES451" s="673"/>
      <c r="ET451" s="673"/>
      <c r="EU451" s="673"/>
      <c r="EV451" s="673"/>
      <c r="EW451" s="673"/>
      <c r="EX451" s="673"/>
      <c r="EY451" s="673"/>
      <c r="EZ451" s="673"/>
      <c r="FA451" s="673"/>
      <c r="FB451" s="673"/>
      <c r="FC451" s="673"/>
      <c r="FD451" s="673"/>
      <c r="FE451" s="673"/>
      <c r="FF451" s="673"/>
      <c r="FG451" s="673"/>
      <c r="FH451" s="673"/>
      <c r="FI451" s="673"/>
      <c r="FJ451" s="673"/>
      <c r="FK451" s="673"/>
      <c r="FL451" s="673"/>
      <c r="FM451" s="673"/>
      <c r="FN451" s="673"/>
      <c r="FO451" s="673"/>
      <c r="FP451" s="673"/>
      <c r="FQ451" s="673"/>
      <c r="FR451" s="673"/>
      <c r="FS451" s="673"/>
      <c r="FT451" s="673"/>
      <c r="FU451" s="673"/>
      <c r="FV451" s="673"/>
      <c r="FW451" s="673"/>
      <c r="FX451" s="673"/>
      <c r="FY451" s="673"/>
      <c r="FZ451" s="673"/>
      <c r="GA451" s="673"/>
      <c r="GB451" s="673"/>
      <c r="GC451" s="673"/>
      <c r="GD451" s="673"/>
      <c r="GE451" s="673"/>
      <c r="GF451" s="673"/>
      <c r="GG451" s="673"/>
      <c r="GH451" s="673"/>
      <c r="GI451" s="673"/>
      <c r="GJ451" s="673"/>
      <c r="GK451" s="673"/>
      <c r="GL451" s="673"/>
      <c r="GM451" s="673"/>
      <c r="GN451" s="673"/>
      <c r="GO451" s="673"/>
      <c r="GP451" s="673"/>
      <c r="GQ451" s="673"/>
      <c r="GR451" s="673"/>
      <c r="GS451" s="673"/>
      <c r="GT451" s="673"/>
      <c r="GU451" s="673"/>
      <c r="GV451" s="673"/>
      <c r="GW451" s="673"/>
      <c r="GX451" s="673"/>
      <c r="GY451" s="673"/>
      <c r="GZ451" s="673"/>
      <c r="HA451" s="673"/>
      <c r="HB451" s="673"/>
      <c r="HC451" s="673"/>
      <c r="HD451" s="673"/>
      <c r="HE451" s="673"/>
      <c r="HF451" s="673"/>
      <c r="HG451" s="673"/>
      <c r="HH451" s="673"/>
      <c r="HI451" s="673"/>
      <c r="HJ451" s="673"/>
      <c r="HK451" s="673"/>
      <c r="HL451" s="673"/>
      <c r="HM451" s="673"/>
      <c r="HN451" s="673"/>
      <c r="HO451" s="673"/>
      <c r="HP451" s="673"/>
      <c r="HQ451" s="673"/>
      <c r="HR451" s="673"/>
      <c r="HS451" s="673"/>
      <c r="HT451" s="673"/>
      <c r="HU451" s="673"/>
      <c r="HV451" s="673"/>
      <c r="HW451" s="673"/>
      <c r="HX451" s="673"/>
      <c r="HY451" s="673"/>
      <c r="HZ451" s="673"/>
      <c r="IA451" s="673"/>
      <c r="IB451" s="673"/>
      <c r="IC451" s="673"/>
      <c r="ID451" s="673"/>
      <c r="IE451" s="673"/>
      <c r="IF451" s="673"/>
      <c r="IG451" s="673"/>
      <c r="IH451" s="673"/>
      <c r="II451" s="673"/>
      <c r="IJ451" s="673"/>
      <c r="IK451" s="673"/>
      <c r="IL451" s="673"/>
      <c r="IM451" s="673"/>
      <c r="IN451" s="673"/>
      <c r="IO451" s="673"/>
      <c r="IP451" s="673"/>
      <c r="IQ451" s="664"/>
    </row>
    <row r="452" spans="18:251" ht="16.5" hidden="1" customHeight="1">
      <c r="R452" s="659"/>
      <c r="S452" s="659"/>
      <c r="T452" s="659"/>
      <c r="U452" s="664"/>
      <c r="V452" s="660"/>
      <c r="W452" s="664"/>
      <c r="X452" s="664"/>
      <c r="Y452" s="664"/>
      <c r="Z452" s="664"/>
      <c r="AA452" s="664"/>
      <c r="AB452" s="664"/>
      <c r="AC452" s="664"/>
      <c r="AD452" s="664"/>
      <c r="AE452" s="664"/>
      <c r="AF452" s="664"/>
      <c r="AG452" s="664"/>
      <c r="AH452" s="664"/>
      <c r="AI452" s="664"/>
      <c r="AJ452" s="664"/>
      <c r="AK452" s="664"/>
      <c r="AL452" s="664"/>
      <c r="AM452" s="664"/>
      <c r="AN452" s="664"/>
      <c r="AO452" s="664"/>
      <c r="AP452" s="664"/>
      <c r="AQ452" s="664"/>
      <c r="AR452" s="664"/>
      <c r="AS452" s="664"/>
      <c r="AT452" s="664"/>
      <c r="AU452" s="664"/>
      <c r="AV452" s="664"/>
      <c r="AW452" s="664"/>
      <c r="AX452" s="664"/>
      <c r="AY452" s="664"/>
      <c r="AZ452" s="664"/>
      <c r="BA452" s="664"/>
      <c r="BB452" s="664"/>
      <c r="BC452" s="664"/>
      <c r="BD452" s="664"/>
      <c r="BE452" s="664"/>
      <c r="BF452" s="664"/>
      <c r="BG452" s="664"/>
      <c r="BH452" s="664"/>
      <c r="BI452" s="664"/>
      <c r="BJ452" s="664"/>
      <c r="BK452" s="664"/>
      <c r="BL452" s="664"/>
      <c r="BM452" s="664"/>
      <c r="BN452" s="664"/>
      <c r="BO452" s="664"/>
      <c r="BP452" s="664"/>
      <c r="BQ452" s="664"/>
      <c r="BR452" s="664"/>
      <c r="BS452" s="664"/>
      <c r="BT452" s="664"/>
      <c r="BU452" s="664"/>
      <c r="BV452" s="664"/>
      <c r="BW452" s="664"/>
      <c r="BX452" s="664"/>
      <c r="BY452" s="664"/>
      <c r="BZ452" s="664"/>
      <c r="CA452" s="664"/>
      <c r="CB452" s="664"/>
      <c r="CC452" s="664"/>
      <c r="CD452" s="664"/>
      <c r="CE452" s="664"/>
      <c r="CF452" s="664"/>
      <c r="CG452" s="664"/>
      <c r="CH452" s="664"/>
      <c r="CI452" s="664"/>
      <c r="CJ452" s="664"/>
      <c r="CK452" s="664"/>
      <c r="CL452" s="664"/>
      <c r="CM452" s="664"/>
      <c r="CN452" s="664"/>
      <c r="CO452" s="664"/>
      <c r="CP452" s="664"/>
      <c r="CQ452" s="664"/>
      <c r="CR452" s="664"/>
      <c r="CS452" s="664"/>
      <c r="CT452" s="664"/>
      <c r="CU452" s="664"/>
      <c r="CV452" s="664"/>
      <c r="CW452" s="664"/>
      <c r="CX452" s="664"/>
      <c r="CY452" s="664"/>
      <c r="CZ452" s="664"/>
      <c r="DA452" s="664"/>
      <c r="DB452" s="664"/>
      <c r="DC452" s="664"/>
      <c r="DD452" s="664"/>
      <c r="DE452" s="664"/>
      <c r="DF452" s="664"/>
      <c r="DG452" s="664"/>
      <c r="DH452" s="664"/>
      <c r="DI452" s="664"/>
      <c r="DJ452" s="664"/>
      <c r="DK452" s="664"/>
      <c r="DL452" s="664"/>
      <c r="DM452" s="664"/>
      <c r="DN452" s="664"/>
      <c r="DO452" s="664"/>
      <c r="DP452" s="664"/>
      <c r="DQ452" s="664"/>
      <c r="DR452" s="664"/>
      <c r="DS452" s="664"/>
      <c r="DT452" s="664"/>
      <c r="DU452" s="664"/>
      <c r="DV452" s="664"/>
      <c r="DW452" s="664"/>
      <c r="DX452" s="664"/>
      <c r="DY452" s="664"/>
      <c r="DZ452" s="664"/>
      <c r="EA452" s="664"/>
      <c r="EB452" s="664"/>
      <c r="EC452" s="664"/>
      <c r="ED452" s="664"/>
      <c r="EE452" s="659"/>
      <c r="EF452" s="662"/>
      <c r="EG452" s="662"/>
      <c r="EH452" s="662"/>
      <c r="EI452" s="216"/>
      <c r="EJ452" s="673"/>
      <c r="EK452" s="673"/>
      <c r="EL452" s="673"/>
      <c r="EM452" s="673"/>
      <c r="EN452" s="673"/>
      <c r="EO452" s="673"/>
      <c r="EP452" s="673"/>
      <c r="EQ452" s="673"/>
      <c r="ER452" s="673"/>
      <c r="ES452" s="673"/>
      <c r="ET452" s="673"/>
      <c r="EU452" s="673"/>
      <c r="EV452" s="673"/>
      <c r="EW452" s="673"/>
      <c r="EX452" s="673"/>
      <c r="EY452" s="673"/>
      <c r="EZ452" s="673"/>
      <c r="FA452" s="673"/>
      <c r="FB452" s="673"/>
      <c r="FC452" s="673"/>
      <c r="FD452" s="673"/>
      <c r="FE452" s="673"/>
      <c r="FF452" s="673"/>
      <c r="FG452" s="673"/>
      <c r="FH452" s="673"/>
      <c r="FI452" s="673"/>
      <c r="FJ452" s="673"/>
      <c r="FK452" s="673"/>
      <c r="FL452" s="673"/>
      <c r="FM452" s="673"/>
      <c r="FN452" s="673"/>
      <c r="FO452" s="673"/>
      <c r="FP452" s="673"/>
      <c r="FQ452" s="673"/>
      <c r="FR452" s="673"/>
      <c r="FS452" s="673"/>
      <c r="FT452" s="673"/>
      <c r="FU452" s="673"/>
      <c r="FV452" s="673"/>
      <c r="FW452" s="673"/>
      <c r="FX452" s="673"/>
      <c r="FY452" s="673"/>
      <c r="FZ452" s="673"/>
      <c r="GA452" s="673"/>
      <c r="GB452" s="673"/>
      <c r="GC452" s="673"/>
      <c r="GD452" s="673"/>
      <c r="GE452" s="673"/>
      <c r="GF452" s="673"/>
      <c r="GG452" s="673"/>
      <c r="GH452" s="673"/>
      <c r="GI452" s="673"/>
      <c r="GJ452" s="673"/>
      <c r="GK452" s="673"/>
      <c r="GL452" s="673"/>
      <c r="GM452" s="673"/>
      <c r="GN452" s="673"/>
      <c r="GO452" s="673"/>
      <c r="GP452" s="673"/>
      <c r="GQ452" s="673"/>
      <c r="GR452" s="673"/>
      <c r="GS452" s="673"/>
      <c r="GT452" s="673"/>
      <c r="GU452" s="673"/>
      <c r="GV452" s="673"/>
      <c r="GW452" s="673"/>
      <c r="GX452" s="673"/>
      <c r="GY452" s="673"/>
      <c r="GZ452" s="673"/>
      <c r="HA452" s="673"/>
      <c r="HB452" s="673"/>
      <c r="HC452" s="673"/>
      <c r="HD452" s="673"/>
      <c r="HE452" s="673"/>
      <c r="HF452" s="673"/>
      <c r="HG452" s="673"/>
      <c r="HH452" s="673"/>
      <c r="HI452" s="673"/>
      <c r="HJ452" s="673"/>
      <c r="HK452" s="673"/>
      <c r="HL452" s="673"/>
      <c r="HM452" s="673"/>
      <c r="HN452" s="673"/>
      <c r="HO452" s="673"/>
      <c r="HP452" s="673"/>
      <c r="HQ452" s="673"/>
      <c r="HR452" s="673"/>
      <c r="HS452" s="673"/>
      <c r="HT452" s="673"/>
      <c r="HU452" s="673"/>
      <c r="HV452" s="673"/>
      <c r="HW452" s="673"/>
      <c r="HX452" s="673"/>
      <c r="HY452" s="673"/>
      <c r="HZ452" s="673"/>
      <c r="IA452" s="673"/>
      <c r="IB452" s="673"/>
      <c r="IC452" s="673"/>
      <c r="ID452" s="673"/>
      <c r="IE452" s="673"/>
      <c r="IF452" s="673"/>
      <c r="IG452" s="673"/>
      <c r="IH452" s="673"/>
      <c r="II452" s="673"/>
      <c r="IJ452" s="673"/>
      <c r="IK452" s="673"/>
      <c r="IL452" s="673"/>
      <c r="IM452" s="673"/>
      <c r="IN452" s="673"/>
      <c r="IO452" s="673"/>
      <c r="IP452" s="673"/>
      <c r="IQ452" s="664"/>
    </row>
    <row r="453" spans="18:251" ht="16.5" hidden="1" customHeight="1">
      <c r="R453" s="659"/>
      <c r="S453" s="659"/>
      <c r="T453" s="659"/>
      <c r="U453" s="664"/>
      <c r="V453" s="660"/>
      <c r="W453" s="664"/>
      <c r="X453" s="664"/>
      <c r="Y453" s="664"/>
      <c r="Z453" s="664"/>
      <c r="AA453" s="664"/>
      <c r="AB453" s="664"/>
      <c r="AC453" s="664"/>
      <c r="AD453" s="664"/>
      <c r="AE453" s="664"/>
      <c r="AF453" s="664"/>
      <c r="AG453" s="664"/>
      <c r="AH453" s="664"/>
      <c r="AI453" s="664"/>
      <c r="AJ453" s="664"/>
      <c r="AK453" s="664"/>
      <c r="AL453" s="664"/>
      <c r="AM453" s="664"/>
      <c r="AN453" s="664"/>
      <c r="AO453" s="664"/>
      <c r="AP453" s="664"/>
      <c r="AQ453" s="664"/>
      <c r="AR453" s="664"/>
      <c r="AS453" s="664"/>
      <c r="AT453" s="664"/>
      <c r="AU453" s="664"/>
      <c r="AV453" s="664"/>
      <c r="AW453" s="664"/>
      <c r="AX453" s="664"/>
      <c r="AY453" s="664"/>
      <c r="AZ453" s="664"/>
      <c r="BA453" s="664"/>
      <c r="BB453" s="664"/>
      <c r="BC453" s="664"/>
      <c r="BD453" s="664"/>
      <c r="BE453" s="664"/>
      <c r="BF453" s="664"/>
      <c r="BG453" s="664"/>
      <c r="BH453" s="664"/>
      <c r="BI453" s="664"/>
      <c r="BJ453" s="664"/>
      <c r="BK453" s="664"/>
      <c r="BL453" s="664"/>
      <c r="BM453" s="664"/>
      <c r="BN453" s="664"/>
      <c r="BO453" s="664"/>
      <c r="BP453" s="664"/>
      <c r="BQ453" s="664"/>
      <c r="BR453" s="664"/>
      <c r="BS453" s="664"/>
      <c r="BT453" s="664"/>
      <c r="BU453" s="664"/>
      <c r="BV453" s="664"/>
      <c r="BW453" s="664"/>
      <c r="BX453" s="664"/>
      <c r="BY453" s="664"/>
      <c r="BZ453" s="664"/>
      <c r="CA453" s="664"/>
      <c r="CB453" s="664"/>
      <c r="CC453" s="664"/>
      <c r="CD453" s="664"/>
      <c r="CE453" s="664"/>
      <c r="CF453" s="664"/>
      <c r="CG453" s="664"/>
      <c r="CH453" s="664"/>
      <c r="CI453" s="664"/>
      <c r="CJ453" s="664"/>
      <c r="CK453" s="664"/>
      <c r="CL453" s="664"/>
      <c r="CM453" s="664"/>
      <c r="CN453" s="664"/>
      <c r="CO453" s="664"/>
      <c r="CP453" s="664"/>
      <c r="CQ453" s="664"/>
      <c r="CR453" s="664"/>
      <c r="CS453" s="664"/>
      <c r="CT453" s="664"/>
      <c r="CU453" s="664"/>
      <c r="CV453" s="664"/>
      <c r="CW453" s="664"/>
      <c r="CX453" s="664"/>
      <c r="CY453" s="664"/>
      <c r="CZ453" s="664"/>
      <c r="DA453" s="664"/>
      <c r="DB453" s="664"/>
      <c r="DC453" s="664"/>
      <c r="DD453" s="664"/>
      <c r="DE453" s="664"/>
      <c r="DF453" s="664"/>
      <c r="DG453" s="664"/>
      <c r="DH453" s="664"/>
      <c r="DI453" s="664"/>
      <c r="DJ453" s="664"/>
      <c r="DK453" s="664"/>
      <c r="DL453" s="664"/>
      <c r="DM453" s="664"/>
      <c r="DN453" s="664"/>
      <c r="DO453" s="664"/>
      <c r="DP453" s="664"/>
      <c r="DQ453" s="664"/>
      <c r="DR453" s="664"/>
      <c r="DS453" s="664"/>
      <c r="DT453" s="664"/>
      <c r="DU453" s="664"/>
      <c r="DV453" s="664"/>
      <c r="DW453" s="664"/>
      <c r="DX453" s="664"/>
      <c r="DY453" s="664"/>
      <c r="DZ453" s="664"/>
      <c r="EA453" s="664"/>
      <c r="EB453" s="664"/>
      <c r="EC453" s="664"/>
      <c r="ED453" s="664"/>
      <c r="EE453" s="659"/>
      <c r="EF453" s="662"/>
      <c r="EG453" s="662"/>
      <c r="EH453" s="662"/>
      <c r="EI453" s="216"/>
      <c r="EJ453" s="673"/>
      <c r="EK453" s="673"/>
      <c r="EL453" s="673"/>
      <c r="EM453" s="673"/>
      <c r="EN453" s="673"/>
      <c r="EO453" s="673"/>
      <c r="EP453" s="673"/>
      <c r="EQ453" s="673"/>
      <c r="ER453" s="673"/>
      <c r="ES453" s="673"/>
      <c r="ET453" s="673"/>
      <c r="EU453" s="673"/>
      <c r="EV453" s="673"/>
      <c r="EW453" s="673"/>
      <c r="EX453" s="673"/>
      <c r="EY453" s="673"/>
      <c r="EZ453" s="673"/>
      <c r="FA453" s="673"/>
      <c r="FB453" s="673"/>
      <c r="FC453" s="673"/>
      <c r="FD453" s="673"/>
      <c r="FE453" s="673"/>
      <c r="FF453" s="673"/>
      <c r="FG453" s="673"/>
      <c r="FH453" s="673"/>
      <c r="FI453" s="673"/>
      <c r="FJ453" s="673"/>
      <c r="FK453" s="673"/>
      <c r="FL453" s="673"/>
      <c r="FM453" s="673"/>
      <c r="FN453" s="673"/>
      <c r="FO453" s="673"/>
      <c r="FP453" s="673"/>
      <c r="FQ453" s="673"/>
      <c r="FR453" s="673"/>
      <c r="FS453" s="673"/>
      <c r="FT453" s="673"/>
      <c r="FU453" s="673"/>
      <c r="FV453" s="673"/>
      <c r="FW453" s="673"/>
      <c r="FX453" s="673"/>
      <c r="FY453" s="673"/>
      <c r="FZ453" s="673"/>
      <c r="GA453" s="673"/>
      <c r="GB453" s="673"/>
      <c r="GC453" s="673"/>
      <c r="GD453" s="673"/>
      <c r="GE453" s="673"/>
      <c r="GF453" s="673"/>
      <c r="GG453" s="673"/>
      <c r="GH453" s="673"/>
      <c r="GI453" s="673"/>
      <c r="GJ453" s="673"/>
      <c r="GK453" s="673"/>
      <c r="GL453" s="673"/>
      <c r="GM453" s="673"/>
      <c r="GN453" s="673"/>
      <c r="GO453" s="673"/>
      <c r="GP453" s="673"/>
      <c r="GQ453" s="673"/>
      <c r="GR453" s="673"/>
      <c r="GS453" s="673"/>
      <c r="GT453" s="673"/>
      <c r="GU453" s="673"/>
      <c r="GV453" s="673"/>
      <c r="GW453" s="673"/>
      <c r="GX453" s="673"/>
      <c r="GY453" s="673"/>
      <c r="GZ453" s="673"/>
      <c r="HA453" s="673"/>
      <c r="HB453" s="673"/>
      <c r="HC453" s="673"/>
      <c r="HD453" s="673"/>
      <c r="HE453" s="673"/>
      <c r="HF453" s="673"/>
      <c r="HG453" s="673"/>
      <c r="HH453" s="673"/>
      <c r="HI453" s="673"/>
      <c r="HJ453" s="673"/>
      <c r="HK453" s="673"/>
      <c r="HL453" s="673"/>
      <c r="HM453" s="673"/>
      <c r="HN453" s="673"/>
      <c r="HO453" s="673"/>
      <c r="HP453" s="673"/>
      <c r="HQ453" s="673"/>
      <c r="HR453" s="673"/>
      <c r="HS453" s="673"/>
      <c r="HT453" s="673"/>
      <c r="HU453" s="673"/>
      <c r="HV453" s="673"/>
      <c r="HW453" s="673"/>
      <c r="HX453" s="673"/>
      <c r="HY453" s="673"/>
      <c r="HZ453" s="673"/>
      <c r="IA453" s="673"/>
      <c r="IB453" s="673"/>
      <c r="IC453" s="673"/>
      <c r="ID453" s="673"/>
      <c r="IE453" s="673"/>
      <c r="IF453" s="673"/>
      <c r="IG453" s="673"/>
      <c r="IH453" s="673"/>
      <c r="II453" s="673"/>
      <c r="IJ453" s="673"/>
      <c r="IK453" s="673"/>
      <c r="IL453" s="673"/>
      <c r="IM453" s="673"/>
      <c r="IN453" s="673"/>
      <c r="IO453" s="673"/>
      <c r="IP453" s="673"/>
      <c r="IQ453" s="664"/>
    </row>
    <row r="454" spans="18:251" ht="16.5" hidden="1" customHeight="1">
      <c r="R454" s="659"/>
      <c r="S454" s="659"/>
      <c r="T454" s="659"/>
      <c r="U454" s="664"/>
      <c r="V454" s="660"/>
      <c r="W454" s="664"/>
      <c r="X454" s="664"/>
      <c r="Y454" s="664"/>
      <c r="Z454" s="664"/>
      <c r="AA454" s="664"/>
      <c r="AB454" s="664"/>
      <c r="AC454" s="664"/>
      <c r="AD454" s="664"/>
      <c r="AE454" s="664"/>
      <c r="AF454" s="664"/>
      <c r="AG454" s="664"/>
      <c r="AH454" s="664"/>
      <c r="AI454" s="664"/>
      <c r="AJ454" s="664"/>
      <c r="AK454" s="664"/>
      <c r="AL454" s="664"/>
      <c r="AM454" s="664"/>
      <c r="AN454" s="664"/>
      <c r="AO454" s="664"/>
      <c r="AP454" s="664"/>
      <c r="AQ454" s="664"/>
      <c r="AR454" s="664"/>
      <c r="AS454" s="664"/>
      <c r="AT454" s="664"/>
      <c r="AU454" s="664"/>
      <c r="AV454" s="664"/>
      <c r="AW454" s="664"/>
      <c r="AX454" s="664"/>
      <c r="AY454" s="664"/>
      <c r="AZ454" s="664"/>
      <c r="BA454" s="664"/>
      <c r="BB454" s="664"/>
      <c r="BC454" s="664"/>
      <c r="BD454" s="664"/>
      <c r="BE454" s="664"/>
      <c r="BF454" s="664"/>
      <c r="BG454" s="664"/>
      <c r="BH454" s="664"/>
      <c r="BI454" s="664"/>
      <c r="BJ454" s="664"/>
      <c r="BK454" s="664"/>
      <c r="BL454" s="664"/>
      <c r="BM454" s="664"/>
      <c r="BN454" s="664"/>
      <c r="BO454" s="664"/>
      <c r="BP454" s="664"/>
      <c r="BQ454" s="664"/>
      <c r="BR454" s="664"/>
      <c r="BS454" s="664"/>
      <c r="BT454" s="664"/>
      <c r="BU454" s="664"/>
      <c r="BV454" s="664"/>
      <c r="BW454" s="664"/>
      <c r="BX454" s="664"/>
      <c r="BY454" s="664"/>
      <c r="BZ454" s="664"/>
      <c r="CA454" s="664"/>
      <c r="CB454" s="664"/>
      <c r="CC454" s="664"/>
      <c r="CD454" s="664"/>
      <c r="CE454" s="664"/>
      <c r="CF454" s="664"/>
      <c r="CG454" s="664"/>
      <c r="CH454" s="664"/>
      <c r="CI454" s="664"/>
      <c r="CJ454" s="664"/>
      <c r="CK454" s="664"/>
      <c r="CL454" s="664"/>
      <c r="CM454" s="664"/>
      <c r="CN454" s="664"/>
      <c r="CO454" s="664"/>
      <c r="CP454" s="664"/>
      <c r="CQ454" s="664"/>
      <c r="CR454" s="664"/>
      <c r="CS454" s="664"/>
      <c r="CT454" s="664"/>
      <c r="CU454" s="664"/>
      <c r="CV454" s="664"/>
      <c r="CW454" s="664"/>
      <c r="CX454" s="664"/>
      <c r="CY454" s="664"/>
      <c r="CZ454" s="664"/>
      <c r="DA454" s="664"/>
      <c r="DB454" s="664"/>
      <c r="DC454" s="664"/>
      <c r="DD454" s="664"/>
      <c r="DE454" s="664"/>
      <c r="DF454" s="664"/>
      <c r="DG454" s="664"/>
      <c r="DH454" s="664"/>
      <c r="DI454" s="664"/>
      <c r="DJ454" s="664"/>
      <c r="DK454" s="664"/>
      <c r="DL454" s="664"/>
      <c r="DM454" s="664"/>
      <c r="DN454" s="664"/>
      <c r="DO454" s="664"/>
      <c r="DP454" s="664"/>
      <c r="DQ454" s="664"/>
      <c r="DR454" s="664"/>
      <c r="DS454" s="664"/>
      <c r="DT454" s="664"/>
      <c r="DU454" s="664"/>
      <c r="DV454" s="664"/>
      <c r="DW454" s="664"/>
      <c r="DX454" s="664"/>
      <c r="DY454" s="664"/>
      <c r="DZ454" s="664"/>
      <c r="EA454" s="664"/>
      <c r="EB454" s="664"/>
      <c r="EC454" s="664"/>
      <c r="ED454" s="664"/>
      <c r="EE454" s="659"/>
      <c r="EF454" s="662"/>
      <c r="EG454" s="662"/>
      <c r="EH454" s="662"/>
      <c r="EI454" s="216"/>
      <c r="EJ454" s="673"/>
      <c r="EK454" s="673"/>
      <c r="EL454" s="673"/>
      <c r="EM454" s="673"/>
      <c r="EN454" s="673"/>
      <c r="EO454" s="673"/>
      <c r="EP454" s="673"/>
      <c r="EQ454" s="673"/>
      <c r="ER454" s="673"/>
      <c r="ES454" s="673"/>
      <c r="ET454" s="673"/>
      <c r="EU454" s="673"/>
      <c r="EV454" s="673"/>
      <c r="EW454" s="673"/>
      <c r="EX454" s="673"/>
      <c r="EY454" s="673"/>
      <c r="EZ454" s="673"/>
      <c r="FA454" s="673"/>
      <c r="FB454" s="673"/>
      <c r="FC454" s="673"/>
      <c r="FD454" s="673"/>
      <c r="FE454" s="673"/>
      <c r="FF454" s="673"/>
      <c r="FG454" s="673"/>
      <c r="FH454" s="673"/>
      <c r="FI454" s="673"/>
      <c r="FJ454" s="673"/>
      <c r="FK454" s="673"/>
      <c r="FL454" s="673"/>
      <c r="FM454" s="673"/>
      <c r="FN454" s="673"/>
      <c r="FO454" s="673"/>
      <c r="FP454" s="673"/>
      <c r="FQ454" s="673"/>
      <c r="FR454" s="673"/>
      <c r="FS454" s="673"/>
      <c r="FT454" s="673"/>
      <c r="FU454" s="673"/>
      <c r="FV454" s="673"/>
      <c r="FW454" s="673"/>
      <c r="FX454" s="673"/>
      <c r="FY454" s="673"/>
      <c r="FZ454" s="673"/>
      <c r="GA454" s="673"/>
      <c r="GB454" s="673"/>
      <c r="GC454" s="673"/>
      <c r="GD454" s="673"/>
      <c r="GE454" s="673"/>
      <c r="GF454" s="673"/>
      <c r="GG454" s="673"/>
      <c r="GH454" s="673"/>
      <c r="GI454" s="673"/>
      <c r="GJ454" s="673"/>
      <c r="GK454" s="673"/>
      <c r="GL454" s="673"/>
      <c r="GM454" s="673"/>
      <c r="GN454" s="673"/>
      <c r="GO454" s="673"/>
      <c r="GP454" s="673"/>
      <c r="GQ454" s="673"/>
      <c r="GR454" s="673"/>
      <c r="GS454" s="673"/>
      <c r="GT454" s="673"/>
      <c r="GU454" s="673"/>
      <c r="GV454" s="673"/>
      <c r="GW454" s="673"/>
      <c r="GX454" s="673"/>
      <c r="GY454" s="673"/>
      <c r="GZ454" s="673"/>
      <c r="HA454" s="673"/>
      <c r="HB454" s="673"/>
      <c r="HC454" s="673"/>
      <c r="HD454" s="673"/>
      <c r="HE454" s="673"/>
      <c r="HF454" s="673"/>
      <c r="HG454" s="673"/>
      <c r="HH454" s="673"/>
      <c r="HI454" s="673"/>
      <c r="HJ454" s="673"/>
      <c r="HK454" s="673"/>
      <c r="HL454" s="673"/>
      <c r="HM454" s="673"/>
      <c r="HN454" s="673"/>
      <c r="HO454" s="673"/>
      <c r="HP454" s="673"/>
      <c r="HQ454" s="673"/>
      <c r="HR454" s="673"/>
      <c r="HS454" s="673"/>
      <c r="HT454" s="673"/>
      <c r="HU454" s="673"/>
      <c r="HV454" s="673"/>
      <c r="HW454" s="673"/>
      <c r="HX454" s="673"/>
      <c r="HY454" s="673"/>
      <c r="HZ454" s="673"/>
      <c r="IA454" s="673"/>
      <c r="IB454" s="673"/>
      <c r="IC454" s="673"/>
      <c r="ID454" s="673"/>
      <c r="IE454" s="673"/>
      <c r="IF454" s="673"/>
      <c r="IG454" s="673"/>
      <c r="IH454" s="673"/>
      <c r="II454" s="673"/>
      <c r="IJ454" s="673"/>
      <c r="IK454" s="673"/>
      <c r="IL454" s="673"/>
      <c r="IM454" s="673"/>
      <c r="IN454" s="673"/>
      <c r="IO454" s="673"/>
      <c r="IP454" s="673"/>
      <c r="IQ454" s="664"/>
    </row>
    <row r="455" spans="18:251" ht="16.5" hidden="1" customHeight="1">
      <c r="R455" s="659"/>
      <c r="S455" s="659"/>
      <c r="T455" s="659"/>
      <c r="U455" s="664"/>
      <c r="V455" s="660"/>
      <c r="W455" s="664"/>
      <c r="X455" s="664"/>
      <c r="Y455" s="664"/>
      <c r="Z455" s="664"/>
      <c r="AA455" s="664"/>
      <c r="AB455" s="664"/>
      <c r="AC455" s="664"/>
      <c r="AD455" s="664"/>
      <c r="AE455" s="664"/>
      <c r="AF455" s="664"/>
      <c r="AG455" s="664"/>
      <c r="AH455" s="664"/>
      <c r="AI455" s="664"/>
      <c r="AJ455" s="664"/>
      <c r="AK455" s="664"/>
      <c r="AL455" s="664"/>
      <c r="AM455" s="664"/>
      <c r="AN455" s="664"/>
      <c r="AO455" s="664"/>
      <c r="AP455" s="664"/>
      <c r="AQ455" s="664"/>
      <c r="AR455" s="664"/>
      <c r="AS455" s="664"/>
      <c r="AT455" s="664"/>
      <c r="AU455" s="664"/>
      <c r="AV455" s="664"/>
      <c r="AW455" s="664"/>
      <c r="AX455" s="664"/>
      <c r="AY455" s="664"/>
      <c r="AZ455" s="664"/>
      <c r="BA455" s="664"/>
      <c r="BB455" s="664"/>
      <c r="BC455" s="664"/>
      <c r="BD455" s="664"/>
      <c r="BE455" s="664"/>
      <c r="BF455" s="664"/>
      <c r="BG455" s="664"/>
      <c r="BH455" s="664"/>
      <c r="BI455" s="664"/>
      <c r="BJ455" s="664"/>
      <c r="BK455" s="664"/>
      <c r="BL455" s="664"/>
      <c r="BM455" s="664"/>
      <c r="BN455" s="664"/>
      <c r="BO455" s="664"/>
      <c r="BP455" s="664"/>
      <c r="BQ455" s="664"/>
      <c r="BR455" s="664"/>
      <c r="BS455" s="664"/>
      <c r="BT455" s="664"/>
      <c r="BU455" s="664"/>
      <c r="BV455" s="664"/>
      <c r="BW455" s="664"/>
      <c r="BX455" s="664"/>
      <c r="BY455" s="664"/>
      <c r="BZ455" s="664"/>
      <c r="CA455" s="664"/>
      <c r="CB455" s="664"/>
      <c r="CC455" s="664"/>
      <c r="CD455" s="664"/>
      <c r="CE455" s="664"/>
      <c r="CF455" s="664"/>
      <c r="CG455" s="664"/>
      <c r="CH455" s="664"/>
      <c r="CI455" s="664"/>
      <c r="CJ455" s="664"/>
      <c r="CK455" s="664"/>
      <c r="CL455" s="664"/>
      <c r="CM455" s="664"/>
      <c r="CN455" s="664"/>
      <c r="CO455" s="664"/>
      <c r="CP455" s="664"/>
      <c r="CQ455" s="664"/>
      <c r="CR455" s="664"/>
      <c r="CS455" s="664"/>
      <c r="CT455" s="664"/>
      <c r="CU455" s="664"/>
      <c r="CV455" s="664"/>
      <c r="CW455" s="664"/>
      <c r="CX455" s="664"/>
      <c r="CY455" s="664"/>
      <c r="CZ455" s="664"/>
      <c r="DA455" s="664"/>
      <c r="DB455" s="664"/>
      <c r="DC455" s="664"/>
      <c r="DD455" s="664"/>
      <c r="DE455" s="664"/>
      <c r="DF455" s="664"/>
      <c r="DG455" s="664"/>
      <c r="DH455" s="664"/>
      <c r="DI455" s="664"/>
      <c r="DJ455" s="664"/>
      <c r="DK455" s="664"/>
      <c r="DL455" s="664"/>
      <c r="DM455" s="664"/>
      <c r="DN455" s="664"/>
      <c r="DO455" s="664"/>
      <c r="DP455" s="664"/>
      <c r="DQ455" s="664"/>
      <c r="DR455" s="664"/>
      <c r="DS455" s="664"/>
      <c r="DT455" s="664"/>
      <c r="DU455" s="664"/>
      <c r="DV455" s="664"/>
      <c r="DW455" s="664"/>
      <c r="DX455" s="664"/>
      <c r="DY455" s="664"/>
      <c r="DZ455" s="664"/>
      <c r="EA455" s="664"/>
      <c r="EB455" s="664"/>
      <c r="EC455" s="664"/>
      <c r="ED455" s="664"/>
      <c r="EE455" s="659"/>
      <c r="EF455" s="662"/>
      <c r="EG455" s="662"/>
      <c r="EH455" s="662"/>
      <c r="EI455" s="216"/>
      <c r="EJ455" s="673"/>
      <c r="EK455" s="673"/>
      <c r="EL455" s="673"/>
      <c r="EM455" s="673"/>
      <c r="EN455" s="673"/>
      <c r="EO455" s="673"/>
      <c r="EP455" s="673"/>
      <c r="EQ455" s="673"/>
      <c r="ER455" s="673"/>
      <c r="ES455" s="673"/>
      <c r="ET455" s="673"/>
      <c r="EU455" s="673"/>
      <c r="EV455" s="673"/>
      <c r="EW455" s="673"/>
      <c r="EX455" s="673"/>
      <c r="EY455" s="673"/>
      <c r="EZ455" s="673"/>
      <c r="FA455" s="673"/>
      <c r="FB455" s="673"/>
      <c r="FC455" s="673"/>
      <c r="FD455" s="673"/>
      <c r="FE455" s="673"/>
      <c r="FF455" s="673"/>
      <c r="FG455" s="673"/>
      <c r="FH455" s="673"/>
      <c r="FI455" s="673"/>
      <c r="FJ455" s="673"/>
      <c r="FK455" s="673"/>
      <c r="FL455" s="673"/>
      <c r="FM455" s="673"/>
      <c r="FN455" s="673"/>
      <c r="FO455" s="673"/>
      <c r="FP455" s="673"/>
      <c r="FQ455" s="673"/>
      <c r="FR455" s="673"/>
      <c r="FS455" s="673"/>
      <c r="FT455" s="673"/>
      <c r="FU455" s="673"/>
      <c r="FV455" s="673"/>
      <c r="FW455" s="673"/>
      <c r="FX455" s="673"/>
      <c r="FY455" s="673"/>
      <c r="FZ455" s="673"/>
      <c r="GA455" s="673"/>
      <c r="GB455" s="673"/>
      <c r="GC455" s="673"/>
      <c r="GD455" s="673"/>
      <c r="GE455" s="673"/>
      <c r="GF455" s="673"/>
      <c r="GG455" s="673"/>
      <c r="GH455" s="673"/>
      <c r="GI455" s="673"/>
      <c r="GJ455" s="673"/>
      <c r="GK455" s="673"/>
      <c r="GL455" s="673"/>
      <c r="GM455" s="673"/>
      <c r="GN455" s="673"/>
      <c r="GO455" s="673"/>
      <c r="GP455" s="673"/>
      <c r="GQ455" s="673"/>
      <c r="GR455" s="673"/>
      <c r="GS455" s="673"/>
      <c r="GT455" s="673"/>
      <c r="GU455" s="673"/>
      <c r="GV455" s="673"/>
      <c r="GW455" s="673"/>
      <c r="GX455" s="673"/>
      <c r="GY455" s="673"/>
      <c r="GZ455" s="673"/>
      <c r="HA455" s="673"/>
      <c r="HB455" s="673"/>
      <c r="HC455" s="673"/>
      <c r="HD455" s="673"/>
      <c r="HE455" s="673"/>
      <c r="HF455" s="673"/>
      <c r="HG455" s="673"/>
      <c r="HH455" s="673"/>
      <c r="HI455" s="673"/>
      <c r="HJ455" s="673"/>
      <c r="HK455" s="673"/>
      <c r="HL455" s="673"/>
      <c r="HM455" s="673"/>
      <c r="HN455" s="673"/>
      <c r="HO455" s="673"/>
      <c r="HP455" s="673"/>
      <c r="HQ455" s="673"/>
      <c r="HR455" s="673"/>
      <c r="HS455" s="673"/>
      <c r="HT455" s="673"/>
      <c r="HU455" s="673"/>
      <c r="HV455" s="673"/>
      <c r="HW455" s="673"/>
      <c r="HX455" s="673"/>
      <c r="HY455" s="673"/>
      <c r="HZ455" s="673"/>
      <c r="IA455" s="673"/>
      <c r="IB455" s="673"/>
      <c r="IC455" s="673"/>
      <c r="ID455" s="673"/>
      <c r="IE455" s="673"/>
      <c r="IF455" s="673"/>
      <c r="IG455" s="673"/>
      <c r="IH455" s="673"/>
      <c r="II455" s="673"/>
      <c r="IJ455" s="673"/>
      <c r="IK455" s="673"/>
      <c r="IL455" s="673"/>
      <c r="IM455" s="673"/>
      <c r="IN455" s="673"/>
      <c r="IO455" s="673"/>
      <c r="IP455" s="673"/>
      <c r="IQ455" s="664"/>
    </row>
    <row r="456" spans="18:251" ht="16.5" hidden="1" customHeight="1">
      <c r="R456" s="659"/>
      <c r="S456" s="659"/>
      <c r="T456" s="659"/>
      <c r="U456" s="664"/>
      <c r="V456" s="660"/>
      <c r="W456" s="664"/>
      <c r="X456" s="664"/>
      <c r="Y456" s="664"/>
      <c r="Z456" s="664"/>
      <c r="AA456" s="664"/>
      <c r="AB456" s="664"/>
      <c r="AC456" s="664"/>
      <c r="AD456" s="664"/>
      <c r="AE456" s="664"/>
      <c r="AF456" s="664"/>
      <c r="AG456" s="664"/>
      <c r="AH456" s="664"/>
      <c r="AI456" s="664"/>
      <c r="AJ456" s="664"/>
      <c r="AK456" s="664"/>
      <c r="AL456" s="664"/>
      <c r="AM456" s="664"/>
      <c r="AN456" s="664"/>
      <c r="AO456" s="664"/>
      <c r="AP456" s="664"/>
      <c r="AQ456" s="664"/>
      <c r="AR456" s="664"/>
      <c r="AS456" s="664"/>
      <c r="AT456" s="664"/>
      <c r="AU456" s="664"/>
      <c r="AV456" s="664"/>
      <c r="AW456" s="664"/>
      <c r="AX456" s="664"/>
      <c r="AY456" s="664"/>
      <c r="AZ456" s="664"/>
      <c r="BA456" s="664"/>
      <c r="BB456" s="664"/>
      <c r="BC456" s="664"/>
      <c r="BD456" s="664"/>
      <c r="BE456" s="664"/>
      <c r="BF456" s="664"/>
      <c r="BG456" s="664"/>
      <c r="BH456" s="664"/>
      <c r="BI456" s="664"/>
      <c r="BJ456" s="664"/>
      <c r="BK456" s="664"/>
      <c r="BL456" s="664"/>
      <c r="BM456" s="664"/>
      <c r="BN456" s="664"/>
      <c r="BO456" s="664"/>
      <c r="BP456" s="664"/>
      <c r="BQ456" s="664"/>
      <c r="BR456" s="664"/>
      <c r="BS456" s="664"/>
      <c r="BT456" s="664"/>
      <c r="BU456" s="664"/>
      <c r="BV456" s="664"/>
      <c r="BW456" s="664"/>
      <c r="BX456" s="664"/>
      <c r="BY456" s="664"/>
      <c r="BZ456" s="664"/>
      <c r="CA456" s="664"/>
      <c r="CB456" s="664"/>
      <c r="CC456" s="664"/>
      <c r="CD456" s="664"/>
      <c r="CE456" s="664"/>
      <c r="CF456" s="664"/>
      <c r="CG456" s="664"/>
      <c r="CH456" s="664"/>
      <c r="CI456" s="664"/>
      <c r="CJ456" s="664"/>
      <c r="CK456" s="664"/>
      <c r="CL456" s="664"/>
      <c r="CM456" s="664"/>
      <c r="CN456" s="664"/>
      <c r="CO456" s="664"/>
      <c r="CP456" s="664"/>
      <c r="CQ456" s="664"/>
      <c r="CR456" s="664"/>
      <c r="CS456" s="664"/>
      <c r="CT456" s="664"/>
      <c r="CU456" s="664"/>
      <c r="CV456" s="664"/>
      <c r="CW456" s="664"/>
      <c r="CX456" s="664"/>
      <c r="CY456" s="664"/>
      <c r="CZ456" s="664"/>
      <c r="DA456" s="664"/>
      <c r="DB456" s="664"/>
      <c r="DC456" s="664"/>
      <c r="DD456" s="664"/>
      <c r="DE456" s="664"/>
      <c r="DF456" s="664"/>
      <c r="DG456" s="664"/>
      <c r="DH456" s="664"/>
      <c r="DI456" s="664"/>
      <c r="DJ456" s="664"/>
      <c r="DK456" s="664"/>
      <c r="DL456" s="664"/>
      <c r="DM456" s="664"/>
      <c r="DN456" s="664"/>
      <c r="DO456" s="664"/>
      <c r="DP456" s="664"/>
      <c r="DQ456" s="664"/>
      <c r="DR456" s="664"/>
      <c r="DS456" s="664"/>
      <c r="DT456" s="664"/>
      <c r="DU456" s="664"/>
      <c r="DV456" s="664"/>
      <c r="DW456" s="664"/>
      <c r="DX456" s="664"/>
      <c r="DY456" s="664"/>
      <c r="DZ456" s="664"/>
      <c r="EA456" s="664"/>
      <c r="EB456" s="664"/>
      <c r="EC456" s="664"/>
      <c r="ED456" s="664"/>
      <c r="EE456" s="659"/>
      <c r="EF456" s="662"/>
      <c r="EG456" s="662"/>
      <c r="EH456" s="662"/>
      <c r="EI456" s="216"/>
      <c r="EJ456" s="673"/>
      <c r="EK456" s="673"/>
      <c r="EL456" s="673"/>
      <c r="EM456" s="673"/>
      <c r="EN456" s="673"/>
      <c r="EO456" s="673"/>
      <c r="EP456" s="673"/>
      <c r="EQ456" s="673"/>
      <c r="ER456" s="673"/>
      <c r="ES456" s="673"/>
      <c r="ET456" s="673"/>
      <c r="EU456" s="673"/>
      <c r="EV456" s="673"/>
      <c r="EW456" s="673"/>
      <c r="EX456" s="673"/>
      <c r="EY456" s="673"/>
      <c r="EZ456" s="673"/>
      <c r="FA456" s="673"/>
      <c r="FB456" s="673"/>
      <c r="FC456" s="673"/>
      <c r="FD456" s="673"/>
      <c r="FE456" s="673"/>
      <c r="FF456" s="673"/>
      <c r="FG456" s="673"/>
      <c r="FH456" s="673"/>
      <c r="FI456" s="673"/>
      <c r="FJ456" s="673"/>
      <c r="FK456" s="673"/>
      <c r="FL456" s="673"/>
      <c r="FM456" s="673"/>
      <c r="FN456" s="673"/>
      <c r="FO456" s="673"/>
      <c r="FP456" s="673"/>
      <c r="FQ456" s="673"/>
      <c r="FR456" s="673"/>
      <c r="FS456" s="673"/>
      <c r="FT456" s="673"/>
      <c r="FU456" s="673"/>
      <c r="FV456" s="673"/>
      <c r="FW456" s="673"/>
      <c r="FX456" s="673"/>
      <c r="FY456" s="673"/>
      <c r="FZ456" s="673"/>
      <c r="GA456" s="673"/>
      <c r="GB456" s="673"/>
      <c r="GC456" s="673"/>
      <c r="GD456" s="673"/>
      <c r="GE456" s="673"/>
      <c r="GF456" s="673"/>
      <c r="GG456" s="673"/>
      <c r="GH456" s="673"/>
      <c r="GI456" s="673"/>
      <c r="GJ456" s="673"/>
      <c r="GK456" s="673"/>
      <c r="GL456" s="673"/>
      <c r="GM456" s="673"/>
      <c r="GN456" s="673"/>
      <c r="GO456" s="673"/>
      <c r="GP456" s="673"/>
      <c r="GQ456" s="673"/>
      <c r="GR456" s="673"/>
      <c r="GS456" s="673"/>
      <c r="GT456" s="673"/>
      <c r="GU456" s="673"/>
      <c r="GV456" s="673"/>
      <c r="GW456" s="673"/>
      <c r="GX456" s="673"/>
      <c r="GY456" s="673"/>
      <c r="GZ456" s="673"/>
      <c r="HA456" s="673"/>
      <c r="HB456" s="673"/>
      <c r="HC456" s="673"/>
      <c r="HD456" s="673"/>
      <c r="HE456" s="673"/>
      <c r="HF456" s="673"/>
      <c r="HG456" s="673"/>
      <c r="HH456" s="673"/>
      <c r="HI456" s="673"/>
      <c r="HJ456" s="673"/>
      <c r="HK456" s="673"/>
      <c r="HL456" s="673"/>
      <c r="HM456" s="673"/>
      <c r="HN456" s="673"/>
      <c r="HO456" s="673"/>
      <c r="HP456" s="673"/>
      <c r="HQ456" s="673"/>
      <c r="HR456" s="673"/>
      <c r="HS456" s="673"/>
      <c r="HT456" s="673"/>
      <c r="HU456" s="673"/>
      <c r="HV456" s="673"/>
      <c r="HW456" s="673"/>
      <c r="HX456" s="673"/>
      <c r="HY456" s="673"/>
      <c r="HZ456" s="673"/>
      <c r="IA456" s="673"/>
      <c r="IB456" s="673"/>
      <c r="IC456" s="673"/>
      <c r="ID456" s="673"/>
      <c r="IE456" s="673"/>
      <c r="IF456" s="673"/>
      <c r="IG456" s="673"/>
      <c r="IH456" s="673"/>
      <c r="II456" s="673"/>
      <c r="IJ456" s="673"/>
      <c r="IK456" s="673"/>
      <c r="IL456" s="673"/>
      <c r="IM456" s="673"/>
      <c r="IN456" s="673"/>
      <c r="IO456" s="673"/>
      <c r="IP456" s="673"/>
      <c r="IQ456" s="664"/>
    </row>
    <row r="457" spans="18:251" ht="16.5" hidden="1" customHeight="1">
      <c r="R457" s="659"/>
      <c r="S457" s="659"/>
      <c r="T457" s="659"/>
      <c r="U457" s="664"/>
      <c r="V457" s="660"/>
      <c r="W457" s="664"/>
      <c r="X457" s="664"/>
      <c r="Y457" s="664"/>
      <c r="Z457" s="664"/>
      <c r="AA457" s="664"/>
      <c r="AB457" s="664"/>
      <c r="AC457" s="664"/>
      <c r="AD457" s="664"/>
      <c r="AE457" s="664"/>
      <c r="AF457" s="664"/>
      <c r="AG457" s="664"/>
      <c r="AH457" s="664"/>
      <c r="AI457" s="664"/>
      <c r="AJ457" s="664"/>
      <c r="AK457" s="664"/>
      <c r="AL457" s="664"/>
      <c r="AM457" s="664"/>
      <c r="AN457" s="664"/>
      <c r="AO457" s="664"/>
      <c r="AP457" s="664"/>
      <c r="AQ457" s="664"/>
      <c r="AR457" s="664"/>
      <c r="AS457" s="664"/>
      <c r="AT457" s="664"/>
      <c r="AU457" s="664"/>
      <c r="AV457" s="664"/>
      <c r="AW457" s="664"/>
      <c r="AX457" s="664"/>
      <c r="AY457" s="664"/>
      <c r="AZ457" s="664"/>
      <c r="BA457" s="664"/>
      <c r="BB457" s="664"/>
      <c r="BC457" s="664"/>
      <c r="BD457" s="664"/>
      <c r="BE457" s="664"/>
      <c r="BF457" s="664"/>
      <c r="BG457" s="664"/>
      <c r="BH457" s="664"/>
      <c r="BI457" s="664"/>
      <c r="BJ457" s="664"/>
      <c r="BK457" s="664"/>
      <c r="BL457" s="664"/>
      <c r="BM457" s="664"/>
      <c r="BN457" s="664"/>
      <c r="BO457" s="664"/>
      <c r="BP457" s="664"/>
      <c r="BQ457" s="664"/>
      <c r="BR457" s="664"/>
      <c r="BS457" s="664"/>
      <c r="BT457" s="664"/>
      <c r="BU457" s="664"/>
      <c r="BV457" s="664"/>
      <c r="BW457" s="664"/>
      <c r="BX457" s="664"/>
      <c r="BY457" s="664"/>
      <c r="BZ457" s="664"/>
      <c r="CA457" s="664"/>
      <c r="CB457" s="664"/>
      <c r="CC457" s="664"/>
      <c r="CD457" s="664"/>
      <c r="CE457" s="664"/>
      <c r="CF457" s="664"/>
      <c r="CG457" s="664"/>
      <c r="CH457" s="664"/>
      <c r="CI457" s="664"/>
      <c r="CJ457" s="664"/>
      <c r="CK457" s="664"/>
      <c r="CL457" s="664"/>
      <c r="CM457" s="664"/>
      <c r="CN457" s="664"/>
      <c r="CO457" s="664"/>
      <c r="CP457" s="664"/>
      <c r="CQ457" s="664"/>
      <c r="CR457" s="664"/>
      <c r="CS457" s="664"/>
      <c r="CT457" s="664"/>
      <c r="CU457" s="664"/>
      <c r="CV457" s="664"/>
      <c r="CW457" s="664"/>
      <c r="CX457" s="664"/>
      <c r="CY457" s="664"/>
      <c r="CZ457" s="664"/>
      <c r="DA457" s="664"/>
      <c r="DB457" s="664"/>
      <c r="DC457" s="664"/>
      <c r="DD457" s="664"/>
      <c r="DE457" s="664"/>
      <c r="DF457" s="664"/>
      <c r="DG457" s="664"/>
      <c r="DH457" s="664"/>
      <c r="DI457" s="664"/>
      <c r="DJ457" s="664"/>
      <c r="DK457" s="664"/>
      <c r="DL457" s="664"/>
      <c r="DM457" s="664"/>
      <c r="DN457" s="664"/>
      <c r="DO457" s="664"/>
      <c r="DP457" s="664"/>
      <c r="DQ457" s="664"/>
      <c r="DR457" s="664"/>
      <c r="DS457" s="664"/>
      <c r="DT457" s="664"/>
      <c r="DU457" s="664"/>
      <c r="DV457" s="664"/>
      <c r="DW457" s="664"/>
      <c r="DX457" s="664"/>
      <c r="DY457" s="664"/>
      <c r="DZ457" s="664"/>
      <c r="EA457" s="664"/>
      <c r="EB457" s="664"/>
      <c r="EC457" s="664"/>
      <c r="ED457" s="664"/>
      <c r="EE457" s="659"/>
      <c r="EF457" s="662"/>
      <c r="EG457" s="662"/>
      <c r="EH457" s="662"/>
      <c r="EI457" s="216"/>
      <c r="EJ457" s="673"/>
      <c r="EK457" s="673"/>
      <c r="EL457" s="673"/>
      <c r="EM457" s="673"/>
      <c r="EN457" s="673"/>
      <c r="EO457" s="673"/>
      <c r="EP457" s="673"/>
      <c r="EQ457" s="673"/>
      <c r="ER457" s="673"/>
      <c r="ES457" s="673"/>
      <c r="ET457" s="673"/>
      <c r="EU457" s="673"/>
      <c r="EV457" s="673"/>
      <c r="EW457" s="673"/>
      <c r="EX457" s="673"/>
      <c r="EY457" s="673"/>
      <c r="EZ457" s="673"/>
      <c r="FA457" s="673"/>
      <c r="FB457" s="673"/>
      <c r="FC457" s="673"/>
      <c r="FD457" s="673"/>
      <c r="FE457" s="673"/>
      <c r="FF457" s="673"/>
      <c r="FG457" s="673"/>
      <c r="FH457" s="673"/>
      <c r="FI457" s="673"/>
      <c r="FJ457" s="673"/>
      <c r="FK457" s="673"/>
      <c r="FL457" s="673"/>
      <c r="FM457" s="673"/>
      <c r="FN457" s="673"/>
      <c r="FO457" s="673"/>
      <c r="FP457" s="673"/>
      <c r="FQ457" s="673"/>
      <c r="FR457" s="673"/>
      <c r="FS457" s="673"/>
      <c r="FT457" s="673"/>
      <c r="FU457" s="673"/>
      <c r="FV457" s="673"/>
      <c r="FW457" s="673"/>
      <c r="FX457" s="673"/>
      <c r="FY457" s="673"/>
      <c r="FZ457" s="673"/>
      <c r="GA457" s="673"/>
      <c r="GB457" s="673"/>
      <c r="GC457" s="673"/>
      <c r="GD457" s="673"/>
      <c r="GE457" s="673"/>
      <c r="GF457" s="673"/>
      <c r="GG457" s="673"/>
      <c r="GH457" s="673"/>
      <c r="GI457" s="673"/>
      <c r="GJ457" s="673"/>
      <c r="GK457" s="673"/>
      <c r="GL457" s="673"/>
      <c r="GM457" s="673"/>
      <c r="GN457" s="673"/>
      <c r="GO457" s="673"/>
      <c r="GP457" s="673"/>
      <c r="GQ457" s="673"/>
      <c r="GR457" s="673"/>
      <c r="GS457" s="673"/>
      <c r="GT457" s="673"/>
      <c r="GU457" s="673"/>
      <c r="GV457" s="673"/>
      <c r="GW457" s="673"/>
      <c r="GX457" s="673"/>
      <c r="GY457" s="673"/>
      <c r="GZ457" s="673"/>
      <c r="HA457" s="673"/>
      <c r="HB457" s="673"/>
      <c r="HC457" s="673"/>
      <c r="HD457" s="673"/>
      <c r="HE457" s="673"/>
      <c r="HF457" s="673"/>
      <c r="HG457" s="673"/>
      <c r="HH457" s="673"/>
      <c r="HI457" s="673"/>
      <c r="HJ457" s="673"/>
      <c r="HK457" s="673"/>
      <c r="HL457" s="673"/>
      <c r="HM457" s="673"/>
      <c r="HN457" s="673"/>
      <c r="HO457" s="673"/>
      <c r="HP457" s="673"/>
      <c r="HQ457" s="673"/>
      <c r="HR457" s="673"/>
      <c r="HS457" s="673"/>
      <c r="HT457" s="673"/>
      <c r="HU457" s="673"/>
      <c r="HV457" s="673"/>
      <c r="HW457" s="673"/>
      <c r="HX457" s="673"/>
      <c r="HY457" s="673"/>
      <c r="HZ457" s="673"/>
      <c r="IA457" s="673"/>
      <c r="IB457" s="673"/>
      <c r="IC457" s="673"/>
      <c r="ID457" s="673"/>
      <c r="IE457" s="673"/>
      <c r="IF457" s="673"/>
      <c r="IG457" s="673"/>
      <c r="IH457" s="673"/>
      <c r="II457" s="673"/>
      <c r="IJ457" s="673"/>
      <c r="IK457" s="673"/>
      <c r="IL457" s="673"/>
      <c r="IM457" s="673"/>
      <c r="IN457" s="673"/>
      <c r="IO457" s="673"/>
      <c r="IP457" s="673"/>
      <c r="IQ457" s="664"/>
    </row>
    <row r="458" spans="18:251" ht="16.5" hidden="1" customHeight="1">
      <c r="R458" s="659"/>
      <c r="S458" s="659"/>
      <c r="T458" s="659"/>
      <c r="U458" s="664"/>
      <c r="V458" s="660"/>
      <c r="W458" s="664"/>
      <c r="X458" s="664"/>
      <c r="Y458" s="664"/>
      <c r="Z458" s="664"/>
      <c r="AA458" s="664"/>
      <c r="AB458" s="664"/>
      <c r="AC458" s="664"/>
      <c r="AD458" s="664"/>
      <c r="AE458" s="664"/>
      <c r="AF458" s="664"/>
      <c r="AG458" s="664"/>
      <c r="AH458" s="664"/>
      <c r="AI458" s="664"/>
      <c r="AJ458" s="664"/>
      <c r="AK458" s="664"/>
      <c r="AL458" s="664"/>
      <c r="AM458" s="664"/>
      <c r="AN458" s="664"/>
      <c r="AO458" s="664"/>
      <c r="AP458" s="664"/>
      <c r="AQ458" s="664"/>
      <c r="AR458" s="664"/>
      <c r="AS458" s="664"/>
      <c r="AT458" s="664"/>
      <c r="AU458" s="664"/>
      <c r="AV458" s="664"/>
      <c r="AW458" s="664"/>
      <c r="AX458" s="664"/>
      <c r="AY458" s="664"/>
      <c r="AZ458" s="664"/>
      <c r="BA458" s="664"/>
      <c r="BB458" s="664"/>
      <c r="BC458" s="664"/>
      <c r="BD458" s="664"/>
      <c r="BE458" s="664"/>
      <c r="BF458" s="664"/>
      <c r="BG458" s="664"/>
      <c r="BH458" s="664"/>
      <c r="BI458" s="664"/>
      <c r="BJ458" s="664"/>
      <c r="BK458" s="664"/>
      <c r="BL458" s="664"/>
      <c r="BM458" s="664"/>
      <c r="BN458" s="664"/>
      <c r="BO458" s="664"/>
      <c r="BP458" s="664"/>
      <c r="BQ458" s="664"/>
      <c r="BR458" s="664"/>
      <c r="BS458" s="664"/>
      <c r="BT458" s="664"/>
      <c r="BU458" s="664"/>
      <c r="BV458" s="664"/>
      <c r="BW458" s="664"/>
      <c r="BX458" s="664"/>
      <c r="BY458" s="664"/>
      <c r="BZ458" s="664"/>
      <c r="CA458" s="664"/>
      <c r="CB458" s="664"/>
      <c r="CC458" s="664"/>
      <c r="CD458" s="664"/>
      <c r="CE458" s="664"/>
      <c r="CF458" s="664"/>
      <c r="CG458" s="664"/>
      <c r="CH458" s="664"/>
      <c r="CI458" s="664"/>
      <c r="CJ458" s="664"/>
      <c r="CK458" s="664"/>
      <c r="CL458" s="664"/>
      <c r="CM458" s="664"/>
      <c r="CN458" s="664"/>
      <c r="CO458" s="664"/>
      <c r="CP458" s="664"/>
      <c r="CQ458" s="664"/>
      <c r="CR458" s="664"/>
      <c r="CS458" s="664"/>
      <c r="CT458" s="664"/>
      <c r="CU458" s="664"/>
      <c r="CV458" s="664"/>
      <c r="CW458" s="664"/>
      <c r="CX458" s="664"/>
      <c r="CY458" s="664"/>
      <c r="CZ458" s="664"/>
      <c r="DA458" s="664"/>
      <c r="DB458" s="664"/>
      <c r="DC458" s="664"/>
      <c r="DD458" s="664"/>
      <c r="DE458" s="664"/>
      <c r="DF458" s="664"/>
      <c r="DG458" s="664"/>
      <c r="DH458" s="664"/>
      <c r="DI458" s="664"/>
      <c r="DJ458" s="664"/>
      <c r="DK458" s="664"/>
      <c r="DL458" s="664"/>
      <c r="DM458" s="664"/>
      <c r="DN458" s="664"/>
      <c r="DO458" s="664"/>
      <c r="DP458" s="664"/>
      <c r="DQ458" s="664"/>
      <c r="DR458" s="664"/>
      <c r="DS458" s="664"/>
      <c r="DT458" s="664"/>
      <c r="DU458" s="664"/>
      <c r="DV458" s="664"/>
      <c r="DW458" s="664"/>
      <c r="DX458" s="664"/>
      <c r="DY458" s="664"/>
      <c r="DZ458" s="664"/>
      <c r="EA458" s="664"/>
      <c r="EB458" s="664"/>
      <c r="EC458" s="664"/>
      <c r="ED458" s="664"/>
      <c r="EE458" s="659"/>
      <c r="EF458" s="662"/>
      <c r="EG458" s="662"/>
      <c r="EH458" s="662"/>
      <c r="EI458" s="216"/>
      <c r="EJ458" s="673"/>
      <c r="EK458" s="673"/>
      <c r="EL458" s="673"/>
      <c r="EM458" s="673"/>
      <c r="EN458" s="673"/>
      <c r="EO458" s="673"/>
      <c r="EP458" s="673"/>
      <c r="EQ458" s="673"/>
      <c r="ER458" s="673"/>
      <c r="ES458" s="673"/>
      <c r="ET458" s="673"/>
      <c r="EU458" s="673"/>
      <c r="EV458" s="673"/>
      <c r="EW458" s="673"/>
      <c r="EX458" s="673"/>
      <c r="EY458" s="673"/>
      <c r="EZ458" s="673"/>
      <c r="FA458" s="673"/>
      <c r="FB458" s="673"/>
      <c r="FC458" s="673"/>
      <c r="FD458" s="673"/>
      <c r="FE458" s="673"/>
      <c r="FF458" s="673"/>
      <c r="FG458" s="673"/>
      <c r="FH458" s="673"/>
      <c r="FI458" s="673"/>
      <c r="FJ458" s="673"/>
      <c r="FK458" s="673"/>
      <c r="FL458" s="673"/>
      <c r="FM458" s="673"/>
      <c r="FN458" s="673"/>
      <c r="FO458" s="673"/>
      <c r="FP458" s="673"/>
      <c r="FQ458" s="673"/>
      <c r="FR458" s="673"/>
      <c r="FS458" s="673"/>
      <c r="FT458" s="673"/>
      <c r="FU458" s="673"/>
      <c r="FV458" s="673"/>
      <c r="FW458" s="673"/>
      <c r="FX458" s="673"/>
      <c r="FY458" s="673"/>
      <c r="FZ458" s="673"/>
      <c r="GA458" s="673"/>
      <c r="GB458" s="673"/>
      <c r="GC458" s="673"/>
      <c r="GD458" s="673"/>
      <c r="GE458" s="673"/>
      <c r="GF458" s="673"/>
      <c r="GG458" s="673"/>
      <c r="GH458" s="673"/>
      <c r="GI458" s="673"/>
      <c r="GJ458" s="673"/>
      <c r="GK458" s="673"/>
      <c r="GL458" s="673"/>
      <c r="GM458" s="673"/>
      <c r="GN458" s="673"/>
      <c r="GO458" s="673"/>
      <c r="GP458" s="673"/>
      <c r="GQ458" s="673"/>
      <c r="GR458" s="673"/>
      <c r="GS458" s="673"/>
      <c r="GT458" s="673"/>
      <c r="GU458" s="673"/>
      <c r="GV458" s="673"/>
      <c r="GW458" s="673"/>
      <c r="GX458" s="673"/>
      <c r="GY458" s="673"/>
      <c r="GZ458" s="673"/>
      <c r="HA458" s="673"/>
      <c r="HB458" s="673"/>
      <c r="HC458" s="673"/>
      <c r="HD458" s="673"/>
      <c r="HE458" s="673"/>
      <c r="HF458" s="673"/>
      <c r="HG458" s="673"/>
      <c r="HH458" s="673"/>
      <c r="HI458" s="673"/>
      <c r="HJ458" s="673"/>
      <c r="HK458" s="673"/>
      <c r="HL458" s="673"/>
      <c r="HM458" s="673"/>
      <c r="HN458" s="673"/>
      <c r="HO458" s="673"/>
      <c r="HP458" s="673"/>
      <c r="HQ458" s="673"/>
      <c r="HR458" s="673"/>
      <c r="HS458" s="673"/>
      <c r="HT458" s="673"/>
      <c r="HU458" s="673"/>
      <c r="HV458" s="673"/>
      <c r="HW458" s="673"/>
      <c r="HX458" s="673"/>
      <c r="HY458" s="673"/>
      <c r="HZ458" s="673"/>
      <c r="IA458" s="673"/>
      <c r="IB458" s="673"/>
      <c r="IC458" s="673"/>
      <c r="ID458" s="673"/>
      <c r="IE458" s="673"/>
      <c r="IF458" s="673"/>
      <c r="IG458" s="673"/>
      <c r="IH458" s="673"/>
      <c r="II458" s="673"/>
      <c r="IJ458" s="673"/>
      <c r="IK458" s="673"/>
      <c r="IL458" s="673"/>
      <c r="IM458" s="673"/>
      <c r="IN458" s="673"/>
      <c r="IO458" s="673"/>
      <c r="IP458" s="673"/>
      <c r="IQ458" s="664"/>
    </row>
    <row r="459" spans="18:251" ht="16.5" hidden="1" customHeight="1">
      <c r="R459" s="659"/>
      <c r="S459" s="659"/>
      <c r="T459" s="659"/>
      <c r="U459" s="664"/>
      <c r="V459" s="660"/>
      <c r="W459" s="664"/>
      <c r="X459" s="664"/>
      <c r="Y459" s="664"/>
      <c r="Z459" s="664"/>
      <c r="AA459" s="664"/>
      <c r="AB459" s="664"/>
      <c r="AC459" s="664"/>
      <c r="AD459" s="664"/>
      <c r="AE459" s="664"/>
      <c r="AF459" s="664"/>
      <c r="AG459" s="664"/>
      <c r="AH459" s="664"/>
      <c r="AI459" s="664"/>
      <c r="AJ459" s="664"/>
      <c r="AK459" s="664"/>
      <c r="AL459" s="664"/>
      <c r="AM459" s="664"/>
      <c r="AN459" s="664"/>
      <c r="AO459" s="664"/>
      <c r="AP459" s="664"/>
      <c r="AQ459" s="664"/>
      <c r="AR459" s="664"/>
      <c r="AS459" s="664"/>
      <c r="AT459" s="664"/>
      <c r="AU459" s="664"/>
      <c r="AV459" s="664"/>
      <c r="AW459" s="664"/>
      <c r="AX459" s="664"/>
      <c r="AY459" s="664"/>
      <c r="AZ459" s="664"/>
      <c r="BA459" s="664"/>
      <c r="BB459" s="664"/>
      <c r="BC459" s="664"/>
      <c r="BD459" s="664"/>
      <c r="BE459" s="664"/>
      <c r="BF459" s="664"/>
      <c r="BG459" s="664"/>
      <c r="BH459" s="664"/>
      <c r="BI459" s="664"/>
      <c r="BJ459" s="664"/>
      <c r="BK459" s="664"/>
      <c r="BL459" s="664"/>
      <c r="BM459" s="664"/>
      <c r="BN459" s="664"/>
      <c r="BO459" s="664"/>
      <c r="BP459" s="664"/>
      <c r="BQ459" s="664"/>
      <c r="BR459" s="664"/>
      <c r="BS459" s="664"/>
      <c r="BT459" s="664"/>
      <c r="BU459" s="664"/>
      <c r="BV459" s="664"/>
      <c r="BW459" s="664"/>
      <c r="BX459" s="664"/>
      <c r="BY459" s="664"/>
      <c r="BZ459" s="664"/>
      <c r="CA459" s="664"/>
      <c r="CB459" s="664"/>
      <c r="CC459" s="664"/>
      <c r="CD459" s="664"/>
      <c r="CE459" s="664"/>
      <c r="CF459" s="664"/>
      <c r="CG459" s="664"/>
      <c r="CH459" s="664"/>
      <c r="CI459" s="664"/>
      <c r="CJ459" s="664"/>
      <c r="CK459" s="664"/>
      <c r="CL459" s="664"/>
      <c r="CM459" s="664"/>
      <c r="CN459" s="664"/>
      <c r="CO459" s="664"/>
      <c r="CP459" s="664"/>
      <c r="CQ459" s="664"/>
      <c r="CR459" s="664"/>
      <c r="CS459" s="664"/>
      <c r="CT459" s="664"/>
      <c r="CU459" s="664"/>
      <c r="CV459" s="664"/>
      <c r="CW459" s="664"/>
      <c r="CX459" s="664"/>
      <c r="CY459" s="664"/>
      <c r="CZ459" s="664"/>
      <c r="DA459" s="664"/>
      <c r="DB459" s="664"/>
      <c r="DC459" s="664"/>
      <c r="DD459" s="664"/>
      <c r="DE459" s="664"/>
      <c r="DF459" s="664"/>
      <c r="DG459" s="664"/>
      <c r="DH459" s="664"/>
      <c r="DI459" s="664"/>
      <c r="DJ459" s="664"/>
      <c r="DK459" s="664"/>
      <c r="DL459" s="664"/>
      <c r="DM459" s="664"/>
      <c r="DN459" s="664"/>
      <c r="DO459" s="664"/>
      <c r="DP459" s="664"/>
      <c r="DQ459" s="664"/>
      <c r="DR459" s="664"/>
      <c r="DS459" s="664"/>
      <c r="DT459" s="664"/>
      <c r="DU459" s="664"/>
      <c r="DV459" s="664"/>
      <c r="DW459" s="664"/>
      <c r="DX459" s="664"/>
      <c r="DY459" s="664"/>
      <c r="DZ459" s="664"/>
      <c r="EA459" s="664"/>
      <c r="EB459" s="664"/>
      <c r="EC459" s="664"/>
      <c r="ED459" s="664"/>
      <c r="EE459" s="659"/>
      <c r="EF459" s="662"/>
      <c r="EG459" s="662"/>
      <c r="EH459" s="662"/>
      <c r="EI459" s="216"/>
      <c r="EJ459" s="673"/>
      <c r="EK459" s="673"/>
      <c r="EL459" s="673"/>
      <c r="EM459" s="673"/>
      <c r="EN459" s="673"/>
      <c r="EO459" s="673"/>
      <c r="EP459" s="673"/>
      <c r="EQ459" s="673"/>
      <c r="ER459" s="673"/>
      <c r="ES459" s="673"/>
      <c r="ET459" s="673"/>
      <c r="EU459" s="673"/>
      <c r="EV459" s="673"/>
      <c r="EW459" s="673"/>
      <c r="EX459" s="673"/>
      <c r="EY459" s="673"/>
      <c r="EZ459" s="673"/>
      <c r="FA459" s="673"/>
      <c r="FB459" s="673"/>
      <c r="FC459" s="673"/>
      <c r="FD459" s="673"/>
      <c r="FE459" s="673"/>
      <c r="FF459" s="673"/>
      <c r="FG459" s="673"/>
      <c r="FH459" s="673"/>
      <c r="FI459" s="673"/>
      <c r="FJ459" s="673"/>
      <c r="FK459" s="673"/>
      <c r="FL459" s="673"/>
      <c r="FM459" s="673"/>
      <c r="FN459" s="673"/>
      <c r="FO459" s="673"/>
      <c r="FP459" s="673"/>
      <c r="FQ459" s="673"/>
      <c r="FR459" s="673"/>
      <c r="FS459" s="673"/>
      <c r="FT459" s="673"/>
      <c r="FU459" s="673"/>
      <c r="FV459" s="673"/>
      <c r="FW459" s="673"/>
      <c r="FX459" s="673"/>
      <c r="FY459" s="673"/>
      <c r="FZ459" s="673"/>
      <c r="GA459" s="673"/>
      <c r="GB459" s="673"/>
      <c r="GC459" s="673"/>
      <c r="GD459" s="673"/>
      <c r="GE459" s="673"/>
      <c r="GF459" s="673"/>
      <c r="GG459" s="673"/>
      <c r="GH459" s="673"/>
      <c r="GI459" s="673"/>
      <c r="GJ459" s="673"/>
      <c r="GK459" s="673"/>
      <c r="GL459" s="673"/>
      <c r="GM459" s="673"/>
      <c r="GN459" s="673"/>
      <c r="GO459" s="673"/>
      <c r="GP459" s="673"/>
      <c r="GQ459" s="673"/>
      <c r="GR459" s="673"/>
      <c r="GS459" s="673"/>
      <c r="GT459" s="673"/>
      <c r="GU459" s="673"/>
      <c r="GV459" s="673"/>
      <c r="GW459" s="673"/>
      <c r="GX459" s="673"/>
      <c r="GY459" s="673"/>
      <c r="GZ459" s="673"/>
      <c r="HA459" s="673"/>
      <c r="HB459" s="673"/>
      <c r="HC459" s="673"/>
      <c r="HD459" s="673"/>
      <c r="HE459" s="673"/>
      <c r="HF459" s="673"/>
      <c r="HG459" s="673"/>
      <c r="HH459" s="673"/>
      <c r="HI459" s="673"/>
      <c r="HJ459" s="673"/>
      <c r="HK459" s="673"/>
      <c r="HL459" s="673"/>
      <c r="HM459" s="673"/>
      <c r="HN459" s="673"/>
      <c r="HO459" s="673"/>
      <c r="HP459" s="673"/>
      <c r="HQ459" s="673"/>
      <c r="HR459" s="673"/>
      <c r="HS459" s="673"/>
      <c r="HT459" s="673"/>
      <c r="HU459" s="673"/>
      <c r="HV459" s="673"/>
      <c r="HW459" s="673"/>
      <c r="HX459" s="673"/>
      <c r="HY459" s="673"/>
      <c r="HZ459" s="673"/>
      <c r="IA459" s="673"/>
      <c r="IB459" s="673"/>
      <c r="IC459" s="673"/>
      <c r="ID459" s="673"/>
      <c r="IE459" s="673"/>
      <c r="IF459" s="673"/>
      <c r="IG459" s="673"/>
      <c r="IH459" s="673"/>
      <c r="II459" s="673"/>
      <c r="IJ459" s="673"/>
      <c r="IK459" s="673"/>
      <c r="IL459" s="673"/>
      <c r="IM459" s="673"/>
      <c r="IN459" s="673"/>
      <c r="IO459" s="673"/>
      <c r="IP459" s="673"/>
      <c r="IQ459" s="664"/>
    </row>
    <row r="460" spans="18:251" ht="16.5" hidden="1" customHeight="1">
      <c r="R460" s="659"/>
      <c r="S460" s="659"/>
      <c r="T460" s="659"/>
      <c r="U460" s="664"/>
      <c r="V460" s="660"/>
      <c r="W460" s="664"/>
      <c r="X460" s="664"/>
      <c r="Y460" s="664"/>
      <c r="Z460" s="664"/>
      <c r="AA460" s="664"/>
      <c r="AB460" s="664"/>
      <c r="AC460" s="664"/>
      <c r="AD460" s="664"/>
      <c r="AE460" s="664"/>
      <c r="AF460" s="664"/>
      <c r="AG460" s="664"/>
      <c r="AH460" s="664"/>
      <c r="AI460" s="664"/>
      <c r="AJ460" s="664"/>
      <c r="AK460" s="664"/>
      <c r="AL460" s="664"/>
      <c r="AM460" s="664"/>
      <c r="AN460" s="664"/>
      <c r="AO460" s="664"/>
      <c r="AP460" s="664"/>
      <c r="AQ460" s="664"/>
      <c r="AR460" s="664"/>
      <c r="AS460" s="664"/>
      <c r="AT460" s="664"/>
      <c r="AU460" s="664"/>
      <c r="AV460" s="664"/>
      <c r="AW460" s="664"/>
      <c r="AX460" s="664"/>
      <c r="AY460" s="664"/>
      <c r="AZ460" s="664"/>
      <c r="BA460" s="664"/>
      <c r="BB460" s="664"/>
      <c r="BC460" s="664"/>
      <c r="BD460" s="664"/>
      <c r="BE460" s="664"/>
      <c r="BF460" s="664"/>
      <c r="BG460" s="664"/>
      <c r="BH460" s="664"/>
      <c r="BI460" s="664"/>
      <c r="BJ460" s="664"/>
      <c r="BK460" s="664"/>
      <c r="BL460" s="664"/>
      <c r="BM460" s="664"/>
      <c r="BN460" s="664"/>
      <c r="BO460" s="664"/>
      <c r="BP460" s="664"/>
      <c r="BQ460" s="664"/>
      <c r="BR460" s="664"/>
      <c r="BS460" s="664"/>
      <c r="BT460" s="664"/>
      <c r="BU460" s="664"/>
      <c r="BV460" s="664"/>
      <c r="BW460" s="664"/>
      <c r="BX460" s="664"/>
      <c r="BY460" s="664"/>
      <c r="BZ460" s="664"/>
      <c r="CA460" s="664"/>
      <c r="CB460" s="664"/>
      <c r="CC460" s="664"/>
      <c r="CD460" s="664"/>
      <c r="CE460" s="664"/>
      <c r="CF460" s="664"/>
      <c r="CG460" s="664"/>
      <c r="CH460" s="664"/>
      <c r="CI460" s="664"/>
      <c r="CJ460" s="664"/>
      <c r="CK460" s="664"/>
      <c r="CL460" s="664"/>
      <c r="CM460" s="664"/>
      <c r="CN460" s="664"/>
      <c r="CO460" s="664"/>
      <c r="CP460" s="664"/>
      <c r="CQ460" s="664"/>
      <c r="CR460" s="664"/>
      <c r="CS460" s="664"/>
      <c r="CT460" s="664"/>
      <c r="CU460" s="664"/>
      <c r="CV460" s="664"/>
      <c r="CW460" s="664"/>
      <c r="CX460" s="664"/>
      <c r="CY460" s="664"/>
      <c r="CZ460" s="664"/>
      <c r="DA460" s="664"/>
      <c r="DB460" s="664"/>
      <c r="DC460" s="664"/>
      <c r="DD460" s="664"/>
      <c r="DE460" s="664"/>
      <c r="DF460" s="664"/>
      <c r="DG460" s="664"/>
      <c r="DH460" s="664"/>
      <c r="DI460" s="664"/>
      <c r="DJ460" s="664"/>
      <c r="DK460" s="664"/>
      <c r="DL460" s="664"/>
      <c r="DM460" s="664"/>
      <c r="DN460" s="664"/>
      <c r="DO460" s="664"/>
      <c r="DP460" s="664"/>
      <c r="DQ460" s="664"/>
      <c r="DR460" s="664"/>
      <c r="DS460" s="664"/>
      <c r="DT460" s="664"/>
      <c r="DU460" s="664"/>
      <c r="DV460" s="664"/>
      <c r="DW460" s="664"/>
      <c r="DX460" s="664"/>
      <c r="DY460" s="664"/>
      <c r="DZ460" s="664"/>
      <c r="EA460" s="664"/>
      <c r="EB460" s="664"/>
      <c r="EC460" s="664"/>
      <c r="ED460" s="664"/>
      <c r="EE460" s="659"/>
      <c r="EF460" s="662"/>
      <c r="EG460" s="662"/>
      <c r="EH460" s="662"/>
      <c r="EI460" s="216"/>
      <c r="EJ460" s="673"/>
      <c r="EK460" s="673"/>
      <c r="EL460" s="673"/>
      <c r="EM460" s="673"/>
      <c r="EN460" s="673"/>
      <c r="EO460" s="673"/>
      <c r="EP460" s="673"/>
      <c r="EQ460" s="673"/>
      <c r="ER460" s="673"/>
      <c r="ES460" s="673"/>
      <c r="ET460" s="673"/>
      <c r="EU460" s="673"/>
      <c r="EV460" s="673"/>
      <c r="EW460" s="673"/>
      <c r="EX460" s="673"/>
      <c r="EY460" s="673"/>
      <c r="EZ460" s="673"/>
      <c r="FA460" s="673"/>
      <c r="FB460" s="673"/>
      <c r="FC460" s="673"/>
      <c r="FD460" s="673"/>
      <c r="FE460" s="673"/>
      <c r="FF460" s="673"/>
      <c r="FG460" s="673"/>
      <c r="FH460" s="673"/>
      <c r="FI460" s="673"/>
      <c r="FJ460" s="673"/>
      <c r="FK460" s="673"/>
      <c r="FL460" s="673"/>
      <c r="FM460" s="673"/>
      <c r="FN460" s="673"/>
      <c r="FO460" s="673"/>
      <c r="FP460" s="673"/>
      <c r="FQ460" s="673"/>
      <c r="FR460" s="673"/>
      <c r="FS460" s="673"/>
      <c r="FT460" s="673"/>
      <c r="FU460" s="673"/>
      <c r="FV460" s="673"/>
      <c r="FW460" s="673"/>
      <c r="FX460" s="673"/>
      <c r="FY460" s="673"/>
      <c r="FZ460" s="673"/>
      <c r="GA460" s="673"/>
      <c r="GB460" s="673"/>
      <c r="GC460" s="673"/>
      <c r="GD460" s="673"/>
      <c r="GE460" s="673"/>
      <c r="GF460" s="673"/>
      <c r="GG460" s="673"/>
      <c r="GH460" s="673"/>
      <c r="GI460" s="673"/>
      <c r="GJ460" s="673"/>
      <c r="GK460" s="673"/>
      <c r="GL460" s="673"/>
      <c r="GM460" s="673"/>
      <c r="GN460" s="673"/>
      <c r="GO460" s="673"/>
      <c r="GP460" s="673"/>
      <c r="GQ460" s="673"/>
      <c r="GR460" s="673"/>
      <c r="GS460" s="673"/>
      <c r="GT460" s="673"/>
      <c r="GU460" s="673"/>
      <c r="GV460" s="673"/>
      <c r="GW460" s="673"/>
      <c r="GX460" s="673"/>
      <c r="GY460" s="673"/>
      <c r="GZ460" s="673"/>
      <c r="HA460" s="673"/>
      <c r="HB460" s="673"/>
      <c r="HC460" s="673"/>
      <c r="HD460" s="673"/>
      <c r="HE460" s="673"/>
      <c r="HF460" s="673"/>
      <c r="HG460" s="673"/>
      <c r="HH460" s="673"/>
      <c r="HI460" s="673"/>
      <c r="HJ460" s="673"/>
      <c r="HK460" s="673"/>
      <c r="HL460" s="673"/>
      <c r="HM460" s="673"/>
      <c r="HN460" s="673"/>
      <c r="HO460" s="673"/>
      <c r="HP460" s="673"/>
      <c r="HQ460" s="673"/>
      <c r="HR460" s="673"/>
      <c r="HS460" s="673"/>
      <c r="HT460" s="673"/>
      <c r="HU460" s="673"/>
      <c r="HV460" s="673"/>
      <c r="HW460" s="673"/>
      <c r="HX460" s="673"/>
      <c r="HY460" s="673"/>
      <c r="HZ460" s="673"/>
      <c r="IA460" s="673"/>
      <c r="IB460" s="673"/>
      <c r="IC460" s="673"/>
      <c r="ID460" s="673"/>
      <c r="IE460" s="673"/>
      <c r="IF460" s="673"/>
      <c r="IG460" s="673"/>
      <c r="IH460" s="673"/>
      <c r="II460" s="673"/>
      <c r="IJ460" s="673"/>
      <c r="IK460" s="673"/>
      <c r="IL460" s="673"/>
      <c r="IM460" s="673"/>
      <c r="IN460" s="673"/>
      <c r="IO460" s="673"/>
      <c r="IP460" s="673"/>
      <c r="IQ460" s="664"/>
    </row>
    <row r="461" spans="18:251" ht="16.5" hidden="1" customHeight="1">
      <c r="R461" s="659"/>
      <c r="S461" s="659"/>
      <c r="T461" s="659"/>
      <c r="U461" s="664"/>
      <c r="V461" s="660"/>
      <c r="W461" s="664"/>
      <c r="X461" s="664"/>
      <c r="Y461" s="664"/>
      <c r="Z461" s="664"/>
      <c r="AA461" s="664"/>
      <c r="AB461" s="664"/>
      <c r="AC461" s="664"/>
      <c r="AD461" s="664"/>
      <c r="AE461" s="664"/>
      <c r="AF461" s="664"/>
      <c r="AG461" s="664"/>
      <c r="AH461" s="664"/>
      <c r="AI461" s="664"/>
      <c r="AJ461" s="664"/>
      <c r="AK461" s="664"/>
      <c r="AL461" s="664"/>
      <c r="AM461" s="664"/>
      <c r="AN461" s="664"/>
      <c r="AO461" s="664"/>
      <c r="AP461" s="664"/>
      <c r="AQ461" s="664"/>
      <c r="AR461" s="664"/>
      <c r="AS461" s="664"/>
      <c r="AT461" s="664"/>
      <c r="AU461" s="664"/>
      <c r="AV461" s="664"/>
      <c r="AW461" s="664"/>
      <c r="AX461" s="664"/>
      <c r="AY461" s="664"/>
      <c r="AZ461" s="664"/>
      <c r="BA461" s="664"/>
      <c r="BB461" s="664"/>
      <c r="BC461" s="664"/>
      <c r="BD461" s="664"/>
      <c r="BE461" s="664"/>
      <c r="BF461" s="664"/>
      <c r="BG461" s="664"/>
      <c r="BH461" s="664"/>
      <c r="BI461" s="664"/>
      <c r="BJ461" s="664"/>
      <c r="BK461" s="664"/>
      <c r="BL461" s="664"/>
      <c r="BM461" s="664"/>
      <c r="BN461" s="664"/>
      <c r="BO461" s="664"/>
      <c r="BP461" s="664"/>
      <c r="BQ461" s="664"/>
      <c r="BR461" s="664"/>
      <c r="BS461" s="664"/>
      <c r="BT461" s="664"/>
      <c r="BU461" s="664"/>
      <c r="BV461" s="664"/>
      <c r="BW461" s="664"/>
      <c r="BX461" s="664"/>
      <c r="BY461" s="664"/>
      <c r="BZ461" s="664"/>
      <c r="CA461" s="664"/>
      <c r="CB461" s="664"/>
      <c r="CC461" s="664"/>
      <c r="CD461" s="664"/>
      <c r="CE461" s="664"/>
      <c r="CF461" s="664"/>
      <c r="CG461" s="664"/>
      <c r="CH461" s="664"/>
      <c r="CI461" s="664"/>
      <c r="CJ461" s="664"/>
      <c r="CK461" s="664"/>
      <c r="CL461" s="664"/>
      <c r="CM461" s="664"/>
      <c r="CN461" s="664"/>
      <c r="CO461" s="664"/>
      <c r="CP461" s="664"/>
      <c r="CQ461" s="664"/>
      <c r="CR461" s="664"/>
      <c r="CS461" s="664"/>
      <c r="CT461" s="664"/>
      <c r="CU461" s="664"/>
      <c r="CV461" s="664"/>
      <c r="CW461" s="664"/>
      <c r="CX461" s="664"/>
      <c r="CY461" s="664"/>
      <c r="CZ461" s="664"/>
      <c r="DA461" s="664"/>
      <c r="DB461" s="664"/>
      <c r="DC461" s="664"/>
      <c r="DD461" s="664"/>
      <c r="DE461" s="664"/>
      <c r="DF461" s="664"/>
      <c r="DG461" s="664"/>
      <c r="DH461" s="664"/>
      <c r="DI461" s="664"/>
      <c r="DJ461" s="664"/>
      <c r="DK461" s="664"/>
      <c r="DL461" s="664"/>
      <c r="DM461" s="664"/>
      <c r="DN461" s="664"/>
      <c r="DO461" s="664"/>
      <c r="DP461" s="664"/>
      <c r="DQ461" s="664"/>
      <c r="DR461" s="664"/>
      <c r="DS461" s="664"/>
      <c r="DT461" s="664"/>
      <c r="DU461" s="664"/>
      <c r="DV461" s="664"/>
      <c r="DW461" s="664"/>
      <c r="DX461" s="664"/>
      <c r="DY461" s="664"/>
      <c r="DZ461" s="664"/>
      <c r="EA461" s="664"/>
      <c r="EB461" s="664"/>
      <c r="EC461" s="664"/>
      <c r="ED461" s="664"/>
      <c r="EE461" s="659"/>
      <c r="EF461" s="662"/>
      <c r="EG461" s="662"/>
      <c r="EH461" s="662"/>
      <c r="EI461" s="216"/>
      <c r="EJ461" s="673"/>
      <c r="EK461" s="673"/>
      <c r="EL461" s="673"/>
      <c r="EM461" s="673"/>
      <c r="EN461" s="673"/>
      <c r="EO461" s="673"/>
      <c r="EP461" s="673"/>
      <c r="EQ461" s="673"/>
      <c r="ER461" s="673"/>
      <c r="ES461" s="673"/>
      <c r="ET461" s="673"/>
      <c r="EU461" s="673"/>
      <c r="EV461" s="673"/>
      <c r="EW461" s="673"/>
      <c r="EX461" s="673"/>
      <c r="EY461" s="673"/>
      <c r="EZ461" s="673"/>
      <c r="FA461" s="673"/>
      <c r="FB461" s="673"/>
      <c r="FC461" s="673"/>
      <c r="FD461" s="673"/>
      <c r="FE461" s="673"/>
      <c r="FF461" s="673"/>
      <c r="FG461" s="673"/>
      <c r="FH461" s="673"/>
      <c r="FI461" s="673"/>
      <c r="FJ461" s="673"/>
      <c r="FK461" s="673"/>
      <c r="FL461" s="673"/>
      <c r="FM461" s="673"/>
      <c r="FN461" s="673"/>
      <c r="FO461" s="673"/>
      <c r="FP461" s="673"/>
      <c r="FQ461" s="673"/>
      <c r="FR461" s="673"/>
      <c r="FS461" s="673"/>
      <c r="FT461" s="673"/>
      <c r="FU461" s="673"/>
      <c r="FV461" s="673"/>
      <c r="FW461" s="673"/>
      <c r="FX461" s="673"/>
      <c r="FY461" s="673"/>
      <c r="FZ461" s="673"/>
      <c r="GA461" s="673"/>
      <c r="GB461" s="673"/>
      <c r="GC461" s="673"/>
      <c r="GD461" s="673"/>
      <c r="GE461" s="673"/>
      <c r="GF461" s="673"/>
      <c r="GG461" s="673"/>
      <c r="GH461" s="673"/>
      <c r="GI461" s="673"/>
      <c r="GJ461" s="673"/>
      <c r="GK461" s="673"/>
      <c r="GL461" s="673"/>
      <c r="GM461" s="673"/>
      <c r="GN461" s="673"/>
      <c r="GO461" s="673"/>
      <c r="GP461" s="673"/>
      <c r="GQ461" s="673"/>
      <c r="GR461" s="673"/>
      <c r="GS461" s="673"/>
      <c r="GT461" s="673"/>
      <c r="GU461" s="673"/>
      <c r="GV461" s="673"/>
      <c r="GW461" s="673"/>
      <c r="GX461" s="673"/>
      <c r="GY461" s="673"/>
      <c r="GZ461" s="673"/>
      <c r="HA461" s="673"/>
      <c r="HB461" s="673"/>
      <c r="HC461" s="673"/>
      <c r="HD461" s="673"/>
      <c r="HE461" s="673"/>
      <c r="HF461" s="673"/>
      <c r="HG461" s="673"/>
      <c r="HH461" s="673"/>
      <c r="HI461" s="673"/>
      <c r="HJ461" s="673"/>
      <c r="HK461" s="673"/>
      <c r="HL461" s="673"/>
      <c r="HM461" s="673"/>
      <c r="HN461" s="673"/>
      <c r="HO461" s="673"/>
      <c r="HP461" s="673"/>
      <c r="HQ461" s="673"/>
      <c r="HR461" s="673"/>
      <c r="HS461" s="673"/>
      <c r="HT461" s="673"/>
      <c r="HU461" s="673"/>
      <c r="HV461" s="673"/>
      <c r="HW461" s="673"/>
      <c r="HX461" s="673"/>
      <c r="HY461" s="673"/>
      <c r="HZ461" s="673"/>
      <c r="IA461" s="673"/>
      <c r="IB461" s="673"/>
      <c r="IC461" s="673"/>
      <c r="ID461" s="673"/>
      <c r="IE461" s="673"/>
      <c r="IF461" s="673"/>
      <c r="IG461" s="673"/>
      <c r="IH461" s="673"/>
      <c r="II461" s="673"/>
      <c r="IJ461" s="673"/>
      <c r="IK461" s="673"/>
      <c r="IL461" s="673"/>
      <c r="IM461" s="673"/>
      <c r="IN461" s="673"/>
      <c r="IO461" s="673"/>
      <c r="IP461" s="673"/>
      <c r="IQ461" s="664"/>
    </row>
    <row r="462" spans="18:251" ht="16.5" hidden="1" customHeight="1">
      <c r="R462" s="659"/>
      <c r="S462" s="659"/>
      <c r="T462" s="659"/>
      <c r="U462" s="664"/>
      <c r="V462" s="660"/>
      <c r="W462" s="664"/>
      <c r="X462" s="664"/>
      <c r="Y462" s="664"/>
      <c r="Z462" s="664"/>
      <c r="AA462" s="664"/>
      <c r="AB462" s="664"/>
      <c r="AC462" s="664"/>
      <c r="AD462" s="664"/>
      <c r="AE462" s="664"/>
      <c r="AF462" s="664"/>
      <c r="AG462" s="664"/>
      <c r="AH462" s="664"/>
      <c r="AI462" s="664"/>
      <c r="AJ462" s="664"/>
      <c r="AK462" s="664"/>
      <c r="AL462" s="664"/>
      <c r="AM462" s="664"/>
      <c r="AN462" s="664"/>
      <c r="AO462" s="664"/>
      <c r="AP462" s="664"/>
      <c r="AQ462" s="664"/>
      <c r="AR462" s="664"/>
      <c r="AS462" s="664"/>
      <c r="AT462" s="664"/>
      <c r="AU462" s="664"/>
      <c r="AV462" s="664"/>
      <c r="AW462" s="664"/>
      <c r="AX462" s="664"/>
      <c r="AY462" s="664"/>
      <c r="AZ462" s="664"/>
      <c r="BA462" s="664"/>
      <c r="BB462" s="664"/>
      <c r="BC462" s="664"/>
      <c r="BD462" s="664"/>
      <c r="BE462" s="664"/>
      <c r="BF462" s="664"/>
      <c r="BG462" s="664"/>
      <c r="BH462" s="664"/>
      <c r="BI462" s="664"/>
      <c r="BJ462" s="664"/>
      <c r="BK462" s="664"/>
      <c r="BL462" s="664"/>
      <c r="BM462" s="664"/>
      <c r="BN462" s="664"/>
      <c r="BO462" s="664"/>
      <c r="BP462" s="664"/>
      <c r="BQ462" s="664"/>
      <c r="BR462" s="664"/>
      <c r="BS462" s="664"/>
      <c r="BT462" s="664"/>
      <c r="BU462" s="664"/>
      <c r="BV462" s="664"/>
      <c r="BW462" s="664"/>
      <c r="BX462" s="664"/>
      <c r="BY462" s="664"/>
      <c r="BZ462" s="664"/>
      <c r="CA462" s="664"/>
      <c r="CB462" s="664"/>
      <c r="CC462" s="664"/>
      <c r="CD462" s="664"/>
      <c r="CE462" s="664"/>
      <c r="CF462" s="664"/>
      <c r="CG462" s="664"/>
      <c r="CH462" s="664"/>
      <c r="CI462" s="664"/>
      <c r="CJ462" s="664"/>
      <c r="CK462" s="664"/>
      <c r="CL462" s="664"/>
      <c r="CM462" s="664"/>
      <c r="CN462" s="664"/>
      <c r="CO462" s="664"/>
      <c r="CP462" s="664"/>
      <c r="CQ462" s="664"/>
      <c r="CR462" s="664"/>
      <c r="CS462" s="664"/>
      <c r="CT462" s="664"/>
      <c r="CU462" s="664"/>
      <c r="CV462" s="664"/>
      <c r="CW462" s="664"/>
      <c r="CX462" s="664"/>
      <c r="CY462" s="664"/>
      <c r="CZ462" s="664"/>
      <c r="DA462" s="664"/>
      <c r="DB462" s="664"/>
      <c r="DC462" s="664"/>
      <c r="DD462" s="664"/>
      <c r="DE462" s="664"/>
      <c r="DF462" s="664"/>
      <c r="DG462" s="664"/>
      <c r="DH462" s="664"/>
      <c r="DI462" s="664"/>
      <c r="DJ462" s="664"/>
      <c r="DK462" s="664"/>
      <c r="DL462" s="664"/>
      <c r="DM462" s="664"/>
      <c r="DN462" s="664"/>
      <c r="DO462" s="664"/>
      <c r="DP462" s="664"/>
      <c r="DQ462" s="664"/>
      <c r="DR462" s="664"/>
      <c r="DS462" s="664"/>
      <c r="DT462" s="664"/>
      <c r="DU462" s="664"/>
      <c r="DV462" s="664"/>
      <c r="DW462" s="664"/>
      <c r="DX462" s="664"/>
      <c r="DY462" s="664"/>
      <c r="DZ462" s="664"/>
      <c r="EA462" s="664"/>
      <c r="EB462" s="664"/>
      <c r="EC462" s="664"/>
      <c r="ED462" s="664"/>
      <c r="EE462" s="659"/>
      <c r="EF462" s="662"/>
      <c r="EG462" s="662"/>
      <c r="EH462" s="662"/>
      <c r="EI462" s="216"/>
      <c r="EJ462" s="673"/>
      <c r="EK462" s="673"/>
      <c r="EL462" s="673"/>
      <c r="EM462" s="673"/>
      <c r="EN462" s="673"/>
      <c r="EO462" s="673"/>
      <c r="EP462" s="673"/>
      <c r="EQ462" s="673"/>
      <c r="ER462" s="673"/>
      <c r="ES462" s="673"/>
      <c r="ET462" s="673"/>
      <c r="EU462" s="673"/>
      <c r="EV462" s="673"/>
      <c r="EW462" s="673"/>
      <c r="EX462" s="673"/>
      <c r="EY462" s="673"/>
      <c r="EZ462" s="673"/>
      <c r="FA462" s="673"/>
      <c r="FB462" s="673"/>
      <c r="FC462" s="673"/>
      <c r="FD462" s="673"/>
      <c r="FE462" s="673"/>
      <c r="FF462" s="673"/>
      <c r="FG462" s="673"/>
      <c r="FH462" s="673"/>
      <c r="FI462" s="673"/>
      <c r="FJ462" s="673"/>
      <c r="FK462" s="673"/>
      <c r="FL462" s="673"/>
      <c r="FM462" s="673"/>
      <c r="FN462" s="673"/>
      <c r="FO462" s="673"/>
      <c r="FP462" s="673"/>
      <c r="FQ462" s="673"/>
      <c r="FR462" s="673"/>
      <c r="FS462" s="673"/>
      <c r="FT462" s="673"/>
      <c r="FU462" s="673"/>
      <c r="FV462" s="673"/>
      <c r="FW462" s="673"/>
      <c r="FX462" s="673"/>
      <c r="FY462" s="673"/>
      <c r="FZ462" s="673"/>
      <c r="GA462" s="673"/>
      <c r="GB462" s="673"/>
      <c r="GC462" s="673"/>
      <c r="GD462" s="673"/>
      <c r="GE462" s="673"/>
      <c r="GF462" s="673"/>
      <c r="GG462" s="673"/>
      <c r="GH462" s="673"/>
      <c r="GI462" s="673"/>
      <c r="GJ462" s="673"/>
      <c r="GK462" s="673"/>
      <c r="GL462" s="673"/>
      <c r="GM462" s="673"/>
      <c r="GN462" s="673"/>
      <c r="GO462" s="673"/>
      <c r="GP462" s="673"/>
      <c r="GQ462" s="673"/>
      <c r="GR462" s="673"/>
      <c r="GS462" s="673"/>
      <c r="GT462" s="673"/>
      <c r="GU462" s="673"/>
      <c r="GV462" s="673"/>
      <c r="GW462" s="673"/>
      <c r="GX462" s="673"/>
      <c r="GY462" s="673"/>
      <c r="GZ462" s="673"/>
      <c r="HA462" s="673"/>
      <c r="HB462" s="673"/>
      <c r="HC462" s="673"/>
      <c r="HD462" s="673"/>
      <c r="HE462" s="673"/>
      <c r="HF462" s="673"/>
      <c r="HG462" s="673"/>
      <c r="HH462" s="673"/>
      <c r="HI462" s="673"/>
      <c r="HJ462" s="673"/>
      <c r="HK462" s="673"/>
      <c r="HL462" s="673"/>
      <c r="HM462" s="673"/>
      <c r="HN462" s="673"/>
      <c r="HO462" s="673"/>
      <c r="HP462" s="673"/>
      <c r="HQ462" s="673"/>
      <c r="HR462" s="673"/>
      <c r="HS462" s="673"/>
      <c r="HT462" s="673"/>
      <c r="HU462" s="673"/>
      <c r="HV462" s="673"/>
      <c r="HW462" s="673"/>
      <c r="HX462" s="673"/>
      <c r="HY462" s="673"/>
      <c r="HZ462" s="673"/>
      <c r="IA462" s="673"/>
      <c r="IB462" s="673"/>
      <c r="IC462" s="673"/>
      <c r="ID462" s="673"/>
      <c r="IE462" s="673"/>
      <c r="IF462" s="673"/>
      <c r="IG462" s="673"/>
      <c r="IH462" s="673"/>
      <c r="II462" s="673"/>
      <c r="IJ462" s="673"/>
      <c r="IK462" s="673"/>
      <c r="IL462" s="673"/>
      <c r="IM462" s="673"/>
      <c r="IN462" s="673"/>
      <c r="IO462" s="673"/>
      <c r="IP462" s="673"/>
      <c r="IQ462" s="664"/>
    </row>
    <row r="463" spans="18:251" ht="16.5" hidden="1" customHeight="1">
      <c r="R463" s="659"/>
      <c r="S463" s="659"/>
      <c r="T463" s="659"/>
      <c r="U463" s="664"/>
      <c r="V463" s="660"/>
      <c r="W463" s="664"/>
      <c r="X463" s="664"/>
      <c r="Y463" s="664"/>
      <c r="Z463" s="664"/>
      <c r="AA463" s="664"/>
      <c r="AB463" s="664"/>
      <c r="AC463" s="664"/>
      <c r="AD463" s="664"/>
      <c r="AE463" s="664"/>
      <c r="AF463" s="664"/>
      <c r="AG463" s="664"/>
      <c r="AH463" s="664"/>
      <c r="AI463" s="664"/>
      <c r="AJ463" s="664"/>
      <c r="AK463" s="664"/>
      <c r="AL463" s="664"/>
      <c r="AM463" s="664"/>
      <c r="AN463" s="664"/>
      <c r="AO463" s="664"/>
      <c r="AP463" s="664"/>
      <c r="AQ463" s="664"/>
      <c r="AR463" s="664"/>
      <c r="AS463" s="664"/>
      <c r="AT463" s="664"/>
      <c r="AU463" s="664"/>
      <c r="AV463" s="664"/>
      <c r="AW463" s="664"/>
      <c r="AX463" s="664"/>
      <c r="AY463" s="664"/>
      <c r="AZ463" s="664"/>
      <c r="BA463" s="664"/>
      <c r="BB463" s="664"/>
      <c r="BC463" s="664"/>
      <c r="BD463" s="664"/>
      <c r="BE463" s="664"/>
      <c r="BF463" s="664"/>
      <c r="BG463" s="664"/>
      <c r="BH463" s="664"/>
      <c r="BI463" s="664"/>
      <c r="BJ463" s="664"/>
      <c r="BK463" s="664"/>
      <c r="BL463" s="664"/>
      <c r="BM463" s="664"/>
      <c r="BN463" s="664"/>
      <c r="BO463" s="664"/>
      <c r="BP463" s="664"/>
      <c r="BQ463" s="664"/>
      <c r="BR463" s="664"/>
      <c r="BS463" s="664"/>
      <c r="BT463" s="664"/>
      <c r="BU463" s="664"/>
      <c r="BV463" s="664"/>
      <c r="BW463" s="664"/>
      <c r="BX463" s="664"/>
      <c r="BY463" s="664"/>
      <c r="BZ463" s="664"/>
      <c r="CA463" s="664"/>
      <c r="CB463" s="664"/>
      <c r="CC463" s="664"/>
      <c r="CD463" s="664"/>
      <c r="CE463" s="664"/>
      <c r="CF463" s="664"/>
      <c r="CG463" s="664"/>
      <c r="CH463" s="664"/>
      <c r="CI463" s="664"/>
      <c r="CJ463" s="664"/>
      <c r="CK463" s="664"/>
      <c r="CL463" s="664"/>
      <c r="CM463" s="664"/>
      <c r="CN463" s="664"/>
      <c r="CO463" s="664"/>
      <c r="CP463" s="664"/>
      <c r="CQ463" s="664"/>
      <c r="CR463" s="664"/>
      <c r="CS463" s="664"/>
      <c r="CT463" s="664"/>
      <c r="CU463" s="664"/>
      <c r="CV463" s="664"/>
      <c r="CW463" s="664"/>
      <c r="CX463" s="664"/>
      <c r="CY463" s="664"/>
      <c r="CZ463" s="664"/>
      <c r="DA463" s="664"/>
      <c r="DB463" s="664"/>
      <c r="DC463" s="664"/>
      <c r="DD463" s="664"/>
      <c r="DE463" s="664"/>
      <c r="DF463" s="664"/>
      <c r="DG463" s="664"/>
      <c r="DH463" s="664"/>
      <c r="DI463" s="664"/>
      <c r="DJ463" s="664"/>
      <c r="DK463" s="664"/>
      <c r="DL463" s="664"/>
      <c r="DM463" s="664"/>
      <c r="DN463" s="664"/>
      <c r="DO463" s="664"/>
      <c r="DP463" s="664"/>
      <c r="DQ463" s="664"/>
      <c r="DR463" s="664"/>
      <c r="DS463" s="664"/>
      <c r="DT463" s="664"/>
      <c r="DU463" s="664"/>
      <c r="DV463" s="664"/>
      <c r="DW463" s="664"/>
      <c r="DX463" s="664"/>
      <c r="DY463" s="664"/>
      <c r="DZ463" s="664"/>
      <c r="EA463" s="664"/>
      <c r="EB463" s="664"/>
      <c r="EC463" s="664"/>
      <c r="ED463" s="664"/>
      <c r="EE463" s="659"/>
      <c r="EF463" s="662"/>
      <c r="EG463" s="662"/>
      <c r="EH463" s="662"/>
      <c r="EI463" s="216"/>
      <c r="EJ463" s="673"/>
      <c r="EK463" s="673"/>
      <c r="EL463" s="673"/>
      <c r="EM463" s="673"/>
      <c r="EN463" s="673"/>
      <c r="EO463" s="673"/>
      <c r="EP463" s="673"/>
      <c r="EQ463" s="673"/>
      <c r="ER463" s="673"/>
      <c r="ES463" s="673"/>
      <c r="ET463" s="673"/>
      <c r="EU463" s="673"/>
      <c r="EV463" s="673"/>
      <c r="EW463" s="673"/>
      <c r="EX463" s="673"/>
      <c r="EY463" s="673"/>
      <c r="EZ463" s="673"/>
      <c r="FA463" s="673"/>
      <c r="FB463" s="673"/>
      <c r="FC463" s="673"/>
      <c r="FD463" s="673"/>
      <c r="FE463" s="673"/>
      <c r="FF463" s="673"/>
      <c r="FG463" s="673"/>
      <c r="FH463" s="673"/>
      <c r="FI463" s="673"/>
      <c r="FJ463" s="673"/>
      <c r="FK463" s="673"/>
      <c r="FL463" s="673"/>
      <c r="FM463" s="673"/>
      <c r="FN463" s="673"/>
      <c r="FO463" s="673"/>
      <c r="FP463" s="673"/>
      <c r="FQ463" s="673"/>
      <c r="FR463" s="673"/>
      <c r="FS463" s="673"/>
      <c r="FT463" s="673"/>
      <c r="FU463" s="673"/>
      <c r="FV463" s="673"/>
      <c r="FW463" s="673"/>
      <c r="FX463" s="673"/>
      <c r="FY463" s="673"/>
      <c r="FZ463" s="673"/>
      <c r="GA463" s="673"/>
      <c r="GB463" s="673"/>
      <c r="GC463" s="673"/>
      <c r="GD463" s="673"/>
      <c r="GE463" s="673"/>
      <c r="GF463" s="673"/>
      <c r="GG463" s="673"/>
      <c r="GH463" s="673"/>
      <c r="GI463" s="673"/>
      <c r="GJ463" s="673"/>
      <c r="GK463" s="673"/>
      <c r="GL463" s="673"/>
      <c r="GM463" s="673"/>
      <c r="GN463" s="673"/>
      <c r="GO463" s="673"/>
      <c r="GP463" s="673"/>
      <c r="GQ463" s="673"/>
      <c r="GR463" s="673"/>
      <c r="GS463" s="673"/>
      <c r="GT463" s="673"/>
      <c r="GU463" s="673"/>
      <c r="GV463" s="673"/>
      <c r="GW463" s="673"/>
      <c r="GX463" s="673"/>
      <c r="GY463" s="673"/>
      <c r="GZ463" s="673"/>
      <c r="HA463" s="673"/>
      <c r="HB463" s="673"/>
      <c r="HC463" s="673"/>
      <c r="HD463" s="673"/>
      <c r="HE463" s="673"/>
      <c r="HF463" s="673"/>
      <c r="HG463" s="673"/>
      <c r="HH463" s="673"/>
      <c r="HI463" s="673"/>
      <c r="HJ463" s="673"/>
      <c r="HK463" s="673"/>
      <c r="HL463" s="673"/>
      <c r="HM463" s="673"/>
      <c r="HN463" s="673"/>
      <c r="HO463" s="673"/>
      <c r="HP463" s="673"/>
      <c r="HQ463" s="673"/>
      <c r="HR463" s="673"/>
      <c r="HS463" s="673"/>
      <c r="HT463" s="673"/>
      <c r="HU463" s="673"/>
      <c r="HV463" s="673"/>
      <c r="HW463" s="673"/>
      <c r="HX463" s="673"/>
      <c r="HY463" s="673"/>
      <c r="HZ463" s="673"/>
      <c r="IA463" s="673"/>
      <c r="IB463" s="673"/>
      <c r="IC463" s="673"/>
      <c r="ID463" s="673"/>
      <c r="IE463" s="673"/>
      <c r="IF463" s="673"/>
      <c r="IG463" s="673"/>
      <c r="IH463" s="673"/>
      <c r="II463" s="673"/>
      <c r="IJ463" s="673"/>
      <c r="IK463" s="673"/>
      <c r="IL463" s="673"/>
      <c r="IM463" s="673"/>
      <c r="IN463" s="673"/>
      <c r="IO463" s="673"/>
      <c r="IP463" s="673"/>
      <c r="IQ463" s="664"/>
    </row>
    <row r="464" spans="18:251" ht="16.5" hidden="1" customHeight="1">
      <c r="R464" s="659"/>
      <c r="S464" s="659"/>
      <c r="T464" s="659"/>
      <c r="U464" s="664"/>
      <c r="V464" s="660"/>
      <c r="W464" s="664"/>
      <c r="X464" s="664"/>
      <c r="Y464" s="664"/>
      <c r="Z464" s="664"/>
      <c r="AA464" s="664"/>
      <c r="AB464" s="664"/>
      <c r="AC464" s="664"/>
      <c r="AD464" s="664"/>
      <c r="AE464" s="664"/>
      <c r="AF464" s="664"/>
      <c r="AG464" s="664"/>
      <c r="AH464" s="664"/>
      <c r="AI464" s="664"/>
      <c r="AJ464" s="664"/>
      <c r="AK464" s="664"/>
      <c r="AL464" s="664"/>
      <c r="AM464" s="664"/>
      <c r="AN464" s="664"/>
      <c r="AO464" s="664"/>
      <c r="AP464" s="664"/>
      <c r="AQ464" s="664"/>
      <c r="AR464" s="664"/>
      <c r="AS464" s="664"/>
      <c r="AT464" s="664"/>
      <c r="AU464" s="664"/>
      <c r="AV464" s="664"/>
      <c r="AW464" s="664"/>
      <c r="AX464" s="664"/>
      <c r="AY464" s="664"/>
      <c r="AZ464" s="664"/>
      <c r="BA464" s="664"/>
      <c r="BB464" s="664"/>
      <c r="BC464" s="664"/>
      <c r="BD464" s="664"/>
      <c r="BE464" s="664"/>
      <c r="BF464" s="664"/>
      <c r="BG464" s="664"/>
      <c r="BH464" s="664"/>
      <c r="BI464" s="664"/>
      <c r="BJ464" s="664"/>
      <c r="BK464" s="664"/>
      <c r="BL464" s="664"/>
      <c r="BM464" s="664"/>
      <c r="BN464" s="664"/>
      <c r="BO464" s="664"/>
      <c r="BP464" s="664"/>
      <c r="BQ464" s="664"/>
      <c r="BR464" s="664"/>
      <c r="BS464" s="664"/>
      <c r="BT464" s="664"/>
      <c r="BU464" s="664"/>
      <c r="BV464" s="664"/>
      <c r="BW464" s="664"/>
      <c r="BX464" s="664"/>
      <c r="BY464" s="664"/>
      <c r="BZ464" s="664"/>
      <c r="CA464" s="664"/>
      <c r="CB464" s="664"/>
      <c r="CC464" s="664"/>
      <c r="CD464" s="664"/>
      <c r="CE464" s="664"/>
      <c r="CF464" s="664"/>
      <c r="CG464" s="664"/>
      <c r="CH464" s="664"/>
      <c r="CI464" s="664"/>
      <c r="CJ464" s="664"/>
      <c r="CK464" s="664"/>
      <c r="CL464" s="664"/>
      <c r="CM464" s="664"/>
      <c r="CN464" s="664"/>
      <c r="CO464" s="664"/>
      <c r="CP464" s="664"/>
      <c r="CQ464" s="664"/>
      <c r="CR464" s="664"/>
      <c r="CS464" s="664"/>
      <c r="CT464" s="664"/>
      <c r="CU464" s="664"/>
      <c r="CV464" s="664"/>
      <c r="CW464" s="664"/>
      <c r="CX464" s="664"/>
      <c r="CY464" s="664"/>
      <c r="CZ464" s="664"/>
      <c r="DA464" s="664"/>
      <c r="DB464" s="664"/>
      <c r="DC464" s="664"/>
      <c r="DD464" s="664"/>
      <c r="DE464" s="664"/>
      <c r="DF464" s="664"/>
      <c r="DG464" s="664"/>
      <c r="DH464" s="664"/>
      <c r="DI464" s="664"/>
      <c r="DJ464" s="664"/>
      <c r="DK464" s="664"/>
      <c r="DL464" s="664"/>
      <c r="DM464" s="664"/>
      <c r="DN464" s="664"/>
      <c r="DO464" s="664"/>
      <c r="DP464" s="664"/>
      <c r="DQ464" s="664"/>
      <c r="DR464" s="664"/>
      <c r="DS464" s="664"/>
      <c r="DT464" s="664"/>
      <c r="DU464" s="664"/>
      <c r="DV464" s="664"/>
      <c r="DW464" s="664"/>
      <c r="DX464" s="664"/>
      <c r="DY464" s="664"/>
      <c r="DZ464" s="664"/>
      <c r="EA464" s="664"/>
      <c r="EB464" s="664"/>
      <c r="EC464" s="664"/>
      <c r="ED464" s="664"/>
      <c r="EE464" s="659"/>
      <c r="EF464" s="662"/>
      <c r="EG464" s="662"/>
      <c r="EH464" s="662"/>
      <c r="EI464" s="216"/>
      <c r="EJ464" s="673"/>
      <c r="EK464" s="673"/>
      <c r="EL464" s="673"/>
      <c r="EM464" s="673"/>
      <c r="EN464" s="673"/>
      <c r="EO464" s="673"/>
      <c r="EP464" s="673"/>
      <c r="EQ464" s="673"/>
      <c r="ER464" s="673"/>
      <c r="ES464" s="673"/>
      <c r="ET464" s="673"/>
      <c r="EU464" s="673"/>
      <c r="EV464" s="673"/>
      <c r="EW464" s="673"/>
      <c r="EX464" s="673"/>
      <c r="EY464" s="673"/>
      <c r="EZ464" s="673"/>
      <c r="FA464" s="673"/>
      <c r="FB464" s="673"/>
      <c r="FC464" s="673"/>
      <c r="FD464" s="673"/>
      <c r="FE464" s="673"/>
      <c r="FF464" s="673"/>
      <c r="FG464" s="673"/>
      <c r="FH464" s="673"/>
      <c r="FI464" s="673"/>
      <c r="FJ464" s="673"/>
      <c r="FK464" s="673"/>
      <c r="FL464" s="673"/>
      <c r="FM464" s="673"/>
      <c r="FN464" s="673"/>
      <c r="FO464" s="673"/>
      <c r="FP464" s="673"/>
      <c r="FQ464" s="673"/>
      <c r="FR464" s="673"/>
      <c r="FS464" s="673"/>
      <c r="FT464" s="673"/>
      <c r="FU464" s="673"/>
      <c r="FV464" s="673"/>
      <c r="FW464" s="673"/>
      <c r="FX464" s="673"/>
      <c r="FY464" s="673"/>
      <c r="FZ464" s="673"/>
      <c r="GA464" s="673"/>
      <c r="GB464" s="673"/>
      <c r="GC464" s="673"/>
      <c r="GD464" s="673"/>
      <c r="GE464" s="673"/>
      <c r="GF464" s="673"/>
      <c r="GG464" s="673"/>
      <c r="GH464" s="673"/>
      <c r="GI464" s="673"/>
      <c r="GJ464" s="673"/>
      <c r="GK464" s="673"/>
      <c r="GL464" s="673"/>
      <c r="GM464" s="673"/>
      <c r="GN464" s="673"/>
      <c r="GO464" s="673"/>
      <c r="GP464" s="673"/>
      <c r="GQ464" s="673"/>
      <c r="GR464" s="673"/>
      <c r="GS464" s="673"/>
      <c r="GT464" s="673"/>
      <c r="GU464" s="673"/>
      <c r="GV464" s="673"/>
      <c r="GW464" s="673"/>
      <c r="GX464" s="673"/>
      <c r="GY464" s="673"/>
      <c r="GZ464" s="673"/>
      <c r="HA464" s="673"/>
      <c r="HB464" s="673"/>
      <c r="HC464" s="673"/>
      <c r="HD464" s="673"/>
      <c r="HE464" s="673"/>
      <c r="HF464" s="673"/>
      <c r="HG464" s="673"/>
      <c r="HH464" s="673"/>
      <c r="HI464" s="673"/>
      <c r="HJ464" s="673"/>
      <c r="HK464" s="673"/>
      <c r="HL464" s="673"/>
      <c r="HM464" s="673"/>
      <c r="HN464" s="673"/>
      <c r="HO464" s="673"/>
      <c r="HP464" s="673"/>
      <c r="HQ464" s="673"/>
      <c r="HR464" s="673"/>
      <c r="HS464" s="673"/>
      <c r="HT464" s="673"/>
      <c r="HU464" s="673"/>
      <c r="HV464" s="673"/>
      <c r="HW464" s="673"/>
      <c r="HX464" s="673"/>
      <c r="HY464" s="673"/>
      <c r="HZ464" s="673"/>
      <c r="IA464" s="673"/>
      <c r="IB464" s="673"/>
      <c r="IC464" s="673"/>
      <c r="ID464" s="673"/>
      <c r="IE464" s="673"/>
      <c r="IF464" s="673"/>
      <c r="IG464" s="673"/>
      <c r="IH464" s="673"/>
      <c r="II464" s="673"/>
      <c r="IJ464" s="673"/>
      <c r="IK464" s="673"/>
      <c r="IL464" s="673"/>
      <c r="IM464" s="673"/>
      <c r="IN464" s="673"/>
      <c r="IO464" s="673"/>
      <c r="IP464" s="673"/>
      <c r="IQ464" s="664"/>
    </row>
    <row r="465" spans="18:251" ht="16.5" hidden="1" customHeight="1">
      <c r="R465" s="659"/>
      <c r="S465" s="659"/>
      <c r="T465" s="659"/>
      <c r="U465" s="664"/>
      <c r="V465" s="660"/>
      <c r="W465" s="664"/>
      <c r="X465" s="664"/>
      <c r="Y465" s="664"/>
      <c r="Z465" s="664"/>
      <c r="AA465" s="664"/>
      <c r="AB465" s="664"/>
      <c r="AC465" s="664"/>
      <c r="AD465" s="664"/>
      <c r="AE465" s="664"/>
      <c r="AF465" s="664"/>
      <c r="AG465" s="664"/>
      <c r="AH465" s="664"/>
      <c r="AI465" s="664"/>
      <c r="AJ465" s="664"/>
      <c r="AK465" s="664"/>
      <c r="AL465" s="664"/>
      <c r="AM465" s="664"/>
      <c r="AN465" s="664"/>
      <c r="AO465" s="664"/>
      <c r="AP465" s="664"/>
      <c r="AQ465" s="664"/>
      <c r="AR465" s="664"/>
      <c r="AS465" s="664"/>
      <c r="AT465" s="664"/>
      <c r="AU465" s="664"/>
      <c r="AV465" s="664"/>
      <c r="AW465" s="664"/>
      <c r="AX465" s="664"/>
      <c r="AY465" s="664"/>
      <c r="AZ465" s="664"/>
      <c r="BA465" s="664"/>
      <c r="BB465" s="664"/>
      <c r="BC465" s="664"/>
      <c r="BD465" s="664"/>
      <c r="BE465" s="664"/>
      <c r="BF465" s="664"/>
      <c r="BG465" s="664"/>
      <c r="BH465" s="664"/>
      <c r="BI465" s="664"/>
      <c r="BJ465" s="664"/>
      <c r="BK465" s="664"/>
      <c r="BL465" s="664"/>
      <c r="BM465" s="664"/>
      <c r="BN465" s="664"/>
      <c r="BO465" s="664"/>
      <c r="BP465" s="664"/>
      <c r="BQ465" s="664"/>
      <c r="BR465" s="664"/>
      <c r="BS465" s="664"/>
      <c r="BT465" s="664"/>
      <c r="BU465" s="664"/>
      <c r="BV465" s="664"/>
      <c r="BW465" s="664"/>
      <c r="BX465" s="664"/>
      <c r="BY465" s="664"/>
      <c r="BZ465" s="664"/>
      <c r="CA465" s="664"/>
      <c r="CB465" s="664"/>
      <c r="CC465" s="664"/>
      <c r="CD465" s="664"/>
      <c r="CE465" s="664"/>
      <c r="CF465" s="664"/>
      <c r="CG465" s="664"/>
      <c r="CH465" s="664"/>
      <c r="CI465" s="664"/>
      <c r="CJ465" s="664"/>
      <c r="CK465" s="664"/>
      <c r="CL465" s="664"/>
      <c r="CM465" s="664"/>
      <c r="CN465" s="664"/>
      <c r="CO465" s="664"/>
      <c r="CP465" s="664"/>
      <c r="CQ465" s="664"/>
      <c r="CR465" s="664"/>
      <c r="CS465" s="664"/>
      <c r="CT465" s="664"/>
      <c r="CU465" s="664"/>
      <c r="CV465" s="664"/>
      <c r="CW465" s="664"/>
      <c r="CX465" s="664"/>
      <c r="CY465" s="664"/>
      <c r="CZ465" s="664"/>
      <c r="DA465" s="664"/>
      <c r="DB465" s="664"/>
      <c r="DC465" s="664"/>
      <c r="DD465" s="664"/>
      <c r="DE465" s="664"/>
      <c r="DF465" s="664"/>
      <c r="DG465" s="664"/>
      <c r="DH465" s="664"/>
      <c r="DI465" s="664"/>
      <c r="DJ465" s="664"/>
      <c r="DK465" s="664"/>
      <c r="DL465" s="664"/>
      <c r="DM465" s="664"/>
      <c r="DN465" s="664"/>
      <c r="DO465" s="664"/>
      <c r="DP465" s="664"/>
      <c r="DQ465" s="664"/>
      <c r="DR465" s="664"/>
      <c r="DS465" s="664"/>
      <c r="DT465" s="664"/>
      <c r="DU465" s="664"/>
      <c r="DV465" s="664"/>
      <c r="DW465" s="664"/>
      <c r="DX465" s="664"/>
      <c r="DY465" s="664"/>
      <c r="DZ465" s="664"/>
      <c r="EA465" s="664"/>
      <c r="EB465" s="664"/>
      <c r="EC465" s="664"/>
      <c r="ED465" s="664"/>
      <c r="EE465" s="659"/>
      <c r="EF465" s="662"/>
      <c r="EG465" s="662"/>
      <c r="EH465" s="662"/>
      <c r="EI465" s="216"/>
      <c r="EJ465" s="673"/>
      <c r="EK465" s="673"/>
      <c r="EL465" s="673"/>
      <c r="EM465" s="673"/>
      <c r="EN465" s="673"/>
      <c r="EO465" s="673"/>
      <c r="EP465" s="673"/>
      <c r="EQ465" s="673"/>
      <c r="ER465" s="673"/>
      <c r="ES465" s="673"/>
      <c r="ET465" s="673"/>
      <c r="EU465" s="673"/>
      <c r="EV465" s="673"/>
      <c r="EW465" s="673"/>
      <c r="EX465" s="673"/>
      <c r="EY465" s="673"/>
      <c r="EZ465" s="673"/>
      <c r="FA465" s="673"/>
      <c r="FB465" s="673"/>
      <c r="FC465" s="673"/>
      <c r="FD465" s="673"/>
      <c r="FE465" s="673"/>
      <c r="FF465" s="673"/>
      <c r="FG465" s="673"/>
      <c r="FH465" s="673"/>
      <c r="FI465" s="673"/>
      <c r="FJ465" s="673"/>
      <c r="FK465" s="673"/>
      <c r="FL465" s="673"/>
      <c r="FM465" s="673"/>
      <c r="FN465" s="673"/>
      <c r="FO465" s="673"/>
      <c r="FP465" s="673"/>
      <c r="FQ465" s="673"/>
      <c r="FR465" s="673"/>
      <c r="FS465" s="673"/>
      <c r="FT465" s="673"/>
      <c r="FU465" s="673"/>
      <c r="FV465" s="673"/>
      <c r="FW465" s="673"/>
      <c r="FX465" s="673"/>
      <c r="FY465" s="673"/>
      <c r="FZ465" s="673"/>
      <c r="GA465" s="673"/>
      <c r="GB465" s="673"/>
      <c r="GC465" s="673"/>
      <c r="GD465" s="673"/>
      <c r="GE465" s="673"/>
      <c r="GF465" s="673"/>
      <c r="GG465" s="673"/>
      <c r="GH465" s="673"/>
      <c r="GI465" s="673"/>
      <c r="GJ465" s="673"/>
      <c r="GK465" s="673"/>
      <c r="GL465" s="673"/>
      <c r="GM465" s="673"/>
      <c r="GN465" s="673"/>
      <c r="GO465" s="673"/>
      <c r="GP465" s="673"/>
      <c r="GQ465" s="673"/>
      <c r="GR465" s="673"/>
      <c r="GS465" s="673"/>
      <c r="GT465" s="673"/>
      <c r="GU465" s="673"/>
      <c r="GV465" s="673"/>
      <c r="GW465" s="673"/>
      <c r="GX465" s="673"/>
      <c r="GY465" s="673"/>
      <c r="GZ465" s="673"/>
      <c r="HA465" s="673"/>
      <c r="HB465" s="673"/>
      <c r="HC465" s="673"/>
      <c r="HD465" s="673"/>
      <c r="HE465" s="673"/>
      <c r="HF465" s="673"/>
      <c r="HG465" s="673"/>
      <c r="HH465" s="673"/>
      <c r="HI465" s="673"/>
      <c r="HJ465" s="673"/>
      <c r="HK465" s="673"/>
      <c r="HL465" s="673"/>
      <c r="HM465" s="673"/>
      <c r="HN465" s="673"/>
      <c r="HO465" s="673"/>
      <c r="HP465" s="673"/>
      <c r="HQ465" s="673"/>
      <c r="HR465" s="673"/>
      <c r="HS465" s="673"/>
      <c r="HT465" s="673"/>
      <c r="HU465" s="673"/>
      <c r="HV465" s="673"/>
      <c r="HW465" s="673"/>
      <c r="HX465" s="673"/>
      <c r="HY465" s="673"/>
      <c r="HZ465" s="673"/>
      <c r="IA465" s="673"/>
      <c r="IB465" s="673"/>
      <c r="IC465" s="673"/>
      <c r="ID465" s="673"/>
      <c r="IE465" s="673"/>
      <c r="IF465" s="673"/>
      <c r="IG465" s="673"/>
      <c r="IH465" s="673"/>
      <c r="II465" s="673"/>
      <c r="IJ465" s="673"/>
      <c r="IK465" s="673"/>
      <c r="IL465" s="673"/>
      <c r="IM465" s="673"/>
      <c r="IN465" s="673"/>
      <c r="IO465" s="673"/>
      <c r="IP465" s="673"/>
      <c r="IQ465" s="664"/>
    </row>
    <row r="466" spans="18:251" ht="16.5" hidden="1" customHeight="1">
      <c r="R466" s="659"/>
      <c r="S466" s="659"/>
      <c r="T466" s="659"/>
      <c r="U466" s="664"/>
      <c r="V466" s="660"/>
      <c r="W466" s="664"/>
      <c r="X466" s="664"/>
      <c r="Y466" s="664"/>
      <c r="Z466" s="664"/>
      <c r="AA466" s="664"/>
      <c r="AB466" s="664"/>
      <c r="AC466" s="664"/>
      <c r="AD466" s="664"/>
      <c r="AE466" s="664"/>
      <c r="AF466" s="664"/>
      <c r="AG466" s="664"/>
      <c r="AH466" s="664"/>
      <c r="AI466" s="664"/>
      <c r="AJ466" s="664"/>
      <c r="AK466" s="664"/>
      <c r="AL466" s="664"/>
      <c r="AM466" s="664"/>
      <c r="AN466" s="664"/>
      <c r="AO466" s="664"/>
      <c r="AP466" s="664"/>
      <c r="AQ466" s="664"/>
      <c r="AR466" s="664"/>
      <c r="AS466" s="664"/>
      <c r="AT466" s="664"/>
      <c r="AU466" s="664"/>
      <c r="AV466" s="664"/>
      <c r="AW466" s="664"/>
      <c r="AX466" s="664"/>
      <c r="AY466" s="664"/>
      <c r="AZ466" s="664"/>
      <c r="BA466" s="664"/>
      <c r="BB466" s="664"/>
      <c r="BC466" s="664"/>
      <c r="BD466" s="664"/>
      <c r="BE466" s="664"/>
      <c r="BF466" s="664"/>
      <c r="BG466" s="664"/>
      <c r="BH466" s="664"/>
      <c r="BI466" s="664"/>
      <c r="BJ466" s="664"/>
      <c r="BK466" s="664"/>
      <c r="BL466" s="664"/>
      <c r="BM466" s="664"/>
      <c r="BN466" s="664"/>
      <c r="BO466" s="664"/>
      <c r="BP466" s="664"/>
      <c r="BQ466" s="664"/>
      <c r="BR466" s="664"/>
      <c r="BS466" s="664"/>
      <c r="BT466" s="664"/>
      <c r="BU466" s="664"/>
      <c r="BV466" s="664"/>
      <c r="BW466" s="664"/>
      <c r="BX466" s="664"/>
      <c r="BY466" s="664"/>
      <c r="BZ466" s="664"/>
      <c r="CA466" s="664"/>
      <c r="CB466" s="664"/>
      <c r="CC466" s="664"/>
      <c r="CD466" s="664"/>
      <c r="CE466" s="664"/>
      <c r="CF466" s="664"/>
      <c r="CG466" s="664"/>
      <c r="CH466" s="664"/>
      <c r="CI466" s="664"/>
      <c r="CJ466" s="664"/>
      <c r="CK466" s="664"/>
      <c r="CL466" s="664"/>
      <c r="CM466" s="664"/>
      <c r="CN466" s="664"/>
      <c r="CO466" s="664"/>
      <c r="CP466" s="664"/>
      <c r="CQ466" s="664"/>
      <c r="CR466" s="664"/>
      <c r="CS466" s="664"/>
      <c r="CT466" s="664"/>
      <c r="CU466" s="664"/>
      <c r="CV466" s="664"/>
      <c r="CW466" s="664"/>
      <c r="CX466" s="664"/>
      <c r="CY466" s="664"/>
      <c r="CZ466" s="664"/>
      <c r="DA466" s="664"/>
      <c r="DB466" s="664"/>
      <c r="DC466" s="664"/>
      <c r="DD466" s="664"/>
      <c r="DE466" s="664"/>
      <c r="DF466" s="664"/>
      <c r="DG466" s="664"/>
      <c r="DH466" s="664"/>
      <c r="DI466" s="664"/>
      <c r="DJ466" s="664"/>
      <c r="DK466" s="664"/>
      <c r="DL466" s="664"/>
      <c r="DM466" s="664"/>
      <c r="DN466" s="664"/>
      <c r="DO466" s="664"/>
      <c r="DP466" s="664"/>
      <c r="DQ466" s="664"/>
      <c r="DR466" s="664"/>
      <c r="DS466" s="664"/>
      <c r="DT466" s="664"/>
      <c r="DU466" s="664"/>
      <c r="DV466" s="664"/>
      <c r="DW466" s="664"/>
      <c r="DX466" s="664"/>
      <c r="DY466" s="664"/>
      <c r="DZ466" s="664"/>
      <c r="EA466" s="664"/>
      <c r="EB466" s="664"/>
      <c r="EC466" s="664"/>
      <c r="ED466" s="664"/>
      <c r="EE466" s="659"/>
      <c r="EF466" s="662"/>
      <c r="EG466" s="662"/>
      <c r="EH466" s="662"/>
      <c r="EI466" s="216"/>
      <c r="EJ466" s="673"/>
      <c r="EK466" s="673"/>
      <c r="EL466" s="673"/>
      <c r="EM466" s="673"/>
      <c r="EN466" s="673"/>
      <c r="EO466" s="673"/>
      <c r="EP466" s="673"/>
      <c r="EQ466" s="673"/>
      <c r="ER466" s="673"/>
      <c r="ES466" s="673"/>
      <c r="ET466" s="673"/>
      <c r="EU466" s="673"/>
      <c r="EV466" s="673"/>
      <c r="EW466" s="673"/>
      <c r="EX466" s="673"/>
      <c r="EY466" s="673"/>
      <c r="EZ466" s="673"/>
      <c r="FA466" s="673"/>
      <c r="FB466" s="673"/>
      <c r="FC466" s="673"/>
      <c r="FD466" s="673"/>
      <c r="FE466" s="673"/>
      <c r="FF466" s="673"/>
      <c r="FG466" s="673"/>
      <c r="FH466" s="673"/>
      <c r="FI466" s="673"/>
      <c r="FJ466" s="673"/>
      <c r="FK466" s="673"/>
      <c r="FL466" s="673"/>
      <c r="FM466" s="673"/>
      <c r="FN466" s="673"/>
      <c r="FO466" s="673"/>
      <c r="FP466" s="673"/>
      <c r="FQ466" s="673"/>
      <c r="FR466" s="673"/>
      <c r="FS466" s="673"/>
      <c r="FT466" s="673"/>
      <c r="FU466" s="673"/>
      <c r="FV466" s="673"/>
      <c r="FW466" s="673"/>
      <c r="FX466" s="673"/>
      <c r="FY466" s="673"/>
      <c r="FZ466" s="673"/>
      <c r="GA466" s="673"/>
      <c r="GB466" s="673"/>
      <c r="GC466" s="673"/>
      <c r="GD466" s="673"/>
      <c r="GE466" s="673"/>
      <c r="GF466" s="673"/>
      <c r="GG466" s="673"/>
      <c r="GH466" s="673"/>
      <c r="GI466" s="673"/>
      <c r="GJ466" s="673"/>
      <c r="GK466" s="673"/>
      <c r="GL466" s="673"/>
      <c r="GM466" s="673"/>
      <c r="GN466" s="673"/>
      <c r="GO466" s="673"/>
      <c r="GP466" s="673"/>
      <c r="GQ466" s="673"/>
      <c r="GR466" s="673"/>
      <c r="GS466" s="673"/>
      <c r="GT466" s="673"/>
      <c r="GU466" s="673"/>
      <c r="GV466" s="673"/>
      <c r="GW466" s="673"/>
      <c r="GX466" s="673"/>
      <c r="GY466" s="673"/>
      <c r="GZ466" s="673"/>
      <c r="HA466" s="673"/>
      <c r="HB466" s="673"/>
      <c r="HC466" s="673"/>
      <c r="HD466" s="673"/>
      <c r="HE466" s="673"/>
      <c r="HF466" s="673"/>
      <c r="HG466" s="673"/>
      <c r="HH466" s="673"/>
      <c r="HI466" s="673"/>
      <c r="HJ466" s="673"/>
      <c r="HK466" s="673"/>
      <c r="HL466" s="673"/>
      <c r="HM466" s="673"/>
      <c r="HN466" s="673"/>
      <c r="HO466" s="673"/>
      <c r="HP466" s="673"/>
      <c r="HQ466" s="673"/>
      <c r="HR466" s="673"/>
      <c r="HS466" s="673"/>
      <c r="HT466" s="673"/>
      <c r="HU466" s="673"/>
      <c r="HV466" s="673"/>
      <c r="HW466" s="673"/>
      <c r="HX466" s="673"/>
      <c r="HY466" s="673"/>
      <c r="HZ466" s="673"/>
      <c r="IA466" s="673"/>
      <c r="IB466" s="673"/>
      <c r="IC466" s="673"/>
      <c r="ID466" s="673"/>
      <c r="IE466" s="673"/>
      <c r="IF466" s="673"/>
      <c r="IG466" s="673"/>
      <c r="IH466" s="673"/>
      <c r="II466" s="673"/>
      <c r="IJ466" s="673"/>
      <c r="IK466" s="673"/>
      <c r="IL466" s="673"/>
      <c r="IM466" s="673"/>
      <c r="IN466" s="673"/>
      <c r="IO466" s="673"/>
      <c r="IP466" s="673"/>
      <c r="IQ466" s="664"/>
    </row>
    <row r="467" spans="18:251" ht="16.5" hidden="1" customHeight="1">
      <c r="R467" s="659"/>
      <c r="S467" s="659"/>
      <c r="T467" s="659"/>
      <c r="U467" s="664"/>
      <c r="V467" s="660"/>
      <c r="W467" s="664"/>
      <c r="X467" s="664"/>
      <c r="Y467" s="664"/>
      <c r="Z467" s="664"/>
      <c r="AA467" s="664"/>
      <c r="AB467" s="664"/>
      <c r="AC467" s="664"/>
      <c r="AD467" s="664"/>
      <c r="AE467" s="664"/>
      <c r="AF467" s="664"/>
      <c r="AG467" s="664"/>
      <c r="AH467" s="664"/>
      <c r="AI467" s="664"/>
      <c r="AJ467" s="664"/>
      <c r="AK467" s="664"/>
      <c r="AL467" s="664"/>
      <c r="AM467" s="664"/>
      <c r="AN467" s="664"/>
      <c r="AO467" s="664"/>
      <c r="AP467" s="664"/>
      <c r="AQ467" s="664"/>
      <c r="AR467" s="664"/>
      <c r="AS467" s="664"/>
      <c r="AT467" s="664"/>
      <c r="AU467" s="664"/>
      <c r="AV467" s="664"/>
      <c r="AW467" s="664"/>
      <c r="AX467" s="664"/>
      <c r="AY467" s="664"/>
      <c r="AZ467" s="664"/>
      <c r="BA467" s="664"/>
      <c r="BB467" s="664"/>
      <c r="BC467" s="664"/>
      <c r="BD467" s="664"/>
      <c r="BE467" s="664"/>
      <c r="BF467" s="664"/>
      <c r="BG467" s="664"/>
      <c r="BH467" s="664"/>
      <c r="BI467" s="664"/>
      <c r="BJ467" s="664"/>
      <c r="BK467" s="664"/>
      <c r="BL467" s="664"/>
      <c r="BM467" s="664"/>
      <c r="BN467" s="664"/>
      <c r="BO467" s="664"/>
      <c r="BP467" s="664"/>
      <c r="BQ467" s="664"/>
      <c r="BR467" s="664"/>
      <c r="BS467" s="664"/>
      <c r="BT467" s="664"/>
      <c r="BU467" s="664"/>
      <c r="BV467" s="664"/>
      <c r="BW467" s="664"/>
      <c r="BX467" s="664"/>
      <c r="BY467" s="664"/>
      <c r="BZ467" s="664"/>
      <c r="CA467" s="664"/>
      <c r="CB467" s="664"/>
      <c r="CC467" s="664"/>
      <c r="CD467" s="664"/>
      <c r="CE467" s="664"/>
      <c r="CF467" s="664"/>
      <c r="CG467" s="664"/>
      <c r="CH467" s="664"/>
      <c r="CI467" s="664"/>
      <c r="CJ467" s="664"/>
      <c r="CK467" s="664"/>
      <c r="CL467" s="664"/>
      <c r="CM467" s="664"/>
      <c r="CN467" s="664"/>
      <c r="CO467" s="664"/>
      <c r="CP467" s="664"/>
      <c r="CQ467" s="664"/>
      <c r="CR467" s="664"/>
      <c r="CS467" s="664"/>
      <c r="CT467" s="664"/>
      <c r="CU467" s="664"/>
      <c r="CV467" s="664"/>
      <c r="CW467" s="664"/>
      <c r="CX467" s="664"/>
      <c r="CY467" s="664"/>
      <c r="CZ467" s="664"/>
      <c r="DA467" s="664"/>
      <c r="DB467" s="664"/>
      <c r="DC467" s="664"/>
      <c r="DD467" s="664"/>
      <c r="DE467" s="664"/>
      <c r="DF467" s="664"/>
      <c r="DG467" s="664"/>
      <c r="DH467" s="664"/>
      <c r="DI467" s="664"/>
      <c r="DJ467" s="664"/>
      <c r="DK467" s="664"/>
      <c r="DL467" s="664"/>
      <c r="DM467" s="664"/>
      <c r="DN467" s="664"/>
      <c r="DO467" s="664"/>
      <c r="DP467" s="664"/>
      <c r="DQ467" s="664"/>
      <c r="DR467" s="664"/>
      <c r="DS467" s="664"/>
      <c r="DT467" s="664"/>
      <c r="DU467" s="664"/>
      <c r="DV467" s="664"/>
      <c r="DW467" s="664"/>
      <c r="DX467" s="664"/>
      <c r="DY467" s="664"/>
      <c r="DZ467" s="664"/>
      <c r="EA467" s="664"/>
      <c r="EB467" s="664"/>
      <c r="EC467" s="664"/>
      <c r="ED467" s="664"/>
      <c r="EE467" s="659"/>
      <c r="EF467" s="662"/>
      <c r="EG467" s="662"/>
      <c r="EH467" s="662"/>
      <c r="EI467" s="216"/>
      <c r="EJ467" s="673"/>
      <c r="EK467" s="673"/>
      <c r="EL467" s="673"/>
      <c r="EM467" s="673"/>
      <c r="EN467" s="673"/>
      <c r="EO467" s="673"/>
      <c r="EP467" s="673"/>
      <c r="EQ467" s="673"/>
      <c r="ER467" s="673"/>
      <c r="ES467" s="673"/>
      <c r="ET467" s="673"/>
      <c r="EU467" s="673"/>
      <c r="EV467" s="673"/>
      <c r="EW467" s="673"/>
      <c r="EX467" s="673"/>
      <c r="EY467" s="673"/>
      <c r="EZ467" s="673"/>
      <c r="FA467" s="673"/>
      <c r="FB467" s="673"/>
      <c r="FC467" s="673"/>
      <c r="FD467" s="673"/>
      <c r="FE467" s="673"/>
      <c r="FF467" s="673"/>
      <c r="FG467" s="673"/>
      <c r="FH467" s="673"/>
      <c r="FI467" s="673"/>
      <c r="FJ467" s="673"/>
      <c r="FK467" s="673"/>
      <c r="FL467" s="673"/>
      <c r="FM467" s="673"/>
      <c r="FN467" s="673"/>
      <c r="FO467" s="673"/>
      <c r="FP467" s="673"/>
      <c r="FQ467" s="673"/>
      <c r="FR467" s="673"/>
      <c r="FS467" s="673"/>
      <c r="FT467" s="673"/>
      <c r="FU467" s="673"/>
      <c r="FV467" s="673"/>
      <c r="FW467" s="673"/>
      <c r="FX467" s="673"/>
      <c r="FY467" s="673"/>
      <c r="FZ467" s="673"/>
      <c r="GA467" s="673"/>
      <c r="GB467" s="673"/>
      <c r="GC467" s="673"/>
      <c r="GD467" s="673"/>
      <c r="GE467" s="673"/>
      <c r="GF467" s="673"/>
      <c r="GG467" s="673"/>
      <c r="GH467" s="673"/>
      <c r="GI467" s="673"/>
      <c r="GJ467" s="673"/>
      <c r="GK467" s="673"/>
      <c r="GL467" s="673"/>
      <c r="GM467" s="673"/>
      <c r="GN467" s="673"/>
      <c r="GO467" s="673"/>
      <c r="GP467" s="673"/>
      <c r="GQ467" s="673"/>
      <c r="GR467" s="673"/>
      <c r="GS467" s="673"/>
      <c r="GT467" s="673"/>
      <c r="GU467" s="673"/>
      <c r="GV467" s="673"/>
      <c r="GW467" s="673"/>
      <c r="GX467" s="673"/>
      <c r="GY467" s="673"/>
      <c r="GZ467" s="673"/>
      <c r="HA467" s="673"/>
      <c r="HB467" s="673"/>
      <c r="HC467" s="673"/>
      <c r="HD467" s="673"/>
      <c r="HE467" s="673"/>
      <c r="HF467" s="673"/>
      <c r="HG467" s="673"/>
      <c r="HH467" s="673"/>
      <c r="HI467" s="673"/>
      <c r="HJ467" s="673"/>
      <c r="HK467" s="673"/>
      <c r="HL467" s="673"/>
      <c r="HM467" s="673"/>
      <c r="HN467" s="673"/>
      <c r="HO467" s="673"/>
      <c r="HP467" s="673"/>
      <c r="HQ467" s="673"/>
      <c r="HR467" s="673"/>
      <c r="HS467" s="673"/>
      <c r="HT467" s="673"/>
      <c r="HU467" s="673"/>
      <c r="HV467" s="673"/>
      <c r="HW467" s="673"/>
      <c r="HX467" s="673"/>
      <c r="HY467" s="673"/>
      <c r="HZ467" s="673"/>
      <c r="IA467" s="673"/>
      <c r="IB467" s="673"/>
      <c r="IC467" s="673"/>
      <c r="ID467" s="673"/>
      <c r="IE467" s="673"/>
      <c r="IF467" s="673"/>
      <c r="IG467" s="673"/>
      <c r="IH467" s="673"/>
      <c r="II467" s="673"/>
      <c r="IJ467" s="673"/>
      <c r="IK467" s="673"/>
      <c r="IL467" s="673"/>
      <c r="IM467" s="673"/>
      <c r="IN467" s="673"/>
      <c r="IO467" s="673"/>
      <c r="IP467" s="673"/>
      <c r="IQ467" s="664"/>
    </row>
    <row r="468" spans="18:251" ht="16.5" hidden="1" customHeight="1">
      <c r="R468" s="659"/>
      <c r="S468" s="659"/>
      <c r="T468" s="659"/>
      <c r="U468" s="664"/>
      <c r="V468" s="660"/>
      <c r="W468" s="664"/>
      <c r="X468" s="664"/>
      <c r="Y468" s="664"/>
      <c r="Z468" s="664"/>
      <c r="AA468" s="664"/>
      <c r="AB468" s="664"/>
      <c r="AC468" s="664"/>
      <c r="AD468" s="664"/>
      <c r="AE468" s="664"/>
      <c r="AF468" s="664"/>
      <c r="AG468" s="664"/>
      <c r="AH468" s="664"/>
      <c r="AI468" s="664"/>
      <c r="AJ468" s="664"/>
      <c r="AK468" s="664"/>
      <c r="AL468" s="664"/>
      <c r="AM468" s="664"/>
      <c r="AN468" s="664"/>
      <c r="AO468" s="664"/>
      <c r="AP468" s="664"/>
      <c r="AQ468" s="664"/>
      <c r="AR468" s="664"/>
      <c r="AS468" s="664"/>
      <c r="AT468" s="664"/>
      <c r="AU468" s="664"/>
      <c r="AV468" s="664"/>
      <c r="AW468" s="664"/>
      <c r="AX468" s="664"/>
      <c r="AY468" s="664"/>
      <c r="AZ468" s="664"/>
      <c r="BA468" s="664"/>
      <c r="BB468" s="664"/>
      <c r="BC468" s="664"/>
      <c r="BD468" s="664"/>
      <c r="BE468" s="664"/>
      <c r="BF468" s="664"/>
      <c r="BG468" s="664"/>
      <c r="BH468" s="664"/>
      <c r="BI468" s="664"/>
      <c r="BJ468" s="664"/>
      <c r="BK468" s="664"/>
      <c r="BL468" s="664"/>
      <c r="BM468" s="664"/>
      <c r="BN468" s="664"/>
      <c r="BO468" s="664"/>
      <c r="BP468" s="664"/>
      <c r="BQ468" s="664"/>
      <c r="BR468" s="664"/>
      <c r="BS468" s="664"/>
      <c r="BT468" s="664"/>
      <c r="BU468" s="664"/>
      <c r="BV468" s="664"/>
      <c r="BW468" s="664"/>
      <c r="BX468" s="664"/>
      <c r="BY468" s="664"/>
      <c r="BZ468" s="664"/>
      <c r="CA468" s="664"/>
      <c r="CB468" s="664"/>
      <c r="CC468" s="664"/>
      <c r="CD468" s="664"/>
      <c r="CE468" s="664"/>
      <c r="CF468" s="664"/>
      <c r="CG468" s="664"/>
      <c r="CH468" s="664"/>
      <c r="CI468" s="664"/>
      <c r="CJ468" s="664"/>
      <c r="CK468" s="664"/>
      <c r="CL468" s="664"/>
      <c r="CM468" s="664"/>
      <c r="CN468" s="664"/>
      <c r="CO468" s="664"/>
      <c r="CP468" s="664"/>
      <c r="CQ468" s="664"/>
      <c r="CR468" s="664"/>
      <c r="CS468" s="664"/>
      <c r="CT468" s="664"/>
      <c r="CU468" s="664"/>
      <c r="CV468" s="664"/>
      <c r="CW468" s="664"/>
      <c r="CX468" s="664"/>
      <c r="CY468" s="664"/>
      <c r="CZ468" s="664"/>
      <c r="DA468" s="664"/>
      <c r="DB468" s="664"/>
      <c r="DC468" s="664"/>
      <c r="DD468" s="664"/>
      <c r="DE468" s="664"/>
      <c r="DF468" s="664"/>
      <c r="DG468" s="664"/>
      <c r="DH468" s="664"/>
      <c r="DI468" s="664"/>
      <c r="DJ468" s="664"/>
      <c r="DK468" s="664"/>
      <c r="DL468" s="664"/>
      <c r="DM468" s="664"/>
      <c r="DN468" s="664"/>
      <c r="DO468" s="664"/>
      <c r="DP468" s="664"/>
      <c r="DQ468" s="664"/>
      <c r="DR468" s="664"/>
      <c r="DS468" s="664"/>
      <c r="DT468" s="664"/>
      <c r="DU468" s="664"/>
      <c r="DV468" s="664"/>
      <c r="DW468" s="664"/>
      <c r="DX468" s="664"/>
      <c r="DY468" s="664"/>
      <c r="DZ468" s="664"/>
      <c r="EA468" s="664"/>
      <c r="EB468" s="664"/>
      <c r="EC468" s="664"/>
      <c r="ED468" s="664"/>
      <c r="EE468" s="659"/>
      <c r="EF468" s="662"/>
      <c r="EG468" s="662"/>
      <c r="EH468" s="662"/>
      <c r="EI468" s="216"/>
      <c r="EJ468" s="673"/>
      <c r="EK468" s="673"/>
      <c r="EL468" s="673"/>
      <c r="EM468" s="673"/>
      <c r="EN468" s="673"/>
      <c r="EO468" s="673"/>
      <c r="EP468" s="673"/>
      <c r="EQ468" s="673"/>
      <c r="ER468" s="673"/>
      <c r="ES468" s="673"/>
      <c r="ET468" s="673"/>
      <c r="EU468" s="673"/>
      <c r="EV468" s="673"/>
      <c r="EW468" s="673"/>
      <c r="EX468" s="673"/>
      <c r="EY468" s="673"/>
      <c r="EZ468" s="673"/>
      <c r="FA468" s="673"/>
      <c r="FB468" s="673"/>
      <c r="FC468" s="673"/>
      <c r="FD468" s="673"/>
      <c r="FE468" s="673"/>
      <c r="FF468" s="673"/>
      <c r="FG468" s="673"/>
      <c r="FH468" s="673"/>
      <c r="FI468" s="673"/>
      <c r="FJ468" s="673"/>
      <c r="FK468" s="673"/>
      <c r="FL468" s="673"/>
      <c r="FM468" s="673"/>
      <c r="FN468" s="673"/>
      <c r="FO468" s="673"/>
      <c r="FP468" s="673"/>
      <c r="FQ468" s="673"/>
      <c r="FR468" s="673"/>
      <c r="FS468" s="673"/>
      <c r="FT468" s="673"/>
      <c r="FU468" s="673"/>
      <c r="FV468" s="673"/>
      <c r="FW468" s="673"/>
      <c r="FX468" s="673"/>
      <c r="FY468" s="673"/>
      <c r="FZ468" s="673"/>
      <c r="GA468" s="673"/>
      <c r="GB468" s="673"/>
      <c r="GC468" s="673"/>
      <c r="GD468" s="673"/>
      <c r="GE468" s="673"/>
      <c r="GF468" s="673"/>
      <c r="GG468" s="673"/>
      <c r="GH468" s="673"/>
      <c r="GI468" s="673"/>
      <c r="GJ468" s="673"/>
      <c r="GK468" s="673"/>
      <c r="GL468" s="673"/>
      <c r="GM468" s="673"/>
      <c r="GN468" s="673"/>
      <c r="GO468" s="673"/>
      <c r="GP468" s="673"/>
      <c r="GQ468" s="673"/>
      <c r="GR468" s="673"/>
      <c r="GS468" s="673"/>
      <c r="GT468" s="673"/>
      <c r="GU468" s="673"/>
      <c r="GV468" s="673"/>
      <c r="GW468" s="673"/>
      <c r="GX468" s="673"/>
      <c r="GY468" s="673"/>
      <c r="GZ468" s="673"/>
      <c r="HA468" s="673"/>
      <c r="HB468" s="673"/>
      <c r="HC468" s="673"/>
      <c r="HD468" s="673"/>
      <c r="HE468" s="673"/>
      <c r="HF468" s="673"/>
      <c r="HG468" s="673"/>
      <c r="HH468" s="673"/>
      <c r="HI468" s="673"/>
      <c r="HJ468" s="673"/>
      <c r="HK468" s="673"/>
      <c r="HL468" s="673"/>
      <c r="HM468" s="673"/>
      <c r="HN468" s="673"/>
      <c r="HO468" s="673"/>
      <c r="HP468" s="673"/>
      <c r="HQ468" s="673"/>
      <c r="HR468" s="673"/>
      <c r="HS468" s="673"/>
      <c r="HT468" s="673"/>
      <c r="HU468" s="673"/>
      <c r="HV468" s="673"/>
      <c r="HW468" s="673"/>
      <c r="HX468" s="673"/>
      <c r="HY468" s="673"/>
      <c r="HZ468" s="673"/>
      <c r="IA468" s="673"/>
      <c r="IB468" s="673"/>
      <c r="IC468" s="673"/>
      <c r="ID468" s="673"/>
      <c r="IE468" s="673"/>
      <c r="IF468" s="673"/>
      <c r="IG468" s="673"/>
      <c r="IH468" s="673"/>
      <c r="II468" s="673"/>
      <c r="IJ468" s="673"/>
      <c r="IK468" s="673"/>
      <c r="IL468" s="673"/>
      <c r="IM468" s="673"/>
      <c r="IN468" s="673"/>
      <c r="IO468" s="673"/>
      <c r="IP468" s="673"/>
      <c r="IQ468" s="664"/>
    </row>
    <row r="469" spans="18:251" ht="16.5" hidden="1" customHeight="1">
      <c r="R469" s="659"/>
      <c r="S469" s="659"/>
      <c r="T469" s="659"/>
      <c r="U469" s="664"/>
      <c r="V469" s="660"/>
      <c r="W469" s="664"/>
      <c r="X469" s="664"/>
      <c r="Y469" s="664"/>
      <c r="Z469" s="664"/>
      <c r="AA469" s="664"/>
      <c r="AB469" s="664"/>
      <c r="AC469" s="664"/>
      <c r="AD469" s="664"/>
      <c r="AE469" s="664"/>
      <c r="AF469" s="664"/>
      <c r="AG469" s="664"/>
      <c r="AH469" s="664"/>
      <c r="AI469" s="664"/>
      <c r="AJ469" s="664"/>
      <c r="AK469" s="664"/>
      <c r="AL469" s="664"/>
      <c r="AM469" s="664"/>
      <c r="AN469" s="664"/>
      <c r="AO469" s="664"/>
      <c r="AP469" s="664"/>
      <c r="AQ469" s="664"/>
      <c r="AR469" s="664"/>
      <c r="AS469" s="664"/>
      <c r="AT469" s="664"/>
      <c r="AU469" s="664"/>
      <c r="AV469" s="664"/>
      <c r="AW469" s="664"/>
      <c r="AX469" s="664"/>
      <c r="AY469" s="664"/>
      <c r="AZ469" s="664"/>
      <c r="BA469" s="664"/>
      <c r="BB469" s="664"/>
      <c r="BC469" s="664"/>
      <c r="BD469" s="664"/>
      <c r="BE469" s="664"/>
      <c r="BF469" s="664"/>
      <c r="BG469" s="664"/>
      <c r="BH469" s="664"/>
      <c r="BI469" s="664"/>
      <c r="BJ469" s="664"/>
      <c r="BK469" s="664"/>
      <c r="BL469" s="664"/>
      <c r="BM469" s="664"/>
      <c r="BN469" s="664"/>
      <c r="BO469" s="664"/>
      <c r="BP469" s="664"/>
      <c r="BQ469" s="664"/>
      <c r="BR469" s="664"/>
      <c r="BS469" s="664"/>
      <c r="BT469" s="664"/>
      <c r="BU469" s="664"/>
      <c r="BV469" s="664"/>
      <c r="BW469" s="664"/>
      <c r="BX469" s="664"/>
      <c r="BY469" s="664"/>
      <c r="BZ469" s="664"/>
      <c r="CA469" s="664"/>
      <c r="CB469" s="664"/>
      <c r="CC469" s="664"/>
      <c r="CD469" s="664"/>
      <c r="CE469" s="664"/>
      <c r="CF469" s="664"/>
      <c r="CG469" s="664"/>
      <c r="CH469" s="664"/>
      <c r="CI469" s="664"/>
      <c r="CJ469" s="664"/>
      <c r="CK469" s="664"/>
      <c r="CL469" s="664"/>
      <c r="CM469" s="664"/>
      <c r="CN469" s="664"/>
      <c r="CO469" s="664"/>
      <c r="CP469" s="664"/>
      <c r="CQ469" s="664"/>
      <c r="CR469" s="664"/>
      <c r="CS469" s="664"/>
      <c r="CT469" s="664"/>
      <c r="CU469" s="664"/>
      <c r="CV469" s="664"/>
      <c r="CW469" s="664"/>
      <c r="CX469" s="664"/>
      <c r="CY469" s="664"/>
      <c r="CZ469" s="664"/>
      <c r="DA469" s="664"/>
      <c r="DB469" s="664"/>
      <c r="DC469" s="664"/>
      <c r="DD469" s="664"/>
      <c r="DE469" s="664"/>
      <c r="DF469" s="664"/>
      <c r="DG469" s="664"/>
      <c r="DH469" s="664"/>
      <c r="DI469" s="664"/>
      <c r="DJ469" s="664"/>
      <c r="DK469" s="664"/>
      <c r="DL469" s="664"/>
      <c r="DM469" s="664"/>
      <c r="DN469" s="664"/>
      <c r="DO469" s="664"/>
      <c r="DP469" s="664"/>
      <c r="DQ469" s="664"/>
      <c r="DR469" s="664"/>
      <c r="DS469" s="664"/>
      <c r="DT469" s="664"/>
      <c r="DU469" s="664"/>
      <c r="DV469" s="664"/>
      <c r="DW469" s="664"/>
      <c r="DX469" s="664"/>
      <c r="DY469" s="664"/>
      <c r="DZ469" s="664"/>
      <c r="EA469" s="664"/>
      <c r="EB469" s="664"/>
      <c r="EC469" s="664"/>
      <c r="ED469" s="664"/>
      <c r="EE469" s="659"/>
      <c r="EF469" s="662"/>
      <c r="EG469" s="662"/>
      <c r="EH469" s="662"/>
      <c r="EI469" s="216"/>
      <c r="EJ469" s="673"/>
      <c r="EK469" s="673"/>
      <c r="EL469" s="673"/>
      <c r="EM469" s="673"/>
      <c r="EN469" s="673"/>
      <c r="EO469" s="673"/>
      <c r="EP469" s="673"/>
      <c r="EQ469" s="673"/>
      <c r="ER469" s="673"/>
      <c r="ES469" s="673"/>
      <c r="ET469" s="673"/>
      <c r="EU469" s="673"/>
      <c r="EV469" s="673"/>
      <c r="EW469" s="673"/>
      <c r="EX469" s="673"/>
      <c r="EY469" s="673"/>
      <c r="EZ469" s="673"/>
      <c r="FA469" s="673"/>
      <c r="FB469" s="673"/>
      <c r="FC469" s="673"/>
      <c r="FD469" s="673"/>
      <c r="FE469" s="673"/>
      <c r="FF469" s="673"/>
      <c r="FG469" s="673"/>
      <c r="FH469" s="673"/>
      <c r="FI469" s="673"/>
      <c r="FJ469" s="673"/>
      <c r="FK469" s="673"/>
      <c r="FL469" s="673"/>
      <c r="FM469" s="673"/>
      <c r="FN469" s="673"/>
      <c r="FO469" s="673"/>
      <c r="FP469" s="673"/>
      <c r="FQ469" s="673"/>
      <c r="FR469" s="673"/>
      <c r="FS469" s="673"/>
      <c r="FT469" s="673"/>
      <c r="FU469" s="673"/>
      <c r="FV469" s="673"/>
      <c r="FW469" s="673"/>
      <c r="FX469" s="673"/>
      <c r="FY469" s="673"/>
      <c r="FZ469" s="673"/>
      <c r="GA469" s="673"/>
      <c r="GB469" s="673"/>
      <c r="GC469" s="673"/>
      <c r="GD469" s="673"/>
      <c r="GE469" s="673"/>
      <c r="GF469" s="673"/>
      <c r="GG469" s="673"/>
      <c r="GH469" s="673"/>
      <c r="GI469" s="673"/>
      <c r="GJ469" s="673"/>
      <c r="GK469" s="673"/>
      <c r="GL469" s="673"/>
      <c r="GM469" s="673"/>
      <c r="GN469" s="673"/>
      <c r="GO469" s="673"/>
      <c r="GP469" s="673"/>
      <c r="GQ469" s="673"/>
      <c r="GR469" s="673"/>
      <c r="GS469" s="673"/>
      <c r="GT469" s="673"/>
      <c r="GU469" s="673"/>
      <c r="GV469" s="673"/>
      <c r="GW469" s="673"/>
      <c r="GX469" s="673"/>
      <c r="GY469" s="673"/>
      <c r="GZ469" s="673"/>
      <c r="HA469" s="673"/>
      <c r="HB469" s="673"/>
      <c r="HC469" s="673"/>
      <c r="HD469" s="673"/>
      <c r="HE469" s="673"/>
      <c r="HF469" s="673"/>
      <c r="HG469" s="673"/>
      <c r="HH469" s="673"/>
      <c r="HI469" s="673"/>
      <c r="HJ469" s="673"/>
      <c r="HK469" s="673"/>
      <c r="HL469" s="673"/>
      <c r="HM469" s="673"/>
      <c r="HN469" s="673"/>
      <c r="HO469" s="673"/>
      <c r="HP469" s="673"/>
      <c r="HQ469" s="673"/>
      <c r="HR469" s="673"/>
      <c r="HS469" s="673"/>
      <c r="HT469" s="673"/>
      <c r="HU469" s="673"/>
      <c r="HV469" s="673"/>
      <c r="HW469" s="673"/>
      <c r="HX469" s="673"/>
      <c r="HY469" s="673"/>
      <c r="HZ469" s="673"/>
      <c r="IA469" s="673"/>
      <c r="IB469" s="673"/>
      <c r="IC469" s="673"/>
      <c r="ID469" s="673"/>
      <c r="IE469" s="673"/>
      <c r="IF469" s="673"/>
      <c r="IG469" s="673"/>
      <c r="IH469" s="673"/>
      <c r="II469" s="673"/>
      <c r="IJ469" s="673"/>
      <c r="IK469" s="673"/>
      <c r="IL469" s="673"/>
      <c r="IM469" s="673"/>
      <c r="IN469" s="673"/>
      <c r="IO469" s="673"/>
      <c r="IP469" s="673"/>
      <c r="IQ469" s="664"/>
    </row>
    <row r="470" spans="18:251" ht="16.5" hidden="1" customHeight="1">
      <c r="R470" s="659"/>
      <c r="S470" s="659"/>
      <c r="T470" s="659"/>
      <c r="U470" s="664"/>
      <c r="V470" s="660"/>
      <c r="W470" s="664"/>
      <c r="X470" s="664"/>
      <c r="Y470" s="664"/>
      <c r="Z470" s="664"/>
      <c r="AA470" s="664"/>
      <c r="AB470" s="664"/>
      <c r="AC470" s="664"/>
      <c r="AD470" s="664"/>
      <c r="AE470" s="664"/>
      <c r="AF470" s="664"/>
      <c r="AG470" s="664"/>
      <c r="AH470" s="664"/>
      <c r="AI470" s="664"/>
      <c r="AJ470" s="664"/>
      <c r="AK470" s="664"/>
      <c r="AL470" s="664"/>
      <c r="AM470" s="664"/>
      <c r="AN470" s="664"/>
      <c r="AO470" s="664"/>
      <c r="AP470" s="664"/>
      <c r="AQ470" s="664"/>
      <c r="AR470" s="664"/>
      <c r="AS470" s="664"/>
      <c r="AT470" s="664"/>
      <c r="AU470" s="664"/>
      <c r="AV470" s="664"/>
      <c r="AW470" s="664"/>
      <c r="AX470" s="664"/>
      <c r="AY470" s="664"/>
      <c r="AZ470" s="664"/>
      <c r="BA470" s="664"/>
      <c r="BB470" s="664"/>
      <c r="BC470" s="664"/>
      <c r="BD470" s="664"/>
      <c r="BE470" s="664"/>
      <c r="BF470" s="664"/>
      <c r="BG470" s="664"/>
      <c r="BH470" s="664"/>
      <c r="BI470" s="664"/>
      <c r="BJ470" s="664"/>
      <c r="BK470" s="664"/>
      <c r="BL470" s="664"/>
      <c r="BM470" s="664"/>
      <c r="BN470" s="664"/>
      <c r="BO470" s="664"/>
      <c r="BP470" s="664"/>
      <c r="BQ470" s="664"/>
      <c r="BR470" s="664"/>
      <c r="BS470" s="664"/>
      <c r="BT470" s="664"/>
      <c r="BU470" s="664"/>
      <c r="BV470" s="664"/>
      <c r="BW470" s="664"/>
      <c r="BX470" s="664"/>
      <c r="BY470" s="664"/>
      <c r="BZ470" s="664"/>
      <c r="CA470" s="664"/>
      <c r="CB470" s="664"/>
      <c r="CC470" s="664"/>
      <c r="CD470" s="664"/>
      <c r="CE470" s="664"/>
      <c r="CF470" s="664"/>
      <c r="CG470" s="664"/>
      <c r="CH470" s="664"/>
      <c r="CI470" s="664"/>
      <c r="CJ470" s="664"/>
      <c r="CK470" s="664"/>
      <c r="CL470" s="664"/>
      <c r="CM470" s="664"/>
      <c r="CN470" s="664"/>
      <c r="CO470" s="664"/>
      <c r="CP470" s="664"/>
      <c r="CQ470" s="664"/>
      <c r="CR470" s="664"/>
      <c r="CS470" s="664"/>
      <c r="CT470" s="664"/>
      <c r="CU470" s="664"/>
      <c r="CV470" s="664"/>
      <c r="CW470" s="664"/>
      <c r="CX470" s="664"/>
      <c r="CY470" s="664"/>
      <c r="CZ470" s="664"/>
      <c r="DA470" s="664"/>
      <c r="DB470" s="664"/>
      <c r="DC470" s="664"/>
      <c r="DD470" s="664"/>
      <c r="DE470" s="664"/>
      <c r="DF470" s="664"/>
      <c r="DG470" s="664"/>
      <c r="DH470" s="664"/>
      <c r="DI470" s="664"/>
      <c r="DJ470" s="664"/>
      <c r="DK470" s="664"/>
      <c r="DL470" s="664"/>
      <c r="DM470" s="664"/>
      <c r="DN470" s="664"/>
      <c r="DO470" s="664"/>
      <c r="DP470" s="664"/>
      <c r="DQ470" s="664"/>
      <c r="DR470" s="664"/>
      <c r="DS470" s="664"/>
      <c r="DT470" s="664"/>
      <c r="DU470" s="664"/>
      <c r="DV470" s="664"/>
      <c r="DW470" s="664"/>
      <c r="DX470" s="664"/>
      <c r="DY470" s="664"/>
      <c r="DZ470" s="664"/>
      <c r="EA470" s="664"/>
      <c r="EB470" s="664"/>
      <c r="EC470" s="664"/>
      <c r="ED470" s="664"/>
      <c r="EE470" s="659"/>
      <c r="EF470" s="662"/>
      <c r="EG470" s="662"/>
      <c r="EH470" s="662"/>
      <c r="EI470" s="216"/>
      <c r="EJ470" s="673"/>
      <c r="EK470" s="673"/>
      <c r="EL470" s="673"/>
      <c r="EM470" s="673"/>
      <c r="EN470" s="673"/>
      <c r="EO470" s="673"/>
      <c r="EP470" s="673"/>
      <c r="EQ470" s="673"/>
      <c r="ER470" s="673"/>
      <c r="ES470" s="673"/>
      <c r="ET470" s="673"/>
      <c r="EU470" s="673"/>
      <c r="EV470" s="673"/>
      <c r="EW470" s="673"/>
      <c r="EX470" s="673"/>
      <c r="EY470" s="673"/>
      <c r="EZ470" s="673"/>
      <c r="FA470" s="673"/>
      <c r="FB470" s="673"/>
      <c r="FC470" s="673"/>
      <c r="FD470" s="673"/>
      <c r="FE470" s="673"/>
      <c r="FF470" s="673"/>
      <c r="FG470" s="673"/>
      <c r="FH470" s="673"/>
      <c r="FI470" s="673"/>
      <c r="FJ470" s="673"/>
      <c r="FK470" s="673"/>
      <c r="FL470" s="673"/>
      <c r="FM470" s="673"/>
      <c r="FN470" s="673"/>
      <c r="FO470" s="673"/>
      <c r="FP470" s="673"/>
      <c r="FQ470" s="673"/>
      <c r="FR470" s="673"/>
      <c r="FS470" s="673"/>
      <c r="FT470" s="673"/>
      <c r="FU470" s="673"/>
      <c r="FV470" s="673"/>
      <c r="FW470" s="673"/>
      <c r="FX470" s="673"/>
      <c r="FY470" s="673"/>
      <c r="FZ470" s="673"/>
      <c r="GA470" s="673"/>
      <c r="GB470" s="673"/>
      <c r="GC470" s="673"/>
      <c r="GD470" s="673"/>
      <c r="GE470" s="673"/>
      <c r="GF470" s="673"/>
      <c r="GG470" s="673"/>
      <c r="GH470" s="673"/>
      <c r="GI470" s="673"/>
      <c r="GJ470" s="673"/>
      <c r="GK470" s="673"/>
      <c r="GL470" s="673"/>
      <c r="GM470" s="673"/>
      <c r="GN470" s="673"/>
      <c r="GO470" s="673"/>
      <c r="GP470" s="673"/>
      <c r="GQ470" s="673"/>
      <c r="GR470" s="673"/>
      <c r="GS470" s="673"/>
      <c r="GT470" s="673"/>
      <c r="GU470" s="673"/>
      <c r="GV470" s="673"/>
      <c r="GW470" s="673"/>
      <c r="GX470" s="673"/>
      <c r="GY470" s="673"/>
      <c r="GZ470" s="673"/>
      <c r="HA470" s="673"/>
      <c r="HB470" s="673"/>
      <c r="HC470" s="673"/>
      <c r="HD470" s="673"/>
      <c r="HE470" s="673"/>
      <c r="HF470" s="673"/>
      <c r="HG470" s="673"/>
      <c r="HH470" s="673"/>
      <c r="HI470" s="673"/>
      <c r="HJ470" s="673"/>
      <c r="HK470" s="673"/>
      <c r="HL470" s="673"/>
      <c r="HM470" s="673"/>
      <c r="HN470" s="673"/>
      <c r="HO470" s="673"/>
      <c r="HP470" s="673"/>
      <c r="HQ470" s="673"/>
      <c r="HR470" s="673"/>
      <c r="HS470" s="673"/>
      <c r="HT470" s="673"/>
      <c r="HU470" s="673"/>
      <c r="HV470" s="673"/>
      <c r="HW470" s="673"/>
      <c r="HX470" s="673"/>
      <c r="HY470" s="673"/>
      <c r="HZ470" s="673"/>
      <c r="IA470" s="673"/>
      <c r="IB470" s="673"/>
      <c r="IC470" s="673"/>
      <c r="ID470" s="673"/>
      <c r="IE470" s="673"/>
      <c r="IF470" s="673"/>
      <c r="IG470" s="673"/>
      <c r="IH470" s="673"/>
      <c r="II470" s="673"/>
      <c r="IJ470" s="673"/>
      <c r="IK470" s="673"/>
      <c r="IL470" s="673"/>
      <c r="IM470" s="673"/>
      <c r="IN470" s="673"/>
      <c r="IO470" s="673"/>
      <c r="IP470" s="673"/>
      <c r="IQ470" s="664"/>
    </row>
    <row r="471" spans="18:251" ht="16.5" hidden="1" customHeight="1">
      <c r="R471" s="659"/>
      <c r="S471" s="659"/>
      <c r="T471" s="659"/>
      <c r="U471" s="664"/>
      <c r="V471" s="660"/>
      <c r="W471" s="664"/>
      <c r="X471" s="664"/>
      <c r="Y471" s="664"/>
      <c r="Z471" s="664"/>
      <c r="AA471" s="664"/>
      <c r="AB471" s="664"/>
      <c r="AC471" s="664"/>
      <c r="AD471" s="664"/>
      <c r="AE471" s="664"/>
      <c r="AF471" s="664"/>
      <c r="AG471" s="664"/>
      <c r="AH471" s="664"/>
      <c r="AI471" s="664"/>
      <c r="AJ471" s="664"/>
      <c r="AK471" s="664"/>
      <c r="AL471" s="664"/>
      <c r="AM471" s="664"/>
      <c r="AN471" s="664"/>
      <c r="AO471" s="664"/>
      <c r="AP471" s="664"/>
      <c r="AQ471" s="664"/>
      <c r="AR471" s="664"/>
      <c r="AS471" s="664"/>
      <c r="AT471" s="664"/>
      <c r="AU471" s="664"/>
      <c r="AV471" s="664"/>
      <c r="AW471" s="664"/>
      <c r="AX471" s="664"/>
      <c r="AY471" s="664"/>
      <c r="AZ471" s="664"/>
      <c r="BA471" s="664"/>
      <c r="BB471" s="664"/>
      <c r="BC471" s="664"/>
      <c r="BD471" s="664"/>
      <c r="BE471" s="664"/>
      <c r="BF471" s="664"/>
      <c r="BG471" s="664"/>
      <c r="BH471" s="664"/>
      <c r="BI471" s="664"/>
      <c r="BJ471" s="664"/>
      <c r="BK471" s="664"/>
      <c r="BL471" s="664"/>
      <c r="BM471" s="664"/>
      <c r="BN471" s="664"/>
      <c r="BO471" s="664"/>
      <c r="BP471" s="664"/>
      <c r="BQ471" s="664"/>
      <c r="BR471" s="664"/>
      <c r="BS471" s="664"/>
      <c r="BT471" s="664"/>
      <c r="BU471" s="664"/>
      <c r="BV471" s="664"/>
      <c r="BW471" s="664"/>
      <c r="BX471" s="664"/>
      <c r="BY471" s="664"/>
      <c r="BZ471" s="664"/>
      <c r="CA471" s="664"/>
      <c r="CB471" s="664"/>
      <c r="CC471" s="664"/>
      <c r="CD471" s="664"/>
      <c r="CE471" s="664"/>
      <c r="CF471" s="664"/>
      <c r="CG471" s="664"/>
      <c r="CH471" s="664"/>
      <c r="CI471" s="664"/>
      <c r="CJ471" s="664"/>
      <c r="CK471" s="664"/>
      <c r="CL471" s="664"/>
      <c r="CM471" s="664"/>
      <c r="CN471" s="664"/>
      <c r="CO471" s="664"/>
      <c r="CP471" s="664"/>
      <c r="CQ471" s="664"/>
      <c r="CR471" s="664"/>
      <c r="CS471" s="664"/>
      <c r="CT471" s="664"/>
      <c r="CU471" s="664"/>
      <c r="CV471" s="664"/>
      <c r="CW471" s="664"/>
      <c r="CX471" s="664"/>
      <c r="CY471" s="664"/>
      <c r="CZ471" s="664"/>
      <c r="DA471" s="664"/>
      <c r="DB471" s="664"/>
      <c r="DC471" s="664"/>
      <c r="DD471" s="664"/>
      <c r="DE471" s="664"/>
      <c r="DF471" s="664"/>
      <c r="DG471" s="664"/>
      <c r="DH471" s="664"/>
      <c r="DI471" s="664"/>
      <c r="DJ471" s="664"/>
      <c r="DK471" s="664"/>
      <c r="DL471" s="664"/>
      <c r="DM471" s="664"/>
      <c r="DN471" s="664"/>
      <c r="DO471" s="664"/>
      <c r="DP471" s="664"/>
      <c r="DQ471" s="664"/>
      <c r="DR471" s="664"/>
      <c r="DS471" s="664"/>
      <c r="DT471" s="664"/>
      <c r="DU471" s="664"/>
      <c r="DV471" s="664"/>
      <c r="DW471" s="664"/>
      <c r="DX471" s="664"/>
      <c r="DY471" s="664"/>
      <c r="DZ471" s="664"/>
      <c r="EA471" s="664"/>
      <c r="EB471" s="664"/>
      <c r="EC471" s="664"/>
      <c r="ED471" s="664"/>
      <c r="EE471" s="659"/>
      <c r="EF471" s="662"/>
      <c r="EG471" s="662"/>
      <c r="EH471" s="662"/>
      <c r="EI471" s="216"/>
      <c r="EJ471" s="673"/>
      <c r="EK471" s="673"/>
      <c r="EL471" s="673"/>
      <c r="EM471" s="673"/>
      <c r="EN471" s="673"/>
      <c r="EO471" s="673"/>
      <c r="EP471" s="673"/>
      <c r="EQ471" s="673"/>
      <c r="ER471" s="673"/>
      <c r="ES471" s="673"/>
      <c r="ET471" s="673"/>
      <c r="EU471" s="673"/>
      <c r="EV471" s="673"/>
      <c r="EW471" s="673"/>
      <c r="EX471" s="673"/>
      <c r="EY471" s="673"/>
      <c r="EZ471" s="673"/>
      <c r="FA471" s="673"/>
      <c r="FB471" s="673"/>
      <c r="FC471" s="673"/>
      <c r="FD471" s="673"/>
      <c r="FE471" s="673"/>
      <c r="FF471" s="673"/>
      <c r="FG471" s="673"/>
      <c r="FH471" s="673"/>
      <c r="FI471" s="673"/>
      <c r="FJ471" s="673"/>
      <c r="FK471" s="673"/>
      <c r="FL471" s="673"/>
      <c r="FM471" s="673"/>
      <c r="FN471" s="673"/>
      <c r="FO471" s="673"/>
      <c r="FP471" s="673"/>
      <c r="FQ471" s="673"/>
      <c r="FR471" s="673"/>
      <c r="FS471" s="673"/>
      <c r="FT471" s="673"/>
      <c r="FU471" s="673"/>
      <c r="FV471" s="673"/>
      <c r="FW471" s="673"/>
      <c r="FX471" s="673"/>
      <c r="FY471" s="673"/>
      <c r="FZ471" s="673"/>
      <c r="GA471" s="673"/>
      <c r="GB471" s="673"/>
      <c r="GC471" s="673"/>
      <c r="GD471" s="673"/>
      <c r="GE471" s="673"/>
      <c r="GF471" s="673"/>
      <c r="GG471" s="673"/>
      <c r="GH471" s="673"/>
      <c r="GI471" s="673"/>
      <c r="GJ471" s="673"/>
      <c r="GK471" s="673"/>
      <c r="GL471" s="673"/>
      <c r="GM471" s="673"/>
      <c r="GN471" s="673"/>
      <c r="GO471" s="673"/>
      <c r="GP471" s="673"/>
      <c r="GQ471" s="673"/>
      <c r="GR471" s="673"/>
      <c r="GS471" s="673"/>
      <c r="GT471" s="673"/>
      <c r="GU471" s="673"/>
      <c r="GV471" s="673"/>
      <c r="GW471" s="673"/>
      <c r="GX471" s="673"/>
      <c r="GY471" s="673"/>
      <c r="GZ471" s="673"/>
      <c r="HA471" s="673"/>
      <c r="HB471" s="673"/>
      <c r="HC471" s="673"/>
      <c r="HD471" s="673"/>
      <c r="HE471" s="673"/>
      <c r="HF471" s="673"/>
      <c r="HG471" s="673"/>
      <c r="HH471" s="673"/>
      <c r="HI471" s="673"/>
      <c r="HJ471" s="673"/>
      <c r="HK471" s="673"/>
      <c r="HL471" s="673"/>
      <c r="HM471" s="673"/>
      <c r="HN471" s="673"/>
      <c r="HO471" s="673"/>
      <c r="HP471" s="673"/>
      <c r="HQ471" s="673"/>
      <c r="HR471" s="673"/>
      <c r="HS471" s="673"/>
      <c r="HT471" s="673"/>
      <c r="HU471" s="673"/>
      <c r="HV471" s="673"/>
      <c r="HW471" s="673"/>
      <c r="HX471" s="673"/>
      <c r="HY471" s="673"/>
      <c r="HZ471" s="673"/>
      <c r="IA471" s="673"/>
      <c r="IB471" s="673"/>
      <c r="IC471" s="673"/>
      <c r="ID471" s="673"/>
      <c r="IE471" s="673"/>
      <c r="IF471" s="673"/>
      <c r="IG471" s="673"/>
      <c r="IH471" s="673"/>
      <c r="II471" s="673"/>
      <c r="IJ471" s="673"/>
      <c r="IK471" s="673"/>
      <c r="IL471" s="673"/>
      <c r="IM471" s="673"/>
      <c r="IN471" s="673"/>
      <c r="IO471" s="673"/>
      <c r="IP471" s="673"/>
      <c r="IQ471" s="664"/>
    </row>
    <row r="472" spans="18:251" ht="16.5" hidden="1" customHeight="1">
      <c r="R472" s="659"/>
      <c r="S472" s="659"/>
      <c r="T472" s="659"/>
      <c r="U472" s="664"/>
      <c r="V472" s="660"/>
      <c r="W472" s="664"/>
      <c r="X472" s="664"/>
      <c r="Y472" s="664"/>
      <c r="Z472" s="664"/>
      <c r="AA472" s="664"/>
      <c r="AB472" s="664"/>
      <c r="AC472" s="664"/>
      <c r="AD472" s="664"/>
      <c r="AE472" s="664"/>
      <c r="AF472" s="664"/>
      <c r="AG472" s="664"/>
      <c r="AH472" s="664"/>
      <c r="AI472" s="664"/>
      <c r="AJ472" s="664"/>
      <c r="AK472" s="664"/>
      <c r="AL472" s="664"/>
      <c r="AM472" s="664"/>
      <c r="AN472" s="664"/>
      <c r="AO472" s="664"/>
      <c r="AP472" s="664"/>
      <c r="AQ472" s="664"/>
      <c r="AR472" s="664"/>
      <c r="AS472" s="664"/>
      <c r="AT472" s="664"/>
      <c r="AU472" s="664"/>
      <c r="AV472" s="664"/>
      <c r="AW472" s="664"/>
      <c r="AX472" s="664"/>
      <c r="AY472" s="664"/>
      <c r="AZ472" s="664"/>
      <c r="BA472" s="664"/>
      <c r="BB472" s="664"/>
      <c r="BC472" s="664"/>
      <c r="BD472" s="664"/>
      <c r="BE472" s="664"/>
      <c r="BF472" s="664"/>
      <c r="BG472" s="664"/>
      <c r="BH472" s="664"/>
      <c r="BI472" s="664"/>
      <c r="BJ472" s="664"/>
      <c r="BK472" s="664"/>
      <c r="BL472" s="664"/>
      <c r="BM472" s="664"/>
      <c r="BN472" s="664"/>
      <c r="BO472" s="664"/>
      <c r="BP472" s="664"/>
      <c r="BQ472" s="664"/>
      <c r="BR472" s="664"/>
      <c r="BS472" s="664"/>
      <c r="BT472" s="664"/>
      <c r="BU472" s="664"/>
      <c r="BV472" s="664"/>
      <c r="BW472" s="664"/>
      <c r="BX472" s="664"/>
      <c r="BY472" s="664"/>
      <c r="BZ472" s="664"/>
      <c r="CA472" s="664"/>
      <c r="CB472" s="664"/>
      <c r="CC472" s="664"/>
      <c r="CD472" s="664"/>
      <c r="CE472" s="664"/>
      <c r="CF472" s="664"/>
      <c r="CG472" s="664"/>
      <c r="CH472" s="664"/>
      <c r="CI472" s="664"/>
      <c r="CJ472" s="664"/>
      <c r="CK472" s="664"/>
      <c r="CL472" s="664"/>
      <c r="CM472" s="664"/>
      <c r="CN472" s="664"/>
      <c r="CO472" s="664"/>
      <c r="CP472" s="664"/>
      <c r="CQ472" s="664"/>
      <c r="CR472" s="664"/>
      <c r="CS472" s="664"/>
      <c r="CT472" s="664"/>
      <c r="CU472" s="664"/>
      <c r="CV472" s="664"/>
      <c r="CW472" s="664"/>
      <c r="CX472" s="664"/>
      <c r="CY472" s="664"/>
      <c r="CZ472" s="664"/>
      <c r="DA472" s="664"/>
      <c r="DB472" s="664"/>
      <c r="DC472" s="664"/>
      <c r="DD472" s="664"/>
      <c r="DE472" s="664"/>
      <c r="DF472" s="664"/>
      <c r="DG472" s="664"/>
      <c r="DH472" s="664"/>
      <c r="DI472" s="664"/>
      <c r="DJ472" s="664"/>
      <c r="DK472" s="664"/>
      <c r="DL472" s="664"/>
      <c r="DM472" s="664"/>
      <c r="DN472" s="664"/>
      <c r="DO472" s="664"/>
      <c r="DP472" s="664"/>
      <c r="DQ472" s="664"/>
      <c r="DR472" s="664"/>
      <c r="DS472" s="664"/>
      <c r="DT472" s="664"/>
      <c r="DU472" s="664"/>
      <c r="DV472" s="664"/>
      <c r="DW472" s="664"/>
      <c r="DX472" s="664"/>
      <c r="DY472" s="664"/>
      <c r="DZ472" s="664"/>
      <c r="EA472" s="664"/>
      <c r="EB472" s="664"/>
      <c r="EC472" s="664"/>
      <c r="ED472" s="664"/>
      <c r="EE472" s="659"/>
      <c r="EF472" s="662"/>
      <c r="EG472" s="662"/>
      <c r="EH472" s="662"/>
      <c r="EI472" s="216"/>
      <c r="EJ472" s="673"/>
      <c r="EK472" s="673"/>
      <c r="EL472" s="673"/>
      <c r="EM472" s="673"/>
      <c r="EN472" s="673"/>
      <c r="EO472" s="673"/>
      <c r="EP472" s="673"/>
      <c r="EQ472" s="673"/>
      <c r="ER472" s="673"/>
      <c r="ES472" s="673"/>
      <c r="ET472" s="673"/>
      <c r="EU472" s="673"/>
      <c r="EV472" s="673"/>
      <c r="EW472" s="673"/>
      <c r="EX472" s="673"/>
      <c r="EY472" s="673"/>
      <c r="EZ472" s="673"/>
      <c r="FA472" s="673"/>
      <c r="FB472" s="673"/>
      <c r="FC472" s="673"/>
      <c r="FD472" s="673"/>
      <c r="FE472" s="673"/>
      <c r="FF472" s="673"/>
      <c r="FG472" s="673"/>
      <c r="FH472" s="673"/>
      <c r="FI472" s="673"/>
      <c r="FJ472" s="673"/>
      <c r="FK472" s="673"/>
      <c r="FL472" s="673"/>
      <c r="FM472" s="673"/>
      <c r="FN472" s="673"/>
      <c r="FO472" s="673"/>
      <c r="FP472" s="673"/>
      <c r="FQ472" s="673"/>
      <c r="FR472" s="673"/>
      <c r="FS472" s="673"/>
      <c r="FT472" s="673"/>
      <c r="FU472" s="673"/>
      <c r="FV472" s="673"/>
      <c r="FW472" s="673"/>
      <c r="FX472" s="673"/>
      <c r="FY472" s="673"/>
      <c r="FZ472" s="673"/>
      <c r="GA472" s="673"/>
      <c r="GB472" s="673"/>
      <c r="GC472" s="673"/>
      <c r="GD472" s="673"/>
      <c r="GE472" s="673"/>
      <c r="GF472" s="673"/>
      <c r="GG472" s="673"/>
      <c r="GH472" s="673"/>
      <c r="GI472" s="673"/>
      <c r="GJ472" s="673"/>
      <c r="GK472" s="673"/>
      <c r="GL472" s="673"/>
      <c r="GM472" s="673"/>
      <c r="GN472" s="673"/>
      <c r="GO472" s="673"/>
      <c r="GP472" s="673"/>
      <c r="GQ472" s="673"/>
      <c r="GR472" s="673"/>
      <c r="GS472" s="673"/>
      <c r="GT472" s="673"/>
      <c r="GU472" s="673"/>
      <c r="GV472" s="673"/>
      <c r="GW472" s="673"/>
      <c r="GX472" s="673"/>
      <c r="GY472" s="673"/>
      <c r="GZ472" s="673"/>
      <c r="HA472" s="673"/>
      <c r="HB472" s="673"/>
      <c r="HC472" s="673"/>
      <c r="HD472" s="673"/>
      <c r="HE472" s="673"/>
      <c r="HF472" s="673"/>
      <c r="HG472" s="673"/>
      <c r="HH472" s="673"/>
      <c r="HI472" s="673"/>
      <c r="HJ472" s="673"/>
      <c r="HK472" s="673"/>
      <c r="HL472" s="673"/>
      <c r="HM472" s="673"/>
      <c r="HN472" s="673"/>
      <c r="HO472" s="673"/>
      <c r="HP472" s="673"/>
      <c r="HQ472" s="673"/>
      <c r="HR472" s="673"/>
      <c r="HS472" s="673"/>
      <c r="HT472" s="673"/>
      <c r="HU472" s="673"/>
      <c r="HV472" s="673"/>
      <c r="HW472" s="673"/>
      <c r="HX472" s="673"/>
      <c r="HY472" s="673"/>
      <c r="HZ472" s="673"/>
      <c r="IA472" s="673"/>
      <c r="IB472" s="673"/>
      <c r="IC472" s="673"/>
      <c r="ID472" s="673"/>
      <c r="IE472" s="673"/>
      <c r="IF472" s="673"/>
      <c r="IG472" s="673"/>
      <c r="IH472" s="673"/>
      <c r="II472" s="673"/>
      <c r="IJ472" s="673"/>
      <c r="IK472" s="673"/>
      <c r="IL472" s="673"/>
      <c r="IM472" s="673"/>
      <c r="IN472" s="673"/>
      <c r="IO472" s="673"/>
      <c r="IP472" s="673"/>
      <c r="IQ472" s="664"/>
    </row>
    <row r="473" spans="18:251" ht="16.5" hidden="1" customHeight="1">
      <c r="R473" s="659"/>
      <c r="S473" s="659"/>
      <c r="T473" s="659"/>
      <c r="U473" s="664"/>
      <c r="V473" s="660"/>
      <c r="W473" s="664"/>
      <c r="X473" s="664"/>
      <c r="Y473" s="664"/>
      <c r="Z473" s="664"/>
      <c r="AA473" s="664"/>
      <c r="AB473" s="664"/>
      <c r="AC473" s="664"/>
      <c r="AD473" s="664"/>
      <c r="AE473" s="664"/>
      <c r="AF473" s="664"/>
      <c r="AG473" s="664"/>
      <c r="AH473" s="664"/>
      <c r="AI473" s="664"/>
      <c r="AJ473" s="664"/>
      <c r="AK473" s="664"/>
      <c r="AL473" s="664"/>
      <c r="AM473" s="664"/>
      <c r="AN473" s="664"/>
      <c r="AO473" s="664"/>
      <c r="AP473" s="664"/>
      <c r="AQ473" s="664"/>
      <c r="AR473" s="664"/>
      <c r="AS473" s="664"/>
      <c r="AT473" s="664"/>
      <c r="AU473" s="664"/>
      <c r="AV473" s="664"/>
      <c r="AW473" s="664"/>
      <c r="AX473" s="664"/>
      <c r="AY473" s="664"/>
      <c r="AZ473" s="664"/>
      <c r="BA473" s="664"/>
      <c r="BB473" s="664"/>
      <c r="BC473" s="664"/>
      <c r="BD473" s="664"/>
      <c r="BE473" s="664"/>
      <c r="BF473" s="664"/>
      <c r="BG473" s="664"/>
      <c r="BH473" s="664"/>
      <c r="BI473" s="664"/>
      <c r="BJ473" s="664"/>
      <c r="BK473" s="664"/>
      <c r="BL473" s="664"/>
      <c r="BM473" s="664"/>
      <c r="BN473" s="664"/>
      <c r="BO473" s="664"/>
      <c r="BP473" s="664"/>
      <c r="BQ473" s="664"/>
      <c r="BR473" s="664"/>
      <c r="BS473" s="664"/>
      <c r="BT473" s="664"/>
      <c r="BU473" s="664"/>
      <c r="BV473" s="664"/>
      <c r="BW473" s="664"/>
      <c r="BX473" s="664"/>
      <c r="BY473" s="664"/>
      <c r="BZ473" s="664"/>
      <c r="CA473" s="664"/>
      <c r="CB473" s="664"/>
      <c r="CC473" s="664"/>
      <c r="CD473" s="664"/>
      <c r="CE473" s="664"/>
      <c r="CF473" s="664"/>
      <c r="CG473" s="664"/>
      <c r="CH473" s="664"/>
      <c r="CI473" s="664"/>
      <c r="CJ473" s="664"/>
      <c r="CK473" s="664"/>
      <c r="CL473" s="664"/>
      <c r="CM473" s="664"/>
      <c r="CN473" s="664"/>
      <c r="CO473" s="664"/>
      <c r="CP473" s="664"/>
      <c r="CQ473" s="664"/>
      <c r="CR473" s="664"/>
      <c r="CS473" s="664"/>
      <c r="CT473" s="664"/>
      <c r="CU473" s="664"/>
      <c r="CV473" s="664"/>
      <c r="CW473" s="664"/>
      <c r="CX473" s="664"/>
      <c r="CY473" s="664"/>
      <c r="CZ473" s="664"/>
      <c r="DA473" s="664"/>
      <c r="DB473" s="664"/>
      <c r="DC473" s="664"/>
      <c r="DD473" s="664"/>
      <c r="DE473" s="664"/>
      <c r="DF473" s="664"/>
      <c r="DG473" s="664"/>
      <c r="DH473" s="664"/>
      <c r="DI473" s="664"/>
      <c r="DJ473" s="664"/>
      <c r="DK473" s="664"/>
      <c r="DL473" s="664"/>
      <c r="DM473" s="664"/>
      <c r="DN473" s="664"/>
      <c r="DO473" s="664"/>
      <c r="DP473" s="664"/>
      <c r="DQ473" s="664"/>
      <c r="DR473" s="664"/>
      <c r="DS473" s="664"/>
      <c r="DT473" s="664"/>
      <c r="DU473" s="664"/>
      <c r="DV473" s="664"/>
      <c r="DW473" s="664"/>
      <c r="DX473" s="664"/>
      <c r="DY473" s="664"/>
      <c r="DZ473" s="664"/>
      <c r="EA473" s="664"/>
      <c r="EB473" s="664"/>
      <c r="EC473" s="664"/>
      <c r="ED473" s="664"/>
      <c r="EE473" s="659"/>
      <c r="EF473" s="662"/>
      <c r="EG473" s="662"/>
      <c r="EH473" s="662"/>
      <c r="EI473" s="216"/>
      <c r="EJ473" s="673"/>
      <c r="EK473" s="673"/>
      <c r="EL473" s="673"/>
      <c r="EM473" s="673"/>
      <c r="EN473" s="673"/>
      <c r="EO473" s="673"/>
      <c r="EP473" s="673"/>
      <c r="EQ473" s="673"/>
      <c r="ER473" s="673"/>
      <c r="ES473" s="673"/>
      <c r="ET473" s="673"/>
      <c r="EU473" s="673"/>
      <c r="EV473" s="673"/>
      <c r="EW473" s="673"/>
      <c r="EX473" s="673"/>
      <c r="EY473" s="673"/>
      <c r="EZ473" s="673"/>
      <c r="FA473" s="673"/>
      <c r="FB473" s="673"/>
      <c r="FC473" s="673"/>
      <c r="FD473" s="673"/>
      <c r="FE473" s="673"/>
      <c r="FF473" s="673"/>
      <c r="FG473" s="673"/>
      <c r="FH473" s="673"/>
      <c r="FI473" s="673"/>
      <c r="FJ473" s="673"/>
      <c r="FK473" s="673"/>
      <c r="FL473" s="673"/>
      <c r="FM473" s="673"/>
      <c r="FN473" s="673"/>
      <c r="FO473" s="673"/>
      <c r="FP473" s="673"/>
      <c r="FQ473" s="673"/>
      <c r="FR473" s="673"/>
      <c r="FS473" s="673"/>
      <c r="FT473" s="673"/>
      <c r="FU473" s="673"/>
      <c r="FV473" s="673"/>
      <c r="FW473" s="673"/>
      <c r="FX473" s="673"/>
      <c r="FY473" s="673"/>
      <c r="FZ473" s="673"/>
      <c r="GA473" s="673"/>
      <c r="GB473" s="673"/>
      <c r="GC473" s="673"/>
      <c r="GD473" s="673"/>
      <c r="GE473" s="673"/>
      <c r="GF473" s="673"/>
      <c r="GG473" s="673"/>
      <c r="GH473" s="673"/>
      <c r="GI473" s="673"/>
      <c r="GJ473" s="673"/>
      <c r="GK473" s="673"/>
      <c r="GL473" s="673"/>
      <c r="GM473" s="673"/>
      <c r="GN473" s="673"/>
      <c r="GO473" s="673"/>
      <c r="GP473" s="673"/>
      <c r="GQ473" s="673"/>
      <c r="GR473" s="673"/>
      <c r="GS473" s="673"/>
      <c r="GT473" s="673"/>
      <c r="GU473" s="673"/>
      <c r="GV473" s="673"/>
      <c r="GW473" s="673"/>
      <c r="GX473" s="673"/>
      <c r="GY473" s="673"/>
      <c r="GZ473" s="673"/>
      <c r="HA473" s="673"/>
      <c r="HB473" s="673"/>
      <c r="HC473" s="673"/>
      <c r="HD473" s="673"/>
      <c r="HE473" s="673"/>
      <c r="HF473" s="673"/>
      <c r="HG473" s="673"/>
      <c r="HH473" s="673"/>
      <c r="HI473" s="673"/>
      <c r="HJ473" s="673"/>
      <c r="HK473" s="673"/>
      <c r="HL473" s="673"/>
      <c r="HM473" s="673"/>
      <c r="HN473" s="673"/>
      <c r="HO473" s="673"/>
      <c r="HP473" s="673"/>
      <c r="HQ473" s="673"/>
      <c r="HR473" s="673"/>
      <c r="HS473" s="673"/>
      <c r="HT473" s="673"/>
      <c r="HU473" s="673"/>
      <c r="HV473" s="673"/>
      <c r="HW473" s="673"/>
      <c r="HX473" s="673"/>
      <c r="HY473" s="673"/>
      <c r="HZ473" s="673"/>
      <c r="IA473" s="673"/>
      <c r="IB473" s="673"/>
      <c r="IC473" s="673"/>
      <c r="ID473" s="673"/>
      <c r="IE473" s="673"/>
      <c r="IF473" s="673"/>
      <c r="IG473" s="673"/>
      <c r="IH473" s="673"/>
      <c r="II473" s="673"/>
      <c r="IJ473" s="673"/>
      <c r="IK473" s="673"/>
      <c r="IL473" s="673"/>
      <c r="IM473" s="673"/>
      <c r="IN473" s="673"/>
      <c r="IO473" s="673"/>
      <c r="IP473" s="673"/>
      <c r="IQ473" s="664"/>
    </row>
    <row r="474" spans="18:251" ht="16.5" hidden="1" customHeight="1">
      <c r="R474" s="659"/>
      <c r="S474" s="659"/>
      <c r="T474" s="659"/>
      <c r="U474" s="664"/>
      <c r="V474" s="660"/>
      <c r="W474" s="664"/>
      <c r="X474" s="664"/>
      <c r="Y474" s="664"/>
      <c r="Z474" s="664"/>
      <c r="AA474" s="664"/>
      <c r="AB474" s="664"/>
      <c r="AC474" s="664"/>
      <c r="AD474" s="664"/>
      <c r="AE474" s="664"/>
      <c r="AF474" s="664"/>
      <c r="AG474" s="664"/>
      <c r="AH474" s="664"/>
      <c r="AI474" s="664"/>
      <c r="AJ474" s="664"/>
      <c r="AK474" s="664"/>
      <c r="AL474" s="664"/>
      <c r="AM474" s="664"/>
      <c r="AN474" s="664"/>
      <c r="AO474" s="664"/>
      <c r="AP474" s="664"/>
      <c r="AQ474" s="664"/>
      <c r="AR474" s="664"/>
      <c r="AS474" s="664"/>
      <c r="AT474" s="664"/>
      <c r="AU474" s="664"/>
      <c r="AV474" s="664"/>
      <c r="AW474" s="664"/>
      <c r="AX474" s="664"/>
      <c r="AY474" s="664"/>
      <c r="AZ474" s="664"/>
      <c r="BA474" s="664"/>
      <c r="BB474" s="664"/>
      <c r="BC474" s="664"/>
      <c r="BD474" s="664"/>
      <c r="BE474" s="664"/>
      <c r="BF474" s="664"/>
      <c r="BG474" s="664"/>
      <c r="BH474" s="664"/>
      <c r="BI474" s="664"/>
      <c r="BJ474" s="664"/>
      <c r="BK474" s="664"/>
      <c r="BL474" s="664"/>
      <c r="BM474" s="664"/>
      <c r="BN474" s="664"/>
      <c r="BO474" s="664"/>
      <c r="BP474" s="664"/>
      <c r="BQ474" s="664"/>
      <c r="BR474" s="664"/>
      <c r="BS474" s="664"/>
      <c r="BT474" s="664"/>
      <c r="BU474" s="664"/>
      <c r="BV474" s="664"/>
      <c r="BW474" s="664"/>
      <c r="BX474" s="664"/>
      <c r="BY474" s="664"/>
      <c r="BZ474" s="664"/>
      <c r="CA474" s="664"/>
      <c r="CB474" s="664"/>
      <c r="CC474" s="664"/>
      <c r="CD474" s="664"/>
      <c r="CE474" s="664"/>
      <c r="CF474" s="664"/>
      <c r="CG474" s="664"/>
      <c r="CH474" s="664"/>
      <c r="CI474" s="664"/>
      <c r="CJ474" s="664"/>
      <c r="CK474" s="664"/>
      <c r="CL474" s="664"/>
      <c r="CM474" s="664"/>
      <c r="CN474" s="664"/>
      <c r="CO474" s="664"/>
      <c r="CP474" s="664"/>
      <c r="CQ474" s="664"/>
      <c r="CR474" s="664"/>
      <c r="CS474" s="664"/>
      <c r="CT474" s="664"/>
      <c r="CU474" s="664"/>
      <c r="CV474" s="664"/>
      <c r="CW474" s="664"/>
      <c r="CX474" s="664"/>
      <c r="CY474" s="664"/>
      <c r="CZ474" s="664"/>
      <c r="DA474" s="664"/>
      <c r="DB474" s="664"/>
      <c r="DC474" s="664"/>
      <c r="DD474" s="664"/>
      <c r="DE474" s="664"/>
      <c r="DF474" s="664"/>
      <c r="DG474" s="664"/>
      <c r="DH474" s="664"/>
      <c r="DI474" s="664"/>
      <c r="DJ474" s="664"/>
      <c r="DK474" s="664"/>
      <c r="DL474" s="664"/>
      <c r="DM474" s="664"/>
      <c r="DN474" s="664"/>
      <c r="DO474" s="664"/>
      <c r="DP474" s="664"/>
      <c r="DQ474" s="664"/>
      <c r="DR474" s="664"/>
      <c r="DS474" s="664"/>
      <c r="DT474" s="664"/>
      <c r="DU474" s="664"/>
      <c r="DV474" s="664"/>
      <c r="DW474" s="664"/>
      <c r="DX474" s="664"/>
      <c r="DY474" s="664"/>
      <c r="DZ474" s="664"/>
      <c r="EA474" s="664"/>
      <c r="EB474" s="664"/>
      <c r="EC474" s="664"/>
      <c r="ED474" s="664"/>
      <c r="EE474" s="659"/>
      <c r="EF474" s="662"/>
      <c r="EG474" s="662"/>
      <c r="EH474" s="662"/>
      <c r="EI474" s="216"/>
      <c r="EJ474" s="673"/>
      <c r="EK474" s="673"/>
      <c r="EL474" s="673"/>
      <c r="EM474" s="673"/>
      <c r="EN474" s="673"/>
      <c r="EO474" s="673"/>
      <c r="EP474" s="673"/>
      <c r="EQ474" s="673"/>
      <c r="ER474" s="673"/>
      <c r="ES474" s="673"/>
      <c r="ET474" s="673"/>
      <c r="EU474" s="673"/>
      <c r="EV474" s="673"/>
      <c r="EW474" s="673"/>
      <c r="EX474" s="673"/>
      <c r="EY474" s="673"/>
      <c r="EZ474" s="673"/>
      <c r="FA474" s="673"/>
      <c r="FB474" s="673"/>
      <c r="FC474" s="673"/>
      <c r="FD474" s="673"/>
      <c r="FE474" s="673"/>
      <c r="FF474" s="673"/>
      <c r="FG474" s="673"/>
      <c r="FH474" s="673"/>
      <c r="FI474" s="673"/>
      <c r="FJ474" s="673"/>
      <c r="FK474" s="673"/>
      <c r="FL474" s="673"/>
      <c r="FM474" s="673"/>
      <c r="FN474" s="673"/>
      <c r="FO474" s="673"/>
      <c r="FP474" s="673"/>
      <c r="FQ474" s="673"/>
      <c r="FR474" s="673"/>
      <c r="FS474" s="673"/>
      <c r="FT474" s="673"/>
      <c r="FU474" s="673"/>
      <c r="FV474" s="673"/>
      <c r="FW474" s="673"/>
      <c r="FX474" s="673"/>
      <c r="FY474" s="673"/>
      <c r="FZ474" s="673"/>
      <c r="GA474" s="673"/>
      <c r="GB474" s="673"/>
      <c r="GC474" s="673"/>
      <c r="GD474" s="673"/>
      <c r="GE474" s="673"/>
      <c r="GF474" s="673"/>
      <c r="GG474" s="673"/>
      <c r="GH474" s="673"/>
      <c r="GI474" s="673"/>
      <c r="GJ474" s="673"/>
      <c r="GK474" s="673"/>
      <c r="GL474" s="673"/>
      <c r="GM474" s="673"/>
      <c r="GN474" s="673"/>
      <c r="GO474" s="673"/>
      <c r="GP474" s="673"/>
      <c r="GQ474" s="673"/>
      <c r="GR474" s="673"/>
      <c r="GS474" s="673"/>
      <c r="GT474" s="673"/>
      <c r="GU474" s="673"/>
      <c r="GV474" s="673"/>
      <c r="GW474" s="673"/>
      <c r="GX474" s="673"/>
      <c r="GY474" s="673"/>
      <c r="GZ474" s="673"/>
      <c r="HA474" s="673"/>
      <c r="HB474" s="673"/>
      <c r="HC474" s="673"/>
      <c r="HD474" s="673"/>
      <c r="HE474" s="673"/>
      <c r="HF474" s="673"/>
      <c r="HG474" s="673"/>
      <c r="HH474" s="673"/>
      <c r="HI474" s="673"/>
      <c r="HJ474" s="673"/>
      <c r="HK474" s="673"/>
      <c r="HL474" s="673"/>
      <c r="HM474" s="673"/>
      <c r="HN474" s="673"/>
      <c r="HO474" s="673"/>
      <c r="HP474" s="673"/>
      <c r="HQ474" s="673"/>
      <c r="HR474" s="673"/>
      <c r="HS474" s="673"/>
      <c r="HT474" s="673"/>
      <c r="HU474" s="673"/>
      <c r="HV474" s="673"/>
      <c r="HW474" s="673"/>
      <c r="HX474" s="673"/>
      <c r="HY474" s="673"/>
      <c r="HZ474" s="673"/>
      <c r="IA474" s="673"/>
      <c r="IB474" s="673"/>
      <c r="IC474" s="673"/>
      <c r="ID474" s="673"/>
      <c r="IE474" s="673"/>
      <c r="IF474" s="673"/>
      <c r="IG474" s="673"/>
      <c r="IH474" s="673"/>
      <c r="II474" s="673"/>
      <c r="IJ474" s="673"/>
      <c r="IK474" s="673"/>
      <c r="IL474" s="673"/>
      <c r="IM474" s="673"/>
      <c r="IN474" s="673"/>
      <c r="IO474" s="673"/>
      <c r="IP474" s="673"/>
      <c r="IQ474" s="664"/>
    </row>
    <row r="475" spans="18:251" ht="16.5" hidden="1" customHeight="1">
      <c r="R475" s="659"/>
      <c r="S475" s="659"/>
      <c r="T475" s="659"/>
      <c r="U475" s="664"/>
      <c r="V475" s="660"/>
      <c r="W475" s="664"/>
      <c r="X475" s="664"/>
      <c r="Y475" s="664"/>
      <c r="Z475" s="664"/>
      <c r="AA475" s="664"/>
      <c r="AB475" s="664"/>
      <c r="AC475" s="664"/>
      <c r="AD475" s="664"/>
      <c r="AE475" s="664"/>
      <c r="AF475" s="664"/>
      <c r="AG475" s="664"/>
      <c r="AH475" s="664"/>
      <c r="AI475" s="664"/>
      <c r="AJ475" s="664"/>
      <c r="AK475" s="664"/>
      <c r="AL475" s="664"/>
      <c r="AM475" s="664"/>
      <c r="AN475" s="664"/>
      <c r="AO475" s="664"/>
      <c r="AP475" s="664"/>
      <c r="AQ475" s="664"/>
      <c r="AR475" s="664"/>
      <c r="AS475" s="664"/>
      <c r="AT475" s="664"/>
      <c r="AU475" s="664"/>
      <c r="AV475" s="664"/>
      <c r="AW475" s="664"/>
      <c r="AX475" s="664"/>
      <c r="AY475" s="664"/>
      <c r="AZ475" s="664"/>
      <c r="BA475" s="664"/>
      <c r="BB475" s="664"/>
      <c r="BC475" s="664"/>
      <c r="BD475" s="664"/>
      <c r="BE475" s="664"/>
      <c r="BF475" s="664"/>
      <c r="BG475" s="664"/>
      <c r="BH475" s="664"/>
      <c r="BI475" s="664"/>
      <c r="BJ475" s="664"/>
      <c r="BK475" s="664"/>
      <c r="BL475" s="664"/>
      <c r="BM475" s="664"/>
      <c r="BN475" s="664"/>
      <c r="BO475" s="664"/>
      <c r="BP475" s="664"/>
      <c r="BQ475" s="664"/>
      <c r="BR475" s="664"/>
      <c r="BS475" s="664"/>
      <c r="BT475" s="664"/>
      <c r="BU475" s="664"/>
      <c r="BV475" s="664"/>
      <c r="BW475" s="664"/>
      <c r="BX475" s="664"/>
      <c r="BY475" s="664"/>
      <c r="BZ475" s="664"/>
      <c r="CA475" s="664"/>
      <c r="CB475" s="664"/>
      <c r="CC475" s="664"/>
      <c r="CD475" s="664"/>
      <c r="CE475" s="664"/>
      <c r="CF475" s="664"/>
      <c r="CG475" s="664"/>
      <c r="CH475" s="664"/>
      <c r="CI475" s="664"/>
      <c r="CJ475" s="664"/>
      <c r="CK475" s="664"/>
      <c r="CL475" s="664"/>
      <c r="CM475" s="664"/>
      <c r="CN475" s="664"/>
      <c r="CO475" s="664"/>
      <c r="CP475" s="664"/>
      <c r="CQ475" s="664"/>
      <c r="CR475" s="664"/>
      <c r="CS475" s="664"/>
      <c r="CT475" s="664"/>
      <c r="CU475" s="664"/>
      <c r="CV475" s="664"/>
      <c r="CW475" s="664"/>
      <c r="CX475" s="664"/>
      <c r="CY475" s="664"/>
      <c r="CZ475" s="664"/>
      <c r="DA475" s="664"/>
      <c r="DB475" s="664"/>
      <c r="DC475" s="664"/>
      <c r="DD475" s="664"/>
      <c r="DE475" s="664"/>
      <c r="DF475" s="664"/>
      <c r="DG475" s="664"/>
      <c r="DH475" s="664"/>
      <c r="DI475" s="664"/>
      <c r="DJ475" s="664"/>
      <c r="DK475" s="664"/>
      <c r="DL475" s="664"/>
      <c r="DM475" s="664"/>
      <c r="DN475" s="664"/>
      <c r="DO475" s="664"/>
      <c r="DP475" s="664"/>
      <c r="DQ475" s="664"/>
      <c r="DR475" s="664"/>
      <c r="DS475" s="664"/>
      <c r="DT475" s="664"/>
      <c r="DU475" s="664"/>
      <c r="DV475" s="664"/>
      <c r="DW475" s="664"/>
      <c r="DX475" s="664"/>
      <c r="DY475" s="664"/>
      <c r="DZ475" s="664"/>
      <c r="EA475" s="664"/>
      <c r="EB475" s="664"/>
      <c r="EC475" s="664"/>
      <c r="ED475" s="664"/>
      <c r="EE475" s="659"/>
      <c r="EF475" s="662"/>
      <c r="EG475" s="662"/>
      <c r="EH475" s="662"/>
      <c r="EI475" s="216"/>
      <c r="EJ475" s="673"/>
      <c r="EK475" s="673"/>
      <c r="EL475" s="673"/>
      <c r="EM475" s="673"/>
      <c r="EN475" s="673"/>
      <c r="EO475" s="673"/>
      <c r="EP475" s="673"/>
      <c r="EQ475" s="673"/>
      <c r="ER475" s="673"/>
      <c r="ES475" s="673"/>
      <c r="ET475" s="673"/>
      <c r="EU475" s="673"/>
      <c r="EV475" s="673"/>
      <c r="EW475" s="673"/>
      <c r="EX475" s="673"/>
      <c r="EY475" s="673"/>
      <c r="EZ475" s="673"/>
      <c r="FA475" s="673"/>
      <c r="FB475" s="673"/>
      <c r="FC475" s="673"/>
      <c r="FD475" s="673"/>
      <c r="FE475" s="673"/>
      <c r="FF475" s="673"/>
      <c r="FG475" s="673"/>
      <c r="FH475" s="673"/>
      <c r="FI475" s="673"/>
      <c r="FJ475" s="673"/>
      <c r="FK475" s="673"/>
      <c r="FL475" s="673"/>
      <c r="FM475" s="673"/>
      <c r="FN475" s="673"/>
      <c r="FO475" s="673"/>
      <c r="FP475" s="673"/>
      <c r="FQ475" s="673"/>
      <c r="FR475" s="673"/>
      <c r="FS475" s="673"/>
      <c r="FT475" s="673"/>
      <c r="FU475" s="673"/>
      <c r="FV475" s="673"/>
      <c r="FW475" s="673"/>
      <c r="FX475" s="673"/>
      <c r="FY475" s="673"/>
      <c r="FZ475" s="673"/>
      <c r="GA475" s="673"/>
      <c r="GB475" s="673"/>
      <c r="GC475" s="673"/>
      <c r="GD475" s="673"/>
      <c r="GE475" s="673"/>
      <c r="GF475" s="673"/>
      <c r="GG475" s="673"/>
      <c r="GH475" s="673"/>
      <c r="GI475" s="673"/>
      <c r="GJ475" s="673"/>
      <c r="GK475" s="673"/>
      <c r="GL475" s="673"/>
      <c r="GM475" s="673"/>
      <c r="GN475" s="673"/>
      <c r="GO475" s="673"/>
      <c r="GP475" s="673"/>
      <c r="GQ475" s="673"/>
      <c r="GR475" s="673"/>
      <c r="GS475" s="673"/>
      <c r="GT475" s="673"/>
      <c r="GU475" s="673"/>
      <c r="GV475" s="673"/>
      <c r="GW475" s="673"/>
      <c r="GX475" s="673"/>
      <c r="GY475" s="673"/>
      <c r="GZ475" s="673"/>
      <c r="HA475" s="673"/>
      <c r="HB475" s="673"/>
      <c r="HC475" s="673"/>
      <c r="HD475" s="673"/>
      <c r="HE475" s="673"/>
      <c r="HF475" s="673"/>
      <c r="HG475" s="673"/>
      <c r="HH475" s="673"/>
      <c r="HI475" s="673"/>
      <c r="HJ475" s="673"/>
      <c r="HK475" s="673"/>
      <c r="HL475" s="673"/>
      <c r="HM475" s="673"/>
      <c r="HN475" s="673"/>
      <c r="HO475" s="673"/>
      <c r="HP475" s="673"/>
      <c r="HQ475" s="673"/>
      <c r="HR475" s="673"/>
      <c r="HS475" s="673"/>
      <c r="HT475" s="673"/>
      <c r="HU475" s="673"/>
      <c r="HV475" s="673"/>
      <c r="HW475" s="673"/>
      <c r="HX475" s="673"/>
      <c r="HY475" s="673"/>
      <c r="HZ475" s="673"/>
      <c r="IA475" s="673"/>
      <c r="IB475" s="673"/>
      <c r="IC475" s="673"/>
      <c r="ID475" s="673"/>
      <c r="IE475" s="673"/>
      <c r="IF475" s="673"/>
      <c r="IG475" s="673"/>
      <c r="IH475" s="673"/>
      <c r="II475" s="673"/>
      <c r="IJ475" s="673"/>
      <c r="IK475" s="673"/>
      <c r="IL475" s="673"/>
      <c r="IM475" s="673"/>
      <c r="IN475" s="673"/>
      <c r="IO475" s="673"/>
      <c r="IP475" s="673"/>
      <c r="IQ475" s="664"/>
    </row>
    <row r="476" spans="18:251" ht="16.5" hidden="1" customHeight="1">
      <c r="R476" s="659"/>
      <c r="S476" s="659"/>
      <c r="T476" s="659"/>
      <c r="U476" s="664"/>
      <c r="V476" s="660"/>
      <c r="W476" s="664"/>
      <c r="X476" s="664"/>
      <c r="Y476" s="664"/>
      <c r="Z476" s="664"/>
      <c r="AA476" s="664"/>
      <c r="AB476" s="664"/>
      <c r="AC476" s="664"/>
      <c r="AD476" s="664"/>
      <c r="AE476" s="664"/>
      <c r="AF476" s="664"/>
      <c r="AG476" s="664"/>
      <c r="AH476" s="664"/>
      <c r="AI476" s="664"/>
      <c r="AJ476" s="664"/>
      <c r="AK476" s="664"/>
      <c r="AL476" s="664"/>
      <c r="AM476" s="664"/>
      <c r="AN476" s="664"/>
      <c r="AO476" s="664"/>
      <c r="AP476" s="664"/>
      <c r="AQ476" s="664"/>
      <c r="AR476" s="664"/>
      <c r="AS476" s="664"/>
      <c r="AT476" s="664"/>
      <c r="AU476" s="664"/>
      <c r="AV476" s="664"/>
      <c r="AW476" s="664"/>
      <c r="AX476" s="664"/>
      <c r="AY476" s="664"/>
      <c r="AZ476" s="664"/>
      <c r="BA476" s="664"/>
      <c r="BB476" s="664"/>
      <c r="BC476" s="664"/>
      <c r="BD476" s="664"/>
      <c r="BE476" s="664"/>
      <c r="BF476" s="664"/>
      <c r="BG476" s="664"/>
      <c r="BH476" s="664"/>
      <c r="BI476" s="664"/>
      <c r="BJ476" s="664"/>
      <c r="BK476" s="664"/>
      <c r="BL476" s="664"/>
      <c r="BM476" s="664"/>
      <c r="BN476" s="664"/>
      <c r="BO476" s="664"/>
      <c r="BP476" s="664"/>
      <c r="BQ476" s="664"/>
      <c r="BR476" s="664"/>
      <c r="BS476" s="664"/>
      <c r="BT476" s="664"/>
      <c r="BU476" s="664"/>
      <c r="BV476" s="664"/>
      <c r="BW476" s="664"/>
      <c r="BX476" s="664"/>
      <c r="BY476" s="664"/>
      <c r="BZ476" s="664"/>
      <c r="CA476" s="664"/>
      <c r="CB476" s="664"/>
      <c r="CC476" s="664"/>
      <c r="CD476" s="664"/>
      <c r="CE476" s="664"/>
      <c r="CF476" s="664"/>
      <c r="CG476" s="664"/>
      <c r="CH476" s="664"/>
      <c r="CI476" s="664"/>
      <c r="CJ476" s="664"/>
      <c r="CK476" s="664"/>
      <c r="CL476" s="664"/>
      <c r="CM476" s="664"/>
      <c r="CN476" s="664"/>
      <c r="CO476" s="664"/>
      <c r="CP476" s="664"/>
      <c r="CQ476" s="664"/>
      <c r="CR476" s="664"/>
      <c r="CS476" s="664"/>
      <c r="CT476" s="664"/>
      <c r="CU476" s="664"/>
      <c r="CV476" s="664"/>
      <c r="CW476" s="664"/>
      <c r="CX476" s="664"/>
      <c r="CY476" s="664"/>
      <c r="CZ476" s="664"/>
      <c r="DA476" s="664"/>
      <c r="DB476" s="664"/>
      <c r="DC476" s="664"/>
      <c r="DD476" s="664"/>
      <c r="DE476" s="664"/>
      <c r="DF476" s="664"/>
      <c r="DG476" s="664"/>
      <c r="DH476" s="664"/>
      <c r="DI476" s="664"/>
      <c r="DJ476" s="664"/>
      <c r="DK476" s="664"/>
      <c r="DL476" s="664"/>
      <c r="DM476" s="664"/>
      <c r="DN476" s="664"/>
      <c r="DO476" s="664"/>
      <c r="DP476" s="664"/>
      <c r="DQ476" s="664"/>
      <c r="DR476" s="664"/>
      <c r="DS476" s="664"/>
      <c r="DT476" s="664"/>
      <c r="DU476" s="664"/>
      <c r="DV476" s="664"/>
      <c r="DW476" s="664"/>
      <c r="DX476" s="664"/>
      <c r="DY476" s="664"/>
      <c r="DZ476" s="664"/>
      <c r="EA476" s="664"/>
      <c r="EB476" s="664"/>
      <c r="EC476" s="664"/>
      <c r="ED476" s="664"/>
      <c r="EE476" s="659"/>
      <c r="EF476" s="662"/>
      <c r="EG476" s="662"/>
      <c r="EH476" s="662"/>
      <c r="EI476" s="216"/>
      <c r="EJ476" s="673"/>
      <c r="EK476" s="673"/>
      <c r="EL476" s="673"/>
      <c r="EM476" s="673"/>
      <c r="EN476" s="673"/>
      <c r="EO476" s="673"/>
      <c r="EP476" s="673"/>
      <c r="EQ476" s="673"/>
      <c r="ER476" s="673"/>
      <c r="ES476" s="673"/>
      <c r="ET476" s="673"/>
      <c r="EU476" s="673"/>
      <c r="EV476" s="673"/>
      <c r="EW476" s="673"/>
      <c r="EX476" s="673"/>
      <c r="EY476" s="673"/>
      <c r="EZ476" s="673"/>
      <c r="FA476" s="673"/>
      <c r="FB476" s="673"/>
      <c r="FC476" s="673"/>
      <c r="FD476" s="673"/>
      <c r="FE476" s="673"/>
      <c r="FF476" s="673"/>
      <c r="FG476" s="673"/>
      <c r="FH476" s="673"/>
      <c r="FI476" s="673"/>
      <c r="FJ476" s="673"/>
      <c r="FK476" s="673"/>
      <c r="FL476" s="673"/>
      <c r="FM476" s="673"/>
      <c r="FN476" s="673"/>
      <c r="FO476" s="673"/>
      <c r="FP476" s="673"/>
      <c r="FQ476" s="673"/>
      <c r="FR476" s="673"/>
      <c r="FS476" s="673"/>
      <c r="FT476" s="673"/>
      <c r="FU476" s="673"/>
      <c r="FV476" s="673"/>
      <c r="FW476" s="673"/>
      <c r="FX476" s="673"/>
      <c r="FY476" s="673"/>
      <c r="FZ476" s="673"/>
      <c r="GA476" s="673"/>
      <c r="GB476" s="673"/>
      <c r="GC476" s="673"/>
      <c r="GD476" s="673"/>
      <c r="GE476" s="673"/>
      <c r="GF476" s="673"/>
      <c r="GG476" s="673"/>
      <c r="GH476" s="673"/>
      <c r="GI476" s="673"/>
      <c r="GJ476" s="673"/>
      <c r="GK476" s="673"/>
      <c r="GL476" s="673"/>
      <c r="GM476" s="673"/>
      <c r="GN476" s="673"/>
      <c r="GO476" s="673"/>
      <c r="GP476" s="673"/>
      <c r="GQ476" s="673"/>
      <c r="GR476" s="673"/>
      <c r="GS476" s="673"/>
      <c r="GT476" s="673"/>
      <c r="GU476" s="673"/>
      <c r="GV476" s="673"/>
      <c r="GW476" s="673"/>
      <c r="GX476" s="673"/>
      <c r="GY476" s="673"/>
      <c r="GZ476" s="673"/>
      <c r="HA476" s="673"/>
      <c r="HB476" s="673"/>
      <c r="HC476" s="673"/>
      <c r="HD476" s="673"/>
      <c r="HE476" s="673"/>
      <c r="HF476" s="673"/>
      <c r="HG476" s="673"/>
      <c r="HH476" s="673"/>
      <c r="HI476" s="673"/>
      <c r="HJ476" s="673"/>
      <c r="HK476" s="673"/>
      <c r="HL476" s="673"/>
      <c r="HM476" s="673"/>
      <c r="HN476" s="673"/>
      <c r="HO476" s="673"/>
      <c r="HP476" s="673"/>
      <c r="HQ476" s="673"/>
      <c r="HR476" s="673"/>
      <c r="HS476" s="673"/>
      <c r="HT476" s="673"/>
      <c r="HU476" s="673"/>
      <c r="HV476" s="673"/>
      <c r="HW476" s="673"/>
      <c r="HX476" s="673"/>
      <c r="HY476" s="673"/>
      <c r="HZ476" s="673"/>
      <c r="IA476" s="673"/>
      <c r="IB476" s="673"/>
      <c r="IC476" s="673"/>
      <c r="ID476" s="673"/>
      <c r="IE476" s="673"/>
      <c r="IF476" s="673"/>
      <c r="IG476" s="673"/>
      <c r="IH476" s="673"/>
      <c r="II476" s="673"/>
      <c r="IJ476" s="673"/>
      <c r="IK476" s="673"/>
      <c r="IL476" s="673"/>
      <c r="IM476" s="673"/>
      <c r="IN476" s="673"/>
      <c r="IO476" s="673"/>
      <c r="IP476" s="673"/>
      <c r="IQ476" s="664"/>
    </row>
    <row r="477" spans="18:251" ht="16.5" hidden="1" customHeight="1">
      <c r="R477" s="659"/>
      <c r="S477" s="659"/>
      <c r="T477" s="659"/>
      <c r="U477" s="664"/>
      <c r="V477" s="660"/>
      <c r="W477" s="664"/>
      <c r="X477" s="664"/>
      <c r="Y477" s="664"/>
      <c r="Z477" s="664"/>
      <c r="AA477" s="664"/>
      <c r="AB477" s="664"/>
      <c r="AC477" s="664"/>
      <c r="AD477" s="664"/>
      <c r="AE477" s="664"/>
      <c r="AF477" s="664"/>
      <c r="AG477" s="664"/>
      <c r="AH477" s="664"/>
      <c r="AI477" s="664"/>
      <c r="AJ477" s="664"/>
      <c r="AK477" s="664"/>
      <c r="AL477" s="664"/>
      <c r="AM477" s="664"/>
      <c r="AN477" s="664"/>
      <c r="AO477" s="664"/>
      <c r="AP477" s="664"/>
      <c r="AQ477" s="664"/>
      <c r="AR477" s="664"/>
      <c r="AS477" s="664"/>
      <c r="AT477" s="664"/>
      <c r="AU477" s="664"/>
      <c r="AV477" s="664"/>
      <c r="AW477" s="664"/>
      <c r="AX477" s="664"/>
      <c r="AY477" s="664"/>
      <c r="AZ477" s="664"/>
      <c r="BA477" s="664"/>
      <c r="BB477" s="664"/>
      <c r="BC477" s="664"/>
      <c r="BD477" s="664"/>
      <c r="BE477" s="664"/>
      <c r="BF477" s="664"/>
      <c r="BG477" s="664"/>
      <c r="BH477" s="664"/>
      <c r="BI477" s="664"/>
      <c r="BJ477" s="664"/>
      <c r="BK477" s="664"/>
      <c r="BL477" s="664"/>
      <c r="BM477" s="664"/>
      <c r="BN477" s="664"/>
      <c r="BO477" s="664"/>
      <c r="BP477" s="664"/>
      <c r="BQ477" s="664"/>
      <c r="BR477" s="664"/>
      <c r="BS477" s="664"/>
      <c r="BT477" s="664"/>
      <c r="BU477" s="664"/>
      <c r="BV477" s="664"/>
      <c r="BW477" s="664"/>
      <c r="BX477" s="664"/>
      <c r="BY477" s="664"/>
      <c r="BZ477" s="664"/>
      <c r="CA477" s="664"/>
      <c r="CB477" s="664"/>
      <c r="CC477" s="664"/>
      <c r="CD477" s="664"/>
      <c r="CE477" s="664"/>
      <c r="CF477" s="664"/>
      <c r="CG477" s="664"/>
      <c r="CH477" s="664"/>
      <c r="CI477" s="664"/>
      <c r="CJ477" s="664"/>
      <c r="CK477" s="664"/>
      <c r="CL477" s="664"/>
      <c r="CM477" s="664"/>
      <c r="CN477" s="664"/>
      <c r="CO477" s="664"/>
      <c r="CP477" s="664"/>
      <c r="CQ477" s="664"/>
      <c r="CR477" s="664"/>
      <c r="CS477" s="664"/>
      <c r="CT477" s="664"/>
      <c r="CU477" s="664"/>
      <c r="CV477" s="664"/>
      <c r="CW477" s="664"/>
      <c r="CX477" s="664"/>
      <c r="CY477" s="664"/>
      <c r="CZ477" s="664"/>
      <c r="DA477" s="664"/>
      <c r="DB477" s="664"/>
      <c r="DC477" s="664"/>
      <c r="DD477" s="664"/>
      <c r="DE477" s="664"/>
      <c r="DF477" s="664"/>
      <c r="DG477" s="664"/>
      <c r="DH477" s="664"/>
      <c r="DI477" s="664"/>
      <c r="DJ477" s="664"/>
      <c r="DK477" s="664"/>
      <c r="DL477" s="664"/>
      <c r="DM477" s="664"/>
      <c r="DN477" s="664"/>
      <c r="DO477" s="664"/>
      <c r="DP477" s="664"/>
      <c r="DQ477" s="664"/>
      <c r="DR477" s="664"/>
      <c r="DS477" s="664"/>
      <c r="DT477" s="664"/>
      <c r="DU477" s="664"/>
      <c r="DV477" s="664"/>
      <c r="DW477" s="664"/>
      <c r="DX477" s="664"/>
      <c r="DY477" s="664"/>
      <c r="DZ477" s="664"/>
      <c r="EA477" s="664"/>
      <c r="EB477" s="664"/>
      <c r="EC477" s="664"/>
      <c r="ED477" s="664"/>
      <c r="EE477" s="659"/>
      <c r="EF477" s="662"/>
      <c r="EG477" s="662"/>
      <c r="EH477" s="662"/>
      <c r="EI477" s="216"/>
      <c r="EJ477" s="673"/>
      <c r="EK477" s="673"/>
      <c r="EL477" s="673"/>
      <c r="EM477" s="673"/>
      <c r="EN477" s="673"/>
      <c r="EO477" s="673"/>
      <c r="EP477" s="673"/>
      <c r="EQ477" s="673"/>
      <c r="ER477" s="673"/>
      <c r="ES477" s="673"/>
      <c r="ET477" s="673"/>
      <c r="EU477" s="673"/>
      <c r="EV477" s="673"/>
      <c r="EW477" s="673"/>
      <c r="EX477" s="673"/>
      <c r="EY477" s="673"/>
      <c r="EZ477" s="673"/>
      <c r="FA477" s="673"/>
      <c r="FB477" s="673"/>
      <c r="FC477" s="673"/>
      <c r="FD477" s="673"/>
      <c r="FE477" s="673"/>
      <c r="FF477" s="673"/>
      <c r="FG477" s="673"/>
      <c r="FH477" s="673"/>
      <c r="FI477" s="673"/>
      <c r="FJ477" s="673"/>
      <c r="FK477" s="673"/>
      <c r="FL477" s="673"/>
      <c r="FM477" s="673"/>
      <c r="FN477" s="673"/>
      <c r="FO477" s="673"/>
      <c r="FP477" s="673"/>
      <c r="FQ477" s="673"/>
      <c r="FR477" s="673"/>
      <c r="FS477" s="673"/>
      <c r="FT477" s="673"/>
      <c r="FU477" s="673"/>
      <c r="FV477" s="673"/>
      <c r="FW477" s="673"/>
      <c r="FX477" s="673"/>
      <c r="FY477" s="673"/>
      <c r="FZ477" s="673"/>
      <c r="GA477" s="673"/>
      <c r="GB477" s="673"/>
      <c r="GC477" s="673"/>
      <c r="GD477" s="673"/>
      <c r="GE477" s="673"/>
      <c r="GF477" s="673"/>
      <c r="GG477" s="673"/>
      <c r="GH477" s="673"/>
      <c r="GI477" s="673"/>
      <c r="GJ477" s="673"/>
      <c r="GK477" s="673"/>
      <c r="GL477" s="673"/>
      <c r="GM477" s="673"/>
      <c r="GN477" s="673"/>
      <c r="GO477" s="673"/>
      <c r="GP477" s="673"/>
      <c r="GQ477" s="673"/>
      <c r="GR477" s="673"/>
      <c r="GS477" s="673"/>
      <c r="GT477" s="673"/>
      <c r="GU477" s="673"/>
      <c r="GV477" s="673"/>
      <c r="GW477" s="673"/>
      <c r="GX477" s="673"/>
      <c r="GY477" s="673"/>
      <c r="GZ477" s="673"/>
      <c r="HA477" s="673"/>
      <c r="HB477" s="673"/>
      <c r="HC477" s="673"/>
      <c r="HD477" s="673"/>
      <c r="HE477" s="673"/>
      <c r="HF477" s="673"/>
      <c r="HG477" s="673"/>
      <c r="HH477" s="673"/>
      <c r="HI477" s="673"/>
      <c r="HJ477" s="673"/>
      <c r="HK477" s="673"/>
      <c r="HL477" s="673"/>
      <c r="HM477" s="673"/>
      <c r="HN477" s="673"/>
      <c r="HO477" s="673"/>
      <c r="HP477" s="673"/>
      <c r="HQ477" s="673"/>
      <c r="HR477" s="673"/>
      <c r="HS477" s="673"/>
      <c r="HT477" s="673"/>
      <c r="HU477" s="673"/>
      <c r="HV477" s="673"/>
      <c r="HW477" s="673"/>
      <c r="HX477" s="673"/>
      <c r="HY477" s="673"/>
      <c r="HZ477" s="673"/>
      <c r="IA477" s="673"/>
      <c r="IB477" s="673"/>
      <c r="IC477" s="673"/>
      <c r="ID477" s="673"/>
      <c r="IE477" s="673"/>
      <c r="IF477" s="673"/>
      <c r="IG477" s="673"/>
      <c r="IH477" s="673"/>
      <c r="II477" s="673"/>
      <c r="IJ477" s="673"/>
      <c r="IK477" s="673"/>
      <c r="IL477" s="673"/>
      <c r="IM477" s="673"/>
      <c r="IN477" s="673"/>
      <c r="IO477" s="673"/>
      <c r="IP477" s="673"/>
      <c r="IQ477" s="664"/>
    </row>
    <row r="478" spans="18:251" ht="16.5" hidden="1" customHeight="1">
      <c r="R478" s="659"/>
      <c r="S478" s="659"/>
      <c r="T478" s="659"/>
      <c r="U478" s="664"/>
      <c r="V478" s="660"/>
      <c r="W478" s="664"/>
      <c r="X478" s="664"/>
      <c r="Y478" s="664"/>
      <c r="Z478" s="664"/>
      <c r="AA478" s="664"/>
      <c r="AB478" s="664"/>
      <c r="AC478" s="664"/>
      <c r="AD478" s="664"/>
      <c r="AE478" s="664"/>
      <c r="AF478" s="664"/>
      <c r="AG478" s="664"/>
      <c r="AH478" s="664"/>
      <c r="AI478" s="664"/>
      <c r="AJ478" s="664"/>
      <c r="AK478" s="664"/>
      <c r="AL478" s="664"/>
      <c r="AM478" s="664"/>
      <c r="AN478" s="664"/>
      <c r="AO478" s="664"/>
      <c r="AP478" s="664"/>
      <c r="AQ478" s="664"/>
      <c r="AR478" s="664"/>
      <c r="AS478" s="664"/>
      <c r="AT478" s="664"/>
      <c r="AU478" s="664"/>
      <c r="AV478" s="664"/>
      <c r="AW478" s="664"/>
      <c r="AX478" s="664"/>
      <c r="AY478" s="664"/>
      <c r="AZ478" s="664"/>
      <c r="BA478" s="664"/>
      <c r="BB478" s="664"/>
      <c r="BC478" s="664"/>
      <c r="BD478" s="664"/>
      <c r="BE478" s="664"/>
      <c r="BF478" s="664"/>
      <c r="BG478" s="664"/>
      <c r="BH478" s="664"/>
      <c r="BI478" s="664"/>
      <c r="BJ478" s="664"/>
      <c r="BK478" s="664"/>
      <c r="BL478" s="664"/>
      <c r="BM478" s="664"/>
      <c r="BN478" s="664"/>
      <c r="BO478" s="664"/>
      <c r="BP478" s="664"/>
      <c r="BQ478" s="664"/>
      <c r="BR478" s="664"/>
      <c r="BS478" s="664"/>
      <c r="BT478" s="664"/>
      <c r="BU478" s="664"/>
      <c r="BV478" s="664"/>
      <c r="BW478" s="664"/>
      <c r="BX478" s="664"/>
      <c r="BY478" s="664"/>
      <c r="BZ478" s="664"/>
      <c r="CA478" s="664"/>
      <c r="CB478" s="664"/>
      <c r="CC478" s="664"/>
      <c r="CD478" s="664"/>
      <c r="CE478" s="664"/>
      <c r="CF478" s="664"/>
      <c r="CG478" s="664"/>
      <c r="CH478" s="664"/>
      <c r="CI478" s="664"/>
      <c r="CJ478" s="664"/>
      <c r="CK478" s="664"/>
      <c r="CL478" s="664"/>
      <c r="CM478" s="664"/>
      <c r="CN478" s="664"/>
      <c r="CO478" s="664"/>
      <c r="CP478" s="664"/>
      <c r="CQ478" s="664"/>
      <c r="CR478" s="664"/>
      <c r="CS478" s="664"/>
      <c r="CT478" s="664"/>
      <c r="CU478" s="664"/>
      <c r="CV478" s="664"/>
      <c r="CW478" s="664"/>
      <c r="CX478" s="664"/>
      <c r="CY478" s="664"/>
      <c r="CZ478" s="664"/>
      <c r="DA478" s="664"/>
      <c r="DB478" s="664"/>
      <c r="DC478" s="664"/>
      <c r="DD478" s="664"/>
      <c r="DE478" s="664"/>
      <c r="DF478" s="664"/>
      <c r="DG478" s="664"/>
      <c r="DH478" s="664"/>
      <c r="DI478" s="664"/>
      <c r="DJ478" s="664"/>
      <c r="DK478" s="664"/>
      <c r="DL478" s="664"/>
      <c r="DM478" s="664"/>
      <c r="DN478" s="664"/>
      <c r="DO478" s="664"/>
      <c r="DP478" s="664"/>
      <c r="DQ478" s="664"/>
      <c r="DR478" s="664"/>
      <c r="DS478" s="664"/>
      <c r="DT478" s="664"/>
      <c r="DU478" s="664"/>
      <c r="DV478" s="664"/>
      <c r="DW478" s="664"/>
      <c r="DX478" s="664"/>
      <c r="DY478" s="664"/>
      <c r="DZ478" s="664"/>
      <c r="EA478" s="664"/>
      <c r="EB478" s="664"/>
      <c r="EC478" s="664"/>
      <c r="ED478" s="664"/>
      <c r="EE478" s="659"/>
      <c r="EF478" s="662"/>
      <c r="EG478" s="662"/>
      <c r="EH478" s="662"/>
      <c r="EI478" s="216"/>
      <c r="EJ478" s="673"/>
      <c r="EK478" s="673"/>
      <c r="EL478" s="673"/>
      <c r="EM478" s="673"/>
      <c r="EN478" s="673"/>
      <c r="EO478" s="673"/>
      <c r="EP478" s="673"/>
      <c r="EQ478" s="673"/>
      <c r="ER478" s="673"/>
      <c r="ES478" s="673"/>
      <c r="ET478" s="673"/>
      <c r="EU478" s="673"/>
      <c r="EV478" s="673"/>
      <c r="EW478" s="673"/>
      <c r="EX478" s="673"/>
      <c r="EY478" s="673"/>
      <c r="EZ478" s="673"/>
      <c r="FA478" s="673"/>
      <c r="FB478" s="673"/>
      <c r="FC478" s="673"/>
      <c r="FD478" s="673"/>
      <c r="FE478" s="673"/>
      <c r="FF478" s="673"/>
      <c r="FG478" s="673"/>
      <c r="FH478" s="673"/>
      <c r="FI478" s="673"/>
      <c r="FJ478" s="673"/>
      <c r="FK478" s="673"/>
      <c r="FL478" s="673"/>
      <c r="FM478" s="673"/>
      <c r="FN478" s="673"/>
      <c r="FO478" s="673"/>
      <c r="FP478" s="673"/>
      <c r="FQ478" s="673"/>
      <c r="FR478" s="673"/>
      <c r="FS478" s="673"/>
      <c r="FT478" s="673"/>
      <c r="FU478" s="673"/>
      <c r="FV478" s="673"/>
      <c r="FW478" s="673"/>
      <c r="FX478" s="673"/>
      <c r="FY478" s="673"/>
      <c r="FZ478" s="673"/>
      <c r="GA478" s="673"/>
      <c r="GB478" s="673"/>
      <c r="GC478" s="673"/>
      <c r="GD478" s="673"/>
      <c r="GE478" s="673"/>
      <c r="GF478" s="673"/>
      <c r="GG478" s="673"/>
      <c r="GH478" s="673"/>
      <c r="GI478" s="673"/>
      <c r="GJ478" s="673"/>
      <c r="GK478" s="673"/>
      <c r="GL478" s="673"/>
      <c r="GM478" s="673"/>
      <c r="GN478" s="673"/>
      <c r="GO478" s="673"/>
      <c r="GP478" s="673"/>
      <c r="GQ478" s="673"/>
      <c r="GR478" s="673"/>
      <c r="GS478" s="673"/>
      <c r="GT478" s="673"/>
      <c r="GU478" s="673"/>
      <c r="GV478" s="673"/>
      <c r="GW478" s="673"/>
      <c r="GX478" s="673"/>
      <c r="GY478" s="673"/>
      <c r="GZ478" s="673"/>
      <c r="HA478" s="673"/>
      <c r="HB478" s="673"/>
      <c r="HC478" s="673"/>
      <c r="HD478" s="673"/>
      <c r="HE478" s="673"/>
      <c r="HF478" s="673"/>
      <c r="HG478" s="673"/>
      <c r="HH478" s="673"/>
      <c r="HI478" s="673"/>
      <c r="HJ478" s="673"/>
      <c r="HK478" s="673"/>
      <c r="HL478" s="673"/>
      <c r="HM478" s="673"/>
      <c r="HN478" s="673"/>
      <c r="HO478" s="673"/>
      <c r="HP478" s="673"/>
      <c r="HQ478" s="673"/>
      <c r="HR478" s="673"/>
      <c r="HS478" s="673"/>
      <c r="HT478" s="673"/>
      <c r="HU478" s="673"/>
      <c r="HV478" s="673"/>
      <c r="HW478" s="673"/>
      <c r="HX478" s="673"/>
      <c r="HY478" s="673"/>
      <c r="HZ478" s="673"/>
      <c r="IA478" s="673"/>
      <c r="IB478" s="673"/>
      <c r="IC478" s="673"/>
      <c r="ID478" s="673"/>
      <c r="IE478" s="673"/>
      <c r="IF478" s="673"/>
      <c r="IG478" s="673"/>
      <c r="IH478" s="673"/>
      <c r="II478" s="673"/>
      <c r="IJ478" s="673"/>
      <c r="IK478" s="673"/>
      <c r="IL478" s="673"/>
      <c r="IM478" s="673"/>
      <c r="IN478" s="673"/>
      <c r="IO478" s="673"/>
      <c r="IP478" s="673"/>
      <c r="IQ478" s="664"/>
    </row>
    <row r="479" spans="18:251" ht="16.5" hidden="1" customHeight="1">
      <c r="R479" s="659"/>
      <c r="S479" s="659"/>
      <c r="T479" s="659"/>
      <c r="U479" s="664"/>
      <c r="V479" s="660"/>
      <c r="W479" s="664"/>
      <c r="X479" s="664"/>
      <c r="Y479" s="664"/>
      <c r="Z479" s="664"/>
      <c r="AA479" s="664"/>
      <c r="AB479" s="664"/>
      <c r="AC479" s="664"/>
      <c r="AD479" s="664"/>
      <c r="AE479" s="664"/>
      <c r="AF479" s="664"/>
      <c r="AG479" s="664"/>
      <c r="AH479" s="664"/>
      <c r="AI479" s="664"/>
      <c r="AJ479" s="664"/>
      <c r="AK479" s="664"/>
      <c r="AL479" s="664"/>
      <c r="AM479" s="664"/>
      <c r="AN479" s="664"/>
      <c r="AO479" s="664"/>
      <c r="AP479" s="664"/>
      <c r="AQ479" s="664"/>
      <c r="AR479" s="664"/>
      <c r="AS479" s="664"/>
      <c r="AT479" s="664"/>
      <c r="AU479" s="664"/>
      <c r="AV479" s="664"/>
      <c r="AW479" s="664"/>
      <c r="AX479" s="664"/>
      <c r="AY479" s="664"/>
      <c r="AZ479" s="664"/>
      <c r="BA479" s="664"/>
      <c r="BB479" s="664"/>
      <c r="BC479" s="664"/>
      <c r="BD479" s="664"/>
      <c r="BE479" s="664"/>
      <c r="BF479" s="664"/>
      <c r="BG479" s="664"/>
      <c r="BH479" s="664"/>
      <c r="BI479" s="664"/>
      <c r="BJ479" s="664"/>
      <c r="BK479" s="664"/>
      <c r="BL479" s="664"/>
      <c r="BM479" s="664"/>
      <c r="BN479" s="664"/>
      <c r="BO479" s="664"/>
      <c r="BP479" s="664"/>
      <c r="BQ479" s="664"/>
      <c r="BR479" s="664"/>
      <c r="BS479" s="664"/>
      <c r="BT479" s="664"/>
      <c r="BU479" s="664"/>
      <c r="BV479" s="664"/>
      <c r="BW479" s="664"/>
      <c r="BX479" s="664"/>
      <c r="BY479" s="664"/>
      <c r="BZ479" s="664"/>
      <c r="CA479" s="664"/>
      <c r="CB479" s="664"/>
      <c r="CC479" s="664"/>
      <c r="CD479" s="664"/>
      <c r="CE479" s="664"/>
      <c r="CF479" s="664"/>
      <c r="CG479" s="664"/>
      <c r="CH479" s="664"/>
      <c r="CI479" s="664"/>
      <c r="CJ479" s="664"/>
      <c r="CK479" s="664"/>
      <c r="CL479" s="664"/>
      <c r="CM479" s="664"/>
      <c r="CN479" s="664"/>
      <c r="CO479" s="664"/>
      <c r="CP479" s="664"/>
      <c r="CQ479" s="664"/>
      <c r="CR479" s="664"/>
      <c r="CS479" s="664"/>
      <c r="CT479" s="664"/>
      <c r="CU479" s="664"/>
      <c r="CV479" s="664"/>
      <c r="CW479" s="664"/>
      <c r="CX479" s="664"/>
      <c r="CY479" s="664"/>
      <c r="CZ479" s="664"/>
      <c r="DA479" s="664"/>
      <c r="DB479" s="664"/>
      <c r="DC479" s="664"/>
      <c r="DD479" s="664"/>
      <c r="DE479" s="664"/>
      <c r="DF479" s="664"/>
      <c r="DG479" s="664"/>
      <c r="DH479" s="664"/>
      <c r="DI479" s="664"/>
      <c r="DJ479" s="664"/>
      <c r="DK479" s="664"/>
      <c r="DL479" s="664"/>
      <c r="DM479" s="664"/>
      <c r="DN479" s="664"/>
      <c r="DO479" s="664"/>
      <c r="DP479" s="664"/>
      <c r="DQ479" s="664"/>
      <c r="DR479" s="664"/>
      <c r="DS479" s="664"/>
      <c r="DT479" s="664"/>
      <c r="DU479" s="664"/>
      <c r="DV479" s="664"/>
      <c r="DW479" s="664"/>
      <c r="DX479" s="664"/>
      <c r="DY479" s="664"/>
      <c r="DZ479" s="664"/>
      <c r="EA479" s="664"/>
      <c r="EB479" s="664"/>
      <c r="EC479" s="664"/>
      <c r="ED479" s="664"/>
      <c r="EE479" s="659"/>
      <c r="EF479" s="662"/>
      <c r="EG479" s="662"/>
      <c r="EH479" s="662"/>
      <c r="EI479" s="216"/>
      <c r="EJ479" s="673"/>
      <c r="EK479" s="673"/>
      <c r="EL479" s="673"/>
      <c r="EM479" s="673"/>
      <c r="EN479" s="673"/>
      <c r="EO479" s="673"/>
      <c r="EP479" s="673"/>
      <c r="EQ479" s="673"/>
      <c r="ER479" s="673"/>
      <c r="ES479" s="673"/>
      <c r="ET479" s="673"/>
      <c r="EU479" s="673"/>
      <c r="EV479" s="673"/>
      <c r="EW479" s="673"/>
      <c r="EX479" s="673"/>
      <c r="EY479" s="673"/>
      <c r="EZ479" s="673"/>
      <c r="FA479" s="673"/>
      <c r="FB479" s="673"/>
      <c r="FC479" s="673"/>
      <c r="FD479" s="673"/>
      <c r="FE479" s="673"/>
      <c r="FF479" s="673"/>
      <c r="FG479" s="673"/>
      <c r="FH479" s="673"/>
      <c r="FI479" s="673"/>
      <c r="FJ479" s="673"/>
      <c r="FK479" s="673"/>
      <c r="FL479" s="673"/>
      <c r="FM479" s="673"/>
      <c r="FN479" s="673"/>
      <c r="FO479" s="673"/>
      <c r="FP479" s="673"/>
      <c r="FQ479" s="673"/>
      <c r="FR479" s="673"/>
      <c r="FS479" s="673"/>
      <c r="FT479" s="673"/>
      <c r="FU479" s="673"/>
      <c r="FV479" s="673"/>
      <c r="FW479" s="673"/>
      <c r="FX479" s="673"/>
      <c r="FY479" s="673"/>
      <c r="FZ479" s="673"/>
      <c r="GA479" s="673"/>
      <c r="GB479" s="673"/>
      <c r="GC479" s="673"/>
      <c r="GD479" s="673"/>
      <c r="GE479" s="673"/>
      <c r="GF479" s="673"/>
      <c r="GG479" s="673"/>
      <c r="GH479" s="673"/>
      <c r="GI479" s="673"/>
      <c r="GJ479" s="673"/>
      <c r="GK479" s="673"/>
      <c r="GL479" s="673"/>
      <c r="GM479" s="673"/>
      <c r="GN479" s="673"/>
      <c r="GO479" s="673"/>
      <c r="GP479" s="673"/>
      <c r="GQ479" s="673"/>
      <c r="GR479" s="673"/>
      <c r="GS479" s="673"/>
      <c r="GT479" s="673"/>
      <c r="GU479" s="673"/>
      <c r="GV479" s="673"/>
      <c r="GW479" s="673"/>
      <c r="GX479" s="673"/>
      <c r="GY479" s="673"/>
      <c r="GZ479" s="673"/>
      <c r="HA479" s="673"/>
      <c r="HB479" s="673"/>
      <c r="HC479" s="673"/>
      <c r="HD479" s="673"/>
      <c r="HE479" s="673"/>
      <c r="HF479" s="673"/>
      <c r="HG479" s="673"/>
      <c r="HH479" s="673"/>
      <c r="HI479" s="673"/>
      <c r="HJ479" s="673"/>
      <c r="HK479" s="673"/>
      <c r="HL479" s="673"/>
      <c r="HM479" s="673"/>
      <c r="HN479" s="673"/>
      <c r="HO479" s="673"/>
      <c r="HP479" s="673"/>
      <c r="HQ479" s="673"/>
      <c r="HR479" s="673"/>
      <c r="HS479" s="673"/>
      <c r="HT479" s="673"/>
      <c r="HU479" s="673"/>
      <c r="HV479" s="673"/>
      <c r="HW479" s="673"/>
      <c r="HX479" s="673"/>
      <c r="HY479" s="673"/>
      <c r="HZ479" s="673"/>
      <c r="IA479" s="673"/>
      <c r="IB479" s="673"/>
      <c r="IC479" s="673"/>
      <c r="ID479" s="673"/>
      <c r="IE479" s="673"/>
      <c r="IF479" s="673"/>
      <c r="IG479" s="673"/>
      <c r="IH479" s="673"/>
      <c r="II479" s="673"/>
      <c r="IJ479" s="673"/>
      <c r="IK479" s="673"/>
      <c r="IL479" s="673"/>
      <c r="IM479" s="673"/>
      <c r="IN479" s="673"/>
      <c r="IO479" s="673"/>
      <c r="IP479" s="673"/>
      <c r="IQ479" s="664"/>
    </row>
    <row r="480" spans="18:251" ht="16.5" hidden="1" customHeight="1">
      <c r="R480" s="659"/>
      <c r="S480" s="659"/>
      <c r="T480" s="659"/>
      <c r="U480" s="664"/>
      <c r="V480" s="660"/>
      <c r="W480" s="664"/>
      <c r="X480" s="664"/>
      <c r="Y480" s="664"/>
      <c r="Z480" s="664"/>
      <c r="AA480" s="664"/>
      <c r="AB480" s="664"/>
      <c r="AC480" s="664"/>
      <c r="AD480" s="664"/>
      <c r="AE480" s="664"/>
      <c r="AF480" s="664"/>
      <c r="AG480" s="664"/>
      <c r="AH480" s="664"/>
      <c r="AI480" s="664"/>
      <c r="AJ480" s="664"/>
      <c r="AK480" s="664"/>
      <c r="AL480" s="664"/>
      <c r="AM480" s="664"/>
      <c r="AN480" s="664"/>
      <c r="AO480" s="664"/>
      <c r="AP480" s="664"/>
      <c r="AQ480" s="664"/>
      <c r="AR480" s="664"/>
      <c r="AS480" s="664"/>
      <c r="AT480" s="664"/>
      <c r="AU480" s="664"/>
      <c r="AV480" s="664"/>
      <c r="AW480" s="664"/>
      <c r="AX480" s="664"/>
      <c r="AY480" s="664"/>
      <c r="AZ480" s="664"/>
      <c r="BA480" s="664"/>
      <c r="BB480" s="664"/>
      <c r="BC480" s="664"/>
      <c r="BD480" s="664"/>
      <c r="BE480" s="664"/>
      <c r="BF480" s="664"/>
      <c r="BG480" s="664"/>
      <c r="BH480" s="664"/>
      <c r="BI480" s="664"/>
      <c r="BJ480" s="664"/>
      <c r="BK480" s="664"/>
      <c r="BL480" s="664"/>
      <c r="BM480" s="664"/>
      <c r="BN480" s="664"/>
      <c r="BO480" s="664"/>
      <c r="BP480" s="664"/>
      <c r="BQ480" s="664"/>
      <c r="BR480" s="664"/>
      <c r="BS480" s="664"/>
      <c r="BT480" s="664"/>
      <c r="BU480" s="664"/>
      <c r="BV480" s="664"/>
      <c r="BW480" s="664"/>
      <c r="BX480" s="664"/>
      <c r="BY480" s="664"/>
      <c r="BZ480" s="664"/>
      <c r="CA480" s="664"/>
      <c r="CB480" s="664"/>
      <c r="CC480" s="664"/>
      <c r="CD480" s="664"/>
      <c r="CE480" s="664"/>
      <c r="CF480" s="664"/>
      <c r="CG480" s="664"/>
      <c r="CH480" s="664"/>
      <c r="CI480" s="664"/>
      <c r="CJ480" s="664"/>
      <c r="CK480" s="664"/>
      <c r="CL480" s="664"/>
      <c r="CM480" s="664"/>
      <c r="CN480" s="664"/>
      <c r="CO480" s="664"/>
      <c r="CP480" s="664"/>
      <c r="CQ480" s="664"/>
      <c r="CR480" s="664"/>
      <c r="CS480" s="664"/>
      <c r="CT480" s="664"/>
      <c r="CU480" s="664"/>
      <c r="CV480" s="664"/>
      <c r="CW480" s="664"/>
      <c r="CX480" s="664"/>
      <c r="CY480" s="664"/>
      <c r="CZ480" s="664"/>
      <c r="DA480" s="664"/>
      <c r="DB480" s="664"/>
      <c r="DC480" s="664"/>
      <c r="DD480" s="664"/>
      <c r="DE480" s="664"/>
      <c r="DF480" s="664"/>
      <c r="DG480" s="664"/>
      <c r="DH480" s="664"/>
      <c r="DI480" s="664"/>
      <c r="DJ480" s="664"/>
      <c r="DK480" s="664"/>
      <c r="DL480" s="664"/>
      <c r="DM480" s="664"/>
      <c r="DN480" s="664"/>
      <c r="DO480" s="664"/>
      <c r="DP480" s="664"/>
      <c r="DQ480" s="664"/>
      <c r="DR480" s="664"/>
      <c r="DS480" s="664"/>
      <c r="DT480" s="664"/>
      <c r="DU480" s="664"/>
      <c r="DV480" s="664"/>
      <c r="DW480" s="664"/>
      <c r="DX480" s="664"/>
      <c r="DY480" s="664"/>
      <c r="DZ480" s="664"/>
      <c r="EA480" s="664"/>
      <c r="EB480" s="664"/>
      <c r="EC480" s="664"/>
      <c r="ED480" s="664"/>
      <c r="EE480" s="659"/>
      <c r="EF480" s="662"/>
      <c r="EG480" s="662"/>
      <c r="EH480" s="662"/>
      <c r="EI480" s="216"/>
      <c r="EJ480" s="673"/>
      <c r="EK480" s="673"/>
      <c r="EL480" s="673"/>
      <c r="EM480" s="673"/>
      <c r="EN480" s="673"/>
      <c r="EO480" s="673"/>
      <c r="EP480" s="673"/>
      <c r="EQ480" s="673"/>
      <c r="ER480" s="673"/>
      <c r="ES480" s="673"/>
      <c r="ET480" s="673"/>
      <c r="EU480" s="673"/>
      <c r="EV480" s="673"/>
      <c r="EW480" s="673"/>
      <c r="EX480" s="673"/>
      <c r="EY480" s="673"/>
      <c r="EZ480" s="673"/>
      <c r="FA480" s="673"/>
      <c r="FB480" s="673"/>
      <c r="FC480" s="673"/>
      <c r="FD480" s="673"/>
      <c r="FE480" s="673"/>
      <c r="FF480" s="673"/>
      <c r="FG480" s="673"/>
      <c r="FH480" s="673"/>
      <c r="FI480" s="673"/>
      <c r="FJ480" s="673"/>
      <c r="FK480" s="673"/>
      <c r="FL480" s="673"/>
      <c r="FM480" s="673"/>
      <c r="FN480" s="673"/>
      <c r="FO480" s="673"/>
      <c r="FP480" s="673"/>
      <c r="FQ480" s="673"/>
      <c r="FR480" s="673"/>
      <c r="FS480" s="673"/>
      <c r="FT480" s="673"/>
      <c r="FU480" s="673"/>
      <c r="FV480" s="673"/>
      <c r="FW480" s="673"/>
      <c r="FX480" s="673"/>
      <c r="FY480" s="673"/>
      <c r="FZ480" s="673"/>
      <c r="GA480" s="673"/>
      <c r="GB480" s="673"/>
      <c r="GC480" s="673"/>
      <c r="GD480" s="673"/>
      <c r="GE480" s="673"/>
      <c r="GF480" s="673"/>
      <c r="GG480" s="673"/>
      <c r="GH480" s="673"/>
      <c r="GI480" s="673"/>
      <c r="GJ480" s="673"/>
      <c r="GK480" s="673"/>
      <c r="GL480" s="673"/>
      <c r="GM480" s="673"/>
      <c r="GN480" s="673"/>
      <c r="GO480" s="673"/>
      <c r="GP480" s="673"/>
      <c r="GQ480" s="673"/>
      <c r="GR480" s="673"/>
      <c r="GS480" s="673"/>
      <c r="GT480" s="673"/>
      <c r="GU480" s="673"/>
      <c r="GV480" s="673"/>
      <c r="GW480" s="673"/>
      <c r="GX480" s="673"/>
      <c r="GY480" s="673"/>
      <c r="GZ480" s="673"/>
      <c r="HA480" s="673"/>
      <c r="HB480" s="673"/>
      <c r="HC480" s="673"/>
      <c r="HD480" s="673"/>
      <c r="HE480" s="673"/>
      <c r="HF480" s="673"/>
      <c r="HG480" s="673"/>
      <c r="HH480" s="673"/>
      <c r="HI480" s="673"/>
      <c r="HJ480" s="673"/>
      <c r="HK480" s="673"/>
      <c r="HL480" s="673"/>
      <c r="HM480" s="673"/>
      <c r="HN480" s="673"/>
      <c r="HO480" s="673"/>
      <c r="HP480" s="673"/>
      <c r="HQ480" s="673"/>
      <c r="HR480" s="673"/>
      <c r="HS480" s="673"/>
      <c r="HT480" s="673"/>
      <c r="HU480" s="673"/>
      <c r="HV480" s="673"/>
      <c r="HW480" s="673"/>
      <c r="HX480" s="673"/>
      <c r="HY480" s="673"/>
      <c r="HZ480" s="673"/>
      <c r="IA480" s="673"/>
      <c r="IB480" s="673"/>
      <c r="IC480" s="673"/>
      <c r="ID480" s="673"/>
      <c r="IE480" s="673"/>
      <c r="IF480" s="673"/>
      <c r="IG480" s="673"/>
      <c r="IH480" s="673"/>
      <c r="II480" s="673"/>
      <c r="IJ480" s="673"/>
      <c r="IK480" s="673"/>
      <c r="IL480" s="673"/>
      <c r="IM480" s="673"/>
      <c r="IN480" s="673"/>
      <c r="IO480" s="673"/>
      <c r="IP480" s="673"/>
      <c r="IQ480" s="664"/>
    </row>
    <row r="481" spans="18:251" ht="16.5" hidden="1" customHeight="1">
      <c r="R481" s="659"/>
      <c r="S481" s="659"/>
      <c r="T481" s="659"/>
      <c r="U481" s="664"/>
      <c r="V481" s="660"/>
      <c r="W481" s="664"/>
      <c r="X481" s="664"/>
      <c r="Y481" s="664"/>
      <c r="Z481" s="664"/>
      <c r="AA481" s="664"/>
      <c r="AB481" s="664"/>
      <c r="AC481" s="664"/>
      <c r="AD481" s="664"/>
      <c r="AE481" s="664"/>
      <c r="AF481" s="664"/>
      <c r="AG481" s="664"/>
      <c r="AH481" s="664"/>
      <c r="AI481" s="664"/>
      <c r="AJ481" s="664"/>
      <c r="AK481" s="664"/>
      <c r="AL481" s="664"/>
      <c r="AM481" s="664"/>
      <c r="AN481" s="664"/>
      <c r="AO481" s="664"/>
      <c r="AP481" s="664"/>
      <c r="AQ481" s="664"/>
      <c r="AR481" s="664"/>
      <c r="AS481" s="664"/>
      <c r="AT481" s="664"/>
      <c r="AU481" s="664"/>
      <c r="AV481" s="664"/>
      <c r="AW481" s="664"/>
      <c r="AX481" s="664"/>
      <c r="AY481" s="664"/>
      <c r="AZ481" s="664"/>
      <c r="BA481" s="664"/>
      <c r="BB481" s="664"/>
      <c r="BC481" s="664"/>
      <c r="BD481" s="664"/>
      <c r="BE481" s="664"/>
      <c r="BF481" s="664"/>
      <c r="BG481" s="664"/>
      <c r="BH481" s="664"/>
      <c r="BI481" s="664"/>
      <c r="BJ481" s="664"/>
      <c r="BK481" s="664"/>
      <c r="BL481" s="664"/>
      <c r="BM481" s="664"/>
      <c r="BN481" s="664"/>
      <c r="BO481" s="664"/>
      <c r="BP481" s="664"/>
      <c r="BQ481" s="664"/>
      <c r="BR481" s="664"/>
      <c r="BS481" s="664"/>
      <c r="BT481" s="664"/>
      <c r="BU481" s="664"/>
      <c r="BV481" s="664"/>
      <c r="BW481" s="664"/>
      <c r="BX481" s="664"/>
      <c r="BY481" s="664"/>
      <c r="BZ481" s="664"/>
      <c r="CA481" s="664"/>
      <c r="CB481" s="664"/>
      <c r="CC481" s="664"/>
      <c r="CD481" s="664"/>
      <c r="CE481" s="664"/>
      <c r="CF481" s="664"/>
      <c r="CG481" s="664"/>
      <c r="CH481" s="664"/>
      <c r="CI481" s="664"/>
      <c r="CJ481" s="664"/>
      <c r="CK481" s="664"/>
      <c r="CL481" s="664"/>
      <c r="CM481" s="664"/>
      <c r="CN481" s="664"/>
      <c r="CO481" s="664"/>
      <c r="CP481" s="664"/>
      <c r="CQ481" s="664"/>
      <c r="CR481" s="664"/>
      <c r="CS481" s="664"/>
      <c r="CT481" s="664"/>
      <c r="CU481" s="664"/>
      <c r="CV481" s="664"/>
      <c r="CW481" s="664"/>
      <c r="CX481" s="664"/>
      <c r="CY481" s="664"/>
      <c r="CZ481" s="664"/>
      <c r="DA481" s="664"/>
      <c r="DB481" s="664"/>
      <c r="DC481" s="664"/>
      <c r="DD481" s="664"/>
      <c r="DE481" s="664"/>
      <c r="DF481" s="664"/>
      <c r="DG481" s="664"/>
      <c r="DH481" s="664"/>
      <c r="DI481" s="664"/>
      <c r="DJ481" s="664"/>
      <c r="DK481" s="664"/>
      <c r="DL481" s="664"/>
      <c r="DM481" s="664"/>
      <c r="DN481" s="664"/>
      <c r="DO481" s="664"/>
      <c r="DP481" s="664"/>
      <c r="DQ481" s="664"/>
      <c r="DR481" s="664"/>
      <c r="DS481" s="664"/>
      <c r="DT481" s="664"/>
      <c r="DU481" s="664"/>
      <c r="DV481" s="664"/>
      <c r="DW481" s="664"/>
      <c r="DX481" s="664"/>
      <c r="DY481" s="664"/>
      <c r="DZ481" s="664"/>
      <c r="EA481" s="664"/>
      <c r="EB481" s="664"/>
      <c r="EC481" s="664"/>
      <c r="ED481" s="664"/>
      <c r="EE481" s="659"/>
      <c r="EF481" s="662"/>
      <c r="EG481" s="662"/>
      <c r="EH481" s="662"/>
      <c r="EI481" s="216"/>
      <c r="EJ481" s="673"/>
      <c r="EK481" s="673"/>
      <c r="EL481" s="673"/>
      <c r="EM481" s="673"/>
      <c r="EN481" s="673"/>
      <c r="EO481" s="673"/>
      <c r="EP481" s="673"/>
      <c r="EQ481" s="673"/>
      <c r="ER481" s="673"/>
      <c r="ES481" s="673"/>
      <c r="ET481" s="673"/>
      <c r="EU481" s="673"/>
      <c r="EV481" s="673"/>
      <c r="EW481" s="673"/>
      <c r="EX481" s="673"/>
      <c r="EY481" s="673"/>
      <c r="EZ481" s="673"/>
      <c r="FA481" s="673"/>
      <c r="FB481" s="673"/>
      <c r="FC481" s="673"/>
      <c r="FD481" s="673"/>
      <c r="FE481" s="673"/>
      <c r="FF481" s="673"/>
      <c r="FG481" s="673"/>
      <c r="FH481" s="673"/>
      <c r="FI481" s="673"/>
      <c r="FJ481" s="673"/>
      <c r="FK481" s="673"/>
      <c r="FL481" s="673"/>
      <c r="FM481" s="673"/>
      <c r="FN481" s="673"/>
      <c r="FO481" s="673"/>
      <c r="FP481" s="673"/>
      <c r="FQ481" s="673"/>
      <c r="FR481" s="673"/>
      <c r="FS481" s="673"/>
      <c r="FT481" s="673"/>
      <c r="FU481" s="673"/>
      <c r="FV481" s="673"/>
      <c r="FW481" s="673"/>
      <c r="FX481" s="673"/>
      <c r="FY481" s="673"/>
      <c r="FZ481" s="673"/>
      <c r="GA481" s="673"/>
      <c r="GB481" s="673"/>
      <c r="GC481" s="673"/>
      <c r="GD481" s="673"/>
      <c r="GE481" s="673"/>
      <c r="GF481" s="673"/>
      <c r="GG481" s="673"/>
      <c r="GH481" s="673"/>
      <c r="GI481" s="673"/>
      <c r="GJ481" s="673"/>
      <c r="GK481" s="673"/>
      <c r="GL481" s="673"/>
      <c r="GM481" s="673"/>
      <c r="GN481" s="673"/>
      <c r="GO481" s="673"/>
      <c r="GP481" s="673"/>
      <c r="GQ481" s="673"/>
      <c r="GR481" s="673"/>
      <c r="GS481" s="673"/>
      <c r="GT481" s="673"/>
      <c r="GU481" s="673"/>
      <c r="GV481" s="673"/>
      <c r="GW481" s="673"/>
      <c r="GX481" s="673"/>
      <c r="GY481" s="673"/>
      <c r="GZ481" s="673"/>
      <c r="HA481" s="673"/>
      <c r="HB481" s="673"/>
      <c r="HC481" s="673"/>
      <c r="HD481" s="673"/>
      <c r="HE481" s="673"/>
      <c r="HF481" s="673"/>
      <c r="HG481" s="673"/>
      <c r="HH481" s="673"/>
      <c r="HI481" s="673"/>
      <c r="HJ481" s="673"/>
      <c r="HK481" s="673"/>
      <c r="HL481" s="673"/>
      <c r="HM481" s="673"/>
      <c r="HN481" s="673"/>
      <c r="HO481" s="673"/>
      <c r="HP481" s="673"/>
      <c r="HQ481" s="673"/>
      <c r="HR481" s="673"/>
      <c r="HS481" s="673"/>
      <c r="HT481" s="673"/>
      <c r="HU481" s="673"/>
      <c r="HV481" s="673"/>
      <c r="HW481" s="673"/>
      <c r="HX481" s="673"/>
      <c r="HY481" s="673"/>
      <c r="HZ481" s="673"/>
      <c r="IA481" s="673"/>
      <c r="IB481" s="673"/>
      <c r="IC481" s="673"/>
      <c r="ID481" s="673"/>
      <c r="IE481" s="673"/>
      <c r="IF481" s="673"/>
      <c r="IG481" s="673"/>
      <c r="IH481" s="673"/>
      <c r="II481" s="673"/>
      <c r="IJ481" s="673"/>
      <c r="IK481" s="673"/>
      <c r="IL481" s="673"/>
      <c r="IM481" s="673"/>
      <c r="IN481" s="673"/>
      <c r="IO481" s="673"/>
      <c r="IP481" s="673"/>
      <c r="IQ481" s="664"/>
    </row>
    <row r="482" spans="18:251" ht="16.5" hidden="1" customHeight="1">
      <c r="R482" s="659"/>
      <c r="S482" s="659"/>
      <c r="T482" s="659"/>
      <c r="U482" s="664"/>
      <c r="V482" s="660"/>
      <c r="W482" s="664"/>
      <c r="X482" s="664"/>
      <c r="Y482" s="664"/>
      <c r="Z482" s="664"/>
      <c r="AA482" s="664"/>
      <c r="AB482" s="664"/>
      <c r="AC482" s="664"/>
      <c r="AD482" s="664"/>
      <c r="AE482" s="664"/>
      <c r="AF482" s="664"/>
      <c r="AG482" s="664"/>
      <c r="AH482" s="664"/>
      <c r="AI482" s="664"/>
      <c r="AJ482" s="664"/>
      <c r="AK482" s="664"/>
      <c r="AL482" s="664"/>
      <c r="AM482" s="664"/>
      <c r="AN482" s="664"/>
      <c r="AO482" s="664"/>
      <c r="AP482" s="664"/>
      <c r="AQ482" s="664"/>
      <c r="AR482" s="664"/>
      <c r="AS482" s="664"/>
      <c r="AT482" s="664"/>
      <c r="AU482" s="664"/>
      <c r="AV482" s="664"/>
      <c r="AW482" s="664"/>
      <c r="AX482" s="664"/>
      <c r="AY482" s="664"/>
      <c r="AZ482" s="664"/>
      <c r="BA482" s="664"/>
      <c r="BB482" s="664"/>
      <c r="BC482" s="664"/>
      <c r="BD482" s="664"/>
      <c r="BE482" s="664"/>
      <c r="BF482" s="664"/>
      <c r="BG482" s="664"/>
      <c r="BH482" s="664"/>
      <c r="BI482" s="664"/>
      <c r="BJ482" s="664"/>
      <c r="BK482" s="664"/>
      <c r="BL482" s="664"/>
      <c r="BM482" s="664"/>
      <c r="BN482" s="664"/>
      <c r="BO482" s="664"/>
      <c r="BP482" s="664"/>
      <c r="BQ482" s="664"/>
      <c r="BR482" s="664"/>
      <c r="BS482" s="664"/>
      <c r="BT482" s="664"/>
      <c r="BU482" s="664"/>
      <c r="BV482" s="664"/>
      <c r="BW482" s="664"/>
      <c r="BX482" s="664"/>
      <c r="BY482" s="664"/>
      <c r="BZ482" s="664"/>
      <c r="CA482" s="664"/>
      <c r="CB482" s="664"/>
      <c r="CC482" s="664"/>
      <c r="CD482" s="664"/>
      <c r="CE482" s="664"/>
      <c r="CF482" s="664"/>
      <c r="CG482" s="664"/>
      <c r="CH482" s="664"/>
      <c r="CI482" s="664"/>
      <c r="CJ482" s="664"/>
      <c r="CK482" s="664"/>
      <c r="CL482" s="664"/>
      <c r="CM482" s="664"/>
      <c r="CN482" s="664"/>
      <c r="CO482" s="664"/>
      <c r="CP482" s="664"/>
      <c r="CQ482" s="664"/>
      <c r="CR482" s="664"/>
      <c r="CS482" s="664"/>
      <c r="CT482" s="664"/>
      <c r="CU482" s="664"/>
      <c r="CV482" s="664"/>
      <c r="CW482" s="664"/>
      <c r="CX482" s="664"/>
      <c r="CY482" s="664"/>
      <c r="CZ482" s="664"/>
      <c r="DA482" s="664"/>
      <c r="DB482" s="664"/>
      <c r="DC482" s="664"/>
      <c r="DD482" s="664"/>
      <c r="DE482" s="664"/>
      <c r="DF482" s="664"/>
      <c r="DG482" s="664"/>
      <c r="DH482" s="664"/>
      <c r="DI482" s="664"/>
      <c r="DJ482" s="664"/>
      <c r="DK482" s="664"/>
      <c r="DL482" s="664"/>
      <c r="DM482" s="664"/>
      <c r="DN482" s="664"/>
      <c r="DO482" s="664"/>
      <c r="DP482" s="664"/>
      <c r="DQ482" s="664"/>
      <c r="DR482" s="664"/>
      <c r="DS482" s="664"/>
      <c r="DT482" s="664"/>
      <c r="DU482" s="664"/>
      <c r="DV482" s="664"/>
      <c r="DW482" s="664"/>
      <c r="DX482" s="664"/>
      <c r="DY482" s="664"/>
      <c r="DZ482" s="664"/>
      <c r="EA482" s="664"/>
      <c r="EB482" s="664"/>
      <c r="EC482" s="664"/>
      <c r="ED482" s="664"/>
      <c r="EE482" s="659"/>
      <c r="EF482" s="662"/>
      <c r="EG482" s="662"/>
      <c r="EH482" s="662"/>
      <c r="EI482" s="216"/>
      <c r="EJ482" s="673"/>
      <c r="EK482" s="673"/>
      <c r="EL482" s="673"/>
      <c r="EM482" s="673"/>
      <c r="EN482" s="673"/>
      <c r="EO482" s="673"/>
      <c r="EP482" s="673"/>
      <c r="EQ482" s="673"/>
      <c r="ER482" s="673"/>
      <c r="ES482" s="673"/>
      <c r="ET482" s="673"/>
      <c r="EU482" s="673"/>
      <c r="EV482" s="673"/>
      <c r="EW482" s="673"/>
      <c r="EX482" s="673"/>
      <c r="EY482" s="673"/>
      <c r="EZ482" s="673"/>
      <c r="FA482" s="673"/>
      <c r="FB482" s="673"/>
      <c r="FC482" s="673"/>
      <c r="FD482" s="673"/>
      <c r="FE482" s="673"/>
      <c r="FF482" s="673"/>
      <c r="FG482" s="673"/>
      <c r="FH482" s="673"/>
      <c r="FI482" s="673"/>
      <c r="FJ482" s="673"/>
      <c r="FK482" s="673"/>
      <c r="FL482" s="673"/>
      <c r="FM482" s="673"/>
      <c r="FN482" s="673"/>
      <c r="FO482" s="673"/>
      <c r="FP482" s="673"/>
      <c r="FQ482" s="673"/>
      <c r="FR482" s="673"/>
      <c r="FS482" s="673"/>
      <c r="FT482" s="673"/>
      <c r="FU482" s="673"/>
      <c r="FV482" s="673"/>
      <c r="FW482" s="673"/>
      <c r="FX482" s="673"/>
      <c r="FY482" s="673"/>
      <c r="FZ482" s="673"/>
      <c r="GA482" s="673"/>
      <c r="GB482" s="673"/>
      <c r="GC482" s="673"/>
      <c r="GD482" s="673"/>
      <c r="GE482" s="673"/>
      <c r="GF482" s="673"/>
      <c r="GG482" s="673"/>
      <c r="GH482" s="673"/>
      <c r="GI482" s="673"/>
      <c r="GJ482" s="673"/>
      <c r="GK482" s="673"/>
      <c r="GL482" s="673"/>
      <c r="GM482" s="673"/>
      <c r="GN482" s="673"/>
      <c r="GO482" s="673"/>
      <c r="GP482" s="673"/>
      <c r="GQ482" s="673"/>
      <c r="GR482" s="673"/>
      <c r="GS482" s="673"/>
      <c r="GT482" s="673"/>
      <c r="GU482" s="673"/>
      <c r="GV482" s="673"/>
      <c r="GW482" s="673"/>
      <c r="GX482" s="673"/>
      <c r="GY482" s="673"/>
      <c r="GZ482" s="673"/>
      <c r="HA482" s="673"/>
      <c r="HB482" s="673"/>
      <c r="HC482" s="673"/>
      <c r="HD482" s="673"/>
      <c r="HE482" s="673"/>
      <c r="HF482" s="673"/>
      <c r="HG482" s="673"/>
      <c r="HH482" s="673"/>
      <c r="HI482" s="673"/>
      <c r="HJ482" s="673"/>
      <c r="HK482" s="673"/>
      <c r="HL482" s="673"/>
      <c r="HM482" s="673"/>
      <c r="HN482" s="673"/>
      <c r="HO482" s="673"/>
      <c r="HP482" s="673"/>
      <c r="HQ482" s="673"/>
      <c r="HR482" s="673"/>
      <c r="HS482" s="673"/>
      <c r="HT482" s="673"/>
      <c r="HU482" s="673"/>
      <c r="HV482" s="673"/>
      <c r="HW482" s="673"/>
      <c r="HX482" s="673"/>
      <c r="HY482" s="673"/>
      <c r="HZ482" s="673"/>
      <c r="IA482" s="673"/>
      <c r="IB482" s="673"/>
      <c r="IC482" s="673"/>
      <c r="ID482" s="673"/>
      <c r="IE482" s="673"/>
      <c r="IF482" s="673"/>
      <c r="IG482" s="673"/>
      <c r="IH482" s="673"/>
      <c r="II482" s="673"/>
      <c r="IJ482" s="673"/>
      <c r="IK482" s="673"/>
      <c r="IL482" s="673"/>
      <c r="IM482" s="673"/>
      <c r="IN482" s="673"/>
      <c r="IO482" s="673"/>
      <c r="IP482" s="673"/>
      <c r="IQ482" s="664"/>
    </row>
    <row r="483" spans="18:251" ht="16.5" hidden="1" customHeight="1">
      <c r="R483" s="659"/>
      <c r="S483" s="659"/>
      <c r="T483" s="659"/>
      <c r="U483" s="664"/>
      <c r="V483" s="660"/>
      <c r="W483" s="664"/>
      <c r="X483" s="664"/>
      <c r="Y483" s="664"/>
      <c r="Z483" s="664"/>
      <c r="AA483" s="664"/>
      <c r="AB483" s="664"/>
      <c r="AC483" s="664"/>
      <c r="AD483" s="664"/>
      <c r="AE483" s="664"/>
      <c r="AF483" s="664"/>
      <c r="AG483" s="664"/>
      <c r="AH483" s="664"/>
      <c r="AI483" s="664"/>
      <c r="AJ483" s="664"/>
      <c r="AK483" s="664"/>
      <c r="AL483" s="664"/>
      <c r="AM483" s="664"/>
      <c r="AN483" s="664"/>
      <c r="AO483" s="664"/>
      <c r="AP483" s="664"/>
      <c r="AQ483" s="664"/>
      <c r="AR483" s="664"/>
      <c r="AS483" s="664"/>
      <c r="AT483" s="664"/>
      <c r="AU483" s="664"/>
      <c r="AV483" s="664"/>
      <c r="AW483" s="664"/>
      <c r="AX483" s="664"/>
      <c r="AY483" s="664"/>
      <c r="AZ483" s="664"/>
      <c r="BA483" s="664"/>
      <c r="BB483" s="664"/>
      <c r="BC483" s="664"/>
      <c r="BD483" s="664"/>
      <c r="BE483" s="664"/>
      <c r="BF483" s="664"/>
      <c r="BG483" s="664"/>
      <c r="BH483" s="664"/>
      <c r="BI483" s="664"/>
      <c r="BJ483" s="664"/>
      <c r="BK483" s="664"/>
      <c r="BL483" s="664"/>
      <c r="BM483" s="664"/>
      <c r="BN483" s="664"/>
      <c r="BO483" s="664"/>
      <c r="BP483" s="664"/>
      <c r="BQ483" s="664"/>
      <c r="BR483" s="664"/>
      <c r="BS483" s="664"/>
      <c r="BT483" s="664"/>
      <c r="BU483" s="664"/>
      <c r="BV483" s="664"/>
      <c r="BW483" s="664"/>
      <c r="BX483" s="664"/>
      <c r="BY483" s="664"/>
      <c r="BZ483" s="664"/>
      <c r="CA483" s="664"/>
      <c r="CB483" s="664"/>
      <c r="CC483" s="664"/>
      <c r="CD483" s="664"/>
      <c r="CE483" s="664"/>
      <c r="CF483" s="664"/>
      <c r="CG483" s="664"/>
      <c r="CH483" s="664"/>
      <c r="CI483" s="664"/>
      <c r="CJ483" s="664"/>
      <c r="CK483" s="664"/>
      <c r="CL483" s="664"/>
      <c r="CM483" s="664"/>
      <c r="CN483" s="664"/>
      <c r="CO483" s="664"/>
      <c r="CP483" s="664"/>
      <c r="CQ483" s="664"/>
      <c r="CR483" s="664"/>
      <c r="CS483" s="664"/>
      <c r="CT483" s="664"/>
      <c r="CU483" s="664"/>
      <c r="CV483" s="664"/>
      <c r="CW483" s="664"/>
      <c r="CX483" s="664"/>
      <c r="CY483" s="664"/>
      <c r="CZ483" s="664"/>
      <c r="DA483" s="664"/>
      <c r="DB483" s="664"/>
      <c r="DC483" s="664"/>
      <c r="DD483" s="664"/>
      <c r="DE483" s="664"/>
      <c r="DF483" s="664"/>
      <c r="DG483" s="664"/>
      <c r="DH483" s="664"/>
      <c r="DI483" s="664"/>
      <c r="DJ483" s="664"/>
      <c r="DK483" s="664"/>
      <c r="DL483" s="664"/>
      <c r="DM483" s="664"/>
      <c r="DN483" s="664"/>
      <c r="DO483" s="664"/>
      <c r="DP483" s="664"/>
      <c r="DQ483" s="664"/>
      <c r="DR483" s="664"/>
      <c r="DS483" s="664"/>
      <c r="DT483" s="664"/>
      <c r="DU483" s="664"/>
      <c r="DV483" s="664"/>
      <c r="DW483" s="664"/>
      <c r="DX483" s="664"/>
      <c r="DY483" s="664"/>
      <c r="DZ483" s="664"/>
      <c r="EA483" s="664"/>
      <c r="EB483" s="664"/>
      <c r="EC483" s="664"/>
      <c r="ED483" s="664"/>
      <c r="EE483" s="659"/>
      <c r="EF483" s="662"/>
      <c r="EG483" s="662"/>
      <c r="EH483" s="662"/>
      <c r="EI483" s="216"/>
      <c r="EJ483" s="673"/>
      <c r="EK483" s="673"/>
      <c r="EL483" s="673"/>
      <c r="EM483" s="673"/>
      <c r="EN483" s="673"/>
      <c r="EO483" s="673"/>
      <c r="EP483" s="673"/>
      <c r="EQ483" s="673"/>
      <c r="ER483" s="673"/>
      <c r="ES483" s="673"/>
      <c r="ET483" s="673"/>
      <c r="EU483" s="673"/>
      <c r="EV483" s="673"/>
      <c r="EW483" s="673"/>
      <c r="EX483" s="673"/>
      <c r="EY483" s="673"/>
      <c r="EZ483" s="673"/>
      <c r="FA483" s="673"/>
      <c r="FB483" s="673"/>
      <c r="FC483" s="673"/>
      <c r="FD483" s="673"/>
      <c r="FE483" s="673"/>
      <c r="FF483" s="673"/>
      <c r="FG483" s="673"/>
      <c r="FH483" s="673"/>
      <c r="FI483" s="673"/>
      <c r="FJ483" s="673"/>
      <c r="FK483" s="673"/>
      <c r="FL483" s="673"/>
      <c r="FM483" s="673"/>
      <c r="FN483" s="673"/>
      <c r="FO483" s="673"/>
      <c r="FP483" s="673"/>
      <c r="FQ483" s="673"/>
      <c r="FR483" s="673"/>
      <c r="FS483" s="673"/>
      <c r="FT483" s="673"/>
      <c r="FU483" s="673"/>
      <c r="FV483" s="673"/>
      <c r="FW483" s="673"/>
      <c r="FX483" s="673"/>
      <c r="FY483" s="673"/>
      <c r="FZ483" s="673"/>
      <c r="GA483" s="673"/>
      <c r="GB483" s="673"/>
      <c r="GC483" s="673"/>
      <c r="GD483" s="673"/>
      <c r="GE483" s="673"/>
      <c r="GF483" s="673"/>
      <c r="GG483" s="673"/>
      <c r="GH483" s="673"/>
      <c r="GI483" s="673"/>
      <c r="GJ483" s="673"/>
      <c r="GK483" s="673"/>
      <c r="GL483" s="673"/>
      <c r="GM483" s="673"/>
      <c r="GN483" s="673"/>
      <c r="GO483" s="673"/>
      <c r="GP483" s="673"/>
      <c r="GQ483" s="673"/>
      <c r="GR483" s="673"/>
      <c r="GS483" s="673"/>
      <c r="GT483" s="673"/>
      <c r="GU483" s="673"/>
      <c r="GV483" s="673"/>
      <c r="GW483" s="673"/>
      <c r="GX483" s="673"/>
      <c r="GY483" s="673"/>
      <c r="GZ483" s="673"/>
      <c r="HA483" s="673"/>
      <c r="HB483" s="673"/>
      <c r="HC483" s="673"/>
      <c r="HD483" s="673"/>
      <c r="HE483" s="673"/>
      <c r="HF483" s="673"/>
      <c r="HG483" s="673"/>
      <c r="HH483" s="673"/>
      <c r="HI483" s="673"/>
      <c r="HJ483" s="673"/>
      <c r="HK483" s="673"/>
      <c r="HL483" s="673"/>
      <c r="HM483" s="673"/>
      <c r="HN483" s="673"/>
      <c r="HO483" s="673"/>
      <c r="HP483" s="673"/>
      <c r="HQ483" s="673"/>
      <c r="HR483" s="673"/>
      <c r="HS483" s="673"/>
      <c r="HT483" s="673"/>
      <c r="HU483" s="673"/>
      <c r="HV483" s="673"/>
      <c r="HW483" s="673"/>
      <c r="HX483" s="673"/>
      <c r="HY483" s="673"/>
      <c r="HZ483" s="673"/>
      <c r="IA483" s="673"/>
      <c r="IB483" s="673"/>
      <c r="IC483" s="673"/>
      <c r="ID483" s="673"/>
      <c r="IE483" s="673"/>
      <c r="IF483" s="673"/>
      <c r="IG483" s="673"/>
      <c r="IH483" s="673"/>
      <c r="II483" s="673"/>
      <c r="IJ483" s="673"/>
      <c r="IK483" s="673"/>
      <c r="IL483" s="673"/>
      <c r="IM483" s="673"/>
      <c r="IN483" s="673"/>
      <c r="IO483" s="673"/>
      <c r="IP483" s="673"/>
      <c r="IQ483" s="664"/>
    </row>
    <row r="484" spans="18:251" ht="16.5" hidden="1" customHeight="1">
      <c r="R484" s="659"/>
      <c r="S484" s="659"/>
      <c r="T484" s="659"/>
      <c r="U484" s="664"/>
      <c r="V484" s="660"/>
      <c r="W484" s="664"/>
      <c r="X484" s="664"/>
      <c r="Y484" s="664"/>
      <c r="Z484" s="664"/>
      <c r="AA484" s="664"/>
      <c r="AB484" s="664"/>
      <c r="AC484" s="664"/>
      <c r="AD484" s="664"/>
      <c r="AE484" s="664"/>
      <c r="AF484" s="664"/>
      <c r="AG484" s="664"/>
      <c r="AH484" s="664"/>
      <c r="AI484" s="664"/>
      <c r="AJ484" s="664"/>
      <c r="AK484" s="664"/>
      <c r="AL484" s="664"/>
      <c r="AM484" s="664"/>
      <c r="AN484" s="664"/>
      <c r="AO484" s="664"/>
      <c r="AP484" s="664"/>
      <c r="AQ484" s="664"/>
      <c r="AR484" s="664"/>
      <c r="AS484" s="664"/>
      <c r="AT484" s="664"/>
      <c r="AU484" s="664"/>
      <c r="AV484" s="664"/>
      <c r="AW484" s="664"/>
      <c r="AX484" s="664"/>
      <c r="AY484" s="664"/>
      <c r="AZ484" s="664"/>
      <c r="BA484" s="664"/>
      <c r="BB484" s="664"/>
      <c r="BC484" s="664"/>
      <c r="BD484" s="664"/>
      <c r="BE484" s="664"/>
      <c r="BF484" s="664"/>
      <c r="BG484" s="664"/>
      <c r="BH484" s="664"/>
      <c r="BI484" s="664"/>
      <c r="BJ484" s="664"/>
      <c r="BK484" s="664"/>
      <c r="BL484" s="664"/>
      <c r="BM484" s="664"/>
      <c r="BN484" s="664"/>
      <c r="BO484" s="664"/>
      <c r="BP484" s="664"/>
      <c r="BQ484" s="664"/>
      <c r="BR484" s="664"/>
      <c r="BS484" s="664"/>
      <c r="BT484" s="664"/>
      <c r="BU484" s="664"/>
      <c r="BV484" s="664"/>
      <c r="BW484" s="664"/>
      <c r="BX484" s="664"/>
      <c r="BY484" s="664"/>
      <c r="BZ484" s="664"/>
      <c r="CA484" s="664"/>
      <c r="CB484" s="664"/>
      <c r="CC484" s="664"/>
      <c r="CD484" s="664"/>
      <c r="CE484" s="664"/>
      <c r="CF484" s="664"/>
      <c r="CG484" s="664"/>
      <c r="CH484" s="664"/>
      <c r="CI484" s="664"/>
      <c r="CJ484" s="664"/>
      <c r="CK484" s="664"/>
      <c r="CL484" s="664"/>
      <c r="CM484" s="664"/>
      <c r="CN484" s="664"/>
      <c r="CO484" s="664"/>
      <c r="CP484" s="664"/>
      <c r="CQ484" s="664"/>
      <c r="CR484" s="664"/>
      <c r="CS484" s="664"/>
      <c r="CT484" s="664"/>
      <c r="CU484" s="664"/>
      <c r="CV484" s="664"/>
      <c r="CW484" s="664"/>
      <c r="CX484" s="664"/>
      <c r="CY484" s="664"/>
      <c r="CZ484" s="664"/>
      <c r="DA484" s="664"/>
      <c r="DB484" s="664"/>
      <c r="DC484" s="664"/>
      <c r="DD484" s="664"/>
      <c r="DE484" s="664"/>
      <c r="DF484" s="664"/>
      <c r="DG484" s="664"/>
      <c r="DH484" s="664"/>
      <c r="DI484" s="664"/>
      <c r="DJ484" s="664"/>
      <c r="DK484" s="664"/>
      <c r="DL484" s="664"/>
      <c r="DM484" s="664"/>
      <c r="DN484" s="664"/>
      <c r="DO484" s="664"/>
      <c r="DP484" s="664"/>
      <c r="DQ484" s="664"/>
      <c r="DR484" s="664"/>
      <c r="DS484" s="664"/>
      <c r="DT484" s="664"/>
      <c r="DU484" s="664"/>
      <c r="DV484" s="664"/>
      <c r="DW484" s="664"/>
      <c r="DX484" s="664"/>
      <c r="DY484" s="664"/>
      <c r="DZ484" s="664"/>
      <c r="EA484" s="664"/>
      <c r="EB484" s="664"/>
      <c r="EC484" s="664"/>
      <c r="ED484" s="664"/>
      <c r="EE484" s="659"/>
      <c r="EF484" s="662"/>
      <c r="EG484" s="662"/>
      <c r="EH484" s="662"/>
      <c r="EI484" s="216"/>
      <c r="EJ484" s="673"/>
      <c r="EK484" s="673"/>
      <c r="EL484" s="673"/>
      <c r="EM484" s="673"/>
      <c r="EN484" s="673"/>
      <c r="EO484" s="673"/>
      <c r="EP484" s="673"/>
      <c r="EQ484" s="673"/>
      <c r="ER484" s="673"/>
      <c r="ES484" s="673"/>
      <c r="ET484" s="673"/>
      <c r="EU484" s="673"/>
      <c r="EV484" s="673"/>
      <c r="EW484" s="673"/>
      <c r="EX484" s="673"/>
      <c r="EY484" s="673"/>
      <c r="EZ484" s="673"/>
      <c r="FA484" s="673"/>
      <c r="FB484" s="673"/>
      <c r="FC484" s="673"/>
      <c r="FD484" s="673"/>
      <c r="FE484" s="673"/>
      <c r="FF484" s="673"/>
      <c r="FG484" s="673"/>
      <c r="FH484" s="673"/>
      <c r="FI484" s="673"/>
      <c r="FJ484" s="673"/>
      <c r="FK484" s="673"/>
      <c r="FL484" s="673"/>
      <c r="FM484" s="673"/>
      <c r="FN484" s="673"/>
      <c r="FO484" s="673"/>
      <c r="FP484" s="673"/>
      <c r="FQ484" s="673"/>
      <c r="FR484" s="673"/>
      <c r="FS484" s="673"/>
      <c r="FT484" s="673"/>
      <c r="FU484" s="673"/>
      <c r="FV484" s="673"/>
      <c r="FW484" s="673"/>
      <c r="FX484" s="673"/>
      <c r="FY484" s="673"/>
      <c r="FZ484" s="673"/>
      <c r="GA484" s="673"/>
      <c r="GB484" s="673"/>
      <c r="GC484" s="673"/>
      <c r="GD484" s="673"/>
      <c r="GE484" s="673"/>
      <c r="GF484" s="673"/>
      <c r="GG484" s="673"/>
      <c r="GH484" s="673"/>
      <c r="GI484" s="673"/>
      <c r="GJ484" s="673"/>
      <c r="GK484" s="673"/>
      <c r="GL484" s="673"/>
      <c r="GM484" s="673"/>
      <c r="GN484" s="673"/>
      <c r="GO484" s="673"/>
      <c r="GP484" s="673"/>
      <c r="GQ484" s="673"/>
      <c r="GR484" s="673"/>
      <c r="GS484" s="673"/>
      <c r="GT484" s="673"/>
      <c r="GU484" s="673"/>
      <c r="GV484" s="673"/>
      <c r="GW484" s="673"/>
      <c r="GX484" s="673"/>
      <c r="GY484" s="673"/>
      <c r="GZ484" s="673"/>
      <c r="HA484" s="673"/>
      <c r="HB484" s="673"/>
      <c r="HC484" s="673"/>
      <c r="HD484" s="673"/>
      <c r="HE484" s="673"/>
      <c r="HF484" s="673"/>
      <c r="HG484" s="673"/>
      <c r="HH484" s="673"/>
      <c r="HI484" s="673"/>
      <c r="HJ484" s="673"/>
      <c r="HK484" s="673"/>
      <c r="HL484" s="673"/>
      <c r="HM484" s="673"/>
      <c r="HN484" s="673"/>
      <c r="HO484" s="673"/>
      <c r="HP484" s="673"/>
      <c r="HQ484" s="673"/>
      <c r="HR484" s="673"/>
      <c r="HS484" s="673"/>
      <c r="HT484" s="673"/>
      <c r="HU484" s="673"/>
      <c r="HV484" s="673"/>
      <c r="HW484" s="673"/>
      <c r="HX484" s="673"/>
      <c r="HY484" s="673"/>
      <c r="HZ484" s="673"/>
      <c r="IA484" s="673"/>
      <c r="IB484" s="673"/>
      <c r="IC484" s="673"/>
      <c r="ID484" s="673"/>
      <c r="IE484" s="673"/>
      <c r="IF484" s="673"/>
      <c r="IG484" s="673"/>
      <c r="IH484" s="673"/>
      <c r="II484" s="673"/>
      <c r="IJ484" s="673"/>
      <c r="IK484" s="673"/>
      <c r="IL484" s="673"/>
      <c r="IM484" s="673"/>
      <c r="IN484" s="673"/>
      <c r="IO484" s="673"/>
      <c r="IP484" s="673"/>
      <c r="IQ484" s="664"/>
    </row>
    <row r="485" spans="18:251" ht="16.5" hidden="1" customHeight="1">
      <c r="R485" s="659"/>
      <c r="S485" s="659"/>
      <c r="T485" s="659"/>
      <c r="U485" s="664"/>
      <c r="V485" s="660"/>
      <c r="W485" s="664"/>
      <c r="X485" s="664"/>
      <c r="Y485" s="664"/>
      <c r="Z485" s="664"/>
      <c r="AA485" s="664"/>
      <c r="AB485" s="664"/>
      <c r="AC485" s="664"/>
      <c r="AD485" s="664"/>
      <c r="AE485" s="664"/>
      <c r="AF485" s="664"/>
      <c r="AG485" s="664"/>
      <c r="AH485" s="664"/>
      <c r="AI485" s="664"/>
      <c r="AJ485" s="664"/>
      <c r="AK485" s="664"/>
      <c r="AL485" s="664"/>
      <c r="AM485" s="664"/>
      <c r="AN485" s="664"/>
      <c r="AO485" s="664"/>
      <c r="AP485" s="664"/>
      <c r="AQ485" s="664"/>
      <c r="AR485" s="664"/>
      <c r="AS485" s="664"/>
      <c r="AT485" s="664"/>
      <c r="AU485" s="664"/>
      <c r="AV485" s="664"/>
      <c r="AW485" s="664"/>
      <c r="AX485" s="664"/>
      <c r="AY485" s="664"/>
      <c r="AZ485" s="664"/>
      <c r="BA485" s="664"/>
      <c r="BB485" s="664"/>
      <c r="BC485" s="664"/>
      <c r="BD485" s="664"/>
      <c r="BE485" s="664"/>
      <c r="BF485" s="664"/>
      <c r="BG485" s="664"/>
      <c r="BH485" s="664"/>
      <c r="BI485" s="664"/>
      <c r="BJ485" s="664"/>
      <c r="BK485" s="664"/>
      <c r="BL485" s="664"/>
      <c r="BM485" s="664"/>
      <c r="BN485" s="664"/>
      <c r="BO485" s="664"/>
      <c r="BP485" s="664"/>
      <c r="BQ485" s="664"/>
      <c r="BR485" s="664"/>
      <c r="BS485" s="664"/>
      <c r="BT485" s="664"/>
      <c r="BU485" s="664"/>
      <c r="BV485" s="664"/>
      <c r="BW485" s="664"/>
      <c r="BX485" s="664"/>
      <c r="BY485" s="664"/>
      <c r="BZ485" s="664"/>
      <c r="CA485" s="664"/>
      <c r="CB485" s="664"/>
      <c r="CC485" s="664"/>
      <c r="CD485" s="664"/>
      <c r="CE485" s="664"/>
      <c r="CF485" s="664"/>
      <c r="CG485" s="664"/>
      <c r="CH485" s="664"/>
      <c r="CI485" s="664"/>
      <c r="CJ485" s="664"/>
      <c r="CK485" s="664"/>
      <c r="CL485" s="664"/>
      <c r="CM485" s="664"/>
      <c r="CN485" s="664"/>
      <c r="CO485" s="664"/>
      <c r="CP485" s="664"/>
      <c r="CQ485" s="664"/>
      <c r="CR485" s="664"/>
      <c r="CS485" s="664"/>
      <c r="CT485" s="664"/>
      <c r="CU485" s="664"/>
      <c r="CV485" s="664"/>
      <c r="CW485" s="664"/>
      <c r="CX485" s="664"/>
      <c r="CY485" s="664"/>
      <c r="CZ485" s="664"/>
      <c r="DA485" s="664"/>
      <c r="DB485" s="664"/>
      <c r="DC485" s="664"/>
      <c r="DD485" s="664"/>
      <c r="DE485" s="664"/>
      <c r="DF485" s="664"/>
      <c r="DG485" s="664"/>
      <c r="DH485" s="664"/>
      <c r="DI485" s="664"/>
      <c r="DJ485" s="664"/>
      <c r="DK485" s="664"/>
      <c r="DL485" s="664"/>
      <c r="DM485" s="664"/>
      <c r="DN485" s="664"/>
      <c r="DO485" s="664"/>
      <c r="DP485" s="664"/>
      <c r="DQ485" s="664"/>
      <c r="DR485" s="664"/>
      <c r="DS485" s="664"/>
      <c r="DT485" s="664"/>
      <c r="DU485" s="664"/>
      <c r="DV485" s="664"/>
      <c r="DW485" s="664"/>
      <c r="DX485" s="664"/>
      <c r="DY485" s="664"/>
      <c r="DZ485" s="664"/>
      <c r="EA485" s="664"/>
      <c r="EB485" s="664"/>
      <c r="EC485" s="664"/>
      <c r="ED485" s="664"/>
      <c r="EE485" s="659"/>
      <c r="EF485" s="662"/>
      <c r="EG485" s="662"/>
      <c r="EH485" s="662"/>
      <c r="EI485" s="216"/>
      <c r="EJ485" s="673"/>
      <c r="EK485" s="673"/>
      <c r="EL485" s="673"/>
      <c r="EM485" s="673"/>
      <c r="EN485" s="673"/>
      <c r="EO485" s="673"/>
      <c r="EP485" s="673"/>
      <c r="EQ485" s="673"/>
      <c r="ER485" s="673"/>
      <c r="ES485" s="673"/>
      <c r="ET485" s="673"/>
      <c r="EU485" s="673"/>
      <c r="EV485" s="673"/>
      <c r="EW485" s="673"/>
      <c r="EX485" s="673"/>
      <c r="EY485" s="673"/>
      <c r="EZ485" s="673"/>
      <c r="FA485" s="673"/>
      <c r="FB485" s="673"/>
      <c r="FC485" s="673"/>
      <c r="FD485" s="673"/>
      <c r="FE485" s="673"/>
      <c r="FF485" s="673"/>
      <c r="FG485" s="673"/>
      <c r="FH485" s="673"/>
      <c r="FI485" s="673"/>
      <c r="FJ485" s="673"/>
      <c r="FK485" s="673"/>
      <c r="FL485" s="673"/>
      <c r="FM485" s="673"/>
      <c r="FN485" s="673"/>
      <c r="FO485" s="673"/>
      <c r="FP485" s="673"/>
      <c r="FQ485" s="673"/>
      <c r="FR485" s="673"/>
      <c r="FS485" s="673"/>
      <c r="FT485" s="673"/>
      <c r="FU485" s="673"/>
      <c r="FV485" s="673"/>
      <c r="FW485" s="673"/>
      <c r="FX485" s="673"/>
      <c r="FY485" s="673"/>
      <c r="FZ485" s="673"/>
      <c r="GA485" s="673"/>
      <c r="GB485" s="673"/>
      <c r="GC485" s="673"/>
      <c r="GD485" s="673"/>
      <c r="GE485" s="673"/>
      <c r="GF485" s="673"/>
      <c r="GG485" s="673"/>
      <c r="GH485" s="673"/>
      <c r="GI485" s="673"/>
      <c r="GJ485" s="673"/>
      <c r="GK485" s="673"/>
      <c r="GL485" s="673"/>
      <c r="GM485" s="673"/>
      <c r="GN485" s="673"/>
      <c r="GO485" s="673"/>
      <c r="GP485" s="673"/>
      <c r="GQ485" s="673"/>
      <c r="GR485" s="673"/>
      <c r="GS485" s="673"/>
      <c r="GT485" s="673"/>
      <c r="GU485" s="673"/>
      <c r="GV485" s="673"/>
      <c r="GW485" s="673"/>
      <c r="GX485" s="673"/>
      <c r="GY485" s="673"/>
      <c r="GZ485" s="673"/>
      <c r="HA485" s="673"/>
      <c r="HB485" s="673"/>
      <c r="HC485" s="673"/>
      <c r="HD485" s="673"/>
      <c r="HE485" s="673"/>
      <c r="HF485" s="673"/>
      <c r="HG485" s="673"/>
      <c r="HH485" s="673"/>
      <c r="HI485" s="673"/>
      <c r="HJ485" s="673"/>
      <c r="HK485" s="673"/>
      <c r="HL485" s="673"/>
      <c r="HM485" s="673"/>
      <c r="HN485" s="673"/>
      <c r="HO485" s="673"/>
      <c r="HP485" s="673"/>
      <c r="HQ485" s="673"/>
      <c r="HR485" s="673"/>
      <c r="HS485" s="673"/>
      <c r="HT485" s="673"/>
      <c r="HU485" s="673"/>
      <c r="HV485" s="673"/>
      <c r="HW485" s="673"/>
      <c r="HX485" s="673"/>
      <c r="HY485" s="673"/>
      <c r="HZ485" s="673"/>
      <c r="IA485" s="673"/>
      <c r="IB485" s="673"/>
      <c r="IC485" s="673"/>
      <c r="ID485" s="673"/>
      <c r="IE485" s="673"/>
      <c r="IF485" s="673"/>
      <c r="IG485" s="673"/>
      <c r="IH485" s="673"/>
      <c r="II485" s="673"/>
      <c r="IJ485" s="673"/>
      <c r="IK485" s="673"/>
      <c r="IL485" s="673"/>
      <c r="IM485" s="673"/>
      <c r="IN485" s="673"/>
      <c r="IO485" s="673"/>
      <c r="IP485" s="673"/>
      <c r="IQ485" s="664"/>
    </row>
    <row r="486" spans="18:251" ht="16.5" hidden="1" customHeight="1">
      <c r="R486" s="659"/>
      <c r="S486" s="659"/>
      <c r="T486" s="659"/>
      <c r="U486" s="664"/>
      <c r="V486" s="660"/>
      <c r="W486" s="664"/>
      <c r="X486" s="664"/>
      <c r="Y486" s="664"/>
      <c r="Z486" s="664"/>
      <c r="AA486" s="664"/>
      <c r="AB486" s="664"/>
      <c r="AC486" s="664"/>
      <c r="AD486" s="664"/>
      <c r="AE486" s="664"/>
      <c r="AF486" s="664"/>
      <c r="AG486" s="664"/>
      <c r="AH486" s="664"/>
      <c r="AI486" s="664"/>
      <c r="AJ486" s="664"/>
      <c r="AK486" s="664"/>
      <c r="AL486" s="664"/>
      <c r="AM486" s="664"/>
      <c r="AN486" s="664"/>
      <c r="AO486" s="664"/>
      <c r="AP486" s="664"/>
      <c r="AQ486" s="664"/>
      <c r="AR486" s="664"/>
      <c r="AS486" s="664"/>
      <c r="AT486" s="664"/>
      <c r="AU486" s="664"/>
      <c r="AV486" s="664"/>
      <c r="AW486" s="664"/>
      <c r="AX486" s="664"/>
      <c r="AY486" s="664"/>
      <c r="AZ486" s="664"/>
      <c r="BA486" s="664"/>
      <c r="BB486" s="664"/>
      <c r="BC486" s="664"/>
      <c r="BD486" s="664"/>
      <c r="BE486" s="664"/>
      <c r="BF486" s="664"/>
      <c r="BG486" s="664"/>
      <c r="BH486" s="664"/>
      <c r="BI486" s="664"/>
      <c r="BJ486" s="664"/>
      <c r="BK486" s="664"/>
      <c r="BL486" s="664"/>
      <c r="BM486" s="664"/>
      <c r="BN486" s="664"/>
      <c r="BO486" s="664"/>
      <c r="BP486" s="664"/>
      <c r="BQ486" s="664"/>
      <c r="BR486" s="664"/>
      <c r="BS486" s="664"/>
      <c r="BT486" s="664"/>
      <c r="BU486" s="664"/>
      <c r="BV486" s="664"/>
      <c r="BW486" s="664"/>
      <c r="BX486" s="664"/>
      <c r="BY486" s="664"/>
      <c r="BZ486" s="664"/>
      <c r="CA486" s="664"/>
      <c r="CB486" s="664"/>
      <c r="CC486" s="664"/>
      <c r="CD486" s="664"/>
      <c r="CE486" s="664"/>
      <c r="CF486" s="664"/>
      <c r="CG486" s="664"/>
      <c r="CH486" s="664"/>
      <c r="CI486" s="664"/>
      <c r="CJ486" s="664"/>
      <c r="CK486" s="664"/>
      <c r="CL486" s="664"/>
      <c r="CM486" s="664"/>
      <c r="CN486" s="664"/>
      <c r="CO486" s="664"/>
      <c r="CP486" s="664"/>
      <c r="CQ486" s="664"/>
      <c r="CR486" s="664"/>
      <c r="CS486" s="664"/>
      <c r="CT486" s="664"/>
      <c r="CU486" s="664"/>
      <c r="CV486" s="664"/>
      <c r="CW486" s="664"/>
      <c r="CX486" s="664"/>
      <c r="CY486" s="664"/>
      <c r="CZ486" s="664"/>
      <c r="DA486" s="664"/>
      <c r="DB486" s="664"/>
      <c r="DC486" s="664"/>
      <c r="DD486" s="664"/>
      <c r="DE486" s="664"/>
      <c r="DF486" s="664"/>
      <c r="DG486" s="664"/>
      <c r="DH486" s="664"/>
      <c r="DI486" s="664"/>
      <c r="DJ486" s="664"/>
      <c r="DK486" s="664"/>
      <c r="DL486" s="664"/>
      <c r="DM486" s="664"/>
      <c r="DN486" s="664"/>
      <c r="DO486" s="664"/>
      <c r="DP486" s="664"/>
      <c r="DQ486" s="664"/>
      <c r="DR486" s="664"/>
      <c r="DS486" s="664"/>
      <c r="DT486" s="664"/>
      <c r="DU486" s="664"/>
      <c r="DV486" s="664"/>
      <c r="DW486" s="664"/>
      <c r="DX486" s="664"/>
      <c r="DY486" s="664"/>
      <c r="DZ486" s="664"/>
      <c r="EA486" s="664"/>
      <c r="EB486" s="664"/>
      <c r="EC486" s="664"/>
      <c r="ED486" s="664"/>
      <c r="EE486" s="659"/>
      <c r="EF486" s="662"/>
      <c r="EG486" s="662"/>
      <c r="EH486" s="662"/>
      <c r="EI486" s="216"/>
      <c r="EJ486" s="673"/>
      <c r="EK486" s="673"/>
      <c r="EL486" s="673"/>
      <c r="EM486" s="673"/>
      <c r="EN486" s="673"/>
      <c r="EO486" s="673"/>
      <c r="EP486" s="673"/>
      <c r="EQ486" s="673"/>
      <c r="ER486" s="673"/>
      <c r="ES486" s="673"/>
      <c r="ET486" s="673"/>
      <c r="EU486" s="673"/>
      <c r="EV486" s="673"/>
      <c r="EW486" s="673"/>
      <c r="EX486" s="673"/>
      <c r="EY486" s="673"/>
      <c r="EZ486" s="673"/>
      <c r="FA486" s="673"/>
      <c r="FB486" s="673"/>
      <c r="FC486" s="673"/>
      <c r="FD486" s="673"/>
      <c r="FE486" s="673"/>
      <c r="FF486" s="673"/>
      <c r="FG486" s="673"/>
      <c r="FH486" s="673"/>
      <c r="FI486" s="673"/>
      <c r="FJ486" s="673"/>
      <c r="FK486" s="673"/>
      <c r="FL486" s="673"/>
      <c r="FM486" s="673"/>
      <c r="FN486" s="673"/>
      <c r="FO486" s="673"/>
      <c r="FP486" s="673"/>
      <c r="FQ486" s="673"/>
      <c r="FR486" s="673"/>
      <c r="FS486" s="673"/>
      <c r="FT486" s="673"/>
      <c r="FU486" s="673"/>
      <c r="FV486" s="673"/>
      <c r="FW486" s="673"/>
      <c r="FX486" s="673"/>
      <c r="FY486" s="673"/>
      <c r="FZ486" s="673"/>
      <c r="GA486" s="673"/>
      <c r="GB486" s="673"/>
      <c r="GC486" s="673"/>
      <c r="GD486" s="673"/>
      <c r="GE486" s="673"/>
      <c r="GF486" s="673"/>
      <c r="GG486" s="673"/>
      <c r="GH486" s="673"/>
      <c r="GI486" s="673"/>
      <c r="GJ486" s="673"/>
      <c r="GK486" s="673"/>
      <c r="GL486" s="673"/>
      <c r="GM486" s="673"/>
      <c r="GN486" s="673"/>
      <c r="GO486" s="673"/>
      <c r="GP486" s="673"/>
      <c r="GQ486" s="673"/>
      <c r="GR486" s="673"/>
      <c r="GS486" s="673"/>
      <c r="GT486" s="673"/>
      <c r="GU486" s="673"/>
      <c r="GV486" s="673"/>
      <c r="GW486" s="673"/>
      <c r="GX486" s="673"/>
      <c r="GY486" s="673"/>
      <c r="GZ486" s="673"/>
      <c r="HA486" s="673"/>
      <c r="HB486" s="673"/>
      <c r="HC486" s="673"/>
      <c r="HD486" s="673"/>
      <c r="HE486" s="673"/>
      <c r="HF486" s="673"/>
      <c r="HG486" s="673"/>
      <c r="HH486" s="673"/>
      <c r="HI486" s="673"/>
      <c r="HJ486" s="673"/>
      <c r="HK486" s="673"/>
      <c r="HL486" s="673"/>
      <c r="HM486" s="673"/>
      <c r="HN486" s="673"/>
      <c r="HO486" s="673"/>
      <c r="HP486" s="673"/>
      <c r="HQ486" s="673"/>
      <c r="HR486" s="673"/>
      <c r="HS486" s="673"/>
      <c r="HT486" s="673"/>
      <c r="HU486" s="673"/>
      <c r="HV486" s="673"/>
      <c r="HW486" s="673"/>
      <c r="HX486" s="673"/>
      <c r="HY486" s="673"/>
      <c r="HZ486" s="673"/>
      <c r="IA486" s="673"/>
      <c r="IB486" s="673"/>
      <c r="IC486" s="673"/>
      <c r="ID486" s="673"/>
      <c r="IE486" s="673"/>
      <c r="IF486" s="673"/>
      <c r="IG486" s="673"/>
      <c r="IH486" s="673"/>
      <c r="II486" s="673"/>
      <c r="IJ486" s="673"/>
      <c r="IK486" s="673"/>
      <c r="IL486" s="673"/>
      <c r="IM486" s="673"/>
      <c r="IN486" s="673"/>
      <c r="IO486" s="673"/>
      <c r="IP486" s="673"/>
      <c r="IQ486" s="664"/>
    </row>
    <row r="487" spans="18:251" ht="16.5" hidden="1" customHeight="1">
      <c r="R487" s="659"/>
      <c r="S487" s="659"/>
      <c r="T487" s="659"/>
      <c r="U487" s="664"/>
      <c r="V487" s="660"/>
      <c r="W487" s="664"/>
      <c r="X487" s="664"/>
      <c r="Y487" s="664"/>
      <c r="Z487" s="664"/>
      <c r="AA487" s="664"/>
      <c r="AB487" s="664"/>
      <c r="AC487" s="664"/>
      <c r="AD487" s="664"/>
      <c r="AE487" s="664"/>
      <c r="AF487" s="664"/>
      <c r="AG487" s="664"/>
      <c r="AH487" s="664"/>
      <c r="AI487" s="664"/>
      <c r="AJ487" s="664"/>
      <c r="AK487" s="664"/>
      <c r="AL487" s="664"/>
      <c r="AM487" s="664"/>
      <c r="AN487" s="664"/>
      <c r="AO487" s="664"/>
      <c r="AP487" s="664"/>
      <c r="AQ487" s="664"/>
      <c r="AR487" s="664"/>
      <c r="AS487" s="664"/>
      <c r="AT487" s="664"/>
      <c r="AU487" s="664"/>
      <c r="AV487" s="664"/>
      <c r="AW487" s="664"/>
      <c r="AX487" s="664"/>
      <c r="AY487" s="664"/>
      <c r="AZ487" s="664"/>
      <c r="BA487" s="664"/>
      <c r="BB487" s="664"/>
      <c r="BC487" s="664"/>
      <c r="BD487" s="664"/>
      <c r="BE487" s="664"/>
      <c r="BF487" s="664"/>
      <c r="BG487" s="664"/>
      <c r="BH487" s="664"/>
      <c r="BI487" s="664"/>
      <c r="BJ487" s="664"/>
      <c r="BK487" s="664"/>
      <c r="BL487" s="664"/>
      <c r="BM487" s="664"/>
      <c r="BN487" s="664"/>
      <c r="BO487" s="664"/>
      <c r="BP487" s="664"/>
      <c r="BQ487" s="664"/>
      <c r="BR487" s="664"/>
      <c r="BS487" s="664"/>
      <c r="BT487" s="664"/>
      <c r="BU487" s="664"/>
      <c r="BV487" s="664"/>
      <c r="BW487" s="664"/>
      <c r="BX487" s="664"/>
      <c r="BY487" s="664"/>
      <c r="BZ487" s="664"/>
      <c r="CA487" s="664"/>
      <c r="CB487" s="664"/>
      <c r="CC487" s="664"/>
      <c r="CD487" s="664"/>
      <c r="CE487" s="664"/>
      <c r="CF487" s="664"/>
      <c r="CG487" s="664"/>
      <c r="CH487" s="664"/>
      <c r="CI487" s="664"/>
      <c r="CJ487" s="664"/>
      <c r="CK487" s="664"/>
      <c r="CL487" s="664"/>
      <c r="CM487" s="664"/>
      <c r="CN487" s="664"/>
      <c r="CO487" s="664"/>
      <c r="CP487" s="664"/>
      <c r="CQ487" s="664"/>
      <c r="CR487" s="664"/>
      <c r="CS487" s="664"/>
      <c r="CT487" s="664"/>
      <c r="CU487" s="664"/>
      <c r="CV487" s="664"/>
      <c r="CW487" s="664"/>
      <c r="CX487" s="664"/>
      <c r="CY487" s="664"/>
      <c r="CZ487" s="664"/>
      <c r="DA487" s="664"/>
      <c r="DB487" s="664"/>
      <c r="DC487" s="664"/>
      <c r="DD487" s="664"/>
      <c r="DE487" s="664"/>
      <c r="DF487" s="664"/>
      <c r="DG487" s="664"/>
      <c r="DH487" s="664"/>
      <c r="DI487" s="664"/>
      <c r="DJ487" s="664"/>
      <c r="DK487" s="664"/>
      <c r="DL487" s="664"/>
      <c r="DM487" s="664"/>
      <c r="DN487" s="664"/>
      <c r="DO487" s="664"/>
      <c r="DP487" s="664"/>
      <c r="DQ487" s="664"/>
      <c r="DR487" s="664"/>
      <c r="DS487" s="664"/>
      <c r="DT487" s="664"/>
      <c r="DU487" s="664"/>
      <c r="DV487" s="664"/>
      <c r="DW487" s="664"/>
      <c r="DX487" s="664"/>
      <c r="DY487" s="664"/>
      <c r="DZ487" s="664"/>
      <c r="EA487" s="664"/>
      <c r="EB487" s="664"/>
      <c r="EC487" s="664"/>
      <c r="ED487" s="664"/>
      <c r="EE487" s="659"/>
      <c r="EF487" s="662"/>
      <c r="EG487" s="662"/>
      <c r="EH487" s="662"/>
      <c r="EI487" s="216"/>
      <c r="EJ487" s="673"/>
      <c r="EK487" s="673"/>
      <c r="EL487" s="673"/>
      <c r="EM487" s="673"/>
      <c r="EN487" s="673"/>
      <c r="EO487" s="673"/>
      <c r="EP487" s="673"/>
      <c r="EQ487" s="673"/>
      <c r="ER487" s="673"/>
      <c r="ES487" s="673"/>
      <c r="ET487" s="673"/>
      <c r="EU487" s="673"/>
      <c r="EV487" s="673"/>
      <c r="EW487" s="673"/>
      <c r="EX487" s="673"/>
      <c r="EY487" s="673"/>
      <c r="EZ487" s="673"/>
      <c r="FA487" s="673"/>
      <c r="FB487" s="673"/>
      <c r="FC487" s="673"/>
      <c r="FD487" s="673"/>
      <c r="FE487" s="673"/>
      <c r="FF487" s="673"/>
      <c r="FG487" s="673"/>
      <c r="FH487" s="673"/>
      <c r="FI487" s="673"/>
      <c r="FJ487" s="673"/>
      <c r="FK487" s="673"/>
      <c r="FL487" s="673"/>
      <c r="FM487" s="673"/>
      <c r="FN487" s="673"/>
      <c r="FO487" s="673"/>
      <c r="FP487" s="673"/>
      <c r="FQ487" s="673"/>
      <c r="FR487" s="673"/>
      <c r="FS487" s="673"/>
      <c r="FT487" s="673"/>
      <c r="FU487" s="673"/>
      <c r="FV487" s="673"/>
      <c r="FW487" s="673"/>
      <c r="FX487" s="673"/>
      <c r="FY487" s="673"/>
      <c r="FZ487" s="673"/>
      <c r="GA487" s="673"/>
      <c r="GB487" s="673"/>
      <c r="GC487" s="673"/>
      <c r="GD487" s="673"/>
      <c r="GE487" s="673"/>
      <c r="GF487" s="673"/>
      <c r="GG487" s="673"/>
      <c r="GH487" s="673"/>
      <c r="GI487" s="673"/>
      <c r="GJ487" s="673"/>
      <c r="GK487" s="673"/>
      <c r="GL487" s="673"/>
      <c r="GM487" s="673"/>
      <c r="GN487" s="673"/>
      <c r="GO487" s="673"/>
      <c r="GP487" s="673"/>
      <c r="GQ487" s="673"/>
      <c r="GR487" s="673"/>
      <c r="GS487" s="673"/>
      <c r="GT487" s="673"/>
      <c r="GU487" s="673"/>
      <c r="GV487" s="673"/>
      <c r="GW487" s="673"/>
      <c r="GX487" s="673"/>
      <c r="GY487" s="673"/>
      <c r="GZ487" s="673"/>
      <c r="HA487" s="673"/>
      <c r="HB487" s="673"/>
      <c r="HC487" s="673"/>
      <c r="HD487" s="673"/>
      <c r="HE487" s="673"/>
      <c r="HF487" s="673"/>
      <c r="HG487" s="673"/>
      <c r="HH487" s="673"/>
      <c r="HI487" s="673"/>
      <c r="HJ487" s="673"/>
      <c r="HK487" s="673"/>
      <c r="HL487" s="673"/>
      <c r="HM487" s="673"/>
      <c r="HN487" s="673"/>
      <c r="HO487" s="673"/>
      <c r="HP487" s="673"/>
      <c r="HQ487" s="673"/>
      <c r="HR487" s="673"/>
      <c r="HS487" s="673"/>
      <c r="HT487" s="673"/>
      <c r="HU487" s="673"/>
      <c r="HV487" s="673"/>
      <c r="HW487" s="673"/>
      <c r="HX487" s="673"/>
      <c r="HY487" s="673"/>
      <c r="HZ487" s="673"/>
      <c r="IA487" s="673"/>
      <c r="IB487" s="673"/>
      <c r="IC487" s="673"/>
      <c r="ID487" s="673"/>
      <c r="IE487" s="673"/>
      <c r="IF487" s="673"/>
      <c r="IG487" s="673"/>
      <c r="IH487" s="673"/>
      <c r="II487" s="673"/>
      <c r="IJ487" s="673"/>
      <c r="IK487" s="673"/>
      <c r="IL487" s="673"/>
      <c r="IM487" s="673"/>
      <c r="IN487" s="673"/>
      <c r="IO487" s="673"/>
      <c r="IP487" s="673"/>
      <c r="IQ487" s="664"/>
    </row>
    <row r="488" spans="18:251" ht="16.5" hidden="1" customHeight="1">
      <c r="R488" s="659"/>
      <c r="S488" s="659"/>
      <c r="T488" s="659"/>
      <c r="U488" s="664"/>
      <c r="V488" s="660"/>
      <c r="W488" s="664"/>
      <c r="X488" s="664"/>
      <c r="Y488" s="664"/>
      <c r="Z488" s="664"/>
      <c r="AA488" s="664"/>
      <c r="AB488" s="664"/>
      <c r="AC488" s="664"/>
      <c r="AD488" s="664"/>
      <c r="AE488" s="664"/>
      <c r="AF488" s="664"/>
      <c r="AG488" s="664"/>
      <c r="AH488" s="664"/>
      <c r="AI488" s="664"/>
      <c r="AJ488" s="664"/>
      <c r="AK488" s="664"/>
      <c r="AL488" s="664"/>
      <c r="AM488" s="664"/>
      <c r="AN488" s="664"/>
      <c r="AO488" s="664"/>
      <c r="AP488" s="664"/>
      <c r="AQ488" s="664"/>
      <c r="AR488" s="664"/>
      <c r="AS488" s="664"/>
      <c r="AT488" s="664"/>
      <c r="AU488" s="664"/>
      <c r="AV488" s="664"/>
      <c r="AW488" s="664"/>
      <c r="AX488" s="664"/>
      <c r="AY488" s="664"/>
      <c r="AZ488" s="664"/>
      <c r="BA488" s="664"/>
      <c r="BB488" s="664"/>
      <c r="BC488" s="664"/>
      <c r="BD488" s="664"/>
      <c r="BE488" s="664"/>
      <c r="BF488" s="664"/>
      <c r="BG488" s="664"/>
      <c r="BH488" s="664"/>
      <c r="BI488" s="664"/>
      <c r="BJ488" s="664"/>
      <c r="BK488" s="664"/>
      <c r="BL488" s="664"/>
      <c r="BM488" s="664"/>
      <c r="BN488" s="664"/>
      <c r="BO488" s="664"/>
      <c r="BP488" s="664"/>
      <c r="BQ488" s="664"/>
      <c r="BR488" s="664"/>
      <c r="BS488" s="664"/>
      <c r="BT488" s="664"/>
      <c r="BU488" s="664"/>
      <c r="BV488" s="664"/>
      <c r="BW488" s="664"/>
      <c r="BX488" s="664"/>
      <c r="BY488" s="664"/>
      <c r="BZ488" s="664"/>
      <c r="CA488" s="664"/>
      <c r="CB488" s="664"/>
      <c r="CC488" s="664"/>
      <c r="CD488" s="664"/>
      <c r="CE488" s="664"/>
      <c r="CF488" s="664"/>
      <c r="CG488" s="664"/>
      <c r="CH488" s="664"/>
      <c r="CI488" s="664"/>
      <c r="CJ488" s="664"/>
      <c r="CK488" s="664"/>
      <c r="CL488" s="664"/>
      <c r="CM488" s="664"/>
      <c r="CN488" s="664"/>
      <c r="CO488" s="664"/>
      <c r="CP488" s="664"/>
      <c r="CQ488" s="664"/>
      <c r="CR488" s="664"/>
      <c r="CS488" s="664"/>
      <c r="CT488" s="664"/>
      <c r="CU488" s="664"/>
      <c r="CV488" s="664"/>
      <c r="CW488" s="664"/>
      <c r="CX488" s="664"/>
      <c r="CY488" s="664"/>
      <c r="CZ488" s="664"/>
      <c r="DA488" s="664"/>
      <c r="DB488" s="664"/>
      <c r="DC488" s="664"/>
      <c r="DD488" s="664"/>
      <c r="DE488" s="664"/>
      <c r="DF488" s="664"/>
      <c r="DG488" s="664"/>
      <c r="DH488" s="664"/>
      <c r="DI488" s="664"/>
      <c r="DJ488" s="664"/>
      <c r="DK488" s="664"/>
      <c r="DL488" s="664"/>
      <c r="DM488" s="664"/>
      <c r="DN488" s="664"/>
      <c r="DO488" s="664"/>
      <c r="DP488" s="664"/>
      <c r="DQ488" s="664"/>
      <c r="DR488" s="664"/>
      <c r="DS488" s="664"/>
      <c r="DT488" s="664"/>
      <c r="DU488" s="664"/>
      <c r="DV488" s="664"/>
      <c r="DW488" s="664"/>
      <c r="DX488" s="664"/>
      <c r="DY488" s="664"/>
      <c r="DZ488" s="664"/>
      <c r="EA488" s="664"/>
      <c r="EB488" s="664"/>
      <c r="EC488" s="664"/>
      <c r="ED488" s="664"/>
      <c r="EE488" s="659"/>
      <c r="EF488" s="662"/>
      <c r="EG488" s="662"/>
      <c r="EH488" s="662"/>
      <c r="EI488" s="216"/>
      <c r="EJ488" s="673"/>
      <c r="EK488" s="673"/>
      <c r="EL488" s="673"/>
      <c r="EM488" s="673"/>
      <c r="EN488" s="673"/>
      <c r="EO488" s="673"/>
      <c r="EP488" s="673"/>
      <c r="EQ488" s="673"/>
      <c r="ER488" s="673"/>
      <c r="ES488" s="673"/>
      <c r="ET488" s="673"/>
      <c r="EU488" s="673"/>
      <c r="EV488" s="673"/>
      <c r="EW488" s="673"/>
      <c r="EX488" s="673"/>
      <c r="EY488" s="673"/>
      <c r="EZ488" s="673"/>
      <c r="FA488" s="673"/>
      <c r="FB488" s="673"/>
      <c r="FC488" s="673"/>
      <c r="FD488" s="673"/>
      <c r="FE488" s="673"/>
      <c r="FF488" s="673"/>
      <c r="FG488" s="673"/>
      <c r="FH488" s="673"/>
      <c r="FI488" s="673"/>
      <c r="FJ488" s="673"/>
      <c r="FK488" s="673"/>
      <c r="FL488" s="673"/>
      <c r="FM488" s="673"/>
      <c r="FN488" s="673"/>
      <c r="FO488" s="673"/>
      <c r="FP488" s="673"/>
      <c r="FQ488" s="673"/>
      <c r="FR488" s="673"/>
      <c r="FS488" s="673"/>
      <c r="FT488" s="673"/>
      <c r="FU488" s="673"/>
      <c r="FV488" s="673"/>
      <c r="FW488" s="673"/>
      <c r="FX488" s="673"/>
      <c r="FY488" s="673"/>
      <c r="FZ488" s="673"/>
      <c r="GA488" s="673"/>
      <c r="GB488" s="673"/>
      <c r="GC488" s="673"/>
      <c r="GD488" s="673"/>
      <c r="GE488" s="673"/>
      <c r="GF488" s="673"/>
      <c r="GG488" s="673"/>
      <c r="GH488" s="673"/>
      <c r="GI488" s="673"/>
      <c r="GJ488" s="673"/>
      <c r="GK488" s="673"/>
      <c r="GL488" s="673"/>
      <c r="GM488" s="673"/>
      <c r="GN488" s="673"/>
      <c r="GO488" s="673"/>
      <c r="GP488" s="673"/>
      <c r="GQ488" s="673"/>
      <c r="GR488" s="673"/>
      <c r="GS488" s="673"/>
      <c r="GT488" s="673"/>
      <c r="GU488" s="673"/>
      <c r="GV488" s="673"/>
      <c r="GW488" s="673"/>
      <c r="GX488" s="673"/>
      <c r="GY488" s="673"/>
      <c r="GZ488" s="673"/>
      <c r="HA488" s="673"/>
      <c r="HB488" s="673"/>
      <c r="HC488" s="673"/>
      <c r="HD488" s="673"/>
      <c r="HE488" s="673"/>
      <c r="HF488" s="673"/>
      <c r="HG488" s="673"/>
      <c r="HH488" s="673"/>
      <c r="HI488" s="673"/>
      <c r="HJ488" s="673"/>
      <c r="HK488" s="673"/>
      <c r="HL488" s="673"/>
      <c r="HM488" s="673"/>
      <c r="HN488" s="673"/>
      <c r="HO488" s="673"/>
      <c r="HP488" s="673"/>
      <c r="HQ488" s="673"/>
      <c r="HR488" s="673"/>
      <c r="HS488" s="673"/>
      <c r="HT488" s="673"/>
      <c r="HU488" s="673"/>
      <c r="HV488" s="673"/>
      <c r="HW488" s="673"/>
      <c r="HX488" s="673"/>
      <c r="HY488" s="673"/>
      <c r="HZ488" s="673"/>
      <c r="IA488" s="673"/>
      <c r="IB488" s="673"/>
      <c r="IC488" s="673"/>
      <c r="ID488" s="673"/>
      <c r="IE488" s="673"/>
      <c r="IF488" s="673"/>
      <c r="IG488" s="673"/>
      <c r="IH488" s="673"/>
      <c r="II488" s="673"/>
      <c r="IJ488" s="673"/>
      <c r="IK488" s="673"/>
      <c r="IL488" s="673"/>
      <c r="IM488" s="673"/>
      <c r="IN488" s="673"/>
      <c r="IO488" s="673"/>
      <c r="IP488" s="673"/>
      <c r="IQ488" s="664"/>
    </row>
    <row r="489" spans="18:251" ht="16.5" hidden="1" customHeight="1">
      <c r="R489" s="659"/>
      <c r="S489" s="659"/>
      <c r="T489" s="659"/>
      <c r="U489" s="664"/>
      <c r="V489" s="660"/>
      <c r="W489" s="664"/>
      <c r="X489" s="664"/>
      <c r="Y489" s="664"/>
      <c r="Z489" s="664"/>
      <c r="AA489" s="664"/>
      <c r="AB489" s="664"/>
      <c r="AC489" s="664"/>
      <c r="AD489" s="664"/>
      <c r="AE489" s="664"/>
      <c r="AF489" s="664"/>
      <c r="AG489" s="664"/>
      <c r="AH489" s="664"/>
      <c r="AI489" s="664"/>
      <c r="AJ489" s="664"/>
      <c r="AK489" s="664"/>
      <c r="AL489" s="664"/>
      <c r="AM489" s="664"/>
      <c r="AN489" s="664"/>
      <c r="AO489" s="664"/>
      <c r="AP489" s="664"/>
      <c r="AQ489" s="664"/>
      <c r="AR489" s="664"/>
      <c r="AS489" s="664"/>
      <c r="AT489" s="664"/>
      <c r="AU489" s="664"/>
      <c r="AV489" s="664"/>
      <c r="AW489" s="664"/>
      <c r="AX489" s="664"/>
      <c r="AY489" s="664"/>
      <c r="AZ489" s="664"/>
      <c r="BA489" s="664"/>
      <c r="BB489" s="664"/>
      <c r="BC489" s="664"/>
      <c r="BD489" s="664"/>
      <c r="BE489" s="664"/>
      <c r="BF489" s="664"/>
      <c r="BG489" s="664"/>
      <c r="BH489" s="664"/>
      <c r="BI489" s="664"/>
      <c r="BJ489" s="664"/>
      <c r="BK489" s="664"/>
      <c r="BL489" s="664"/>
      <c r="BM489" s="664"/>
      <c r="BN489" s="664"/>
      <c r="BO489" s="664"/>
      <c r="BP489" s="664"/>
      <c r="BQ489" s="664"/>
      <c r="BR489" s="664"/>
      <c r="BS489" s="664"/>
      <c r="BT489" s="664"/>
      <c r="BU489" s="664"/>
      <c r="BV489" s="664"/>
      <c r="BW489" s="664"/>
      <c r="BX489" s="664"/>
      <c r="BY489" s="664"/>
      <c r="BZ489" s="664"/>
      <c r="CA489" s="664"/>
      <c r="CB489" s="664"/>
      <c r="CC489" s="664"/>
      <c r="CD489" s="664"/>
      <c r="CE489" s="664"/>
      <c r="CF489" s="664"/>
      <c r="CG489" s="664"/>
      <c r="CH489" s="664"/>
      <c r="CI489" s="664"/>
      <c r="CJ489" s="664"/>
      <c r="CK489" s="664"/>
      <c r="CL489" s="664"/>
      <c r="CM489" s="664"/>
      <c r="CN489" s="664"/>
      <c r="CO489" s="664"/>
      <c r="CP489" s="664"/>
      <c r="CQ489" s="664"/>
      <c r="CR489" s="664"/>
      <c r="CS489" s="664"/>
      <c r="CT489" s="664"/>
      <c r="CU489" s="664"/>
      <c r="CV489" s="664"/>
      <c r="CW489" s="664"/>
      <c r="CX489" s="664"/>
      <c r="CY489" s="664"/>
      <c r="CZ489" s="664"/>
      <c r="DA489" s="664"/>
      <c r="DB489" s="664"/>
      <c r="DC489" s="664"/>
      <c r="DD489" s="664"/>
      <c r="DE489" s="664"/>
      <c r="DF489" s="664"/>
      <c r="DG489" s="664"/>
      <c r="DH489" s="664"/>
      <c r="DI489" s="664"/>
      <c r="DJ489" s="664"/>
      <c r="DK489" s="664"/>
      <c r="DL489" s="664"/>
      <c r="DM489" s="664"/>
      <c r="DN489" s="664"/>
      <c r="DO489" s="664"/>
      <c r="DP489" s="664"/>
      <c r="DQ489" s="664"/>
      <c r="DR489" s="664"/>
      <c r="DS489" s="664"/>
      <c r="DT489" s="664"/>
      <c r="DU489" s="664"/>
      <c r="DV489" s="664"/>
      <c r="DW489" s="664"/>
      <c r="DX489" s="664"/>
      <c r="DY489" s="664"/>
      <c r="DZ489" s="664"/>
      <c r="EA489" s="664"/>
      <c r="EB489" s="664"/>
      <c r="EC489" s="664"/>
      <c r="ED489" s="664"/>
      <c r="EE489" s="659"/>
      <c r="EF489" s="662"/>
      <c r="EG489" s="662"/>
      <c r="EH489" s="662"/>
      <c r="EI489" s="216"/>
      <c r="EJ489" s="673"/>
      <c r="EK489" s="673"/>
      <c r="EL489" s="673"/>
      <c r="EM489" s="673"/>
      <c r="EN489" s="673"/>
      <c r="EO489" s="673"/>
      <c r="EP489" s="673"/>
      <c r="EQ489" s="673"/>
      <c r="ER489" s="673"/>
      <c r="ES489" s="673"/>
      <c r="ET489" s="673"/>
      <c r="EU489" s="673"/>
      <c r="EV489" s="673"/>
      <c r="EW489" s="673"/>
      <c r="EX489" s="673"/>
      <c r="EY489" s="673"/>
      <c r="EZ489" s="673"/>
      <c r="FA489" s="673"/>
      <c r="FB489" s="673"/>
      <c r="FC489" s="673"/>
      <c r="FD489" s="673"/>
      <c r="FE489" s="673"/>
      <c r="FF489" s="673"/>
      <c r="FG489" s="673"/>
      <c r="FH489" s="673"/>
      <c r="FI489" s="673"/>
      <c r="FJ489" s="673"/>
      <c r="FK489" s="673"/>
      <c r="FL489" s="673"/>
      <c r="FM489" s="673"/>
      <c r="FN489" s="673"/>
      <c r="FO489" s="673"/>
      <c r="FP489" s="673"/>
      <c r="FQ489" s="673"/>
      <c r="FR489" s="673"/>
      <c r="FS489" s="673"/>
      <c r="FT489" s="673"/>
      <c r="FU489" s="673"/>
      <c r="FV489" s="673"/>
      <c r="FW489" s="673"/>
      <c r="FX489" s="673"/>
      <c r="FY489" s="673"/>
      <c r="FZ489" s="673"/>
      <c r="GA489" s="673"/>
      <c r="GB489" s="673"/>
      <c r="GC489" s="673"/>
      <c r="GD489" s="673"/>
      <c r="GE489" s="673"/>
      <c r="GF489" s="673"/>
      <c r="GG489" s="673"/>
      <c r="GH489" s="673"/>
      <c r="GI489" s="673"/>
      <c r="GJ489" s="673"/>
      <c r="GK489" s="673"/>
      <c r="GL489" s="673"/>
      <c r="GM489" s="673"/>
      <c r="GN489" s="673"/>
      <c r="GO489" s="673"/>
      <c r="GP489" s="673"/>
      <c r="GQ489" s="673"/>
      <c r="GR489" s="673"/>
      <c r="GS489" s="673"/>
      <c r="GT489" s="673"/>
      <c r="GU489" s="673"/>
      <c r="GV489" s="673"/>
      <c r="GW489" s="673"/>
      <c r="GX489" s="673"/>
      <c r="GY489" s="673"/>
      <c r="GZ489" s="673"/>
      <c r="HA489" s="673"/>
      <c r="HB489" s="673"/>
      <c r="HC489" s="673"/>
      <c r="HD489" s="673"/>
      <c r="HE489" s="673"/>
      <c r="HF489" s="673"/>
      <c r="HG489" s="673"/>
      <c r="HH489" s="673"/>
      <c r="HI489" s="673"/>
      <c r="HJ489" s="673"/>
      <c r="HK489" s="673"/>
      <c r="HL489" s="673"/>
      <c r="HM489" s="673"/>
      <c r="HN489" s="673"/>
      <c r="HO489" s="673"/>
      <c r="HP489" s="673"/>
      <c r="HQ489" s="673"/>
      <c r="HR489" s="673"/>
      <c r="HS489" s="673"/>
      <c r="HT489" s="673"/>
      <c r="HU489" s="673"/>
      <c r="HV489" s="673"/>
      <c r="HW489" s="673"/>
      <c r="HX489" s="673"/>
      <c r="HY489" s="673"/>
      <c r="HZ489" s="673"/>
      <c r="IA489" s="673"/>
      <c r="IB489" s="673"/>
      <c r="IC489" s="673"/>
      <c r="ID489" s="673"/>
      <c r="IE489" s="673"/>
      <c r="IF489" s="673"/>
      <c r="IG489" s="673"/>
      <c r="IH489" s="673"/>
      <c r="II489" s="673"/>
      <c r="IJ489" s="673"/>
      <c r="IK489" s="673"/>
      <c r="IL489" s="673"/>
      <c r="IM489" s="673"/>
      <c r="IN489" s="673"/>
      <c r="IO489" s="673"/>
      <c r="IP489" s="673"/>
      <c r="IQ489" s="664"/>
    </row>
    <row r="490" spans="18:251" ht="16.5" hidden="1" customHeight="1">
      <c r="R490" s="659"/>
      <c r="S490" s="659"/>
      <c r="T490" s="659"/>
      <c r="U490" s="664"/>
      <c r="V490" s="660"/>
      <c r="W490" s="664"/>
      <c r="X490" s="664"/>
      <c r="Y490" s="664"/>
      <c r="Z490" s="664"/>
      <c r="AA490" s="664"/>
      <c r="AB490" s="664"/>
      <c r="AC490" s="664"/>
      <c r="AD490" s="664"/>
      <c r="AE490" s="664"/>
      <c r="AF490" s="664"/>
      <c r="AG490" s="664"/>
      <c r="AH490" s="664"/>
      <c r="AI490" s="664"/>
      <c r="AJ490" s="664"/>
      <c r="AK490" s="664"/>
      <c r="AL490" s="664"/>
      <c r="AM490" s="664"/>
      <c r="AN490" s="664"/>
      <c r="AO490" s="664"/>
      <c r="AP490" s="664"/>
      <c r="AQ490" s="664"/>
      <c r="AR490" s="664"/>
      <c r="AS490" s="664"/>
      <c r="AT490" s="664"/>
      <c r="AU490" s="664"/>
      <c r="AV490" s="664"/>
      <c r="AW490" s="664"/>
      <c r="AX490" s="664"/>
      <c r="AY490" s="664"/>
      <c r="AZ490" s="664"/>
      <c r="BA490" s="664"/>
      <c r="BB490" s="664"/>
      <c r="BC490" s="664"/>
      <c r="BD490" s="664"/>
      <c r="BE490" s="664"/>
      <c r="BF490" s="664"/>
      <c r="BG490" s="664"/>
      <c r="BH490" s="664"/>
      <c r="BI490" s="664"/>
      <c r="BJ490" s="664"/>
      <c r="BK490" s="664"/>
      <c r="BL490" s="664"/>
      <c r="BM490" s="664"/>
      <c r="BN490" s="664"/>
      <c r="BO490" s="664"/>
      <c r="BP490" s="664"/>
      <c r="BQ490" s="664"/>
      <c r="BR490" s="664"/>
      <c r="BS490" s="664"/>
      <c r="BT490" s="664"/>
      <c r="BU490" s="664"/>
      <c r="BV490" s="664"/>
      <c r="BW490" s="664"/>
      <c r="BX490" s="664"/>
      <c r="BY490" s="664"/>
      <c r="BZ490" s="664"/>
      <c r="CA490" s="664"/>
      <c r="CB490" s="664"/>
      <c r="CC490" s="664"/>
      <c r="CD490" s="664"/>
      <c r="CE490" s="664"/>
      <c r="CF490" s="664"/>
      <c r="CG490" s="664"/>
      <c r="CH490" s="664"/>
      <c r="CI490" s="664"/>
      <c r="CJ490" s="664"/>
      <c r="CK490" s="664"/>
      <c r="CL490" s="664"/>
      <c r="CM490" s="664"/>
      <c r="CN490" s="664"/>
      <c r="CO490" s="664"/>
      <c r="CP490" s="664"/>
      <c r="CQ490" s="664"/>
      <c r="CR490" s="664"/>
      <c r="CS490" s="664"/>
      <c r="CT490" s="664"/>
      <c r="CU490" s="664"/>
      <c r="CV490" s="664"/>
      <c r="CW490" s="664"/>
      <c r="CX490" s="664"/>
      <c r="CY490" s="664"/>
      <c r="CZ490" s="664"/>
      <c r="DA490" s="664"/>
      <c r="DB490" s="664"/>
      <c r="DC490" s="664"/>
      <c r="DD490" s="664"/>
      <c r="DE490" s="664"/>
      <c r="DF490" s="664"/>
      <c r="DG490" s="664"/>
      <c r="DH490" s="664"/>
      <c r="DI490" s="664"/>
      <c r="DJ490" s="664"/>
      <c r="DK490" s="664"/>
      <c r="DL490" s="664"/>
      <c r="DM490" s="664"/>
      <c r="DN490" s="664"/>
      <c r="DO490" s="664"/>
      <c r="DP490" s="664"/>
      <c r="DQ490" s="664"/>
      <c r="DR490" s="664"/>
      <c r="DS490" s="664"/>
      <c r="DT490" s="664"/>
      <c r="DU490" s="664"/>
      <c r="DV490" s="664"/>
      <c r="DW490" s="664"/>
      <c r="DX490" s="664"/>
      <c r="DY490" s="664"/>
      <c r="DZ490" s="664"/>
      <c r="EA490" s="664"/>
      <c r="EB490" s="664"/>
      <c r="EC490" s="664"/>
      <c r="ED490" s="664"/>
      <c r="EE490" s="659"/>
      <c r="EF490" s="662"/>
      <c r="EG490" s="662"/>
      <c r="EH490" s="662"/>
      <c r="EI490" s="216"/>
      <c r="EJ490" s="673"/>
      <c r="EK490" s="673"/>
      <c r="EL490" s="673"/>
      <c r="EM490" s="673"/>
      <c r="EN490" s="673"/>
      <c r="EO490" s="673"/>
      <c r="EP490" s="673"/>
      <c r="EQ490" s="673"/>
      <c r="ER490" s="673"/>
      <c r="ES490" s="673"/>
      <c r="ET490" s="673"/>
      <c r="EU490" s="673"/>
      <c r="EV490" s="673"/>
      <c r="EW490" s="673"/>
      <c r="EX490" s="673"/>
      <c r="EY490" s="673"/>
      <c r="EZ490" s="673"/>
      <c r="FA490" s="673"/>
      <c r="FB490" s="673"/>
      <c r="FC490" s="673"/>
      <c r="FD490" s="673"/>
      <c r="FE490" s="673"/>
      <c r="FF490" s="673"/>
      <c r="FG490" s="673"/>
      <c r="FH490" s="673"/>
      <c r="FI490" s="673"/>
      <c r="FJ490" s="673"/>
      <c r="FK490" s="673"/>
      <c r="FL490" s="673"/>
      <c r="FM490" s="673"/>
      <c r="FN490" s="673"/>
      <c r="FO490" s="673"/>
      <c r="FP490" s="673"/>
      <c r="FQ490" s="673"/>
      <c r="FR490" s="673"/>
      <c r="FS490" s="673"/>
      <c r="FT490" s="673"/>
      <c r="FU490" s="673"/>
      <c r="FV490" s="673"/>
      <c r="FW490" s="673"/>
      <c r="FX490" s="673"/>
      <c r="FY490" s="673"/>
      <c r="FZ490" s="673"/>
      <c r="GA490" s="673"/>
      <c r="GB490" s="673"/>
      <c r="GC490" s="673"/>
      <c r="GD490" s="673"/>
      <c r="GE490" s="673"/>
      <c r="GF490" s="673"/>
      <c r="GG490" s="673"/>
      <c r="GH490" s="673"/>
      <c r="GI490" s="673"/>
      <c r="GJ490" s="673"/>
      <c r="GK490" s="673"/>
      <c r="GL490" s="673"/>
      <c r="GM490" s="673"/>
      <c r="GN490" s="673"/>
      <c r="GO490" s="673"/>
      <c r="GP490" s="673"/>
      <c r="GQ490" s="673"/>
      <c r="GR490" s="673"/>
      <c r="GS490" s="673"/>
      <c r="GT490" s="673"/>
      <c r="GU490" s="673"/>
      <c r="GV490" s="673"/>
      <c r="GW490" s="673"/>
      <c r="GX490" s="673"/>
      <c r="GY490" s="673"/>
      <c r="GZ490" s="673"/>
      <c r="HA490" s="673"/>
      <c r="HB490" s="673"/>
      <c r="HC490" s="673"/>
      <c r="HD490" s="673"/>
      <c r="HE490" s="673"/>
      <c r="HF490" s="673"/>
      <c r="HG490" s="673"/>
      <c r="HH490" s="673"/>
      <c r="HI490" s="673"/>
      <c r="HJ490" s="673"/>
      <c r="HK490" s="673"/>
      <c r="HL490" s="673"/>
      <c r="HM490" s="673"/>
      <c r="HN490" s="673"/>
      <c r="HO490" s="673"/>
      <c r="HP490" s="673"/>
      <c r="HQ490" s="673"/>
      <c r="HR490" s="673"/>
      <c r="HS490" s="673"/>
      <c r="HT490" s="673"/>
      <c r="HU490" s="673"/>
      <c r="HV490" s="673"/>
      <c r="HW490" s="673"/>
      <c r="HX490" s="673"/>
      <c r="HY490" s="673"/>
      <c r="HZ490" s="673"/>
      <c r="IA490" s="673"/>
      <c r="IB490" s="673"/>
      <c r="IC490" s="673"/>
      <c r="ID490" s="673"/>
      <c r="IE490" s="673"/>
      <c r="IF490" s="673"/>
      <c r="IG490" s="673"/>
      <c r="IH490" s="673"/>
      <c r="II490" s="673"/>
      <c r="IJ490" s="673"/>
      <c r="IK490" s="673"/>
      <c r="IL490" s="673"/>
      <c r="IM490" s="673"/>
      <c r="IN490" s="673"/>
      <c r="IO490" s="673"/>
      <c r="IP490" s="673"/>
      <c r="IQ490" s="664"/>
    </row>
    <row r="491" spans="18:251" ht="16.5" hidden="1" customHeight="1">
      <c r="R491" s="659"/>
      <c r="S491" s="659"/>
      <c r="T491" s="659"/>
      <c r="U491" s="664"/>
      <c r="V491" s="660"/>
      <c r="W491" s="664"/>
      <c r="X491" s="664"/>
      <c r="Y491" s="664"/>
      <c r="Z491" s="664"/>
      <c r="AA491" s="664"/>
      <c r="AB491" s="664"/>
      <c r="AC491" s="664"/>
      <c r="AD491" s="664"/>
      <c r="AE491" s="664"/>
      <c r="AF491" s="664"/>
      <c r="AG491" s="664"/>
      <c r="AH491" s="664"/>
      <c r="AI491" s="664"/>
      <c r="AJ491" s="664"/>
      <c r="AK491" s="664"/>
      <c r="AL491" s="664"/>
      <c r="AM491" s="664"/>
      <c r="AN491" s="664"/>
      <c r="AO491" s="664"/>
      <c r="AP491" s="664"/>
      <c r="AQ491" s="664"/>
      <c r="AR491" s="664"/>
      <c r="AS491" s="664"/>
      <c r="AT491" s="664"/>
      <c r="AU491" s="664"/>
      <c r="AV491" s="664"/>
      <c r="AW491" s="664"/>
      <c r="AX491" s="664"/>
      <c r="AY491" s="664"/>
      <c r="AZ491" s="664"/>
      <c r="BA491" s="664"/>
      <c r="BB491" s="664"/>
      <c r="BC491" s="664"/>
      <c r="BD491" s="664"/>
      <c r="BE491" s="664"/>
      <c r="BF491" s="664"/>
      <c r="BG491" s="664"/>
      <c r="BH491" s="664"/>
      <c r="BI491" s="664"/>
      <c r="BJ491" s="664"/>
      <c r="BK491" s="664"/>
      <c r="BL491" s="664"/>
      <c r="BM491" s="664"/>
      <c r="BN491" s="664"/>
      <c r="BO491" s="664"/>
      <c r="BP491" s="664"/>
      <c r="BQ491" s="664"/>
      <c r="BR491" s="664"/>
      <c r="BS491" s="664"/>
      <c r="BT491" s="664"/>
      <c r="BU491" s="664"/>
      <c r="BV491" s="664"/>
      <c r="BW491" s="664"/>
      <c r="BX491" s="664"/>
      <c r="BY491" s="664"/>
      <c r="BZ491" s="664"/>
      <c r="CA491" s="664"/>
      <c r="CB491" s="664"/>
      <c r="CC491" s="664"/>
      <c r="CD491" s="664"/>
      <c r="CE491" s="664"/>
      <c r="CF491" s="664"/>
      <c r="CG491" s="664"/>
      <c r="CH491" s="664"/>
      <c r="CI491" s="664"/>
      <c r="CJ491" s="664"/>
      <c r="CK491" s="664"/>
      <c r="CL491" s="664"/>
      <c r="CM491" s="664"/>
      <c r="CN491" s="664"/>
      <c r="CO491" s="664"/>
      <c r="CP491" s="664"/>
      <c r="CQ491" s="664"/>
      <c r="CR491" s="664"/>
      <c r="CS491" s="664"/>
      <c r="CT491" s="664"/>
      <c r="CU491" s="664"/>
      <c r="CV491" s="664"/>
      <c r="CW491" s="664"/>
      <c r="CX491" s="664"/>
      <c r="CY491" s="664"/>
      <c r="CZ491" s="664"/>
      <c r="DA491" s="664"/>
      <c r="DB491" s="664"/>
      <c r="DC491" s="664"/>
      <c r="DD491" s="664"/>
      <c r="DE491" s="664"/>
      <c r="DF491" s="664"/>
      <c r="DG491" s="664"/>
      <c r="DH491" s="664"/>
      <c r="DI491" s="664"/>
      <c r="DJ491" s="664"/>
      <c r="DK491" s="664"/>
      <c r="DL491" s="664"/>
      <c r="DM491" s="664"/>
      <c r="DN491" s="664"/>
      <c r="DO491" s="664"/>
      <c r="DP491" s="664"/>
      <c r="DQ491" s="664"/>
      <c r="DR491" s="664"/>
      <c r="DS491" s="664"/>
      <c r="DT491" s="664"/>
      <c r="DU491" s="664"/>
      <c r="DV491" s="664"/>
      <c r="DW491" s="664"/>
      <c r="DX491" s="664"/>
      <c r="DY491" s="664"/>
      <c r="DZ491" s="664"/>
      <c r="EA491" s="664"/>
      <c r="EB491" s="664"/>
      <c r="EC491" s="664"/>
      <c r="ED491" s="664"/>
      <c r="EE491" s="659"/>
      <c r="EF491" s="662"/>
      <c r="EG491" s="662"/>
      <c r="EH491" s="662"/>
      <c r="EI491" s="216"/>
      <c r="EJ491" s="673"/>
      <c r="EK491" s="673"/>
      <c r="EL491" s="673"/>
      <c r="EM491" s="673"/>
      <c r="EN491" s="673"/>
      <c r="EO491" s="673"/>
      <c r="EP491" s="673"/>
      <c r="EQ491" s="673"/>
      <c r="ER491" s="673"/>
      <c r="ES491" s="673"/>
      <c r="ET491" s="673"/>
      <c r="EU491" s="673"/>
      <c r="EV491" s="673"/>
      <c r="EW491" s="673"/>
      <c r="EX491" s="673"/>
      <c r="EY491" s="673"/>
      <c r="EZ491" s="673"/>
      <c r="FA491" s="673"/>
      <c r="FB491" s="673"/>
      <c r="FC491" s="673"/>
      <c r="FD491" s="673"/>
      <c r="FE491" s="673"/>
      <c r="FF491" s="673"/>
      <c r="FG491" s="673"/>
      <c r="FH491" s="673"/>
      <c r="FI491" s="673"/>
      <c r="FJ491" s="673"/>
      <c r="FK491" s="673"/>
      <c r="FL491" s="673"/>
      <c r="FM491" s="673"/>
      <c r="FN491" s="673"/>
      <c r="FO491" s="673"/>
      <c r="FP491" s="673"/>
      <c r="FQ491" s="673"/>
      <c r="FR491" s="673"/>
      <c r="FS491" s="673"/>
      <c r="FT491" s="673"/>
      <c r="FU491" s="673"/>
      <c r="FV491" s="673"/>
      <c r="FW491" s="673"/>
      <c r="FX491" s="673"/>
      <c r="FY491" s="673"/>
      <c r="FZ491" s="673"/>
      <c r="GA491" s="673"/>
      <c r="GB491" s="673"/>
      <c r="GC491" s="673"/>
      <c r="GD491" s="673"/>
      <c r="GE491" s="673"/>
      <c r="GF491" s="673"/>
      <c r="GG491" s="673"/>
      <c r="GH491" s="673"/>
      <c r="GI491" s="673"/>
      <c r="GJ491" s="673"/>
      <c r="GK491" s="673"/>
      <c r="GL491" s="673"/>
      <c r="GM491" s="673"/>
      <c r="GN491" s="673"/>
      <c r="GO491" s="673"/>
      <c r="GP491" s="673"/>
      <c r="GQ491" s="673"/>
      <c r="GR491" s="673"/>
      <c r="GS491" s="673"/>
      <c r="GT491" s="673"/>
      <c r="GU491" s="673"/>
      <c r="GV491" s="673"/>
      <c r="GW491" s="673"/>
      <c r="GX491" s="673"/>
      <c r="GY491" s="673"/>
      <c r="GZ491" s="673"/>
      <c r="HA491" s="673"/>
      <c r="HB491" s="673"/>
      <c r="HC491" s="673"/>
      <c r="HD491" s="673"/>
      <c r="HE491" s="673"/>
      <c r="HF491" s="673"/>
      <c r="HG491" s="673"/>
      <c r="HH491" s="673"/>
      <c r="HI491" s="673"/>
      <c r="HJ491" s="673"/>
      <c r="HK491" s="673"/>
      <c r="HL491" s="673"/>
      <c r="HM491" s="673"/>
      <c r="HN491" s="673"/>
      <c r="HO491" s="673"/>
      <c r="HP491" s="673"/>
      <c r="HQ491" s="673"/>
      <c r="HR491" s="673"/>
      <c r="HS491" s="673"/>
      <c r="HT491" s="673"/>
      <c r="HU491" s="673"/>
      <c r="HV491" s="673"/>
      <c r="HW491" s="673"/>
      <c r="HX491" s="673"/>
      <c r="HY491" s="673"/>
      <c r="HZ491" s="673"/>
      <c r="IA491" s="673"/>
      <c r="IB491" s="673"/>
      <c r="IC491" s="673"/>
      <c r="ID491" s="673"/>
      <c r="IE491" s="673"/>
      <c r="IF491" s="673"/>
      <c r="IG491" s="673"/>
      <c r="IH491" s="673"/>
      <c r="II491" s="673"/>
      <c r="IJ491" s="673"/>
      <c r="IK491" s="673"/>
      <c r="IL491" s="673"/>
      <c r="IM491" s="673"/>
      <c r="IN491" s="673"/>
      <c r="IO491" s="673"/>
      <c r="IP491" s="673"/>
      <c r="IQ491" s="664"/>
    </row>
    <row r="492" spans="18:251" ht="16.5" hidden="1" customHeight="1">
      <c r="R492" s="659"/>
      <c r="S492" s="659"/>
      <c r="T492" s="659"/>
      <c r="U492" s="664"/>
      <c r="V492" s="660"/>
      <c r="W492" s="664"/>
      <c r="X492" s="664"/>
      <c r="Y492" s="664"/>
      <c r="Z492" s="664"/>
      <c r="AA492" s="664"/>
      <c r="AB492" s="664"/>
      <c r="AC492" s="664"/>
      <c r="AD492" s="664"/>
      <c r="AE492" s="664"/>
      <c r="AF492" s="664"/>
      <c r="AG492" s="664"/>
      <c r="AH492" s="664"/>
      <c r="AI492" s="664"/>
      <c r="AJ492" s="664"/>
      <c r="AK492" s="664"/>
      <c r="AL492" s="664"/>
      <c r="AM492" s="664"/>
      <c r="AN492" s="664"/>
      <c r="AO492" s="664"/>
      <c r="AP492" s="664"/>
      <c r="AQ492" s="664"/>
      <c r="AR492" s="664"/>
      <c r="AS492" s="664"/>
      <c r="AT492" s="664"/>
      <c r="AU492" s="664"/>
      <c r="AV492" s="664"/>
      <c r="AW492" s="664"/>
      <c r="AX492" s="664"/>
      <c r="AY492" s="664"/>
      <c r="AZ492" s="664"/>
      <c r="BA492" s="664"/>
      <c r="BB492" s="664"/>
      <c r="BC492" s="664"/>
      <c r="BD492" s="664"/>
      <c r="BE492" s="664"/>
      <c r="BF492" s="664"/>
      <c r="BG492" s="664"/>
      <c r="BH492" s="664"/>
      <c r="BI492" s="664"/>
      <c r="BJ492" s="664"/>
      <c r="BK492" s="664"/>
      <c r="BL492" s="664"/>
      <c r="BM492" s="664"/>
      <c r="BN492" s="664"/>
      <c r="BO492" s="664"/>
      <c r="BP492" s="664"/>
      <c r="BQ492" s="664"/>
      <c r="BR492" s="664"/>
      <c r="BS492" s="664"/>
      <c r="BT492" s="664"/>
      <c r="BU492" s="664"/>
      <c r="BV492" s="664"/>
      <c r="BW492" s="664"/>
      <c r="BX492" s="664"/>
      <c r="BY492" s="664"/>
      <c r="BZ492" s="664"/>
      <c r="CA492" s="664"/>
      <c r="CB492" s="664"/>
      <c r="CC492" s="664"/>
      <c r="CD492" s="664"/>
      <c r="CE492" s="664"/>
      <c r="CF492" s="664"/>
      <c r="CG492" s="664"/>
      <c r="CH492" s="664"/>
      <c r="CI492" s="664"/>
      <c r="CJ492" s="664"/>
      <c r="CK492" s="664"/>
      <c r="CL492" s="664"/>
      <c r="CM492" s="664"/>
      <c r="CN492" s="664"/>
      <c r="CO492" s="664"/>
      <c r="CP492" s="664"/>
      <c r="CQ492" s="664"/>
      <c r="CR492" s="664"/>
      <c r="CS492" s="664"/>
      <c r="CT492" s="664"/>
      <c r="CU492" s="664"/>
      <c r="CV492" s="664"/>
      <c r="CW492" s="664"/>
      <c r="CX492" s="664"/>
      <c r="CY492" s="664"/>
      <c r="CZ492" s="664"/>
      <c r="DA492" s="664"/>
      <c r="DB492" s="664"/>
      <c r="DC492" s="664"/>
      <c r="DD492" s="664"/>
      <c r="DE492" s="664"/>
      <c r="DF492" s="664"/>
      <c r="DG492" s="664"/>
      <c r="DH492" s="664"/>
      <c r="DI492" s="664"/>
      <c r="DJ492" s="664"/>
      <c r="DK492" s="664"/>
      <c r="DL492" s="664"/>
      <c r="DM492" s="664"/>
      <c r="DN492" s="664"/>
      <c r="DO492" s="664"/>
      <c r="DP492" s="664"/>
      <c r="DQ492" s="664"/>
      <c r="DR492" s="664"/>
      <c r="DS492" s="664"/>
      <c r="DT492" s="664"/>
      <c r="DU492" s="664"/>
      <c r="DV492" s="664"/>
      <c r="DW492" s="664"/>
      <c r="DX492" s="664"/>
      <c r="DY492" s="664"/>
      <c r="DZ492" s="664"/>
      <c r="EA492" s="664"/>
      <c r="EB492" s="664"/>
      <c r="EC492" s="664"/>
      <c r="ED492" s="664"/>
      <c r="EE492" s="659"/>
      <c r="EF492" s="662"/>
      <c r="EG492" s="662"/>
      <c r="EH492" s="662"/>
      <c r="EI492" s="216"/>
      <c r="EJ492" s="673"/>
      <c r="EK492" s="673"/>
      <c r="EL492" s="673"/>
      <c r="EM492" s="673"/>
      <c r="EN492" s="673"/>
      <c r="EO492" s="673"/>
      <c r="EP492" s="673"/>
      <c r="EQ492" s="673"/>
      <c r="ER492" s="673"/>
      <c r="ES492" s="673"/>
      <c r="ET492" s="673"/>
      <c r="EU492" s="673"/>
      <c r="EV492" s="673"/>
      <c r="EW492" s="673"/>
      <c r="EX492" s="673"/>
      <c r="EY492" s="673"/>
      <c r="EZ492" s="673"/>
      <c r="FA492" s="673"/>
      <c r="FB492" s="673"/>
      <c r="FC492" s="673"/>
      <c r="FD492" s="673"/>
      <c r="FE492" s="673"/>
      <c r="FF492" s="673"/>
      <c r="FG492" s="673"/>
      <c r="FH492" s="673"/>
      <c r="FI492" s="673"/>
      <c r="FJ492" s="673"/>
      <c r="FK492" s="673"/>
      <c r="FL492" s="673"/>
      <c r="FM492" s="673"/>
      <c r="FN492" s="673"/>
      <c r="FO492" s="673"/>
      <c r="FP492" s="673"/>
      <c r="FQ492" s="673"/>
      <c r="FR492" s="673"/>
      <c r="FS492" s="673"/>
      <c r="FT492" s="673"/>
      <c r="FU492" s="673"/>
      <c r="FV492" s="673"/>
      <c r="FW492" s="673"/>
      <c r="FX492" s="673"/>
      <c r="FY492" s="673"/>
      <c r="FZ492" s="673"/>
      <c r="GA492" s="673"/>
      <c r="GB492" s="673"/>
      <c r="GC492" s="673"/>
      <c r="GD492" s="673"/>
      <c r="GE492" s="673"/>
      <c r="GF492" s="673"/>
      <c r="GG492" s="673"/>
      <c r="GH492" s="673"/>
      <c r="GI492" s="673"/>
      <c r="GJ492" s="673"/>
      <c r="GK492" s="673"/>
      <c r="GL492" s="673"/>
      <c r="GM492" s="673"/>
      <c r="GN492" s="673"/>
      <c r="GO492" s="673"/>
      <c r="GP492" s="673"/>
      <c r="GQ492" s="673"/>
      <c r="GR492" s="673"/>
      <c r="GS492" s="673"/>
      <c r="GT492" s="673"/>
      <c r="GU492" s="673"/>
      <c r="GV492" s="673"/>
      <c r="GW492" s="673"/>
      <c r="GX492" s="673"/>
      <c r="GY492" s="673"/>
      <c r="GZ492" s="673"/>
      <c r="HA492" s="673"/>
      <c r="HB492" s="673"/>
      <c r="HC492" s="673"/>
      <c r="HD492" s="673"/>
      <c r="HE492" s="673"/>
      <c r="HF492" s="673"/>
      <c r="HG492" s="673"/>
      <c r="HH492" s="673"/>
      <c r="HI492" s="673"/>
      <c r="HJ492" s="673"/>
      <c r="HK492" s="673"/>
      <c r="HL492" s="673"/>
      <c r="HM492" s="673"/>
      <c r="HN492" s="673"/>
      <c r="HO492" s="673"/>
      <c r="HP492" s="673"/>
      <c r="HQ492" s="673"/>
      <c r="HR492" s="673"/>
      <c r="HS492" s="673"/>
      <c r="HT492" s="673"/>
      <c r="HU492" s="673"/>
      <c r="HV492" s="673"/>
      <c r="HW492" s="673"/>
      <c r="HX492" s="673"/>
      <c r="HY492" s="673"/>
      <c r="HZ492" s="673"/>
      <c r="IA492" s="673"/>
      <c r="IB492" s="673"/>
      <c r="IC492" s="673"/>
      <c r="ID492" s="673"/>
      <c r="IE492" s="673"/>
      <c r="IF492" s="673"/>
      <c r="IG492" s="673"/>
      <c r="IH492" s="673"/>
      <c r="II492" s="673"/>
      <c r="IJ492" s="673"/>
      <c r="IK492" s="673"/>
      <c r="IL492" s="673"/>
      <c r="IM492" s="673"/>
      <c r="IN492" s="673"/>
      <c r="IO492" s="673"/>
      <c r="IP492" s="673"/>
      <c r="IQ492" s="664"/>
    </row>
    <row r="493" spans="18:251" ht="16.5" hidden="1" customHeight="1">
      <c r="R493" s="659"/>
      <c r="S493" s="659"/>
      <c r="T493" s="659"/>
      <c r="U493" s="664"/>
      <c r="V493" s="660"/>
      <c r="W493" s="664"/>
      <c r="X493" s="664"/>
      <c r="Y493" s="664"/>
      <c r="Z493" s="664"/>
      <c r="AA493" s="664"/>
      <c r="AB493" s="664"/>
      <c r="AC493" s="664"/>
      <c r="AD493" s="664"/>
      <c r="AE493" s="664"/>
      <c r="AF493" s="664"/>
      <c r="AG493" s="664"/>
      <c r="AH493" s="664"/>
      <c r="AI493" s="664"/>
      <c r="AJ493" s="664"/>
      <c r="AK493" s="664"/>
      <c r="AL493" s="664"/>
      <c r="AM493" s="664"/>
      <c r="AN493" s="664"/>
      <c r="AO493" s="664"/>
      <c r="AP493" s="664"/>
      <c r="AQ493" s="664"/>
      <c r="AR493" s="664"/>
      <c r="AS493" s="664"/>
      <c r="AT493" s="664"/>
      <c r="AU493" s="664"/>
      <c r="AV493" s="664"/>
      <c r="AW493" s="664"/>
      <c r="AX493" s="664"/>
      <c r="AY493" s="664"/>
      <c r="AZ493" s="664"/>
      <c r="BA493" s="664"/>
      <c r="BB493" s="664"/>
      <c r="BC493" s="664"/>
      <c r="BD493" s="664"/>
      <c r="BE493" s="664"/>
      <c r="BF493" s="664"/>
      <c r="BG493" s="664"/>
      <c r="BH493" s="664"/>
      <c r="BI493" s="664"/>
      <c r="BJ493" s="664"/>
      <c r="BK493" s="664"/>
      <c r="BL493" s="664"/>
      <c r="BM493" s="664"/>
      <c r="BN493" s="664"/>
      <c r="BO493" s="664"/>
      <c r="BP493" s="664"/>
      <c r="BQ493" s="664"/>
      <c r="BR493" s="664"/>
      <c r="BS493" s="664"/>
      <c r="BT493" s="664"/>
      <c r="BU493" s="664"/>
      <c r="BV493" s="664"/>
      <c r="BW493" s="664"/>
      <c r="BX493" s="664"/>
      <c r="BY493" s="664"/>
      <c r="BZ493" s="664"/>
      <c r="CA493" s="664"/>
      <c r="CB493" s="664"/>
      <c r="CC493" s="664"/>
      <c r="CD493" s="664"/>
      <c r="CE493" s="664"/>
      <c r="CF493" s="664"/>
      <c r="CG493" s="664"/>
      <c r="CH493" s="664"/>
      <c r="CI493" s="664"/>
      <c r="CJ493" s="664"/>
      <c r="CK493" s="664"/>
      <c r="CL493" s="664"/>
      <c r="CM493" s="664"/>
      <c r="CN493" s="664"/>
      <c r="CO493" s="664"/>
      <c r="CP493" s="664"/>
      <c r="CQ493" s="664"/>
      <c r="CR493" s="664"/>
      <c r="CS493" s="664"/>
      <c r="CT493" s="664"/>
      <c r="CU493" s="664"/>
      <c r="CV493" s="664"/>
      <c r="CW493" s="664"/>
      <c r="CX493" s="664"/>
      <c r="CY493" s="664"/>
      <c r="CZ493" s="664"/>
      <c r="DA493" s="664"/>
      <c r="DB493" s="664"/>
      <c r="DC493" s="664"/>
      <c r="DD493" s="664"/>
      <c r="DE493" s="664"/>
      <c r="DF493" s="664"/>
      <c r="DG493" s="664"/>
      <c r="DH493" s="664"/>
      <c r="DI493" s="664"/>
      <c r="DJ493" s="664"/>
      <c r="DK493" s="664"/>
      <c r="DL493" s="664"/>
      <c r="DM493" s="664"/>
      <c r="DN493" s="664"/>
      <c r="DO493" s="664"/>
      <c r="DP493" s="664"/>
      <c r="DQ493" s="664"/>
      <c r="DR493" s="664"/>
      <c r="DS493" s="664"/>
      <c r="DT493" s="664"/>
      <c r="DU493" s="664"/>
      <c r="DV493" s="664"/>
      <c r="DW493" s="664"/>
      <c r="DX493" s="664"/>
      <c r="DY493" s="664"/>
      <c r="DZ493" s="664"/>
      <c r="EA493" s="664"/>
      <c r="EB493" s="664"/>
      <c r="EC493" s="664"/>
      <c r="ED493" s="664"/>
      <c r="EE493" s="659"/>
      <c r="EF493" s="662"/>
      <c r="EG493" s="662"/>
      <c r="EH493" s="662"/>
      <c r="EI493" s="216"/>
      <c r="EJ493" s="673"/>
      <c r="EK493" s="673"/>
      <c r="EL493" s="673"/>
      <c r="EM493" s="673"/>
      <c r="EN493" s="673"/>
      <c r="EO493" s="673"/>
      <c r="EP493" s="673"/>
      <c r="EQ493" s="673"/>
      <c r="ER493" s="673"/>
      <c r="ES493" s="673"/>
      <c r="ET493" s="673"/>
      <c r="EU493" s="673"/>
      <c r="EV493" s="673"/>
      <c r="EW493" s="673"/>
      <c r="EX493" s="673"/>
      <c r="EY493" s="673"/>
      <c r="EZ493" s="673"/>
      <c r="FA493" s="673"/>
      <c r="FB493" s="673"/>
      <c r="FC493" s="673"/>
      <c r="FD493" s="673"/>
      <c r="FE493" s="673"/>
      <c r="FF493" s="673"/>
      <c r="FG493" s="673"/>
      <c r="FH493" s="673"/>
      <c r="FI493" s="673"/>
      <c r="FJ493" s="673"/>
      <c r="FK493" s="673"/>
      <c r="FL493" s="673"/>
      <c r="FM493" s="673"/>
      <c r="FN493" s="673"/>
      <c r="FO493" s="673"/>
      <c r="FP493" s="673"/>
      <c r="FQ493" s="673"/>
      <c r="FR493" s="673"/>
      <c r="FS493" s="673"/>
      <c r="FT493" s="673"/>
      <c r="FU493" s="673"/>
      <c r="FV493" s="673"/>
      <c r="FW493" s="673"/>
      <c r="FX493" s="673"/>
      <c r="FY493" s="673"/>
      <c r="FZ493" s="673"/>
      <c r="GA493" s="673"/>
      <c r="GB493" s="673"/>
      <c r="GC493" s="673"/>
      <c r="GD493" s="673"/>
      <c r="GE493" s="673"/>
      <c r="GF493" s="673"/>
      <c r="GG493" s="673"/>
      <c r="GH493" s="673"/>
      <c r="GI493" s="673"/>
      <c r="GJ493" s="673"/>
      <c r="GK493" s="673"/>
      <c r="GL493" s="673"/>
      <c r="GM493" s="673"/>
      <c r="GN493" s="673"/>
      <c r="GO493" s="673"/>
      <c r="GP493" s="673"/>
      <c r="GQ493" s="673"/>
      <c r="GR493" s="673"/>
      <c r="GS493" s="673"/>
      <c r="GT493" s="673"/>
      <c r="GU493" s="673"/>
      <c r="GV493" s="673"/>
      <c r="GW493" s="673"/>
      <c r="GX493" s="673"/>
      <c r="GY493" s="673"/>
      <c r="GZ493" s="673"/>
      <c r="HA493" s="673"/>
      <c r="HB493" s="673"/>
      <c r="HC493" s="673"/>
      <c r="HD493" s="673"/>
      <c r="HE493" s="673"/>
      <c r="HF493" s="673"/>
      <c r="HG493" s="673"/>
      <c r="HH493" s="673"/>
      <c r="HI493" s="673"/>
      <c r="HJ493" s="673"/>
      <c r="HK493" s="673"/>
      <c r="HL493" s="673"/>
      <c r="HM493" s="673"/>
      <c r="HN493" s="673"/>
      <c r="HO493" s="673"/>
      <c r="HP493" s="673"/>
      <c r="HQ493" s="673"/>
      <c r="HR493" s="673"/>
      <c r="HS493" s="673"/>
      <c r="HT493" s="673"/>
      <c r="HU493" s="673"/>
      <c r="HV493" s="673"/>
      <c r="HW493" s="673"/>
      <c r="HX493" s="673"/>
      <c r="HY493" s="673"/>
      <c r="HZ493" s="673"/>
      <c r="IA493" s="673"/>
      <c r="IB493" s="673"/>
      <c r="IC493" s="673"/>
      <c r="ID493" s="673"/>
      <c r="IE493" s="673"/>
      <c r="IF493" s="673"/>
      <c r="IG493" s="673"/>
      <c r="IH493" s="673"/>
      <c r="II493" s="673"/>
      <c r="IJ493" s="673"/>
      <c r="IK493" s="673"/>
      <c r="IL493" s="673"/>
      <c r="IM493" s="673"/>
      <c r="IN493" s="673"/>
      <c r="IO493" s="673"/>
      <c r="IP493" s="673"/>
      <c r="IQ493" s="664"/>
    </row>
    <row r="494" spans="18:251" ht="16.5" hidden="1" customHeight="1">
      <c r="R494" s="659"/>
      <c r="S494" s="659"/>
      <c r="T494" s="659"/>
      <c r="U494" s="664"/>
      <c r="V494" s="660"/>
      <c r="W494" s="664"/>
      <c r="X494" s="664"/>
      <c r="Y494" s="664"/>
      <c r="Z494" s="664"/>
      <c r="AA494" s="664"/>
      <c r="AB494" s="664"/>
      <c r="AC494" s="664"/>
      <c r="AD494" s="664"/>
      <c r="AE494" s="664"/>
      <c r="AF494" s="664"/>
      <c r="AG494" s="664"/>
      <c r="AH494" s="664"/>
      <c r="AI494" s="664"/>
      <c r="AJ494" s="664"/>
      <c r="AK494" s="664"/>
      <c r="AL494" s="664"/>
      <c r="AM494" s="664"/>
      <c r="AN494" s="664"/>
      <c r="AO494" s="664"/>
      <c r="AP494" s="664"/>
      <c r="AQ494" s="664"/>
      <c r="AR494" s="664"/>
      <c r="AS494" s="664"/>
      <c r="AT494" s="664"/>
      <c r="AU494" s="664"/>
      <c r="AV494" s="664"/>
      <c r="AW494" s="664"/>
      <c r="AX494" s="664"/>
      <c r="AY494" s="664"/>
      <c r="AZ494" s="664"/>
      <c r="BA494" s="664"/>
      <c r="BB494" s="664"/>
      <c r="BC494" s="664"/>
      <c r="BD494" s="664"/>
      <c r="BE494" s="664"/>
      <c r="BF494" s="664"/>
      <c r="BG494" s="664"/>
      <c r="BH494" s="664"/>
      <c r="BI494" s="664"/>
      <c r="BJ494" s="664"/>
      <c r="BK494" s="664"/>
      <c r="BL494" s="664"/>
      <c r="BM494" s="664"/>
      <c r="BN494" s="664"/>
      <c r="BO494" s="664"/>
      <c r="BP494" s="664"/>
      <c r="BQ494" s="664"/>
      <c r="BR494" s="664"/>
      <c r="BS494" s="664"/>
      <c r="BT494" s="664"/>
      <c r="BU494" s="664"/>
      <c r="BV494" s="664"/>
      <c r="BW494" s="664"/>
      <c r="BX494" s="664"/>
      <c r="BY494" s="664"/>
      <c r="BZ494" s="664"/>
      <c r="CA494" s="664"/>
      <c r="CB494" s="664"/>
      <c r="CC494" s="664"/>
      <c r="CD494" s="664"/>
      <c r="CE494" s="664"/>
      <c r="CF494" s="664"/>
      <c r="CG494" s="664"/>
      <c r="CH494" s="664"/>
      <c r="CI494" s="664"/>
      <c r="CJ494" s="664"/>
      <c r="CK494" s="664"/>
      <c r="CL494" s="664"/>
      <c r="CM494" s="664"/>
      <c r="CN494" s="664"/>
      <c r="CO494" s="664"/>
      <c r="CP494" s="664"/>
      <c r="CQ494" s="664"/>
      <c r="CR494" s="664"/>
      <c r="CS494" s="664"/>
      <c r="CT494" s="664"/>
      <c r="CU494" s="664"/>
      <c r="CV494" s="664"/>
      <c r="CW494" s="664"/>
      <c r="CX494" s="664"/>
      <c r="CY494" s="664"/>
      <c r="CZ494" s="664"/>
      <c r="DA494" s="664"/>
      <c r="DB494" s="664"/>
      <c r="DC494" s="664"/>
      <c r="DD494" s="664"/>
      <c r="DE494" s="664"/>
      <c r="DF494" s="664"/>
      <c r="DG494" s="664"/>
      <c r="DH494" s="664"/>
      <c r="DI494" s="664"/>
      <c r="DJ494" s="664"/>
      <c r="DK494" s="664"/>
      <c r="DL494" s="664"/>
      <c r="DM494" s="664"/>
      <c r="DN494" s="664"/>
      <c r="DO494" s="664"/>
      <c r="DP494" s="664"/>
      <c r="DQ494" s="664"/>
      <c r="DR494" s="664"/>
      <c r="DS494" s="664"/>
      <c r="DT494" s="664"/>
      <c r="DU494" s="664"/>
      <c r="DV494" s="664"/>
      <c r="DW494" s="664"/>
      <c r="DX494" s="664"/>
      <c r="DY494" s="664"/>
      <c r="DZ494" s="664"/>
      <c r="EA494" s="664"/>
      <c r="EB494" s="664"/>
      <c r="EC494" s="664"/>
      <c r="ED494" s="664"/>
      <c r="EE494" s="659"/>
      <c r="EF494" s="662"/>
      <c r="EG494" s="662"/>
      <c r="EH494" s="662"/>
      <c r="EI494" s="216"/>
      <c r="EJ494" s="673"/>
      <c r="EK494" s="673"/>
      <c r="EL494" s="673"/>
      <c r="EM494" s="673"/>
      <c r="EN494" s="673"/>
      <c r="EO494" s="673"/>
      <c r="EP494" s="673"/>
      <c r="EQ494" s="673"/>
      <c r="ER494" s="673"/>
      <c r="ES494" s="673"/>
      <c r="ET494" s="673"/>
      <c r="EU494" s="673"/>
      <c r="EV494" s="673"/>
      <c r="EW494" s="673"/>
      <c r="EX494" s="673"/>
      <c r="EY494" s="673"/>
      <c r="EZ494" s="673"/>
      <c r="FA494" s="673"/>
      <c r="FB494" s="673"/>
      <c r="FC494" s="673"/>
      <c r="FD494" s="673"/>
      <c r="FE494" s="673"/>
      <c r="FF494" s="673"/>
      <c r="FG494" s="673"/>
      <c r="FH494" s="673"/>
      <c r="FI494" s="673"/>
      <c r="FJ494" s="673"/>
      <c r="FK494" s="673"/>
      <c r="FL494" s="673"/>
      <c r="FM494" s="673"/>
      <c r="FN494" s="673"/>
      <c r="FO494" s="673"/>
      <c r="FP494" s="673"/>
      <c r="FQ494" s="673"/>
      <c r="FR494" s="673"/>
      <c r="FS494" s="673"/>
      <c r="FT494" s="673"/>
      <c r="FU494" s="673"/>
      <c r="FV494" s="673"/>
      <c r="FW494" s="673"/>
      <c r="FX494" s="673"/>
      <c r="FY494" s="673"/>
      <c r="FZ494" s="673"/>
      <c r="GA494" s="673"/>
      <c r="GB494" s="673"/>
      <c r="GC494" s="673"/>
      <c r="GD494" s="673"/>
      <c r="GE494" s="673"/>
      <c r="GF494" s="673"/>
      <c r="GG494" s="673"/>
      <c r="GH494" s="673"/>
      <c r="GI494" s="673"/>
      <c r="GJ494" s="673"/>
      <c r="GK494" s="673"/>
      <c r="GL494" s="673"/>
      <c r="GM494" s="673"/>
      <c r="GN494" s="673"/>
      <c r="GO494" s="673"/>
      <c r="GP494" s="673"/>
      <c r="GQ494" s="673"/>
      <c r="GR494" s="673"/>
      <c r="GS494" s="673"/>
      <c r="GT494" s="673"/>
      <c r="GU494" s="673"/>
      <c r="GV494" s="673"/>
      <c r="GW494" s="673"/>
      <c r="GX494" s="673"/>
      <c r="GY494" s="673"/>
      <c r="GZ494" s="673"/>
      <c r="HA494" s="673"/>
      <c r="HB494" s="673"/>
      <c r="HC494" s="673"/>
      <c r="HD494" s="673"/>
      <c r="HE494" s="673"/>
      <c r="HF494" s="673"/>
      <c r="HG494" s="673"/>
      <c r="HH494" s="673"/>
      <c r="HI494" s="673"/>
      <c r="HJ494" s="673"/>
      <c r="HK494" s="673"/>
      <c r="HL494" s="673"/>
      <c r="HM494" s="673"/>
      <c r="HN494" s="673"/>
      <c r="HO494" s="673"/>
      <c r="HP494" s="673"/>
      <c r="HQ494" s="673"/>
      <c r="HR494" s="673"/>
      <c r="HS494" s="673"/>
      <c r="HT494" s="673"/>
      <c r="HU494" s="673"/>
      <c r="HV494" s="673"/>
      <c r="HW494" s="673"/>
      <c r="HX494" s="673"/>
      <c r="HY494" s="673"/>
      <c r="HZ494" s="673"/>
      <c r="IA494" s="673"/>
      <c r="IB494" s="673"/>
      <c r="IC494" s="673"/>
      <c r="ID494" s="673"/>
      <c r="IE494" s="673"/>
      <c r="IF494" s="673"/>
      <c r="IG494" s="673"/>
      <c r="IH494" s="673"/>
      <c r="II494" s="673"/>
      <c r="IJ494" s="673"/>
      <c r="IK494" s="673"/>
      <c r="IL494" s="673"/>
      <c r="IM494" s="673"/>
      <c r="IN494" s="673"/>
      <c r="IO494" s="673"/>
      <c r="IP494" s="673"/>
      <c r="IQ494" s="664"/>
    </row>
    <row r="495" spans="18:251" ht="16.5" hidden="1" customHeight="1">
      <c r="R495" s="659"/>
      <c r="S495" s="659"/>
      <c r="T495" s="659"/>
      <c r="U495" s="664"/>
      <c r="V495" s="660"/>
      <c r="W495" s="664"/>
      <c r="X495" s="664"/>
      <c r="Y495" s="664"/>
      <c r="Z495" s="664"/>
      <c r="AA495" s="664"/>
      <c r="AB495" s="664"/>
      <c r="AC495" s="664"/>
      <c r="AD495" s="664"/>
      <c r="AE495" s="664"/>
      <c r="AF495" s="664"/>
      <c r="AG495" s="664"/>
      <c r="AH495" s="664"/>
      <c r="AI495" s="664"/>
      <c r="AJ495" s="664"/>
      <c r="AK495" s="664"/>
      <c r="AL495" s="664"/>
      <c r="AM495" s="664"/>
      <c r="AN495" s="664"/>
      <c r="AO495" s="664"/>
      <c r="AP495" s="664"/>
      <c r="AQ495" s="664"/>
      <c r="AR495" s="664"/>
      <c r="AS495" s="664"/>
      <c r="AT495" s="664"/>
      <c r="AU495" s="664"/>
      <c r="AV495" s="664"/>
      <c r="AW495" s="664"/>
      <c r="AX495" s="664"/>
      <c r="AY495" s="664"/>
      <c r="AZ495" s="664"/>
      <c r="BA495" s="664"/>
      <c r="BB495" s="664"/>
      <c r="BC495" s="664"/>
      <c r="BD495" s="664"/>
      <c r="BE495" s="664"/>
      <c r="BF495" s="664"/>
      <c r="BG495" s="664"/>
      <c r="BH495" s="664"/>
      <c r="BI495" s="664"/>
      <c r="BJ495" s="664"/>
      <c r="BK495" s="664"/>
      <c r="BL495" s="664"/>
      <c r="BM495" s="664"/>
      <c r="BN495" s="664"/>
      <c r="BO495" s="664"/>
      <c r="BP495" s="664"/>
      <c r="BQ495" s="664"/>
      <c r="BR495" s="664"/>
      <c r="BS495" s="664"/>
      <c r="BT495" s="664"/>
      <c r="BU495" s="664"/>
      <c r="BV495" s="664"/>
      <c r="BW495" s="664"/>
      <c r="BX495" s="664"/>
      <c r="BY495" s="664"/>
      <c r="BZ495" s="664"/>
      <c r="CA495" s="664"/>
      <c r="CB495" s="664"/>
      <c r="CC495" s="664"/>
      <c r="CD495" s="664"/>
      <c r="CE495" s="664"/>
      <c r="CF495" s="664"/>
      <c r="CG495" s="664"/>
      <c r="CH495" s="664"/>
      <c r="CI495" s="664"/>
      <c r="CJ495" s="664"/>
      <c r="CK495" s="664"/>
      <c r="CL495" s="664"/>
      <c r="CM495" s="664"/>
      <c r="CN495" s="664"/>
      <c r="CO495" s="664"/>
      <c r="CP495" s="664"/>
      <c r="CQ495" s="664"/>
      <c r="CR495" s="664"/>
      <c r="CS495" s="664"/>
      <c r="CT495" s="664"/>
      <c r="CU495" s="664"/>
      <c r="CV495" s="664"/>
      <c r="CW495" s="664"/>
      <c r="CX495" s="664"/>
      <c r="CY495" s="664"/>
      <c r="CZ495" s="664"/>
      <c r="DA495" s="664"/>
      <c r="DB495" s="664"/>
      <c r="DC495" s="664"/>
      <c r="DD495" s="664"/>
      <c r="DE495" s="664"/>
      <c r="DF495" s="664"/>
      <c r="DG495" s="664"/>
      <c r="DH495" s="664"/>
      <c r="DI495" s="664"/>
      <c r="DJ495" s="664"/>
      <c r="DK495" s="664"/>
      <c r="DL495" s="664"/>
      <c r="DM495" s="664"/>
      <c r="DN495" s="664"/>
      <c r="DO495" s="664"/>
      <c r="DP495" s="664"/>
      <c r="DQ495" s="664"/>
      <c r="DR495" s="664"/>
      <c r="DS495" s="664"/>
      <c r="DT495" s="664"/>
      <c r="DU495" s="664"/>
      <c r="DV495" s="664"/>
      <c r="DW495" s="664"/>
      <c r="DX495" s="664"/>
      <c r="DY495" s="664"/>
      <c r="DZ495" s="664"/>
      <c r="EA495" s="664"/>
      <c r="EB495" s="664"/>
      <c r="EC495" s="664"/>
      <c r="ED495" s="664"/>
      <c r="EE495" s="659"/>
      <c r="EF495" s="662"/>
      <c r="EG495" s="662"/>
      <c r="EH495" s="662"/>
      <c r="EI495" s="216"/>
      <c r="EJ495" s="673"/>
      <c r="EK495" s="673"/>
      <c r="EL495" s="673"/>
      <c r="EM495" s="673"/>
      <c r="EN495" s="673"/>
      <c r="EO495" s="673"/>
      <c r="EP495" s="673"/>
      <c r="EQ495" s="673"/>
      <c r="ER495" s="673"/>
      <c r="ES495" s="673"/>
      <c r="ET495" s="673"/>
      <c r="EU495" s="673"/>
      <c r="EV495" s="673"/>
      <c r="EW495" s="673"/>
      <c r="EX495" s="673"/>
      <c r="EY495" s="673"/>
      <c r="EZ495" s="673"/>
      <c r="FA495" s="673"/>
      <c r="FB495" s="673"/>
      <c r="FC495" s="673"/>
      <c r="FD495" s="673"/>
      <c r="FE495" s="673"/>
      <c r="FF495" s="673"/>
      <c r="FG495" s="673"/>
      <c r="FH495" s="673"/>
      <c r="FI495" s="673"/>
      <c r="FJ495" s="673"/>
      <c r="FK495" s="673"/>
      <c r="FL495" s="673"/>
      <c r="FM495" s="673"/>
      <c r="FN495" s="673"/>
      <c r="FO495" s="673"/>
      <c r="FP495" s="673"/>
      <c r="FQ495" s="673"/>
      <c r="FR495" s="673"/>
      <c r="FS495" s="673"/>
      <c r="FT495" s="673"/>
      <c r="FU495" s="673"/>
      <c r="FV495" s="673"/>
      <c r="FW495" s="673"/>
      <c r="FX495" s="673"/>
      <c r="FY495" s="673"/>
      <c r="FZ495" s="673"/>
      <c r="GA495" s="673"/>
      <c r="GB495" s="673"/>
      <c r="GC495" s="673"/>
      <c r="GD495" s="673"/>
      <c r="GE495" s="673"/>
      <c r="GF495" s="673"/>
      <c r="GG495" s="673"/>
      <c r="GH495" s="673"/>
      <c r="GI495" s="673"/>
      <c r="GJ495" s="673"/>
      <c r="GK495" s="673"/>
      <c r="GL495" s="673"/>
      <c r="GM495" s="673"/>
      <c r="GN495" s="673"/>
      <c r="GO495" s="673"/>
      <c r="GP495" s="673"/>
      <c r="GQ495" s="673"/>
      <c r="GR495" s="673"/>
      <c r="GS495" s="673"/>
      <c r="GT495" s="673"/>
      <c r="GU495" s="673"/>
      <c r="GV495" s="673"/>
      <c r="GW495" s="673"/>
      <c r="GX495" s="673"/>
      <c r="GY495" s="673"/>
      <c r="GZ495" s="673"/>
      <c r="HA495" s="673"/>
      <c r="HB495" s="673"/>
      <c r="HC495" s="673"/>
      <c r="HD495" s="673"/>
      <c r="HE495" s="673"/>
      <c r="HF495" s="673"/>
      <c r="HG495" s="673"/>
      <c r="HH495" s="673"/>
      <c r="HI495" s="673"/>
      <c r="HJ495" s="673"/>
      <c r="HK495" s="673"/>
      <c r="HL495" s="673"/>
      <c r="HM495" s="673"/>
      <c r="HN495" s="673"/>
      <c r="HO495" s="673"/>
      <c r="HP495" s="673"/>
      <c r="HQ495" s="673"/>
      <c r="HR495" s="673"/>
      <c r="HS495" s="673"/>
      <c r="HT495" s="673"/>
      <c r="HU495" s="673"/>
      <c r="HV495" s="673"/>
      <c r="HW495" s="673"/>
      <c r="HX495" s="673"/>
      <c r="HY495" s="673"/>
      <c r="HZ495" s="673"/>
      <c r="IA495" s="673"/>
      <c r="IB495" s="673"/>
      <c r="IC495" s="673"/>
      <c r="ID495" s="673"/>
      <c r="IE495" s="673"/>
      <c r="IF495" s="673"/>
      <c r="IG495" s="673"/>
      <c r="IH495" s="673"/>
      <c r="II495" s="673"/>
      <c r="IJ495" s="673"/>
      <c r="IK495" s="673"/>
      <c r="IL495" s="673"/>
      <c r="IM495" s="673"/>
      <c r="IN495" s="673"/>
      <c r="IO495" s="673"/>
      <c r="IP495" s="673"/>
      <c r="IQ495" s="664"/>
    </row>
    <row r="496" spans="18:251" ht="16.5" hidden="1" customHeight="1">
      <c r="R496" s="659"/>
      <c r="S496" s="659"/>
      <c r="T496" s="659"/>
      <c r="U496" s="664"/>
      <c r="V496" s="660"/>
      <c r="W496" s="664"/>
      <c r="X496" s="664"/>
      <c r="Y496" s="664"/>
      <c r="Z496" s="664"/>
      <c r="AA496" s="664"/>
      <c r="AB496" s="664"/>
      <c r="AC496" s="664"/>
      <c r="AD496" s="664"/>
      <c r="AE496" s="664"/>
      <c r="AF496" s="664"/>
      <c r="AG496" s="664"/>
      <c r="AH496" s="664"/>
      <c r="AI496" s="664"/>
      <c r="AJ496" s="664"/>
      <c r="AK496" s="664"/>
      <c r="AL496" s="664"/>
      <c r="AM496" s="664"/>
      <c r="AN496" s="664"/>
      <c r="AO496" s="664"/>
      <c r="AP496" s="664"/>
      <c r="AQ496" s="664"/>
      <c r="AR496" s="664"/>
      <c r="AS496" s="664"/>
      <c r="AT496" s="664"/>
      <c r="AU496" s="664"/>
      <c r="AV496" s="664"/>
      <c r="AW496" s="664"/>
      <c r="AX496" s="664"/>
      <c r="AY496" s="664"/>
      <c r="AZ496" s="664"/>
      <c r="BA496" s="664"/>
      <c r="BB496" s="664"/>
      <c r="BC496" s="664"/>
      <c r="BD496" s="664"/>
      <c r="BE496" s="664"/>
      <c r="BF496" s="664"/>
      <c r="BG496" s="664"/>
      <c r="BH496" s="664"/>
      <c r="BI496" s="664"/>
      <c r="BJ496" s="664"/>
      <c r="BK496" s="664"/>
      <c r="BL496" s="664"/>
      <c r="BM496" s="664"/>
      <c r="BN496" s="664"/>
      <c r="BO496" s="664"/>
      <c r="BP496" s="664"/>
      <c r="BQ496" s="664"/>
      <c r="BR496" s="664"/>
      <c r="BS496" s="664"/>
      <c r="BT496" s="664"/>
      <c r="BU496" s="664"/>
      <c r="BV496" s="664"/>
      <c r="BW496" s="664"/>
      <c r="BX496" s="664"/>
      <c r="BY496" s="664"/>
      <c r="BZ496" s="664"/>
      <c r="CA496" s="664"/>
      <c r="CB496" s="664"/>
      <c r="CC496" s="664"/>
      <c r="CD496" s="664"/>
      <c r="CE496" s="664"/>
      <c r="CF496" s="664"/>
      <c r="CG496" s="664"/>
      <c r="CH496" s="664"/>
      <c r="CI496" s="664"/>
      <c r="CJ496" s="664"/>
      <c r="CK496" s="664"/>
      <c r="CL496" s="664"/>
      <c r="CM496" s="664"/>
      <c r="CN496" s="664"/>
      <c r="CO496" s="664"/>
      <c r="CP496" s="664"/>
      <c r="CQ496" s="664"/>
      <c r="CR496" s="664"/>
      <c r="CS496" s="664"/>
      <c r="CT496" s="664"/>
      <c r="CU496" s="664"/>
      <c r="CV496" s="664"/>
      <c r="CW496" s="664"/>
      <c r="CX496" s="664"/>
      <c r="CY496" s="664"/>
      <c r="CZ496" s="664"/>
      <c r="DA496" s="664"/>
      <c r="DB496" s="664"/>
      <c r="DC496" s="664"/>
      <c r="DD496" s="664"/>
      <c r="DE496" s="664"/>
      <c r="DF496" s="664"/>
      <c r="DG496" s="664"/>
      <c r="DH496" s="664"/>
      <c r="DI496" s="664"/>
      <c r="DJ496" s="664"/>
      <c r="DK496" s="664"/>
      <c r="DL496" s="664"/>
      <c r="DM496" s="664"/>
      <c r="DN496" s="664"/>
      <c r="DO496" s="664"/>
      <c r="DP496" s="664"/>
      <c r="DQ496" s="664"/>
      <c r="DR496" s="664"/>
      <c r="DS496" s="664"/>
      <c r="DT496" s="664"/>
      <c r="DU496" s="664"/>
      <c r="DV496" s="664"/>
      <c r="DW496" s="664"/>
      <c r="DX496" s="664"/>
      <c r="DY496" s="664"/>
      <c r="DZ496" s="664"/>
      <c r="EA496" s="664"/>
      <c r="EB496" s="664"/>
      <c r="EC496" s="664"/>
      <c r="ED496" s="664"/>
      <c r="EE496" s="659"/>
      <c r="EF496" s="662"/>
      <c r="EG496" s="662"/>
      <c r="EH496" s="662"/>
      <c r="EI496" s="216"/>
      <c r="EJ496" s="673"/>
      <c r="EK496" s="673"/>
      <c r="EL496" s="673"/>
      <c r="EM496" s="673"/>
      <c r="EN496" s="673"/>
      <c r="EO496" s="673"/>
      <c r="EP496" s="673"/>
      <c r="EQ496" s="673"/>
      <c r="ER496" s="673"/>
      <c r="ES496" s="673"/>
      <c r="ET496" s="673"/>
      <c r="EU496" s="673"/>
      <c r="EV496" s="673"/>
      <c r="EW496" s="673"/>
      <c r="EX496" s="673"/>
      <c r="EY496" s="673"/>
      <c r="EZ496" s="673"/>
      <c r="FA496" s="673"/>
      <c r="FB496" s="673"/>
      <c r="FC496" s="673"/>
      <c r="FD496" s="673"/>
      <c r="FE496" s="673"/>
      <c r="FF496" s="673"/>
      <c r="FG496" s="673"/>
      <c r="FH496" s="673"/>
      <c r="FI496" s="673"/>
      <c r="FJ496" s="673"/>
      <c r="FK496" s="673"/>
      <c r="FL496" s="673"/>
      <c r="FM496" s="673"/>
      <c r="FN496" s="673"/>
      <c r="FO496" s="673"/>
      <c r="FP496" s="673"/>
      <c r="FQ496" s="673"/>
      <c r="FR496" s="673"/>
      <c r="FS496" s="673"/>
      <c r="FT496" s="673"/>
      <c r="FU496" s="673"/>
      <c r="FV496" s="673"/>
      <c r="FW496" s="673"/>
      <c r="FX496" s="673"/>
      <c r="FY496" s="673"/>
      <c r="FZ496" s="673"/>
      <c r="GA496" s="673"/>
      <c r="GB496" s="673"/>
      <c r="GC496" s="673"/>
      <c r="GD496" s="673"/>
      <c r="GE496" s="673"/>
      <c r="GF496" s="673"/>
      <c r="GG496" s="673"/>
      <c r="GH496" s="673"/>
      <c r="GI496" s="673"/>
      <c r="GJ496" s="673"/>
      <c r="GK496" s="673"/>
      <c r="GL496" s="673"/>
      <c r="GM496" s="673"/>
      <c r="GN496" s="673"/>
      <c r="GO496" s="673"/>
      <c r="GP496" s="673"/>
      <c r="GQ496" s="673"/>
      <c r="GR496" s="673"/>
      <c r="GS496" s="673"/>
      <c r="GT496" s="673"/>
      <c r="GU496" s="673"/>
      <c r="GV496" s="673"/>
      <c r="GW496" s="673"/>
      <c r="GX496" s="673"/>
      <c r="GY496" s="673"/>
      <c r="GZ496" s="673"/>
      <c r="HA496" s="673"/>
      <c r="HB496" s="673"/>
      <c r="HC496" s="673"/>
      <c r="HD496" s="673"/>
      <c r="HE496" s="673"/>
      <c r="HF496" s="673"/>
      <c r="HG496" s="673"/>
      <c r="HH496" s="673"/>
      <c r="HI496" s="673"/>
      <c r="HJ496" s="673"/>
      <c r="HK496" s="673"/>
      <c r="HL496" s="673"/>
      <c r="HM496" s="673"/>
      <c r="HN496" s="673"/>
      <c r="HO496" s="673"/>
      <c r="HP496" s="673"/>
      <c r="HQ496" s="673"/>
      <c r="HR496" s="673"/>
      <c r="HS496" s="673"/>
      <c r="HT496" s="673"/>
      <c r="HU496" s="673"/>
      <c r="HV496" s="673"/>
      <c r="HW496" s="673"/>
      <c r="HX496" s="673"/>
      <c r="HY496" s="673"/>
      <c r="HZ496" s="673"/>
      <c r="IA496" s="673"/>
      <c r="IB496" s="673"/>
      <c r="IC496" s="673"/>
      <c r="ID496" s="673"/>
      <c r="IE496" s="673"/>
      <c r="IF496" s="673"/>
      <c r="IG496" s="673"/>
      <c r="IH496" s="673"/>
      <c r="II496" s="673"/>
      <c r="IJ496" s="673"/>
      <c r="IK496" s="673"/>
      <c r="IL496" s="673"/>
      <c r="IM496" s="673"/>
      <c r="IN496" s="673"/>
      <c r="IO496" s="673"/>
      <c r="IP496" s="673"/>
      <c r="IQ496" s="664"/>
    </row>
    <row r="497" spans="18:251" ht="16.5" hidden="1" customHeight="1">
      <c r="R497" s="659"/>
      <c r="S497" s="659"/>
      <c r="T497" s="659"/>
      <c r="U497" s="664"/>
      <c r="V497" s="660"/>
      <c r="W497" s="664"/>
      <c r="X497" s="664"/>
      <c r="Y497" s="664"/>
      <c r="Z497" s="664"/>
      <c r="AA497" s="664"/>
      <c r="AB497" s="664"/>
      <c r="AC497" s="664"/>
      <c r="AD497" s="664"/>
      <c r="AE497" s="664"/>
      <c r="AF497" s="664"/>
      <c r="AG497" s="664"/>
      <c r="AH497" s="664"/>
      <c r="AI497" s="664"/>
      <c r="AJ497" s="664"/>
      <c r="AK497" s="664"/>
      <c r="AL497" s="664"/>
      <c r="AM497" s="664"/>
      <c r="AN497" s="664"/>
      <c r="AO497" s="664"/>
      <c r="AP497" s="664"/>
      <c r="AQ497" s="664"/>
      <c r="AR497" s="664"/>
      <c r="AS497" s="664"/>
      <c r="AT497" s="664"/>
      <c r="AU497" s="664"/>
      <c r="AV497" s="664"/>
      <c r="AW497" s="664"/>
      <c r="AX497" s="664"/>
      <c r="AY497" s="664"/>
      <c r="AZ497" s="664"/>
      <c r="BA497" s="664"/>
      <c r="BB497" s="664"/>
      <c r="BC497" s="664"/>
      <c r="BD497" s="664"/>
      <c r="BE497" s="664"/>
      <c r="BF497" s="664"/>
      <c r="BG497" s="664"/>
      <c r="BH497" s="664"/>
      <c r="BI497" s="664"/>
      <c r="BJ497" s="664"/>
      <c r="BK497" s="664"/>
      <c r="BL497" s="664"/>
      <c r="BM497" s="664"/>
      <c r="BN497" s="664"/>
      <c r="BO497" s="664"/>
      <c r="BP497" s="664"/>
      <c r="BQ497" s="664"/>
      <c r="BR497" s="664"/>
      <c r="BS497" s="664"/>
      <c r="BT497" s="664"/>
      <c r="BU497" s="664"/>
      <c r="BV497" s="664"/>
      <c r="BW497" s="664"/>
      <c r="BX497" s="664"/>
      <c r="BY497" s="664"/>
      <c r="BZ497" s="664"/>
      <c r="CA497" s="664"/>
      <c r="CB497" s="664"/>
      <c r="CC497" s="664"/>
      <c r="CD497" s="664"/>
      <c r="CE497" s="664"/>
      <c r="CF497" s="664"/>
      <c r="CG497" s="664"/>
      <c r="CH497" s="664"/>
      <c r="CI497" s="664"/>
      <c r="CJ497" s="664"/>
      <c r="CK497" s="664"/>
      <c r="CL497" s="664"/>
      <c r="CM497" s="664"/>
      <c r="CN497" s="664"/>
      <c r="CO497" s="664"/>
      <c r="CP497" s="664"/>
      <c r="CQ497" s="664"/>
      <c r="CR497" s="664"/>
      <c r="CS497" s="664"/>
      <c r="CT497" s="664"/>
      <c r="CU497" s="664"/>
      <c r="CV497" s="664"/>
      <c r="CW497" s="664"/>
      <c r="CX497" s="664"/>
      <c r="CY497" s="664"/>
      <c r="CZ497" s="664"/>
      <c r="DA497" s="664"/>
      <c r="DB497" s="664"/>
      <c r="DC497" s="664"/>
      <c r="DD497" s="664"/>
      <c r="DE497" s="664"/>
      <c r="DF497" s="664"/>
      <c r="DG497" s="664"/>
      <c r="DH497" s="664"/>
      <c r="DI497" s="664"/>
      <c r="DJ497" s="664"/>
      <c r="DK497" s="664"/>
      <c r="DL497" s="664"/>
      <c r="DM497" s="664"/>
      <c r="DN497" s="664"/>
      <c r="DO497" s="664"/>
      <c r="DP497" s="664"/>
      <c r="DQ497" s="664"/>
      <c r="DR497" s="664"/>
      <c r="DS497" s="664"/>
      <c r="DT497" s="664"/>
      <c r="DU497" s="664"/>
      <c r="DV497" s="664"/>
      <c r="DW497" s="664"/>
      <c r="DX497" s="664"/>
      <c r="DY497" s="664"/>
      <c r="DZ497" s="664"/>
      <c r="EA497" s="664"/>
      <c r="EB497" s="664"/>
      <c r="EC497" s="664"/>
      <c r="ED497" s="664"/>
      <c r="EE497" s="659"/>
      <c r="EF497" s="662"/>
      <c r="EG497" s="662"/>
      <c r="EH497" s="662"/>
      <c r="EI497" s="216"/>
      <c r="EJ497" s="673"/>
      <c r="EK497" s="673"/>
      <c r="EL497" s="673"/>
      <c r="EM497" s="673"/>
      <c r="EN497" s="673"/>
      <c r="EO497" s="673"/>
      <c r="EP497" s="673"/>
      <c r="EQ497" s="673"/>
      <c r="ER497" s="673"/>
      <c r="ES497" s="673"/>
      <c r="ET497" s="673"/>
      <c r="EU497" s="673"/>
      <c r="EV497" s="673"/>
      <c r="EW497" s="673"/>
      <c r="EX497" s="673"/>
      <c r="EY497" s="673"/>
      <c r="EZ497" s="673"/>
      <c r="FA497" s="673"/>
      <c r="FB497" s="673"/>
      <c r="FC497" s="673"/>
      <c r="FD497" s="673"/>
      <c r="FE497" s="673"/>
      <c r="FF497" s="673"/>
      <c r="FG497" s="673"/>
      <c r="FH497" s="673"/>
      <c r="FI497" s="673"/>
      <c r="FJ497" s="673"/>
      <c r="FK497" s="673"/>
      <c r="FL497" s="673"/>
      <c r="FM497" s="673"/>
      <c r="FN497" s="673"/>
      <c r="FO497" s="673"/>
      <c r="FP497" s="673"/>
      <c r="FQ497" s="673"/>
      <c r="FR497" s="673"/>
      <c r="FS497" s="673"/>
      <c r="FT497" s="673"/>
      <c r="FU497" s="673"/>
      <c r="FV497" s="673"/>
      <c r="FW497" s="673"/>
      <c r="FX497" s="673"/>
      <c r="FY497" s="673"/>
      <c r="FZ497" s="673"/>
      <c r="GA497" s="673"/>
      <c r="GB497" s="673"/>
      <c r="GC497" s="673"/>
      <c r="GD497" s="673"/>
      <c r="GE497" s="673"/>
      <c r="GF497" s="673"/>
      <c r="GG497" s="673"/>
      <c r="GH497" s="673"/>
      <c r="GI497" s="673"/>
      <c r="GJ497" s="673"/>
      <c r="GK497" s="673"/>
      <c r="GL497" s="673"/>
      <c r="GM497" s="673"/>
      <c r="GN497" s="673"/>
      <c r="GO497" s="673"/>
      <c r="GP497" s="673"/>
      <c r="GQ497" s="673"/>
      <c r="GR497" s="673"/>
      <c r="GS497" s="673"/>
      <c r="GT497" s="673"/>
      <c r="GU497" s="673"/>
      <c r="GV497" s="673"/>
      <c r="GW497" s="673"/>
      <c r="GX497" s="673"/>
      <c r="GY497" s="673"/>
      <c r="GZ497" s="673"/>
      <c r="HA497" s="673"/>
      <c r="HB497" s="673"/>
      <c r="HC497" s="673"/>
      <c r="HD497" s="673"/>
      <c r="HE497" s="673"/>
      <c r="HF497" s="673"/>
      <c r="HG497" s="673"/>
      <c r="HH497" s="673"/>
      <c r="HI497" s="673"/>
      <c r="HJ497" s="673"/>
      <c r="HK497" s="673"/>
      <c r="HL497" s="673"/>
      <c r="HM497" s="673"/>
      <c r="HN497" s="673"/>
      <c r="HO497" s="673"/>
      <c r="HP497" s="673"/>
      <c r="HQ497" s="673"/>
      <c r="HR497" s="673"/>
      <c r="HS497" s="673"/>
      <c r="HT497" s="673"/>
      <c r="HU497" s="673"/>
      <c r="HV497" s="673"/>
      <c r="HW497" s="673"/>
      <c r="HX497" s="673"/>
      <c r="HY497" s="673"/>
      <c r="HZ497" s="673"/>
      <c r="IA497" s="673"/>
      <c r="IB497" s="673"/>
      <c r="IC497" s="673"/>
      <c r="ID497" s="673"/>
      <c r="IE497" s="673"/>
      <c r="IF497" s="673"/>
      <c r="IG497" s="673"/>
      <c r="IH497" s="673"/>
      <c r="II497" s="673"/>
      <c r="IJ497" s="673"/>
      <c r="IK497" s="673"/>
      <c r="IL497" s="673"/>
      <c r="IM497" s="673"/>
      <c r="IN497" s="673"/>
      <c r="IO497" s="673"/>
      <c r="IP497" s="673"/>
      <c r="IQ497" s="664"/>
    </row>
    <row r="498" spans="18:251" ht="16.5" hidden="1" customHeight="1">
      <c r="R498" s="659"/>
      <c r="S498" s="659"/>
      <c r="T498" s="659"/>
      <c r="U498" s="664"/>
      <c r="V498" s="660"/>
      <c r="W498" s="664"/>
      <c r="X498" s="664"/>
      <c r="Y498" s="664"/>
      <c r="Z498" s="664"/>
      <c r="AA498" s="664"/>
      <c r="AB498" s="664"/>
      <c r="AC498" s="664"/>
      <c r="AD498" s="664"/>
      <c r="AE498" s="664"/>
      <c r="AF498" s="664"/>
      <c r="AG498" s="664"/>
      <c r="AH498" s="664"/>
      <c r="AI498" s="664"/>
      <c r="AJ498" s="664"/>
      <c r="AK498" s="664"/>
      <c r="AL498" s="664"/>
      <c r="AM498" s="664"/>
      <c r="AN498" s="664"/>
      <c r="AO498" s="664"/>
      <c r="AP498" s="664"/>
      <c r="AQ498" s="664"/>
      <c r="AR498" s="664"/>
      <c r="AS498" s="664"/>
      <c r="AT498" s="664"/>
      <c r="AU498" s="664"/>
      <c r="AV498" s="664"/>
      <c r="AW498" s="664"/>
      <c r="AX498" s="664"/>
      <c r="AY498" s="664"/>
      <c r="AZ498" s="664"/>
      <c r="BA498" s="664"/>
      <c r="BB498" s="664"/>
      <c r="BC498" s="664"/>
      <c r="BD498" s="664"/>
      <c r="BE498" s="664"/>
      <c r="BF498" s="664"/>
      <c r="BG498" s="664"/>
      <c r="BH498" s="664"/>
      <c r="BI498" s="664"/>
      <c r="BJ498" s="664"/>
      <c r="BK498" s="664"/>
      <c r="BL498" s="664"/>
      <c r="BM498" s="664"/>
      <c r="BN498" s="664"/>
      <c r="BO498" s="664"/>
      <c r="BP498" s="664"/>
      <c r="BQ498" s="664"/>
      <c r="BR498" s="664"/>
      <c r="BS498" s="664"/>
      <c r="BT498" s="664"/>
      <c r="BU498" s="664"/>
      <c r="BV498" s="664"/>
      <c r="BW498" s="664"/>
      <c r="BX498" s="664"/>
      <c r="BY498" s="664"/>
      <c r="BZ498" s="664"/>
      <c r="CA498" s="664"/>
      <c r="CB498" s="664"/>
      <c r="CC498" s="664"/>
      <c r="CD498" s="664"/>
      <c r="CE498" s="664"/>
      <c r="CF498" s="664"/>
      <c r="CG498" s="664"/>
      <c r="CH498" s="664"/>
      <c r="CI498" s="664"/>
      <c r="CJ498" s="664"/>
      <c r="CK498" s="664"/>
      <c r="CL498" s="664"/>
      <c r="CM498" s="664"/>
      <c r="CN498" s="664"/>
      <c r="CO498" s="664"/>
      <c r="CP498" s="664"/>
      <c r="CQ498" s="664"/>
      <c r="CR498" s="664"/>
      <c r="CS498" s="664"/>
      <c r="CT498" s="664"/>
      <c r="CU498" s="664"/>
      <c r="CV498" s="664"/>
      <c r="CW498" s="664"/>
      <c r="CX498" s="664"/>
      <c r="CY498" s="664"/>
      <c r="CZ498" s="664"/>
      <c r="DA498" s="664"/>
      <c r="DB498" s="664"/>
      <c r="DC498" s="664"/>
      <c r="DD498" s="664"/>
      <c r="DE498" s="664"/>
      <c r="DF498" s="664"/>
      <c r="DG498" s="664"/>
      <c r="DH498" s="664"/>
      <c r="DI498" s="664"/>
      <c r="DJ498" s="664"/>
      <c r="DK498" s="664"/>
      <c r="DL498" s="664"/>
      <c r="DM498" s="664"/>
      <c r="DN498" s="664"/>
      <c r="DO498" s="664"/>
      <c r="DP498" s="664"/>
      <c r="DQ498" s="664"/>
      <c r="DR498" s="664"/>
      <c r="DS498" s="664"/>
      <c r="DT498" s="664"/>
      <c r="DU498" s="664"/>
      <c r="DV498" s="664"/>
      <c r="DW498" s="664"/>
      <c r="DX498" s="664"/>
      <c r="DY498" s="664"/>
      <c r="DZ498" s="664"/>
      <c r="EA498" s="664"/>
      <c r="EB498" s="664"/>
      <c r="EC498" s="664"/>
      <c r="ED498" s="664"/>
      <c r="EE498" s="659"/>
      <c r="EF498" s="662"/>
      <c r="EG498" s="662"/>
      <c r="EH498" s="662"/>
      <c r="EI498" s="216"/>
      <c r="EJ498" s="673"/>
      <c r="EK498" s="673"/>
      <c r="EL498" s="673"/>
      <c r="EM498" s="673"/>
      <c r="EN498" s="673"/>
      <c r="EO498" s="673"/>
      <c r="EP498" s="673"/>
      <c r="EQ498" s="673"/>
      <c r="ER498" s="673"/>
      <c r="ES498" s="673"/>
      <c r="ET498" s="673"/>
      <c r="EU498" s="673"/>
      <c r="EV498" s="673"/>
      <c r="EW498" s="673"/>
      <c r="EX498" s="673"/>
      <c r="EY498" s="673"/>
      <c r="EZ498" s="673"/>
      <c r="FA498" s="673"/>
      <c r="FB498" s="673"/>
      <c r="FC498" s="673"/>
      <c r="FD498" s="673"/>
      <c r="FE498" s="673"/>
      <c r="FF498" s="673"/>
      <c r="FG498" s="673"/>
      <c r="FH498" s="673"/>
      <c r="FI498" s="673"/>
      <c r="FJ498" s="673"/>
      <c r="FK498" s="673"/>
      <c r="FL498" s="673"/>
      <c r="FM498" s="673"/>
      <c r="FN498" s="673"/>
      <c r="FO498" s="673"/>
      <c r="FP498" s="673"/>
      <c r="FQ498" s="673"/>
      <c r="FR498" s="673"/>
      <c r="FS498" s="673"/>
      <c r="FT498" s="673"/>
      <c r="FU498" s="673"/>
      <c r="FV498" s="673"/>
      <c r="FW498" s="673"/>
      <c r="FX498" s="673"/>
      <c r="FY498" s="673"/>
      <c r="FZ498" s="673"/>
      <c r="GA498" s="673"/>
      <c r="GB498" s="673"/>
      <c r="GC498" s="673"/>
      <c r="GD498" s="673"/>
      <c r="GE498" s="673"/>
      <c r="GF498" s="673"/>
      <c r="GG498" s="673"/>
      <c r="GH498" s="673"/>
      <c r="GI498" s="673"/>
      <c r="GJ498" s="673"/>
      <c r="GK498" s="673"/>
      <c r="GL498" s="673"/>
      <c r="GM498" s="673"/>
      <c r="GN498" s="673"/>
      <c r="GO498" s="673"/>
      <c r="GP498" s="673"/>
      <c r="GQ498" s="673"/>
      <c r="GR498" s="673"/>
      <c r="GS498" s="673"/>
      <c r="GT498" s="673"/>
      <c r="GU498" s="673"/>
      <c r="GV498" s="673"/>
      <c r="GW498" s="673"/>
      <c r="GX498" s="673"/>
      <c r="GY498" s="673"/>
      <c r="GZ498" s="673"/>
      <c r="HA498" s="673"/>
      <c r="HB498" s="673"/>
      <c r="HC498" s="673"/>
      <c r="HD498" s="673"/>
      <c r="HE498" s="673"/>
      <c r="HF498" s="673"/>
      <c r="HG498" s="673"/>
      <c r="HH498" s="673"/>
      <c r="HI498" s="673"/>
      <c r="HJ498" s="673"/>
      <c r="HK498" s="673"/>
      <c r="HL498" s="673"/>
      <c r="HM498" s="673"/>
      <c r="HN498" s="673"/>
      <c r="HO498" s="673"/>
      <c r="HP498" s="673"/>
      <c r="HQ498" s="673"/>
      <c r="HR498" s="673"/>
      <c r="HS498" s="673"/>
      <c r="HT498" s="673"/>
      <c r="HU498" s="673"/>
      <c r="HV498" s="673"/>
      <c r="HW498" s="673"/>
      <c r="HX498" s="673"/>
      <c r="HY498" s="673"/>
      <c r="HZ498" s="673"/>
      <c r="IA498" s="673"/>
      <c r="IB498" s="673"/>
      <c r="IC498" s="673"/>
      <c r="ID498" s="673"/>
      <c r="IE498" s="673"/>
      <c r="IF498" s="673"/>
      <c r="IG498" s="673"/>
      <c r="IH498" s="673"/>
      <c r="II498" s="673"/>
      <c r="IJ498" s="673"/>
      <c r="IK498" s="673"/>
      <c r="IL498" s="673"/>
      <c r="IM498" s="673"/>
      <c r="IN498" s="673"/>
      <c r="IO498" s="673"/>
      <c r="IP498" s="673"/>
      <c r="IQ498" s="664"/>
    </row>
    <row r="499" spans="18:251" ht="16.5" hidden="1" customHeight="1">
      <c r="R499" s="659"/>
      <c r="S499" s="659"/>
      <c r="T499" s="659"/>
      <c r="U499" s="664"/>
      <c r="V499" s="660"/>
      <c r="W499" s="664"/>
      <c r="X499" s="664"/>
      <c r="Y499" s="664"/>
      <c r="Z499" s="664"/>
      <c r="AA499" s="664"/>
      <c r="AB499" s="664"/>
      <c r="AC499" s="664"/>
      <c r="AD499" s="664"/>
      <c r="AE499" s="664"/>
      <c r="AF499" s="664"/>
      <c r="AG499" s="664"/>
      <c r="AH499" s="664"/>
      <c r="AI499" s="664"/>
      <c r="AJ499" s="664"/>
      <c r="AK499" s="664"/>
      <c r="AL499" s="664"/>
      <c r="AM499" s="664"/>
      <c r="AN499" s="664"/>
      <c r="AO499" s="664"/>
      <c r="AP499" s="664"/>
      <c r="AQ499" s="664"/>
      <c r="AR499" s="664"/>
      <c r="AS499" s="664"/>
      <c r="AT499" s="664"/>
      <c r="AU499" s="664"/>
      <c r="AV499" s="664"/>
      <c r="AW499" s="664"/>
      <c r="AX499" s="664"/>
      <c r="AY499" s="664"/>
      <c r="AZ499" s="664"/>
      <c r="BA499" s="664"/>
      <c r="BB499" s="664"/>
      <c r="BC499" s="664"/>
      <c r="BD499" s="664"/>
      <c r="BE499" s="664"/>
      <c r="BF499" s="664"/>
      <c r="BG499" s="664"/>
      <c r="BH499" s="664"/>
      <c r="BI499" s="664"/>
      <c r="BJ499" s="664"/>
      <c r="BK499" s="664"/>
      <c r="BL499" s="664"/>
      <c r="BM499" s="664"/>
      <c r="BN499" s="664"/>
      <c r="BO499" s="664"/>
      <c r="BP499" s="664"/>
      <c r="BQ499" s="664"/>
      <c r="BR499" s="664"/>
      <c r="BS499" s="664"/>
      <c r="BT499" s="664"/>
      <c r="BU499" s="664"/>
      <c r="BV499" s="664"/>
      <c r="BW499" s="664"/>
      <c r="BX499" s="664"/>
      <c r="BY499" s="664"/>
      <c r="BZ499" s="664"/>
      <c r="CA499" s="664"/>
      <c r="CB499" s="664"/>
      <c r="CC499" s="664"/>
      <c r="CD499" s="664"/>
      <c r="CE499" s="664"/>
      <c r="CF499" s="664"/>
      <c r="CG499" s="664"/>
      <c r="CH499" s="664"/>
      <c r="CI499" s="664"/>
      <c r="CJ499" s="664"/>
      <c r="CK499" s="664"/>
      <c r="CL499" s="664"/>
      <c r="CM499" s="664"/>
      <c r="CN499" s="664"/>
      <c r="CO499" s="664"/>
      <c r="CP499" s="664"/>
      <c r="CQ499" s="664"/>
      <c r="CR499" s="664"/>
      <c r="CS499" s="664"/>
      <c r="CT499" s="664"/>
      <c r="CU499" s="664"/>
      <c r="CV499" s="664"/>
      <c r="CW499" s="664"/>
      <c r="CX499" s="664"/>
      <c r="CY499" s="664"/>
      <c r="CZ499" s="664"/>
      <c r="DA499" s="664"/>
      <c r="DB499" s="664"/>
      <c r="DC499" s="664"/>
      <c r="DD499" s="664"/>
      <c r="DE499" s="664"/>
      <c r="DF499" s="664"/>
      <c r="DG499" s="664"/>
      <c r="DH499" s="664"/>
      <c r="DI499" s="664"/>
      <c r="DJ499" s="664"/>
      <c r="DK499" s="664"/>
      <c r="DL499" s="664"/>
      <c r="DM499" s="664"/>
      <c r="DN499" s="664"/>
      <c r="DO499" s="664"/>
      <c r="DP499" s="664"/>
      <c r="DQ499" s="664"/>
      <c r="DR499" s="664"/>
      <c r="DS499" s="664"/>
      <c r="DT499" s="664"/>
      <c r="DU499" s="664"/>
      <c r="DV499" s="664"/>
      <c r="DW499" s="664"/>
      <c r="DX499" s="664"/>
      <c r="DY499" s="664"/>
      <c r="DZ499" s="664"/>
      <c r="EA499" s="664"/>
      <c r="EB499" s="664"/>
      <c r="EC499" s="664"/>
      <c r="ED499" s="664"/>
      <c r="EE499" s="659"/>
      <c r="EF499" s="662"/>
      <c r="EG499" s="662"/>
      <c r="EH499" s="662"/>
      <c r="EI499" s="216"/>
      <c r="EJ499" s="673"/>
      <c r="EK499" s="673"/>
      <c r="EL499" s="673"/>
      <c r="EM499" s="673"/>
      <c r="EN499" s="673"/>
      <c r="EO499" s="673"/>
      <c r="EP499" s="673"/>
      <c r="EQ499" s="673"/>
      <c r="ER499" s="673"/>
      <c r="ES499" s="673"/>
      <c r="ET499" s="673"/>
      <c r="EU499" s="673"/>
      <c r="EV499" s="673"/>
      <c r="EW499" s="673"/>
      <c r="EX499" s="673"/>
      <c r="EY499" s="673"/>
      <c r="EZ499" s="673"/>
      <c r="FA499" s="673"/>
      <c r="FB499" s="673"/>
      <c r="FC499" s="673"/>
      <c r="FD499" s="673"/>
      <c r="FE499" s="673"/>
      <c r="FF499" s="673"/>
      <c r="FG499" s="673"/>
      <c r="FH499" s="673"/>
      <c r="FI499" s="673"/>
      <c r="FJ499" s="673"/>
      <c r="FK499" s="673"/>
      <c r="FL499" s="673"/>
      <c r="FM499" s="673"/>
      <c r="FN499" s="673"/>
      <c r="FO499" s="673"/>
      <c r="FP499" s="673"/>
      <c r="FQ499" s="673"/>
      <c r="FR499" s="673"/>
      <c r="FS499" s="673"/>
      <c r="FT499" s="673"/>
      <c r="FU499" s="673"/>
      <c r="FV499" s="673"/>
      <c r="FW499" s="673"/>
      <c r="FX499" s="673"/>
      <c r="FY499" s="673"/>
      <c r="FZ499" s="673"/>
      <c r="GA499" s="673"/>
      <c r="GB499" s="673"/>
      <c r="GC499" s="673"/>
      <c r="GD499" s="673"/>
      <c r="GE499" s="673"/>
      <c r="GF499" s="673"/>
      <c r="GG499" s="673"/>
      <c r="GH499" s="673"/>
      <c r="GI499" s="673"/>
      <c r="GJ499" s="673"/>
      <c r="GK499" s="673"/>
      <c r="GL499" s="673"/>
      <c r="GM499" s="673"/>
      <c r="GN499" s="673"/>
      <c r="GO499" s="673"/>
      <c r="GP499" s="673"/>
      <c r="GQ499" s="673"/>
      <c r="GR499" s="673"/>
      <c r="GS499" s="673"/>
      <c r="GT499" s="673"/>
      <c r="GU499" s="673"/>
      <c r="GV499" s="673"/>
      <c r="GW499" s="673"/>
      <c r="GX499" s="673"/>
      <c r="GY499" s="673"/>
      <c r="GZ499" s="673"/>
      <c r="HA499" s="673"/>
      <c r="HB499" s="673"/>
      <c r="HC499" s="673"/>
      <c r="HD499" s="673"/>
      <c r="HE499" s="673"/>
      <c r="HF499" s="673"/>
      <c r="HG499" s="673"/>
      <c r="HH499" s="673"/>
      <c r="HI499" s="673"/>
      <c r="HJ499" s="673"/>
      <c r="HK499" s="673"/>
      <c r="HL499" s="673"/>
      <c r="HM499" s="673"/>
      <c r="HN499" s="673"/>
      <c r="HO499" s="673"/>
      <c r="HP499" s="673"/>
      <c r="HQ499" s="673"/>
      <c r="HR499" s="673"/>
      <c r="HS499" s="673"/>
      <c r="HT499" s="673"/>
      <c r="HU499" s="673"/>
      <c r="HV499" s="673"/>
      <c r="HW499" s="673"/>
      <c r="HX499" s="673"/>
      <c r="HY499" s="673"/>
      <c r="HZ499" s="673"/>
      <c r="IA499" s="673"/>
      <c r="IB499" s="673"/>
      <c r="IC499" s="673"/>
      <c r="ID499" s="673"/>
      <c r="IE499" s="673"/>
      <c r="IF499" s="673"/>
      <c r="IG499" s="673"/>
      <c r="IH499" s="673"/>
      <c r="II499" s="673"/>
      <c r="IJ499" s="673"/>
      <c r="IK499" s="673"/>
      <c r="IL499" s="673"/>
      <c r="IM499" s="673"/>
      <c r="IN499" s="673"/>
      <c r="IO499" s="673"/>
      <c r="IP499" s="673"/>
      <c r="IQ499" s="664"/>
    </row>
    <row r="500" spans="18:251" ht="16.5" hidden="1" customHeight="1">
      <c r="R500" s="659"/>
      <c r="S500" s="659"/>
      <c r="T500" s="659"/>
      <c r="U500" s="664"/>
      <c r="V500" s="660"/>
      <c r="W500" s="664"/>
      <c r="X500" s="664"/>
      <c r="Y500" s="664"/>
      <c r="Z500" s="664"/>
      <c r="AA500" s="664"/>
      <c r="AB500" s="664"/>
      <c r="AC500" s="664"/>
      <c r="AD500" s="664"/>
      <c r="AE500" s="664"/>
      <c r="AF500" s="664"/>
      <c r="AG500" s="664"/>
      <c r="AH500" s="664"/>
      <c r="AI500" s="664"/>
      <c r="AJ500" s="664"/>
      <c r="AK500" s="664"/>
      <c r="AL500" s="664"/>
      <c r="AM500" s="664"/>
      <c r="AN500" s="664"/>
      <c r="AO500" s="664"/>
      <c r="AP500" s="664"/>
      <c r="AQ500" s="664"/>
      <c r="AR500" s="664"/>
      <c r="AS500" s="664"/>
      <c r="AT500" s="664"/>
      <c r="AU500" s="664"/>
      <c r="AV500" s="664"/>
      <c r="AW500" s="664"/>
      <c r="AX500" s="664"/>
      <c r="AY500" s="664"/>
      <c r="AZ500" s="664"/>
      <c r="BA500" s="664"/>
      <c r="BB500" s="664"/>
      <c r="BC500" s="664"/>
      <c r="BD500" s="664"/>
      <c r="BE500" s="664"/>
      <c r="BF500" s="664"/>
      <c r="BG500" s="664"/>
      <c r="BH500" s="664"/>
      <c r="BI500" s="664"/>
      <c r="BJ500" s="664"/>
      <c r="BK500" s="664"/>
      <c r="BL500" s="664"/>
      <c r="BM500" s="664"/>
      <c r="BN500" s="664"/>
      <c r="BO500" s="664"/>
      <c r="BP500" s="664"/>
      <c r="BQ500" s="664"/>
      <c r="BR500" s="664"/>
      <c r="BS500" s="664"/>
      <c r="BT500" s="664"/>
      <c r="BU500" s="664"/>
      <c r="BV500" s="664"/>
      <c r="BW500" s="664"/>
      <c r="BX500" s="664"/>
      <c r="BY500" s="664"/>
      <c r="BZ500" s="664"/>
      <c r="CA500" s="664"/>
      <c r="CB500" s="664"/>
      <c r="CC500" s="664"/>
      <c r="CD500" s="664"/>
      <c r="CE500" s="664"/>
      <c r="CF500" s="664"/>
      <c r="CG500" s="664"/>
      <c r="CH500" s="664"/>
      <c r="CI500" s="664"/>
      <c r="CJ500" s="664"/>
      <c r="CK500" s="664"/>
      <c r="CL500" s="664"/>
      <c r="CM500" s="664"/>
      <c r="CN500" s="664"/>
      <c r="CO500" s="664"/>
      <c r="CP500" s="664"/>
      <c r="CQ500" s="664"/>
      <c r="CR500" s="664"/>
      <c r="CS500" s="664"/>
      <c r="CT500" s="664"/>
      <c r="CU500" s="664"/>
      <c r="CV500" s="664"/>
      <c r="CW500" s="664"/>
      <c r="CX500" s="664"/>
      <c r="CY500" s="664"/>
      <c r="CZ500" s="664"/>
      <c r="DA500" s="664"/>
      <c r="DB500" s="664"/>
      <c r="DC500" s="664"/>
      <c r="DD500" s="664"/>
      <c r="DE500" s="664"/>
      <c r="DF500" s="664"/>
      <c r="DG500" s="664"/>
      <c r="DH500" s="664"/>
      <c r="DI500" s="664"/>
      <c r="DJ500" s="664"/>
      <c r="DK500" s="664"/>
      <c r="DL500" s="664"/>
      <c r="DM500" s="664"/>
      <c r="DN500" s="664"/>
      <c r="DO500" s="664"/>
      <c r="DP500" s="664"/>
      <c r="DQ500" s="664"/>
      <c r="DR500" s="664"/>
      <c r="DS500" s="664"/>
      <c r="DT500" s="664"/>
      <c r="DU500" s="664"/>
      <c r="DV500" s="664"/>
      <c r="DW500" s="664"/>
      <c r="DX500" s="664"/>
      <c r="DY500" s="664"/>
      <c r="DZ500" s="664"/>
      <c r="EA500" s="664"/>
      <c r="EB500" s="664"/>
      <c r="EC500" s="664"/>
      <c r="ED500" s="664"/>
      <c r="EE500" s="659"/>
      <c r="EF500" s="662"/>
      <c r="EG500" s="662"/>
      <c r="EH500" s="662"/>
      <c r="EI500" s="216"/>
      <c r="EJ500" s="673"/>
      <c r="EK500" s="673"/>
      <c r="EL500" s="673"/>
      <c r="EM500" s="673"/>
      <c r="EN500" s="673"/>
      <c r="EO500" s="673"/>
      <c r="EP500" s="673"/>
      <c r="EQ500" s="673"/>
      <c r="ER500" s="673"/>
      <c r="ES500" s="673"/>
      <c r="ET500" s="673"/>
      <c r="EU500" s="673"/>
      <c r="EV500" s="673"/>
      <c r="EW500" s="673"/>
      <c r="EX500" s="673"/>
      <c r="EY500" s="673"/>
      <c r="EZ500" s="673"/>
      <c r="FA500" s="673"/>
      <c r="FB500" s="673"/>
      <c r="FC500" s="673"/>
      <c r="FD500" s="673"/>
      <c r="FE500" s="673"/>
      <c r="FF500" s="673"/>
      <c r="FG500" s="673"/>
      <c r="FH500" s="673"/>
      <c r="FI500" s="673"/>
      <c r="FJ500" s="673"/>
      <c r="FK500" s="673"/>
      <c r="FL500" s="673"/>
      <c r="FM500" s="673"/>
      <c r="FN500" s="673"/>
      <c r="FO500" s="673"/>
      <c r="FP500" s="673"/>
      <c r="FQ500" s="673"/>
      <c r="FR500" s="673"/>
      <c r="FS500" s="673"/>
      <c r="FT500" s="673"/>
      <c r="FU500" s="673"/>
      <c r="FV500" s="673"/>
      <c r="FW500" s="673"/>
      <c r="FX500" s="673"/>
      <c r="FY500" s="673"/>
      <c r="FZ500" s="673"/>
      <c r="GA500" s="673"/>
      <c r="GB500" s="673"/>
      <c r="GC500" s="673"/>
      <c r="GD500" s="673"/>
      <c r="GE500" s="673"/>
      <c r="GF500" s="673"/>
      <c r="GG500" s="673"/>
      <c r="GH500" s="673"/>
      <c r="GI500" s="673"/>
      <c r="GJ500" s="673"/>
      <c r="GK500" s="673"/>
      <c r="GL500" s="673"/>
      <c r="GM500" s="673"/>
      <c r="GN500" s="673"/>
      <c r="GO500" s="673"/>
      <c r="GP500" s="673"/>
      <c r="GQ500" s="673"/>
      <c r="GR500" s="673"/>
      <c r="GS500" s="673"/>
      <c r="GT500" s="673"/>
      <c r="GU500" s="673"/>
      <c r="GV500" s="673"/>
      <c r="GW500" s="673"/>
      <c r="GX500" s="673"/>
      <c r="GY500" s="673"/>
      <c r="GZ500" s="673"/>
      <c r="HA500" s="673"/>
      <c r="HB500" s="673"/>
      <c r="HC500" s="673"/>
      <c r="HD500" s="673"/>
      <c r="HE500" s="673"/>
      <c r="HF500" s="673"/>
      <c r="HG500" s="673"/>
      <c r="HH500" s="673"/>
      <c r="HI500" s="673"/>
      <c r="HJ500" s="673"/>
      <c r="HK500" s="673"/>
      <c r="HL500" s="673"/>
      <c r="HM500" s="673"/>
      <c r="HN500" s="673"/>
      <c r="HO500" s="673"/>
      <c r="HP500" s="673"/>
      <c r="HQ500" s="673"/>
      <c r="HR500" s="673"/>
      <c r="HS500" s="673"/>
      <c r="HT500" s="673"/>
      <c r="HU500" s="673"/>
      <c r="HV500" s="673"/>
      <c r="HW500" s="673"/>
      <c r="HX500" s="673"/>
      <c r="HY500" s="673"/>
      <c r="HZ500" s="673"/>
      <c r="IA500" s="673"/>
      <c r="IB500" s="673"/>
      <c r="IC500" s="673"/>
      <c r="ID500" s="673"/>
      <c r="IE500" s="673"/>
      <c r="IF500" s="673"/>
      <c r="IG500" s="673"/>
      <c r="IH500" s="673"/>
      <c r="II500" s="673"/>
      <c r="IJ500" s="673"/>
      <c r="IK500" s="673"/>
      <c r="IL500" s="673"/>
      <c r="IM500" s="673"/>
      <c r="IN500" s="673"/>
      <c r="IO500" s="673"/>
      <c r="IP500" s="673"/>
      <c r="IQ500" s="664"/>
    </row>
    <row r="501" spans="18:251" ht="16.5" hidden="1" customHeight="1">
      <c r="R501" s="659"/>
      <c r="S501" s="659"/>
      <c r="T501" s="659"/>
      <c r="U501" s="664"/>
      <c r="V501" s="660"/>
      <c r="W501" s="664"/>
      <c r="X501" s="664"/>
      <c r="Y501" s="664"/>
      <c r="Z501" s="664"/>
      <c r="AA501" s="664"/>
      <c r="AB501" s="664"/>
      <c r="AC501" s="664"/>
      <c r="AD501" s="664"/>
      <c r="AE501" s="664"/>
      <c r="AF501" s="664"/>
      <c r="AG501" s="664"/>
      <c r="AH501" s="664"/>
      <c r="AI501" s="664"/>
      <c r="AJ501" s="664"/>
      <c r="AK501" s="664"/>
      <c r="AL501" s="664"/>
      <c r="AM501" s="664"/>
      <c r="AN501" s="664"/>
      <c r="AO501" s="664"/>
      <c r="AP501" s="664"/>
      <c r="AQ501" s="664"/>
      <c r="AR501" s="664"/>
      <c r="AS501" s="664"/>
      <c r="AT501" s="664"/>
      <c r="AU501" s="664"/>
      <c r="AV501" s="664"/>
      <c r="AW501" s="664"/>
      <c r="AX501" s="664"/>
      <c r="AY501" s="664"/>
      <c r="AZ501" s="664"/>
      <c r="BA501" s="664"/>
      <c r="BB501" s="664"/>
      <c r="BC501" s="664"/>
      <c r="BD501" s="664"/>
      <c r="BE501" s="664"/>
      <c r="BF501" s="664"/>
      <c r="BG501" s="664"/>
      <c r="BH501" s="664"/>
      <c r="BI501" s="664"/>
      <c r="BJ501" s="664"/>
      <c r="BK501" s="664"/>
      <c r="BL501" s="664"/>
      <c r="BM501" s="664"/>
      <c r="BN501" s="664"/>
      <c r="BO501" s="664"/>
      <c r="BP501" s="664"/>
      <c r="BQ501" s="664"/>
      <c r="BR501" s="664"/>
      <c r="BS501" s="664"/>
      <c r="BT501" s="664"/>
      <c r="BU501" s="664"/>
      <c r="BV501" s="664"/>
      <c r="BW501" s="664"/>
      <c r="BX501" s="664"/>
      <c r="BY501" s="664"/>
      <c r="BZ501" s="664"/>
      <c r="CA501" s="664"/>
      <c r="CB501" s="664"/>
      <c r="CC501" s="664"/>
      <c r="CD501" s="664"/>
      <c r="CE501" s="664"/>
      <c r="CF501" s="664"/>
      <c r="CG501" s="664"/>
      <c r="CH501" s="664"/>
      <c r="CI501" s="664"/>
      <c r="CJ501" s="664"/>
      <c r="CK501" s="664"/>
      <c r="CL501" s="664"/>
      <c r="CM501" s="664"/>
      <c r="CN501" s="664"/>
      <c r="CO501" s="664"/>
      <c r="CP501" s="664"/>
      <c r="CQ501" s="664"/>
      <c r="CR501" s="664"/>
      <c r="CS501" s="664"/>
      <c r="CT501" s="664"/>
      <c r="CU501" s="664"/>
      <c r="CV501" s="664"/>
      <c r="CW501" s="664"/>
      <c r="CX501" s="664"/>
      <c r="CY501" s="664"/>
      <c r="CZ501" s="664"/>
      <c r="DA501" s="664"/>
      <c r="DB501" s="664"/>
      <c r="DC501" s="664"/>
      <c r="DD501" s="664"/>
      <c r="DE501" s="664"/>
      <c r="DF501" s="664"/>
      <c r="DG501" s="664"/>
      <c r="DH501" s="664"/>
      <c r="DI501" s="664"/>
      <c r="DJ501" s="664"/>
      <c r="DK501" s="664"/>
      <c r="DL501" s="664"/>
      <c r="DM501" s="664"/>
      <c r="DN501" s="664"/>
      <c r="DO501" s="664"/>
      <c r="DP501" s="664"/>
      <c r="DQ501" s="664"/>
      <c r="DR501" s="664"/>
      <c r="DS501" s="664"/>
      <c r="DT501" s="664"/>
      <c r="DU501" s="664"/>
      <c r="DV501" s="664"/>
      <c r="DW501" s="664"/>
      <c r="DX501" s="664"/>
      <c r="DY501" s="664"/>
      <c r="DZ501" s="664"/>
      <c r="EA501" s="664"/>
      <c r="EB501" s="664"/>
      <c r="EC501" s="664"/>
      <c r="ED501" s="664"/>
      <c r="EE501" s="659"/>
      <c r="EF501" s="662"/>
      <c r="EG501" s="662"/>
      <c r="EH501" s="662"/>
      <c r="EI501" s="216"/>
      <c r="EJ501" s="673"/>
      <c r="EK501" s="673"/>
      <c r="EL501" s="673"/>
      <c r="EM501" s="673"/>
      <c r="EN501" s="673"/>
      <c r="EO501" s="673"/>
      <c r="EP501" s="673"/>
      <c r="EQ501" s="673"/>
      <c r="ER501" s="673"/>
      <c r="ES501" s="673"/>
      <c r="ET501" s="673"/>
      <c r="EU501" s="673"/>
      <c r="EV501" s="673"/>
      <c r="EW501" s="673"/>
      <c r="EX501" s="673"/>
      <c r="EY501" s="673"/>
      <c r="EZ501" s="673"/>
      <c r="FA501" s="673"/>
      <c r="FB501" s="673"/>
      <c r="FC501" s="673"/>
      <c r="FD501" s="673"/>
      <c r="FE501" s="673"/>
      <c r="FF501" s="673"/>
      <c r="FG501" s="673"/>
      <c r="FH501" s="673"/>
      <c r="FI501" s="673"/>
      <c r="FJ501" s="673"/>
      <c r="FK501" s="673"/>
      <c r="FL501" s="673"/>
      <c r="FM501" s="673"/>
      <c r="FN501" s="673"/>
      <c r="FO501" s="673"/>
      <c r="FP501" s="673"/>
      <c r="FQ501" s="673"/>
      <c r="FR501" s="673"/>
      <c r="FS501" s="673"/>
      <c r="FT501" s="673"/>
      <c r="FU501" s="673"/>
      <c r="FV501" s="673"/>
      <c r="FW501" s="673"/>
      <c r="FX501" s="673"/>
      <c r="FY501" s="673"/>
      <c r="FZ501" s="673"/>
      <c r="GA501" s="673"/>
      <c r="GB501" s="673"/>
      <c r="GC501" s="673"/>
      <c r="GD501" s="673"/>
      <c r="GE501" s="673"/>
      <c r="GF501" s="673"/>
      <c r="GG501" s="673"/>
      <c r="GH501" s="673"/>
      <c r="GI501" s="673"/>
      <c r="GJ501" s="673"/>
      <c r="GK501" s="673"/>
      <c r="GL501" s="673"/>
      <c r="GM501" s="673"/>
      <c r="GN501" s="673"/>
      <c r="GO501" s="673"/>
      <c r="GP501" s="673"/>
      <c r="GQ501" s="673"/>
      <c r="GR501" s="673"/>
      <c r="GS501" s="673"/>
      <c r="GT501" s="673"/>
      <c r="GU501" s="673"/>
      <c r="GV501" s="673"/>
      <c r="GW501" s="673"/>
      <c r="GX501" s="673"/>
      <c r="GY501" s="673"/>
      <c r="GZ501" s="673"/>
      <c r="HA501" s="673"/>
      <c r="HB501" s="673"/>
      <c r="HC501" s="673"/>
      <c r="HD501" s="673"/>
      <c r="HE501" s="673"/>
      <c r="HF501" s="673"/>
      <c r="HG501" s="673"/>
      <c r="HH501" s="673"/>
      <c r="HI501" s="673"/>
      <c r="HJ501" s="673"/>
      <c r="HK501" s="673"/>
      <c r="HL501" s="673"/>
      <c r="HM501" s="673"/>
      <c r="HN501" s="673"/>
      <c r="HO501" s="673"/>
      <c r="HP501" s="673"/>
      <c r="HQ501" s="673"/>
      <c r="HR501" s="673"/>
      <c r="HS501" s="673"/>
      <c r="HT501" s="673"/>
      <c r="HU501" s="673"/>
      <c r="HV501" s="673"/>
      <c r="HW501" s="673"/>
      <c r="HX501" s="673"/>
      <c r="HY501" s="673"/>
      <c r="HZ501" s="673"/>
      <c r="IA501" s="673"/>
      <c r="IB501" s="673"/>
      <c r="IC501" s="673"/>
      <c r="ID501" s="673"/>
      <c r="IE501" s="673"/>
      <c r="IF501" s="673"/>
      <c r="IG501" s="673"/>
      <c r="IH501" s="673"/>
      <c r="II501" s="673"/>
      <c r="IJ501" s="673"/>
      <c r="IK501" s="673"/>
      <c r="IL501" s="673"/>
      <c r="IM501" s="673"/>
      <c r="IN501" s="673"/>
      <c r="IO501" s="673"/>
      <c r="IP501" s="673"/>
      <c r="IQ501" s="664"/>
    </row>
    <row r="502" spans="18:251" ht="16.5" hidden="1" customHeight="1">
      <c r="R502" s="659"/>
      <c r="S502" s="659"/>
      <c r="T502" s="659"/>
      <c r="U502" s="664"/>
      <c r="V502" s="660"/>
      <c r="W502" s="664"/>
      <c r="X502" s="664"/>
      <c r="Y502" s="664"/>
      <c r="Z502" s="664"/>
      <c r="AA502" s="664"/>
      <c r="AB502" s="664"/>
      <c r="AC502" s="664"/>
      <c r="AD502" s="664"/>
      <c r="AE502" s="664"/>
      <c r="AF502" s="664"/>
      <c r="AG502" s="664"/>
      <c r="AH502" s="664"/>
      <c r="AI502" s="664"/>
      <c r="AJ502" s="664"/>
      <c r="AK502" s="664"/>
      <c r="AL502" s="664"/>
      <c r="AM502" s="664"/>
      <c r="AN502" s="664"/>
      <c r="AO502" s="664"/>
      <c r="AP502" s="664"/>
      <c r="AQ502" s="664"/>
      <c r="AR502" s="664"/>
      <c r="AS502" s="664"/>
      <c r="AT502" s="664"/>
      <c r="AU502" s="664"/>
      <c r="AV502" s="664"/>
      <c r="AW502" s="664"/>
      <c r="AX502" s="664"/>
      <c r="AY502" s="664"/>
      <c r="AZ502" s="664"/>
      <c r="BA502" s="664"/>
      <c r="BB502" s="664"/>
      <c r="BC502" s="664"/>
      <c r="BD502" s="664"/>
      <c r="BE502" s="664"/>
      <c r="BF502" s="664"/>
      <c r="BG502" s="664"/>
      <c r="BH502" s="664"/>
      <c r="BI502" s="664"/>
      <c r="BJ502" s="664"/>
      <c r="BK502" s="664"/>
      <c r="BL502" s="664"/>
      <c r="BM502" s="664"/>
      <c r="BN502" s="664"/>
      <c r="BO502" s="664"/>
      <c r="BP502" s="664"/>
      <c r="BQ502" s="664"/>
      <c r="BR502" s="664"/>
      <c r="BS502" s="664"/>
      <c r="BT502" s="664"/>
      <c r="BU502" s="664"/>
      <c r="BV502" s="664"/>
      <c r="BW502" s="664"/>
      <c r="BX502" s="664"/>
      <c r="BY502" s="664"/>
      <c r="BZ502" s="664"/>
      <c r="CA502" s="664"/>
      <c r="CB502" s="664"/>
      <c r="CC502" s="664"/>
      <c r="CD502" s="664"/>
      <c r="CE502" s="664"/>
      <c r="CF502" s="664"/>
      <c r="CG502" s="664"/>
      <c r="CH502" s="664"/>
      <c r="CI502" s="664"/>
      <c r="CJ502" s="664"/>
      <c r="CK502" s="664"/>
      <c r="CL502" s="664"/>
      <c r="CM502" s="664"/>
      <c r="CN502" s="664"/>
      <c r="CO502" s="664"/>
      <c r="CP502" s="664"/>
      <c r="CQ502" s="664"/>
      <c r="CR502" s="664"/>
      <c r="CS502" s="664"/>
      <c r="CT502" s="664"/>
      <c r="CU502" s="664"/>
      <c r="CV502" s="664"/>
      <c r="CW502" s="664"/>
      <c r="CX502" s="664"/>
      <c r="CY502" s="664"/>
      <c r="CZ502" s="664"/>
      <c r="DA502" s="664"/>
      <c r="DB502" s="664"/>
      <c r="DC502" s="664"/>
      <c r="DD502" s="664"/>
      <c r="DE502" s="664"/>
      <c r="DF502" s="664"/>
      <c r="DG502" s="664"/>
      <c r="DH502" s="664"/>
      <c r="DI502" s="664"/>
      <c r="DJ502" s="664"/>
      <c r="DK502" s="664"/>
      <c r="DL502" s="664"/>
      <c r="DM502" s="664"/>
      <c r="DN502" s="664"/>
      <c r="DO502" s="664"/>
      <c r="DP502" s="664"/>
      <c r="DQ502" s="664"/>
      <c r="DR502" s="664"/>
      <c r="DS502" s="664"/>
      <c r="DT502" s="664"/>
      <c r="DU502" s="664"/>
      <c r="DV502" s="664"/>
      <c r="DW502" s="664"/>
      <c r="DX502" s="664"/>
      <c r="DY502" s="664"/>
      <c r="DZ502" s="664"/>
      <c r="EA502" s="664"/>
      <c r="EB502" s="664"/>
      <c r="EC502" s="664"/>
      <c r="ED502" s="664"/>
      <c r="EE502" s="659"/>
      <c r="EF502" s="662"/>
      <c r="EG502" s="662"/>
      <c r="EH502" s="662"/>
      <c r="EI502" s="216"/>
      <c r="EJ502" s="673"/>
      <c r="EK502" s="673"/>
      <c r="EL502" s="673"/>
      <c r="EM502" s="673"/>
      <c r="EN502" s="673"/>
      <c r="EO502" s="673"/>
      <c r="EP502" s="673"/>
      <c r="EQ502" s="673"/>
      <c r="ER502" s="673"/>
      <c r="ES502" s="673"/>
      <c r="ET502" s="673"/>
      <c r="EU502" s="673"/>
      <c r="EV502" s="673"/>
      <c r="EW502" s="673"/>
      <c r="EX502" s="673"/>
      <c r="EY502" s="673"/>
      <c r="EZ502" s="673"/>
      <c r="FA502" s="673"/>
      <c r="FB502" s="673"/>
      <c r="FC502" s="673"/>
      <c r="FD502" s="673"/>
      <c r="FE502" s="673"/>
      <c r="FF502" s="673"/>
      <c r="FG502" s="673"/>
      <c r="FH502" s="673"/>
      <c r="FI502" s="673"/>
      <c r="FJ502" s="673"/>
      <c r="FK502" s="673"/>
      <c r="FL502" s="673"/>
      <c r="FM502" s="673"/>
      <c r="FN502" s="673"/>
      <c r="FO502" s="673"/>
      <c r="FP502" s="673"/>
      <c r="FQ502" s="673"/>
      <c r="FR502" s="673"/>
      <c r="FS502" s="673"/>
      <c r="FT502" s="673"/>
      <c r="FU502" s="673"/>
      <c r="FV502" s="673"/>
      <c r="FW502" s="673"/>
      <c r="FX502" s="673"/>
      <c r="FY502" s="673"/>
      <c r="FZ502" s="673"/>
      <c r="GA502" s="673"/>
      <c r="GB502" s="673"/>
      <c r="GC502" s="673"/>
      <c r="GD502" s="673"/>
      <c r="GE502" s="673"/>
      <c r="GF502" s="673"/>
      <c r="GG502" s="673"/>
      <c r="GH502" s="673"/>
      <c r="GI502" s="673"/>
      <c r="GJ502" s="673"/>
      <c r="GK502" s="673"/>
      <c r="GL502" s="673"/>
      <c r="GM502" s="673"/>
      <c r="GN502" s="673"/>
      <c r="GO502" s="673"/>
      <c r="GP502" s="673"/>
      <c r="GQ502" s="673"/>
      <c r="GR502" s="673"/>
      <c r="GS502" s="673"/>
      <c r="GT502" s="673"/>
      <c r="GU502" s="673"/>
      <c r="GV502" s="673"/>
      <c r="GW502" s="673"/>
      <c r="GX502" s="673"/>
      <c r="GY502" s="673"/>
      <c r="GZ502" s="673"/>
      <c r="HA502" s="673"/>
      <c r="HB502" s="673"/>
      <c r="HC502" s="673"/>
      <c r="HD502" s="673"/>
      <c r="HE502" s="673"/>
      <c r="HF502" s="673"/>
      <c r="HG502" s="673"/>
      <c r="HH502" s="673"/>
      <c r="HI502" s="673"/>
      <c r="HJ502" s="673"/>
      <c r="HK502" s="673"/>
      <c r="HL502" s="673"/>
      <c r="HM502" s="673"/>
      <c r="HN502" s="673"/>
      <c r="HO502" s="673"/>
      <c r="HP502" s="673"/>
      <c r="HQ502" s="673"/>
      <c r="HR502" s="673"/>
      <c r="HS502" s="673"/>
      <c r="HT502" s="673"/>
      <c r="HU502" s="673"/>
      <c r="HV502" s="673"/>
      <c r="HW502" s="673"/>
      <c r="HX502" s="673"/>
      <c r="HY502" s="673"/>
      <c r="HZ502" s="673"/>
      <c r="IA502" s="673"/>
      <c r="IB502" s="673"/>
      <c r="IC502" s="673"/>
      <c r="ID502" s="673"/>
      <c r="IE502" s="673"/>
      <c r="IF502" s="673"/>
      <c r="IG502" s="673"/>
      <c r="IH502" s="673"/>
      <c r="II502" s="673"/>
      <c r="IJ502" s="673"/>
      <c r="IK502" s="673"/>
      <c r="IL502" s="673"/>
      <c r="IM502" s="673"/>
      <c r="IN502" s="673"/>
      <c r="IO502" s="673"/>
      <c r="IP502" s="673"/>
      <c r="IQ502" s="664"/>
    </row>
    <row r="503" spans="18:251" ht="16.5" hidden="1" customHeight="1">
      <c r="R503" s="659"/>
      <c r="S503" s="659"/>
      <c r="T503" s="659"/>
      <c r="U503" s="664"/>
      <c r="V503" s="660"/>
      <c r="W503" s="664"/>
      <c r="X503" s="664"/>
      <c r="Y503" s="664"/>
      <c r="Z503" s="664"/>
      <c r="AA503" s="664"/>
      <c r="AB503" s="664"/>
      <c r="AC503" s="664"/>
      <c r="AD503" s="664"/>
      <c r="AE503" s="664"/>
      <c r="AF503" s="664"/>
      <c r="AG503" s="664"/>
      <c r="AH503" s="664"/>
      <c r="AI503" s="664"/>
      <c r="AJ503" s="664"/>
      <c r="AK503" s="664"/>
      <c r="AL503" s="664"/>
      <c r="AM503" s="664"/>
      <c r="AN503" s="664"/>
      <c r="AO503" s="664"/>
      <c r="AP503" s="664"/>
      <c r="AQ503" s="664"/>
      <c r="AR503" s="664"/>
      <c r="AS503" s="664"/>
      <c r="AT503" s="664"/>
      <c r="AU503" s="664"/>
      <c r="AV503" s="664"/>
      <c r="AW503" s="664"/>
      <c r="AX503" s="664"/>
      <c r="AY503" s="664"/>
      <c r="AZ503" s="664"/>
      <c r="BA503" s="664"/>
      <c r="BB503" s="664"/>
      <c r="BC503" s="664"/>
      <c r="BD503" s="664"/>
      <c r="BE503" s="664"/>
      <c r="BF503" s="664"/>
      <c r="BG503" s="664"/>
      <c r="BH503" s="664"/>
      <c r="BI503" s="664"/>
      <c r="BJ503" s="664"/>
      <c r="BK503" s="664"/>
      <c r="BL503" s="664"/>
      <c r="BM503" s="664"/>
      <c r="BN503" s="664"/>
      <c r="BO503" s="664"/>
      <c r="BP503" s="664"/>
      <c r="BQ503" s="664"/>
      <c r="BR503" s="664"/>
      <c r="BS503" s="664"/>
      <c r="BT503" s="664"/>
      <c r="BU503" s="664"/>
      <c r="BV503" s="664"/>
      <c r="BW503" s="664"/>
      <c r="BX503" s="664"/>
      <c r="BY503" s="664"/>
      <c r="BZ503" s="664"/>
      <c r="CA503" s="664"/>
      <c r="CB503" s="664"/>
      <c r="CC503" s="664"/>
      <c r="CD503" s="664"/>
      <c r="CE503" s="664"/>
      <c r="CF503" s="664"/>
      <c r="CG503" s="664"/>
      <c r="CH503" s="664"/>
      <c r="CI503" s="664"/>
      <c r="CJ503" s="664"/>
      <c r="CK503" s="664"/>
      <c r="CL503" s="664"/>
      <c r="CM503" s="664"/>
      <c r="CN503" s="664"/>
      <c r="CO503" s="664"/>
      <c r="CP503" s="664"/>
      <c r="CQ503" s="664"/>
      <c r="CR503" s="664"/>
      <c r="CS503" s="664"/>
      <c r="CT503" s="664"/>
      <c r="CU503" s="664"/>
      <c r="CV503" s="664"/>
      <c r="CW503" s="664"/>
      <c r="CX503" s="664"/>
      <c r="CY503" s="664"/>
      <c r="CZ503" s="664"/>
      <c r="DA503" s="664"/>
      <c r="DB503" s="664"/>
      <c r="DC503" s="664"/>
      <c r="DD503" s="664"/>
      <c r="DE503" s="664"/>
      <c r="DF503" s="664"/>
      <c r="DG503" s="664"/>
      <c r="DH503" s="664"/>
      <c r="DI503" s="664"/>
      <c r="DJ503" s="664"/>
      <c r="DK503" s="664"/>
      <c r="DL503" s="664"/>
      <c r="DM503" s="664"/>
      <c r="DN503" s="664"/>
      <c r="DO503" s="664"/>
      <c r="DP503" s="664"/>
      <c r="DQ503" s="664"/>
      <c r="DR503" s="664"/>
      <c r="DS503" s="664"/>
      <c r="DT503" s="664"/>
      <c r="DU503" s="664"/>
      <c r="DV503" s="664"/>
      <c r="DW503" s="664"/>
      <c r="DX503" s="664"/>
      <c r="DY503" s="664"/>
      <c r="DZ503" s="664"/>
      <c r="EA503" s="664"/>
      <c r="EB503" s="664"/>
      <c r="EC503" s="664"/>
      <c r="ED503" s="664"/>
      <c r="EE503" s="659"/>
      <c r="EF503" s="662"/>
      <c r="EG503" s="662"/>
      <c r="EH503" s="662"/>
      <c r="EI503" s="216"/>
      <c r="EJ503" s="673"/>
      <c r="EK503" s="673"/>
      <c r="EL503" s="673"/>
      <c r="EM503" s="673"/>
      <c r="EN503" s="673"/>
      <c r="EO503" s="673"/>
      <c r="EP503" s="673"/>
      <c r="EQ503" s="673"/>
      <c r="ER503" s="673"/>
      <c r="ES503" s="673"/>
      <c r="ET503" s="673"/>
      <c r="EU503" s="673"/>
      <c r="EV503" s="673"/>
      <c r="EW503" s="673"/>
      <c r="EX503" s="673"/>
      <c r="EY503" s="673"/>
      <c r="EZ503" s="673"/>
      <c r="FA503" s="673"/>
      <c r="FB503" s="673"/>
      <c r="FC503" s="673"/>
      <c r="FD503" s="673"/>
      <c r="FE503" s="673"/>
      <c r="FF503" s="673"/>
      <c r="FG503" s="673"/>
      <c r="FH503" s="673"/>
      <c r="FI503" s="673"/>
      <c r="FJ503" s="673"/>
      <c r="FK503" s="673"/>
      <c r="FL503" s="673"/>
      <c r="FM503" s="673"/>
      <c r="FN503" s="673"/>
      <c r="FO503" s="673"/>
      <c r="FP503" s="673"/>
      <c r="FQ503" s="673"/>
      <c r="FR503" s="673"/>
      <c r="FS503" s="673"/>
      <c r="FT503" s="673"/>
      <c r="FU503" s="673"/>
      <c r="FV503" s="673"/>
      <c r="FW503" s="673"/>
      <c r="FX503" s="673"/>
      <c r="FY503" s="673"/>
      <c r="FZ503" s="673"/>
      <c r="GA503" s="673"/>
      <c r="GB503" s="673"/>
      <c r="GC503" s="673"/>
      <c r="GD503" s="673"/>
      <c r="GE503" s="673"/>
      <c r="GF503" s="673"/>
      <c r="GG503" s="673"/>
      <c r="GH503" s="673"/>
      <c r="GI503" s="673"/>
      <c r="GJ503" s="673"/>
      <c r="GK503" s="673"/>
      <c r="GL503" s="673"/>
      <c r="GM503" s="673"/>
      <c r="GN503" s="673"/>
      <c r="GO503" s="673"/>
      <c r="GP503" s="673"/>
      <c r="GQ503" s="673"/>
      <c r="GR503" s="673"/>
      <c r="GS503" s="673"/>
      <c r="GT503" s="673"/>
      <c r="GU503" s="673"/>
      <c r="GV503" s="673"/>
      <c r="GW503" s="673"/>
      <c r="GX503" s="673"/>
      <c r="GY503" s="673"/>
      <c r="GZ503" s="673"/>
      <c r="HA503" s="673"/>
      <c r="HB503" s="673"/>
      <c r="HC503" s="673"/>
      <c r="HD503" s="673"/>
      <c r="HE503" s="673"/>
      <c r="HF503" s="673"/>
      <c r="HG503" s="673"/>
      <c r="HH503" s="673"/>
      <c r="HI503" s="673"/>
      <c r="HJ503" s="673"/>
      <c r="HK503" s="673"/>
      <c r="HL503" s="673"/>
      <c r="HM503" s="673"/>
      <c r="HN503" s="673"/>
      <c r="HO503" s="673"/>
      <c r="HP503" s="673"/>
      <c r="HQ503" s="673"/>
      <c r="HR503" s="673"/>
      <c r="HS503" s="673"/>
      <c r="HT503" s="673"/>
      <c r="HU503" s="673"/>
      <c r="HV503" s="673"/>
      <c r="HW503" s="673"/>
      <c r="HX503" s="673"/>
      <c r="HY503" s="673"/>
      <c r="HZ503" s="673"/>
      <c r="IA503" s="673"/>
      <c r="IB503" s="673"/>
      <c r="IC503" s="673"/>
      <c r="ID503" s="673"/>
      <c r="IE503" s="673"/>
      <c r="IF503" s="673"/>
      <c r="IG503" s="673"/>
      <c r="IH503" s="673"/>
      <c r="II503" s="673"/>
      <c r="IJ503" s="673"/>
      <c r="IK503" s="673"/>
      <c r="IL503" s="673"/>
      <c r="IM503" s="673"/>
      <c r="IN503" s="673"/>
      <c r="IO503" s="673"/>
      <c r="IP503" s="673"/>
      <c r="IQ503" s="664"/>
    </row>
    <row r="504" spans="18:251" ht="16.5" hidden="1" customHeight="1">
      <c r="R504" s="659"/>
      <c r="S504" s="659"/>
      <c r="T504" s="659"/>
      <c r="U504" s="664"/>
      <c r="V504" s="660"/>
      <c r="W504" s="664"/>
      <c r="X504" s="664"/>
      <c r="Y504" s="664"/>
      <c r="Z504" s="664"/>
      <c r="AA504" s="664"/>
      <c r="AB504" s="664"/>
      <c r="AC504" s="664"/>
      <c r="AD504" s="664"/>
      <c r="AE504" s="664"/>
      <c r="AF504" s="664"/>
      <c r="AG504" s="664"/>
      <c r="AH504" s="664"/>
      <c r="AI504" s="664"/>
      <c r="AJ504" s="664"/>
      <c r="AK504" s="664"/>
      <c r="AL504" s="664"/>
      <c r="AM504" s="664"/>
      <c r="AN504" s="664"/>
      <c r="AO504" s="664"/>
      <c r="AP504" s="664"/>
      <c r="AQ504" s="664"/>
      <c r="AR504" s="664"/>
      <c r="AS504" s="664"/>
      <c r="AT504" s="664"/>
      <c r="AU504" s="664"/>
      <c r="AV504" s="664"/>
      <c r="AW504" s="664"/>
      <c r="AX504" s="664"/>
      <c r="AY504" s="664"/>
      <c r="AZ504" s="664"/>
      <c r="BA504" s="664"/>
      <c r="BB504" s="664"/>
      <c r="BC504" s="664"/>
      <c r="BD504" s="664"/>
      <c r="BE504" s="664"/>
      <c r="BF504" s="664"/>
      <c r="BG504" s="664"/>
      <c r="BH504" s="664"/>
      <c r="BI504" s="664"/>
      <c r="BJ504" s="664"/>
      <c r="BK504" s="664"/>
      <c r="BL504" s="664"/>
      <c r="BM504" s="664"/>
      <c r="BN504" s="664"/>
      <c r="BO504" s="664"/>
      <c r="BP504" s="664"/>
      <c r="BQ504" s="664"/>
      <c r="BR504" s="664"/>
      <c r="BS504" s="664"/>
      <c r="BT504" s="664"/>
      <c r="BU504" s="664"/>
      <c r="BV504" s="664"/>
      <c r="BW504" s="664"/>
      <c r="BX504" s="664"/>
      <c r="BY504" s="664"/>
      <c r="BZ504" s="664"/>
      <c r="CA504" s="664"/>
      <c r="CB504" s="664"/>
      <c r="CC504" s="664"/>
      <c r="CD504" s="664"/>
      <c r="CE504" s="664"/>
      <c r="CF504" s="664"/>
      <c r="CG504" s="664"/>
      <c r="CH504" s="664"/>
      <c r="CI504" s="664"/>
      <c r="CJ504" s="664"/>
      <c r="CK504" s="664"/>
      <c r="CL504" s="664"/>
      <c r="CM504" s="664"/>
      <c r="CN504" s="664"/>
      <c r="CO504" s="664"/>
      <c r="CP504" s="664"/>
      <c r="CQ504" s="664"/>
      <c r="CR504" s="664"/>
      <c r="CS504" s="664"/>
      <c r="CT504" s="664"/>
      <c r="CU504" s="664"/>
      <c r="CV504" s="664"/>
      <c r="CW504" s="664"/>
      <c r="CX504" s="664"/>
      <c r="CY504" s="664"/>
      <c r="CZ504" s="664"/>
      <c r="DA504" s="664"/>
      <c r="DB504" s="664"/>
      <c r="DC504" s="664"/>
      <c r="DD504" s="664"/>
      <c r="DE504" s="664"/>
      <c r="DF504" s="664"/>
      <c r="DG504" s="664"/>
      <c r="DH504" s="664"/>
      <c r="DI504" s="664"/>
      <c r="DJ504" s="664"/>
      <c r="DK504" s="664"/>
      <c r="DL504" s="664"/>
      <c r="DM504" s="664"/>
      <c r="DN504" s="664"/>
      <c r="DO504" s="664"/>
      <c r="DP504" s="664"/>
      <c r="DQ504" s="664"/>
      <c r="DR504" s="664"/>
      <c r="DS504" s="664"/>
      <c r="DT504" s="664"/>
      <c r="DU504" s="664"/>
      <c r="DV504" s="664"/>
      <c r="DW504" s="664"/>
      <c r="DX504" s="664"/>
      <c r="DY504" s="664"/>
      <c r="DZ504" s="664"/>
      <c r="EA504" s="664"/>
      <c r="EB504" s="664"/>
      <c r="EC504" s="664"/>
      <c r="ED504" s="664"/>
      <c r="EE504" s="659"/>
      <c r="EF504" s="662"/>
      <c r="EG504" s="662"/>
      <c r="EH504" s="662"/>
      <c r="EI504" s="216"/>
      <c r="EJ504" s="673"/>
      <c r="EK504" s="673"/>
      <c r="EL504" s="673"/>
      <c r="EM504" s="673"/>
      <c r="EN504" s="673"/>
      <c r="EO504" s="673"/>
      <c r="EP504" s="673"/>
      <c r="EQ504" s="673"/>
      <c r="ER504" s="673"/>
      <c r="ES504" s="673"/>
      <c r="ET504" s="673"/>
      <c r="EU504" s="673"/>
      <c r="EV504" s="673"/>
      <c r="EW504" s="673"/>
      <c r="EX504" s="673"/>
      <c r="EY504" s="673"/>
      <c r="EZ504" s="673"/>
      <c r="FA504" s="673"/>
      <c r="FB504" s="673"/>
      <c r="FC504" s="673"/>
      <c r="FD504" s="673"/>
      <c r="FE504" s="673"/>
      <c r="FF504" s="673"/>
      <c r="FG504" s="673"/>
      <c r="FH504" s="673"/>
      <c r="FI504" s="673"/>
      <c r="FJ504" s="673"/>
      <c r="FK504" s="673"/>
      <c r="FL504" s="673"/>
      <c r="FM504" s="673"/>
      <c r="FN504" s="673"/>
      <c r="FO504" s="673"/>
      <c r="FP504" s="673"/>
      <c r="FQ504" s="673"/>
      <c r="FR504" s="673"/>
      <c r="FS504" s="673"/>
      <c r="FT504" s="673"/>
      <c r="FU504" s="673"/>
      <c r="FV504" s="673"/>
      <c r="FW504" s="673"/>
      <c r="FX504" s="673"/>
      <c r="FY504" s="673"/>
      <c r="FZ504" s="673"/>
      <c r="GA504" s="673"/>
      <c r="GB504" s="673"/>
      <c r="GC504" s="673"/>
      <c r="GD504" s="673"/>
      <c r="GE504" s="673"/>
      <c r="GF504" s="673"/>
      <c r="GG504" s="673"/>
      <c r="GH504" s="673"/>
      <c r="GI504" s="673"/>
      <c r="GJ504" s="673"/>
      <c r="GK504" s="673"/>
      <c r="GL504" s="673"/>
      <c r="GM504" s="673"/>
      <c r="GN504" s="673"/>
      <c r="GO504" s="673"/>
      <c r="GP504" s="673"/>
      <c r="GQ504" s="673"/>
      <c r="GR504" s="673"/>
      <c r="GS504" s="673"/>
      <c r="GT504" s="673"/>
      <c r="GU504" s="673"/>
      <c r="GV504" s="673"/>
      <c r="GW504" s="673"/>
      <c r="GX504" s="673"/>
      <c r="GY504" s="673"/>
      <c r="GZ504" s="673"/>
      <c r="HA504" s="673"/>
      <c r="HB504" s="673"/>
      <c r="HC504" s="673"/>
      <c r="HD504" s="673"/>
      <c r="HE504" s="673"/>
      <c r="HF504" s="673"/>
      <c r="HG504" s="673"/>
      <c r="HH504" s="673"/>
      <c r="HI504" s="673"/>
      <c r="HJ504" s="673"/>
      <c r="HK504" s="673"/>
      <c r="HL504" s="673"/>
      <c r="HM504" s="673"/>
      <c r="HN504" s="673"/>
      <c r="HO504" s="673"/>
      <c r="HP504" s="673"/>
      <c r="HQ504" s="673"/>
      <c r="HR504" s="673"/>
      <c r="HS504" s="673"/>
      <c r="HT504" s="673"/>
      <c r="HU504" s="673"/>
      <c r="HV504" s="673"/>
      <c r="HW504" s="673"/>
      <c r="HX504" s="673"/>
      <c r="HY504" s="673"/>
      <c r="HZ504" s="673"/>
      <c r="IA504" s="673"/>
      <c r="IB504" s="673"/>
      <c r="IC504" s="673"/>
      <c r="ID504" s="673"/>
      <c r="IE504" s="673"/>
      <c r="IF504" s="673"/>
      <c r="IG504" s="673"/>
      <c r="IH504" s="673"/>
      <c r="II504" s="673"/>
      <c r="IJ504" s="673"/>
      <c r="IK504" s="673"/>
      <c r="IL504" s="673"/>
      <c r="IM504" s="673"/>
      <c r="IN504" s="673"/>
      <c r="IO504" s="673"/>
      <c r="IP504" s="673"/>
      <c r="IQ504" s="664"/>
    </row>
    <row r="505" spans="18:251" ht="16.5" hidden="1" customHeight="1">
      <c r="R505" s="659"/>
      <c r="S505" s="659"/>
      <c r="T505" s="659"/>
      <c r="U505" s="664"/>
      <c r="V505" s="660"/>
      <c r="W505" s="664"/>
      <c r="X505" s="664"/>
      <c r="Y505" s="664"/>
      <c r="Z505" s="664"/>
      <c r="AA505" s="664"/>
      <c r="AB505" s="664"/>
      <c r="AC505" s="664"/>
      <c r="AD505" s="664"/>
      <c r="AE505" s="664"/>
      <c r="AF505" s="664"/>
      <c r="AG505" s="664"/>
      <c r="AH505" s="664"/>
      <c r="AI505" s="664"/>
      <c r="AJ505" s="664"/>
      <c r="AK505" s="664"/>
      <c r="AL505" s="664"/>
      <c r="AM505" s="664"/>
      <c r="AN505" s="664"/>
      <c r="AO505" s="664"/>
      <c r="AP505" s="664"/>
      <c r="AQ505" s="664"/>
      <c r="AR505" s="664"/>
      <c r="AS505" s="664"/>
      <c r="AT505" s="664"/>
      <c r="AU505" s="664"/>
      <c r="AV505" s="664"/>
      <c r="AW505" s="664"/>
      <c r="AX505" s="664"/>
      <c r="AY505" s="664"/>
      <c r="AZ505" s="664"/>
      <c r="BA505" s="664"/>
      <c r="BB505" s="664"/>
      <c r="BC505" s="664"/>
      <c r="BD505" s="664"/>
      <c r="BE505" s="664"/>
      <c r="BF505" s="664"/>
      <c r="BG505" s="664"/>
      <c r="BH505" s="664"/>
      <c r="BI505" s="664"/>
      <c r="BJ505" s="664"/>
      <c r="BK505" s="664"/>
      <c r="BL505" s="664"/>
      <c r="BM505" s="664"/>
      <c r="BN505" s="664"/>
      <c r="BO505" s="664"/>
      <c r="BP505" s="664"/>
      <c r="BQ505" s="664"/>
      <c r="BR505" s="664"/>
      <c r="BS505" s="664"/>
      <c r="BT505" s="664"/>
      <c r="BU505" s="664"/>
      <c r="BV505" s="664"/>
      <c r="BW505" s="664"/>
      <c r="BX505" s="664"/>
      <c r="BY505" s="664"/>
      <c r="BZ505" s="664"/>
      <c r="CA505" s="664"/>
      <c r="CB505" s="664"/>
      <c r="CC505" s="664"/>
      <c r="CD505" s="664"/>
      <c r="CE505" s="664"/>
      <c r="CF505" s="664"/>
      <c r="CG505" s="664"/>
      <c r="CH505" s="664"/>
      <c r="CI505" s="664"/>
      <c r="CJ505" s="664"/>
      <c r="CK505" s="664"/>
      <c r="CL505" s="664"/>
      <c r="CM505" s="664"/>
      <c r="CN505" s="664"/>
      <c r="CO505" s="664"/>
      <c r="CP505" s="664"/>
      <c r="CQ505" s="664"/>
      <c r="CR505" s="664"/>
      <c r="CS505" s="664"/>
      <c r="CT505" s="664"/>
      <c r="CU505" s="664"/>
      <c r="CV505" s="664"/>
      <c r="CW505" s="664"/>
      <c r="CX505" s="664"/>
      <c r="CY505" s="664"/>
      <c r="CZ505" s="664"/>
      <c r="DA505" s="664"/>
      <c r="DB505" s="664"/>
      <c r="DC505" s="664"/>
      <c r="DD505" s="664"/>
      <c r="DE505" s="664"/>
      <c r="DF505" s="664"/>
      <c r="DG505" s="664"/>
      <c r="DH505" s="664"/>
      <c r="DI505" s="664"/>
      <c r="DJ505" s="664"/>
      <c r="DK505" s="664"/>
      <c r="DL505" s="664"/>
      <c r="DM505" s="664"/>
      <c r="DN505" s="664"/>
      <c r="DO505" s="664"/>
      <c r="DP505" s="664"/>
      <c r="DQ505" s="664"/>
      <c r="DR505" s="664"/>
      <c r="DS505" s="664"/>
      <c r="DT505" s="664"/>
      <c r="DU505" s="664"/>
      <c r="DV505" s="664"/>
      <c r="DW505" s="664"/>
      <c r="DX505" s="664"/>
      <c r="DY505" s="664"/>
      <c r="DZ505" s="664"/>
      <c r="EA505" s="664"/>
      <c r="EB505" s="664"/>
      <c r="EC505" s="664"/>
      <c r="ED505" s="664"/>
      <c r="EE505" s="659"/>
      <c r="EF505" s="662"/>
      <c r="EG505" s="662"/>
      <c r="EH505" s="662"/>
      <c r="EI505" s="216"/>
      <c r="EJ505" s="673"/>
      <c r="EK505" s="673"/>
      <c r="EL505" s="673"/>
      <c r="EM505" s="673"/>
      <c r="EN505" s="673"/>
      <c r="EO505" s="673"/>
      <c r="EP505" s="673"/>
      <c r="EQ505" s="673"/>
      <c r="ER505" s="673"/>
      <c r="ES505" s="673"/>
      <c r="ET505" s="673"/>
      <c r="EU505" s="673"/>
      <c r="EV505" s="673"/>
      <c r="EW505" s="673"/>
      <c r="EX505" s="673"/>
      <c r="EY505" s="673"/>
      <c r="EZ505" s="673"/>
      <c r="FA505" s="673"/>
      <c r="FB505" s="673"/>
      <c r="FC505" s="673"/>
      <c r="FD505" s="673"/>
      <c r="FE505" s="673"/>
      <c r="FF505" s="673"/>
      <c r="FG505" s="673"/>
      <c r="FH505" s="673"/>
      <c r="FI505" s="673"/>
      <c r="FJ505" s="673"/>
      <c r="FK505" s="673"/>
      <c r="FL505" s="673"/>
      <c r="FM505" s="673"/>
      <c r="FN505" s="673"/>
      <c r="FO505" s="673"/>
      <c r="FP505" s="673"/>
      <c r="FQ505" s="673"/>
      <c r="FR505" s="673"/>
      <c r="FS505" s="673"/>
      <c r="FT505" s="673"/>
      <c r="FU505" s="673"/>
      <c r="FV505" s="673"/>
      <c r="FW505" s="673"/>
      <c r="FX505" s="673"/>
      <c r="FY505" s="673"/>
      <c r="FZ505" s="673"/>
      <c r="GA505" s="673"/>
      <c r="GB505" s="673"/>
      <c r="GC505" s="673"/>
      <c r="GD505" s="673"/>
      <c r="GE505" s="673"/>
      <c r="GF505" s="673"/>
      <c r="GG505" s="673"/>
      <c r="GH505" s="673"/>
      <c r="GI505" s="673"/>
      <c r="GJ505" s="673"/>
      <c r="GK505" s="673"/>
      <c r="GL505" s="673"/>
      <c r="GM505" s="673"/>
      <c r="GN505" s="673"/>
      <c r="GO505" s="673"/>
      <c r="GP505" s="673"/>
      <c r="GQ505" s="673"/>
      <c r="GR505" s="673"/>
      <c r="GS505" s="673"/>
      <c r="GT505" s="673"/>
      <c r="GU505" s="673"/>
      <c r="GV505" s="673"/>
      <c r="GW505" s="673"/>
      <c r="GX505" s="673"/>
      <c r="GY505" s="673"/>
      <c r="GZ505" s="673"/>
      <c r="HA505" s="673"/>
      <c r="HB505" s="673"/>
      <c r="HC505" s="673"/>
      <c r="HD505" s="673"/>
      <c r="HE505" s="673"/>
      <c r="HF505" s="673"/>
      <c r="HG505" s="673"/>
      <c r="HH505" s="673"/>
      <c r="HI505" s="673"/>
      <c r="HJ505" s="673"/>
      <c r="HK505" s="673"/>
      <c r="HL505" s="673"/>
      <c r="HM505" s="673"/>
      <c r="HN505" s="673"/>
      <c r="HO505" s="673"/>
      <c r="HP505" s="673"/>
      <c r="HQ505" s="673"/>
      <c r="HR505" s="673"/>
      <c r="HS505" s="673"/>
      <c r="HT505" s="673"/>
      <c r="HU505" s="673"/>
      <c r="HV505" s="673"/>
      <c r="HW505" s="673"/>
      <c r="HX505" s="673"/>
      <c r="HY505" s="673"/>
      <c r="HZ505" s="673"/>
      <c r="IA505" s="673"/>
      <c r="IB505" s="673"/>
      <c r="IC505" s="673"/>
      <c r="ID505" s="673"/>
      <c r="IE505" s="673"/>
      <c r="IF505" s="673"/>
      <c r="IG505" s="673"/>
      <c r="IH505" s="673"/>
      <c r="II505" s="673"/>
      <c r="IJ505" s="673"/>
      <c r="IK505" s="673"/>
      <c r="IL505" s="673"/>
      <c r="IM505" s="673"/>
      <c r="IN505" s="673"/>
      <c r="IO505" s="673"/>
      <c r="IP505" s="673"/>
      <c r="IQ505" s="664"/>
    </row>
    <row r="506" spans="18:251" ht="16.5" hidden="1" customHeight="1">
      <c r="R506" s="659"/>
      <c r="S506" s="659"/>
      <c r="T506" s="659"/>
      <c r="U506" s="664"/>
      <c r="V506" s="660"/>
      <c r="W506" s="664"/>
      <c r="X506" s="664"/>
      <c r="Y506" s="664"/>
      <c r="Z506" s="664"/>
      <c r="AA506" s="664"/>
      <c r="AB506" s="664"/>
      <c r="AC506" s="664"/>
      <c r="AD506" s="664"/>
      <c r="AE506" s="664"/>
      <c r="AF506" s="664"/>
      <c r="AG506" s="664"/>
      <c r="AH506" s="664"/>
      <c r="AI506" s="664"/>
      <c r="AJ506" s="664"/>
      <c r="AK506" s="664"/>
      <c r="AL506" s="664"/>
      <c r="AM506" s="664"/>
      <c r="AN506" s="664"/>
      <c r="AO506" s="664"/>
      <c r="AP506" s="664"/>
      <c r="AQ506" s="664"/>
      <c r="AR506" s="664"/>
      <c r="AS506" s="664"/>
      <c r="AT506" s="664"/>
      <c r="AU506" s="664"/>
      <c r="AV506" s="664"/>
      <c r="AW506" s="664"/>
      <c r="AX506" s="664"/>
      <c r="AY506" s="664"/>
      <c r="AZ506" s="664"/>
      <c r="BA506" s="664"/>
      <c r="BB506" s="664"/>
      <c r="BC506" s="664"/>
      <c r="BD506" s="664"/>
      <c r="BE506" s="664"/>
      <c r="BF506" s="664"/>
      <c r="BG506" s="664"/>
      <c r="BH506" s="664"/>
      <c r="BI506" s="664"/>
      <c r="BJ506" s="664"/>
      <c r="BK506" s="664"/>
      <c r="BL506" s="664"/>
      <c r="BM506" s="664"/>
      <c r="BN506" s="664"/>
      <c r="BO506" s="664"/>
      <c r="BP506" s="664"/>
      <c r="BQ506" s="664"/>
      <c r="BR506" s="664"/>
      <c r="BS506" s="664"/>
      <c r="BT506" s="664"/>
      <c r="BU506" s="664"/>
      <c r="BV506" s="664"/>
      <c r="BW506" s="664"/>
      <c r="BX506" s="664"/>
      <c r="BY506" s="664"/>
      <c r="BZ506" s="664"/>
      <c r="CA506" s="664"/>
      <c r="CB506" s="664"/>
      <c r="CC506" s="664"/>
      <c r="CD506" s="664"/>
      <c r="CE506" s="664"/>
      <c r="CF506" s="664"/>
      <c r="CG506" s="664"/>
      <c r="CH506" s="664"/>
      <c r="CI506" s="664"/>
      <c r="CJ506" s="664"/>
      <c r="CK506" s="664"/>
      <c r="CL506" s="664"/>
      <c r="CM506" s="664"/>
      <c r="CN506" s="664"/>
      <c r="CO506" s="664"/>
      <c r="CP506" s="664"/>
      <c r="CQ506" s="664"/>
      <c r="CR506" s="664"/>
      <c r="CS506" s="664"/>
      <c r="CT506" s="664"/>
      <c r="CU506" s="664"/>
      <c r="CV506" s="664"/>
      <c r="CW506" s="664"/>
      <c r="CX506" s="664"/>
      <c r="CY506" s="664"/>
      <c r="CZ506" s="664"/>
      <c r="DA506" s="664"/>
      <c r="DB506" s="664"/>
      <c r="DC506" s="664"/>
      <c r="DD506" s="664"/>
      <c r="DE506" s="664"/>
      <c r="DF506" s="664"/>
      <c r="DG506" s="664"/>
      <c r="DH506" s="664"/>
      <c r="DI506" s="664"/>
      <c r="DJ506" s="664"/>
      <c r="DK506" s="664"/>
      <c r="DL506" s="664"/>
      <c r="DM506" s="664"/>
      <c r="DN506" s="664"/>
      <c r="DO506" s="664"/>
      <c r="DP506" s="664"/>
      <c r="DQ506" s="664"/>
      <c r="DR506" s="664"/>
      <c r="DS506" s="664"/>
      <c r="DT506" s="664"/>
      <c r="DU506" s="664"/>
      <c r="DV506" s="664"/>
      <c r="DW506" s="664"/>
      <c r="DX506" s="664"/>
      <c r="DY506" s="664"/>
      <c r="DZ506" s="664"/>
      <c r="EA506" s="664"/>
      <c r="EB506" s="664"/>
      <c r="EC506" s="664"/>
      <c r="ED506" s="664"/>
      <c r="EE506" s="659"/>
      <c r="EF506" s="662"/>
      <c r="EG506" s="662"/>
      <c r="EH506" s="662"/>
      <c r="EI506" s="216"/>
      <c r="EJ506" s="673"/>
      <c r="EK506" s="673"/>
      <c r="EL506" s="673"/>
      <c r="EM506" s="673"/>
      <c r="EN506" s="673"/>
      <c r="EO506" s="673"/>
      <c r="EP506" s="673"/>
      <c r="EQ506" s="673"/>
      <c r="ER506" s="673"/>
      <c r="ES506" s="673"/>
      <c r="ET506" s="673"/>
      <c r="EU506" s="673"/>
      <c r="EV506" s="673"/>
      <c r="EW506" s="673"/>
      <c r="EX506" s="673"/>
      <c r="EY506" s="673"/>
      <c r="EZ506" s="673"/>
      <c r="FA506" s="673"/>
      <c r="FB506" s="673"/>
      <c r="FC506" s="673"/>
      <c r="FD506" s="673"/>
      <c r="FE506" s="673"/>
      <c r="FF506" s="673"/>
      <c r="FG506" s="673"/>
      <c r="FH506" s="673"/>
      <c r="FI506" s="673"/>
      <c r="FJ506" s="673"/>
      <c r="FK506" s="673"/>
      <c r="FL506" s="673"/>
      <c r="FM506" s="673"/>
      <c r="FN506" s="673"/>
      <c r="FO506" s="673"/>
      <c r="FP506" s="673"/>
      <c r="FQ506" s="673"/>
      <c r="FR506" s="673"/>
      <c r="FS506" s="673"/>
      <c r="FT506" s="673"/>
      <c r="FU506" s="673"/>
      <c r="FV506" s="673"/>
      <c r="FW506" s="673"/>
      <c r="FX506" s="673"/>
      <c r="FY506" s="673"/>
      <c r="FZ506" s="673"/>
      <c r="GA506" s="673"/>
      <c r="GB506" s="673"/>
      <c r="GC506" s="673"/>
      <c r="GD506" s="673"/>
      <c r="GE506" s="673"/>
      <c r="GF506" s="673"/>
      <c r="GG506" s="673"/>
      <c r="GH506" s="673"/>
      <c r="GI506" s="673"/>
      <c r="GJ506" s="673"/>
      <c r="GK506" s="673"/>
      <c r="GL506" s="673"/>
      <c r="GM506" s="673"/>
      <c r="GN506" s="673"/>
      <c r="GO506" s="673"/>
      <c r="GP506" s="673"/>
      <c r="GQ506" s="673"/>
      <c r="GR506" s="673"/>
      <c r="GS506" s="673"/>
      <c r="GT506" s="673"/>
      <c r="GU506" s="673"/>
      <c r="GV506" s="673"/>
      <c r="GW506" s="673"/>
      <c r="GX506" s="673"/>
      <c r="GY506" s="673"/>
      <c r="GZ506" s="673"/>
      <c r="HA506" s="673"/>
      <c r="HB506" s="673"/>
      <c r="HC506" s="673"/>
      <c r="HD506" s="673"/>
      <c r="HE506" s="673"/>
      <c r="HF506" s="673"/>
      <c r="HG506" s="673"/>
      <c r="HH506" s="673"/>
      <c r="HI506" s="673"/>
      <c r="HJ506" s="673"/>
      <c r="HK506" s="673"/>
      <c r="HL506" s="673"/>
      <c r="HM506" s="673"/>
      <c r="HN506" s="673"/>
      <c r="HO506" s="673"/>
      <c r="HP506" s="673"/>
      <c r="HQ506" s="673"/>
      <c r="HR506" s="673"/>
      <c r="HS506" s="673"/>
      <c r="HT506" s="673"/>
      <c r="HU506" s="673"/>
      <c r="HV506" s="673"/>
      <c r="HW506" s="673"/>
      <c r="HX506" s="673"/>
      <c r="HY506" s="673"/>
      <c r="HZ506" s="673"/>
      <c r="IA506" s="673"/>
      <c r="IB506" s="673"/>
      <c r="IC506" s="673"/>
      <c r="ID506" s="673"/>
      <c r="IE506" s="673"/>
      <c r="IF506" s="673"/>
      <c r="IG506" s="673"/>
      <c r="IH506" s="673"/>
      <c r="II506" s="673"/>
      <c r="IJ506" s="673"/>
      <c r="IK506" s="673"/>
      <c r="IL506" s="673"/>
      <c r="IM506" s="673"/>
      <c r="IN506" s="673"/>
      <c r="IO506" s="673"/>
      <c r="IP506" s="673"/>
      <c r="IQ506" s="664"/>
    </row>
    <row r="507" spans="18:251" ht="16.5" hidden="1" customHeight="1">
      <c r="R507" s="659"/>
      <c r="S507" s="659"/>
      <c r="T507" s="659"/>
      <c r="U507" s="664"/>
      <c r="V507" s="660"/>
      <c r="W507" s="664"/>
      <c r="X507" s="664"/>
      <c r="Y507" s="664"/>
      <c r="Z507" s="664"/>
      <c r="AA507" s="664"/>
      <c r="AB507" s="664"/>
      <c r="AC507" s="664"/>
      <c r="AD507" s="664"/>
      <c r="AE507" s="664"/>
      <c r="AF507" s="664"/>
      <c r="AG507" s="664"/>
      <c r="AH507" s="664"/>
      <c r="AI507" s="664"/>
      <c r="AJ507" s="664"/>
      <c r="AK507" s="664"/>
      <c r="AL507" s="664"/>
      <c r="AM507" s="664"/>
      <c r="AN507" s="664"/>
      <c r="AO507" s="664"/>
      <c r="AP507" s="664"/>
      <c r="AQ507" s="664"/>
      <c r="AR507" s="664"/>
      <c r="AS507" s="664"/>
      <c r="AT507" s="664"/>
      <c r="AU507" s="664"/>
      <c r="AV507" s="664"/>
      <c r="AW507" s="664"/>
      <c r="AX507" s="664"/>
      <c r="AY507" s="664"/>
      <c r="AZ507" s="664"/>
      <c r="BA507" s="664"/>
      <c r="BB507" s="664"/>
      <c r="BC507" s="664"/>
      <c r="BD507" s="664"/>
      <c r="BE507" s="664"/>
      <c r="BF507" s="664"/>
      <c r="BG507" s="664"/>
      <c r="BH507" s="664"/>
      <c r="BI507" s="664"/>
      <c r="BJ507" s="664"/>
      <c r="BK507" s="664"/>
      <c r="BL507" s="664"/>
      <c r="BM507" s="664"/>
      <c r="BN507" s="664"/>
      <c r="BO507" s="664"/>
      <c r="BP507" s="664"/>
      <c r="BQ507" s="664"/>
      <c r="BR507" s="664"/>
      <c r="BS507" s="664"/>
      <c r="BT507" s="664"/>
      <c r="BU507" s="664"/>
      <c r="BV507" s="664"/>
      <c r="BW507" s="664"/>
      <c r="BX507" s="664"/>
      <c r="BY507" s="664"/>
      <c r="BZ507" s="664"/>
      <c r="CA507" s="664"/>
      <c r="CB507" s="664"/>
      <c r="CC507" s="664"/>
      <c r="CD507" s="664"/>
      <c r="CE507" s="664"/>
      <c r="CF507" s="664"/>
      <c r="CG507" s="664"/>
      <c r="CH507" s="664"/>
      <c r="CI507" s="664"/>
      <c r="CJ507" s="664"/>
      <c r="CK507" s="664"/>
      <c r="CL507" s="664"/>
      <c r="CM507" s="664"/>
      <c r="CN507" s="664"/>
      <c r="CO507" s="664"/>
      <c r="CP507" s="664"/>
      <c r="CQ507" s="664"/>
      <c r="CR507" s="664"/>
      <c r="CS507" s="664"/>
      <c r="CT507" s="664"/>
      <c r="CU507" s="664"/>
      <c r="CV507" s="664"/>
      <c r="CW507" s="664"/>
      <c r="CX507" s="664"/>
      <c r="CY507" s="664"/>
      <c r="CZ507" s="664"/>
      <c r="DA507" s="664"/>
      <c r="DB507" s="664"/>
      <c r="DC507" s="664"/>
      <c r="DD507" s="664"/>
      <c r="DE507" s="664"/>
      <c r="DF507" s="664"/>
      <c r="DG507" s="664"/>
      <c r="DH507" s="664"/>
      <c r="DI507" s="664"/>
      <c r="DJ507" s="664"/>
      <c r="DK507" s="664"/>
      <c r="DL507" s="664"/>
      <c r="DM507" s="664"/>
      <c r="DN507" s="664"/>
      <c r="DO507" s="664"/>
      <c r="DP507" s="664"/>
      <c r="DQ507" s="664"/>
      <c r="DR507" s="664"/>
      <c r="DS507" s="664"/>
      <c r="DT507" s="664"/>
      <c r="DU507" s="664"/>
      <c r="DV507" s="664"/>
      <c r="DW507" s="664"/>
      <c r="DX507" s="664"/>
      <c r="DY507" s="664"/>
      <c r="DZ507" s="664"/>
      <c r="EA507" s="664"/>
      <c r="EB507" s="664"/>
      <c r="EC507" s="664"/>
      <c r="ED507" s="664"/>
      <c r="EE507" s="659"/>
      <c r="EF507" s="662"/>
      <c r="EG507" s="662"/>
      <c r="EH507" s="662"/>
      <c r="EI507" s="216"/>
      <c r="EJ507" s="673"/>
      <c r="EK507" s="673"/>
      <c r="EL507" s="673"/>
      <c r="EM507" s="673"/>
      <c r="EN507" s="673"/>
      <c r="EO507" s="673"/>
      <c r="EP507" s="673"/>
      <c r="EQ507" s="673"/>
      <c r="ER507" s="673"/>
      <c r="ES507" s="673"/>
      <c r="ET507" s="673"/>
      <c r="EU507" s="673"/>
      <c r="EV507" s="673"/>
      <c r="EW507" s="673"/>
      <c r="EX507" s="673"/>
      <c r="EY507" s="673"/>
      <c r="EZ507" s="673"/>
      <c r="FA507" s="673"/>
      <c r="FB507" s="673"/>
      <c r="FC507" s="673"/>
      <c r="FD507" s="673"/>
      <c r="FE507" s="673"/>
      <c r="FF507" s="673"/>
      <c r="FG507" s="673"/>
      <c r="FH507" s="673"/>
      <c r="FI507" s="673"/>
      <c r="FJ507" s="673"/>
      <c r="FK507" s="673"/>
      <c r="FL507" s="673"/>
      <c r="FM507" s="673"/>
      <c r="FN507" s="673"/>
      <c r="FO507" s="673"/>
      <c r="FP507" s="673"/>
      <c r="FQ507" s="673"/>
      <c r="FR507" s="673"/>
      <c r="FS507" s="673"/>
      <c r="FT507" s="673"/>
      <c r="FU507" s="673"/>
      <c r="FV507" s="673"/>
      <c r="FW507" s="673"/>
      <c r="FX507" s="673"/>
      <c r="FY507" s="673"/>
      <c r="FZ507" s="673"/>
      <c r="GA507" s="673"/>
      <c r="GB507" s="673"/>
      <c r="GC507" s="673"/>
      <c r="GD507" s="673"/>
      <c r="GE507" s="673"/>
      <c r="GF507" s="673"/>
      <c r="GG507" s="673"/>
      <c r="GH507" s="673"/>
      <c r="GI507" s="673"/>
      <c r="GJ507" s="673"/>
      <c r="GK507" s="673"/>
      <c r="GL507" s="673"/>
      <c r="GM507" s="673"/>
      <c r="GN507" s="673"/>
      <c r="GO507" s="673"/>
      <c r="GP507" s="673"/>
      <c r="GQ507" s="673"/>
      <c r="GR507" s="673"/>
      <c r="GS507" s="673"/>
      <c r="GT507" s="673"/>
      <c r="GU507" s="673"/>
      <c r="GV507" s="673"/>
      <c r="GW507" s="673"/>
      <c r="GX507" s="673"/>
      <c r="GY507" s="673"/>
      <c r="GZ507" s="673"/>
      <c r="HA507" s="673"/>
      <c r="HB507" s="673"/>
      <c r="HC507" s="673"/>
      <c r="HD507" s="673"/>
      <c r="HE507" s="673"/>
      <c r="HF507" s="673"/>
      <c r="HG507" s="673"/>
      <c r="HH507" s="673"/>
      <c r="HI507" s="673"/>
      <c r="HJ507" s="673"/>
      <c r="HK507" s="673"/>
      <c r="HL507" s="673"/>
      <c r="HM507" s="673"/>
      <c r="HN507" s="673"/>
      <c r="HO507" s="673"/>
      <c r="HP507" s="673"/>
      <c r="HQ507" s="673"/>
      <c r="HR507" s="673"/>
      <c r="HS507" s="673"/>
      <c r="HT507" s="673"/>
      <c r="HU507" s="673"/>
      <c r="HV507" s="673"/>
      <c r="HW507" s="673"/>
      <c r="HX507" s="673"/>
      <c r="HY507" s="673"/>
      <c r="HZ507" s="673"/>
      <c r="IA507" s="673"/>
      <c r="IB507" s="673"/>
      <c r="IC507" s="673"/>
      <c r="ID507" s="673"/>
      <c r="IE507" s="673"/>
      <c r="IF507" s="673"/>
      <c r="IG507" s="673"/>
      <c r="IH507" s="673"/>
      <c r="II507" s="673"/>
      <c r="IJ507" s="673"/>
      <c r="IK507" s="673"/>
      <c r="IL507" s="673"/>
      <c r="IM507" s="673"/>
      <c r="IN507" s="673"/>
      <c r="IO507" s="673"/>
      <c r="IP507" s="673"/>
      <c r="IQ507" s="664"/>
    </row>
    <row r="508" spans="18:251" ht="16.5" hidden="1" customHeight="1">
      <c r="R508" s="659"/>
      <c r="S508" s="659"/>
      <c r="T508" s="659"/>
      <c r="U508" s="664"/>
      <c r="V508" s="660"/>
      <c r="W508" s="664"/>
      <c r="X508" s="664"/>
      <c r="Y508" s="664"/>
      <c r="Z508" s="664"/>
      <c r="AA508" s="664"/>
      <c r="AB508" s="664"/>
      <c r="AC508" s="664"/>
      <c r="AD508" s="664"/>
      <c r="AE508" s="664"/>
      <c r="AF508" s="664"/>
      <c r="AG508" s="664"/>
      <c r="AH508" s="664"/>
      <c r="AI508" s="664"/>
      <c r="AJ508" s="664"/>
      <c r="AK508" s="664"/>
      <c r="AL508" s="664"/>
      <c r="AM508" s="664"/>
      <c r="AN508" s="664"/>
      <c r="AO508" s="664"/>
      <c r="AP508" s="664"/>
      <c r="AQ508" s="664"/>
      <c r="AR508" s="664"/>
      <c r="AS508" s="664"/>
      <c r="AT508" s="664"/>
      <c r="AU508" s="664"/>
      <c r="AV508" s="664"/>
      <c r="AW508" s="664"/>
      <c r="AX508" s="664"/>
      <c r="AY508" s="664"/>
      <c r="AZ508" s="664"/>
      <c r="BA508" s="664"/>
      <c r="BB508" s="664"/>
      <c r="BC508" s="664"/>
      <c r="BD508" s="664"/>
      <c r="BE508" s="664"/>
      <c r="BF508" s="664"/>
      <c r="BG508" s="664"/>
      <c r="BH508" s="664"/>
      <c r="BI508" s="664"/>
      <c r="BJ508" s="664"/>
      <c r="BK508" s="664"/>
      <c r="BL508" s="664"/>
      <c r="BM508" s="664"/>
      <c r="BN508" s="664"/>
      <c r="BO508" s="664"/>
      <c r="BP508" s="664"/>
      <c r="BQ508" s="664"/>
      <c r="BR508" s="664"/>
      <c r="BS508" s="664"/>
      <c r="BT508" s="664"/>
      <c r="BU508" s="664"/>
      <c r="BV508" s="664"/>
      <c r="BW508" s="664"/>
      <c r="BX508" s="664"/>
      <c r="BY508" s="664"/>
      <c r="BZ508" s="664"/>
      <c r="CA508" s="664"/>
      <c r="CB508" s="664"/>
      <c r="CC508" s="664"/>
      <c r="CD508" s="664"/>
      <c r="CE508" s="664"/>
      <c r="CF508" s="664"/>
      <c r="CG508" s="664"/>
      <c r="CH508" s="664"/>
      <c r="CI508" s="664"/>
      <c r="CJ508" s="664"/>
      <c r="CK508" s="664"/>
      <c r="CL508" s="664"/>
      <c r="CM508" s="664"/>
      <c r="CN508" s="664"/>
      <c r="CO508" s="664"/>
      <c r="CP508" s="664"/>
      <c r="CQ508" s="664"/>
      <c r="CR508" s="664"/>
      <c r="CS508" s="664"/>
      <c r="CT508" s="664"/>
      <c r="CU508" s="664"/>
      <c r="CV508" s="664"/>
      <c r="CW508" s="664"/>
      <c r="CX508" s="664"/>
      <c r="CY508" s="664"/>
      <c r="CZ508" s="664"/>
      <c r="DA508" s="664"/>
      <c r="DB508" s="664"/>
      <c r="DC508" s="664"/>
      <c r="DD508" s="664"/>
      <c r="DE508" s="664"/>
      <c r="DF508" s="664"/>
      <c r="DG508" s="664"/>
      <c r="DH508" s="664"/>
      <c r="DI508" s="664"/>
      <c r="DJ508" s="664"/>
      <c r="DK508" s="664"/>
      <c r="DL508" s="664"/>
      <c r="DM508" s="664"/>
      <c r="DN508" s="664"/>
      <c r="DO508" s="664"/>
      <c r="DP508" s="664"/>
      <c r="DQ508" s="664"/>
      <c r="DR508" s="664"/>
      <c r="DS508" s="664"/>
      <c r="DT508" s="664"/>
      <c r="DU508" s="664"/>
      <c r="DV508" s="664"/>
      <c r="DW508" s="664"/>
      <c r="DX508" s="664"/>
      <c r="DY508" s="664"/>
      <c r="DZ508" s="664"/>
      <c r="EA508" s="664"/>
      <c r="EB508" s="664"/>
      <c r="EC508" s="664"/>
      <c r="ED508" s="664"/>
      <c r="EE508" s="659"/>
      <c r="EF508" s="662"/>
      <c r="EG508" s="662"/>
      <c r="EH508" s="662"/>
      <c r="EI508" s="216"/>
      <c r="EJ508" s="673"/>
      <c r="EK508" s="673"/>
      <c r="EL508" s="673"/>
      <c r="EM508" s="673"/>
      <c r="EN508" s="673"/>
      <c r="EO508" s="673"/>
      <c r="EP508" s="673"/>
      <c r="EQ508" s="673"/>
      <c r="ER508" s="673"/>
      <c r="ES508" s="673"/>
      <c r="ET508" s="673"/>
      <c r="EU508" s="673"/>
      <c r="EV508" s="673"/>
      <c r="EW508" s="673"/>
      <c r="EX508" s="673"/>
      <c r="EY508" s="673"/>
      <c r="EZ508" s="673"/>
      <c r="FA508" s="673"/>
      <c r="FB508" s="673"/>
      <c r="FC508" s="673"/>
      <c r="FD508" s="673"/>
      <c r="FE508" s="673"/>
      <c r="FF508" s="673"/>
      <c r="FG508" s="673"/>
      <c r="FH508" s="673"/>
      <c r="FI508" s="673"/>
      <c r="FJ508" s="673"/>
      <c r="FK508" s="673"/>
      <c r="FL508" s="673"/>
      <c r="FM508" s="673"/>
      <c r="FN508" s="673"/>
      <c r="FO508" s="673"/>
      <c r="FP508" s="673"/>
      <c r="FQ508" s="673"/>
      <c r="FR508" s="673"/>
      <c r="FS508" s="673"/>
      <c r="FT508" s="673"/>
      <c r="FU508" s="673"/>
      <c r="FV508" s="673"/>
      <c r="FW508" s="673"/>
      <c r="FX508" s="673"/>
      <c r="FY508" s="673"/>
      <c r="FZ508" s="673"/>
      <c r="GA508" s="673"/>
      <c r="GB508" s="673"/>
      <c r="GC508" s="673"/>
      <c r="GD508" s="673"/>
      <c r="GE508" s="673"/>
      <c r="GF508" s="673"/>
      <c r="GG508" s="673"/>
      <c r="GH508" s="673"/>
      <c r="GI508" s="673"/>
      <c r="GJ508" s="673"/>
      <c r="GK508" s="673"/>
      <c r="GL508" s="673"/>
      <c r="GM508" s="673"/>
      <c r="GN508" s="673"/>
      <c r="GO508" s="673"/>
      <c r="GP508" s="673"/>
      <c r="GQ508" s="673"/>
      <c r="GR508" s="673"/>
      <c r="GS508" s="673"/>
      <c r="GT508" s="673"/>
      <c r="GU508" s="673"/>
      <c r="GV508" s="673"/>
      <c r="GW508" s="673"/>
      <c r="GX508" s="673"/>
      <c r="GY508" s="673"/>
      <c r="GZ508" s="673"/>
      <c r="HA508" s="673"/>
      <c r="HB508" s="673"/>
      <c r="HC508" s="673"/>
      <c r="HD508" s="673"/>
      <c r="HE508" s="673"/>
      <c r="HF508" s="673"/>
      <c r="HG508" s="673"/>
      <c r="HH508" s="673"/>
      <c r="HI508" s="673"/>
      <c r="HJ508" s="673"/>
      <c r="HK508" s="673"/>
      <c r="HL508" s="673"/>
      <c r="HM508" s="673"/>
      <c r="HN508" s="673"/>
      <c r="HO508" s="673"/>
      <c r="HP508" s="673"/>
      <c r="HQ508" s="673"/>
      <c r="HR508" s="673"/>
      <c r="HS508" s="673"/>
      <c r="HT508" s="673"/>
      <c r="HU508" s="673"/>
      <c r="HV508" s="673"/>
      <c r="HW508" s="673"/>
      <c r="HX508" s="673"/>
      <c r="HY508" s="673"/>
      <c r="HZ508" s="673"/>
      <c r="IA508" s="673"/>
      <c r="IB508" s="673"/>
      <c r="IC508" s="673"/>
      <c r="ID508" s="673"/>
      <c r="IE508" s="673"/>
      <c r="IF508" s="673"/>
      <c r="IG508" s="673"/>
      <c r="IH508" s="673"/>
      <c r="II508" s="673"/>
      <c r="IJ508" s="673"/>
      <c r="IK508" s="673"/>
      <c r="IL508" s="673"/>
      <c r="IM508" s="673"/>
      <c r="IN508" s="673"/>
      <c r="IO508" s="673"/>
      <c r="IP508" s="673"/>
      <c r="IQ508" s="664"/>
    </row>
    <row r="509" spans="18:251" ht="16.5" hidden="1" customHeight="1">
      <c r="R509" s="659"/>
      <c r="S509" s="659"/>
      <c r="T509" s="659"/>
      <c r="U509" s="664"/>
      <c r="V509" s="660"/>
      <c r="W509" s="664"/>
      <c r="X509" s="664"/>
      <c r="Y509" s="664"/>
      <c r="Z509" s="664"/>
      <c r="AA509" s="664"/>
      <c r="AB509" s="664"/>
      <c r="AC509" s="664"/>
      <c r="AD509" s="664"/>
      <c r="AE509" s="664"/>
      <c r="AF509" s="664"/>
      <c r="AG509" s="664"/>
      <c r="AH509" s="664"/>
      <c r="AI509" s="664"/>
      <c r="AJ509" s="664"/>
      <c r="AK509" s="664"/>
      <c r="AL509" s="664"/>
      <c r="AM509" s="664"/>
      <c r="AN509" s="664"/>
      <c r="AO509" s="664"/>
      <c r="AP509" s="664"/>
      <c r="AQ509" s="664"/>
      <c r="AR509" s="664"/>
      <c r="AS509" s="664"/>
      <c r="AT509" s="664"/>
      <c r="AU509" s="664"/>
      <c r="AV509" s="664"/>
      <c r="AW509" s="664"/>
      <c r="AX509" s="664"/>
      <c r="AY509" s="664"/>
      <c r="AZ509" s="664"/>
      <c r="BA509" s="664"/>
      <c r="BB509" s="664"/>
      <c r="BC509" s="664"/>
      <c r="BD509" s="664"/>
      <c r="BE509" s="664"/>
      <c r="BF509" s="664"/>
      <c r="BG509" s="664"/>
      <c r="BH509" s="664"/>
      <c r="BI509" s="664"/>
      <c r="BJ509" s="664"/>
      <c r="BK509" s="664"/>
      <c r="BL509" s="664"/>
      <c r="BM509" s="664"/>
      <c r="BN509" s="664"/>
      <c r="BO509" s="664"/>
      <c r="BP509" s="664"/>
      <c r="BQ509" s="664"/>
      <c r="BR509" s="664"/>
      <c r="BS509" s="664"/>
      <c r="BT509" s="664"/>
      <c r="BU509" s="664"/>
      <c r="BV509" s="664"/>
      <c r="BW509" s="664"/>
      <c r="BX509" s="664"/>
      <c r="BY509" s="664"/>
      <c r="BZ509" s="664"/>
      <c r="CA509" s="664"/>
      <c r="CB509" s="664"/>
      <c r="CC509" s="664"/>
      <c r="CD509" s="664"/>
      <c r="CE509" s="664"/>
      <c r="CF509" s="664"/>
      <c r="CG509" s="664"/>
      <c r="CH509" s="664"/>
      <c r="CI509" s="664"/>
      <c r="CJ509" s="664"/>
      <c r="CK509" s="664"/>
      <c r="CL509" s="664"/>
      <c r="CM509" s="664"/>
      <c r="CN509" s="664"/>
      <c r="CO509" s="664"/>
      <c r="CP509" s="664"/>
      <c r="CQ509" s="664"/>
      <c r="CR509" s="664"/>
      <c r="CS509" s="664"/>
      <c r="CT509" s="664"/>
      <c r="CU509" s="664"/>
      <c r="CV509" s="664"/>
      <c r="CW509" s="664"/>
      <c r="CX509" s="664"/>
      <c r="CY509" s="664"/>
      <c r="CZ509" s="664"/>
      <c r="DA509" s="664"/>
      <c r="DB509" s="664"/>
      <c r="DC509" s="664"/>
      <c r="DD509" s="664"/>
      <c r="DE509" s="664"/>
      <c r="DF509" s="664"/>
      <c r="DG509" s="664"/>
      <c r="DH509" s="664"/>
      <c r="DI509" s="664"/>
      <c r="DJ509" s="664"/>
      <c r="DK509" s="664"/>
      <c r="DL509" s="664"/>
      <c r="DM509" s="664"/>
      <c r="DN509" s="664"/>
      <c r="DO509" s="664"/>
      <c r="DP509" s="664"/>
      <c r="DQ509" s="664"/>
      <c r="DR509" s="664"/>
      <c r="DS509" s="664"/>
      <c r="DT509" s="664"/>
      <c r="DU509" s="664"/>
      <c r="DV509" s="664"/>
      <c r="DW509" s="664"/>
      <c r="DX509" s="664"/>
      <c r="DY509" s="664"/>
      <c r="DZ509" s="664"/>
      <c r="EA509" s="664"/>
      <c r="EB509" s="664"/>
      <c r="EC509" s="664"/>
      <c r="ED509" s="664"/>
      <c r="EE509" s="659"/>
      <c r="EF509" s="662"/>
      <c r="EG509" s="662"/>
      <c r="EH509" s="662"/>
      <c r="EI509" s="216"/>
      <c r="EJ509" s="673"/>
      <c r="EK509" s="673"/>
      <c r="EL509" s="673"/>
      <c r="EM509" s="673"/>
      <c r="EN509" s="673"/>
      <c r="EO509" s="673"/>
      <c r="EP509" s="673"/>
      <c r="EQ509" s="673"/>
      <c r="ER509" s="673"/>
      <c r="ES509" s="673"/>
      <c r="ET509" s="673"/>
      <c r="EU509" s="673"/>
      <c r="EV509" s="673"/>
      <c r="EW509" s="673"/>
      <c r="EX509" s="673"/>
      <c r="EY509" s="673"/>
      <c r="EZ509" s="673"/>
      <c r="FA509" s="673"/>
      <c r="FB509" s="673"/>
      <c r="FC509" s="673"/>
      <c r="FD509" s="673"/>
      <c r="FE509" s="673"/>
      <c r="FF509" s="673"/>
      <c r="FG509" s="673"/>
      <c r="FH509" s="673"/>
      <c r="FI509" s="673"/>
      <c r="FJ509" s="673"/>
      <c r="FK509" s="673"/>
      <c r="FL509" s="673"/>
      <c r="FM509" s="673"/>
      <c r="FN509" s="673"/>
      <c r="FO509" s="673"/>
      <c r="FP509" s="673"/>
      <c r="FQ509" s="673"/>
      <c r="FR509" s="673"/>
      <c r="FS509" s="673"/>
      <c r="FT509" s="673"/>
      <c r="FU509" s="673"/>
      <c r="FV509" s="673"/>
      <c r="FW509" s="673"/>
      <c r="FX509" s="673"/>
      <c r="FY509" s="673"/>
      <c r="FZ509" s="673"/>
      <c r="GA509" s="673"/>
      <c r="GB509" s="673"/>
      <c r="GC509" s="673"/>
      <c r="GD509" s="673"/>
      <c r="GE509" s="673"/>
      <c r="GF509" s="673"/>
      <c r="GG509" s="673"/>
      <c r="GH509" s="673"/>
      <c r="GI509" s="673"/>
      <c r="GJ509" s="673"/>
      <c r="GK509" s="673"/>
      <c r="GL509" s="673"/>
      <c r="GM509" s="673"/>
      <c r="GN509" s="673"/>
      <c r="GO509" s="673"/>
      <c r="GP509" s="673"/>
      <c r="GQ509" s="673"/>
      <c r="GR509" s="673"/>
      <c r="GS509" s="673"/>
      <c r="GT509" s="673"/>
      <c r="GU509" s="673"/>
      <c r="GV509" s="673"/>
      <c r="GW509" s="673"/>
      <c r="GX509" s="673"/>
      <c r="GY509" s="673"/>
      <c r="GZ509" s="673"/>
      <c r="HA509" s="673"/>
      <c r="HB509" s="673"/>
      <c r="HC509" s="673"/>
      <c r="HD509" s="673"/>
      <c r="HE509" s="673"/>
      <c r="HF509" s="673"/>
      <c r="HG509" s="673"/>
      <c r="HH509" s="673"/>
      <c r="HI509" s="673"/>
      <c r="HJ509" s="673"/>
      <c r="HK509" s="673"/>
      <c r="HL509" s="673"/>
      <c r="HM509" s="673"/>
      <c r="HN509" s="673"/>
      <c r="HO509" s="673"/>
      <c r="HP509" s="673"/>
      <c r="HQ509" s="673"/>
      <c r="HR509" s="673"/>
      <c r="HS509" s="673"/>
      <c r="HT509" s="673"/>
      <c r="HU509" s="673"/>
      <c r="HV509" s="673"/>
      <c r="HW509" s="673"/>
      <c r="HX509" s="673"/>
      <c r="HY509" s="673"/>
      <c r="HZ509" s="673"/>
      <c r="IA509" s="673"/>
      <c r="IB509" s="673"/>
      <c r="IC509" s="673"/>
      <c r="ID509" s="673"/>
      <c r="IE509" s="673"/>
      <c r="IF509" s="673"/>
      <c r="IG509" s="673"/>
      <c r="IH509" s="673"/>
      <c r="II509" s="673"/>
      <c r="IJ509" s="673"/>
      <c r="IK509" s="673"/>
      <c r="IL509" s="673"/>
      <c r="IM509" s="673"/>
      <c r="IN509" s="673"/>
      <c r="IO509" s="673"/>
      <c r="IP509" s="673"/>
      <c r="IQ509" s="664"/>
    </row>
    <row r="510" spans="18:251" ht="16.5" hidden="1" customHeight="1">
      <c r="R510" s="659"/>
      <c r="S510" s="659"/>
      <c r="T510" s="659"/>
      <c r="U510" s="664"/>
      <c r="V510" s="660"/>
      <c r="W510" s="664"/>
      <c r="X510" s="664"/>
      <c r="Y510" s="664"/>
      <c r="Z510" s="664"/>
      <c r="AA510" s="664"/>
      <c r="AB510" s="664"/>
      <c r="AC510" s="664"/>
      <c r="AD510" s="664"/>
      <c r="AE510" s="664"/>
      <c r="AF510" s="664"/>
      <c r="AG510" s="664"/>
      <c r="AH510" s="664"/>
      <c r="AI510" s="664"/>
      <c r="AJ510" s="664"/>
      <c r="AK510" s="664"/>
      <c r="AL510" s="664"/>
      <c r="AM510" s="664"/>
      <c r="AN510" s="664"/>
      <c r="AO510" s="664"/>
      <c r="AP510" s="664"/>
      <c r="AQ510" s="664"/>
      <c r="AR510" s="664"/>
      <c r="AS510" s="664"/>
      <c r="AT510" s="664"/>
      <c r="AU510" s="664"/>
      <c r="AV510" s="664"/>
      <c r="AW510" s="664"/>
      <c r="AX510" s="664"/>
      <c r="AY510" s="664"/>
      <c r="AZ510" s="664"/>
      <c r="BA510" s="664"/>
      <c r="BB510" s="664"/>
      <c r="BC510" s="664"/>
      <c r="BD510" s="664"/>
      <c r="BE510" s="664"/>
      <c r="BF510" s="664"/>
      <c r="BG510" s="664"/>
      <c r="BH510" s="664"/>
      <c r="BI510" s="664"/>
      <c r="BJ510" s="664"/>
      <c r="BK510" s="664"/>
      <c r="BL510" s="664"/>
      <c r="BM510" s="664"/>
      <c r="BN510" s="664"/>
      <c r="BO510" s="664"/>
      <c r="BP510" s="664"/>
      <c r="BQ510" s="664"/>
      <c r="BR510" s="664"/>
      <c r="BS510" s="664"/>
      <c r="BT510" s="664"/>
      <c r="BU510" s="664"/>
      <c r="BV510" s="664"/>
      <c r="BW510" s="664"/>
      <c r="BX510" s="664"/>
      <c r="BY510" s="664"/>
      <c r="BZ510" s="664"/>
      <c r="CA510" s="664"/>
      <c r="CB510" s="664"/>
      <c r="CC510" s="664"/>
      <c r="CD510" s="664"/>
      <c r="CE510" s="664"/>
      <c r="CF510" s="664"/>
      <c r="CG510" s="664"/>
      <c r="CH510" s="664"/>
      <c r="CI510" s="664"/>
      <c r="CJ510" s="664"/>
      <c r="CK510" s="664"/>
      <c r="CL510" s="664"/>
      <c r="CM510" s="664"/>
      <c r="CN510" s="664"/>
      <c r="CO510" s="664"/>
      <c r="CP510" s="664"/>
      <c r="CQ510" s="664"/>
      <c r="CR510" s="664"/>
      <c r="CS510" s="664"/>
      <c r="CT510" s="664"/>
      <c r="CU510" s="664"/>
      <c r="CV510" s="664"/>
      <c r="CW510" s="664"/>
      <c r="CX510" s="664"/>
      <c r="CY510" s="664"/>
      <c r="CZ510" s="664"/>
      <c r="DA510" s="664"/>
      <c r="DB510" s="664"/>
      <c r="DC510" s="664"/>
      <c r="DD510" s="664"/>
      <c r="DE510" s="664"/>
      <c r="DF510" s="664"/>
      <c r="DG510" s="664"/>
      <c r="DH510" s="664"/>
      <c r="DI510" s="664"/>
      <c r="DJ510" s="664"/>
      <c r="DK510" s="664"/>
      <c r="DL510" s="664"/>
      <c r="DM510" s="664"/>
      <c r="DN510" s="664"/>
      <c r="DO510" s="664"/>
      <c r="DP510" s="664"/>
      <c r="DQ510" s="664"/>
      <c r="DR510" s="664"/>
      <c r="DS510" s="664"/>
      <c r="DT510" s="664"/>
      <c r="DU510" s="664"/>
      <c r="DV510" s="664"/>
      <c r="DW510" s="664"/>
      <c r="DX510" s="664"/>
      <c r="DY510" s="664"/>
      <c r="DZ510" s="664"/>
      <c r="EA510" s="664"/>
      <c r="EB510" s="664"/>
      <c r="EC510" s="664"/>
      <c r="ED510" s="664"/>
      <c r="EE510" s="659"/>
      <c r="EF510" s="662"/>
      <c r="EG510" s="662"/>
      <c r="EH510" s="662"/>
      <c r="EI510" s="216"/>
      <c r="EJ510" s="673"/>
      <c r="EK510" s="673"/>
      <c r="EL510" s="673"/>
      <c r="EM510" s="673"/>
      <c r="EN510" s="673"/>
      <c r="EO510" s="673"/>
      <c r="EP510" s="673"/>
      <c r="EQ510" s="673"/>
      <c r="ER510" s="673"/>
      <c r="ES510" s="673"/>
      <c r="ET510" s="673"/>
      <c r="EU510" s="673"/>
      <c r="EV510" s="673"/>
      <c r="EW510" s="673"/>
      <c r="EX510" s="673"/>
      <c r="EY510" s="673"/>
      <c r="EZ510" s="673"/>
      <c r="FA510" s="673"/>
      <c r="FB510" s="673"/>
      <c r="FC510" s="673"/>
      <c r="FD510" s="673"/>
      <c r="FE510" s="673"/>
      <c r="FF510" s="673"/>
      <c r="FG510" s="673"/>
      <c r="FH510" s="673"/>
      <c r="FI510" s="673"/>
      <c r="FJ510" s="673"/>
      <c r="FK510" s="673"/>
      <c r="FL510" s="673"/>
      <c r="FM510" s="673"/>
      <c r="FN510" s="673"/>
      <c r="FO510" s="673"/>
      <c r="FP510" s="673"/>
      <c r="FQ510" s="673"/>
      <c r="FR510" s="673"/>
      <c r="FS510" s="673"/>
      <c r="FT510" s="673"/>
      <c r="FU510" s="673"/>
      <c r="FV510" s="673"/>
      <c r="FW510" s="673"/>
      <c r="FX510" s="673"/>
      <c r="FY510" s="673"/>
      <c r="FZ510" s="673"/>
      <c r="GA510" s="673"/>
      <c r="GB510" s="673"/>
      <c r="GC510" s="673"/>
      <c r="GD510" s="673"/>
      <c r="GE510" s="673"/>
      <c r="GF510" s="673"/>
      <c r="GG510" s="673"/>
      <c r="GH510" s="673"/>
      <c r="GI510" s="673"/>
      <c r="GJ510" s="673"/>
      <c r="GK510" s="673"/>
      <c r="GL510" s="673"/>
      <c r="GM510" s="673"/>
      <c r="GN510" s="673"/>
      <c r="GO510" s="673"/>
      <c r="GP510" s="673"/>
      <c r="GQ510" s="673"/>
      <c r="GR510" s="673"/>
      <c r="GS510" s="673"/>
      <c r="GT510" s="673"/>
      <c r="GU510" s="673"/>
      <c r="GV510" s="673"/>
      <c r="GW510" s="673"/>
      <c r="GX510" s="673"/>
      <c r="GY510" s="673"/>
      <c r="GZ510" s="673"/>
      <c r="HA510" s="673"/>
      <c r="HB510" s="673"/>
      <c r="HC510" s="673"/>
      <c r="HD510" s="673"/>
      <c r="HE510" s="673"/>
      <c r="HF510" s="673"/>
      <c r="HG510" s="673"/>
      <c r="HH510" s="673"/>
      <c r="HI510" s="673"/>
      <c r="HJ510" s="673"/>
      <c r="HK510" s="673"/>
      <c r="HL510" s="673"/>
      <c r="HM510" s="673"/>
      <c r="HN510" s="673"/>
      <c r="HO510" s="673"/>
      <c r="HP510" s="673"/>
      <c r="HQ510" s="673"/>
      <c r="HR510" s="673"/>
      <c r="HS510" s="673"/>
      <c r="HT510" s="673"/>
      <c r="HU510" s="673"/>
      <c r="HV510" s="673"/>
      <c r="HW510" s="673"/>
      <c r="HX510" s="673"/>
      <c r="HY510" s="673"/>
      <c r="HZ510" s="673"/>
      <c r="IA510" s="673"/>
      <c r="IB510" s="673"/>
      <c r="IC510" s="673"/>
      <c r="ID510" s="673"/>
      <c r="IE510" s="673"/>
      <c r="IF510" s="673"/>
      <c r="IG510" s="673"/>
      <c r="IH510" s="673"/>
      <c r="II510" s="673"/>
      <c r="IJ510" s="673"/>
      <c r="IK510" s="673"/>
      <c r="IL510" s="673"/>
      <c r="IM510" s="673"/>
      <c r="IN510" s="673"/>
      <c r="IO510" s="673"/>
      <c r="IP510" s="673"/>
      <c r="IQ510" s="664"/>
    </row>
    <row r="511" spans="18:251" ht="16.5" hidden="1" customHeight="1">
      <c r="R511" s="659"/>
      <c r="S511" s="659"/>
      <c r="T511" s="659"/>
      <c r="U511" s="664"/>
      <c r="V511" s="660"/>
      <c r="W511" s="664"/>
      <c r="X511" s="664"/>
      <c r="Y511" s="664"/>
      <c r="Z511" s="664"/>
      <c r="AA511" s="664"/>
      <c r="AB511" s="664"/>
      <c r="AC511" s="664"/>
      <c r="AD511" s="664"/>
      <c r="AE511" s="664"/>
      <c r="AF511" s="664"/>
      <c r="AG511" s="664"/>
      <c r="AH511" s="664"/>
      <c r="AI511" s="664"/>
      <c r="AJ511" s="664"/>
      <c r="AK511" s="664"/>
      <c r="AL511" s="664"/>
      <c r="AM511" s="664"/>
      <c r="AN511" s="664"/>
      <c r="AO511" s="664"/>
      <c r="AP511" s="664"/>
      <c r="AQ511" s="664"/>
      <c r="AR511" s="664"/>
      <c r="AS511" s="664"/>
      <c r="AT511" s="664"/>
      <c r="AU511" s="664"/>
      <c r="AV511" s="664"/>
      <c r="AW511" s="664"/>
      <c r="AX511" s="664"/>
      <c r="AY511" s="664"/>
      <c r="AZ511" s="664"/>
      <c r="BA511" s="664"/>
      <c r="BB511" s="664"/>
      <c r="BC511" s="664"/>
      <c r="BD511" s="664"/>
      <c r="BE511" s="664"/>
      <c r="BF511" s="664"/>
      <c r="BG511" s="664"/>
      <c r="BH511" s="664"/>
      <c r="BI511" s="664"/>
      <c r="BJ511" s="664"/>
      <c r="BK511" s="664"/>
      <c r="BL511" s="664"/>
      <c r="BM511" s="664"/>
      <c r="BN511" s="664"/>
      <c r="BO511" s="664"/>
      <c r="BP511" s="664"/>
      <c r="BQ511" s="664"/>
      <c r="BR511" s="664"/>
      <c r="BS511" s="664"/>
      <c r="BT511" s="664"/>
      <c r="BU511" s="664"/>
      <c r="BV511" s="664"/>
      <c r="BW511" s="664"/>
      <c r="BX511" s="664"/>
      <c r="BY511" s="664"/>
      <c r="BZ511" s="664"/>
      <c r="CA511" s="664"/>
      <c r="CB511" s="664"/>
      <c r="CC511" s="664"/>
      <c r="CD511" s="664"/>
      <c r="CE511" s="664"/>
      <c r="CF511" s="664"/>
      <c r="CG511" s="664"/>
      <c r="CH511" s="664"/>
      <c r="CI511" s="664"/>
      <c r="CJ511" s="664"/>
      <c r="CK511" s="664"/>
      <c r="CL511" s="664"/>
      <c r="CM511" s="664"/>
      <c r="CN511" s="664"/>
      <c r="CO511" s="664"/>
      <c r="CP511" s="664"/>
      <c r="CQ511" s="664"/>
      <c r="CR511" s="664"/>
      <c r="CS511" s="664"/>
      <c r="CT511" s="664"/>
      <c r="CU511" s="664"/>
      <c r="CV511" s="664"/>
      <c r="CW511" s="664"/>
      <c r="CX511" s="664"/>
      <c r="CY511" s="664"/>
      <c r="CZ511" s="664"/>
      <c r="DA511" s="664"/>
      <c r="DB511" s="664"/>
      <c r="DC511" s="664"/>
      <c r="DD511" s="664"/>
      <c r="DE511" s="664"/>
      <c r="DF511" s="664"/>
      <c r="DG511" s="664"/>
      <c r="DH511" s="664"/>
      <c r="DI511" s="664"/>
      <c r="DJ511" s="664"/>
      <c r="DK511" s="664"/>
      <c r="DL511" s="664"/>
      <c r="DM511" s="664"/>
      <c r="DN511" s="664"/>
      <c r="DO511" s="664"/>
      <c r="DP511" s="664"/>
      <c r="DQ511" s="664"/>
      <c r="DR511" s="664"/>
      <c r="DS511" s="664"/>
      <c r="DT511" s="664"/>
      <c r="DU511" s="664"/>
      <c r="DV511" s="664"/>
      <c r="DW511" s="664"/>
      <c r="DX511" s="664"/>
      <c r="DY511" s="664"/>
      <c r="DZ511" s="664"/>
      <c r="EA511" s="664"/>
      <c r="EB511" s="664"/>
      <c r="EC511" s="664"/>
      <c r="ED511" s="664"/>
      <c r="EE511" s="659"/>
      <c r="EF511" s="662"/>
      <c r="EG511" s="662"/>
      <c r="EH511" s="662"/>
      <c r="EI511" s="216"/>
      <c r="EJ511" s="673"/>
      <c r="EK511" s="673"/>
      <c r="EL511" s="673"/>
      <c r="EM511" s="673"/>
      <c r="EN511" s="673"/>
      <c r="EO511" s="673"/>
      <c r="EP511" s="673"/>
      <c r="EQ511" s="673"/>
      <c r="ER511" s="673"/>
      <c r="ES511" s="673"/>
      <c r="ET511" s="673"/>
      <c r="EU511" s="673"/>
      <c r="EV511" s="673"/>
      <c r="EW511" s="673"/>
      <c r="EX511" s="673"/>
      <c r="EY511" s="673"/>
      <c r="EZ511" s="673"/>
      <c r="FA511" s="673"/>
      <c r="FB511" s="673"/>
      <c r="FC511" s="673"/>
      <c r="FD511" s="673"/>
      <c r="FE511" s="673"/>
      <c r="FF511" s="673"/>
      <c r="FG511" s="673"/>
      <c r="FH511" s="673"/>
      <c r="FI511" s="673"/>
      <c r="FJ511" s="673"/>
      <c r="FK511" s="673"/>
      <c r="FL511" s="673"/>
      <c r="FM511" s="673"/>
      <c r="FN511" s="673"/>
      <c r="FO511" s="673"/>
      <c r="FP511" s="673"/>
      <c r="FQ511" s="673"/>
      <c r="FR511" s="673"/>
      <c r="FS511" s="673"/>
      <c r="FT511" s="673"/>
      <c r="FU511" s="673"/>
      <c r="FV511" s="673"/>
      <c r="FW511" s="673"/>
      <c r="FX511" s="673"/>
      <c r="FY511" s="673"/>
      <c r="FZ511" s="673"/>
      <c r="GA511" s="673"/>
      <c r="GB511" s="673"/>
      <c r="GC511" s="673"/>
      <c r="GD511" s="673"/>
      <c r="GE511" s="673"/>
      <c r="GF511" s="673"/>
      <c r="GG511" s="673"/>
      <c r="GH511" s="673"/>
      <c r="GI511" s="673"/>
      <c r="GJ511" s="673"/>
      <c r="GK511" s="673"/>
      <c r="GL511" s="673"/>
      <c r="GM511" s="673"/>
      <c r="GN511" s="673"/>
      <c r="GO511" s="673"/>
      <c r="GP511" s="673"/>
      <c r="GQ511" s="673"/>
      <c r="GR511" s="673"/>
      <c r="GS511" s="673"/>
      <c r="GT511" s="673"/>
      <c r="GU511" s="673"/>
      <c r="GV511" s="673"/>
      <c r="GW511" s="673"/>
      <c r="GX511" s="673"/>
      <c r="GY511" s="673"/>
      <c r="GZ511" s="673"/>
      <c r="HA511" s="673"/>
      <c r="HB511" s="673"/>
      <c r="HC511" s="673"/>
      <c r="HD511" s="673"/>
      <c r="HE511" s="673"/>
      <c r="HF511" s="673"/>
      <c r="HG511" s="673"/>
      <c r="HH511" s="673"/>
      <c r="HI511" s="673"/>
      <c r="HJ511" s="673"/>
      <c r="HK511" s="673"/>
      <c r="HL511" s="673"/>
      <c r="HM511" s="673"/>
      <c r="HN511" s="673"/>
      <c r="HO511" s="673"/>
      <c r="HP511" s="673"/>
      <c r="HQ511" s="673"/>
      <c r="HR511" s="673"/>
      <c r="HS511" s="673"/>
      <c r="HT511" s="673"/>
      <c r="HU511" s="673"/>
      <c r="HV511" s="673"/>
      <c r="HW511" s="673"/>
      <c r="HX511" s="673"/>
      <c r="HY511" s="673"/>
      <c r="HZ511" s="673"/>
      <c r="IA511" s="673"/>
      <c r="IB511" s="673"/>
      <c r="IC511" s="673"/>
      <c r="ID511" s="673"/>
      <c r="IE511" s="673"/>
      <c r="IF511" s="673"/>
      <c r="IG511" s="673"/>
      <c r="IH511" s="673"/>
      <c r="II511" s="673"/>
      <c r="IJ511" s="673"/>
      <c r="IK511" s="673"/>
      <c r="IL511" s="673"/>
      <c r="IM511" s="673"/>
      <c r="IN511" s="673"/>
      <c r="IO511" s="673"/>
      <c r="IP511" s="673"/>
      <c r="IQ511" s="664"/>
    </row>
    <row r="512" spans="18:251" ht="16.5" hidden="1" customHeight="1">
      <c r="R512" s="659"/>
      <c r="S512" s="659"/>
      <c r="T512" s="659"/>
      <c r="U512" s="664"/>
      <c r="V512" s="660"/>
      <c r="W512" s="664"/>
      <c r="X512" s="664"/>
      <c r="Y512" s="664"/>
      <c r="Z512" s="664"/>
      <c r="AA512" s="664"/>
      <c r="AB512" s="664"/>
      <c r="AC512" s="664"/>
      <c r="AD512" s="664"/>
      <c r="AE512" s="664"/>
      <c r="AF512" s="664"/>
      <c r="AG512" s="664"/>
      <c r="AH512" s="664"/>
      <c r="AI512" s="664"/>
      <c r="AJ512" s="664"/>
      <c r="AK512" s="664"/>
      <c r="AL512" s="664"/>
      <c r="AM512" s="664"/>
      <c r="AN512" s="664"/>
      <c r="AO512" s="664"/>
      <c r="AP512" s="664"/>
      <c r="AQ512" s="664"/>
      <c r="AR512" s="664"/>
      <c r="AS512" s="664"/>
      <c r="AT512" s="664"/>
      <c r="AU512" s="664"/>
      <c r="AV512" s="664"/>
      <c r="AW512" s="664"/>
      <c r="AX512" s="664"/>
      <c r="AY512" s="664"/>
      <c r="AZ512" s="664"/>
      <c r="BA512" s="664"/>
      <c r="BB512" s="664"/>
      <c r="BC512" s="664"/>
      <c r="BD512" s="664"/>
      <c r="BE512" s="664"/>
      <c r="BF512" s="664"/>
      <c r="BG512" s="664"/>
      <c r="BH512" s="664"/>
      <c r="BI512" s="664"/>
      <c r="BJ512" s="664"/>
      <c r="BK512" s="664"/>
      <c r="BL512" s="664"/>
      <c r="BM512" s="664"/>
      <c r="BN512" s="664"/>
      <c r="BO512" s="664"/>
      <c r="BP512" s="664"/>
      <c r="BQ512" s="664"/>
      <c r="BR512" s="664"/>
      <c r="BS512" s="664"/>
      <c r="BT512" s="664"/>
      <c r="BU512" s="664"/>
      <c r="BV512" s="664"/>
      <c r="BW512" s="664"/>
      <c r="BX512" s="664"/>
      <c r="BY512" s="664"/>
      <c r="BZ512" s="664"/>
      <c r="CA512" s="664"/>
      <c r="CB512" s="664"/>
      <c r="CC512" s="664"/>
      <c r="CD512" s="664"/>
      <c r="CE512" s="664"/>
      <c r="CF512" s="664"/>
      <c r="CG512" s="664"/>
      <c r="CH512" s="664"/>
      <c r="CI512" s="664"/>
      <c r="CJ512" s="664"/>
      <c r="CK512" s="664"/>
      <c r="CL512" s="664"/>
      <c r="CM512" s="664"/>
      <c r="CN512" s="664"/>
      <c r="CO512" s="664"/>
      <c r="CP512" s="664"/>
      <c r="CQ512" s="664"/>
      <c r="CR512" s="664"/>
      <c r="CS512" s="664"/>
      <c r="CT512" s="664"/>
      <c r="CU512" s="664"/>
      <c r="CV512" s="664"/>
      <c r="CW512" s="664"/>
      <c r="CX512" s="664"/>
      <c r="CY512" s="664"/>
      <c r="CZ512" s="664"/>
      <c r="DA512" s="664"/>
      <c r="DB512" s="664"/>
      <c r="DC512" s="664"/>
      <c r="DD512" s="664"/>
      <c r="DE512" s="664"/>
      <c r="DF512" s="664"/>
      <c r="DG512" s="664"/>
      <c r="DH512" s="664"/>
      <c r="DI512" s="664"/>
      <c r="DJ512" s="664"/>
      <c r="DK512" s="664"/>
      <c r="DL512" s="664"/>
      <c r="DM512" s="664"/>
      <c r="DN512" s="664"/>
      <c r="DO512" s="664"/>
      <c r="DP512" s="664"/>
      <c r="DQ512" s="664"/>
      <c r="DR512" s="664"/>
      <c r="DS512" s="664"/>
      <c r="DT512" s="664"/>
      <c r="DU512" s="664"/>
      <c r="DV512" s="664"/>
      <c r="DW512" s="664"/>
      <c r="DX512" s="664"/>
      <c r="DY512" s="664"/>
      <c r="DZ512" s="664"/>
      <c r="EA512" s="664"/>
      <c r="EB512" s="664"/>
      <c r="EC512" s="664"/>
      <c r="ED512" s="664"/>
      <c r="EE512" s="659"/>
      <c r="EF512" s="662"/>
      <c r="EG512" s="662"/>
      <c r="EH512" s="662"/>
      <c r="EI512" s="216"/>
      <c r="EJ512" s="673"/>
      <c r="EK512" s="673"/>
      <c r="EL512" s="673"/>
      <c r="EM512" s="673"/>
      <c r="EN512" s="673"/>
      <c r="EO512" s="673"/>
      <c r="EP512" s="673"/>
      <c r="EQ512" s="673"/>
      <c r="ER512" s="673"/>
      <c r="ES512" s="673"/>
      <c r="ET512" s="673"/>
      <c r="EU512" s="673"/>
      <c r="EV512" s="673"/>
      <c r="EW512" s="673"/>
      <c r="EX512" s="673"/>
      <c r="EY512" s="673"/>
      <c r="EZ512" s="673"/>
      <c r="FA512" s="673"/>
      <c r="FB512" s="673"/>
      <c r="FC512" s="673"/>
      <c r="FD512" s="673"/>
      <c r="FE512" s="673"/>
      <c r="FF512" s="673"/>
      <c r="FG512" s="673"/>
      <c r="FH512" s="673"/>
      <c r="FI512" s="673"/>
      <c r="FJ512" s="673"/>
      <c r="FK512" s="673"/>
      <c r="FL512" s="673"/>
      <c r="FM512" s="673"/>
      <c r="FN512" s="673"/>
      <c r="FO512" s="673"/>
      <c r="FP512" s="673"/>
      <c r="FQ512" s="673"/>
      <c r="FR512" s="673"/>
      <c r="FS512" s="673"/>
      <c r="FT512" s="673"/>
      <c r="FU512" s="673"/>
      <c r="FV512" s="673"/>
      <c r="FW512" s="673"/>
      <c r="FX512" s="673"/>
      <c r="FY512" s="673"/>
      <c r="FZ512" s="673"/>
      <c r="GA512" s="673"/>
      <c r="GB512" s="673"/>
      <c r="GC512" s="673"/>
      <c r="GD512" s="673"/>
      <c r="GE512" s="673"/>
      <c r="GF512" s="673"/>
      <c r="GG512" s="673"/>
      <c r="GH512" s="673"/>
      <c r="GI512" s="673"/>
      <c r="GJ512" s="673"/>
      <c r="GK512" s="673"/>
      <c r="GL512" s="673"/>
      <c r="GM512" s="673"/>
      <c r="GN512" s="673"/>
      <c r="GO512" s="673"/>
      <c r="GP512" s="673"/>
      <c r="GQ512" s="673"/>
      <c r="GR512" s="673"/>
      <c r="GS512" s="673"/>
      <c r="GT512" s="673"/>
      <c r="GU512" s="673"/>
      <c r="GV512" s="673"/>
      <c r="GW512" s="673"/>
      <c r="GX512" s="673"/>
      <c r="GY512" s="673"/>
      <c r="GZ512" s="673"/>
      <c r="HA512" s="673"/>
      <c r="HB512" s="673"/>
      <c r="HC512" s="673"/>
      <c r="HD512" s="673"/>
      <c r="HE512" s="673"/>
      <c r="HF512" s="673"/>
      <c r="HG512" s="673"/>
      <c r="HH512" s="673"/>
      <c r="HI512" s="673"/>
      <c r="HJ512" s="673"/>
      <c r="HK512" s="673"/>
      <c r="HL512" s="673"/>
      <c r="HM512" s="673"/>
      <c r="HN512" s="673"/>
      <c r="HO512" s="673"/>
      <c r="HP512" s="673"/>
      <c r="HQ512" s="673"/>
      <c r="HR512" s="673"/>
      <c r="HS512" s="673"/>
      <c r="HT512" s="673"/>
      <c r="HU512" s="673"/>
      <c r="HV512" s="673"/>
      <c r="HW512" s="673"/>
      <c r="HX512" s="673"/>
      <c r="HY512" s="673"/>
      <c r="HZ512" s="673"/>
      <c r="IA512" s="673"/>
      <c r="IB512" s="673"/>
      <c r="IC512" s="673"/>
      <c r="ID512" s="673"/>
      <c r="IE512" s="673"/>
      <c r="IF512" s="673"/>
      <c r="IG512" s="673"/>
      <c r="IH512" s="673"/>
      <c r="II512" s="673"/>
      <c r="IJ512" s="673"/>
      <c r="IK512" s="673"/>
      <c r="IL512" s="673"/>
      <c r="IM512" s="673"/>
      <c r="IN512" s="673"/>
      <c r="IO512" s="673"/>
      <c r="IP512" s="673"/>
      <c r="IQ512" s="664"/>
    </row>
    <row r="513" spans="18:251" ht="16.5" hidden="1" customHeight="1">
      <c r="R513" s="659"/>
      <c r="S513" s="659"/>
      <c r="T513" s="659"/>
      <c r="U513" s="664"/>
      <c r="V513" s="660"/>
      <c r="W513" s="664"/>
      <c r="X513" s="664"/>
      <c r="Y513" s="664"/>
      <c r="Z513" s="664"/>
      <c r="AA513" s="664"/>
      <c r="AB513" s="664"/>
      <c r="AC513" s="664"/>
      <c r="AD513" s="664"/>
      <c r="AE513" s="664"/>
      <c r="AF513" s="664"/>
      <c r="AG513" s="664"/>
      <c r="AH513" s="664"/>
      <c r="AI513" s="664"/>
      <c r="AJ513" s="664"/>
      <c r="AK513" s="664"/>
      <c r="AL513" s="664"/>
      <c r="AM513" s="664"/>
      <c r="AN513" s="664"/>
      <c r="AO513" s="664"/>
      <c r="AP513" s="664"/>
      <c r="AQ513" s="664"/>
      <c r="AR513" s="664"/>
      <c r="AS513" s="664"/>
      <c r="AT513" s="664"/>
      <c r="AU513" s="664"/>
      <c r="AV513" s="664"/>
      <c r="AW513" s="664"/>
      <c r="AX513" s="664"/>
      <c r="AY513" s="664"/>
      <c r="AZ513" s="664"/>
      <c r="BA513" s="664"/>
      <c r="BB513" s="664"/>
      <c r="BC513" s="664"/>
      <c r="BD513" s="664"/>
      <c r="BE513" s="664"/>
      <c r="BF513" s="664"/>
      <c r="BG513" s="664"/>
      <c r="BH513" s="664"/>
      <c r="BI513" s="664"/>
      <c r="BJ513" s="664"/>
      <c r="BK513" s="664"/>
      <c r="BL513" s="664"/>
      <c r="BM513" s="664"/>
      <c r="BN513" s="664"/>
      <c r="BO513" s="664"/>
      <c r="BP513" s="664"/>
      <c r="BQ513" s="664"/>
      <c r="BR513" s="664"/>
      <c r="BS513" s="664"/>
      <c r="BT513" s="664"/>
      <c r="BU513" s="664"/>
      <c r="BV513" s="664"/>
      <c r="BW513" s="664"/>
      <c r="BX513" s="664"/>
      <c r="BY513" s="664"/>
      <c r="BZ513" s="664"/>
      <c r="CA513" s="664"/>
      <c r="CB513" s="664"/>
      <c r="CC513" s="664"/>
      <c r="CD513" s="664"/>
      <c r="CE513" s="664"/>
      <c r="CF513" s="664"/>
      <c r="CG513" s="664"/>
      <c r="CH513" s="664"/>
      <c r="CI513" s="664"/>
      <c r="CJ513" s="664"/>
      <c r="CK513" s="664"/>
      <c r="CL513" s="664"/>
      <c r="CM513" s="664"/>
      <c r="CN513" s="664"/>
      <c r="CO513" s="664"/>
      <c r="CP513" s="664"/>
      <c r="CQ513" s="664"/>
      <c r="CR513" s="664"/>
      <c r="CS513" s="664"/>
      <c r="CT513" s="664"/>
      <c r="CU513" s="664"/>
      <c r="CV513" s="664"/>
      <c r="CW513" s="664"/>
      <c r="CX513" s="664"/>
      <c r="CY513" s="664"/>
      <c r="CZ513" s="664"/>
      <c r="DA513" s="664"/>
      <c r="DB513" s="664"/>
      <c r="DC513" s="664"/>
      <c r="DD513" s="664"/>
      <c r="DE513" s="664"/>
      <c r="DF513" s="664"/>
      <c r="DG513" s="664"/>
      <c r="DH513" s="664"/>
      <c r="DI513" s="664"/>
      <c r="DJ513" s="664"/>
      <c r="DK513" s="664"/>
      <c r="DL513" s="664"/>
      <c r="DM513" s="664"/>
      <c r="DN513" s="664"/>
      <c r="DO513" s="664"/>
      <c r="DP513" s="664"/>
      <c r="DQ513" s="664"/>
      <c r="DR513" s="664"/>
      <c r="DS513" s="664"/>
      <c r="DT513" s="664"/>
      <c r="DU513" s="664"/>
      <c r="DV513" s="664"/>
      <c r="DW513" s="664"/>
      <c r="DX513" s="664"/>
      <c r="DY513" s="664"/>
      <c r="DZ513" s="664"/>
      <c r="EA513" s="664"/>
      <c r="EB513" s="664"/>
      <c r="EC513" s="664"/>
      <c r="ED513" s="664"/>
      <c r="EE513" s="659"/>
      <c r="EF513" s="662"/>
      <c r="EG513" s="662"/>
      <c r="EH513" s="662"/>
      <c r="EI513" s="216"/>
      <c r="EJ513" s="673"/>
      <c r="EK513" s="673"/>
      <c r="EL513" s="673"/>
      <c r="EM513" s="673"/>
      <c r="EN513" s="673"/>
      <c r="EO513" s="673"/>
      <c r="EP513" s="673"/>
      <c r="EQ513" s="673"/>
      <c r="ER513" s="673"/>
      <c r="ES513" s="673"/>
      <c r="ET513" s="673"/>
      <c r="EU513" s="673"/>
      <c r="EV513" s="673"/>
      <c r="EW513" s="673"/>
      <c r="EX513" s="673"/>
      <c r="EY513" s="673"/>
      <c r="EZ513" s="673"/>
      <c r="FA513" s="673"/>
      <c r="FB513" s="673"/>
      <c r="FC513" s="673"/>
      <c r="FD513" s="673"/>
      <c r="FE513" s="673"/>
      <c r="FF513" s="673"/>
      <c r="FG513" s="673"/>
      <c r="FH513" s="673"/>
      <c r="FI513" s="673"/>
      <c r="FJ513" s="673"/>
      <c r="FK513" s="673"/>
      <c r="FL513" s="673"/>
      <c r="FM513" s="673"/>
      <c r="FN513" s="673"/>
      <c r="FO513" s="673"/>
      <c r="FP513" s="673"/>
      <c r="FQ513" s="673"/>
      <c r="FR513" s="673"/>
      <c r="FS513" s="673"/>
      <c r="FT513" s="673"/>
      <c r="FU513" s="673"/>
      <c r="FV513" s="673"/>
      <c r="FW513" s="673"/>
      <c r="FX513" s="673"/>
      <c r="FY513" s="673"/>
      <c r="FZ513" s="673"/>
      <c r="GA513" s="673"/>
      <c r="GB513" s="673"/>
      <c r="GC513" s="673"/>
      <c r="GD513" s="673"/>
      <c r="GE513" s="673"/>
      <c r="GF513" s="673"/>
      <c r="GG513" s="673"/>
      <c r="GH513" s="673"/>
      <c r="GI513" s="673"/>
      <c r="GJ513" s="673"/>
      <c r="GK513" s="673"/>
      <c r="GL513" s="673"/>
      <c r="GM513" s="673"/>
      <c r="GN513" s="673"/>
      <c r="GO513" s="673"/>
      <c r="GP513" s="673"/>
      <c r="GQ513" s="673"/>
      <c r="GR513" s="673"/>
      <c r="GS513" s="673"/>
      <c r="GT513" s="673"/>
      <c r="GU513" s="673"/>
      <c r="GV513" s="673"/>
      <c r="GW513" s="673"/>
      <c r="GX513" s="673"/>
      <c r="GY513" s="673"/>
      <c r="GZ513" s="673"/>
      <c r="HA513" s="673"/>
      <c r="HB513" s="673"/>
      <c r="HC513" s="673"/>
      <c r="HD513" s="673"/>
      <c r="HE513" s="673"/>
      <c r="HF513" s="673"/>
      <c r="HG513" s="673"/>
      <c r="HH513" s="673"/>
      <c r="HI513" s="673"/>
      <c r="HJ513" s="673"/>
      <c r="HK513" s="673"/>
      <c r="HL513" s="673"/>
      <c r="HM513" s="673"/>
      <c r="HN513" s="673"/>
      <c r="HO513" s="673"/>
      <c r="HP513" s="673"/>
      <c r="HQ513" s="673"/>
      <c r="HR513" s="673"/>
      <c r="HS513" s="673"/>
      <c r="HT513" s="673"/>
      <c r="HU513" s="673"/>
      <c r="HV513" s="673"/>
      <c r="HW513" s="673"/>
      <c r="HX513" s="673"/>
      <c r="HY513" s="673"/>
      <c r="HZ513" s="673"/>
      <c r="IA513" s="673"/>
      <c r="IB513" s="673"/>
      <c r="IC513" s="673"/>
      <c r="ID513" s="673"/>
      <c r="IE513" s="673"/>
      <c r="IF513" s="673"/>
      <c r="IG513" s="673"/>
      <c r="IH513" s="673"/>
      <c r="II513" s="673"/>
      <c r="IJ513" s="673"/>
      <c r="IK513" s="673"/>
      <c r="IL513" s="673"/>
      <c r="IM513" s="673"/>
      <c r="IN513" s="673"/>
      <c r="IO513" s="673"/>
      <c r="IP513" s="673"/>
      <c r="IQ513" s="664"/>
    </row>
    <row r="514" spans="18:251" ht="16.5" hidden="1" customHeight="1">
      <c r="R514" s="659"/>
      <c r="S514" s="659"/>
      <c r="T514" s="659"/>
      <c r="U514" s="664"/>
      <c r="V514" s="660"/>
      <c r="W514" s="664"/>
      <c r="X514" s="664"/>
      <c r="Y514" s="664"/>
      <c r="Z514" s="664"/>
      <c r="AA514" s="664"/>
      <c r="AB514" s="664"/>
      <c r="AC514" s="664"/>
      <c r="AD514" s="664"/>
      <c r="AE514" s="664"/>
      <c r="AF514" s="664"/>
      <c r="AG514" s="664"/>
      <c r="AH514" s="664"/>
      <c r="AI514" s="664"/>
      <c r="AJ514" s="664"/>
      <c r="AK514" s="664"/>
      <c r="AL514" s="664"/>
      <c r="AM514" s="664"/>
      <c r="AN514" s="664"/>
      <c r="AO514" s="664"/>
      <c r="AP514" s="664"/>
      <c r="AQ514" s="664"/>
      <c r="AR514" s="664"/>
      <c r="AS514" s="664"/>
      <c r="AT514" s="664"/>
      <c r="AU514" s="664"/>
      <c r="AV514" s="664"/>
      <c r="AW514" s="664"/>
      <c r="AX514" s="664"/>
      <c r="AY514" s="664"/>
      <c r="AZ514" s="664"/>
      <c r="BA514" s="664"/>
      <c r="BB514" s="664"/>
      <c r="BC514" s="664"/>
      <c r="BD514" s="664"/>
      <c r="BE514" s="664"/>
      <c r="BF514" s="664"/>
      <c r="BG514" s="664"/>
      <c r="BH514" s="664"/>
      <c r="BI514" s="664"/>
      <c r="BJ514" s="664"/>
      <c r="BK514" s="664"/>
      <c r="BL514" s="664"/>
      <c r="BM514" s="664"/>
      <c r="BN514" s="664"/>
      <c r="BO514" s="664"/>
      <c r="BP514" s="664"/>
      <c r="BQ514" s="664"/>
      <c r="BR514" s="664"/>
      <c r="BS514" s="664"/>
      <c r="BT514" s="664"/>
      <c r="BU514" s="664"/>
      <c r="BV514" s="664"/>
      <c r="BW514" s="664"/>
      <c r="BX514" s="664"/>
      <c r="BY514" s="664"/>
      <c r="BZ514" s="664"/>
      <c r="CA514" s="664"/>
      <c r="CB514" s="664"/>
      <c r="CC514" s="664"/>
      <c r="CD514" s="664"/>
      <c r="CE514" s="664"/>
      <c r="CF514" s="664"/>
      <c r="CG514" s="664"/>
      <c r="CH514" s="664"/>
      <c r="CI514" s="664"/>
      <c r="CJ514" s="664"/>
      <c r="CK514" s="664"/>
      <c r="CL514" s="664"/>
      <c r="CM514" s="664"/>
      <c r="CN514" s="664"/>
      <c r="CO514" s="664"/>
      <c r="CP514" s="664"/>
      <c r="CQ514" s="664"/>
      <c r="CR514" s="664"/>
      <c r="CS514" s="664"/>
      <c r="CT514" s="664"/>
      <c r="CU514" s="664"/>
      <c r="CV514" s="664"/>
      <c r="CW514" s="664"/>
      <c r="CX514" s="664"/>
      <c r="CY514" s="664"/>
      <c r="CZ514" s="664"/>
      <c r="DA514" s="664"/>
      <c r="DB514" s="664"/>
      <c r="DC514" s="664"/>
      <c r="DD514" s="664"/>
      <c r="DE514" s="664"/>
      <c r="DF514" s="664"/>
      <c r="DG514" s="664"/>
      <c r="DH514" s="664"/>
      <c r="DI514" s="664"/>
      <c r="DJ514" s="664"/>
      <c r="DK514" s="664"/>
      <c r="DL514" s="664"/>
      <c r="DM514" s="664"/>
      <c r="DN514" s="664"/>
      <c r="DO514" s="664"/>
      <c r="DP514" s="664"/>
      <c r="DQ514" s="664"/>
      <c r="DR514" s="664"/>
      <c r="DS514" s="664"/>
      <c r="DT514" s="664"/>
      <c r="DU514" s="664"/>
      <c r="DV514" s="664"/>
      <c r="DW514" s="664"/>
      <c r="DX514" s="664"/>
      <c r="DY514" s="664"/>
      <c r="DZ514" s="664"/>
      <c r="EA514" s="664"/>
      <c r="EB514" s="664"/>
      <c r="EC514" s="664"/>
      <c r="ED514" s="664"/>
      <c r="EE514" s="659"/>
      <c r="EF514" s="662"/>
      <c r="EG514" s="662"/>
      <c r="EH514" s="662"/>
      <c r="EI514" s="216"/>
      <c r="EJ514" s="673"/>
      <c r="EK514" s="673"/>
      <c r="EL514" s="673"/>
      <c r="EM514" s="673"/>
      <c r="EN514" s="673"/>
      <c r="EO514" s="673"/>
      <c r="EP514" s="673"/>
      <c r="EQ514" s="673"/>
      <c r="ER514" s="673"/>
      <c r="ES514" s="673"/>
      <c r="ET514" s="673"/>
      <c r="EU514" s="673"/>
      <c r="EV514" s="673"/>
      <c r="EW514" s="673"/>
      <c r="EX514" s="673"/>
      <c r="EY514" s="673"/>
      <c r="EZ514" s="673"/>
      <c r="FA514" s="673"/>
      <c r="FB514" s="673"/>
      <c r="FC514" s="673"/>
      <c r="FD514" s="673"/>
      <c r="FE514" s="673"/>
      <c r="FF514" s="673"/>
      <c r="FG514" s="673"/>
      <c r="FH514" s="673"/>
      <c r="FI514" s="673"/>
      <c r="FJ514" s="673"/>
      <c r="FK514" s="673"/>
      <c r="FL514" s="673"/>
      <c r="FM514" s="673"/>
      <c r="FN514" s="673"/>
      <c r="FO514" s="673"/>
      <c r="FP514" s="673"/>
      <c r="FQ514" s="673"/>
      <c r="FR514" s="673"/>
      <c r="FS514" s="673"/>
      <c r="FT514" s="673"/>
      <c r="FU514" s="673"/>
      <c r="FV514" s="673"/>
      <c r="FW514" s="673"/>
      <c r="FX514" s="673"/>
      <c r="FY514" s="673"/>
      <c r="FZ514" s="673"/>
      <c r="GA514" s="673"/>
      <c r="GB514" s="673"/>
      <c r="GC514" s="673"/>
      <c r="GD514" s="673"/>
      <c r="GE514" s="673"/>
      <c r="GF514" s="673"/>
      <c r="GG514" s="673"/>
      <c r="GH514" s="673"/>
      <c r="GI514" s="673"/>
      <c r="GJ514" s="673"/>
      <c r="GK514" s="673"/>
      <c r="GL514" s="673"/>
      <c r="GM514" s="673"/>
      <c r="GN514" s="673"/>
      <c r="GO514" s="673"/>
      <c r="GP514" s="673"/>
      <c r="GQ514" s="673"/>
      <c r="GR514" s="673"/>
      <c r="GS514" s="673"/>
      <c r="GT514" s="673"/>
      <c r="GU514" s="673"/>
      <c r="GV514" s="673"/>
      <c r="GW514" s="673"/>
      <c r="GX514" s="673"/>
      <c r="GY514" s="673"/>
      <c r="GZ514" s="673"/>
      <c r="HA514" s="673"/>
      <c r="HB514" s="673"/>
      <c r="HC514" s="673"/>
      <c r="HD514" s="673"/>
      <c r="HE514" s="673"/>
      <c r="HF514" s="673"/>
      <c r="HG514" s="673"/>
      <c r="HH514" s="673"/>
      <c r="HI514" s="673"/>
      <c r="HJ514" s="673"/>
      <c r="HK514" s="673"/>
      <c r="HL514" s="673"/>
      <c r="HM514" s="673"/>
      <c r="HN514" s="673"/>
      <c r="HO514" s="673"/>
      <c r="HP514" s="673"/>
      <c r="HQ514" s="673"/>
      <c r="HR514" s="673"/>
      <c r="HS514" s="673"/>
      <c r="HT514" s="673"/>
      <c r="HU514" s="673"/>
      <c r="HV514" s="673"/>
      <c r="HW514" s="673"/>
      <c r="HX514" s="673"/>
      <c r="HY514" s="673"/>
      <c r="HZ514" s="673"/>
      <c r="IA514" s="673"/>
      <c r="IB514" s="673"/>
      <c r="IC514" s="673"/>
      <c r="ID514" s="673"/>
      <c r="IE514" s="673"/>
      <c r="IF514" s="673"/>
      <c r="IG514" s="673"/>
      <c r="IH514" s="673"/>
      <c r="II514" s="673"/>
      <c r="IJ514" s="673"/>
      <c r="IK514" s="673"/>
      <c r="IL514" s="673"/>
      <c r="IM514" s="673"/>
      <c r="IN514" s="673"/>
      <c r="IO514" s="673"/>
      <c r="IP514" s="673"/>
      <c r="IQ514" s="664"/>
    </row>
    <row r="515" spans="18:251" ht="16.5" hidden="1" customHeight="1">
      <c r="R515" s="659"/>
      <c r="S515" s="659"/>
      <c r="T515" s="659"/>
      <c r="U515" s="664"/>
      <c r="V515" s="660"/>
      <c r="W515" s="664"/>
      <c r="X515" s="664"/>
      <c r="Y515" s="664"/>
      <c r="Z515" s="664"/>
      <c r="AA515" s="664"/>
      <c r="AB515" s="664"/>
      <c r="AC515" s="664"/>
      <c r="AD515" s="664"/>
      <c r="AE515" s="664"/>
      <c r="AF515" s="664"/>
      <c r="AG515" s="664"/>
      <c r="AH515" s="664"/>
      <c r="AI515" s="664"/>
      <c r="AJ515" s="664"/>
      <c r="AK515" s="664"/>
      <c r="AL515" s="664"/>
      <c r="AM515" s="664"/>
      <c r="AN515" s="664"/>
      <c r="AO515" s="664"/>
      <c r="AP515" s="664"/>
      <c r="AQ515" s="664"/>
      <c r="AR515" s="664"/>
      <c r="AS515" s="664"/>
      <c r="AT515" s="664"/>
      <c r="AU515" s="664"/>
      <c r="AV515" s="664"/>
      <c r="AW515" s="664"/>
      <c r="AX515" s="664"/>
      <c r="AY515" s="664"/>
      <c r="AZ515" s="664"/>
      <c r="BA515" s="664"/>
      <c r="BB515" s="664"/>
      <c r="BC515" s="664"/>
      <c r="BD515" s="664"/>
      <c r="BE515" s="664"/>
      <c r="BF515" s="664"/>
      <c r="BG515" s="664"/>
      <c r="BH515" s="664"/>
      <c r="BI515" s="664"/>
      <c r="BJ515" s="664"/>
      <c r="BK515" s="664"/>
      <c r="BL515" s="664"/>
      <c r="BM515" s="664"/>
      <c r="BN515" s="664"/>
      <c r="BO515" s="664"/>
      <c r="BP515" s="664"/>
      <c r="BQ515" s="664"/>
      <c r="BR515" s="664"/>
      <c r="BS515" s="664"/>
      <c r="BT515" s="664"/>
      <c r="BU515" s="664"/>
      <c r="BV515" s="664"/>
      <c r="BW515" s="664"/>
      <c r="BX515" s="664"/>
      <c r="BY515" s="664"/>
      <c r="BZ515" s="664"/>
      <c r="CA515" s="664"/>
      <c r="CB515" s="664"/>
      <c r="CC515" s="664"/>
      <c r="CD515" s="664"/>
      <c r="CE515" s="664"/>
      <c r="CF515" s="664"/>
      <c r="CG515" s="664"/>
      <c r="CH515" s="664"/>
      <c r="CI515" s="664"/>
      <c r="CJ515" s="664"/>
      <c r="CK515" s="664"/>
      <c r="CL515" s="664"/>
      <c r="CM515" s="664"/>
      <c r="CN515" s="664"/>
      <c r="CO515" s="664"/>
      <c r="CP515" s="664"/>
      <c r="CQ515" s="664"/>
      <c r="CR515" s="664"/>
      <c r="CS515" s="664"/>
      <c r="CT515" s="664"/>
      <c r="CU515" s="664"/>
      <c r="CV515" s="664"/>
      <c r="CW515" s="664"/>
      <c r="CX515" s="664"/>
      <c r="CY515" s="664"/>
      <c r="CZ515" s="664"/>
      <c r="DA515" s="664"/>
      <c r="DB515" s="664"/>
      <c r="DC515" s="664"/>
      <c r="DD515" s="664"/>
      <c r="DE515" s="664"/>
      <c r="DF515" s="664"/>
      <c r="DG515" s="664"/>
      <c r="DH515" s="664"/>
      <c r="DI515" s="664"/>
      <c r="DJ515" s="664"/>
      <c r="DK515" s="664"/>
      <c r="DL515" s="664"/>
      <c r="DM515" s="664"/>
      <c r="DN515" s="664"/>
      <c r="DO515" s="664"/>
      <c r="DP515" s="664"/>
      <c r="DQ515" s="664"/>
      <c r="DR515" s="664"/>
      <c r="DS515" s="664"/>
      <c r="DT515" s="664"/>
      <c r="DU515" s="664"/>
      <c r="DV515" s="664"/>
      <c r="DW515" s="664"/>
      <c r="DX515" s="664"/>
      <c r="DY515" s="664"/>
      <c r="DZ515" s="664"/>
      <c r="EA515" s="664"/>
      <c r="EB515" s="664"/>
      <c r="EC515" s="664"/>
      <c r="ED515" s="664"/>
      <c r="EE515" s="659"/>
      <c r="EF515" s="662"/>
      <c r="EG515" s="662"/>
      <c r="EH515" s="662"/>
      <c r="EI515" s="216"/>
      <c r="EJ515" s="673"/>
      <c r="EK515" s="673"/>
      <c r="EL515" s="673"/>
      <c r="EM515" s="673"/>
      <c r="EN515" s="673"/>
      <c r="EO515" s="673"/>
      <c r="EP515" s="673"/>
      <c r="EQ515" s="673"/>
      <c r="ER515" s="673"/>
      <c r="ES515" s="673"/>
      <c r="ET515" s="673"/>
      <c r="EU515" s="673"/>
      <c r="EV515" s="673"/>
      <c r="EW515" s="673"/>
      <c r="EX515" s="673"/>
      <c r="EY515" s="673"/>
      <c r="EZ515" s="673"/>
      <c r="FA515" s="673"/>
      <c r="FB515" s="673"/>
      <c r="FC515" s="673"/>
      <c r="FD515" s="673"/>
      <c r="FE515" s="673"/>
      <c r="FF515" s="673"/>
      <c r="FG515" s="673"/>
      <c r="FH515" s="673"/>
      <c r="FI515" s="673"/>
      <c r="FJ515" s="673"/>
      <c r="FK515" s="673"/>
      <c r="FL515" s="673"/>
      <c r="FM515" s="673"/>
      <c r="FN515" s="673"/>
      <c r="FO515" s="673"/>
      <c r="FP515" s="673"/>
      <c r="FQ515" s="673"/>
      <c r="FR515" s="673"/>
      <c r="FS515" s="673"/>
      <c r="FT515" s="673"/>
      <c r="FU515" s="673"/>
      <c r="FV515" s="673"/>
      <c r="FW515" s="673"/>
      <c r="FX515" s="673"/>
      <c r="FY515" s="673"/>
      <c r="FZ515" s="673"/>
      <c r="GA515" s="673"/>
      <c r="GB515" s="673"/>
      <c r="GC515" s="673"/>
      <c r="GD515" s="673"/>
      <c r="GE515" s="673"/>
      <c r="GF515" s="673"/>
      <c r="GG515" s="673"/>
      <c r="GH515" s="673"/>
      <c r="GI515" s="673"/>
      <c r="GJ515" s="673"/>
      <c r="GK515" s="673"/>
      <c r="GL515" s="673"/>
      <c r="GM515" s="673"/>
      <c r="GN515" s="673"/>
      <c r="GO515" s="673"/>
      <c r="GP515" s="673"/>
      <c r="GQ515" s="673"/>
      <c r="GR515" s="673"/>
      <c r="GS515" s="673"/>
      <c r="GT515" s="673"/>
      <c r="GU515" s="673"/>
      <c r="GV515" s="673"/>
      <c r="GW515" s="673"/>
      <c r="GX515" s="673"/>
      <c r="GY515" s="673"/>
      <c r="GZ515" s="673"/>
      <c r="HA515" s="673"/>
      <c r="HB515" s="673"/>
      <c r="HC515" s="673"/>
      <c r="HD515" s="673"/>
      <c r="HE515" s="673"/>
      <c r="HF515" s="673"/>
      <c r="HG515" s="673"/>
      <c r="HH515" s="673"/>
      <c r="HI515" s="673"/>
      <c r="HJ515" s="673"/>
      <c r="HK515" s="673"/>
      <c r="HL515" s="673"/>
      <c r="HM515" s="673"/>
      <c r="HN515" s="673"/>
      <c r="HO515" s="673"/>
      <c r="HP515" s="673"/>
      <c r="HQ515" s="673"/>
      <c r="HR515" s="673"/>
      <c r="HS515" s="673"/>
      <c r="HT515" s="673"/>
      <c r="HU515" s="673"/>
      <c r="HV515" s="673"/>
      <c r="HW515" s="673"/>
      <c r="HX515" s="673"/>
      <c r="HY515" s="673"/>
      <c r="HZ515" s="673"/>
      <c r="IA515" s="673"/>
      <c r="IB515" s="673"/>
      <c r="IC515" s="673"/>
      <c r="ID515" s="673"/>
      <c r="IE515" s="673"/>
      <c r="IF515" s="673"/>
      <c r="IG515" s="673"/>
      <c r="IH515" s="673"/>
      <c r="II515" s="673"/>
      <c r="IJ515" s="673"/>
      <c r="IK515" s="673"/>
      <c r="IL515" s="673"/>
      <c r="IM515" s="673"/>
      <c r="IN515" s="673"/>
      <c r="IO515" s="673"/>
      <c r="IP515" s="673"/>
      <c r="IQ515" s="664"/>
    </row>
    <row r="516" spans="18:251" ht="16.5" hidden="1" customHeight="1">
      <c r="R516" s="659"/>
      <c r="S516" s="659"/>
      <c r="T516" s="659"/>
      <c r="U516" s="664"/>
      <c r="V516" s="660"/>
      <c r="W516" s="664"/>
      <c r="X516" s="664"/>
      <c r="Y516" s="664"/>
      <c r="Z516" s="664"/>
      <c r="AA516" s="664"/>
      <c r="AB516" s="664"/>
      <c r="AC516" s="664"/>
      <c r="AD516" s="664"/>
      <c r="AE516" s="664"/>
      <c r="AF516" s="664"/>
      <c r="AG516" s="664"/>
      <c r="AH516" s="664"/>
      <c r="AI516" s="664"/>
      <c r="AJ516" s="664"/>
      <c r="AK516" s="664"/>
      <c r="AL516" s="664"/>
      <c r="AM516" s="664"/>
      <c r="AN516" s="664"/>
      <c r="AO516" s="664"/>
      <c r="AP516" s="664"/>
      <c r="AQ516" s="664"/>
      <c r="AR516" s="664"/>
      <c r="AS516" s="664"/>
      <c r="AT516" s="664"/>
      <c r="AU516" s="664"/>
      <c r="AV516" s="664"/>
      <c r="AW516" s="664"/>
      <c r="AX516" s="664"/>
      <c r="AY516" s="664"/>
      <c r="AZ516" s="664"/>
      <c r="BA516" s="664"/>
      <c r="BB516" s="664"/>
      <c r="BC516" s="664"/>
      <c r="BD516" s="664"/>
      <c r="BE516" s="664"/>
      <c r="BF516" s="664"/>
      <c r="BG516" s="664"/>
      <c r="BH516" s="664"/>
      <c r="BI516" s="664"/>
      <c r="BJ516" s="664"/>
      <c r="BK516" s="664"/>
      <c r="BL516" s="664"/>
      <c r="BM516" s="664"/>
      <c r="BN516" s="664"/>
      <c r="BO516" s="664"/>
      <c r="BP516" s="664"/>
      <c r="BQ516" s="664"/>
      <c r="BR516" s="664"/>
      <c r="BS516" s="664"/>
      <c r="BT516" s="664"/>
      <c r="BU516" s="664"/>
      <c r="BV516" s="664"/>
      <c r="BW516" s="664"/>
      <c r="BX516" s="664"/>
      <c r="BY516" s="664"/>
      <c r="BZ516" s="664"/>
      <c r="CA516" s="664"/>
      <c r="CB516" s="664"/>
      <c r="CC516" s="664"/>
      <c r="CD516" s="664"/>
      <c r="CE516" s="664"/>
      <c r="CF516" s="664"/>
      <c r="CG516" s="664"/>
      <c r="CH516" s="664"/>
      <c r="CI516" s="664"/>
      <c r="CJ516" s="664"/>
      <c r="CK516" s="664"/>
      <c r="CL516" s="664"/>
      <c r="CM516" s="664"/>
      <c r="CN516" s="664"/>
      <c r="CO516" s="664"/>
      <c r="CP516" s="664"/>
      <c r="CQ516" s="664"/>
      <c r="CR516" s="664"/>
      <c r="CS516" s="664"/>
      <c r="CT516" s="664"/>
      <c r="CU516" s="664"/>
      <c r="CV516" s="664"/>
      <c r="CW516" s="664"/>
      <c r="CX516" s="664"/>
      <c r="CY516" s="664"/>
      <c r="CZ516" s="664"/>
      <c r="DA516" s="664"/>
      <c r="DB516" s="664"/>
      <c r="DC516" s="664"/>
      <c r="DD516" s="664"/>
      <c r="DE516" s="664"/>
      <c r="DF516" s="664"/>
      <c r="DG516" s="664"/>
      <c r="DH516" s="664"/>
      <c r="DI516" s="664"/>
      <c r="DJ516" s="664"/>
      <c r="DK516" s="664"/>
      <c r="DL516" s="664"/>
      <c r="DM516" s="664"/>
      <c r="DN516" s="664"/>
      <c r="DO516" s="664"/>
      <c r="DP516" s="664"/>
      <c r="DQ516" s="664"/>
      <c r="DR516" s="664"/>
      <c r="DS516" s="664"/>
      <c r="DT516" s="664"/>
      <c r="DU516" s="664"/>
      <c r="DV516" s="664"/>
      <c r="DW516" s="664"/>
      <c r="DX516" s="664"/>
      <c r="DY516" s="664"/>
      <c r="DZ516" s="664"/>
      <c r="EA516" s="664"/>
      <c r="EB516" s="664"/>
      <c r="EC516" s="664"/>
      <c r="ED516" s="664"/>
      <c r="EE516" s="659"/>
      <c r="EF516" s="662"/>
      <c r="EG516" s="662"/>
      <c r="EH516" s="662"/>
      <c r="EI516" s="216"/>
      <c r="EJ516" s="673"/>
      <c r="EK516" s="673"/>
      <c r="EL516" s="673"/>
      <c r="EM516" s="673"/>
      <c r="EN516" s="673"/>
      <c r="EO516" s="673"/>
      <c r="EP516" s="673"/>
      <c r="EQ516" s="673"/>
      <c r="ER516" s="673"/>
      <c r="ES516" s="673"/>
      <c r="ET516" s="673"/>
      <c r="EU516" s="673"/>
      <c r="EV516" s="673"/>
      <c r="EW516" s="673"/>
      <c r="EX516" s="673"/>
      <c r="EY516" s="673"/>
      <c r="EZ516" s="673"/>
      <c r="FA516" s="673"/>
      <c r="FB516" s="673"/>
      <c r="FC516" s="673"/>
      <c r="FD516" s="673"/>
      <c r="FE516" s="673"/>
      <c r="FF516" s="673"/>
      <c r="FG516" s="673"/>
      <c r="FH516" s="673"/>
      <c r="FI516" s="673"/>
      <c r="FJ516" s="673"/>
      <c r="FK516" s="673"/>
      <c r="FL516" s="673"/>
      <c r="FM516" s="673"/>
      <c r="FN516" s="673"/>
      <c r="FO516" s="673"/>
      <c r="FP516" s="673"/>
      <c r="FQ516" s="673"/>
      <c r="FR516" s="673"/>
      <c r="FS516" s="673"/>
      <c r="FT516" s="673"/>
      <c r="FU516" s="673"/>
      <c r="FV516" s="673"/>
      <c r="FW516" s="673"/>
      <c r="FX516" s="673"/>
      <c r="FY516" s="673"/>
      <c r="FZ516" s="673"/>
      <c r="GA516" s="673"/>
      <c r="GB516" s="673"/>
      <c r="GC516" s="673"/>
      <c r="GD516" s="673"/>
      <c r="GE516" s="673"/>
      <c r="GF516" s="673"/>
      <c r="GG516" s="673"/>
      <c r="GH516" s="673"/>
      <c r="GI516" s="673"/>
      <c r="GJ516" s="673"/>
      <c r="GK516" s="673"/>
      <c r="GL516" s="673"/>
      <c r="GM516" s="673"/>
      <c r="GN516" s="673"/>
      <c r="GO516" s="673"/>
      <c r="GP516" s="673"/>
      <c r="GQ516" s="673"/>
      <c r="GR516" s="673"/>
      <c r="GS516" s="673"/>
      <c r="GT516" s="673"/>
      <c r="GU516" s="673"/>
      <c r="GV516" s="673"/>
      <c r="GW516" s="673"/>
      <c r="GX516" s="673"/>
      <c r="GY516" s="673"/>
      <c r="GZ516" s="673"/>
      <c r="HA516" s="673"/>
      <c r="HB516" s="673"/>
      <c r="HC516" s="673"/>
      <c r="HD516" s="673"/>
      <c r="HE516" s="673"/>
      <c r="HF516" s="673"/>
      <c r="HG516" s="673"/>
      <c r="HH516" s="673"/>
      <c r="HI516" s="673"/>
      <c r="HJ516" s="673"/>
      <c r="HK516" s="673"/>
      <c r="HL516" s="673"/>
      <c r="HM516" s="673"/>
      <c r="HN516" s="673"/>
      <c r="HO516" s="673"/>
      <c r="HP516" s="673"/>
      <c r="HQ516" s="673"/>
      <c r="HR516" s="673"/>
      <c r="HS516" s="673"/>
      <c r="HT516" s="673"/>
      <c r="HU516" s="673"/>
      <c r="HV516" s="673"/>
      <c r="HW516" s="673"/>
      <c r="HX516" s="673"/>
      <c r="HY516" s="673"/>
      <c r="HZ516" s="673"/>
      <c r="IA516" s="673"/>
      <c r="IB516" s="673"/>
      <c r="IC516" s="673"/>
      <c r="ID516" s="673"/>
      <c r="IE516" s="673"/>
      <c r="IF516" s="673"/>
      <c r="IG516" s="673"/>
      <c r="IH516" s="673"/>
      <c r="II516" s="673"/>
      <c r="IJ516" s="673"/>
      <c r="IK516" s="673"/>
      <c r="IL516" s="673"/>
      <c r="IM516" s="673"/>
      <c r="IN516" s="673"/>
      <c r="IO516" s="673"/>
      <c r="IP516" s="673"/>
      <c r="IQ516" s="664"/>
    </row>
    <row r="517" spans="18:251" ht="16.5" hidden="1" customHeight="1">
      <c r="R517" s="659"/>
      <c r="S517" s="659"/>
      <c r="T517" s="659"/>
      <c r="U517" s="664"/>
      <c r="V517" s="660"/>
      <c r="W517" s="664"/>
      <c r="X517" s="664"/>
      <c r="Y517" s="664"/>
      <c r="Z517" s="664"/>
      <c r="AA517" s="664"/>
      <c r="AB517" s="664"/>
      <c r="AC517" s="664"/>
      <c r="AD517" s="664"/>
      <c r="AE517" s="664"/>
      <c r="AF517" s="664"/>
      <c r="AG517" s="664"/>
      <c r="AH517" s="664"/>
      <c r="AI517" s="664"/>
      <c r="AJ517" s="664"/>
      <c r="AK517" s="664"/>
      <c r="AL517" s="664"/>
      <c r="AM517" s="664"/>
      <c r="AN517" s="664"/>
      <c r="AO517" s="664"/>
      <c r="AP517" s="664"/>
      <c r="AQ517" s="664"/>
      <c r="AR517" s="664"/>
      <c r="AS517" s="664"/>
      <c r="AT517" s="664"/>
      <c r="AU517" s="664"/>
      <c r="AV517" s="664"/>
      <c r="AW517" s="664"/>
      <c r="AX517" s="664"/>
      <c r="AY517" s="664"/>
      <c r="AZ517" s="664"/>
      <c r="BA517" s="664"/>
      <c r="BB517" s="664"/>
      <c r="BC517" s="664"/>
      <c r="BD517" s="664"/>
      <c r="BE517" s="664"/>
      <c r="BF517" s="664"/>
      <c r="BG517" s="664"/>
      <c r="BH517" s="664"/>
      <c r="BI517" s="664"/>
      <c r="BJ517" s="664"/>
      <c r="BK517" s="664"/>
      <c r="BL517" s="664"/>
      <c r="BM517" s="664"/>
      <c r="BN517" s="664"/>
      <c r="BO517" s="664"/>
      <c r="BP517" s="664"/>
      <c r="BQ517" s="664"/>
      <c r="BR517" s="664"/>
      <c r="BS517" s="664"/>
      <c r="BT517" s="664"/>
      <c r="BU517" s="664"/>
      <c r="BV517" s="664"/>
      <c r="BW517" s="664"/>
      <c r="BX517" s="664"/>
      <c r="BY517" s="664"/>
      <c r="BZ517" s="664"/>
      <c r="CA517" s="664"/>
      <c r="CB517" s="664"/>
      <c r="CC517" s="664"/>
      <c r="CD517" s="664"/>
      <c r="CE517" s="664"/>
      <c r="CF517" s="664"/>
      <c r="CG517" s="664"/>
      <c r="CH517" s="664"/>
      <c r="CI517" s="664"/>
      <c r="CJ517" s="664"/>
      <c r="CK517" s="664"/>
      <c r="CL517" s="664"/>
      <c r="CM517" s="664"/>
      <c r="CN517" s="664"/>
      <c r="CO517" s="664"/>
      <c r="CP517" s="664"/>
      <c r="CQ517" s="664"/>
      <c r="CR517" s="664"/>
      <c r="CS517" s="664"/>
      <c r="CT517" s="664"/>
      <c r="CU517" s="664"/>
      <c r="CV517" s="664"/>
      <c r="CW517" s="664"/>
      <c r="CX517" s="664"/>
      <c r="CY517" s="664"/>
      <c r="CZ517" s="664"/>
      <c r="DA517" s="664"/>
      <c r="DB517" s="664"/>
      <c r="DC517" s="664"/>
      <c r="DD517" s="664"/>
      <c r="DE517" s="664"/>
      <c r="DF517" s="664"/>
      <c r="DG517" s="664"/>
      <c r="DH517" s="664"/>
      <c r="DI517" s="664"/>
      <c r="DJ517" s="664"/>
      <c r="DK517" s="664"/>
      <c r="DL517" s="664"/>
      <c r="DM517" s="664"/>
      <c r="DN517" s="664"/>
      <c r="DO517" s="664"/>
      <c r="DP517" s="664"/>
      <c r="DQ517" s="664"/>
      <c r="DR517" s="664"/>
      <c r="DS517" s="664"/>
      <c r="DT517" s="664"/>
      <c r="DU517" s="664"/>
      <c r="DV517" s="664"/>
      <c r="DW517" s="664"/>
      <c r="DX517" s="664"/>
      <c r="DY517" s="664"/>
      <c r="DZ517" s="664"/>
      <c r="EA517" s="664"/>
      <c r="EB517" s="664"/>
      <c r="EC517" s="664"/>
      <c r="ED517" s="664"/>
      <c r="EE517" s="659"/>
      <c r="EF517" s="662"/>
      <c r="EG517" s="662"/>
      <c r="EH517" s="662"/>
      <c r="EI517" s="216"/>
      <c r="EJ517" s="673"/>
      <c r="EK517" s="673"/>
      <c r="EL517" s="673"/>
      <c r="EM517" s="673"/>
      <c r="EN517" s="673"/>
      <c r="EO517" s="673"/>
      <c r="EP517" s="673"/>
      <c r="EQ517" s="673"/>
      <c r="ER517" s="673"/>
      <c r="ES517" s="673"/>
      <c r="ET517" s="673"/>
      <c r="EU517" s="673"/>
      <c r="EV517" s="673"/>
      <c r="EW517" s="673"/>
      <c r="EX517" s="673"/>
      <c r="EY517" s="673"/>
      <c r="EZ517" s="673"/>
      <c r="FA517" s="673"/>
      <c r="FB517" s="673"/>
      <c r="FC517" s="673"/>
      <c r="FD517" s="673"/>
      <c r="FE517" s="673"/>
      <c r="FF517" s="673"/>
      <c r="FG517" s="673"/>
      <c r="FH517" s="673"/>
      <c r="FI517" s="673"/>
      <c r="FJ517" s="673"/>
      <c r="FK517" s="673"/>
      <c r="FL517" s="673"/>
      <c r="FM517" s="673"/>
      <c r="FN517" s="673"/>
      <c r="FO517" s="673"/>
      <c r="FP517" s="673"/>
      <c r="FQ517" s="673"/>
      <c r="FR517" s="673"/>
      <c r="FS517" s="673"/>
      <c r="FT517" s="673"/>
      <c r="FU517" s="673"/>
      <c r="FV517" s="673"/>
      <c r="FW517" s="673"/>
      <c r="FX517" s="673"/>
      <c r="FY517" s="673"/>
      <c r="FZ517" s="673"/>
      <c r="GA517" s="673"/>
      <c r="GB517" s="673"/>
      <c r="GC517" s="673"/>
      <c r="GD517" s="673"/>
      <c r="GE517" s="673"/>
      <c r="GF517" s="673"/>
      <c r="GG517" s="673"/>
      <c r="GH517" s="673"/>
      <c r="GI517" s="673"/>
      <c r="GJ517" s="673"/>
      <c r="GK517" s="673"/>
      <c r="GL517" s="673"/>
      <c r="GM517" s="673"/>
      <c r="GN517" s="673"/>
      <c r="GO517" s="673"/>
      <c r="GP517" s="673"/>
      <c r="GQ517" s="673"/>
      <c r="GR517" s="673"/>
      <c r="GS517" s="673"/>
      <c r="GT517" s="673"/>
      <c r="GU517" s="673"/>
      <c r="GV517" s="673"/>
      <c r="GW517" s="673"/>
      <c r="GX517" s="673"/>
      <c r="GY517" s="673"/>
      <c r="GZ517" s="673"/>
      <c r="HA517" s="673"/>
      <c r="HB517" s="673"/>
      <c r="HC517" s="673"/>
      <c r="HD517" s="673"/>
      <c r="HE517" s="673"/>
      <c r="HF517" s="673"/>
      <c r="HG517" s="673"/>
      <c r="HH517" s="673"/>
      <c r="HI517" s="673"/>
      <c r="HJ517" s="673"/>
      <c r="HK517" s="673"/>
      <c r="HL517" s="673"/>
      <c r="HM517" s="673"/>
      <c r="HN517" s="673"/>
      <c r="HO517" s="673"/>
      <c r="HP517" s="673"/>
      <c r="HQ517" s="673"/>
      <c r="HR517" s="673"/>
      <c r="HS517" s="673"/>
      <c r="HT517" s="673"/>
      <c r="HU517" s="673"/>
      <c r="HV517" s="673"/>
      <c r="HW517" s="673"/>
      <c r="HX517" s="673"/>
      <c r="HY517" s="673"/>
      <c r="HZ517" s="673"/>
      <c r="IA517" s="673"/>
      <c r="IB517" s="673"/>
      <c r="IC517" s="673"/>
      <c r="ID517" s="673"/>
      <c r="IE517" s="673"/>
      <c r="IF517" s="673"/>
      <c r="IG517" s="673"/>
      <c r="IH517" s="673"/>
      <c r="II517" s="673"/>
      <c r="IJ517" s="673"/>
      <c r="IK517" s="673"/>
      <c r="IL517" s="673"/>
      <c r="IM517" s="673"/>
      <c r="IN517" s="673"/>
      <c r="IO517" s="673"/>
      <c r="IP517" s="673"/>
      <c r="IQ517" s="664"/>
    </row>
    <row r="518" spans="18:251" ht="16.5" hidden="1" customHeight="1">
      <c r="R518" s="659"/>
      <c r="S518" s="659"/>
      <c r="T518" s="659"/>
      <c r="U518" s="664"/>
      <c r="V518" s="660"/>
      <c r="W518" s="664"/>
      <c r="X518" s="664"/>
      <c r="Y518" s="664"/>
      <c r="Z518" s="664"/>
      <c r="AA518" s="664"/>
      <c r="AB518" s="664"/>
      <c r="AC518" s="664"/>
      <c r="AD518" s="664"/>
      <c r="AE518" s="664"/>
      <c r="AF518" s="664"/>
      <c r="AG518" s="664"/>
      <c r="AH518" s="664"/>
      <c r="AI518" s="664"/>
      <c r="AJ518" s="664"/>
      <c r="AK518" s="664"/>
      <c r="AL518" s="664"/>
      <c r="AM518" s="664"/>
      <c r="AN518" s="664"/>
      <c r="AO518" s="664"/>
      <c r="AP518" s="664"/>
      <c r="AQ518" s="664"/>
      <c r="AR518" s="664"/>
      <c r="AS518" s="664"/>
      <c r="AT518" s="664"/>
      <c r="AU518" s="664"/>
      <c r="AV518" s="664"/>
      <c r="AW518" s="664"/>
      <c r="AX518" s="664"/>
      <c r="AY518" s="664"/>
      <c r="AZ518" s="664"/>
      <c r="BA518" s="664"/>
      <c r="BB518" s="664"/>
      <c r="BC518" s="664"/>
      <c r="BD518" s="664"/>
      <c r="BE518" s="664"/>
      <c r="BF518" s="664"/>
      <c r="BG518" s="664"/>
      <c r="BH518" s="664"/>
      <c r="BI518" s="664"/>
      <c r="BJ518" s="664"/>
      <c r="BK518" s="664"/>
      <c r="BL518" s="664"/>
      <c r="BM518" s="664"/>
      <c r="BN518" s="664"/>
      <c r="BO518" s="664"/>
      <c r="BP518" s="664"/>
      <c r="BQ518" s="664"/>
      <c r="BR518" s="664"/>
      <c r="BS518" s="664"/>
      <c r="BT518" s="664"/>
      <c r="BU518" s="664"/>
      <c r="BV518" s="664"/>
      <c r="BW518" s="664"/>
      <c r="BX518" s="664"/>
      <c r="BY518" s="664"/>
      <c r="BZ518" s="664"/>
      <c r="CA518" s="664"/>
      <c r="CB518" s="664"/>
      <c r="CC518" s="664"/>
      <c r="CD518" s="664"/>
      <c r="CE518" s="664"/>
      <c r="CF518" s="664"/>
      <c r="CG518" s="664"/>
      <c r="CH518" s="664"/>
      <c r="CI518" s="664"/>
      <c r="CJ518" s="664"/>
      <c r="CK518" s="664"/>
      <c r="CL518" s="664"/>
      <c r="CM518" s="664"/>
      <c r="CN518" s="664"/>
      <c r="CO518" s="664"/>
      <c r="CP518" s="664"/>
      <c r="CQ518" s="664"/>
      <c r="CR518" s="664"/>
      <c r="CS518" s="664"/>
      <c r="CT518" s="664"/>
      <c r="CU518" s="664"/>
      <c r="CV518" s="664"/>
      <c r="CW518" s="664"/>
      <c r="CX518" s="664"/>
      <c r="CY518" s="664"/>
      <c r="CZ518" s="664"/>
      <c r="DA518" s="664"/>
      <c r="DB518" s="664"/>
      <c r="DC518" s="664"/>
      <c r="DD518" s="664"/>
      <c r="DE518" s="664"/>
      <c r="DF518" s="664"/>
      <c r="DG518" s="664"/>
      <c r="DH518" s="664"/>
      <c r="DI518" s="664"/>
      <c r="DJ518" s="664"/>
      <c r="DK518" s="664"/>
      <c r="DL518" s="664"/>
      <c r="DM518" s="664"/>
      <c r="DN518" s="664"/>
      <c r="DO518" s="664"/>
      <c r="DP518" s="664"/>
      <c r="DQ518" s="664"/>
      <c r="DR518" s="664"/>
      <c r="DS518" s="664"/>
      <c r="DT518" s="664"/>
      <c r="DU518" s="664"/>
      <c r="DV518" s="664"/>
      <c r="DW518" s="664"/>
      <c r="DX518" s="664"/>
      <c r="DY518" s="664"/>
      <c r="DZ518" s="664"/>
      <c r="EA518" s="664"/>
      <c r="EB518" s="664"/>
      <c r="EC518" s="664"/>
      <c r="ED518" s="664"/>
      <c r="EE518" s="659"/>
      <c r="EF518" s="662"/>
      <c r="EG518" s="662"/>
      <c r="EH518" s="662"/>
      <c r="EI518" s="216"/>
      <c r="EJ518" s="673"/>
      <c r="EK518" s="673"/>
      <c r="EL518" s="673"/>
      <c r="EM518" s="673"/>
      <c r="EN518" s="673"/>
      <c r="EO518" s="673"/>
      <c r="EP518" s="673"/>
      <c r="EQ518" s="673"/>
      <c r="ER518" s="673"/>
      <c r="ES518" s="673"/>
      <c r="ET518" s="673"/>
      <c r="EU518" s="673"/>
      <c r="EV518" s="673"/>
      <c r="EW518" s="673"/>
      <c r="EX518" s="673"/>
      <c r="EY518" s="673"/>
      <c r="EZ518" s="673"/>
      <c r="FA518" s="673"/>
      <c r="FB518" s="673"/>
      <c r="FC518" s="673"/>
      <c r="FD518" s="673"/>
      <c r="FE518" s="673"/>
      <c r="FF518" s="673"/>
      <c r="FG518" s="673"/>
      <c r="FH518" s="673"/>
      <c r="FI518" s="673"/>
      <c r="FJ518" s="673"/>
      <c r="FK518" s="673"/>
      <c r="FL518" s="673"/>
      <c r="FM518" s="673"/>
      <c r="FN518" s="673"/>
      <c r="FO518" s="673"/>
      <c r="FP518" s="673"/>
      <c r="FQ518" s="673"/>
      <c r="FR518" s="673"/>
      <c r="FS518" s="673"/>
      <c r="FT518" s="673"/>
      <c r="FU518" s="673"/>
      <c r="FV518" s="673"/>
      <c r="FW518" s="673"/>
      <c r="FX518" s="673"/>
      <c r="FY518" s="673"/>
      <c r="FZ518" s="673"/>
      <c r="GA518" s="673"/>
      <c r="GB518" s="673"/>
      <c r="GC518" s="673"/>
      <c r="GD518" s="673"/>
      <c r="GE518" s="673"/>
      <c r="GF518" s="673"/>
      <c r="GG518" s="673"/>
      <c r="GH518" s="673"/>
      <c r="GI518" s="673"/>
      <c r="GJ518" s="673"/>
      <c r="GK518" s="673"/>
      <c r="GL518" s="673"/>
      <c r="GM518" s="673"/>
      <c r="GN518" s="673"/>
      <c r="GO518" s="673"/>
      <c r="GP518" s="673"/>
      <c r="GQ518" s="673"/>
      <c r="GR518" s="673"/>
      <c r="GS518" s="673"/>
      <c r="GT518" s="673"/>
      <c r="GU518" s="673"/>
      <c r="GV518" s="673"/>
      <c r="GW518" s="673"/>
      <c r="GX518" s="673"/>
      <c r="GY518" s="673"/>
      <c r="GZ518" s="673"/>
      <c r="HA518" s="673"/>
      <c r="HB518" s="673"/>
      <c r="HC518" s="673"/>
      <c r="HD518" s="673"/>
      <c r="HE518" s="673"/>
      <c r="HF518" s="673"/>
      <c r="HG518" s="673"/>
      <c r="HH518" s="673"/>
      <c r="HI518" s="673"/>
      <c r="HJ518" s="673"/>
      <c r="HK518" s="673"/>
      <c r="HL518" s="673"/>
      <c r="HM518" s="673"/>
      <c r="HN518" s="673"/>
      <c r="HO518" s="673"/>
      <c r="HP518" s="673"/>
      <c r="HQ518" s="673"/>
      <c r="HR518" s="673"/>
      <c r="HS518" s="673"/>
      <c r="HT518" s="673"/>
      <c r="HU518" s="673"/>
      <c r="HV518" s="673"/>
      <c r="HW518" s="673"/>
      <c r="HX518" s="673"/>
      <c r="HY518" s="673"/>
      <c r="HZ518" s="673"/>
      <c r="IA518" s="673"/>
      <c r="IB518" s="673"/>
      <c r="IC518" s="673"/>
      <c r="ID518" s="673"/>
      <c r="IE518" s="673"/>
      <c r="IF518" s="673"/>
      <c r="IG518" s="673"/>
      <c r="IH518" s="673"/>
      <c r="II518" s="673"/>
      <c r="IJ518" s="673"/>
      <c r="IK518" s="673"/>
      <c r="IL518" s="673"/>
      <c r="IM518" s="673"/>
      <c r="IN518" s="673"/>
      <c r="IO518" s="673"/>
      <c r="IP518" s="673"/>
      <c r="IQ518" s="664"/>
    </row>
    <row r="519" spans="18:251" ht="16.5" hidden="1" customHeight="1">
      <c r="R519" s="659"/>
      <c r="S519" s="659"/>
      <c r="T519" s="659"/>
      <c r="U519" s="664"/>
      <c r="V519" s="660"/>
      <c r="W519" s="664"/>
      <c r="X519" s="664"/>
      <c r="Y519" s="664"/>
      <c r="Z519" s="664"/>
      <c r="AA519" s="664"/>
      <c r="AB519" s="664"/>
      <c r="AC519" s="664"/>
      <c r="AD519" s="664"/>
      <c r="AE519" s="664"/>
      <c r="AF519" s="664"/>
      <c r="AG519" s="664"/>
      <c r="AH519" s="664"/>
      <c r="AI519" s="664"/>
      <c r="AJ519" s="664"/>
      <c r="AK519" s="664"/>
      <c r="AL519" s="664"/>
      <c r="AM519" s="664"/>
      <c r="AN519" s="664"/>
      <c r="AO519" s="664"/>
      <c r="AP519" s="664"/>
      <c r="AQ519" s="664"/>
      <c r="AR519" s="664"/>
      <c r="AS519" s="664"/>
      <c r="AT519" s="664"/>
      <c r="AU519" s="664"/>
      <c r="AV519" s="664"/>
      <c r="AW519" s="664"/>
      <c r="AX519" s="664"/>
      <c r="AY519" s="664"/>
      <c r="AZ519" s="664"/>
      <c r="BA519" s="664"/>
      <c r="BB519" s="664"/>
      <c r="BC519" s="664"/>
      <c r="BD519" s="664"/>
      <c r="BE519" s="664"/>
      <c r="BF519" s="664"/>
      <c r="BG519" s="664"/>
      <c r="BH519" s="664"/>
      <c r="BI519" s="664"/>
      <c r="BJ519" s="664"/>
      <c r="BK519" s="664"/>
      <c r="BL519" s="664"/>
      <c r="BM519" s="664"/>
      <c r="BN519" s="664"/>
      <c r="BO519" s="664"/>
      <c r="BP519" s="664"/>
      <c r="BQ519" s="664"/>
      <c r="BR519" s="664"/>
      <c r="BS519" s="664"/>
      <c r="BT519" s="664"/>
      <c r="BU519" s="664"/>
      <c r="BV519" s="664"/>
      <c r="BW519" s="664"/>
      <c r="BX519" s="664"/>
      <c r="BY519" s="664"/>
      <c r="BZ519" s="664"/>
      <c r="CA519" s="664"/>
      <c r="CB519" s="664"/>
      <c r="CC519" s="664"/>
      <c r="CD519" s="664"/>
      <c r="CE519" s="664"/>
      <c r="CF519" s="664"/>
      <c r="CG519" s="664"/>
      <c r="CH519" s="664"/>
      <c r="CI519" s="664"/>
      <c r="CJ519" s="664"/>
      <c r="CK519" s="664"/>
      <c r="CL519" s="664"/>
      <c r="CM519" s="664"/>
      <c r="CN519" s="664"/>
      <c r="CO519" s="664"/>
      <c r="CP519" s="664"/>
      <c r="CQ519" s="664"/>
      <c r="CR519" s="664"/>
      <c r="CS519" s="664"/>
      <c r="CT519" s="664"/>
      <c r="CU519" s="664"/>
      <c r="CV519" s="664"/>
      <c r="CW519" s="664"/>
      <c r="CX519" s="664"/>
      <c r="CY519" s="664"/>
      <c r="CZ519" s="664"/>
      <c r="DA519" s="664"/>
      <c r="DB519" s="664"/>
      <c r="DC519" s="664"/>
      <c r="DD519" s="664"/>
      <c r="DE519" s="664"/>
      <c r="DF519" s="664"/>
      <c r="DG519" s="664"/>
      <c r="DH519" s="664"/>
      <c r="DI519" s="664"/>
      <c r="DJ519" s="664"/>
      <c r="DK519" s="664"/>
      <c r="DL519" s="664"/>
      <c r="DM519" s="664"/>
      <c r="DN519" s="664"/>
      <c r="DO519" s="664"/>
      <c r="DP519" s="664"/>
      <c r="DQ519" s="664"/>
      <c r="DR519" s="664"/>
      <c r="DS519" s="664"/>
      <c r="DT519" s="664"/>
      <c r="DU519" s="664"/>
      <c r="DV519" s="664"/>
      <c r="DW519" s="664"/>
      <c r="DX519" s="664"/>
      <c r="DY519" s="664"/>
      <c r="DZ519" s="664"/>
      <c r="EA519" s="664"/>
      <c r="EB519" s="664"/>
      <c r="EC519" s="664"/>
      <c r="ED519" s="664"/>
      <c r="EE519" s="659"/>
      <c r="EF519" s="662"/>
      <c r="EG519" s="662"/>
      <c r="EH519" s="662"/>
      <c r="EI519" s="216"/>
      <c r="EJ519" s="673"/>
      <c r="EK519" s="673"/>
      <c r="EL519" s="673"/>
      <c r="EM519" s="673"/>
      <c r="EN519" s="673"/>
      <c r="EO519" s="673"/>
      <c r="EP519" s="673"/>
      <c r="EQ519" s="673"/>
      <c r="ER519" s="673"/>
      <c r="ES519" s="673"/>
      <c r="ET519" s="673"/>
      <c r="EU519" s="673"/>
      <c r="EV519" s="673"/>
      <c r="EW519" s="673"/>
      <c r="EX519" s="673"/>
      <c r="EY519" s="673"/>
      <c r="EZ519" s="673"/>
      <c r="FA519" s="673"/>
      <c r="FB519" s="673"/>
      <c r="FC519" s="673"/>
      <c r="FD519" s="673"/>
      <c r="FE519" s="673"/>
      <c r="FF519" s="673"/>
      <c r="FG519" s="673"/>
      <c r="FH519" s="673"/>
      <c r="FI519" s="673"/>
      <c r="FJ519" s="673"/>
      <c r="FK519" s="673"/>
      <c r="FL519" s="673"/>
      <c r="FM519" s="673"/>
      <c r="FN519" s="673"/>
      <c r="FO519" s="673"/>
      <c r="FP519" s="673"/>
      <c r="FQ519" s="673"/>
      <c r="FR519" s="673"/>
      <c r="FS519" s="673"/>
      <c r="FT519" s="673"/>
      <c r="FU519" s="673"/>
      <c r="FV519" s="673"/>
      <c r="FW519" s="673"/>
      <c r="FX519" s="673"/>
      <c r="FY519" s="673"/>
      <c r="FZ519" s="673"/>
      <c r="GA519" s="673"/>
      <c r="GB519" s="673"/>
      <c r="GC519" s="673"/>
      <c r="GD519" s="673"/>
      <c r="GE519" s="673"/>
      <c r="GF519" s="673"/>
      <c r="GG519" s="673"/>
      <c r="GH519" s="673"/>
      <c r="GI519" s="673"/>
      <c r="GJ519" s="673"/>
      <c r="GK519" s="673"/>
      <c r="GL519" s="673"/>
      <c r="GM519" s="673"/>
      <c r="GN519" s="673"/>
      <c r="GO519" s="673"/>
      <c r="GP519" s="673"/>
      <c r="GQ519" s="673"/>
      <c r="GR519" s="673"/>
      <c r="GS519" s="673"/>
      <c r="GT519" s="673"/>
      <c r="GU519" s="673"/>
      <c r="GV519" s="673"/>
      <c r="GW519" s="673"/>
      <c r="GX519" s="673"/>
      <c r="GY519" s="673"/>
      <c r="GZ519" s="673"/>
      <c r="HA519" s="673"/>
      <c r="HB519" s="673"/>
      <c r="HC519" s="673"/>
      <c r="HD519" s="673"/>
      <c r="HE519" s="673"/>
      <c r="HF519" s="673"/>
      <c r="HG519" s="673"/>
      <c r="HH519" s="673"/>
      <c r="HI519" s="673"/>
      <c r="HJ519" s="673"/>
      <c r="HK519" s="673"/>
      <c r="HL519" s="673"/>
      <c r="HM519" s="673"/>
      <c r="HN519" s="673"/>
      <c r="HO519" s="673"/>
      <c r="HP519" s="673"/>
      <c r="HQ519" s="673"/>
      <c r="HR519" s="673"/>
      <c r="HS519" s="673"/>
      <c r="HT519" s="673"/>
      <c r="HU519" s="673"/>
      <c r="HV519" s="673"/>
      <c r="HW519" s="673"/>
      <c r="HX519" s="673"/>
      <c r="HY519" s="673"/>
      <c r="HZ519" s="673"/>
      <c r="IA519" s="673"/>
      <c r="IB519" s="673"/>
      <c r="IC519" s="673"/>
      <c r="ID519" s="673"/>
      <c r="IE519" s="673"/>
      <c r="IF519" s="673"/>
      <c r="IG519" s="673"/>
      <c r="IH519" s="673"/>
      <c r="II519" s="673"/>
      <c r="IJ519" s="673"/>
      <c r="IK519" s="673"/>
      <c r="IL519" s="673"/>
      <c r="IM519" s="673"/>
      <c r="IN519" s="673"/>
      <c r="IO519" s="673"/>
      <c r="IP519" s="673"/>
      <c r="IQ519" s="664"/>
    </row>
    <row r="520" spans="18:251" ht="16.5" hidden="1" customHeight="1">
      <c r="R520" s="659"/>
      <c r="S520" s="659"/>
      <c r="T520" s="659"/>
      <c r="U520" s="664"/>
      <c r="V520" s="660"/>
      <c r="W520" s="664"/>
      <c r="X520" s="664"/>
      <c r="Y520" s="664"/>
      <c r="Z520" s="664"/>
      <c r="AA520" s="664"/>
      <c r="AB520" s="664"/>
      <c r="AC520" s="664"/>
      <c r="AD520" s="664"/>
      <c r="AE520" s="664"/>
      <c r="AF520" s="664"/>
      <c r="AG520" s="664"/>
      <c r="AH520" s="664"/>
      <c r="AI520" s="664"/>
      <c r="AJ520" s="664"/>
      <c r="AK520" s="664"/>
      <c r="AL520" s="664"/>
      <c r="AM520" s="664"/>
      <c r="AN520" s="664"/>
      <c r="AO520" s="664"/>
      <c r="AP520" s="664"/>
      <c r="AQ520" s="664"/>
      <c r="AR520" s="664"/>
      <c r="AS520" s="664"/>
      <c r="AT520" s="664"/>
      <c r="AU520" s="664"/>
      <c r="AV520" s="664"/>
      <c r="AW520" s="664"/>
      <c r="AX520" s="664"/>
      <c r="AY520" s="664"/>
      <c r="AZ520" s="664"/>
      <c r="BA520" s="664"/>
      <c r="BB520" s="664"/>
      <c r="BC520" s="664"/>
      <c r="BD520" s="664"/>
      <c r="BE520" s="664"/>
      <c r="BF520" s="664"/>
      <c r="BG520" s="664"/>
      <c r="BH520" s="664"/>
      <c r="BI520" s="664"/>
      <c r="BJ520" s="664"/>
      <c r="BK520" s="664"/>
      <c r="BL520" s="664"/>
      <c r="BM520" s="664"/>
      <c r="BN520" s="664"/>
      <c r="BO520" s="664"/>
      <c r="BP520" s="664"/>
      <c r="BQ520" s="664"/>
      <c r="BR520" s="664"/>
      <c r="BS520" s="664"/>
      <c r="BT520" s="664"/>
      <c r="BU520" s="664"/>
      <c r="BV520" s="664"/>
      <c r="BW520" s="664"/>
      <c r="BX520" s="664"/>
      <c r="BY520" s="664"/>
      <c r="BZ520" s="664"/>
      <c r="CA520" s="664"/>
      <c r="CB520" s="664"/>
      <c r="CC520" s="664"/>
      <c r="CD520" s="664"/>
      <c r="CE520" s="664"/>
      <c r="CF520" s="664"/>
      <c r="CG520" s="664"/>
      <c r="CH520" s="664"/>
      <c r="CI520" s="664"/>
      <c r="CJ520" s="664"/>
      <c r="CK520" s="664"/>
      <c r="CL520" s="664"/>
      <c r="CM520" s="664"/>
      <c r="CN520" s="664"/>
      <c r="CO520" s="664"/>
      <c r="CP520" s="664"/>
      <c r="CQ520" s="664"/>
      <c r="CR520" s="664"/>
      <c r="CS520" s="664"/>
      <c r="CT520" s="664"/>
      <c r="CU520" s="664"/>
      <c r="CV520" s="664"/>
      <c r="CW520" s="664"/>
      <c r="CX520" s="664"/>
      <c r="CY520" s="664"/>
      <c r="CZ520" s="664"/>
      <c r="DA520" s="664"/>
      <c r="DB520" s="664"/>
      <c r="DC520" s="664"/>
      <c r="DD520" s="664"/>
      <c r="DE520" s="664"/>
      <c r="DF520" s="664"/>
      <c r="DG520" s="664"/>
      <c r="DH520" s="664"/>
      <c r="DI520" s="664"/>
      <c r="DJ520" s="664"/>
      <c r="DK520" s="664"/>
      <c r="DL520" s="664"/>
      <c r="DM520" s="664"/>
      <c r="DN520" s="664"/>
      <c r="DO520" s="664"/>
      <c r="DP520" s="664"/>
      <c r="DQ520" s="664"/>
      <c r="DR520" s="664"/>
      <c r="DS520" s="664"/>
      <c r="DT520" s="664"/>
      <c r="DU520" s="664"/>
      <c r="DV520" s="664"/>
      <c r="DW520" s="664"/>
      <c r="DX520" s="664"/>
      <c r="DY520" s="664"/>
      <c r="DZ520" s="664"/>
      <c r="EA520" s="664"/>
      <c r="EB520" s="664"/>
      <c r="EC520" s="664"/>
      <c r="ED520" s="664"/>
      <c r="EE520" s="659"/>
      <c r="EF520" s="662"/>
      <c r="EG520" s="662"/>
      <c r="EH520" s="662"/>
      <c r="EI520" s="216"/>
      <c r="EJ520" s="673"/>
      <c r="EK520" s="673"/>
      <c r="EL520" s="673"/>
      <c r="EM520" s="673"/>
      <c r="EN520" s="673"/>
      <c r="EO520" s="673"/>
      <c r="EP520" s="673"/>
      <c r="EQ520" s="673"/>
      <c r="ER520" s="673"/>
      <c r="ES520" s="673"/>
      <c r="ET520" s="673"/>
      <c r="EU520" s="673"/>
      <c r="EV520" s="673"/>
      <c r="EW520" s="673"/>
      <c r="EX520" s="673"/>
      <c r="EY520" s="673"/>
      <c r="EZ520" s="673"/>
      <c r="FA520" s="673"/>
      <c r="FB520" s="673"/>
      <c r="FC520" s="673"/>
      <c r="FD520" s="673"/>
      <c r="FE520" s="673"/>
      <c r="FF520" s="673"/>
      <c r="FG520" s="673"/>
      <c r="FH520" s="673"/>
      <c r="FI520" s="673"/>
      <c r="FJ520" s="673"/>
      <c r="FK520" s="673"/>
      <c r="FL520" s="673"/>
      <c r="FM520" s="673"/>
      <c r="FN520" s="673"/>
      <c r="FO520" s="673"/>
      <c r="FP520" s="673"/>
      <c r="FQ520" s="673"/>
      <c r="FR520" s="673"/>
      <c r="FS520" s="673"/>
      <c r="FT520" s="673"/>
      <c r="FU520" s="673"/>
      <c r="FV520" s="673"/>
      <c r="FW520" s="673"/>
      <c r="FX520" s="673"/>
      <c r="FY520" s="673"/>
      <c r="FZ520" s="673"/>
      <c r="GA520" s="673"/>
      <c r="GB520" s="673"/>
      <c r="GC520" s="673"/>
      <c r="GD520" s="673"/>
      <c r="GE520" s="673"/>
      <c r="GF520" s="673"/>
      <c r="GG520" s="673"/>
      <c r="GH520" s="673"/>
      <c r="GI520" s="673"/>
      <c r="GJ520" s="673"/>
      <c r="GK520" s="673"/>
      <c r="GL520" s="673"/>
      <c r="GM520" s="673"/>
      <c r="GN520" s="673"/>
      <c r="GO520" s="673"/>
      <c r="GP520" s="673"/>
      <c r="GQ520" s="673"/>
      <c r="GR520" s="673"/>
      <c r="GS520" s="673"/>
      <c r="GT520" s="673"/>
      <c r="GU520" s="673"/>
      <c r="GV520" s="673"/>
      <c r="GW520" s="673"/>
      <c r="GX520" s="673"/>
      <c r="GY520" s="673"/>
      <c r="GZ520" s="673"/>
      <c r="HA520" s="673"/>
      <c r="HB520" s="673"/>
      <c r="HC520" s="673"/>
      <c r="HD520" s="673"/>
      <c r="HE520" s="673"/>
      <c r="HF520" s="673"/>
      <c r="HG520" s="673"/>
      <c r="HH520" s="673"/>
      <c r="HI520" s="673"/>
      <c r="HJ520" s="673"/>
      <c r="HK520" s="673"/>
      <c r="HL520" s="673"/>
      <c r="HM520" s="673"/>
      <c r="HN520" s="673"/>
      <c r="HO520" s="673"/>
      <c r="HP520" s="673"/>
      <c r="HQ520" s="673"/>
      <c r="HR520" s="673"/>
      <c r="HS520" s="673"/>
      <c r="HT520" s="673"/>
      <c r="HU520" s="673"/>
      <c r="HV520" s="673"/>
      <c r="HW520" s="673"/>
      <c r="HX520" s="673"/>
      <c r="HY520" s="673"/>
      <c r="HZ520" s="673"/>
      <c r="IA520" s="673"/>
      <c r="IB520" s="673"/>
      <c r="IC520" s="673"/>
      <c r="ID520" s="673"/>
      <c r="IE520" s="673"/>
      <c r="IF520" s="673"/>
      <c r="IG520" s="673"/>
      <c r="IH520" s="673"/>
      <c r="II520" s="673"/>
      <c r="IJ520" s="673"/>
      <c r="IK520" s="673"/>
      <c r="IL520" s="673"/>
      <c r="IM520" s="673"/>
      <c r="IN520" s="673"/>
      <c r="IO520" s="673"/>
      <c r="IP520" s="673"/>
      <c r="IQ520" s="664"/>
    </row>
    <row r="521" spans="18:251" ht="16.5" hidden="1" customHeight="1">
      <c r="R521" s="659"/>
      <c r="S521" s="659"/>
      <c r="T521" s="659"/>
      <c r="U521" s="664"/>
      <c r="V521" s="660"/>
      <c r="W521" s="664"/>
      <c r="X521" s="664"/>
      <c r="Y521" s="664"/>
      <c r="Z521" s="664"/>
      <c r="AA521" s="664"/>
      <c r="AB521" s="664"/>
      <c r="AC521" s="664"/>
      <c r="AD521" s="664"/>
      <c r="AE521" s="664"/>
      <c r="AF521" s="664"/>
      <c r="AG521" s="664"/>
      <c r="AH521" s="664"/>
      <c r="AI521" s="664"/>
      <c r="AJ521" s="664"/>
      <c r="AK521" s="664"/>
      <c r="AL521" s="664"/>
      <c r="AM521" s="664"/>
      <c r="AN521" s="664"/>
      <c r="AO521" s="664"/>
      <c r="AP521" s="664"/>
      <c r="AQ521" s="664"/>
      <c r="AR521" s="664"/>
      <c r="AS521" s="664"/>
      <c r="AT521" s="664"/>
      <c r="AU521" s="664"/>
      <c r="AV521" s="664"/>
      <c r="AW521" s="664"/>
      <c r="AX521" s="664"/>
      <c r="AY521" s="664"/>
      <c r="AZ521" s="664"/>
      <c r="BA521" s="664"/>
      <c r="BB521" s="664"/>
      <c r="BC521" s="664"/>
      <c r="BD521" s="664"/>
      <c r="BE521" s="664"/>
      <c r="BF521" s="664"/>
      <c r="BG521" s="664"/>
      <c r="BH521" s="664"/>
      <c r="BI521" s="664"/>
      <c r="BJ521" s="664"/>
      <c r="BK521" s="664"/>
      <c r="BL521" s="664"/>
      <c r="BM521" s="664"/>
      <c r="BN521" s="664"/>
      <c r="BO521" s="664"/>
      <c r="BP521" s="664"/>
      <c r="BQ521" s="664"/>
      <c r="BR521" s="664"/>
      <c r="BS521" s="664"/>
      <c r="BT521" s="664"/>
      <c r="BU521" s="664"/>
      <c r="BV521" s="664"/>
      <c r="BW521" s="664"/>
      <c r="BX521" s="664"/>
      <c r="BY521" s="664"/>
      <c r="BZ521" s="664"/>
      <c r="CA521" s="664"/>
      <c r="CB521" s="664"/>
      <c r="CC521" s="664"/>
      <c r="CD521" s="664"/>
      <c r="CE521" s="664"/>
      <c r="CF521" s="664"/>
      <c r="CG521" s="664"/>
      <c r="CH521" s="664"/>
      <c r="CI521" s="664"/>
      <c r="CJ521" s="664"/>
      <c r="CK521" s="664"/>
      <c r="CL521" s="664"/>
      <c r="CM521" s="664"/>
      <c r="CN521" s="664"/>
      <c r="CO521" s="664"/>
      <c r="CP521" s="664"/>
      <c r="CQ521" s="664"/>
      <c r="CR521" s="664"/>
      <c r="CS521" s="664"/>
      <c r="CT521" s="664"/>
      <c r="CU521" s="664"/>
      <c r="CV521" s="664"/>
      <c r="CW521" s="664"/>
      <c r="CX521" s="664"/>
      <c r="CY521" s="664"/>
      <c r="CZ521" s="664"/>
      <c r="DA521" s="664"/>
      <c r="DB521" s="664"/>
      <c r="DC521" s="664"/>
      <c r="DD521" s="664"/>
      <c r="DE521" s="664"/>
      <c r="DF521" s="664"/>
      <c r="DG521" s="664"/>
      <c r="DH521" s="664"/>
      <c r="DI521" s="664"/>
      <c r="DJ521" s="664"/>
      <c r="DK521" s="664"/>
      <c r="DL521" s="664"/>
      <c r="DM521" s="664"/>
      <c r="DN521" s="664"/>
      <c r="DO521" s="664"/>
      <c r="DP521" s="664"/>
      <c r="DQ521" s="664"/>
      <c r="DR521" s="664"/>
      <c r="DS521" s="664"/>
      <c r="DT521" s="664"/>
      <c r="DU521" s="664"/>
      <c r="DV521" s="664"/>
      <c r="DW521" s="664"/>
      <c r="DX521" s="664"/>
      <c r="DY521" s="664"/>
      <c r="DZ521" s="664"/>
      <c r="EA521" s="664"/>
      <c r="EB521" s="664"/>
      <c r="EC521" s="664"/>
      <c r="ED521" s="664"/>
      <c r="EE521" s="659"/>
      <c r="EF521" s="662"/>
      <c r="EG521" s="662"/>
      <c r="EH521" s="662"/>
      <c r="EI521" s="216"/>
      <c r="EJ521" s="673"/>
      <c r="EK521" s="673"/>
      <c r="EL521" s="673"/>
      <c r="EM521" s="673"/>
      <c r="EN521" s="673"/>
      <c r="EO521" s="673"/>
      <c r="EP521" s="673"/>
      <c r="EQ521" s="673"/>
      <c r="ER521" s="673"/>
      <c r="ES521" s="673"/>
      <c r="ET521" s="673"/>
      <c r="EU521" s="673"/>
      <c r="EV521" s="673"/>
      <c r="EW521" s="673"/>
      <c r="EX521" s="673"/>
      <c r="EY521" s="673"/>
      <c r="EZ521" s="673"/>
      <c r="FA521" s="673"/>
      <c r="FB521" s="673"/>
      <c r="FC521" s="673"/>
      <c r="FD521" s="673"/>
      <c r="FE521" s="673"/>
      <c r="FF521" s="673"/>
      <c r="FG521" s="673"/>
      <c r="FH521" s="673"/>
      <c r="FI521" s="673"/>
      <c r="FJ521" s="673"/>
      <c r="FK521" s="673"/>
      <c r="FL521" s="673"/>
      <c r="FM521" s="673"/>
      <c r="FN521" s="673"/>
      <c r="FO521" s="673"/>
      <c r="FP521" s="673"/>
      <c r="FQ521" s="673"/>
      <c r="FR521" s="673"/>
      <c r="FS521" s="673"/>
      <c r="FT521" s="673"/>
      <c r="FU521" s="673"/>
      <c r="FV521" s="673"/>
      <c r="FW521" s="673"/>
      <c r="FX521" s="673"/>
      <c r="FY521" s="673"/>
      <c r="FZ521" s="673"/>
      <c r="GA521" s="673"/>
      <c r="GB521" s="673"/>
      <c r="GC521" s="673"/>
      <c r="GD521" s="673"/>
      <c r="GE521" s="673"/>
      <c r="GF521" s="673"/>
      <c r="GG521" s="673"/>
      <c r="GH521" s="673"/>
      <c r="GI521" s="673"/>
      <c r="GJ521" s="673"/>
      <c r="GK521" s="673"/>
      <c r="GL521" s="673"/>
      <c r="GM521" s="673"/>
      <c r="GN521" s="673"/>
      <c r="GO521" s="673"/>
      <c r="GP521" s="673"/>
      <c r="GQ521" s="673"/>
      <c r="GR521" s="673"/>
      <c r="GS521" s="673"/>
      <c r="GT521" s="673"/>
      <c r="GU521" s="673"/>
      <c r="GV521" s="673"/>
      <c r="GW521" s="673"/>
      <c r="GX521" s="673"/>
      <c r="GY521" s="673"/>
      <c r="GZ521" s="673"/>
      <c r="HA521" s="673"/>
      <c r="HB521" s="673"/>
      <c r="HC521" s="673"/>
      <c r="HD521" s="673"/>
      <c r="HE521" s="673"/>
      <c r="HF521" s="673"/>
      <c r="HG521" s="673"/>
      <c r="HH521" s="673"/>
      <c r="HI521" s="673"/>
      <c r="HJ521" s="673"/>
      <c r="HK521" s="673"/>
      <c r="HL521" s="673"/>
      <c r="HM521" s="673"/>
      <c r="HN521" s="673"/>
      <c r="HO521" s="673"/>
      <c r="HP521" s="673"/>
      <c r="HQ521" s="673"/>
      <c r="HR521" s="673"/>
      <c r="HS521" s="673"/>
      <c r="HT521" s="673"/>
      <c r="HU521" s="673"/>
      <c r="HV521" s="673"/>
      <c r="HW521" s="673"/>
      <c r="HX521" s="673"/>
      <c r="HY521" s="673"/>
      <c r="HZ521" s="673"/>
      <c r="IA521" s="673"/>
      <c r="IB521" s="673"/>
      <c r="IC521" s="673"/>
      <c r="ID521" s="673"/>
      <c r="IE521" s="673"/>
      <c r="IF521" s="673"/>
      <c r="IG521" s="673"/>
      <c r="IH521" s="673"/>
      <c r="II521" s="673"/>
      <c r="IJ521" s="673"/>
      <c r="IK521" s="673"/>
      <c r="IL521" s="673"/>
      <c r="IM521" s="673"/>
      <c r="IN521" s="673"/>
      <c r="IO521" s="673"/>
      <c r="IP521" s="673"/>
      <c r="IQ521" s="664"/>
    </row>
    <row r="522" spans="18:251" ht="16.5" hidden="1" customHeight="1">
      <c r="R522" s="659"/>
      <c r="S522" s="659"/>
      <c r="T522" s="659"/>
      <c r="U522" s="664"/>
      <c r="V522" s="660"/>
      <c r="W522" s="664"/>
      <c r="X522" s="664"/>
      <c r="Y522" s="664"/>
      <c r="Z522" s="664"/>
      <c r="AA522" s="664"/>
      <c r="AB522" s="664"/>
      <c r="AC522" s="664"/>
      <c r="AD522" s="664"/>
      <c r="AE522" s="664"/>
      <c r="AF522" s="664"/>
      <c r="AG522" s="664"/>
      <c r="AH522" s="664"/>
      <c r="AI522" s="664"/>
      <c r="AJ522" s="664"/>
      <c r="AK522" s="664"/>
      <c r="AL522" s="664"/>
      <c r="AM522" s="664"/>
      <c r="AN522" s="664"/>
      <c r="AO522" s="664"/>
      <c r="AP522" s="664"/>
      <c r="AQ522" s="664"/>
      <c r="AR522" s="664"/>
      <c r="AS522" s="664"/>
      <c r="AT522" s="664"/>
      <c r="AU522" s="664"/>
      <c r="AV522" s="664"/>
      <c r="AW522" s="664"/>
      <c r="AX522" s="664"/>
      <c r="AY522" s="664"/>
      <c r="AZ522" s="664"/>
      <c r="BA522" s="664"/>
      <c r="BB522" s="664"/>
      <c r="BC522" s="664"/>
      <c r="BD522" s="664"/>
      <c r="BE522" s="664"/>
      <c r="BF522" s="664"/>
      <c r="BG522" s="664"/>
      <c r="BH522" s="664"/>
      <c r="BI522" s="664"/>
      <c r="BJ522" s="664"/>
      <c r="BK522" s="664"/>
      <c r="BL522" s="664"/>
      <c r="BM522" s="664"/>
      <c r="BN522" s="664"/>
      <c r="BO522" s="664"/>
      <c r="BP522" s="664"/>
      <c r="BQ522" s="664"/>
      <c r="BR522" s="664"/>
      <c r="BS522" s="664"/>
      <c r="BT522" s="664"/>
      <c r="BU522" s="664"/>
      <c r="BV522" s="664"/>
      <c r="BW522" s="664"/>
      <c r="BX522" s="664"/>
      <c r="BY522" s="664"/>
      <c r="BZ522" s="664"/>
      <c r="CA522" s="664"/>
      <c r="CB522" s="664"/>
      <c r="CC522" s="664"/>
      <c r="CD522" s="664"/>
      <c r="CE522" s="664"/>
      <c r="CF522" s="664"/>
      <c r="CG522" s="664"/>
      <c r="CH522" s="664"/>
      <c r="CI522" s="664"/>
      <c r="CJ522" s="664"/>
      <c r="CK522" s="664"/>
      <c r="CL522" s="664"/>
      <c r="CM522" s="664"/>
      <c r="CN522" s="664"/>
      <c r="CO522" s="664"/>
      <c r="CP522" s="664"/>
      <c r="CQ522" s="664"/>
      <c r="CR522" s="664"/>
      <c r="CS522" s="664"/>
      <c r="CT522" s="664"/>
      <c r="CU522" s="664"/>
      <c r="CV522" s="664"/>
      <c r="CW522" s="664"/>
      <c r="CX522" s="664"/>
      <c r="CY522" s="664"/>
      <c r="CZ522" s="664"/>
      <c r="DA522" s="664"/>
      <c r="DB522" s="664"/>
      <c r="DC522" s="664"/>
      <c r="DD522" s="664"/>
      <c r="DE522" s="664"/>
      <c r="DF522" s="664"/>
      <c r="DG522" s="664"/>
      <c r="DH522" s="664"/>
      <c r="DI522" s="664"/>
      <c r="DJ522" s="664"/>
      <c r="DK522" s="664"/>
      <c r="DL522" s="664"/>
      <c r="DM522" s="664"/>
      <c r="DN522" s="664"/>
      <c r="DO522" s="664"/>
      <c r="DP522" s="664"/>
      <c r="DQ522" s="664"/>
      <c r="DR522" s="664"/>
      <c r="DS522" s="664"/>
      <c r="DT522" s="664"/>
      <c r="DU522" s="664"/>
      <c r="DV522" s="664"/>
      <c r="DW522" s="664"/>
      <c r="DX522" s="664"/>
      <c r="DY522" s="664"/>
      <c r="DZ522" s="664"/>
      <c r="EA522" s="664"/>
      <c r="EB522" s="664"/>
      <c r="EC522" s="664"/>
      <c r="ED522" s="664"/>
      <c r="EE522" s="659"/>
      <c r="EF522" s="662"/>
      <c r="EG522" s="662"/>
      <c r="EH522" s="662"/>
      <c r="EI522" s="216"/>
      <c r="EJ522" s="673"/>
      <c r="EK522" s="673"/>
      <c r="EL522" s="673"/>
      <c r="EM522" s="673"/>
      <c r="EN522" s="673"/>
      <c r="EO522" s="673"/>
      <c r="EP522" s="673"/>
      <c r="EQ522" s="673"/>
      <c r="ER522" s="673"/>
      <c r="ES522" s="673"/>
      <c r="ET522" s="673"/>
      <c r="EU522" s="673"/>
      <c r="EV522" s="673"/>
      <c r="EW522" s="673"/>
      <c r="EX522" s="673"/>
      <c r="EY522" s="673"/>
      <c r="EZ522" s="673"/>
      <c r="FA522" s="673"/>
      <c r="FB522" s="673"/>
      <c r="FC522" s="673"/>
      <c r="FD522" s="673"/>
      <c r="FE522" s="673"/>
      <c r="FF522" s="673"/>
      <c r="FG522" s="673"/>
      <c r="FH522" s="673"/>
      <c r="FI522" s="673"/>
      <c r="FJ522" s="673"/>
      <c r="FK522" s="673"/>
      <c r="FL522" s="673"/>
      <c r="FM522" s="673"/>
      <c r="FN522" s="673"/>
      <c r="FO522" s="673"/>
      <c r="FP522" s="673"/>
      <c r="FQ522" s="673"/>
      <c r="FR522" s="673"/>
      <c r="FS522" s="673"/>
      <c r="FT522" s="673"/>
      <c r="FU522" s="673"/>
      <c r="FV522" s="673"/>
      <c r="FW522" s="673"/>
      <c r="FX522" s="673"/>
      <c r="FY522" s="673"/>
      <c r="FZ522" s="673"/>
      <c r="GA522" s="673"/>
      <c r="GB522" s="673"/>
      <c r="GC522" s="673"/>
      <c r="GD522" s="673"/>
      <c r="GE522" s="673"/>
      <c r="GF522" s="673"/>
      <c r="GG522" s="673"/>
      <c r="GH522" s="673"/>
      <c r="GI522" s="673"/>
      <c r="GJ522" s="673"/>
      <c r="GK522" s="673"/>
      <c r="GL522" s="673"/>
      <c r="GM522" s="673"/>
      <c r="GN522" s="673"/>
      <c r="GO522" s="673"/>
      <c r="GP522" s="673"/>
      <c r="GQ522" s="673"/>
      <c r="GR522" s="673"/>
      <c r="GS522" s="673"/>
      <c r="GT522" s="673"/>
      <c r="GU522" s="673"/>
      <c r="GV522" s="673"/>
      <c r="GW522" s="673"/>
      <c r="GX522" s="673"/>
      <c r="GY522" s="673"/>
      <c r="GZ522" s="673"/>
      <c r="HA522" s="673"/>
      <c r="HB522" s="673"/>
      <c r="HC522" s="673"/>
      <c r="HD522" s="673"/>
      <c r="HE522" s="673"/>
      <c r="HF522" s="673"/>
      <c r="HG522" s="673"/>
      <c r="HH522" s="673"/>
      <c r="HI522" s="673"/>
      <c r="HJ522" s="673"/>
      <c r="HK522" s="673"/>
      <c r="HL522" s="673"/>
      <c r="HM522" s="673"/>
      <c r="HN522" s="673"/>
      <c r="HO522" s="673"/>
      <c r="HP522" s="673"/>
      <c r="HQ522" s="673"/>
      <c r="HR522" s="673"/>
      <c r="HS522" s="673"/>
      <c r="HT522" s="673"/>
      <c r="HU522" s="673"/>
      <c r="HV522" s="673"/>
      <c r="HW522" s="673"/>
      <c r="HX522" s="673"/>
      <c r="HY522" s="673"/>
      <c r="HZ522" s="673"/>
      <c r="IA522" s="673"/>
      <c r="IB522" s="673"/>
      <c r="IC522" s="673"/>
      <c r="ID522" s="673"/>
      <c r="IE522" s="673"/>
      <c r="IF522" s="673"/>
      <c r="IG522" s="673"/>
      <c r="IH522" s="673"/>
      <c r="II522" s="673"/>
      <c r="IJ522" s="673"/>
      <c r="IK522" s="673"/>
      <c r="IL522" s="673"/>
      <c r="IM522" s="673"/>
      <c r="IN522" s="673"/>
      <c r="IO522" s="673"/>
      <c r="IP522" s="673"/>
      <c r="IQ522" s="664"/>
    </row>
    <row r="523" spans="18:251" ht="16.5" hidden="1" customHeight="1">
      <c r="R523" s="659"/>
      <c r="S523" s="659"/>
      <c r="T523" s="659"/>
      <c r="U523" s="664"/>
      <c r="V523" s="660"/>
      <c r="W523" s="664"/>
      <c r="X523" s="664"/>
      <c r="Y523" s="664"/>
      <c r="Z523" s="664"/>
      <c r="AA523" s="664"/>
      <c r="AB523" s="664"/>
      <c r="AC523" s="664"/>
      <c r="AD523" s="664"/>
      <c r="AE523" s="664"/>
      <c r="AF523" s="664"/>
      <c r="AG523" s="664"/>
      <c r="AH523" s="664"/>
      <c r="AI523" s="664"/>
      <c r="AJ523" s="664"/>
      <c r="AK523" s="664"/>
      <c r="AL523" s="664"/>
      <c r="AM523" s="664"/>
      <c r="AN523" s="664"/>
      <c r="AO523" s="664"/>
      <c r="AP523" s="664"/>
      <c r="AQ523" s="664"/>
      <c r="AR523" s="664"/>
      <c r="AS523" s="664"/>
      <c r="AT523" s="664"/>
      <c r="AU523" s="664"/>
      <c r="AV523" s="664"/>
      <c r="AW523" s="664"/>
      <c r="AX523" s="664"/>
      <c r="AY523" s="664"/>
      <c r="AZ523" s="664"/>
      <c r="BA523" s="664"/>
      <c r="BB523" s="664"/>
      <c r="BC523" s="664"/>
      <c r="BD523" s="664"/>
      <c r="BE523" s="664"/>
      <c r="BF523" s="664"/>
      <c r="BG523" s="664"/>
      <c r="BH523" s="664"/>
      <c r="BI523" s="664"/>
      <c r="BJ523" s="664"/>
      <c r="BK523" s="664"/>
      <c r="BL523" s="664"/>
      <c r="BM523" s="664"/>
      <c r="BN523" s="664"/>
      <c r="BO523" s="664"/>
      <c r="BP523" s="664"/>
      <c r="BQ523" s="664"/>
      <c r="BR523" s="664"/>
      <c r="BS523" s="664"/>
      <c r="BT523" s="664"/>
      <c r="BU523" s="664"/>
      <c r="BV523" s="664"/>
      <c r="BW523" s="664"/>
      <c r="BX523" s="664"/>
      <c r="BY523" s="664"/>
      <c r="BZ523" s="664"/>
      <c r="CA523" s="664"/>
      <c r="CB523" s="664"/>
      <c r="CC523" s="664"/>
      <c r="CD523" s="664"/>
      <c r="CE523" s="664"/>
      <c r="CF523" s="664"/>
      <c r="CG523" s="664"/>
      <c r="CH523" s="664"/>
      <c r="CI523" s="664"/>
      <c r="CJ523" s="664"/>
      <c r="CK523" s="664"/>
      <c r="CL523" s="664"/>
      <c r="CM523" s="664"/>
      <c r="CN523" s="664"/>
      <c r="CO523" s="664"/>
      <c r="CP523" s="664"/>
      <c r="CQ523" s="664"/>
      <c r="CR523" s="664"/>
      <c r="CS523" s="664"/>
      <c r="CT523" s="664"/>
      <c r="CU523" s="664"/>
      <c r="CV523" s="664"/>
      <c r="CW523" s="664"/>
      <c r="CX523" s="664"/>
      <c r="CY523" s="664"/>
      <c r="CZ523" s="664"/>
      <c r="DA523" s="664"/>
      <c r="DB523" s="664"/>
      <c r="DC523" s="664"/>
      <c r="DD523" s="664"/>
      <c r="DE523" s="664"/>
      <c r="DF523" s="664"/>
      <c r="DG523" s="664"/>
      <c r="DH523" s="664"/>
      <c r="DI523" s="664"/>
      <c r="DJ523" s="664"/>
      <c r="DK523" s="664"/>
      <c r="DL523" s="664"/>
      <c r="DM523" s="664"/>
      <c r="DN523" s="664"/>
      <c r="DO523" s="664"/>
      <c r="DP523" s="664"/>
      <c r="DQ523" s="664"/>
      <c r="DR523" s="664"/>
      <c r="DS523" s="664"/>
      <c r="DT523" s="664"/>
      <c r="DU523" s="664"/>
      <c r="DV523" s="664"/>
      <c r="DW523" s="664"/>
      <c r="DX523" s="664"/>
      <c r="DY523" s="664"/>
      <c r="DZ523" s="664"/>
      <c r="EA523" s="664"/>
      <c r="EB523" s="664"/>
      <c r="EC523" s="664"/>
      <c r="ED523" s="664"/>
      <c r="EE523" s="659"/>
      <c r="EF523" s="662"/>
      <c r="EG523" s="662"/>
      <c r="EH523" s="662"/>
      <c r="EI523" s="216"/>
      <c r="EJ523" s="673"/>
      <c r="EK523" s="673"/>
      <c r="EL523" s="673"/>
      <c r="EM523" s="673"/>
      <c r="EN523" s="673"/>
      <c r="EO523" s="673"/>
      <c r="EP523" s="673"/>
      <c r="EQ523" s="673"/>
      <c r="ER523" s="673"/>
      <c r="ES523" s="673"/>
      <c r="ET523" s="673"/>
      <c r="EU523" s="673"/>
      <c r="EV523" s="673"/>
      <c r="EW523" s="673"/>
      <c r="EX523" s="673"/>
      <c r="EY523" s="673"/>
      <c r="EZ523" s="673"/>
      <c r="FA523" s="673"/>
      <c r="FB523" s="673"/>
      <c r="FC523" s="673"/>
      <c r="FD523" s="673"/>
      <c r="FE523" s="673"/>
      <c r="FF523" s="673"/>
      <c r="FG523" s="673"/>
      <c r="FH523" s="673"/>
      <c r="FI523" s="673"/>
      <c r="FJ523" s="673"/>
      <c r="FK523" s="673"/>
      <c r="FL523" s="673"/>
      <c r="FM523" s="673"/>
      <c r="FN523" s="673"/>
      <c r="FO523" s="673"/>
      <c r="FP523" s="673"/>
      <c r="FQ523" s="673"/>
      <c r="FR523" s="673"/>
      <c r="FS523" s="673"/>
      <c r="FT523" s="673"/>
      <c r="FU523" s="673"/>
      <c r="FV523" s="673"/>
      <c r="FW523" s="673"/>
      <c r="FX523" s="673"/>
      <c r="FY523" s="673"/>
      <c r="FZ523" s="673"/>
      <c r="GA523" s="673"/>
      <c r="GB523" s="673"/>
      <c r="GC523" s="673"/>
      <c r="GD523" s="673"/>
      <c r="GE523" s="673"/>
      <c r="GF523" s="673"/>
      <c r="GG523" s="673"/>
      <c r="GH523" s="673"/>
      <c r="GI523" s="673"/>
      <c r="GJ523" s="673"/>
      <c r="GK523" s="673"/>
      <c r="GL523" s="673"/>
      <c r="GM523" s="673"/>
      <c r="GN523" s="673"/>
      <c r="GO523" s="673"/>
      <c r="GP523" s="673"/>
      <c r="GQ523" s="673"/>
      <c r="GR523" s="673"/>
      <c r="GS523" s="673"/>
      <c r="GT523" s="673"/>
      <c r="GU523" s="673"/>
      <c r="GV523" s="673"/>
      <c r="GW523" s="673"/>
      <c r="GX523" s="673"/>
      <c r="GY523" s="673"/>
      <c r="GZ523" s="673"/>
      <c r="HA523" s="673"/>
      <c r="HB523" s="673"/>
      <c r="HC523" s="673"/>
      <c r="HD523" s="673"/>
      <c r="HE523" s="673"/>
      <c r="HF523" s="673"/>
      <c r="HG523" s="673"/>
      <c r="HH523" s="673"/>
      <c r="HI523" s="673"/>
      <c r="HJ523" s="673"/>
      <c r="HK523" s="673"/>
      <c r="HL523" s="673"/>
      <c r="HM523" s="673"/>
      <c r="HN523" s="673"/>
      <c r="HO523" s="673"/>
      <c r="HP523" s="673"/>
      <c r="HQ523" s="673"/>
      <c r="HR523" s="673"/>
      <c r="HS523" s="673"/>
      <c r="HT523" s="673"/>
      <c r="HU523" s="673"/>
      <c r="HV523" s="673"/>
      <c r="HW523" s="673"/>
      <c r="HX523" s="673"/>
      <c r="HY523" s="673"/>
      <c r="HZ523" s="673"/>
      <c r="IA523" s="673"/>
      <c r="IB523" s="673"/>
      <c r="IC523" s="673"/>
      <c r="ID523" s="673"/>
      <c r="IE523" s="673"/>
      <c r="IF523" s="673"/>
      <c r="IG523" s="673"/>
      <c r="IH523" s="673"/>
      <c r="II523" s="673"/>
      <c r="IJ523" s="673"/>
      <c r="IK523" s="673"/>
      <c r="IL523" s="673"/>
      <c r="IM523" s="673"/>
      <c r="IN523" s="673"/>
      <c r="IO523" s="673"/>
      <c r="IP523" s="673"/>
      <c r="IQ523" s="664"/>
    </row>
    <row r="524" spans="18:251" ht="16.5" hidden="1" customHeight="1">
      <c r="R524" s="659"/>
      <c r="S524" s="659"/>
      <c r="T524" s="659"/>
      <c r="U524" s="664"/>
      <c r="V524" s="660"/>
      <c r="W524" s="664"/>
      <c r="X524" s="664"/>
      <c r="Y524" s="664"/>
      <c r="Z524" s="664"/>
      <c r="AA524" s="664"/>
      <c r="AB524" s="664"/>
      <c r="AC524" s="664"/>
      <c r="AD524" s="664"/>
      <c r="AE524" s="664"/>
      <c r="AF524" s="664"/>
      <c r="AG524" s="664"/>
      <c r="AH524" s="664"/>
      <c r="AI524" s="664"/>
      <c r="AJ524" s="664"/>
      <c r="AK524" s="664"/>
      <c r="AL524" s="664"/>
      <c r="AM524" s="664"/>
      <c r="AN524" s="664"/>
      <c r="AO524" s="664"/>
      <c r="AP524" s="664"/>
      <c r="AQ524" s="664"/>
      <c r="AR524" s="664"/>
      <c r="AS524" s="664"/>
      <c r="AT524" s="664"/>
      <c r="AU524" s="664"/>
      <c r="AV524" s="664"/>
      <c r="AW524" s="664"/>
      <c r="AX524" s="664"/>
      <c r="AY524" s="664"/>
      <c r="AZ524" s="664"/>
      <c r="BA524" s="664"/>
      <c r="BB524" s="664"/>
      <c r="BC524" s="664"/>
      <c r="BD524" s="664"/>
      <c r="BE524" s="664"/>
      <c r="BF524" s="664"/>
      <c r="BG524" s="664"/>
      <c r="BH524" s="664"/>
      <c r="BI524" s="664"/>
      <c r="BJ524" s="664"/>
      <c r="BK524" s="664"/>
      <c r="BL524" s="664"/>
      <c r="BM524" s="664"/>
      <c r="BN524" s="664"/>
      <c r="BO524" s="664"/>
      <c r="BP524" s="664"/>
      <c r="BQ524" s="664"/>
      <c r="BR524" s="664"/>
      <c r="BS524" s="664"/>
      <c r="BT524" s="664"/>
      <c r="BU524" s="664"/>
      <c r="BV524" s="664"/>
      <c r="BW524" s="664"/>
      <c r="BX524" s="664"/>
      <c r="BY524" s="664"/>
      <c r="BZ524" s="664"/>
      <c r="CA524" s="664"/>
      <c r="CB524" s="664"/>
      <c r="CC524" s="664"/>
      <c r="CD524" s="664"/>
      <c r="CE524" s="664"/>
      <c r="CF524" s="664"/>
      <c r="CG524" s="664"/>
      <c r="CH524" s="664"/>
      <c r="CI524" s="664"/>
      <c r="CJ524" s="664"/>
      <c r="CK524" s="664"/>
      <c r="CL524" s="664"/>
      <c r="CM524" s="664"/>
      <c r="CN524" s="664"/>
      <c r="CO524" s="664"/>
      <c r="CP524" s="664"/>
      <c r="CQ524" s="664"/>
      <c r="CR524" s="664"/>
      <c r="CS524" s="664"/>
      <c r="CT524" s="664"/>
      <c r="CU524" s="664"/>
      <c r="CV524" s="664"/>
      <c r="CW524" s="664"/>
      <c r="CX524" s="664"/>
      <c r="CY524" s="664"/>
      <c r="CZ524" s="664"/>
      <c r="DA524" s="664"/>
      <c r="DB524" s="664"/>
      <c r="DC524" s="664"/>
      <c r="DD524" s="664"/>
      <c r="DE524" s="664"/>
      <c r="DF524" s="664"/>
      <c r="DG524" s="664"/>
      <c r="DH524" s="664"/>
      <c r="DI524" s="664"/>
      <c r="DJ524" s="664"/>
      <c r="DK524" s="664"/>
      <c r="DL524" s="664"/>
      <c r="DM524" s="664"/>
      <c r="DN524" s="664"/>
      <c r="DO524" s="664"/>
      <c r="DP524" s="664"/>
      <c r="DQ524" s="664"/>
      <c r="DR524" s="664"/>
      <c r="DS524" s="664"/>
      <c r="DT524" s="664"/>
      <c r="DU524" s="664"/>
      <c r="DV524" s="664"/>
      <c r="DW524" s="664"/>
      <c r="DX524" s="664"/>
      <c r="DY524" s="664"/>
      <c r="DZ524" s="664"/>
      <c r="EA524" s="664"/>
      <c r="EB524" s="664"/>
      <c r="EC524" s="664"/>
      <c r="ED524" s="664"/>
      <c r="EE524" s="659"/>
      <c r="EF524" s="662"/>
      <c r="EG524" s="662"/>
      <c r="EH524" s="662"/>
      <c r="EI524" s="216"/>
      <c r="EJ524" s="673"/>
      <c r="EK524" s="673"/>
      <c r="EL524" s="673"/>
      <c r="EM524" s="673"/>
      <c r="EN524" s="673"/>
      <c r="EO524" s="673"/>
      <c r="EP524" s="673"/>
      <c r="EQ524" s="673"/>
      <c r="ER524" s="673"/>
      <c r="ES524" s="673"/>
      <c r="ET524" s="673"/>
      <c r="EU524" s="673"/>
      <c r="EV524" s="673"/>
      <c r="EW524" s="673"/>
      <c r="EX524" s="673"/>
      <c r="EY524" s="673"/>
      <c r="EZ524" s="673"/>
      <c r="FA524" s="673"/>
      <c r="FB524" s="673"/>
      <c r="FC524" s="673"/>
      <c r="FD524" s="673"/>
      <c r="FE524" s="673"/>
      <c r="FF524" s="673"/>
      <c r="FG524" s="673"/>
      <c r="FH524" s="673"/>
      <c r="FI524" s="673"/>
      <c r="FJ524" s="673"/>
      <c r="FK524" s="673"/>
      <c r="FL524" s="673"/>
      <c r="FM524" s="673"/>
      <c r="FN524" s="673"/>
      <c r="FO524" s="673"/>
      <c r="FP524" s="673"/>
      <c r="FQ524" s="673"/>
      <c r="FR524" s="673"/>
      <c r="FS524" s="673"/>
      <c r="FT524" s="673"/>
      <c r="FU524" s="673"/>
      <c r="FV524" s="673"/>
      <c r="FW524" s="673"/>
      <c r="FX524" s="673"/>
      <c r="FY524" s="673"/>
      <c r="FZ524" s="673"/>
      <c r="GA524" s="673"/>
      <c r="GB524" s="673"/>
      <c r="GC524" s="673"/>
      <c r="GD524" s="673"/>
      <c r="GE524" s="673"/>
      <c r="GF524" s="673"/>
      <c r="GG524" s="673"/>
      <c r="GH524" s="673"/>
      <c r="GI524" s="673"/>
      <c r="GJ524" s="673"/>
      <c r="GK524" s="673"/>
      <c r="GL524" s="673"/>
      <c r="GM524" s="673"/>
      <c r="GN524" s="673"/>
      <c r="GO524" s="673"/>
      <c r="GP524" s="673"/>
      <c r="GQ524" s="673"/>
      <c r="GR524" s="673"/>
      <c r="GS524" s="673"/>
      <c r="GT524" s="673"/>
      <c r="GU524" s="673"/>
      <c r="GV524" s="673"/>
      <c r="GW524" s="673"/>
      <c r="GX524" s="673"/>
      <c r="GY524" s="673"/>
      <c r="GZ524" s="673"/>
      <c r="HA524" s="673"/>
      <c r="HB524" s="673"/>
      <c r="HC524" s="673"/>
      <c r="HD524" s="673"/>
      <c r="HE524" s="673"/>
      <c r="HF524" s="673"/>
      <c r="HG524" s="673"/>
      <c r="HH524" s="673"/>
      <c r="HI524" s="673"/>
      <c r="HJ524" s="673"/>
      <c r="HK524" s="673"/>
      <c r="HL524" s="673"/>
      <c r="HM524" s="673"/>
      <c r="HN524" s="673"/>
      <c r="HO524" s="673"/>
      <c r="HP524" s="673"/>
      <c r="HQ524" s="673"/>
      <c r="HR524" s="673"/>
      <c r="HS524" s="673"/>
      <c r="HT524" s="673"/>
      <c r="HU524" s="673"/>
      <c r="HV524" s="673"/>
      <c r="HW524" s="673"/>
      <c r="HX524" s="673"/>
      <c r="HY524" s="673"/>
      <c r="HZ524" s="673"/>
      <c r="IA524" s="673"/>
      <c r="IB524" s="673"/>
      <c r="IC524" s="673"/>
      <c r="ID524" s="673"/>
      <c r="IE524" s="673"/>
      <c r="IF524" s="673"/>
      <c r="IG524" s="673"/>
      <c r="IH524" s="673"/>
      <c r="II524" s="673"/>
      <c r="IJ524" s="673"/>
      <c r="IK524" s="673"/>
      <c r="IL524" s="673"/>
      <c r="IM524" s="673"/>
      <c r="IN524" s="673"/>
      <c r="IO524" s="673"/>
      <c r="IP524" s="673"/>
      <c r="IQ524" s="664"/>
    </row>
    <row r="525" spans="18:251" ht="16.5" hidden="1" customHeight="1">
      <c r="R525" s="659"/>
      <c r="S525" s="659"/>
      <c r="T525" s="659"/>
      <c r="U525" s="664"/>
      <c r="V525" s="660"/>
      <c r="W525" s="664"/>
      <c r="X525" s="664"/>
      <c r="Y525" s="664"/>
      <c r="Z525" s="664"/>
      <c r="AA525" s="664"/>
      <c r="AB525" s="664"/>
      <c r="AC525" s="664"/>
      <c r="AD525" s="664"/>
      <c r="AE525" s="664"/>
      <c r="AF525" s="664"/>
      <c r="AG525" s="664"/>
      <c r="AH525" s="664"/>
      <c r="AI525" s="664"/>
      <c r="AJ525" s="664"/>
      <c r="AK525" s="664"/>
      <c r="AL525" s="664"/>
      <c r="AM525" s="664"/>
      <c r="AN525" s="664"/>
      <c r="AO525" s="664"/>
      <c r="AP525" s="664"/>
      <c r="AQ525" s="664"/>
      <c r="AR525" s="664"/>
      <c r="AS525" s="664"/>
      <c r="AT525" s="664"/>
      <c r="AU525" s="664"/>
      <c r="AV525" s="664"/>
      <c r="AW525" s="664"/>
      <c r="AX525" s="664"/>
      <c r="AY525" s="664"/>
      <c r="AZ525" s="664"/>
      <c r="BA525" s="664"/>
      <c r="BB525" s="664"/>
      <c r="BC525" s="664"/>
      <c r="BD525" s="664"/>
      <c r="BE525" s="664"/>
      <c r="BF525" s="664"/>
      <c r="BG525" s="664"/>
      <c r="BH525" s="664"/>
      <c r="BI525" s="664"/>
      <c r="BJ525" s="664"/>
      <c r="BK525" s="664"/>
      <c r="BL525" s="664"/>
      <c r="BM525" s="664"/>
      <c r="BN525" s="664"/>
      <c r="BO525" s="664"/>
      <c r="BP525" s="664"/>
      <c r="BQ525" s="664"/>
      <c r="BR525" s="664"/>
      <c r="BS525" s="664"/>
      <c r="BT525" s="664"/>
      <c r="BU525" s="664"/>
      <c r="BV525" s="664"/>
      <c r="BW525" s="664"/>
      <c r="BX525" s="664"/>
      <c r="BY525" s="664"/>
      <c r="BZ525" s="664"/>
      <c r="CA525" s="664"/>
      <c r="CB525" s="664"/>
      <c r="CC525" s="664"/>
      <c r="CD525" s="664"/>
      <c r="CE525" s="664"/>
      <c r="CF525" s="664"/>
      <c r="CG525" s="664"/>
      <c r="CH525" s="664"/>
      <c r="CI525" s="664"/>
      <c r="CJ525" s="664"/>
      <c r="CK525" s="664"/>
      <c r="CL525" s="664"/>
      <c r="CM525" s="664"/>
      <c r="CN525" s="664"/>
      <c r="CO525" s="664"/>
      <c r="CP525" s="664"/>
      <c r="CQ525" s="664"/>
      <c r="CR525" s="664"/>
      <c r="CS525" s="664"/>
      <c r="CT525" s="664"/>
      <c r="CU525" s="664"/>
      <c r="CV525" s="664"/>
      <c r="CW525" s="664"/>
      <c r="CX525" s="664"/>
      <c r="CY525" s="664"/>
      <c r="CZ525" s="664"/>
      <c r="DA525" s="664"/>
      <c r="DB525" s="664"/>
      <c r="DC525" s="664"/>
      <c r="DD525" s="664"/>
      <c r="DE525" s="664"/>
      <c r="DF525" s="664"/>
      <c r="DG525" s="664"/>
      <c r="DH525" s="664"/>
      <c r="DI525" s="664"/>
      <c r="DJ525" s="664"/>
      <c r="DK525" s="664"/>
      <c r="DL525" s="664"/>
      <c r="DM525" s="664"/>
      <c r="DN525" s="664"/>
      <c r="DO525" s="664"/>
      <c r="DP525" s="664"/>
      <c r="DQ525" s="664"/>
      <c r="DR525" s="664"/>
      <c r="DS525" s="664"/>
      <c r="DT525" s="664"/>
      <c r="DU525" s="664"/>
      <c r="DV525" s="664"/>
      <c r="DW525" s="664"/>
      <c r="DX525" s="664"/>
      <c r="DY525" s="664"/>
      <c r="DZ525" s="664"/>
      <c r="EA525" s="664"/>
      <c r="EB525" s="664"/>
      <c r="EC525" s="664"/>
      <c r="ED525" s="664"/>
      <c r="EE525" s="659"/>
      <c r="EF525" s="662"/>
      <c r="EG525" s="662"/>
      <c r="EH525" s="662"/>
      <c r="EI525" s="216"/>
      <c r="EJ525" s="673"/>
      <c r="EK525" s="673"/>
      <c r="EL525" s="673"/>
      <c r="EM525" s="673"/>
      <c r="EN525" s="673"/>
      <c r="EO525" s="673"/>
      <c r="EP525" s="673"/>
      <c r="EQ525" s="673"/>
      <c r="ER525" s="673"/>
      <c r="ES525" s="673"/>
      <c r="ET525" s="673"/>
      <c r="EU525" s="673"/>
      <c r="EV525" s="673"/>
      <c r="EW525" s="673"/>
      <c r="EX525" s="673"/>
      <c r="EY525" s="673"/>
      <c r="EZ525" s="673"/>
      <c r="FA525" s="673"/>
      <c r="FB525" s="673"/>
      <c r="FC525" s="673"/>
      <c r="FD525" s="673"/>
      <c r="FE525" s="673"/>
      <c r="FF525" s="673"/>
      <c r="FG525" s="673"/>
      <c r="FH525" s="673"/>
      <c r="FI525" s="673"/>
      <c r="FJ525" s="673"/>
      <c r="FK525" s="673"/>
      <c r="FL525" s="673"/>
      <c r="FM525" s="673"/>
      <c r="FN525" s="673"/>
      <c r="FO525" s="673"/>
      <c r="FP525" s="673"/>
      <c r="FQ525" s="673"/>
      <c r="FR525" s="673"/>
      <c r="FS525" s="673"/>
      <c r="FT525" s="673"/>
      <c r="FU525" s="673"/>
      <c r="FV525" s="673"/>
      <c r="FW525" s="673"/>
      <c r="FX525" s="673"/>
      <c r="FY525" s="673"/>
      <c r="FZ525" s="673"/>
      <c r="GA525" s="673"/>
      <c r="GB525" s="673"/>
      <c r="GC525" s="673"/>
      <c r="GD525" s="673"/>
      <c r="GE525" s="673"/>
      <c r="GF525" s="673"/>
      <c r="GG525" s="673"/>
      <c r="GH525" s="673"/>
      <c r="GI525" s="673"/>
      <c r="GJ525" s="673"/>
      <c r="GK525" s="673"/>
      <c r="GL525" s="673"/>
      <c r="GM525" s="673"/>
      <c r="GN525" s="673"/>
      <c r="GO525" s="673"/>
      <c r="GP525" s="673"/>
      <c r="GQ525" s="673"/>
      <c r="GR525" s="673"/>
      <c r="GS525" s="673"/>
      <c r="GT525" s="673"/>
      <c r="GU525" s="673"/>
      <c r="GV525" s="673"/>
      <c r="GW525" s="673"/>
      <c r="GX525" s="673"/>
      <c r="GY525" s="673"/>
      <c r="GZ525" s="673"/>
      <c r="HA525" s="673"/>
      <c r="HB525" s="673"/>
      <c r="HC525" s="673"/>
      <c r="HD525" s="673"/>
      <c r="HE525" s="673"/>
      <c r="HF525" s="673"/>
      <c r="HG525" s="673"/>
      <c r="HH525" s="673"/>
      <c r="HI525" s="673"/>
      <c r="HJ525" s="673"/>
      <c r="HK525" s="673"/>
      <c r="HL525" s="673"/>
      <c r="HM525" s="673"/>
      <c r="HN525" s="673"/>
      <c r="HO525" s="673"/>
      <c r="HP525" s="673"/>
      <c r="HQ525" s="673"/>
      <c r="HR525" s="673"/>
      <c r="HS525" s="673"/>
      <c r="HT525" s="673"/>
      <c r="HU525" s="673"/>
      <c r="HV525" s="673"/>
      <c r="HW525" s="673"/>
      <c r="HX525" s="673"/>
      <c r="HY525" s="673"/>
      <c r="HZ525" s="673"/>
      <c r="IA525" s="673"/>
      <c r="IB525" s="673"/>
      <c r="IC525" s="673"/>
      <c r="ID525" s="673"/>
      <c r="IE525" s="673"/>
      <c r="IF525" s="673"/>
      <c r="IG525" s="673"/>
      <c r="IH525" s="673"/>
      <c r="II525" s="673"/>
      <c r="IJ525" s="673"/>
      <c r="IK525" s="673"/>
      <c r="IL525" s="673"/>
      <c r="IM525" s="673"/>
      <c r="IN525" s="673"/>
      <c r="IO525" s="673"/>
      <c r="IP525" s="673"/>
      <c r="IQ525" s="664"/>
    </row>
    <row r="526" spans="18:251" ht="16.5" hidden="1" customHeight="1">
      <c r="R526" s="659"/>
      <c r="S526" s="659"/>
      <c r="T526" s="659"/>
      <c r="U526" s="664"/>
      <c r="V526" s="660"/>
      <c r="W526" s="664"/>
      <c r="X526" s="664"/>
      <c r="Y526" s="664"/>
      <c r="Z526" s="664"/>
      <c r="AA526" s="664"/>
      <c r="AB526" s="664"/>
      <c r="AC526" s="664"/>
      <c r="AD526" s="664"/>
      <c r="AE526" s="664"/>
      <c r="AF526" s="664"/>
      <c r="AG526" s="664"/>
      <c r="AH526" s="664"/>
      <c r="AI526" s="664"/>
      <c r="AJ526" s="664"/>
      <c r="AK526" s="664"/>
      <c r="AL526" s="664"/>
      <c r="AM526" s="664"/>
      <c r="AN526" s="664"/>
      <c r="AO526" s="664"/>
      <c r="AP526" s="664"/>
      <c r="AQ526" s="664"/>
      <c r="AR526" s="664"/>
      <c r="AS526" s="664"/>
      <c r="AT526" s="664"/>
      <c r="AU526" s="664"/>
      <c r="AV526" s="664"/>
      <c r="AW526" s="664"/>
      <c r="AX526" s="664"/>
      <c r="AY526" s="664"/>
      <c r="AZ526" s="664"/>
      <c r="BA526" s="664"/>
      <c r="BB526" s="664"/>
      <c r="BC526" s="664"/>
      <c r="BD526" s="664"/>
      <c r="BE526" s="664"/>
      <c r="BF526" s="664"/>
      <c r="BG526" s="664"/>
      <c r="BH526" s="664"/>
      <c r="BI526" s="664"/>
      <c r="BJ526" s="664"/>
      <c r="BK526" s="664"/>
      <c r="BL526" s="664"/>
      <c r="BM526" s="664"/>
      <c r="BN526" s="664"/>
      <c r="BO526" s="664"/>
      <c r="BP526" s="664"/>
      <c r="BQ526" s="664"/>
      <c r="BR526" s="664"/>
      <c r="BS526" s="664"/>
      <c r="BT526" s="664"/>
      <c r="BU526" s="664"/>
      <c r="BV526" s="664"/>
      <c r="BW526" s="664"/>
      <c r="BX526" s="664"/>
      <c r="BY526" s="664"/>
      <c r="BZ526" s="664"/>
      <c r="CA526" s="664"/>
      <c r="CB526" s="664"/>
      <c r="CC526" s="664"/>
      <c r="CD526" s="664"/>
      <c r="CE526" s="664"/>
      <c r="CF526" s="664"/>
      <c r="CG526" s="664"/>
      <c r="CH526" s="664"/>
      <c r="CI526" s="664"/>
      <c r="CJ526" s="664"/>
      <c r="CK526" s="664"/>
      <c r="CL526" s="664"/>
      <c r="CM526" s="664"/>
      <c r="CN526" s="664"/>
      <c r="CO526" s="664"/>
      <c r="CP526" s="664"/>
      <c r="CQ526" s="664"/>
      <c r="CR526" s="664"/>
      <c r="CS526" s="664"/>
      <c r="CT526" s="664"/>
      <c r="CU526" s="664"/>
      <c r="CV526" s="664"/>
      <c r="CW526" s="664"/>
      <c r="CX526" s="664"/>
      <c r="CY526" s="664"/>
      <c r="CZ526" s="664"/>
      <c r="DA526" s="664"/>
      <c r="DB526" s="664"/>
      <c r="DC526" s="664"/>
      <c r="DD526" s="664"/>
      <c r="DE526" s="664"/>
      <c r="DF526" s="664"/>
      <c r="DG526" s="664"/>
      <c r="DH526" s="664"/>
      <c r="DI526" s="664"/>
      <c r="DJ526" s="664"/>
      <c r="DK526" s="664"/>
      <c r="DL526" s="664"/>
      <c r="DM526" s="664"/>
      <c r="DN526" s="664"/>
      <c r="DO526" s="664"/>
      <c r="DP526" s="664"/>
      <c r="DQ526" s="664"/>
      <c r="DR526" s="664"/>
      <c r="DS526" s="664"/>
      <c r="DT526" s="664"/>
      <c r="DU526" s="664"/>
      <c r="DV526" s="664"/>
      <c r="DW526" s="664"/>
      <c r="DX526" s="664"/>
      <c r="DY526" s="664"/>
      <c r="DZ526" s="664"/>
      <c r="EA526" s="664"/>
      <c r="EB526" s="664"/>
      <c r="EC526" s="664"/>
      <c r="ED526" s="664"/>
      <c r="EE526" s="659"/>
      <c r="EF526" s="662"/>
      <c r="EG526" s="662"/>
      <c r="EH526" s="662"/>
      <c r="EI526" s="216"/>
      <c r="EJ526" s="673"/>
      <c r="EK526" s="673"/>
      <c r="EL526" s="673"/>
      <c r="EM526" s="673"/>
      <c r="EN526" s="673"/>
      <c r="EO526" s="673"/>
      <c r="EP526" s="673"/>
      <c r="EQ526" s="673"/>
      <c r="ER526" s="673"/>
      <c r="ES526" s="673"/>
      <c r="ET526" s="673"/>
      <c r="EU526" s="673"/>
      <c r="EV526" s="673"/>
      <c r="EW526" s="673"/>
      <c r="EX526" s="673"/>
      <c r="EY526" s="673"/>
      <c r="EZ526" s="673"/>
      <c r="FA526" s="673"/>
      <c r="FB526" s="673"/>
      <c r="FC526" s="673"/>
      <c r="FD526" s="673"/>
      <c r="FE526" s="673"/>
      <c r="FF526" s="673"/>
      <c r="FG526" s="673"/>
      <c r="FH526" s="673"/>
      <c r="FI526" s="673"/>
      <c r="FJ526" s="673"/>
      <c r="FK526" s="673"/>
      <c r="FL526" s="673"/>
      <c r="FM526" s="673"/>
      <c r="FN526" s="673"/>
      <c r="FO526" s="673"/>
      <c r="FP526" s="673"/>
      <c r="FQ526" s="673"/>
      <c r="FR526" s="673"/>
      <c r="FS526" s="673"/>
      <c r="FT526" s="673"/>
      <c r="FU526" s="673"/>
      <c r="FV526" s="673"/>
      <c r="FW526" s="673"/>
      <c r="FX526" s="673"/>
      <c r="FY526" s="673"/>
      <c r="FZ526" s="673"/>
      <c r="GA526" s="673"/>
      <c r="GB526" s="673"/>
      <c r="GC526" s="673"/>
      <c r="GD526" s="673"/>
      <c r="GE526" s="673"/>
      <c r="GF526" s="673"/>
      <c r="GG526" s="673"/>
      <c r="GH526" s="673"/>
      <c r="GI526" s="673"/>
      <c r="GJ526" s="673"/>
      <c r="GK526" s="673"/>
      <c r="GL526" s="673"/>
      <c r="GM526" s="673"/>
      <c r="GN526" s="673"/>
      <c r="GO526" s="673"/>
      <c r="GP526" s="673"/>
      <c r="GQ526" s="673"/>
      <c r="GR526" s="673"/>
      <c r="GS526" s="673"/>
      <c r="GT526" s="673"/>
      <c r="GU526" s="673"/>
      <c r="GV526" s="673"/>
      <c r="GW526" s="673"/>
      <c r="GX526" s="673"/>
      <c r="GY526" s="673"/>
      <c r="GZ526" s="673"/>
      <c r="HA526" s="673"/>
      <c r="HB526" s="673"/>
      <c r="HC526" s="673"/>
      <c r="HD526" s="673"/>
      <c r="HE526" s="673"/>
      <c r="HF526" s="673"/>
      <c r="HG526" s="673"/>
      <c r="HH526" s="673"/>
      <c r="HI526" s="673"/>
      <c r="HJ526" s="673"/>
      <c r="HK526" s="673"/>
      <c r="HL526" s="673"/>
      <c r="HM526" s="673"/>
      <c r="HN526" s="673"/>
      <c r="HO526" s="673"/>
      <c r="HP526" s="673"/>
      <c r="HQ526" s="673"/>
      <c r="HR526" s="673"/>
      <c r="HS526" s="673"/>
      <c r="HT526" s="673"/>
      <c r="HU526" s="673"/>
      <c r="HV526" s="673"/>
      <c r="HW526" s="673"/>
      <c r="HX526" s="673"/>
      <c r="HY526" s="673"/>
      <c r="HZ526" s="673"/>
      <c r="IA526" s="673"/>
      <c r="IB526" s="673"/>
      <c r="IC526" s="673"/>
      <c r="ID526" s="673"/>
      <c r="IE526" s="673"/>
      <c r="IF526" s="673"/>
      <c r="IG526" s="673"/>
      <c r="IH526" s="673"/>
      <c r="II526" s="673"/>
      <c r="IJ526" s="673"/>
      <c r="IK526" s="673"/>
      <c r="IL526" s="673"/>
      <c r="IM526" s="673"/>
      <c r="IN526" s="673"/>
      <c r="IO526" s="673"/>
      <c r="IP526" s="673"/>
      <c r="IQ526" s="664"/>
    </row>
    <row r="527" spans="18:251" ht="16.5" hidden="1" customHeight="1">
      <c r="R527" s="659"/>
      <c r="S527" s="659"/>
      <c r="T527" s="659"/>
      <c r="U527" s="664"/>
      <c r="V527" s="660"/>
      <c r="W527" s="664"/>
      <c r="X527" s="664"/>
      <c r="Y527" s="664"/>
      <c r="Z527" s="664"/>
      <c r="AA527" s="664"/>
      <c r="AB527" s="664"/>
      <c r="AC527" s="664"/>
      <c r="AD527" s="664"/>
      <c r="AE527" s="664"/>
      <c r="AF527" s="664"/>
      <c r="AG527" s="664"/>
      <c r="AH527" s="664"/>
      <c r="AI527" s="664"/>
      <c r="AJ527" s="664"/>
      <c r="AK527" s="664"/>
      <c r="AL527" s="664"/>
      <c r="AM527" s="664"/>
      <c r="AN527" s="664"/>
      <c r="AO527" s="664"/>
      <c r="AP527" s="664"/>
      <c r="AQ527" s="664"/>
      <c r="AR527" s="664"/>
      <c r="AS527" s="664"/>
      <c r="AT527" s="664"/>
      <c r="AU527" s="664"/>
      <c r="AV527" s="664"/>
      <c r="AW527" s="664"/>
      <c r="AX527" s="664"/>
      <c r="AY527" s="664"/>
      <c r="AZ527" s="664"/>
      <c r="BA527" s="664"/>
      <c r="BB527" s="664"/>
      <c r="BC527" s="664"/>
      <c r="BD527" s="664"/>
      <c r="BE527" s="664"/>
      <c r="BF527" s="664"/>
      <c r="BG527" s="664"/>
      <c r="BH527" s="664"/>
      <c r="BI527" s="664"/>
      <c r="BJ527" s="664"/>
      <c r="BK527" s="664"/>
      <c r="BL527" s="664"/>
      <c r="BM527" s="664"/>
      <c r="BN527" s="664"/>
      <c r="BO527" s="664"/>
      <c r="BP527" s="664"/>
      <c r="BQ527" s="664"/>
      <c r="BR527" s="664"/>
      <c r="BS527" s="664"/>
      <c r="BT527" s="664"/>
      <c r="BU527" s="664"/>
      <c r="BV527" s="664"/>
      <c r="BW527" s="664"/>
      <c r="BX527" s="664"/>
      <c r="BY527" s="664"/>
      <c r="BZ527" s="664"/>
      <c r="CA527" s="664"/>
      <c r="CB527" s="664"/>
      <c r="CC527" s="664"/>
      <c r="CD527" s="664"/>
      <c r="CE527" s="664"/>
      <c r="CF527" s="664"/>
      <c r="CG527" s="664"/>
      <c r="CH527" s="664"/>
      <c r="CI527" s="664"/>
      <c r="CJ527" s="664"/>
      <c r="CK527" s="664"/>
      <c r="CL527" s="664"/>
      <c r="CM527" s="664"/>
      <c r="CN527" s="664"/>
      <c r="CO527" s="664"/>
      <c r="CP527" s="664"/>
      <c r="CQ527" s="664"/>
      <c r="CR527" s="664"/>
      <c r="CS527" s="664"/>
      <c r="CT527" s="664"/>
      <c r="CU527" s="664"/>
      <c r="CV527" s="664"/>
      <c r="CW527" s="664"/>
      <c r="CX527" s="664"/>
      <c r="CY527" s="664"/>
      <c r="CZ527" s="664"/>
      <c r="DA527" s="664"/>
      <c r="DB527" s="664"/>
      <c r="DC527" s="664"/>
      <c r="DD527" s="664"/>
      <c r="DE527" s="664"/>
      <c r="DF527" s="664"/>
      <c r="DG527" s="664"/>
      <c r="DH527" s="664"/>
      <c r="DI527" s="664"/>
      <c r="DJ527" s="664"/>
      <c r="DK527" s="664"/>
      <c r="DL527" s="664"/>
      <c r="DM527" s="664"/>
      <c r="DN527" s="664"/>
      <c r="DO527" s="664"/>
      <c r="DP527" s="664"/>
      <c r="DQ527" s="664"/>
      <c r="DR527" s="664"/>
      <c r="DS527" s="664"/>
      <c r="DT527" s="664"/>
      <c r="DU527" s="664"/>
      <c r="DV527" s="664"/>
      <c r="DW527" s="664"/>
      <c r="DX527" s="664"/>
      <c r="DY527" s="664"/>
      <c r="DZ527" s="664"/>
      <c r="EA527" s="664"/>
      <c r="EB527" s="664"/>
      <c r="EC527" s="664"/>
      <c r="ED527" s="664"/>
      <c r="EE527" s="659"/>
      <c r="EF527" s="662"/>
      <c r="EG527" s="662"/>
      <c r="EH527" s="662"/>
      <c r="EI527" s="216"/>
      <c r="EJ527" s="673"/>
      <c r="EK527" s="673"/>
      <c r="EL527" s="673"/>
      <c r="EM527" s="673"/>
      <c r="EN527" s="673"/>
      <c r="EO527" s="673"/>
      <c r="EP527" s="673"/>
      <c r="EQ527" s="673"/>
      <c r="ER527" s="673"/>
      <c r="ES527" s="673"/>
      <c r="ET527" s="673"/>
      <c r="EU527" s="673"/>
      <c r="EV527" s="673"/>
      <c r="EW527" s="673"/>
      <c r="EX527" s="673"/>
      <c r="EY527" s="673"/>
      <c r="EZ527" s="673"/>
      <c r="FA527" s="673"/>
      <c r="FB527" s="673"/>
      <c r="FC527" s="673"/>
      <c r="FD527" s="673"/>
      <c r="FE527" s="673"/>
      <c r="FF527" s="673"/>
      <c r="FG527" s="673"/>
      <c r="FH527" s="673"/>
      <c r="FI527" s="673"/>
      <c r="FJ527" s="673"/>
      <c r="FK527" s="673"/>
      <c r="FL527" s="673"/>
      <c r="FM527" s="673"/>
      <c r="FN527" s="673"/>
      <c r="FO527" s="673"/>
      <c r="FP527" s="673"/>
      <c r="FQ527" s="673"/>
      <c r="FR527" s="673"/>
      <c r="FS527" s="673"/>
      <c r="FT527" s="673"/>
      <c r="FU527" s="673"/>
      <c r="FV527" s="673"/>
      <c r="FW527" s="673"/>
      <c r="FX527" s="673"/>
      <c r="FY527" s="673"/>
      <c r="FZ527" s="673"/>
      <c r="GA527" s="673"/>
      <c r="GB527" s="673"/>
      <c r="GC527" s="673"/>
      <c r="GD527" s="673"/>
      <c r="GE527" s="673"/>
      <c r="GF527" s="673"/>
      <c r="GG527" s="673"/>
      <c r="GH527" s="673"/>
      <c r="GI527" s="673"/>
      <c r="GJ527" s="673"/>
      <c r="GK527" s="673"/>
      <c r="GL527" s="673"/>
      <c r="GM527" s="673"/>
      <c r="GN527" s="673"/>
      <c r="GO527" s="673"/>
      <c r="GP527" s="673"/>
      <c r="GQ527" s="673"/>
      <c r="GR527" s="673"/>
      <c r="GS527" s="673"/>
      <c r="GT527" s="673"/>
      <c r="GU527" s="673"/>
      <c r="GV527" s="673"/>
      <c r="GW527" s="673"/>
      <c r="GX527" s="673"/>
      <c r="GY527" s="673"/>
      <c r="GZ527" s="673"/>
      <c r="HA527" s="673"/>
      <c r="HB527" s="673"/>
      <c r="HC527" s="673"/>
      <c r="HD527" s="673"/>
      <c r="HE527" s="673"/>
      <c r="HF527" s="673"/>
      <c r="HG527" s="673"/>
      <c r="HH527" s="673"/>
      <c r="HI527" s="673"/>
      <c r="HJ527" s="673"/>
      <c r="HK527" s="673"/>
      <c r="HL527" s="673"/>
      <c r="HM527" s="673"/>
      <c r="HN527" s="673"/>
      <c r="HO527" s="673"/>
      <c r="HP527" s="673"/>
      <c r="HQ527" s="673"/>
      <c r="HR527" s="673"/>
      <c r="HS527" s="673"/>
      <c r="HT527" s="673"/>
      <c r="HU527" s="673"/>
      <c r="HV527" s="673"/>
      <c r="HW527" s="673"/>
      <c r="HX527" s="673"/>
      <c r="HY527" s="673"/>
      <c r="HZ527" s="673"/>
      <c r="IA527" s="673"/>
      <c r="IB527" s="673"/>
      <c r="IC527" s="673"/>
      <c r="ID527" s="673"/>
      <c r="IE527" s="673"/>
      <c r="IF527" s="673"/>
      <c r="IG527" s="673"/>
      <c r="IH527" s="673"/>
      <c r="II527" s="673"/>
      <c r="IJ527" s="673"/>
      <c r="IK527" s="673"/>
      <c r="IL527" s="673"/>
      <c r="IM527" s="673"/>
      <c r="IN527" s="673"/>
      <c r="IO527" s="673"/>
      <c r="IP527" s="673"/>
      <c r="IQ527" s="664"/>
    </row>
    <row r="528" spans="18:251" ht="16.5" hidden="1" customHeight="1">
      <c r="R528" s="659"/>
      <c r="S528" s="659"/>
      <c r="T528" s="659"/>
      <c r="U528" s="664"/>
      <c r="V528" s="660"/>
      <c r="W528" s="664"/>
      <c r="X528" s="664"/>
      <c r="Y528" s="664"/>
      <c r="Z528" s="664"/>
      <c r="AA528" s="664"/>
      <c r="AB528" s="664"/>
      <c r="AC528" s="664"/>
      <c r="AD528" s="664"/>
      <c r="AE528" s="664"/>
      <c r="AF528" s="664"/>
      <c r="AG528" s="664"/>
      <c r="AH528" s="664"/>
      <c r="AI528" s="664"/>
      <c r="AJ528" s="664"/>
      <c r="AK528" s="664"/>
      <c r="AL528" s="664"/>
      <c r="AM528" s="664"/>
      <c r="AN528" s="664"/>
      <c r="AO528" s="664"/>
      <c r="AP528" s="664"/>
      <c r="AQ528" s="664"/>
      <c r="AR528" s="664"/>
      <c r="AS528" s="664"/>
      <c r="AT528" s="664"/>
      <c r="AU528" s="664"/>
      <c r="AV528" s="664"/>
      <c r="AW528" s="664"/>
      <c r="AX528" s="664"/>
      <c r="AY528" s="664"/>
      <c r="AZ528" s="664"/>
      <c r="BA528" s="664"/>
      <c r="BB528" s="664"/>
      <c r="BC528" s="664"/>
      <c r="BD528" s="664"/>
      <c r="BE528" s="664"/>
      <c r="BF528" s="664"/>
      <c r="BG528" s="664"/>
      <c r="BH528" s="664"/>
      <c r="BI528" s="664"/>
      <c r="BJ528" s="664"/>
      <c r="BK528" s="664"/>
      <c r="BL528" s="664"/>
      <c r="BM528" s="664"/>
      <c r="BN528" s="664"/>
      <c r="BO528" s="664"/>
      <c r="BP528" s="664"/>
      <c r="BQ528" s="664"/>
      <c r="BR528" s="664"/>
      <c r="BS528" s="664"/>
      <c r="BT528" s="664"/>
      <c r="BU528" s="664"/>
      <c r="BV528" s="664"/>
      <c r="BW528" s="664"/>
      <c r="BX528" s="664"/>
      <c r="BY528" s="664"/>
      <c r="BZ528" s="664"/>
      <c r="CA528" s="664"/>
      <c r="CB528" s="664"/>
      <c r="CC528" s="664"/>
      <c r="CD528" s="664"/>
      <c r="CE528" s="664"/>
      <c r="CF528" s="664"/>
      <c r="CG528" s="664"/>
      <c r="CH528" s="664"/>
      <c r="CI528" s="664"/>
      <c r="CJ528" s="664"/>
      <c r="CK528" s="664"/>
      <c r="CL528" s="664"/>
      <c r="CM528" s="664"/>
      <c r="CN528" s="664"/>
      <c r="CO528" s="664"/>
      <c r="CP528" s="664"/>
      <c r="CQ528" s="664"/>
      <c r="CR528" s="664"/>
      <c r="CS528" s="664"/>
      <c r="CT528" s="664"/>
      <c r="CU528" s="664"/>
      <c r="CV528" s="664"/>
      <c r="CW528" s="664"/>
      <c r="CX528" s="664"/>
      <c r="CY528" s="664"/>
      <c r="CZ528" s="664"/>
      <c r="DA528" s="664"/>
      <c r="DB528" s="664"/>
      <c r="DC528" s="664"/>
      <c r="DD528" s="664"/>
      <c r="DE528" s="664"/>
      <c r="DF528" s="664"/>
      <c r="DG528" s="664"/>
      <c r="DH528" s="664"/>
      <c r="DI528" s="664"/>
      <c r="DJ528" s="664"/>
      <c r="DK528" s="664"/>
      <c r="DL528" s="664"/>
      <c r="DM528" s="664"/>
      <c r="DN528" s="664"/>
      <c r="DO528" s="664"/>
      <c r="DP528" s="664"/>
      <c r="DQ528" s="664"/>
      <c r="DR528" s="664"/>
      <c r="DS528" s="664"/>
      <c r="DT528" s="664"/>
      <c r="DU528" s="664"/>
      <c r="DV528" s="664"/>
      <c r="DW528" s="664"/>
      <c r="DX528" s="664"/>
      <c r="DY528" s="664"/>
      <c r="DZ528" s="664"/>
      <c r="EA528" s="664"/>
      <c r="EB528" s="664"/>
      <c r="EC528" s="664"/>
      <c r="ED528" s="664"/>
      <c r="EE528" s="659"/>
      <c r="EF528" s="662"/>
      <c r="EG528" s="662"/>
      <c r="EH528" s="662"/>
      <c r="EI528" s="216"/>
      <c r="EJ528" s="673"/>
      <c r="EK528" s="673"/>
      <c r="EL528" s="673"/>
      <c r="EM528" s="673"/>
      <c r="EN528" s="673"/>
      <c r="EO528" s="673"/>
      <c r="EP528" s="673"/>
      <c r="EQ528" s="673"/>
      <c r="ER528" s="673"/>
      <c r="ES528" s="673"/>
      <c r="ET528" s="673"/>
      <c r="EU528" s="673"/>
      <c r="EV528" s="673"/>
      <c r="EW528" s="673"/>
      <c r="EX528" s="673"/>
      <c r="EY528" s="673"/>
      <c r="EZ528" s="673"/>
      <c r="FA528" s="673"/>
      <c r="FB528" s="673"/>
      <c r="FC528" s="673"/>
      <c r="FD528" s="673"/>
      <c r="FE528" s="673"/>
      <c r="FF528" s="673"/>
      <c r="FG528" s="673"/>
      <c r="FH528" s="673"/>
      <c r="FI528" s="673"/>
      <c r="FJ528" s="673"/>
      <c r="FK528" s="673"/>
      <c r="FL528" s="673"/>
      <c r="FM528" s="673"/>
      <c r="FN528" s="673"/>
      <c r="FO528" s="673"/>
      <c r="FP528" s="673"/>
      <c r="FQ528" s="673"/>
      <c r="FR528" s="673"/>
      <c r="FS528" s="673"/>
      <c r="FT528" s="673"/>
      <c r="FU528" s="673"/>
      <c r="FV528" s="673"/>
      <c r="FW528" s="673"/>
      <c r="FX528" s="673"/>
      <c r="FY528" s="673"/>
      <c r="FZ528" s="673"/>
      <c r="GA528" s="673"/>
      <c r="GB528" s="673"/>
      <c r="GC528" s="673"/>
      <c r="GD528" s="673"/>
      <c r="GE528" s="673"/>
      <c r="GF528" s="673"/>
      <c r="GG528" s="673"/>
      <c r="GH528" s="673"/>
      <c r="GI528" s="673"/>
      <c r="GJ528" s="673"/>
      <c r="GK528" s="673"/>
      <c r="GL528" s="673"/>
      <c r="GM528" s="673"/>
      <c r="GN528" s="673"/>
      <c r="GO528" s="673"/>
      <c r="GP528" s="673"/>
      <c r="GQ528" s="673"/>
      <c r="GR528" s="673"/>
      <c r="GS528" s="673"/>
      <c r="GT528" s="673"/>
      <c r="GU528" s="673"/>
      <c r="GV528" s="673"/>
      <c r="GW528" s="673"/>
      <c r="GX528" s="673"/>
      <c r="GY528" s="673"/>
      <c r="GZ528" s="673"/>
      <c r="HA528" s="673"/>
      <c r="HB528" s="673"/>
      <c r="HC528" s="673"/>
      <c r="HD528" s="673"/>
      <c r="HE528" s="673"/>
      <c r="HF528" s="673"/>
      <c r="HG528" s="673"/>
      <c r="HH528" s="673"/>
      <c r="HI528" s="673"/>
      <c r="HJ528" s="673"/>
      <c r="HK528" s="673"/>
      <c r="HL528" s="673"/>
      <c r="HM528" s="673"/>
      <c r="HN528" s="673"/>
      <c r="HO528" s="673"/>
      <c r="HP528" s="673"/>
      <c r="HQ528" s="673"/>
      <c r="HR528" s="673"/>
      <c r="HS528" s="673"/>
      <c r="HT528" s="673"/>
      <c r="HU528" s="673"/>
      <c r="HV528" s="673"/>
      <c r="HW528" s="673"/>
      <c r="HX528" s="673"/>
      <c r="HY528" s="673"/>
      <c r="HZ528" s="673"/>
      <c r="IA528" s="673"/>
      <c r="IB528" s="673"/>
      <c r="IC528" s="673"/>
      <c r="ID528" s="673"/>
      <c r="IE528" s="673"/>
      <c r="IF528" s="673"/>
      <c r="IG528" s="673"/>
      <c r="IH528" s="673"/>
      <c r="II528" s="673"/>
      <c r="IJ528" s="673"/>
      <c r="IK528" s="673"/>
      <c r="IL528" s="673"/>
      <c r="IM528" s="673"/>
      <c r="IN528" s="673"/>
      <c r="IO528" s="673"/>
      <c r="IP528" s="673"/>
      <c r="IQ528" s="664"/>
    </row>
    <row r="529" spans="18:251" ht="16.5" hidden="1" customHeight="1">
      <c r="R529" s="659"/>
      <c r="S529" s="659"/>
      <c r="T529" s="659"/>
      <c r="U529" s="664"/>
      <c r="V529" s="660"/>
      <c r="W529" s="664"/>
      <c r="X529" s="664"/>
      <c r="Y529" s="664"/>
      <c r="Z529" s="664"/>
      <c r="AA529" s="664"/>
      <c r="AB529" s="664"/>
      <c r="AC529" s="664"/>
      <c r="AD529" s="664"/>
      <c r="AE529" s="664"/>
      <c r="AF529" s="664"/>
      <c r="AG529" s="664"/>
      <c r="AH529" s="664"/>
      <c r="AI529" s="664"/>
      <c r="AJ529" s="664"/>
      <c r="AK529" s="664"/>
      <c r="AL529" s="664"/>
      <c r="AM529" s="664"/>
      <c r="AN529" s="664"/>
      <c r="AO529" s="664"/>
      <c r="AP529" s="664"/>
      <c r="AQ529" s="664"/>
      <c r="AR529" s="664"/>
      <c r="AS529" s="664"/>
      <c r="AT529" s="664"/>
      <c r="AU529" s="664"/>
      <c r="AV529" s="664"/>
      <c r="AW529" s="664"/>
      <c r="AX529" s="664"/>
      <c r="AY529" s="664"/>
      <c r="AZ529" s="664"/>
      <c r="BA529" s="664"/>
      <c r="BB529" s="664"/>
      <c r="BC529" s="664"/>
      <c r="BD529" s="664"/>
      <c r="BE529" s="664"/>
      <c r="BF529" s="664"/>
      <c r="BG529" s="664"/>
      <c r="BH529" s="664"/>
      <c r="BI529" s="664"/>
      <c r="BJ529" s="664"/>
      <c r="BK529" s="664"/>
      <c r="BL529" s="664"/>
      <c r="BM529" s="664"/>
      <c r="BN529" s="664"/>
      <c r="BO529" s="664"/>
      <c r="BP529" s="664"/>
      <c r="BQ529" s="664"/>
      <c r="BR529" s="664"/>
      <c r="BS529" s="664"/>
      <c r="BT529" s="664"/>
      <c r="BU529" s="664"/>
      <c r="BV529" s="664"/>
      <c r="BW529" s="664"/>
      <c r="BX529" s="664"/>
      <c r="BY529" s="664"/>
      <c r="BZ529" s="664"/>
      <c r="CA529" s="664"/>
      <c r="CB529" s="664"/>
      <c r="CC529" s="664"/>
      <c r="CD529" s="664"/>
      <c r="CE529" s="664"/>
      <c r="CF529" s="664"/>
      <c r="CG529" s="664"/>
      <c r="CH529" s="664"/>
      <c r="CI529" s="664"/>
      <c r="CJ529" s="664"/>
      <c r="CK529" s="664"/>
      <c r="CL529" s="664"/>
      <c r="CM529" s="664"/>
      <c r="CN529" s="664"/>
      <c r="CO529" s="664"/>
      <c r="CP529" s="664"/>
      <c r="CQ529" s="664"/>
      <c r="CR529" s="664"/>
      <c r="CS529" s="664"/>
      <c r="CT529" s="664"/>
      <c r="CU529" s="664"/>
      <c r="CV529" s="664"/>
      <c r="CW529" s="664"/>
      <c r="CX529" s="664"/>
      <c r="CY529" s="664"/>
      <c r="CZ529" s="664"/>
      <c r="DA529" s="664"/>
      <c r="DB529" s="664"/>
      <c r="DC529" s="664"/>
      <c r="DD529" s="664"/>
      <c r="DE529" s="664"/>
      <c r="DF529" s="664"/>
      <c r="DG529" s="664"/>
      <c r="DH529" s="664"/>
      <c r="DI529" s="664"/>
      <c r="DJ529" s="664"/>
      <c r="DK529" s="664"/>
      <c r="DL529" s="664"/>
      <c r="DM529" s="664"/>
      <c r="DN529" s="664"/>
      <c r="DO529" s="664"/>
      <c r="DP529" s="664"/>
      <c r="DQ529" s="664"/>
      <c r="DR529" s="664"/>
      <c r="DS529" s="664"/>
      <c r="DT529" s="664"/>
      <c r="DU529" s="664"/>
      <c r="DV529" s="664"/>
      <c r="DW529" s="664"/>
      <c r="DX529" s="664"/>
      <c r="DY529" s="664"/>
      <c r="DZ529" s="664"/>
      <c r="EA529" s="664"/>
      <c r="EB529" s="664"/>
      <c r="EC529" s="664"/>
      <c r="ED529" s="664"/>
      <c r="EE529" s="659"/>
      <c r="EF529" s="662"/>
      <c r="EG529" s="662"/>
      <c r="EH529" s="662"/>
      <c r="EI529" s="216"/>
      <c r="EJ529" s="673"/>
      <c r="EK529" s="673"/>
      <c r="EL529" s="673"/>
      <c r="EM529" s="673"/>
      <c r="EN529" s="673"/>
      <c r="EO529" s="673"/>
      <c r="EP529" s="673"/>
      <c r="EQ529" s="673"/>
      <c r="ER529" s="673"/>
      <c r="ES529" s="673"/>
      <c r="ET529" s="673"/>
      <c r="EU529" s="673"/>
      <c r="EV529" s="673"/>
      <c r="EW529" s="673"/>
      <c r="EX529" s="673"/>
      <c r="EY529" s="673"/>
      <c r="EZ529" s="673"/>
      <c r="FA529" s="673"/>
      <c r="FB529" s="673"/>
      <c r="FC529" s="673"/>
      <c r="FD529" s="673"/>
      <c r="FE529" s="673"/>
      <c r="FF529" s="673"/>
      <c r="FG529" s="673"/>
      <c r="FH529" s="673"/>
      <c r="FI529" s="673"/>
      <c r="FJ529" s="673"/>
      <c r="FK529" s="673"/>
      <c r="FL529" s="673"/>
      <c r="FM529" s="673"/>
      <c r="FN529" s="673"/>
      <c r="FO529" s="673"/>
      <c r="FP529" s="673"/>
      <c r="FQ529" s="673"/>
      <c r="FR529" s="673"/>
      <c r="FS529" s="673"/>
      <c r="FT529" s="673"/>
      <c r="FU529" s="673"/>
      <c r="FV529" s="673"/>
      <c r="FW529" s="673"/>
      <c r="FX529" s="673"/>
      <c r="FY529" s="673"/>
      <c r="FZ529" s="673"/>
      <c r="GA529" s="673"/>
      <c r="GB529" s="673"/>
      <c r="GC529" s="673"/>
      <c r="GD529" s="673"/>
      <c r="GE529" s="673"/>
      <c r="GF529" s="673"/>
      <c r="GG529" s="673"/>
      <c r="GH529" s="673"/>
      <c r="GI529" s="673"/>
      <c r="GJ529" s="673"/>
      <c r="GK529" s="673"/>
      <c r="GL529" s="673"/>
      <c r="GM529" s="673"/>
      <c r="GN529" s="673"/>
      <c r="GO529" s="673"/>
      <c r="GP529" s="673"/>
      <c r="GQ529" s="673"/>
      <c r="GR529" s="673"/>
      <c r="GS529" s="673"/>
      <c r="GT529" s="673"/>
      <c r="GU529" s="673"/>
      <c r="GV529" s="673"/>
      <c r="GW529" s="673"/>
      <c r="GX529" s="673"/>
      <c r="GY529" s="673"/>
      <c r="GZ529" s="673"/>
      <c r="HA529" s="673"/>
      <c r="HB529" s="673"/>
      <c r="HC529" s="673"/>
      <c r="HD529" s="673"/>
      <c r="HE529" s="673"/>
      <c r="HF529" s="673"/>
      <c r="HG529" s="673"/>
      <c r="HH529" s="673"/>
      <c r="HI529" s="673"/>
      <c r="HJ529" s="673"/>
      <c r="HK529" s="673"/>
      <c r="HL529" s="673"/>
      <c r="HM529" s="673"/>
      <c r="HN529" s="673"/>
      <c r="HO529" s="673"/>
      <c r="HP529" s="673"/>
      <c r="HQ529" s="673"/>
      <c r="HR529" s="673"/>
      <c r="HS529" s="673"/>
      <c r="HT529" s="673"/>
      <c r="HU529" s="673"/>
      <c r="HV529" s="673"/>
      <c r="HW529" s="673"/>
      <c r="HX529" s="673"/>
      <c r="HY529" s="673"/>
      <c r="HZ529" s="673"/>
      <c r="IA529" s="673"/>
      <c r="IB529" s="673"/>
      <c r="IC529" s="673"/>
      <c r="ID529" s="673"/>
      <c r="IE529" s="673"/>
      <c r="IF529" s="673"/>
      <c r="IG529" s="673"/>
      <c r="IH529" s="673"/>
      <c r="II529" s="673"/>
      <c r="IJ529" s="673"/>
      <c r="IK529" s="673"/>
      <c r="IL529" s="673"/>
      <c r="IM529" s="673"/>
      <c r="IN529" s="673"/>
      <c r="IO529" s="673"/>
      <c r="IP529" s="673"/>
      <c r="IQ529" s="664"/>
    </row>
    <row r="530" spans="18:251" ht="16.5" hidden="1" customHeight="1">
      <c r="R530" s="659"/>
      <c r="S530" s="659"/>
      <c r="T530" s="659"/>
      <c r="U530" s="664"/>
      <c r="V530" s="660"/>
      <c r="W530" s="664"/>
      <c r="X530" s="664"/>
      <c r="Y530" s="664"/>
      <c r="Z530" s="664"/>
      <c r="AA530" s="664"/>
      <c r="AB530" s="664"/>
      <c r="AC530" s="664"/>
      <c r="AD530" s="664"/>
      <c r="AE530" s="664"/>
      <c r="AF530" s="664"/>
      <c r="AG530" s="664"/>
      <c r="AH530" s="664"/>
      <c r="AI530" s="664"/>
      <c r="AJ530" s="664"/>
      <c r="AK530" s="664"/>
      <c r="AL530" s="664"/>
      <c r="AM530" s="664"/>
      <c r="AN530" s="664"/>
      <c r="AO530" s="664"/>
      <c r="AP530" s="664"/>
      <c r="AQ530" s="664"/>
      <c r="AR530" s="664"/>
      <c r="AS530" s="664"/>
      <c r="AT530" s="664"/>
      <c r="AU530" s="664"/>
      <c r="AV530" s="664"/>
      <c r="AW530" s="664"/>
      <c r="AX530" s="664"/>
      <c r="AY530" s="664"/>
      <c r="AZ530" s="664"/>
      <c r="BA530" s="664"/>
      <c r="BB530" s="664"/>
      <c r="BC530" s="664"/>
      <c r="BD530" s="664"/>
      <c r="BE530" s="664"/>
      <c r="BF530" s="664"/>
      <c r="BG530" s="664"/>
      <c r="BH530" s="664"/>
      <c r="BI530" s="664"/>
      <c r="BJ530" s="664"/>
      <c r="BK530" s="664"/>
      <c r="BL530" s="664"/>
      <c r="BM530" s="664"/>
      <c r="BN530" s="664"/>
      <c r="BO530" s="664"/>
      <c r="BP530" s="664"/>
      <c r="BQ530" s="664"/>
      <c r="BR530" s="664"/>
      <c r="BS530" s="664"/>
      <c r="BT530" s="664"/>
      <c r="BU530" s="664"/>
      <c r="BV530" s="664"/>
      <c r="BW530" s="664"/>
      <c r="BX530" s="664"/>
      <c r="BY530" s="664"/>
      <c r="BZ530" s="664"/>
      <c r="CA530" s="664"/>
      <c r="CB530" s="664"/>
      <c r="CC530" s="664"/>
      <c r="CD530" s="664"/>
      <c r="CE530" s="664"/>
      <c r="CF530" s="664"/>
      <c r="CG530" s="664"/>
      <c r="CH530" s="664"/>
      <c r="CI530" s="664"/>
      <c r="CJ530" s="664"/>
      <c r="CK530" s="664"/>
      <c r="CL530" s="664"/>
      <c r="CM530" s="664"/>
      <c r="CN530" s="664"/>
      <c r="CO530" s="664"/>
      <c r="CP530" s="664"/>
      <c r="CQ530" s="664"/>
      <c r="CR530" s="664"/>
      <c r="CS530" s="664"/>
      <c r="CT530" s="664"/>
      <c r="CU530" s="664"/>
      <c r="CV530" s="664"/>
      <c r="CW530" s="664"/>
      <c r="CX530" s="664"/>
      <c r="CY530" s="664"/>
      <c r="CZ530" s="664"/>
      <c r="DA530" s="664"/>
      <c r="DB530" s="664"/>
      <c r="DC530" s="664"/>
      <c r="DD530" s="664"/>
      <c r="DE530" s="664"/>
      <c r="DF530" s="664"/>
      <c r="DG530" s="664"/>
      <c r="DH530" s="664"/>
      <c r="DI530" s="664"/>
      <c r="DJ530" s="664"/>
      <c r="DK530" s="664"/>
      <c r="DL530" s="664"/>
      <c r="DM530" s="664"/>
      <c r="DN530" s="664"/>
      <c r="DO530" s="664"/>
      <c r="DP530" s="664"/>
      <c r="DQ530" s="664"/>
      <c r="DR530" s="664"/>
      <c r="DS530" s="664"/>
      <c r="DT530" s="664"/>
      <c r="DU530" s="664"/>
      <c r="DV530" s="664"/>
      <c r="DW530" s="664"/>
      <c r="DX530" s="664"/>
      <c r="DY530" s="664"/>
      <c r="DZ530" s="664"/>
      <c r="EA530" s="664"/>
      <c r="EB530" s="664"/>
      <c r="EC530" s="664"/>
      <c r="ED530" s="664"/>
      <c r="EE530" s="659"/>
      <c r="EF530" s="662"/>
      <c r="EG530" s="662"/>
      <c r="EH530" s="662"/>
      <c r="EI530" s="216"/>
      <c r="EJ530" s="673"/>
      <c r="EK530" s="673"/>
      <c r="EL530" s="673"/>
      <c r="EM530" s="673"/>
      <c r="EN530" s="673"/>
      <c r="EO530" s="673"/>
      <c r="EP530" s="673"/>
      <c r="EQ530" s="673"/>
      <c r="ER530" s="673"/>
      <c r="ES530" s="673"/>
      <c r="ET530" s="673"/>
      <c r="EU530" s="673"/>
      <c r="EV530" s="673"/>
      <c r="EW530" s="673"/>
      <c r="EX530" s="673"/>
      <c r="EY530" s="673"/>
      <c r="EZ530" s="673"/>
      <c r="FA530" s="673"/>
      <c r="FB530" s="673"/>
      <c r="FC530" s="673"/>
      <c r="FD530" s="673"/>
      <c r="FE530" s="673"/>
      <c r="FF530" s="673"/>
      <c r="FG530" s="673"/>
      <c r="FH530" s="673"/>
      <c r="FI530" s="673"/>
      <c r="FJ530" s="673"/>
      <c r="FK530" s="673"/>
      <c r="FL530" s="673"/>
      <c r="FM530" s="673"/>
      <c r="FN530" s="673"/>
      <c r="FO530" s="673"/>
      <c r="FP530" s="673"/>
      <c r="FQ530" s="673"/>
      <c r="FR530" s="673"/>
      <c r="FS530" s="673"/>
      <c r="FT530" s="673"/>
      <c r="FU530" s="673"/>
      <c r="FV530" s="673"/>
      <c r="FW530" s="673"/>
      <c r="FX530" s="673"/>
      <c r="FY530" s="673"/>
      <c r="FZ530" s="673"/>
      <c r="GA530" s="673"/>
      <c r="GB530" s="673"/>
      <c r="GC530" s="673"/>
      <c r="GD530" s="673"/>
      <c r="GE530" s="673"/>
      <c r="GF530" s="673"/>
      <c r="GG530" s="673"/>
      <c r="GH530" s="673"/>
      <c r="GI530" s="673"/>
      <c r="GJ530" s="673"/>
      <c r="GK530" s="673"/>
      <c r="GL530" s="673"/>
      <c r="GM530" s="673"/>
      <c r="GN530" s="673"/>
      <c r="GO530" s="673"/>
      <c r="GP530" s="673"/>
      <c r="GQ530" s="673"/>
      <c r="GR530" s="673"/>
      <c r="GS530" s="673"/>
      <c r="GT530" s="673"/>
      <c r="GU530" s="673"/>
      <c r="GV530" s="673"/>
      <c r="GW530" s="673"/>
      <c r="GX530" s="673"/>
      <c r="GY530" s="673"/>
      <c r="GZ530" s="673"/>
      <c r="HA530" s="673"/>
      <c r="HB530" s="673"/>
      <c r="HC530" s="673"/>
      <c r="HD530" s="673"/>
      <c r="HE530" s="673"/>
      <c r="HF530" s="673"/>
      <c r="HG530" s="673"/>
      <c r="HH530" s="673"/>
      <c r="HI530" s="673"/>
      <c r="HJ530" s="673"/>
      <c r="HK530" s="673"/>
      <c r="HL530" s="673"/>
      <c r="HM530" s="673"/>
      <c r="HN530" s="673"/>
      <c r="HO530" s="673"/>
      <c r="HP530" s="673"/>
      <c r="HQ530" s="673"/>
      <c r="HR530" s="673"/>
      <c r="HS530" s="673"/>
      <c r="HT530" s="673"/>
      <c r="HU530" s="673"/>
      <c r="HV530" s="673"/>
      <c r="HW530" s="673"/>
      <c r="HX530" s="673"/>
      <c r="HY530" s="673"/>
      <c r="HZ530" s="673"/>
      <c r="IA530" s="673"/>
      <c r="IB530" s="673"/>
      <c r="IC530" s="673"/>
      <c r="ID530" s="673"/>
      <c r="IE530" s="673"/>
      <c r="IF530" s="673"/>
      <c r="IG530" s="673"/>
      <c r="IH530" s="673"/>
      <c r="II530" s="673"/>
      <c r="IJ530" s="673"/>
      <c r="IK530" s="673"/>
      <c r="IL530" s="673"/>
      <c r="IM530" s="673"/>
      <c r="IN530" s="673"/>
      <c r="IO530" s="673"/>
      <c r="IP530" s="673"/>
      <c r="IQ530" s="664"/>
    </row>
    <row r="531" spans="18:251" ht="16.5" hidden="1" customHeight="1">
      <c r="R531" s="659"/>
      <c r="S531" s="659"/>
      <c r="T531" s="659"/>
      <c r="U531" s="664"/>
      <c r="V531" s="660"/>
      <c r="W531" s="664"/>
      <c r="X531" s="664"/>
      <c r="Y531" s="664"/>
      <c r="Z531" s="664"/>
      <c r="AA531" s="664"/>
      <c r="AB531" s="664"/>
      <c r="AC531" s="664"/>
      <c r="AD531" s="664"/>
      <c r="AE531" s="664"/>
      <c r="AF531" s="664"/>
      <c r="AG531" s="664"/>
      <c r="AH531" s="664"/>
      <c r="AI531" s="664"/>
      <c r="AJ531" s="664"/>
      <c r="AK531" s="664"/>
      <c r="AL531" s="664"/>
      <c r="AM531" s="664"/>
      <c r="AN531" s="664"/>
      <c r="AO531" s="664"/>
      <c r="AP531" s="664"/>
      <c r="AQ531" s="664"/>
      <c r="AR531" s="664"/>
      <c r="AS531" s="664"/>
      <c r="AT531" s="664"/>
      <c r="AU531" s="664"/>
      <c r="AV531" s="664"/>
      <c r="AW531" s="664"/>
      <c r="AX531" s="664"/>
      <c r="AY531" s="664"/>
      <c r="AZ531" s="664"/>
      <c r="BA531" s="664"/>
      <c r="BB531" s="664"/>
      <c r="BC531" s="664"/>
      <c r="BD531" s="664"/>
      <c r="BE531" s="664"/>
      <c r="BF531" s="664"/>
      <c r="BG531" s="664"/>
      <c r="BH531" s="664"/>
      <c r="BI531" s="664"/>
      <c r="BJ531" s="664"/>
      <c r="BK531" s="664"/>
      <c r="BL531" s="664"/>
      <c r="BM531" s="664"/>
      <c r="BN531" s="664"/>
      <c r="BO531" s="664"/>
      <c r="BP531" s="664"/>
      <c r="BQ531" s="664"/>
      <c r="BR531" s="664"/>
      <c r="BS531" s="664"/>
      <c r="BT531" s="664"/>
      <c r="BU531" s="664"/>
      <c r="BV531" s="664"/>
      <c r="BW531" s="664"/>
      <c r="BX531" s="664"/>
      <c r="BY531" s="664"/>
      <c r="BZ531" s="664"/>
      <c r="CA531" s="664"/>
      <c r="CB531" s="664"/>
      <c r="CC531" s="664"/>
      <c r="CD531" s="664"/>
      <c r="CE531" s="664"/>
      <c r="CF531" s="664"/>
      <c r="CG531" s="664"/>
      <c r="CH531" s="664"/>
      <c r="CI531" s="664"/>
      <c r="CJ531" s="664"/>
      <c r="CK531" s="664"/>
      <c r="CL531" s="664"/>
      <c r="CM531" s="664"/>
      <c r="CN531" s="664"/>
      <c r="CO531" s="664"/>
      <c r="CP531" s="664"/>
      <c r="CQ531" s="664"/>
      <c r="CR531" s="664"/>
      <c r="CS531" s="664"/>
      <c r="CT531" s="664"/>
      <c r="CU531" s="664"/>
      <c r="CV531" s="664"/>
      <c r="CW531" s="664"/>
      <c r="CX531" s="664"/>
      <c r="CY531" s="664"/>
      <c r="CZ531" s="664"/>
      <c r="DA531" s="664"/>
      <c r="DB531" s="664"/>
      <c r="DC531" s="664"/>
      <c r="DD531" s="664"/>
      <c r="DE531" s="664"/>
      <c r="DF531" s="664"/>
      <c r="DG531" s="664"/>
      <c r="DH531" s="664"/>
      <c r="DI531" s="664"/>
      <c r="DJ531" s="664"/>
      <c r="DK531" s="664"/>
      <c r="DL531" s="664"/>
      <c r="DM531" s="664"/>
      <c r="DN531" s="664"/>
      <c r="DO531" s="664"/>
      <c r="DP531" s="664"/>
      <c r="DQ531" s="664"/>
      <c r="DR531" s="664"/>
      <c r="DS531" s="664"/>
      <c r="DT531" s="664"/>
      <c r="DU531" s="664"/>
      <c r="DV531" s="664"/>
      <c r="DW531" s="664"/>
      <c r="DX531" s="664"/>
      <c r="DY531" s="664"/>
      <c r="DZ531" s="664"/>
      <c r="EA531" s="664"/>
      <c r="EB531" s="664"/>
      <c r="EC531" s="664"/>
      <c r="ED531" s="664"/>
      <c r="EE531" s="659"/>
      <c r="EF531" s="662"/>
      <c r="EG531" s="662"/>
      <c r="EH531" s="662"/>
      <c r="EI531" s="216"/>
      <c r="EJ531" s="673"/>
      <c r="EK531" s="673"/>
      <c r="EL531" s="673"/>
      <c r="EM531" s="673"/>
      <c r="EN531" s="673"/>
      <c r="EO531" s="673"/>
      <c r="EP531" s="673"/>
      <c r="EQ531" s="673"/>
      <c r="ER531" s="673"/>
      <c r="ES531" s="673"/>
      <c r="ET531" s="673"/>
      <c r="EU531" s="673"/>
      <c r="EV531" s="673"/>
      <c r="EW531" s="673"/>
      <c r="EX531" s="673"/>
      <c r="EY531" s="673"/>
      <c r="EZ531" s="673"/>
      <c r="FA531" s="673"/>
      <c r="FB531" s="673"/>
      <c r="FC531" s="673"/>
      <c r="FD531" s="673"/>
      <c r="FE531" s="673"/>
      <c r="FF531" s="673"/>
      <c r="FG531" s="673"/>
      <c r="FH531" s="673"/>
      <c r="FI531" s="673"/>
      <c r="FJ531" s="673"/>
      <c r="FK531" s="673"/>
      <c r="FL531" s="673"/>
      <c r="FM531" s="673"/>
      <c r="FN531" s="673"/>
      <c r="FO531" s="673"/>
      <c r="FP531" s="673"/>
      <c r="FQ531" s="673"/>
      <c r="FR531" s="673"/>
      <c r="FS531" s="673"/>
      <c r="FT531" s="673"/>
      <c r="FU531" s="673"/>
      <c r="FV531" s="673"/>
      <c r="FW531" s="673"/>
      <c r="FX531" s="673"/>
      <c r="FY531" s="673"/>
      <c r="FZ531" s="673"/>
      <c r="GA531" s="673"/>
      <c r="GB531" s="673"/>
      <c r="GC531" s="673"/>
      <c r="GD531" s="673"/>
      <c r="GE531" s="673"/>
      <c r="GF531" s="673"/>
      <c r="GG531" s="673"/>
      <c r="GH531" s="673"/>
      <c r="GI531" s="673"/>
      <c r="GJ531" s="673"/>
      <c r="GK531" s="673"/>
      <c r="GL531" s="673"/>
      <c r="GM531" s="673"/>
      <c r="GN531" s="673"/>
      <c r="GO531" s="673"/>
      <c r="GP531" s="673"/>
      <c r="GQ531" s="673"/>
      <c r="GR531" s="673"/>
      <c r="GS531" s="673"/>
      <c r="GT531" s="673"/>
      <c r="GU531" s="673"/>
      <c r="GV531" s="673"/>
      <c r="GW531" s="673"/>
      <c r="GX531" s="673"/>
      <c r="GY531" s="673"/>
      <c r="GZ531" s="673"/>
      <c r="HA531" s="673"/>
      <c r="HB531" s="673"/>
      <c r="HC531" s="673"/>
      <c r="HD531" s="673"/>
      <c r="HE531" s="673"/>
      <c r="HF531" s="673"/>
      <c r="HG531" s="673"/>
      <c r="HH531" s="673"/>
      <c r="HI531" s="673"/>
      <c r="HJ531" s="673"/>
      <c r="HK531" s="673"/>
      <c r="HL531" s="673"/>
      <c r="HM531" s="673"/>
      <c r="HN531" s="673"/>
      <c r="HO531" s="673"/>
      <c r="HP531" s="673"/>
      <c r="HQ531" s="673"/>
      <c r="HR531" s="673"/>
      <c r="HS531" s="673"/>
      <c r="HT531" s="673"/>
      <c r="HU531" s="673"/>
      <c r="HV531" s="673"/>
      <c r="HW531" s="673"/>
      <c r="HX531" s="673"/>
      <c r="HY531" s="673"/>
      <c r="HZ531" s="673"/>
      <c r="IA531" s="673"/>
      <c r="IB531" s="673"/>
      <c r="IC531" s="673"/>
      <c r="ID531" s="673"/>
      <c r="IE531" s="673"/>
      <c r="IF531" s="673"/>
      <c r="IG531" s="673"/>
      <c r="IH531" s="673"/>
      <c r="II531" s="673"/>
      <c r="IJ531" s="673"/>
      <c r="IK531" s="673"/>
      <c r="IL531" s="673"/>
      <c r="IM531" s="673"/>
      <c r="IN531" s="673"/>
      <c r="IO531" s="673"/>
      <c r="IP531" s="673"/>
      <c r="IQ531" s="664"/>
    </row>
    <row r="532" spans="18:251" ht="16.5" hidden="1" customHeight="1">
      <c r="R532" s="659"/>
      <c r="S532" s="659"/>
      <c r="T532" s="659"/>
      <c r="U532" s="664"/>
      <c r="V532" s="660"/>
      <c r="W532" s="664"/>
      <c r="X532" s="664"/>
      <c r="Y532" s="664"/>
      <c r="Z532" s="664"/>
      <c r="AA532" s="664"/>
      <c r="AB532" s="664"/>
      <c r="AC532" s="664"/>
      <c r="AD532" s="664"/>
      <c r="AE532" s="664"/>
      <c r="AF532" s="664"/>
      <c r="AG532" s="664"/>
      <c r="AH532" s="664"/>
      <c r="AI532" s="664"/>
      <c r="AJ532" s="664"/>
      <c r="AK532" s="664"/>
      <c r="AL532" s="664"/>
      <c r="AM532" s="664"/>
      <c r="AN532" s="664"/>
      <c r="AO532" s="664"/>
      <c r="AP532" s="664"/>
      <c r="AQ532" s="664"/>
      <c r="AR532" s="664"/>
      <c r="AS532" s="664"/>
      <c r="AT532" s="664"/>
      <c r="AU532" s="664"/>
      <c r="AV532" s="664"/>
      <c r="AW532" s="664"/>
      <c r="AX532" s="664"/>
      <c r="AY532" s="664"/>
      <c r="AZ532" s="664"/>
      <c r="BA532" s="664"/>
      <c r="BB532" s="664"/>
      <c r="BC532" s="664"/>
      <c r="BD532" s="664"/>
      <c r="BE532" s="664"/>
      <c r="BF532" s="664"/>
      <c r="BG532" s="664"/>
      <c r="BH532" s="664"/>
      <c r="BI532" s="664"/>
      <c r="BJ532" s="664"/>
      <c r="BK532" s="664"/>
      <c r="BL532" s="664"/>
      <c r="BM532" s="664"/>
      <c r="BN532" s="664"/>
      <c r="BO532" s="664"/>
      <c r="BP532" s="664"/>
      <c r="BQ532" s="664"/>
      <c r="BR532" s="664"/>
      <c r="BS532" s="664"/>
      <c r="BT532" s="664"/>
      <c r="BU532" s="664"/>
      <c r="BV532" s="664"/>
      <c r="BW532" s="664"/>
      <c r="BX532" s="664"/>
      <c r="BY532" s="664"/>
      <c r="BZ532" s="664"/>
      <c r="CA532" s="664"/>
      <c r="CB532" s="664"/>
      <c r="CC532" s="664"/>
      <c r="CD532" s="664"/>
      <c r="CE532" s="664"/>
      <c r="CF532" s="664"/>
      <c r="CG532" s="664"/>
      <c r="CH532" s="664"/>
      <c r="CI532" s="664"/>
      <c r="CJ532" s="664"/>
      <c r="CK532" s="664"/>
      <c r="CL532" s="664"/>
      <c r="CM532" s="664"/>
      <c r="CN532" s="664"/>
      <c r="CO532" s="664"/>
      <c r="CP532" s="664"/>
      <c r="CQ532" s="664"/>
      <c r="CR532" s="664"/>
      <c r="CS532" s="664"/>
      <c r="CT532" s="664"/>
      <c r="CU532" s="664"/>
      <c r="CV532" s="664"/>
      <c r="CW532" s="664"/>
      <c r="CX532" s="664"/>
      <c r="CY532" s="664"/>
      <c r="CZ532" s="664"/>
      <c r="DA532" s="664"/>
      <c r="DB532" s="664"/>
      <c r="DC532" s="664"/>
      <c r="DD532" s="664"/>
      <c r="DE532" s="664"/>
      <c r="DF532" s="664"/>
      <c r="DG532" s="664"/>
      <c r="DH532" s="664"/>
      <c r="DI532" s="664"/>
      <c r="DJ532" s="664"/>
      <c r="DK532" s="664"/>
      <c r="DL532" s="664"/>
      <c r="DM532" s="664"/>
      <c r="DN532" s="664"/>
      <c r="DO532" s="664"/>
      <c r="DP532" s="664"/>
      <c r="DQ532" s="664"/>
      <c r="DR532" s="664"/>
      <c r="DS532" s="664"/>
      <c r="DT532" s="664"/>
      <c r="DU532" s="664"/>
      <c r="DV532" s="664"/>
      <c r="DW532" s="664"/>
      <c r="DX532" s="664"/>
      <c r="DY532" s="664"/>
      <c r="DZ532" s="664"/>
      <c r="EA532" s="664"/>
      <c r="EB532" s="664"/>
      <c r="EC532" s="664"/>
      <c r="ED532" s="664"/>
      <c r="EE532" s="659"/>
      <c r="EF532" s="662"/>
      <c r="EG532" s="662"/>
      <c r="EH532" s="662"/>
      <c r="EI532" s="216"/>
      <c r="EJ532" s="673"/>
      <c r="EK532" s="673"/>
      <c r="EL532" s="673"/>
      <c r="EM532" s="673"/>
      <c r="EN532" s="673"/>
      <c r="EO532" s="673"/>
      <c r="EP532" s="673"/>
      <c r="EQ532" s="673"/>
      <c r="ER532" s="673"/>
      <c r="ES532" s="673"/>
      <c r="ET532" s="673"/>
      <c r="EU532" s="673"/>
      <c r="EV532" s="673"/>
      <c r="EW532" s="673"/>
      <c r="EX532" s="673"/>
      <c r="EY532" s="673"/>
      <c r="EZ532" s="673"/>
      <c r="FA532" s="673"/>
      <c r="FB532" s="673"/>
      <c r="FC532" s="673"/>
      <c r="FD532" s="673"/>
      <c r="FE532" s="673"/>
      <c r="FF532" s="673"/>
      <c r="FG532" s="673"/>
      <c r="FH532" s="673"/>
      <c r="FI532" s="673"/>
      <c r="FJ532" s="673"/>
      <c r="FK532" s="673"/>
      <c r="FL532" s="673"/>
      <c r="FM532" s="673"/>
      <c r="FN532" s="673"/>
      <c r="FO532" s="673"/>
      <c r="FP532" s="673"/>
      <c r="FQ532" s="673"/>
      <c r="FR532" s="673"/>
      <c r="FS532" s="673"/>
      <c r="FT532" s="673"/>
      <c r="FU532" s="673"/>
      <c r="FV532" s="673"/>
      <c r="FW532" s="673"/>
      <c r="FX532" s="673"/>
      <c r="FY532" s="673"/>
      <c r="FZ532" s="673"/>
      <c r="GA532" s="673"/>
      <c r="GB532" s="673"/>
      <c r="GC532" s="673"/>
      <c r="GD532" s="673"/>
      <c r="GE532" s="673"/>
      <c r="GF532" s="673"/>
      <c r="GG532" s="673"/>
      <c r="GH532" s="673"/>
      <c r="GI532" s="673"/>
      <c r="GJ532" s="673"/>
      <c r="GK532" s="673"/>
      <c r="GL532" s="673"/>
      <c r="GM532" s="673"/>
      <c r="GN532" s="673"/>
      <c r="GO532" s="673"/>
      <c r="GP532" s="673"/>
      <c r="GQ532" s="673"/>
      <c r="GR532" s="673"/>
      <c r="GS532" s="673"/>
      <c r="GT532" s="673"/>
      <c r="GU532" s="673"/>
      <c r="GV532" s="673"/>
      <c r="GW532" s="673"/>
      <c r="GX532" s="673"/>
      <c r="GY532" s="673"/>
      <c r="GZ532" s="673"/>
      <c r="HA532" s="673"/>
      <c r="HB532" s="673"/>
      <c r="HC532" s="673"/>
      <c r="HD532" s="673"/>
      <c r="HE532" s="673"/>
      <c r="HF532" s="673"/>
      <c r="HG532" s="673"/>
      <c r="HH532" s="673"/>
      <c r="HI532" s="673"/>
      <c r="HJ532" s="673"/>
      <c r="HK532" s="673"/>
      <c r="HL532" s="673"/>
      <c r="HM532" s="673"/>
      <c r="HN532" s="673"/>
      <c r="HO532" s="673"/>
      <c r="HP532" s="673"/>
      <c r="HQ532" s="673"/>
      <c r="HR532" s="673"/>
      <c r="HS532" s="673"/>
      <c r="HT532" s="673"/>
      <c r="HU532" s="673"/>
      <c r="HV532" s="673"/>
      <c r="HW532" s="673"/>
      <c r="HX532" s="673"/>
      <c r="HY532" s="673"/>
      <c r="HZ532" s="673"/>
      <c r="IA532" s="673"/>
      <c r="IB532" s="673"/>
      <c r="IC532" s="673"/>
      <c r="ID532" s="673"/>
      <c r="IE532" s="673"/>
      <c r="IF532" s="673"/>
      <c r="IG532" s="673"/>
      <c r="IH532" s="673"/>
      <c r="II532" s="673"/>
      <c r="IJ532" s="673"/>
      <c r="IK532" s="673"/>
      <c r="IL532" s="673"/>
      <c r="IM532" s="673"/>
      <c r="IN532" s="673"/>
      <c r="IO532" s="673"/>
      <c r="IP532" s="673"/>
      <c r="IQ532" s="664"/>
    </row>
    <row r="533" spans="18:251" ht="16.5" hidden="1" customHeight="1">
      <c r="R533" s="659"/>
      <c r="S533" s="659"/>
      <c r="T533" s="659"/>
      <c r="U533" s="664"/>
      <c r="V533" s="660"/>
      <c r="W533" s="664"/>
      <c r="X533" s="664"/>
      <c r="Y533" s="664"/>
      <c r="Z533" s="664"/>
      <c r="AA533" s="664"/>
      <c r="AB533" s="664"/>
      <c r="AC533" s="664"/>
      <c r="AD533" s="664"/>
      <c r="AE533" s="664"/>
      <c r="AF533" s="664"/>
      <c r="AG533" s="664"/>
      <c r="AH533" s="664"/>
      <c r="AI533" s="664"/>
      <c r="AJ533" s="664"/>
      <c r="AK533" s="664"/>
      <c r="AL533" s="664"/>
      <c r="AM533" s="664"/>
      <c r="AN533" s="664"/>
      <c r="AO533" s="664"/>
      <c r="AP533" s="664"/>
      <c r="AQ533" s="664"/>
      <c r="AR533" s="664"/>
      <c r="AS533" s="664"/>
      <c r="AT533" s="664"/>
      <c r="AU533" s="664"/>
      <c r="AV533" s="664"/>
      <c r="AW533" s="664"/>
      <c r="AX533" s="664"/>
      <c r="AY533" s="664"/>
      <c r="AZ533" s="664"/>
      <c r="BA533" s="664"/>
      <c r="BB533" s="664"/>
      <c r="BC533" s="664"/>
      <c r="BD533" s="664"/>
      <c r="BE533" s="664"/>
      <c r="BF533" s="664"/>
      <c r="BG533" s="664"/>
      <c r="BH533" s="664"/>
      <c r="BI533" s="664"/>
      <c r="BJ533" s="664"/>
      <c r="BK533" s="664"/>
      <c r="BL533" s="664"/>
      <c r="BM533" s="664"/>
      <c r="BN533" s="664"/>
      <c r="BO533" s="664"/>
      <c r="BP533" s="664"/>
      <c r="BQ533" s="664"/>
      <c r="BR533" s="664"/>
      <c r="BS533" s="664"/>
      <c r="BT533" s="664"/>
      <c r="BU533" s="664"/>
      <c r="BV533" s="664"/>
      <c r="BW533" s="664"/>
      <c r="BX533" s="664"/>
      <c r="BY533" s="664"/>
      <c r="BZ533" s="664"/>
      <c r="CA533" s="664"/>
      <c r="CB533" s="664"/>
      <c r="CC533" s="664"/>
      <c r="CD533" s="664"/>
      <c r="CE533" s="664"/>
      <c r="CF533" s="664"/>
      <c r="CG533" s="664"/>
      <c r="CH533" s="664"/>
      <c r="CI533" s="664"/>
      <c r="CJ533" s="664"/>
      <c r="CK533" s="664"/>
      <c r="CL533" s="664"/>
      <c r="CM533" s="664"/>
      <c r="CN533" s="664"/>
      <c r="CO533" s="664"/>
      <c r="CP533" s="664"/>
      <c r="CQ533" s="664"/>
      <c r="CR533" s="664"/>
      <c r="CS533" s="664"/>
      <c r="CT533" s="664"/>
      <c r="CU533" s="664"/>
      <c r="CV533" s="664"/>
      <c r="CW533" s="664"/>
      <c r="CX533" s="664"/>
      <c r="CY533" s="664"/>
      <c r="CZ533" s="664"/>
      <c r="DA533" s="664"/>
      <c r="DB533" s="664"/>
      <c r="DC533" s="664"/>
      <c r="DD533" s="664"/>
      <c r="DE533" s="664"/>
      <c r="DF533" s="664"/>
      <c r="DG533" s="664"/>
      <c r="DH533" s="664"/>
      <c r="DI533" s="664"/>
      <c r="DJ533" s="664"/>
      <c r="DK533" s="664"/>
      <c r="DL533" s="664"/>
      <c r="DM533" s="664"/>
      <c r="DN533" s="664"/>
      <c r="DO533" s="664"/>
      <c r="DP533" s="664"/>
      <c r="DQ533" s="664"/>
      <c r="DR533" s="664"/>
      <c r="DS533" s="664"/>
      <c r="DT533" s="664"/>
      <c r="DU533" s="664"/>
      <c r="DV533" s="664"/>
      <c r="DW533" s="664"/>
      <c r="DX533" s="664"/>
      <c r="DY533" s="664"/>
      <c r="DZ533" s="664"/>
      <c r="EA533" s="664"/>
      <c r="EB533" s="664"/>
      <c r="EC533" s="664"/>
      <c r="ED533" s="664"/>
      <c r="EE533" s="659"/>
      <c r="EF533" s="662"/>
      <c r="EG533" s="662"/>
      <c r="EH533" s="662"/>
      <c r="EI533" s="216"/>
      <c r="EJ533" s="673"/>
      <c r="EK533" s="673"/>
      <c r="EL533" s="673"/>
      <c r="EM533" s="673"/>
      <c r="EN533" s="673"/>
      <c r="EO533" s="673"/>
      <c r="EP533" s="673"/>
      <c r="EQ533" s="673"/>
      <c r="ER533" s="673"/>
      <c r="ES533" s="673"/>
      <c r="ET533" s="673"/>
      <c r="EU533" s="673"/>
      <c r="EV533" s="673"/>
      <c r="EW533" s="673"/>
      <c r="EX533" s="673"/>
      <c r="EY533" s="673"/>
      <c r="EZ533" s="673"/>
      <c r="FA533" s="673"/>
      <c r="FB533" s="673"/>
      <c r="FC533" s="673"/>
      <c r="FD533" s="673"/>
      <c r="FE533" s="673"/>
      <c r="FF533" s="673"/>
      <c r="FG533" s="673"/>
      <c r="FH533" s="673"/>
      <c r="FI533" s="673"/>
      <c r="FJ533" s="673"/>
      <c r="FK533" s="673"/>
      <c r="FL533" s="673"/>
      <c r="FM533" s="673"/>
      <c r="FN533" s="673"/>
      <c r="FO533" s="673"/>
      <c r="FP533" s="673"/>
      <c r="FQ533" s="673"/>
      <c r="FR533" s="673"/>
      <c r="FS533" s="673"/>
      <c r="FT533" s="673"/>
      <c r="FU533" s="673"/>
      <c r="FV533" s="673"/>
      <c r="FW533" s="673"/>
      <c r="FX533" s="673"/>
      <c r="FY533" s="673"/>
      <c r="FZ533" s="673"/>
      <c r="GA533" s="673"/>
      <c r="GB533" s="673"/>
      <c r="GC533" s="673"/>
      <c r="GD533" s="673"/>
      <c r="GE533" s="673"/>
      <c r="GF533" s="673"/>
      <c r="GG533" s="673"/>
      <c r="GH533" s="673"/>
      <c r="GI533" s="673"/>
      <c r="GJ533" s="673"/>
      <c r="GK533" s="673"/>
      <c r="GL533" s="673"/>
      <c r="GM533" s="673"/>
      <c r="GN533" s="673"/>
      <c r="GO533" s="673"/>
      <c r="GP533" s="673"/>
      <c r="GQ533" s="673"/>
      <c r="GR533" s="673"/>
      <c r="GS533" s="673"/>
      <c r="GT533" s="673"/>
      <c r="GU533" s="673"/>
      <c r="GV533" s="673"/>
      <c r="GW533" s="673"/>
      <c r="GX533" s="673"/>
      <c r="GY533" s="673"/>
      <c r="GZ533" s="673"/>
      <c r="HA533" s="673"/>
      <c r="HB533" s="673"/>
      <c r="HC533" s="673"/>
      <c r="HD533" s="673"/>
      <c r="HE533" s="673"/>
      <c r="HF533" s="673"/>
      <c r="HG533" s="673"/>
      <c r="HH533" s="673"/>
      <c r="HI533" s="673"/>
      <c r="HJ533" s="673"/>
      <c r="HK533" s="673"/>
      <c r="HL533" s="673"/>
      <c r="HM533" s="673"/>
      <c r="HN533" s="673"/>
      <c r="HO533" s="673"/>
      <c r="HP533" s="673"/>
      <c r="HQ533" s="673"/>
      <c r="HR533" s="673"/>
      <c r="HS533" s="673"/>
      <c r="HT533" s="673"/>
      <c r="HU533" s="673"/>
      <c r="HV533" s="673"/>
      <c r="HW533" s="673"/>
      <c r="HX533" s="673"/>
      <c r="HY533" s="673"/>
      <c r="HZ533" s="673"/>
      <c r="IA533" s="673"/>
      <c r="IB533" s="673"/>
      <c r="IC533" s="673"/>
      <c r="ID533" s="673"/>
      <c r="IE533" s="673"/>
      <c r="IF533" s="673"/>
      <c r="IG533" s="673"/>
      <c r="IH533" s="673"/>
      <c r="II533" s="673"/>
      <c r="IJ533" s="673"/>
      <c r="IK533" s="673"/>
      <c r="IL533" s="673"/>
      <c r="IM533" s="673"/>
      <c r="IN533" s="673"/>
      <c r="IO533" s="673"/>
      <c r="IP533" s="673"/>
      <c r="IQ533" s="664"/>
    </row>
    <row r="534" spans="18:251" ht="16.5" hidden="1" customHeight="1">
      <c r="R534" s="659"/>
      <c r="S534" s="659"/>
      <c r="T534" s="659"/>
      <c r="U534" s="664"/>
      <c r="V534" s="660"/>
      <c r="W534" s="664"/>
      <c r="X534" s="664"/>
      <c r="Y534" s="664"/>
      <c r="Z534" s="664"/>
      <c r="AA534" s="664"/>
      <c r="AB534" s="664"/>
      <c r="AC534" s="664"/>
      <c r="AD534" s="664"/>
      <c r="AE534" s="664"/>
      <c r="AF534" s="664"/>
      <c r="AG534" s="664"/>
      <c r="AH534" s="664"/>
      <c r="AI534" s="664"/>
      <c r="AJ534" s="664"/>
      <c r="AK534" s="664"/>
      <c r="AL534" s="664"/>
      <c r="AM534" s="664"/>
      <c r="AN534" s="664"/>
      <c r="AO534" s="664"/>
      <c r="AP534" s="664"/>
      <c r="AQ534" s="664"/>
      <c r="AR534" s="664"/>
      <c r="AS534" s="664"/>
      <c r="AT534" s="664"/>
      <c r="AU534" s="664"/>
      <c r="AV534" s="664"/>
      <c r="AW534" s="664"/>
      <c r="AX534" s="664"/>
      <c r="AY534" s="664"/>
      <c r="AZ534" s="664"/>
      <c r="BA534" s="664"/>
      <c r="BB534" s="664"/>
      <c r="BC534" s="664"/>
      <c r="BD534" s="664"/>
      <c r="BE534" s="664"/>
      <c r="BF534" s="664"/>
      <c r="BG534" s="664"/>
      <c r="BH534" s="664"/>
      <c r="BI534" s="664"/>
      <c r="BJ534" s="664"/>
      <c r="BK534" s="664"/>
      <c r="BL534" s="664"/>
      <c r="BM534" s="664"/>
      <c r="BN534" s="664"/>
      <c r="BO534" s="664"/>
      <c r="BP534" s="664"/>
      <c r="BQ534" s="664"/>
      <c r="BR534" s="664"/>
      <c r="BS534" s="664"/>
      <c r="BT534" s="664"/>
      <c r="BU534" s="664"/>
      <c r="BV534" s="664"/>
      <c r="BW534" s="664"/>
      <c r="BX534" s="664"/>
      <c r="BY534" s="664"/>
      <c r="BZ534" s="664"/>
      <c r="CA534" s="664"/>
      <c r="CB534" s="664"/>
      <c r="CC534" s="664"/>
      <c r="CD534" s="664"/>
      <c r="CE534" s="664"/>
      <c r="CF534" s="664"/>
      <c r="CG534" s="664"/>
      <c r="CH534" s="664"/>
      <c r="CI534" s="664"/>
      <c r="CJ534" s="664"/>
      <c r="CK534" s="664"/>
      <c r="CL534" s="664"/>
      <c r="CM534" s="664"/>
      <c r="CN534" s="664"/>
      <c r="CO534" s="664"/>
      <c r="CP534" s="664"/>
      <c r="CQ534" s="664"/>
      <c r="CR534" s="664"/>
      <c r="CS534" s="664"/>
      <c r="CT534" s="664"/>
      <c r="CU534" s="664"/>
      <c r="CV534" s="664"/>
      <c r="CW534" s="664"/>
      <c r="CX534" s="664"/>
      <c r="CY534" s="664"/>
      <c r="CZ534" s="664"/>
      <c r="DA534" s="664"/>
      <c r="DB534" s="664"/>
      <c r="DC534" s="664"/>
      <c r="DD534" s="664"/>
      <c r="DE534" s="664"/>
      <c r="DF534" s="664"/>
      <c r="DG534" s="664"/>
      <c r="DH534" s="664"/>
      <c r="DI534" s="664"/>
      <c r="DJ534" s="664"/>
      <c r="DK534" s="664"/>
      <c r="DL534" s="664"/>
      <c r="DM534" s="664"/>
      <c r="DN534" s="664"/>
      <c r="DO534" s="664"/>
      <c r="DP534" s="664"/>
      <c r="DQ534" s="664"/>
      <c r="DR534" s="664"/>
      <c r="DS534" s="664"/>
      <c r="DT534" s="664"/>
      <c r="DU534" s="664"/>
      <c r="DV534" s="664"/>
      <c r="DW534" s="664"/>
      <c r="DX534" s="664"/>
      <c r="DY534" s="664"/>
      <c r="DZ534" s="664"/>
      <c r="EA534" s="664"/>
      <c r="EB534" s="664"/>
      <c r="EC534" s="664"/>
      <c r="ED534" s="664"/>
      <c r="EE534" s="659"/>
      <c r="EF534" s="662"/>
      <c r="EG534" s="662"/>
      <c r="EH534" s="662"/>
      <c r="EI534" s="216"/>
      <c r="EJ534" s="673"/>
      <c r="EK534" s="673"/>
      <c r="EL534" s="673"/>
      <c r="EM534" s="673"/>
      <c r="EN534" s="673"/>
      <c r="EO534" s="673"/>
      <c r="EP534" s="673"/>
      <c r="EQ534" s="673"/>
      <c r="ER534" s="673"/>
      <c r="ES534" s="673"/>
      <c r="ET534" s="673"/>
      <c r="EU534" s="673"/>
      <c r="EV534" s="673"/>
      <c r="EW534" s="673"/>
      <c r="EX534" s="673"/>
      <c r="EY534" s="673"/>
      <c r="EZ534" s="673"/>
      <c r="FA534" s="673"/>
      <c r="FB534" s="673"/>
      <c r="FC534" s="673"/>
      <c r="FD534" s="673"/>
      <c r="FE534" s="673"/>
      <c r="FF534" s="673"/>
      <c r="FG534" s="673"/>
      <c r="FH534" s="673"/>
      <c r="FI534" s="673"/>
      <c r="FJ534" s="673"/>
      <c r="FK534" s="673"/>
      <c r="FL534" s="673"/>
      <c r="FM534" s="673"/>
      <c r="FN534" s="673"/>
      <c r="FO534" s="673"/>
      <c r="FP534" s="673"/>
      <c r="FQ534" s="673"/>
      <c r="FR534" s="673"/>
      <c r="FS534" s="673"/>
      <c r="FT534" s="673"/>
      <c r="FU534" s="673"/>
      <c r="FV534" s="673"/>
      <c r="FW534" s="673"/>
      <c r="FX534" s="673"/>
      <c r="FY534" s="673"/>
      <c r="FZ534" s="673"/>
      <c r="GA534" s="673"/>
      <c r="GB534" s="673"/>
      <c r="GC534" s="673"/>
      <c r="GD534" s="673"/>
      <c r="GE534" s="673"/>
      <c r="GF534" s="673"/>
      <c r="GG534" s="673"/>
      <c r="GH534" s="673"/>
      <c r="GI534" s="673"/>
      <c r="GJ534" s="673"/>
      <c r="GK534" s="673"/>
      <c r="GL534" s="673"/>
      <c r="GM534" s="673"/>
      <c r="GN534" s="673"/>
      <c r="GO534" s="673"/>
      <c r="GP534" s="673"/>
      <c r="GQ534" s="673"/>
      <c r="GR534" s="673"/>
      <c r="GS534" s="673"/>
      <c r="GT534" s="673"/>
      <c r="GU534" s="673"/>
      <c r="GV534" s="673"/>
      <c r="GW534" s="673"/>
      <c r="GX534" s="673"/>
      <c r="GY534" s="673"/>
      <c r="GZ534" s="673"/>
      <c r="HA534" s="673"/>
      <c r="HB534" s="673"/>
      <c r="HC534" s="673"/>
      <c r="HD534" s="673"/>
      <c r="HE534" s="673"/>
      <c r="HF534" s="673"/>
      <c r="HG534" s="673"/>
      <c r="HH534" s="673"/>
      <c r="HI534" s="673"/>
      <c r="HJ534" s="673"/>
      <c r="HK534" s="673"/>
      <c r="HL534" s="673"/>
      <c r="HM534" s="673"/>
      <c r="HN534" s="673"/>
      <c r="HO534" s="673"/>
      <c r="HP534" s="673"/>
      <c r="HQ534" s="673"/>
      <c r="HR534" s="673"/>
      <c r="HS534" s="673"/>
      <c r="HT534" s="673"/>
      <c r="HU534" s="673"/>
      <c r="HV534" s="673"/>
      <c r="HW534" s="673"/>
      <c r="HX534" s="673"/>
      <c r="HY534" s="673"/>
      <c r="HZ534" s="673"/>
      <c r="IA534" s="673"/>
      <c r="IB534" s="673"/>
      <c r="IC534" s="673"/>
      <c r="ID534" s="673"/>
      <c r="IE534" s="673"/>
      <c r="IF534" s="673"/>
      <c r="IG534" s="673"/>
      <c r="IH534" s="673"/>
      <c r="II534" s="673"/>
      <c r="IJ534" s="673"/>
      <c r="IK534" s="673"/>
      <c r="IL534" s="673"/>
      <c r="IM534" s="673"/>
      <c r="IN534" s="673"/>
      <c r="IO534" s="673"/>
      <c r="IP534" s="673"/>
      <c r="IQ534" s="664"/>
    </row>
    <row r="535" spans="18:251" ht="16.5" hidden="1" customHeight="1">
      <c r="R535" s="659"/>
      <c r="S535" s="659"/>
      <c r="T535" s="659"/>
      <c r="U535" s="664"/>
      <c r="V535" s="660"/>
      <c r="W535" s="664"/>
      <c r="X535" s="664"/>
      <c r="Y535" s="664"/>
      <c r="Z535" s="664"/>
      <c r="AA535" s="664"/>
      <c r="AB535" s="664"/>
      <c r="AC535" s="664"/>
      <c r="AD535" s="664"/>
      <c r="AE535" s="664"/>
      <c r="AF535" s="664"/>
      <c r="AG535" s="664"/>
      <c r="AH535" s="664"/>
      <c r="AI535" s="664"/>
      <c r="AJ535" s="664"/>
      <c r="AK535" s="664"/>
      <c r="AL535" s="664"/>
      <c r="AM535" s="664"/>
      <c r="AN535" s="664"/>
      <c r="AO535" s="664"/>
      <c r="AP535" s="664"/>
      <c r="AQ535" s="664"/>
      <c r="AR535" s="664"/>
      <c r="AS535" s="664"/>
      <c r="AT535" s="664"/>
      <c r="AU535" s="664"/>
      <c r="AV535" s="664"/>
      <c r="AW535" s="664"/>
      <c r="AX535" s="664"/>
      <c r="AY535" s="664"/>
      <c r="AZ535" s="664"/>
      <c r="BA535" s="664"/>
      <c r="BB535" s="664"/>
      <c r="BC535" s="664"/>
      <c r="BD535" s="664"/>
      <c r="BE535" s="664"/>
      <c r="BF535" s="664"/>
      <c r="BG535" s="664"/>
      <c r="BH535" s="664"/>
      <c r="BI535" s="664"/>
      <c r="BJ535" s="664"/>
      <c r="BK535" s="664"/>
      <c r="BL535" s="664"/>
      <c r="BM535" s="664"/>
      <c r="BN535" s="664"/>
      <c r="BO535" s="664"/>
      <c r="BP535" s="664"/>
      <c r="BQ535" s="664"/>
      <c r="BR535" s="664"/>
      <c r="BS535" s="664"/>
      <c r="BT535" s="664"/>
      <c r="BU535" s="664"/>
      <c r="BV535" s="664"/>
      <c r="BW535" s="664"/>
      <c r="BX535" s="664"/>
      <c r="BY535" s="664"/>
      <c r="BZ535" s="664"/>
      <c r="CA535" s="664"/>
      <c r="CB535" s="664"/>
      <c r="CC535" s="664"/>
      <c r="CD535" s="664"/>
      <c r="CE535" s="664"/>
      <c r="CF535" s="664"/>
      <c r="CG535" s="664"/>
      <c r="CH535" s="664"/>
      <c r="CI535" s="664"/>
      <c r="CJ535" s="664"/>
      <c r="CK535" s="664"/>
      <c r="CL535" s="664"/>
      <c r="CM535" s="664"/>
      <c r="CN535" s="664"/>
      <c r="CO535" s="664"/>
      <c r="CP535" s="664"/>
      <c r="CQ535" s="664"/>
      <c r="CR535" s="664"/>
      <c r="CS535" s="664"/>
      <c r="CT535" s="664"/>
      <c r="CU535" s="664"/>
      <c r="CV535" s="664"/>
      <c r="CW535" s="664"/>
      <c r="CX535" s="664"/>
      <c r="CY535" s="664"/>
      <c r="CZ535" s="664"/>
      <c r="DA535" s="664"/>
      <c r="DB535" s="664"/>
      <c r="DC535" s="664"/>
      <c r="DD535" s="664"/>
      <c r="DE535" s="664"/>
      <c r="DF535" s="664"/>
      <c r="DG535" s="664"/>
      <c r="DH535" s="664"/>
      <c r="DI535" s="664"/>
      <c r="DJ535" s="664"/>
      <c r="DK535" s="664"/>
      <c r="DL535" s="664"/>
      <c r="DM535" s="664"/>
      <c r="DN535" s="664"/>
      <c r="DO535" s="664"/>
      <c r="DP535" s="664"/>
      <c r="DQ535" s="664"/>
      <c r="DR535" s="664"/>
      <c r="DS535" s="664"/>
      <c r="DT535" s="664"/>
      <c r="DU535" s="664"/>
      <c r="DV535" s="664"/>
      <c r="DW535" s="664"/>
      <c r="DX535" s="664"/>
      <c r="DY535" s="664"/>
      <c r="DZ535" s="664"/>
      <c r="EA535" s="664"/>
      <c r="EB535" s="664"/>
      <c r="EC535" s="664"/>
      <c r="ED535" s="664"/>
      <c r="EE535" s="659"/>
      <c r="EF535" s="662"/>
      <c r="EG535" s="662"/>
      <c r="EH535" s="662"/>
      <c r="EI535" s="216"/>
      <c r="EJ535" s="673"/>
      <c r="EK535" s="673"/>
      <c r="EL535" s="673"/>
      <c r="EM535" s="673"/>
      <c r="EN535" s="673"/>
      <c r="EO535" s="673"/>
      <c r="EP535" s="673"/>
      <c r="EQ535" s="673"/>
      <c r="ER535" s="673"/>
      <c r="ES535" s="673"/>
      <c r="ET535" s="673"/>
      <c r="EU535" s="673"/>
      <c r="EV535" s="673"/>
      <c r="EW535" s="673"/>
      <c r="EX535" s="673"/>
      <c r="EY535" s="673"/>
      <c r="EZ535" s="673"/>
      <c r="FA535" s="673"/>
      <c r="FB535" s="673"/>
      <c r="FC535" s="673"/>
      <c r="FD535" s="673"/>
      <c r="FE535" s="673"/>
      <c r="FF535" s="673"/>
      <c r="FG535" s="673"/>
      <c r="FH535" s="673"/>
      <c r="FI535" s="673"/>
      <c r="FJ535" s="673"/>
      <c r="FK535" s="673"/>
      <c r="FL535" s="673"/>
      <c r="FM535" s="673"/>
      <c r="FN535" s="673"/>
      <c r="FO535" s="673"/>
      <c r="FP535" s="673"/>
      <c r="FQ535" s="673"/>
      <c r="FR535" s="673"/>
      <c r="FS535" s="673"/>
      <c r="FT535" s="673"/>
      <c r="FU535" s="673"/>
      <c r="FV535" s="673"/>
      <c r="FW535" s="673"/>
      <c r="FX535" s="673"/>
      <c r="FY535" s="673"/>
      <c r="FZ535" s="673"/>
      <c r="GA535" s="673"/>
      <c r="GB535" s="673"/>
      <c r="GC535" s="673"/>
      <c r="GD535" s="673"/>
      <c r="GE535" s="673"/>
      <c r="GF535" s="673"/>
      <c r="GG535" s="673"/>
      <c r="GH535" s="673"/>
      <c r="GI535" s="673"/>
      <c r="GJ535" s="673"/>
      <c r="GK535" s="673"/>
      <c r="GL535" s="673"/>
      <c r="GM535" s="673"/>
      <c r="GN535" s="673"/>
      <c r="GO535" s="673"/>
      <c r="GP535" s="673"/>
      <c r="GQ535" s="673"/>
      <c r="GR535" s="673"/>
      <c r="GS535" s="673"/>
      <c r="GT535" s="673"/>
      <c r="GU535" s="673"/>
      <c r="GV535" s="673"/>
      <c r="GW535" s="673"/>
      <c r="GX535" s="673"/>
      <c r="GY535" s="673"/>
      <c r="GZ535" s="673"/>
      <c r="HA535" s="673"/>
      <c r="HB535" s="673"/>
      <c r="HC535" s="673"/>
      <c r="HD535" s="673"/>
      <c r="HE535" s="673"/>
      <c r="HF535" s="673"/>
      <c r="HG535" s="673"/>
      <c r="HH535" s="673"/>
      <c r="HI535" s="673"/>
      <c r="HJ535" s="673"/>
      <c r="HK535" s="673"/>
      <c r="HL535" s="673"/>
      <c r="HM535" s="673"/>
      <c r="HN535" s="673"/>
      <c r="HO535" s="673"/>
      <c r="HP535" s="673"/>
      <c r="HQ535" s="673"/>
      <c r="HR535" s="673"/>
      <c r="HS535" s="673"/>
      <c r="HT535" s="673"/>
      <c r="HU535" s="673"/>
      <c r="HV535" s="673"/>
      <c r="HW535" s="673"/>
      <c r="HX535" s="673"/>
      <c r="HY535" s="673"/>
      <c r="HZ535" s="673"/>
      <c r="IA535" s="673"/>
      <c r="IB535" s="673"/>
      <c r="IC535" s="673"/>
      <c r="ID535" s="673"/>
      <c r="IE535" s="673"/>
      <c r="IF535" s="673"/>
      <c r="IG535" s="673"/>
      <c r="IH535" s="673"/>
      <c r="II535" s="673"/>
      <c r="IJ535" s="673"/>
      <c r="IK535" s="673"/>
      <c r="IL535" s="673"/>
      <c r="IM535" s="673"/>
      <c r="IN535" s="673"/>
      <c r="IO535" s="673"/>
      <c r="IP535" s="673"/>
      <c r="IQ535" s="664"/>
    </row>
    <row r="536" spans="18:251" ht="16.5" hidden="1" customHeight="1">
      <c r="R536" s="659"/>
      <c r="S536" s="659"/>
      <c r="T536" s="659"/>
      <c r="U536" s="664"/>
      <c r="V536" s="660"/>
      <c r="W536" s="664"/>
      <c r="X536" s="664"/>
      <c r="Y536" s="664"/>
      <c r="Z536" s="664"/>
      <c r="AA536" s="664"/>
      <c r="AB536" s="664"/>
      <c r="AC536" s="664"/>
      <c r="AD536" s="664"/>
      <c r="AE536" s="664"/>
      <c r="AF536" s="664"/>
      <c r="AG536" s="664"/>
      <c r="AH536" s="664"/>
      <c r="AI536" s="664"/>
      <c r="AJ536" s="664"/>
      <c r="AK536" s="664"/>
      <c r="AL536" s="664"/>
      <c r="AM536" s="664"/>
      <c r="AN536" s="664"/>
      <c r="AO536" s="664"/>
      <c r="AP536" s="664"/>
      <c r="AQ536" s="664"/>
      <c r="AR536" s="664"/>
      <c r="AS536" s="664"/>
      <c r="AT536" s="664"/>
      <c r="AU536" s="664"/>
      <c r="AV536" s="664"/>
      <c r="AW536" s="664"/>
      <c r="AX536" s="664"/>
      <c r="AY536" s="664"/>
      <c r="AZ536" s="664"/>
      <c r="BA536" s="664"/>
      <c r="BB536" s="664"/>
      <c r="BC536" s="664"/>
      <c r="BD536" s="664"/>
      <c r="BE536" s="664"/>
      <c r="BF536" s="664"/>
      <c r="BG536" s="664"/>
      <c r="BH536" s="664"/>
      <c r="BI536" s="664"/>
      <c r="BJ536" s="664"/>
      <c r="BK536" s="664"/>
      <c r="BL536" s="664"/>
      <c r="BM536" s="664"/>
      <c r="BN536" s="664"/>
      <c r="BO536" s="664"/>
      <c r="BP536" s="664"/>
      <c r="BQ536" s="664"/>
      <c r="BR536" s="664"/>
      <c r="BS536" s="664"/>
      <c r="BT536" s="664"/>
      <c r="BU536" s="664"/>
      <c r="BV536" s="664"/>
      <c r="BW536" s="664"/>
      <c r="BX536" s="664"/>
      <c r="BY536" s="664"/>
      <c r="BZ536" s="664"/>
      <c r="CA536" s="664"/>
      <c r="CB536" s="664"/>
      <c r="CC536" s="664"/>
      <c r="CD536" s="664"/>
      <c r="CE536" s="664"/>
      <c r="CF536" s="664"/>
      <c r="CG536" s="664"/>
      <c r="CH536" s="664"/>
      <c r="CI536" s="664"/>
      <c r="CJ536" s="664"/>
      <c r="CK536" s="664"/>
      <c r="CL536" s="664"/>
      <c r="CM536" s="664"/>
      <c r="CN536" s="664"/>
      <c r="CO536" s="664"/>
      <c r="CP536" s="664"/>
      <c r="CQ536" s="664"/>
      <c r="CR536" s="664"/>
      <c r="CS536" s="664"/>
      <c r="CT536" s="664"/>
      <c r="CU536" s="664"/>
      <c r="CV536" s="664"/>
      <c r="CW536" s="664"/>
      <c r="CX536" s="664"/>
      <c r="CY536" s="664"/>
      <c r="CZ536" s="664"/>
      <c r="DA536" s="664"/>
      <c r="DB536" s="664"/>
      <c r="DC536" s="664"/>
      <c r="DD536" s="664"/>
      <c r="DE536" s="664"/>
      <c r="DF536" s="664"/>
      <c r="DG536" s="664"/>
      <c r="DH536" s="664"/>
      <c r="DI536" s="664"/>
      <c r="DJ536" s="664"/>
      <c r="DK536" s="664"/>
      <c r="DL536" s="664"/>
      <c r="DM536" s="664"/>
      <c r="DN536" s="664"/>
      <c r="DO536" s="664"/>
      <c r="DP536" s="664"/>
      <c r="DQ536" s="664"/>
      <c r="DR536" s="664"/>
      <c r="DS536" s="664"/>
      <c r="DT536" s="664"/>
      <c r="DU536" s="664"/>
      <c r="DV536" s="664"/>
      <c r="DW536" s="664"/>
      <c r="DX536" s="664"/>
      <c r="DY536" s="664"/>
      <c r="DZ536" s="664"/>
      <c r="EA536" s="664"/>
      <c r="EB536" s="664"/>
      <c r="EC536" s="664"/>
      <c r="ED536" s="664"/>
      <c r="EE536" s="659"/>
      <c r="EF536" s="662"/>
      <c r="EG536" s="662"/>
      <c r="EH536" s="662"/>
      <c r="EI536" s="216"/>
      <c r="EJ536" s="673"/>
      <c r="EK536" s="673"/>
      <c r="EL536" s="673"/>
      <c r="EM536" s="673"/>
      <c r="EN536" s="673"/>
      <c r="EO536" s="673"/>
      <c r="EP536" s="673"/>
      <c r="EQ536" s="673"/>
      <c r="ER536" s="673"/>
      <c r="ES536" s="673"/>
      <c r="ET536" s="673"/>
      <c r="EU536" s="673"/>
      <c r="EV536" s="673"/>
      <c r="EW536" s="673"/>
      <c r="EX536" s="673"/>
      <c r="EY536" s="673"/>
      <c r="EZ536" s="673"/>
      <c r="FA536" s="673"/>
      <c r="FB536" s="673"/>
      <c r="FC536" s="673"/>
      <c r="FD536" s="673"/>
      <c r="FE536" s="673"/>
      <c r="FF536" s="673"/>
      <c r="FG536" s="673"/>
      <c r="FH536" s="673"/>
      <c r="FI536" s="673"/>
      <c r="FJ536" s="673"/>
      <c r="FK536" s="673"/>
      <c r="FL536" s="673"/>
      <c r="FM536" s="673"/>
      <c r="FN536" s="673"/>
      <c r="FO536" s="673"/>
      <c r="FP536" s="673"/>
      <c r="FQ536" s="673"/>
      <c r="FR536" s="673"/>
      <c r="FS536" s="673"/>
      <c r="FT536" s="673"/>
      <c r="FU536" s="673"/>
      <c r="FV536" s="673"/>
      <c r="FW536" s="673"/>
      <c r="FX536" s="673"/>
      <c r="FY536" s="673"/>
      <c r="FZ536" s="673"/>
      <c r="GA536" s="673"/>
      <c r="GB536" s="673"/>
      <c r="GC536" s="673"/>
      <c r="GD536" s="673"/>
      <c r="GE536" s="673"/>
      <c r="GF536" s="673"/>
      <c r="GG536" s="673"/>
      <c r="GH536" s="673"/>
      <c r="GI536" s="673"/>
      <c r="GJ536" s="673"/>
      <c r="GK536" s="673"/>
      <c r="GL536" s="673"/>
      <c r="GM536" s="673"/>
      <c r="GN536" s="673"/>
      <c r="GO536" s="673"/>
      <c r="GP536" s="673"/>
      <c r="GQ536" s="673"/>
      <c r="GR536" s="673"/>
      <c r="GS536" s="673"/>
      <c r="GT536" s="673"/>
      <c r="GU536" s="673"/>
      <c r="GV536" s="673"/>
      <c r="GW536" s="673"/>
      <c r="GX536" s="673"/>
      <c r="GY536" s="673"/>
      <c r="GZ536" s="673"/>
      <c r="HA536" s="673"/>
      <c r="HB536" s="673"/>
      <c r="HC536" s="673"/>
      <c r="HD536" s="673"/>
      <c r="HE536" s="673"/>
      <c r="HF536" s="673"/>
      <c r="HG536" s="673"/>
      <c r="HH536" s="673"/>
      <c r="HI536" s="673"/>
      <c r="HJ536" s="673"/>
      <c r="HK536" s="673"/>
      <c r="HL536" s="673"/>
      <c r="HM536" s="673"/>
      <c r="HN536" s="673"/>
      <c r="HO536" s="673"/>
      <c r="HP536" s="673"/>
      <c r="HQ536" s="673"/>
      <c r="HR536" s="673"/>
      <c r="HS536" s="673"/>
      <c r="HT536" s="673"/>
      <c r="HU536" s="673"/>
      <c r="HV536" s="673"/>
      <c r="HW536" s="673"/>
      <c r="HX536" s="673"/>
      <c r="HY536" s="673"/>
      <c r="HZ536" s="673"/>
      <c r="IA536" s="673"/>
      <c r="IB536" s="673"/>
      <c r="IC536" s="673"/>
      <c r="ID536" s="673"/>
      <c r="IE536" s="673"/>
      <c r="IF536" s="673"/>
      <c r="IG536" s="673"/>
      <c r="IH536" s="673"/>
      <c r="II536" s="673"/>
      <c r="IJ536" s="673"/>
      <c r="IK536" s="673"/>
      <c r="IL536" s="673"/>
      <c r="IM536" s="673"/>
      <c r="IN536" s="673"/>
      <c r="IO536" s="673"/>
      <c r="IP536" s="673"/>
      <c r="IQ536" s="664"/>
    </row>
    <row r="537" spans="18:251" ht="16.5" hidden="1" customHeight="1">
      <c r="R537" s="659"/>
      <c r="S537" s="659"/>
      <c r="T537" s="659"/>
      <c r="U537" s="664"/>
      <c r="V537" s="660"/>
      <c r="W537" s="664"/>
      <c r="X537" s="664"/>
      <c r="Y537" s="664"/>
      <c r="Z537" s="664"/>
      <c r="AA537" s="664"/>
      <c r="AB537" s="664"/>
      <c r="AC537" s="664"/>
      <c r="AD537" s="664"/>
      <c r="AE537" s="664"/>
      <c r="AF537" s="664"/>
      <c r="AG537" s="664"/>
      <c r="AH537" s="664"/>
      <c r="AI537" s="664"/>
      <c r="AJ537" s="664"/>
      <c r="AK537" s="664"/>
      <c r="AL537" s="664"/>
      <c r="AM537" s="664"/>
      <c r="AN537" s="664"/>
      <c r="AO537" s="664"/>
      <c r="AP537" s="664"/>
      <c r="AQ537" s="664"/>
      <c r="AR537" s="664"/>
      <c r="AS537" s="664"/>
      <c r="AT537" s="664"/>
      <c r="AU537" s="664"/>
      <c r="AV537" s="664"/>
      <c r="AW537" s="664"/>
      <c r="AX537" s="664"/>
      <c r="AY537" s="664"/>
      <c r="AZ537" s="664"/>
      <c r="BA537" s="664"/>
      <c r="BB537" s="664"/>
      <c r="BC537" s="664"/>
      <c r="BD537" s="664"/>
      <c r="BE537" s="664"/>
      <c r="BF537" s="664"/>
      <c r="BG537" s="664"/>
      <c r="BH537" s="664"/>
      <c r="BI537" s="664"/>
      <c r="BJ537" s="664"/>
      <c r="BK537" s="664"/>
      <c r="BL537" s="664"/>
      <c r="BM537" s="664"/>
      <c r="BN537" s="664"/>
      <c r="BO537" s="664"/>
      <c r="BP537" s="664"/>
      <c r="BQ537" s="664"/>
      <c r="BR537" s="664"/>
      <c r="BS537" s="664"/>
      <c r="BT537" s="664"/>
      <c r="BU537" s="664"/>
      <c r="BV537" s="664"/>
      <c r="BW537" s="664"/>
      <c r="BX537" s="664"/>
      <c r="BY537" s="664"/>
      <c r="BZ537" s="664"/>
      <c r="CA537" s="664"/>
      <c r="CB537" s="664"/>
      <c r="CC537" s="664"/>
      <c r="CD537" s="664"/>
      <c r="CE537" s="664"/>
      <c r="CF537" s="664"/>
      <c r="CG537" s="664"/>
      <c r="CH537" s="664"/>
      <c r="CI537" s="664"/>
      <c r="CJ537" s="664"/>
      <c r="CK537" s="664"/>
      <c r="CL537" s="664"/>
      <c r="CM537" s="664"/>
      <c r="CN537" s="664"/>
      <c r="CO537" s="664"/>
      <c r="CP537" s="664"/>
      <c r="CQ537" s="664"/>
      <c r="CR537" s="664"/>
      <c r="CS537" s="664"/>
      <c r="CT537" s="664"/>
      <c r="CU537" s="664"/>
      <c r="CV537" s="664"/>
      <c r="CW537" s="664"/>
      <c r="CX537" s="664"/>
      <c r="CY537" s="664"/>
      <c r="CZ537" s="664"/>
      <c r="DA537" s="664"/>
      <c r="DB537" s="664"/>
      <c r="DC537" s="664"/>
      <c r="DD537" s="664"/>
      <c r="DE537" s="664"/>
      <c r="DF537" s="664"/>
      <c r="DG537" s="664"/>
      <c r="DH537" s="664"/>
      <c r="DI537" s="664"/>
      <c r="DJ537" s="664"/>
      <c r="DK537" s="664"/>
      <c r="DL537" s="664"/>
      <c r="DM537" s="664"/>
      <c r="DN537" s="664"/>
      <c r="DO537" s="664"/>
      <c r="DP537" s="664"/>
      <c r="DQ537" s="664"/>
      <c r="DR537" s="664"/>
      <c r="DS537" s="664"/>
      <c r="DT537" s="664"/>
      <c r="DU537" s="664"/>
      <c r="DV537" s="664"/>
      <c r="DW537" s="664"/>
      <c r="DX537" s="664"/>
      <c r="DY537" s="664"/>
      <c r="DZ537" s="664"/>
      <c r="EA537" s="664"/>
      <c r="EB537" s="664"/>
      <c r="EC537" s="664"/>
      <c r="ED537" s="664"/>
      <c r="EE537" s="659"/>
      <c r="EF537" s="662"/>
      <c r="EG537" s="662"/>
      <c r="EH537" s="662"/>
      <c r="EI537" s="216"/>
      <c r="EJ537" s="673"/>
      <c r="EK537" s="673"/>
      <c r="EL537" s="673"/>
      <c r="EM537" s="673"/>
      <c r="EN537" s="673"/>
      <c r="EO537" s="673"/>
      <c r="EP537" s="673"/>
      <c r="EQ537" s="673"/>
      <c r="ER537" s="673"/>
      <c r="ES537" s="673"/>
      <c r="ET537" s="673"/>
      <c r="EU537" s="673"/>
      <c r="EV537" s="673"/>
      <c r="EW537" s="673"/>
      <c r="EX537" s="673"/>
      <c r="EY537" s="673"/>
      <c r="EZ537" s="673"/>
      <c r="FA537" s="673"/>
      <c r="FB537" s="673"/>
      <c r="FC537" s="673"/>
      <c r="FD537" s="673"/>
      <c r="FE537" s="673"/>
      <c r="FF537" s="673"/>
      <c r="FG537" s="673"/>
      <c r="FH537" s="673"/>
      <c r="FI537" s="673"/>
      <c r="FJ537" s="673"/>
      <c r="FK537" s="673"/>
      <c r="FL537" s="673"/>
      <c r="FM537" s="673"/>
      <c r="FN537" s="673"/>
      <c r="FO537" s="673"/>
      <c r="FP537" s="673"/>
      <c r="FQ537" s="673"/>
      <c r="FR537" s="673"/>
      <c r="FS537" s="673"/>
      <c r="FT537" s="673"/>
      <c r="FU537" s="673"/>
      <c r="FV537" s="673"/>
      <c r="FW537" s="673"/>
      <c r="FX537" s="673"/>
      <c r="FY537" s="673"/>
      <c r="FZ537" s="673"/>
      <c r="GA537" s="673"/>
      <c r="GB537" s="673"/>
      <c r="GC537" s="673"/>
      <c r="GD537" s="673"/>
      <c r="GE537" s="673"/>
      <c r="GF537" s="673"/>
      <c r="GG537" s="673"/>
      <c r="GH537" s="673"/>
      <c r="GI537" s="673"/>
      <c r="GJ537" s="673"/>
      <c r="GK537" s="673"/>
      <c r="GL537" s="673"/>
      <c r="GM537" s="673"/>
      <c r="GN537" s="673"/>
      <c r="GO537" s="673"/>
      <c r="GP537" s="673"/>
      <c r="GQ537" s="673"/>
      <c r="GR537" s="673"/>
      <c r="GS537" s="673"/>
      <c r="GT537" s="673"/>
      <c r="GU537" s="673"/>
      <c r="GV537" s="673"/>
      <c r="GW537" s="673"/>
      <c r="GX537" s="673"/>
      <c r="GY537" s="673"/>
      <c r="GZ537" s="673"/>
      <c r="HA537" s="673"/>
      <c r="HB537" s="673"/>
      <c r="HC537" s="673"/>
      <c r="HD537" s="673"/>
      <c r="HE537" s="673"/>
      <c r="HF537" s="673"/>
      <c r="HG537" s="673"/>
      <c r="HH537" s="673"/>
      <c r="HI537" s="673"/>
      <c r="HJ537" s="673"/>
      <c r="HK537" s="673"/>
      <c r="HL537" s="673"/>
      <c r="HM537" s="673"/>
      <c r="HN537" s="673"/>
      <c r="HO537" s="673"/>
      <c r="HP537" s="673"/>
      <c r="HQ537" s="673"/>
      <c r="HR537" s="673"/>
      <c r="HS537" s="673"/>
      <c r="HT537" s="673"/>
      <c r="HU537" s="673"/>
      <c r="HV537" s="673"/>
      <c r="HW537" s="673"/>
      <c r="HX537" s="673"/>
      <c r="HY537" s="673"/>
      <c r="HZ537" s="673"/>
      <c r="IA537" s="673"/>
      <c r="IB537" s="673"/>
      <c r="IC537" s="673"/>
      <c r="ID537" s="673"/>
      <c r="IE537" s="673"/>
      <c r="IF537" s="673"/>
      <c r="IG537" s="673"/>
      <c r="IH537" s="673"/>
      <c r="II537" s="673"/>
      <c r="IJ537" s="673"/>
      <c r="IK537" s="673"/>
      <c r="IL537" s="673"/>
      <c r="IM537" s="673"/>
      <c r="IN537" s="673"/>
      <c r="IO537" s="673"/>
      <c r="IP537" s="673"/>
      <c r="IQ537" s="664"/>
    </row>
    <row r="538" spans="18:251" ht="16.5" hidden="1" customHeight="1">
      <c r="R538" s="659"/>
      <c r="S538" s="659"/>
      <c r="T538" s="659"/>
      <c r="U538" s="664"/>
      <c r="V538" s="660"/>
      <c r="W538" s="664"/>
      <c r="X538" s="664"/>
      <c r="Y538" s="664"/>
      <c r="Z538" s="664"/>
      <c r="AA538" s="664"/>
      <c r="AB538" s="664"/>
      <c r="AC538" s="664"/>
      <c r="AD538" s="664"/>
      <c r="AE538" s="664"/>
      <c r="AF538" s="664"/>
      <c r="AG538" s="664"/>
      <c r="AH538" s="664"/>
      <c r="AI538" s="664"/>
      <c r="AJ538" s="664"/>
      <c r="AK538" s="664"/>
      <c r="AL538" s="664"/>
      <c r="AM538" s="664"/>
      <c r="AN538" s="664"/>
      <c r="AO538" s="664"/>
      <c r="AP538" s="664"/>
      <c r="AQ538" s="664"/>
      <c r="AR538" s="664"/>
      <c r="AS538" s="664"/>
      <c r="AT538" s="664"/>
      <c r="AU538" s="664"/>
      <c r="AV538" s="664"/>
      <c r="AW538" s="664"/>
      <c r="AX538" s="664"/>
      <c r="AY538" s="664"/>
      <c r="AZ538" s="664"/>
      <c r="BA538" s="664"/>
      <c r="BB538" s="664"/>
      <c r="BC538" s="664"/>
      <c r="BD538" s="664"/>
      <c r="BE538" s="664"/>
      <c r="BF538" s="664"/>
      <c r="BG538" s="664"/>
      <c r="BH538" s="664"/>
      <c r="BI538" s="664"/>
      <c r="BJ538" s="664"/>
      <c r="BK538" s="664"/>
      <c r="BL538" s="664"/>
      <c r="BM538" s="664"/>
      <c r="BN538" s="664"/>
      <c r="BO538" s="664"/>
      <c r="BP538" s="664"/>
      <c r="BQ538" s="664"/>
      <c r="BR538" s="664"/>
      <c r="BS538" s="664"/>
      <c r="BT538" s="664"/>
      <c r="BU538" s="664"/>
      <c r="BV538" s="664"/>
      <c r="BW538" s="664"/>
      <c r="BX538" s="664"/>
      <c r="BY538" s="664"/>
      <c r="BZ538" s="664"/>
      <c r="CA538" s="664"/>
      <c r="CB538" s="664"/>
      <c r="CC538" s="664"/>
      <c r="CD538" s="664"/>
      <c r="CE538" s="664"/>
      <c r="CF538" s="664"/>
      <c r="CG538" s="664"/>
      <c r="CH538" s="664"/>
      <c r="CI538" s="664"/>
      <c r="CJ538" s="664"/>
      <c r="CK538" s="664"/>
      <c r="CL538" s="664"/>
      <c r="CM538" s="664"/>
      <c r="CN538" s="664"/>
      <c r="CO538" s="664"/>
      <c r="CP538" s="664"/>
      <c r="CQ538" s="664"/>
      <c r="CR538" s="664"/>
      <c r="CS538" s="664"/>
      <c r="CT538" s="664"/>
      <c r="CU538" s="664"/>
      <c r="CV538" s="664"/>
      <c r="CW538" s="664"/>
      <c r="CX538" s="664"/>
      <c r="CY538" s="664"/>
      <c r="CZ538" s="664"/>
      <c r="DA538" s="664"/>
      <c r="DB538" s="664"/>
      <c r="DC538" s="664"/>
      <c r="DD538" s="664"/>
      <c r="DE538" s="664"/>
      <c r="DF538" s="664"/>
      <c r="DG538" s="664"/>
      <c r="DH538" s="664"/>
      <c r="DI538" s="664"/>
      <c r="DJ538" s="664"/>
      <c r="DK538" s="664"/>
      <c r="DL538" s="664"/>
      <c r="DM538" s="664"/>
      <c r="DN538" s="664"/>
      <c r="DO538" s="664"/>
      <c r="DP538" s="664"/>
      <c r="DQ538" s="664"/>
      <c r="DR538" s="664"/>
      <c r="DS538" s="664"/>
      <c r="DT538" s="664"/>
      <c r="DU538" s="664"/>
      <c r="DV538" s="664"/>
      <c r="DW538" s="664"/>
      <c r="DX538" s="664"/>
      <c r="DY538" s="664"/>
      <c r="DZ538" s="664"/>
      <c r="EA538" s="664"/>
      <c r="EB538" s="664"/>
      <c r="EC538" s="664"/>
      <c r="ED538" s="664"/>
      <c r="EE538" s="659"/>
      <c r="EF538" s="662"/>
      <c r="EG538" s="662"/>
      <c r="EH538" s="662"/>
      <c r="EI538" s="216"/>
      <c r="EJ538" s="673"/>
      <c r="EK538" s="673"/>
      <c r="EL538" s="673"/>
      <c r="EM538" s="673"/>
      <c r="EN538" s="673"/>
      <c r="EO538" s="673"/>
      <c r="EP538" s="673"/>
      <c r="EQ538" s="673"/>
      <c r="ER538" s="673"/>
      <c r="ES538" s="673"/>
      <c r="ET538" s="673"/>
      <c r="EU538" s="673"/>
      <c r="EV538" s="673"/>
      <c r="EW538" s="673"/>
      <c r="EX538" s="673"/>
      <c r="EY538" s="673"/>
      <c r="EZ538" s="673"/>
      <c r="FA538" s="673"/>
      <c r="FB538" s="673"/>
      <c r="FC538" s="673"/>
      <c r="FD538" s="673"/>
      <c r="FE538" s="673"/>
      <c r="FF538" s="673"/>
      <c r="FG538" s="673"/>
      <c r="FH538" s="673"/>
      <c r="FI538" s="673"/>
      <c r="FJ538" s="673"/>
      <c r="FK538" s="673"/>
      <c r="FL538" s="673"/>
      <c r="FM538" s="673"/>
      <c r="FN538" s="673"/>
      <c r="FO538" s="673"/>
      <c r="FP538" s="673"/>
      <c r="FQ538" s="673"/>
      <c r="FR538" s="673"/>
      <c r="FS538" s="673"/>
      <c r="FT538" s="673"/>
      <c r="FU538" s="673"/>
      <c r="FV538" s="673"/>
      <c r="FW538" s="673"/>
      <c r="FX538" s="673"/>
      <c r="FY538" s="673"/>
      <c r="FZ538" s="673"/>
      <c r="GA538" s="673"/>
      <c r="GB538" s="673"/>
      <c r="GC538" s="673"/>
      <c r="GD538" s="673"/>
      <c r="GE538" s="673"/>
      <c r="GF538" s="673"/>
      <c r="GG538" s="673"/>
      <c r="GH538" s="673"/>
      <c r="GI538" s="673"/>
      <c r="GJ538" s="673"/>
      <c r="GK538" s="673"/>
      <c r="GL538" s="673"/>
      <c r="GM538" s="673"/>
      <c r="GN538" s="673"/>
      <c r="GO538" s="673"/>
      <c r="GP538" s="673"/>
      <c r="GQ538" s="673"/>
      <c r="GR538" s="673"/>
      <c r="GS538" s="673"/>
      <c r="GT538" s="673"/>
      <c r="GU538" s="673"/>
      <c r="GV538" s="673"/>
      <c r="GW538" s="673"/>
      <c r="GX538" s="673"/>
      <c r="GY538" s="673"/>
      <c r="GZ538" s="673"/>
      <c r="HA538" s="673"/>
      <c r="HB538" s="673"/>
      <c r="HC538" s="673"/>
      <c r="HD538" s="673"/>
      <c r="HE538" s="673"/>
      <c r="HF538" s="673"/>
      <c r="HG538" s="673"/>
      <c r="HH538" s="673"/>
      <c r="HI538" s="673"/>
      <c r="HJ538" s="673"/>
      <c r="HK538" s="673"/>
      <c r="HL538" s="673"/>
      <c r="HM538" s="673"/>
      <c r="HN538" s="673"/>
      <c r="HO538" s="673"/>
      <c r="HP538" s="673"/>
      <c r="HQ538" s="673"/>
      <c r="HR538" s="673"/>
      <c r="HS538" s="673"/>
      <c r="HT538" s="673"/>
      <c r="HU538" s="673"/>
      <c r="HV538" s="673"/>
      <c r="HW538" s="673"/>
      <c r="HX538" s="673"/>
      <c r="HY538" s="673"/>
      <c r="HZ538" s="673"/>
      <c r="IA538" s="673"/>
      <c r="IB538" s="673"/>
      <c r="IC538" s="673"/>
      <c r="ID538" s="673"/>
      <c r="IE538" s="673"/>
      <c r="IF538" s="673"/>
      <c r="IG538" s="673"/>
      <c r="IH538" s="673"/>
      <c r="II538" s="673"/>
      <c r="IJ538" s="673"/>
      <c r="IK538" s="673"/>
      <c r="IL538" s="673"/>
      <c r="IM538" s="673"/>
      <c r="IN538" s="673"/>
      <c r="IO538" s="673"/>
      <c r="IP538" s="673"/>
      <c r="IQ538" s="664"/>
    </row>
    <row r="539" spans="18:251" ht="16.5" hidden="1" customHeight="1">
      <c r="R539" s="659"/>
      <c r="S539" s="659"/>
      <c r="T539" s="659"/>
      <c r="U539" s="664"/>
      <c r="V539" s="660"/>
      <c r="W539" s="664"/>
      <c r="X539" s="664"/>
      <c r="Y539" s="664"/>
      <c r="Z539" s="664"/>
      <c r="AA539" s="664"/>
      <c r="AB539" s="664"/>
      <c r="AC539" s="664"/>
      <c r="AD539" s="664"/>
      <c r="AE539" s="664"/>
      <c r="AF539" s="664"/>
      <c r="AG539" s="664"/>
      <c r="AH539" s="664"/>
      <c r="AI539" s="664"/>
      <c r="AJ539" s="664"/>
      <c r="AK539" s="664"/>
      <c r="AL539" s="664"/>
      <c r="AM539" s="664"/>
      <c r="AN539" s="664"/>
      <c r="AO539" s="664"/>
      <c r="AP539" s="664"/>
      <c r="AQ539" s="664"/>
      <c r="AR539" s="664"/>
      <c r="AS539" s="664"/>
      <c r="AT539" s="664"/>
      <c r="AU539" s="664"/>
      <c r="AV539" s="664"/>
      <c r="AW539" s="664"/>
      <c r="AX539" s="664"/>
      <c r="AY539" s="664"/>
      <c r="AZ539" s="664"/>
      <c r="BA539" s="664"/>
      <c r="BB539" s="664"/>
      <c r="BC539" s="664"/>
      <c r="BD539" s="664"/>
      <c r="BE539" s="664"/>
      <c r="BF539" s="664"/>
      <c r="BG539" s="664"/>
      <c r="BH539" s="664"/>
      <c r="BI539" s="664"/>
      <c r="BJ539" s="664"/>
      <c r="BK539" s="664"/>
      <c r="BL539" s="664"/>
      <c r="BM539" s="664"/>
      <c r="BN539" s="664"/>
      <c r="BO539" s="664"/>
      <c r="BP539" s="664"/>
      <c r="BQ539" s="664"/>
      <c r="BR539" s="664"/>
      <c r="BS539" s="664"/>
      <c r="BT539" s="664"/>
      <c r="BU539" s="664"/>
      <c r="BV539" s="664"/>
      <c r="BW539" s="664"/>
      <c r="BX539" s="664"/>
      <c r="BY539" s="664"/>
      <c r="BZ539" s="664"/>
      <c r="CA539" s="664"/>
      <c r="CB539" s="664"/>
      <c r="CC539" s="664"/>
      <c r="CD539" s="664"/>
      <c r="CE539" s="664"/>
      <c r="CF539" s="664"/>
      <c r="CG539" s="664"/>
      <c r="CH539" s="664"/>
      <c r="CI539" s="664"/>
      <c r="CJ539" s="664"/>
      <c r="CK539" s="664"/>
      <c r="CL539" s="664"/>
      <c r="CM539" s="664"/>
      <c r="CN539" s="664"/>
      <c r="CO539" s="664"/>
      <c r="CP539" s="664"/>
      <c r="CQ539" s="664"/>
      <c r="CR539" s="664"/>
      <c r="CS539" s="664"/>
      <c r="CT539" s="664"/>
      <c r="CU539" s="664"/>
      <c r="CV539" s="664"/>
      <c r="CW539" s="664"/>
      <c r="CX539" s="664"/>
      <c r="CY539" s="664"/>
      <c r="CZ539" s="664"/>
      <c r="DA539" s="664"/>
      <c r="DB539" s="664"/>
      <c r="DC539" s="664"/>
      <c r="DD539" s="664"/>
      <c r="DE539" s="664"/>
      <c r="DF539" s="664"/>
      <c r="DG539" s="664"/>
      <c r="DH539" s="664"/>
      <c r="DI539" s="664"/>
      <c r="DJ539" s="664"/>
      <c r="DK539" s="664"/>
      <c r="DL539" s="664"/>
      <c r="DM539" s="664"/>
      <c r="DN539" s="664"/>
      <c r="DO539" s="664"/>
      <c r="DP539" s="664"/>
      <c r="DQ539" s="664"/>
      <c r="DR539" s="664"/>
      <c r="DS539" s="664"/>
      <c r="DT539" s="664"/>
      <c r="DU539" s="664"/>
      <c r="DV539" s="664"/>
      <c r="DW539" s="664"/>
      <c r="DX539" s="664"/>
      <c r="DY539" s="664"/>
      <c r="DZ539" s="664"/>
      <c r="EA539" s="664"/>
      <c r="EB539" s="664"/>
      <c r="EC539" s="664"/>
      <c r="ED539" s="664"/>
      <c r="EE539" s="659"/>
      <c r="EF539" s="662"/>
      <c r="EG539" s="662"/>
      <c r="EH539" s="662"/>
      <c r="EI539" s="216"/>
      <c r="EJ539" s="673"/>
      <c r="EK539" s="673"/>
      <c r="EL539" s="673"/>
      <c r="EM539" s="673"/>
      <c r="EN539" s="673"/>
      <c r="EO539" s="673"/>
      <c r="EP539" s="673"/>
      <c r="EQ539" s="673"/>
      <c r="ER539" s="673"/>
      <c r="ES539" s="673"/>
      <c r="ET539" s="673"/>
      <c r="EU539" s="673"/>
      <c r="EV539" s="673"/>
      <c r="EW539" s="673"/>
      <c r="EX539" s="673"/>
      <c r="EY539" s="673"/>
      <c r="EZ539" s="673"/>
      <c r="FA539" s="673"/>
      <c r="FB539" s="673"/>
      <c r="FC539" s="673"/>
      <c r="FD539" s="673"/>
      <c r="FE539" s="673"/>
      <c r="FF539" s="673"/>
      <c r="FG539" s="673"/>
      <c r="FH539" s="673"/>
      <c r="FI539" s="673"/>
      <c r="FJ539" s="673"/>
      <c r="FK539" s="673"/>
      <c r="FL539" s="673"/>
      <c r="FM539" s="673"/>
      <c r="FN539" s="673"/>
      <c r="FO539" s="673"/>
      <c r="FP539" s="673"/>
      <c r="FQ539" s="673"/>
      <c r="FR539" s="673"/>
      <c r="FS539" s="673"/>
      <c r="FT539" s="673"/>
      <c r="FU539" s="673"/>
      <c r="FV539" s="673"/>
      <c r="FW539" s="673"/>
      <c r="FX539" s="673"/>
      <c r="FY539" s="673"/>
      <c r="FZ539" s="673"/>
      <c r="GA539" s="673"/>
      <c r="GB539" s="673"/>
      <c r="GC539" s="673"/>
      <c r="GD539" s="673"/>
      <c r="GE539" s="673"/>
      <c r="GF539" s="673"/>
      <c r="GG539" s="673"/>
      <c r="GH539" s="673"/>
      <c r="GI539" s="673"/>
      <c r="GJ539" s="673"/>
      <c r="GK539" s="673"/>
      <c r="GL539" s="673"/>
      <c r="GM539" s="673"/>
      <c r="GN539" s="673"/>
      <c r="GO539" s="673"/>
      <c r="GP539" s="673"/>
      <c r="GQ539" s="673"/>
      <c r="GR539" s="673"/>
      <c r="GS539" s="673"/>
      <c r="GT539" s="673"/>
      <c r="GU539" s="673"/>
      <c r="GV539" s="673"/>
      <c r="GW539" s="673"/>
      <c r="GX539" s="673"/>
      <c r="GY539" s="673"/>
      <c r="GZ539" s="673"/>
      <c r="HA539" s="673"/>
      <c r="HB539" s="673"/>
      <c r="HC539" s="673"/>
      <c r="HD539" s="673"/>
      <c r="HE539" s="673"/>
      <c r="HF539" s="673"/>
      <c r="HG539" s="673"/>
      <c r="HH539" s="673"/>
      <c r="HI539" s="673"/>
      <c r="HJ539" s="673"/>
      <c r="HK539" s="673"/>
      <c r="HL539" s="673"/>
      <c r="HM539" s="673"/>
      <c r="HN539" s="673"/>
      <c r="HO539" s="673"/>
      <c r="HP539" s="673"/>
      <c r="HQ539" s="673"/>
      <c r="HR539" s="673"/>
      <c r="HS539" s="673"/>
      <c r="HT539" s="673"/>
      <c r="HU539" s="673"/>
      <c r="HV539" s="673"/>
      <c r="HW539" s="673"/>
      <c r="HX539" s="673"/>
      <c r="HY539" s="673"/>
      <c r="HZ539" s="673"/>
      <c r="IA539" s="673"/>
      <c r="IB539" s="673"/>
      <c r="IC539" s="673"/>
      <c r="ID539" s="673"/>
      <c r="IE539" s="673"/>
      <c r="IF539" s="673"/>
      <c r="IG539" s="673"/>
      <c r="IH539" s="673"/>
      <c r="II539" s="673"/>
      <c r="IJ539" s="673"/>
      <c r="IK539" s="673"/>
      <c r="IL539" s="673"/>
      <c r="IM539" s="673"/>
      <c r="IN539" s="673"/>
      <c r="IO539" s="673"/>
      <c r="IP539" s="673"/>
      <c r="IQ539" s="664"/>
    </row>
    <row r="540" spans="18:251" ht="16.5" hidden="1" customHeight="1">
      <c r="R540" s="659"/>
      <c r="S540" s="659"/>
      <c r="T540" s="659"/>
      <c r="U540" s="664"/>
      <c r="V540" s="660"/>
      <c r="W540" s="664"/>
      <c r="X540" s="664"/>
      <c r="Y540" s="664"/>
      <c r="Z540" s="664"/>
      <c r="AA540" s="664"/>
      <c r="AB540" s="664"/>
      <c r="AC540" s="664"/>
      <c r="AD540" s="664"/>
      <c r="AE540" s="664"/>
      <c r="AF540" s="664"/>
      <c r="AG540" s="664"/>
      <c r="AH540" s="664"/>
      <c r="AI540" s="664"/>
      <c r="AJ540" s="664"/>
      <c r="AK540" s="664"/>
      <c r="AL540" s="664"/>
      <c r="AM540" s="664"/>
      <c r="AN540" s="664"/>
      <c r="AO540" s="664"/>
      <c r="AP540" s="664"/>
      <c r="AQ540" s="664"/>
      <c r="AR540" s="664"/>
      <c r="AS540" s="664"/>
      <c r="AT540" s="664"/>
      <c r="AU540" s="664"/>
      <c r="AV540" s="664"/>
      <c r="AW540" s="664"/>
      <c r="AX540" s="664"/>
      <c r="AY540" s="664"/>
      <c r="AZ540" s="664"/>
      <c r="BA540" s="664"/>
      <c r="BB540" s="664"/>
      <c r="BC540" s="664"/>
      <c r="BD540" s="664"/>
      <c r="BE540" s="664"/>
      <c r="BF540" s="664"/>
      <c r="BG540" s="664"/>
      <c r="BH540" s="664"/>
      <c r="BI540" s="664"/>
      <c r="BJ540" s="664"/>
      <c r="BK540" s="664"/>
      <c r="BL540" s="664"/>
      <c r="BM540" s="664"/>
      <c r="BN540" s="664"/>
      <c r="BO540" s="664"/>
      <c r="BP540" s="664"/>
      <c r="BQ540" s="664"/>
      <c r="BR540" s="664"/>
      <c r="BS540" s="664"/>
      <c r="BT540" s="664"/>
      <c r="BU540" s="664"/>
      <c r="BV540" s="664"/>
      <c r="BW540" s="664"/>
      <c r="BX540" s="664"/>
      <c r="BY540" s="664"/>
      <c r="BZ540" s="664"/>
      <c r="CA540" s="664"/>
      <c r="CB540" s="664"/>
      <c r="CC540" s="664"/>
      <c r="CD540" s="664"/>
      <c r="CE540" s="664"/>
      <c r="CF540" s="664"/>
      <c r="CG540" s="664"/>
      <c r="CH540" s="664"/>
      <c r="CI540" s="664"/>
      <c r="CJ540" s="664"/>
      <c r="CK540" s="664"/>
      <c r="CL540" s="664"/>
      <c r="CM540" s="664"/>
      <c r="CN540" s="664"/>
      <c r="CO540" s="664"/>
      <c r="CP540" s="664"/>
      <c r="CQ540" s="664"/>
      <c r="CR540" s="664"/>
      <c r="CS540" s="664"/>
      <c r="CT540" s="664"/>
      <c r="CU540" s="664"/>
      <c r="CV540" s="664"/>
      <c r="CW540" s="664"/>
      <c r="CX540" s="664"/>
      <c r="CY540" s="664"/>
      <c r="CZ540" s="664"/>
      <c r="DA540" s="664"/>
      <c r="DB540" s="664"/>
      <c r="DC540" s="664"/>
      <c r="DD540" s="664"/>
      <c r="DE540" s="664"/>
      <c r="DF540" s="664"/>
      <c r="DG540" s="664"/>
      <c r="DH540" s="664"/>
      <c r="DI540" s="664"/>
      <c r="DJ540" s="664"/>
      <c r="DK540" s="664"/>
      <c r="DL540" s="664"/>
      <c r="DM540" s="664"/>
      <c r="DN540" s="664"/>
      <c r="DO540" s="664"/>
      <c r="DP540" s="664"/>
      <c r="DQ540" s="664"/>
      <c r="DR540" s="664"/>
      <c r="DS540" s="664"/>
      <c r="DT540" s="664"/>
      <c r="DU540" s="664"/>
      <c r="DV540" s="664"/>
      <c r="DW540" s="664"/>
      <c r="DX540" s="664"/>
      <c r="DY540" s="664"/>
      <c r="DZ540" s="664"/>
      <c r="EA540" s="664"/>
      <c r="EB540" s="664"/>
      <c r="EC540" s="664"/>
      <c r="ED540" s="664"/>
      <c r="EE540" s="659"/>
      <c r="EF540" s="662"/>
      <c r="EG540" s="662"/>
      <c r="EH540" s="662"/>
      <c r="EI540" s="216"/>
      <c r="EJ540" s="673"/>
      <c r="EK540" s="673"/>
      <c r="EL540" s="673"/>
      <c r="EM540" s="673"/>
      <c r="EN540" s="673"/>
      <c r="EO540" s="673"/>
      <c r="EP540" s="673"/>
      <c r="EQ540" s="673"/>
      <c r="ER540" s="673"/>
      <c r="ES540" s="673"/>
      <c r="ET540" s="673"/>
      <c r="EU540" s="673"/>
      <c r="EV540" s="673"/>
      <c r="EW540" s="673"/>
      <c r="EX540" s="673"/>
      <c r="EY540" s="673"/>
      <c r="EZ540" s="673"/>
      <c r="FA540" s="673"/>
      <c r="FB540" s="673"/>
      <c r="FC540" s="673"/>
      <c r="FD540" s="673"/>
      <c r="FE540" s="673"/>
      <c r="FF540" s="673"/>
      <c r="FG540" s="673"/>
      <c r="FH540" s="673"/>
      <c r="FI540" s="673"/>
      <c r="FJ540" s="673"/>
      <c r="FK540" s="673"/>
      <c r="FL540" s="673"/>
      <c r="FM540" s="673"/>
      <c r="FN540" s="673"/>
      <c r="FO540" s="673"/>
      <c r="FP540" s="673"/>
      <c r="FQ540" s="673"/>
      <c r="FR540" s="673"/>
      <c r="FS540" s="673"/>
      <c r="FT540" s="673"/>
      <c r="FU540" s="673"/>
      <c r="FV540" s="673"/>
      <c r="FW540" s="673"/>
      <c r="FX540" s="673"/>
      <c r="FY540" s="673"/>
      <c r="FZ540" s="673"/>
      <c r="GA540" s="673"/>
      <c r="GB540" s="673"/>
      <c r="GC540" s="673"/>
      <c r="GD540" s="673"/>
      <c r="GE540" s="673"/>
      <c r="GF540" s="673"/>
      <c r="GG540" s="673"/>
      <c r="GH540" s="673"/>
      <c r="GI540" s="673"/>
      <c r="GJ540" s="673"/>
      <c r="GK540" s="673"/>
      <c r="GL540" s="673"/>
      <c r="GM540" s="673"/>
      <c r="GN540" s="673"/>
      <c r="GO540" s="673"/>
      <c r="GP540" s="673"/>
      <c r="GQ540" s="673"/>
      <c r="GR540" s="673"/>
      <c r="GS540" s="673"/>
      <c r="GT540" s="673"/>
      <c r="GU540" s="673"/>
      <c r="GV540" s="673"/>
      <c r="GW540" s="673"/>
      <c r="GX540" s="673"/>
      <c r="GY540" s="673"/>
      <c r="GZ540" s="673"/>
      <c r="HA540" s="673"/>
      <c r="HB540" s="673"/>
      <c r="HC540" s="673"/>
      <c r="HD540" s="673"/>
      <c r="HE540" s="673"/>
      <c r="HF540" s="673"/>
      <c r="HG540" s="673"/>
      <c r="HH540" s="673"/>
      <c r="HI540" s="673"/>
      <c r="HJ540" s="673"/>
      <c r="HK540" s="673"/>
      <c r="HL540" s="673"/>
      <c r="HM540" s="673"/>
      <c r="HN540" s="673"/>
      <c r="HO540" s="673"/>
      <c r="HP540" s="673"/>
      <c r="HQ540" s="673"/>
      <c r="HR540" s="673"/>
      <c r="HS540" s="673"/>
      <c r="HT540" s="673"/>
      <c r="HU540" s="673"/>
      <c r="HV540" s="673"/>
      <c r="HW540" s="673"/>
      <c r="HX540" s="673"/>
      <c r="HY540" s="673"/>
      <c r="HZ540" s="673"/>
      <c r="IA540" s="673"/>
      <c r="IB540" s="673"/>
      <c r="IC540" s="673"/>
      <c r="ID540" s="673"/>
      <c r="IE540" s="673"/>
      <c r="IF540" s="673"/>
      <c r="IG540" s="673"/>
      <c r="IH540" s="673"/>
      <c r="II540" s="673"/>
      <c r="IJ540" s="673"/>
      <c r="IK540" s="673"/>
      <c r="IL540" s="673"/>
      <c r="IM540" s="673"/>
      <c r="IN540" s="673"/>
      <c r="IO540" s="673"/>
      <c r="IP540" s="673"/>
      <c r="IQ540" s="664"/>
    </row>
    <row r="541" spans="18:251" ht="16.5" hidden="1" customHeight="1">
      <c r="R541" s="659"/>
      <c r="S541" s="659"/>
      <c r="T541" s="659"/>
      <c r="U541" s="664"/>
      <c r="V541" s="660"/>
      <c r="W541" s="664"/>
      <c r="X541" s="664"/>
      <c r="Y541" s="664"/>
      <c r="Z541" s="664"/>
      <c r="AA541" s="664"/>
      <c r="AB541" s="664"/>
      <c r="AC541" s="664"/>
      <c r="AD541" s="664"/>
      <c r="AE541" s="664"/>
      <c r="AF541" s="664"/>
      <c r="AG541" s="664"/>
      <c r="AH541" s="664"/>
      <c r="AI541" s="664"/>
      <c r="AJ541" s="664"/>
      <c r="AK541" s="664"/>
      <c r="AL541" s="664"/>
      <c r="AM541" s="664"/>
      <c r="AN541" s="664"/>
      <c r="AO541" s="664"/>
      <c r="AP541" s="664"/>
      <c r="AQ541" s="664"/>
      <c r="AR541" s="664"/>
      <c r="AS541" s="664"/>
      <c r="AT541" s="664"/>
      <c r="AU541" s="664"/>
      <c r="AV541" s="664"/>
      <c r="AW541" s="664"/>
      <c r="AX541" s="664"/>
      <c r="AY541" s="664"/>
      <c r="AZ541" s="664"/>
      <c r="BA541" s="664"/>
      <c r="BB541" s="664"/>
      <c r="BC541" s="664"/>
      <c r="BD541" s="664"/>
      <c r="BE541" s="664"/>
      <c r="BF541" s="664"/>
      <c r="BG541" s="664"/>
      <c r="BH541" s="664"/>
      <c r="BI541" s="664"/>
      <c r="BJ541" s="664"/>
      <c r="BK541" s="664"/>
      <c r="BL541" s="664"/>
      <c r="BM541" s="664"/>
      <c r="BN541" s="664"/>
      <c r="BO541" s="664"/>
      <c r="BP541" s="664"/>
      <c r="BQ541" s="664"/>
      <c r="BR541" s="664"/>
      <c r="BS541" s="664"/>
      <c r="BT541" s="664"/>
      <c r="BU541" s="664"/>
      <c r="BV541" s="664"/>
      <c r="BW541" s="664"/>
      <c r="BX541" s="664"/>
      <c r="BY541" s="664"/>
      <c r="BZ541" s="664"/>
      <c r="CA541" s="664"/>
      <c r="CB541" s="664"/>
      <c r="CC541" s="664"/>
      <c r="CD541" s="664"/>
      <c r="CE541" s="664"/>
      <c r="CF541" s="664"/>
      <c r="CG541" s="664"/>
      <c r="CH541" s="664"/>
      <c r="CI541" s="664"/>
      <c r="CJ541" s="664"/>
      <c r="CK541" s="664"/>
      <c r="CL541" s="664"/>
      <c r="CM541" s="664"/>
      <c r="CN541" s="664"/>
      <c r="CO541" s="664"/>
      <c r="CP541" s="664"/>
      <c r="CQ541" s="664"/>
      <c r="CR541" s="664"/>
      <c r="CS541" s="664"/>
      <c r="CT541" s="664"/>
      <c r="CU541" s="664"/>
      <c r="CV541" s="664"/>
      <c r="CW541" s="664"/>
      <c r="CX541" s="664"/>
      <c r="CY541" s="664"/>
      <c r="CZ541" s="664"/>
      <c r="DA541" s="664"/>
      <c r="DB541" s="664"/>
      <c r="DC541" s="664"/>
      <c r="DD541" s="664"/>
      <c r="DE541" s="664"/>
      <c r="DF541" s="664"/>
      <c r="DG541" s="664"/>
      <c r="DH541" s="664"/>
      <c r="DI541" s="664"/>
      <c r="DJ541" s="664"/>
      <c r="DK541" s="664"/>
      <c r="DL541" s="664"/>
      <c r="DM541" s="664"/>
      <c r="DN541" s="664"/>
      <c r="DO541" s="664"/>
      <c r="DP541" s="664"/>
      <c r="DQ541" s="664"/>
      <c r="DR541" s="664"/>
      <c r="DS541" s="664"/>
      <c r="DT541" s="664"/>
      <c r="DU541" s="664"/>
      <c r="DV541" s="664"/>
      <c r="DW541" s="664"/>
      <c r="DX541" s="664"/>
      <c r="DY541" s="664"/>
      <c r="DZ541" s="664"/>
      <c r="EA541" s="664"/>
      <c r="EB541" s="664"/>
      <c r="EC541" s="664"/>
      <c r="ED541" s="664"/>
      <c r="EE541" s="659"/>
      <c r="EF541" s="662"/>
      <c r="EG541" s="662"/>
      <c r="EH541" s="662"/>
      <c r="EI541" s="216"/>
      <c r="EJ541" s="673"/>
      <c r="EK541" s="673"/>
      <c r="EL541" s="673"/>
      <c r="EM541" s="673"/>
      <c r="EN541" s="673"/>
      <c r="EO541" s="673"/>
      <c r="EP541" s="673"/>
      <c r="EQ541" s="673"/>
      <c r="ER541" s="673"/>
      <c r="ES541" s="673"/>
      <c r="ET541" s="673"/>
      <c r="EU541" s="673"/>
      <c r="EV541" s="673"/>
      <c r="EW541" s="673"/>
      <c r="EX541" s="673"/>
      <c r="EY541" s="673"/>
      <c r="EZ541" s="673"/>
      <c r="FA541" s="673"/>
      <c r="FB541" s="673"/>
      <c r="FC541" s="673"/>
      <c r="FD541" s="673"/>
      <c r="FE541" s="673"/>
      <c r="FF541" s="673"/>
      <c r="FG541" s="673"/>
      <c r="FH541" s="673"/>
      <c r="FI541" s="673"/>
      <c r="FJ541" s="673"/>
      <c r="FK541" s="673"/>
      <c r="FL541" s="673"/>
      <c r="FM541" s="673"/>
      <c r="FN541" s="673"/>
      <c r="FO541" s="673"/>
      <c r="FP541" s="673"/>
      <c r="FQ541" s="673"/>
      <c r="FR541" s="673"/>
      <c r="FS541" s="673"/>
      <c r="FT541" s="673"/>
      <c r="FU541" s="673"/>
      <c r="FV541" s="673"/>
      <c r="FW541" s="673"/>
      <c r="FX541" s="673"/>
      <c r="FY541" s="673"/>
      <c r="FZ541" s="673"/>
      <c r="GA541" s="673"/>
      <c r="GB541" s="673"/>
      <c r="GC541" s="673"/>
      <c r="GD541" s="673"/>
      <c r="GE541" s="673"/>
      <c r="GF541" s="673"/>
      <c r="GG541" s="673"/>
      <c r="GH541" s="673"/>
      <c r="GI541" s="673"/>
      <c r="GJ541" s="673"/>
      <c r="GK541" s="673"/>
      <c r="GL541" s="673"/>
      <c r="GM541" s="673"/>
      <c r="GN541" s="673"/>
      <c r="GO541" s="673"/>
      <c r="GP541" s="673"/>
      <c r="GQ541" s="673"/>
      <c r="GR541" s="673"/>
      <c r="GS541" s="673"/>
      <c r="GT541" s="673"/>
      <c r="GU541" s="673"/>
      <c r="GV541" s="673"/>
      <c r="GW541" s="673"/>
      <c r="GX541" s="673"/>
      <c r="GY541" s="673"/>
      <c r="GZ541" s="673"/>
      <c r="HA541" s="673"/>
      <c r="HB541" s="673"/>
      <c r="HC541" s="673"/>
      <c r="HD541" s="673"/>
      <c r="HE541" s="673"/>
      <c r="HF541" s="673"/>
      <c r="HG541" s="673"/>
      <c r="HH541" s="673"/>
      <c r="HI541" s="673"/>
      <c r="HJ541" s="673"/>
      <c r="HK541" s="673"/>
      <c r="HL541" s="673"/>
      <c r="HM541" s="673"/>
      <c r="HN541" s="673"/>
      <c r="HO541" s="673"/>
      <c r="HP541" s="673"/>
      <c r="HQ541" s="673"/>
      <c r="HR541" s="673"/>
      <c r="HS541" s="673"/>
      <c r="HT541" s="673"/>
      <c r="HU541" s="673"/>
      <c r="HV541" s="673"/>
      <c r="HW541" s="673"/>
      <c r="HX541" s="673"/>
      <c r="HY541" s="673"/>
      <c r="HZ541" s="673"/>
      <c r="IA541" s="673"/>
      <c r="IB541" s="673"/>
      <c r="IC541" s="673"/>
      <c r="ID541" s="673"/>
      <c r="IE541" s="673"/>
      <c r="IF541" s="673"/>
      <c r="IG541" s="673"/>
      <c r="IH541" s="673"/>
      <c r="II541" s="673"/>
      <c r="IJ541" s="673"/>
      <c r="IK541" s="673"/>
      <c r="IL541" s="673"/>
      <c r="IM541" s="673"/>
      <c r="IN541" s="673"/>
      <c r="IO541" s="673"/>
      <c r="IP541" s="673"/>
      <c r="IQ541" s="664"/>
    </row>
    <row r="542" spans="18:251" ht="16.5" hidden="1" customHeight="1">
      <c r="R542" s="659"/>
      <c r="S542" s="659"/>
      <c r="T542" s="659"/>
      <c r="U542" s="664"/>
      <c r="V542" s="660"/>
      <c r="W542" s="664"/>
      <c r="X542" s="664"/>
      <c r="Y542" s="664"/>
      <c r="Z542" s="664"/>
      <c r="AA542" s="664"/>
      <c r="AB542" s="664"/>
      <c r="AC542" s="664"/>
      <c r="AD542" s="664"/>
      <c r="AE542" s="664"/>
      <c r="AF542" s="664"/>
      <c r="AG542" s="664"/>
      <c r="AH542" s="664"/>
      <c r="AI542" s="664"/>
      <c r="AJ542" s="664"/>
      <c r="AK542" s="664"/>
      <c r="AL542" s="664"/>
      <c r="AM542" s="664"/>
      <c r="AN542" s="664"/>
      <c r="AO542" s="664"/>
      <c r="AP542" s="664"/>
      <c r="AQ542" s="664"/>
      <c r="AR542" s="664"/>
      <c r="AS542" s="664"/>
      <c r="AT542" s="664"/>
      <c r="AU542" s="664"/>
      <c r="AV542" s="664"/>
      <c r="AW542" s="664"/>
      <c r="AX542" s="664"/>
      <c r="AY542" s="664"/>
      <c r="AZ542" s="664"/>
      <c r="BA542" s="664"/>
      <c r="BB542" s="664"/>
      <c r="BC542" s="664"/>
      <c r="BD542" s="664"/>
      <c r="BE542" s="664"/>
      <c r="BF542" s="664"/>
      <c r="BG542" s="664"/>
      <c r="BH542" s="664"/>
      <c r="BI542" s="664"/>
      <c r="BJ542" s="664"/>
      <c r="BK542" s="664"/>
      <c r="BL542" s="664"/>
      <c r="BM542" s="664"/>
      <c r="BN542" s="664"/>
      <c r="BO542" s="664"/>
      <c r="BP542" s="664"/>
      <c r="BQ542" s="664"/>
      <c r="BR542" s="664"/>
      <c r="BS542" s="664"/>
      <c r="BT542" s="664"/>
      <c r="BU542" s="664"/>
      <c r="BV542" s="664"/>
      <c r="BW542" s="664"/>
      <c r="BX542" s="664"/>
      <c r="BY542" s="664"/>
      <c r="BZ542" s="664"/>
      <c r="CA542" s="664"/>
      <c r="CB542" s="664"/>
      <c r="CC542" s="664"/>
      <c r="CD542" s="664"/>
      <c r="CE542" s="664"/>
      <c r="CF542" s="664"/>
      <c r="CG542" s="664"/>
      <c r="CH542" s="664"/>
      <c r="CI542" s="664"/>
      <c r="CJ542" s="664"/>
      <c r="CK542" s="664"/>
      <c r="CL542" s="664"/>
      <c r="CM542" s="664"/>
      <c r="CN542" s="664"/>
      <c r="CO542" s="664"/>
      <c r="CP542" s="664"/>
      <c r="CQ542" s="664"/>
      <c r="CR542" s="664"/>
      <c r="CS542" s="664"/>
      <c r="CT542" s="664"/>
      <c r="CU542" s="664"/>
      <c r="CV542" s="664"/>
      <c r="CW542" s="664"/>
      <c r="CX542" s="664"/>
      <c r="CY542" s="664"/>
      <c r="CZ542" s="664"/>
      <c r="DA542" s="664"/>
      <c r="DB542" s="664"/>
      <c r="DC542" s="664"/>
      <c r="DD542" s="664"/>
      <c r="DE542" s="664"/>
      <c r="DF542" s="664"/>
      <c r="DG542" s="664"/>
      <c r="DH542" s="664"/>
      <c r="DI542" s="664"/>
      <c r="DJ542" s="664"/>
      <c r="DK542" s="664"/>
      <c r="DL542" s="664"/>
      <c r="DM542" s="664"/>
      <c r="DN542" s="664"/>
      <c r="DO542" s="664"/>
      <c r="DP542" s="664"/>
      <c r="DQ542" s="664"/>
      <c r="DR542" s="664"/>
      <c r="DS542" s="664"/>
      <c r="DT542" s="664"/>
      <c r="DU542" s="664"/>
      <c r="DV542" s="664"/>
      <c r="DW542" s="664"/>
      <c r="DX542" s="664"/>
      <c r="DY542" s="664"/>
      <c r="DZ542" s="664"/>
      <c r="EA542" s="664"/>
      <c r="EB542" s="664"/>
      <c r="EC542" s="664"/>
      <c r="ED542" s="664"/>
      <c r="EE542" s="659"/>
      <c r="EF542" s="662"/>
      <c r="EG542" s="662"/>
      <c r="EH542" s="662"/>
      <c r="EI542" s="216"/>
      <c r="EJ542" s="673"/>
      <c r="EK542" s="673"/>
      <c r="EL542" s="673"/>
      <c r="EM542" s="673"/>
      <c r="EN542" s="673"/>
      <c r="EO542" s="673"/>
      <c r="EP542" s="673"/>
      <c r="EQ542" s="673"/>
      <c r="ER542" s="673"/>
      <c r="ES542" s="673"/>
      <c r="ET542" s="673"/>
      <c r="EU542" s="673"/>
      <c r="EV542" s="673"/>
      <c r="EW542" s="673"/>
      <c r="EX542" s="673"/>
      <c r="EY542" s="673"/>
      <c r="EZ542" s="673"/>
      <c r="FA542" s="673"/>
      <c r="FB542" s="673"/>
      <c r="FC542" s="673"/>
      <c r="FD542" s="673"/>
      <c r="FE542" s="673"/>
      <c r="FF542" s="673"/>
      <c r="FG542" s="673"/>
      <c r="FH542" s="673"/>
      <c r="FI542" s="673"/>
      <c r="FJ542" s="673"/>
      <c r="FK542" s="673"/>
      <c r="FL542" s="673"/>
      <c r="FM542" s="673"/>
      <c r="FN542" s="673"/>
      <c r="FO542" s="673"/>
      <c r="FP542" s="673"/>
      <c r="FQ542" s="673"/>
      <c r="FR542" s="673"/>
      <c r="FS542" s="673"/>
      <c r="FT542" s="673"/>
      <c r="FU542" s="673"/>
      <c r="FV542" s="673"/>
      <c r="FW542" s="673"/>
      <c r="FX542" s="673"/>
      <c r="FY542" s="673"/>
      <c r="FZ542" s="673"/>
      <c r="GA542" s="673"/>
      <c r="GB542" s="673"/>
      <c r="GC542" s="673"/>
      <c r="GD542" s="673"/>
      <c r="GE542" s="673"/>
      <c r="GF542" s="673"/>
      <c r="GG542" s="673"/>
      <c r="GH542" s="673"/>
      <c r="GI542" s="673"/>
      <c r="GJ542" s="673"/>
      <c r="GK542" s="673"/>
      <c r="GL542" s="673"/>
      <c r="GM542" s="673"/>
      <c r="GN542" s="673"/>
      <c r="GO542" s="673"/>
      <c r="GP542" s="673"/>
      <c r="GQ542" s="673"/>
      <c r="GR542" s="673"/>
      <c r="GS542" s="673"/>
      <c r="GT542" s="673"/>
      <c r="GU542" s="673"/>
      <c r="GV542" s="673"/>
      <c r="GW542" s="673"/>
      <c r="GX542" s="673"/>
      <c r="GY542" s="673"/>
      <c r="GZ542" s="673"/>
      <c r="HA542" s="673"/>
      <c r="HB542" s="673"/>
      <c r="HC542" s="673"/>
      <c r="HD542" s="673"/>
      <c r="HE542" s="673"/>
      <c r="HF542" s="673"/>
      <c r="HG542" s="673"/>
      <c r="HH542" s="673"/>
      <c r="HI542" s="673"/>
      <c r="HJ542" s="673"/>
      <c r="HK542" s="673"/>
      <c r="HL542" s="673"/>
      <c r="HM542" s="673"/>
      <c r="HN542" s="673"/>
      <c r="HO542" s="673"/>
      <c r="HP542" s="673"/>
      <c r="HQ542" s="673"/>
      <c r="HR542" s="673"/>
      <c r="HS542" s="673"/>
      <c r="HT542" s="673"/>
      <c r="HU542" s="673"/>
      <c r="HV542" s="673"/>
      <c r="HW542" s="673"/>
      <c r="HX542" s="673"/>
      <c r="HY542" s="673"/>
      <c r="HZ542" s="673"/>
      <c r="IA542" s="673"/>
      <c r="IB542" s="673"/>
      <c r="IC542" s="673"/>
      <c r="ID542" s="673"/>
      <c r="IE542" s="673"/>
      <c r="IF542" s="673"/>
      <c r="IG542" s="673"/>
      <c r="IH542" s="673"/>
      <c r="II542" s="673"/>
      <c r="IJ542" s="673"/>
      <c r="IK542" s="673"/>
      <c r="IL542" s="673"/>
      <c r="IM542" s="673"/>
      <c r="IN542" s="673"/>
      <c r="IO542" s="673"/>
      <c r="IP542" s="673"/>
      <c r="IQ542" s="664"/>
    </row>
    <row r="543" spans="18:251" ht="16.5" hidden="1" customHeight="1">
      <c r="R543" s="659"/>
      <c r="S543" s="659"/>
      <c r="T543" s="659"/>
      <c r="U543" s="664"/>
      <c r="V543" s="660"/>
      <c r="W543" s="664"/>
      <c r="X543" s="664"/>
      <c r="Y543" s="664"/>
      <c r="Z543" s="664"/>
      <c r="AA543" s="664"/>
      <c r="AB543" s="664"/>
      <c r="AC543" s="664"/>
      <c r="AD543" s="664"/>
      <c r="AE543" s="664"/>
      <c r="AF543" s="664"/>
      <c r="AG543" s="664"/>
      <c r="AH543" s="664"/>
      <c r="AI543" s="664"/>
      <c r="AJ543" s="664"/>
      <c r="AK543" s="664"/>
      <c r="AL543" s="664"/>
      <c r="AM543" s="664"/>
      <c r="AN543" s="664"/>
      <c r="AO543" s="664"/>
      <c r="AP543" s="664"/>
      <c r="AQ543" s="664"/>
      <c r="AR543" s="664"/>
      <c r="AS543" s="664"/>
      <c r="AT543" s="664"/>
      <c r="AU543" s="664"/>
      <c r="AV543" s="664"/>
      <c r="AW543" s="664"/>
      <c r="AX543" s="664"/>
      <c r="AY543" s="664"/>
      <c r="AZ543" s="664"/>
      <c r="BA543" s="664"/>
      <c r="BB543" s="664"/>
      <c r="BC543" s="664"/>
      <c r="BD543" s="664"/>
      <c r="BE543" s="664"/>
      <c r="BF543" s="664"/>
      <c r="BG543" s="664"/>
      <c r="BH543" s="664"/>
      <c r="BI543" s="664"/>
      <c r="BJ543" s="664"/>
      <c r="BK543" s="664"/>
      <c r="BL543" s="664"/>
      <c r="BM543" s="664"/>
      <c r="BN543" s="664"/>
      <c r="BO543" s="664"/>
      <c r="BP543" s="664"/>
      <c r="BQ543" s="664"/>
      <c r="BR543" s="664"/>
      <c r="BS543" s="664"/>
      <c r="BT543" s="664"/>
      <c r="BU543" s="664"/>
      <c r="BV543" s="664"/>
      <c r="BW543" s="664"/>
      <c r="BX543" s="664"/>
      <c r="BY543" s="664"/>
      <c r="BZ543" s="664"/>
      <c r="CA543" s="664"/>
      <c r="CB543" s="664"/>
      <c r="CC543" s="664"/>
      <c r="CD543" s="664"/>
      <c r="CE543" s="664"/>
      <c r="CF543" s="664"/>
      <c r="CG543" s="664"/>
      <c r="CH543" s="664"/>
      <c r="CI543" s="664"/>
      <c r="CJ543" s="664"/>
      <c r="CK543" s="664"/>
      <c r="CL543" s="664"/>
      <c r="CM543" s="664"/>
      <c r="CN543" s="664"/>
      <c r="CO543" s="664"/>
      <c r="CP543" s="664"/>
      <c r="CQ543" s="664"/>
      <c r="CR543" s="664"/>
      <c r="CS543" s="664"/>
      <c r="CT543" s="664"/>
      <c r="CU543" s="664"/>
      <c r="CV543" s="664"/>
      <c r="CW543" s="664"/>
      <c r="CX543" s="664"/>
      <c r="CY543" s="664"/>
      <c r="CZ543" s="664"/>
      <c r="DA543" s="664"/>
      <c r="DB543" s="664"/>
      <c r="DC543" s="664"/>
      <c r="DD543" s="664"/>
      <c r="DE543" s="664"/>
      <c r="DF543" s="664"/>
      <c r="DG543" s="664"/>
      <c r="DH543" s="664"/>
      <c r="DI543" s="664"/>
      <c r="DJ543" s="664"/>
      <c r="DK543" s="664"/>
      <c r="DL543" s="664"/>
      <c r="DM543" s="664"/>
      <c r="DN543" s="664"/>
      <c r="DO543" s="664"/>
      <c r="DP543" s="664"/>
      <c r="DQ543" s="664"/>
      <c r="DR543" s="664"/>
      <c r="DS543" s="664"/>
      <c r="DT543" s="664"/>
      <c r="DU543" s="664"/>
      <c r="DV543" s="664"/>
      <c r="DW543" s="664"/>
      <c r="DX543" s="664"/>
      <c r="DY543" s="664"/>
      <c r="DZ543" s="664"/>
      <c r="EA543" s="664"/>
      <c r="EB543" s="664"/>
      <c r="EC543" s="664"/>
      <c r="ED543" s="664"/>
      <c r="EE543" s="659"/>
      <c r="EF543" s="662"/>
      <c r="EG543" s="662"/>
      <c r="EH543" s="662"/>
      <c r="EI543" s="216"/>
      <c r="EJ543" s="673"/>
      <c r="EK543" s="673"/>
      <c r="EL543" s="673"/>
      <c r="EM543" s="673"/>
      <c r="EN543" s="673"/>
      <c r="EO543" s="673"/>
      <c r="EP543" s="673"/>
      <c r="EQ543" s="673"/>
      <c r="ER543" s="673"/>
      <c r="ES543" s="673"/>
      <c r="ET543" s="673"/>
      <c r="EU543" s="673"/>
      <c r="EV543" s="673"/>
      <c r="EW543" s="673"/>
      <c r="EX543" s="673"/>
      <c r="EY543" s="673"/>
      <c r="EZ543" s="673"/>
      <c r="FA543" s="673"/>
      <c r="FB543" s="673"/>
      <c r="FC543" s="673"/>
      <c r="FD543" s="673"/>
      <c r="FE543" s="673"/>
      <c r="FF543" s="673"/>
      <c r="FG543" s="673"/>
      <c r="FH543" s="673"/>
      <c r="FI543" s="673"/>
      <c r="FJ543" s="673"/>
      <c r="FK543" s="673"/>
      <c r="FL543" s="673"/>
      <c r="FM543" s="673"/>
      <c r="FN543" s="673"/>
      <c r="FO543" s="673"/>
      <c r="FP543" s="673"/>
      <c r="FQ543" s="673"/>
      <c r="FR543" s="673"/>
      <c r="FS543" s="673"/>
      <c r="FT543" s="673"/>
      <c r="FU543" s="673"/>
      <c r="FV543" s="673"/>
      <c r="FW543" s="673"/>
      <c r="FX543" s="673"/>
      <c r="FY543" s="673"/>
      <c r="FZ543" s="673"/>
      <c r="GA543" s="673"/>
      <c r="GB543" s="673"/>
      <c r="GC543" s="673"/>
      <c r="GD543" s="673"/>
      <c r="GE543" s="673"/>
      <c r="GF543" s="673"/>
      <c r="GG543" s="673"/>
      <c r="GH543" s="673"/>
      <c r="GI543" s="673"/>
      <c r="GJ543" s="673"/>
      <c r="GK543" s="673"/>
      <c r="GL543" s="673"/>
      <c r="GM543" s="673"/>
      <c r="GN543" s="673"/>
      <c r="GO543" s="673"/>
      <c r="GP543" s="673"/>
      <c r="GQ543" s="673"/>
      <c r="GR543" s="673"/>
      <c r="GS543" s="673"/>
      <c r="GT543" s="673"/>
      <c r="GU543" s="673"/>
      <c r="GV543" s="673"/>
      <c r="GW543" s="673"/>
      <c r="GX543" s="673"/>
      <c r="GY543" s="673"/>
      <c r="GZ543" s="673"/>
      <c r="HA543" s="673"/>
      <c r="HB543" s="673"/>
      <c r="HC543" s="673"/>
      <c r="HD543" s="673"/>
      <c r="HE543" s="673"/>
      <c r="HF543" s="673"/>
      <c r="HG543" s="673"/>
      <c r="HH543" s="673"/>
      <c r="HI543" s="673"/>
      <c r="HJ543" s="673"/>
      <c r="HK543" s="673"/>
      <c r="HL543" s="673"/>
      <c r="HM543" s="673"/>
      <c r="HN543" s="673"/>
      <c r="HO543" s="673"/>
      <c r="HP543" s="673"/>
      <c r="HQ543" s="673"/>
      <c r="HR543" s="673"/>
      <c r="HS543" s="673"/>
      <c r="HT543" s="673"/>
      <c r="HU543" s="673"/>
      <c r="HV543" s="673"/>
      <c r="HW543" s="673"/>
      <c r="HX543" s="673"/>
      <c r="HY543" s="673"/>
      <c r="HZ543" s="673"/>
      <c r="IA543" s="673"/>
      <c r="IB543" s="673"/>
      <c r="IC543" s="673"/>
      <c r="ID543" s="673"/>
      <c r="IE543" s="673"/>
      <c r="IF543" s="673"/>
      <c r="IG543" s="673"/>
      <c r="IH543" s="673"/>
      <c r="II543" s="673"/>
      <c r="IJ543" s="673"/>
      <c r="IK543" s="673"/>
      <c r="IL543" s="673"/>
      <c r="IM543" s="673"/>
      <c r="IN543" s="673"/>
      <c r="IO543" s="673"/>
      <c r="IP543" s="673"/>
      <c r="IQ543" s="664"/>
    </row>
    <row r="544" spans="18:251" ht="16.5" hidden="1" customHeight="1">
      <c r="R544" s="659"/>
      <c r="S544" s="659"/>
      <c r="T544" s="659"/>
      <c r="U544" s="664"/>
      <c r="V544" s="660"/>
      <c r="W544" s="664"/>
      <c r="X544" s="664"/>
      <c r="Y544" s="664"/>
      <c r="Z544" s="664"/>
      <c r="AA544" s="664"/>
      <c r="AB544" s="664"/>
      <c r="AC544" s="664"/>
      <c r="AD544" s="664"/>
      <c r="AE544" s="664"/>
      <c r="AF544" s="664"/>
      <c r="AG544" s="664"/>
      <c r="AH544" s="664"/>
      <c r="AI544" s="664"/>
      <c r="AJ544" s="664"/>
      <c r="AK544" s="664"/>
      <c r="AL544" s="664"/>
      <c r="AM544" s="664"/>
      <c r="AN544" s="664"/>
      <c r="AO544" s="664"/>
      <c r="AP544" s="664"/>
      <c r="AQ544" s="664"/>
      <c r="AR544" s="664"/>
      <c r="AS544" s="664"/>
      <c r="AT544" s="664"/>
      <c r="AU544" s="664"/>
      <c r="AV544" s="664"/>
      <c r="AW544" s="664"/>
      <c r="AX544" s="664"/>
      <c r="AY544" s="664"/>
      <c r="AZ544" s="664"/>
      <c r="BA544" s="664"/>
      <c r="BB544" s="664"/>
      <c r="BC544" s="664"/>
      <c r="BD544" s="664"/>
      <c r="BE544" s="664"/>
      <c r="BF544" s="664"/>
      <c r="BG544" s="664"/>
      <c r="BH544" s="664"/>
      <c r="BI544" s="664"/>
      <c r="BJ544" s="664"/>
      <c r="BK544" s="664"/>
      <c r="BL544" s="664"/>
      <c r="BM544" s="664"/>
      <c r="BN544" s="664"/>
      <c r="BO544" s="664"/>
      <c r="BP544" s="664"/>
      <c r="BQ544" s="664"/>
      <c r="BR544" s="664"/>
      <c r="BS544" s="664"/>
      <c r="BT544" s="664"/>
      <c r="BU544" s="664"/>
      <c r="BV544" s="664"/>
      <c r="BW544" s="664"/>
      <c r="BX544" s="664"/>
      <c r="BY544" s="664"/>
      <c r="BZ544" s="664"/>
      <c r="CA544" s="664"/>
      <c r="CB544" s="664"/>
      <c r="CC544" s="664"/>
      <c r="CD544" s="664"/>
      <c r="CE544" s="664"/>
      <c r="CF544" s="664"/>
      <c r="CG544" s="664"/>
      <c r="CH544" s="664"/>
      <c r="CI544" s="664"/>
      <c r="CJ544" s="664"/>
      <c r="CK544" s="664"/>
      <c r="CL544" s="664"/>
      <c r="CM544" s="664"/>
      <c r="CN544" s="664"/>
      <c r="CO544" s="664"/>
      <c r="CP544" s="664"/>
      <c r="CQ544" s="664"/>
      <c r="CR544" s="664"/>
      <c r="CS544" s="664"/>
      <c r="CT544" s="664"/>
      <c r="CU544" s="664"/>
      <c r="CV544" s="664"/>
      <c r="CW544" s="664"/>
      <c r="CX544" s="664"/>
      <c r="CY544" s="664"/>
      <c r="CZ544" s="664"/>
      <c r="DA544" s="664"/>
      <c r="DB544" s="664"/>
      <c r="DC544" s="664"/>
      <c r="DD544" s="664"/>
      <c r="DE544" s="664"/>
      <c r="DF544" s="664"/>
      <c r="DG544" s="664"/>
      <c r="DH544" s="664"/>
      <c r="DI544" s="664"/>
      <c r="DJ544" s="664"/>
      <c r="DK544" s="664"/>
      <c r="DL544" s="664"/>
      <c r="DM544" s="664"/>
      <c r="DN544" s="664"/>
      <c r="DO544" s="664"/>
      <c r="DP544" s="664"/>
      <c r="DQ544" s="664"/>
      <c r="DR544" s="664"/>
      <c r="DS544" s="664"/>
      <c r="DT544" s="664"/>
      <c r="DU544" s="664"/>
      <c r="DV544" s="664"/>
      <c r="DW544" s="664"/>
      <c r="DX544" s="664"/>
      <c r="DY544" s="664"/>
      <c r="DZ544" s="664"/>
      <c r="EA544" s="664"/>
      <c r="EB544" s="664"/>
      <c r="EC544" s="664"/>
      <c r="ED544" s="664"/>
      <c r="EE544" s="659"/>
      <c r="EF544" s="662"/>
      <c r="EG544" s="662"/>
      <c r="EH544" s="662"/>
      <c r="EI544" s="216"/>
      <c r="EJ544" s="673"/>
      <c r="EK544" s="673"/>
      <c r="EL544" s="673"/>
      <c r="EM544" s="673"/>
      <c r="EN544" s="673"/>
      <c r="EO544" s="673"/>
      <c r="EP544" s="673"/>
      <c r="EQ544" s="673"/>
      <c r="ER544" s="673"/>
      <c r="ES544" s="673"/>
      <c r="ET544" s="673"/>
      <c r="EU544" s="673"/>
      <c r="EV544" s="673"/>
      <c r="EW544" s="673"/>
      <c r="EX544" s="673"/>
      <c r="EY544" s="673"/>
      <c r="EZ544" s="673"/>
      <c r="FA544" s="673"/>
      <c r="FB544" s="673"/>
      <c r="FC544" s="673"/>
      <c r="FD544" s="673"/>
      <c r="FE544" s="673"/>
      <c r="FF544" s="673"/>
      <c r="FG544" s="673"/>
      <c r="FH544" s="673"/>
      <c r="FI544" s="673"/>
      <c r="FJ544" s="673"/>
      <c r="FK544" s="673"/>
      <c r="FL544" s="673"/>
      <c r="FM544" s="673"/>
      <c r="FN544" s="673"/>
      <c r="FO544" s="673"/>
      <c r="FP544" s="673"/>
      <c r="FQ544" s="673"/>
      <c r="FR544" s="673"/>
      <c r="FS544" s="673"/>
      <c r="FT544" s="673"/>
      <c r="FU544" s="673"/>
      <c r="FV544" s="673"/>
      <c r="FW544" s="673"/>
      <c r="FX544" s="673"/>
      <c r="FY544" s="673"/>
      <c r="FZ544" s="673"/>
      <c r="GA544" s="673"/>
      <c r="GB544" s="673"/>
      <c r="GC544" s="673"/>
      <c r="GD544" s="673"/>
      <c r="GE544" s="673"/>
      <c r="GF544" s="673"/>
      <c r="GG544" s="673"/>
      <c r="GH544" s="673"/>
      <c r="GI544" s="673"/>
      <c r="GJ544" s="673"/>
      <c r="GK544" s="673"/>
      <c r="GL544" s="673"/>
      <c r="GM544" s="673"/>
      <c r="GN544" s="673"/>
      <c r="GO544" s="673"/>
      <c r="GP544" s="673"/>
      <c r="GQ544" s="673"/>
      <c r="GR544" s="673"/>
      <c r="GS544" s="673"/>
      <c r="GT544" s="673"/>
      <c r="GU544" s="673"/>
      <c r="GV544" s="673"/>
      <c r="GW544" s="673"/>
      <c r="GX544" s="673"/>
      <c r="GY544" s="673"/>
      <c r="GZ544" s="673"/>
      <c r="HA544" s="673"/>
      <c r="HB544" s="673"/>
      <c r="HC544" s="673"/>
      <c r="HD544" s="673"/>
      <c r="HE544" s="673"/>
      <c r="HF544" s="673"/>
      <c r="HG544" s="673"/>
      <c r="HH544" s="673"/>
      <c r="HI544" s="673"/>
      <c r="HJ544" s="673"/>
      <c r="HK544" s="673"/>
      <c r="HL544" s="673"/>
      <c r="HM544" s="673"/>
      <c r="HN544" s="673"/>
      <c r="HO544" s="673"/>
      <c r="HP544" s="673"/>
      <c r="HQ544" s="673"/>
      <c r="HR544" s="673"/>
      <c r="HS544" s="673"/>
      <c r="HT544" s="673"/>
      <c r="HU544" s="673"/>
      <c r="HV544" s="673"/>
      <c r="HW544" s="673"/>
      <c r="HX544" s="673"/>
      <c r="HY544" s="673"/>
      <c r="HZ544" s="673"/>
      <c r="IA544" s="673"/>
      <c r="IB544" s="673"/>
      <c r="IC544" s="673"/>
      <c r="ID544" s="673"/>
      <c r="IE544" s="673"/>
      <c r="IF544" s="673"/>
      <c r="IG544" s="673"/>
      <c r="IH544" s="673"/>
      <c r="II544" s="673"/>
      <c r="IJ544" s="673"/>
      <c r="IK544" s="673"/>
      <c r="IL544" s="673"/>
      <c r="IM544" s="673"/>
      <c r="IN544" s="673"/>
      <c r="IO544" s="673"/>
      <c r="IP544" s="673"/>
      <c r="IQ544" s="664"/>
    </row>
    <row r="545" spans="18:251" ht="16.5" hidden="1" customHeight="1">
      <c r="R545" s="659"/>
      <c r="S545" s="659"/>
      <c r="T545" s="659"/>
      <c r="U545" s="664"/>
      <c r="V545" s="660"/>
      <c r="W545" s="664"/>
      <c r="X545" s="664"/>
      <c r="Y545" s="664"/>
      <c r="Z545" s="664"/>
      <c r="AA545" s="664"/>
      <c r="AB545" s="664"/>
      <c r="AC545" s="664"/>
      <c r="AD545" s="664"/>
      <c r="AE545" s="664"/>
      <c r="AF545" s="664"/>
      <c r="AG545" s="664"/>
      <c r="AH545" s="664"/>
      <c r="AI545" s="664"/>
      <c r="AJ545" s="664"/>
      <c r="AK545" s="664"/>
      <c r="AL545" s="664"/>
      <c r="AM545" s="664"/>
      <c r="AN545" s="664"/>
      <c r="AO545" s="664"/>
      <c r="AP545" s="664"/>
      <c r="AQ545" s="664"/>
      <c r="AR545" s="664"/>
      <c r="AS545" s="664"/>
      <c r="AT545" s="664"/>
      <c r="AU545" s="664"/>
      <c r="AV545" s="664"/>
      <c r="AW545" s="664"/>
      <c r="AX545" s="664"/>
      <c r="AY545" s="664"/>
      <c r="AZ545" s="664"/>
      <c r="BA545" s="664"/>
      <c r="BB545" s="664"/>
      <c r="BC545" s="664"/>
      <c r="BD545" s="664"/>
      <c r="BE545" s="664"/>
      <c r="BF545" s="664"/>
      <c r="BG545" s="664"/>
      <c r="BH545" s="664"/>
      <c r="BI545" s="664"/>
      <c r="BJ545" s="664"/>
      <c r="BK545" s="664"/>
      <c r="BL545" s="664"/>
      <c r="BM545" s="664"/>
      <c r="BN545" s="664"/>
      <c r="BO545" s="664"/>
      <c r="BP545" s="664"/>
      <c r="BQ545" s="664"/>
      <c r="BR545" s="664"/>
      <c r="BS545" s="664"/>
      <c r="BT545" s="664"/>
      <c r="BU545" s="664"/>
      <c r="BV545" s="664"/>
      <c r="BW545" s="664"/>
      <c r="BX545" s="664"/>
      <c r="BY545" s="664"/>
      <c r="BZ545" s="664"/>
      <c r="CA545" s="664"/>
      <c r="CB545" s="664"/>
      <c r="CC545" s="664"/>
      <c r="CD545" s="664"/>
      <c r="CE545" s="664"/>
      <c r="CF545" s="664"/>
      <c r="CG545" s="664"/>
      <c r="CH545" s="664"/>
      <c r="CI545" s="664"/>
      <c r="CJ545" s="664"/>
      <c r="CK545" s="664"/>
      <c r="CL545" s="664"/>
      <c r="CM545" s="664"/>
      <c r="CN545" s="664"/>
      <c r="CO545" s="664"/>
      <c r="CP545" s="664"/>
      <c r="CQ545" s="664"/>
      <c r="CR545" s="664"/>
      <c r="CS545" s="664"/>
      <c r="CT545" s="664"/>
      <c r="CU545" s="664"/>
      <c r="CV545" s="664"/>
      <c r="CW545" s="664"/>
      <c r="CX545" s="664"/>
      <c r="CY545" s="664"/>
      <c r="CZ545" s="664"/>
      <c r="DA545" s="664"/>
      <c r="DB545" s="664"/>
      <c r="DC545" s="664"/>
      <c r="DD545" s="664"/>
      <c r="DE545" s="664"/>
      <c r="DF545" s="664"/>
      <c r="DG545" s="664"/>
      <c r="DH545" s="664"/>
      <c r="DI545" s="664"/>
      <c r="DJ545" s="664"/>
      <c r="DK545" s="664"/>
      <c r="DL545" s="664"/>
      <c r="DM545" s="664"/>
      <c r="DN545" s="664"/>
      <c r="DO545" s="664"/>
      <c r="DP545" s="664"/>
      <c r="DQ545" s="664"/>
      <c r="DR545" s="664"/>
      <c r="DS545" s="664"/>
      <c r="DT545" s="664"/>
      <c r="DU545" s="664"/>
      <c r="DV545" s="664"/>
      <c r="DW545" s="664"/>
      <c r="DX545" s="664"/>
      <c r="DY545" s="664"/>
      <c r="DZ545" s="664"/>
      <c r="EA545" s="664"/>
      <c r="EB545" s="664"/>
      <c r="EC545" s="664"/>
      <c r="ED545" s="664"/>
      <c r="EE545" s="659"/>
      <c r="EF545" s="662"/>
      <c r="EG545" s="662"/>
      <c r="EH545" s="662"/>
      <c r="EI545" s="216"/>
      <c r="EJ545" s="673"/>
      <c r="EK545" s="673"/>
      <c r="EL545" s="673"/>
      <c r="EM545" s="673"/>
      <c r="EN545" s="673"/>
      <c r="EO545" s="673"/>
      <c r="EP545" s="673"/>
      <c r="EQ545" s="673"/>
      <c r="ER545" s="673"/>
      <c r="ES545" s="673"/>
      <c r="ET545" s="673"/>
      <c r="EU545" s="673"/>
      <c r="EV545" s="673"/>
      <c r="EW545" s="673"/>
      <c r="EX545" s="673"/>
      <c r="EY545" s="673"/>
      <c r="EZ545" s="673"/>
      <c r="FA545" s="673"/>
      <c r="FB545" s="673"/>
      <c r="FC545" s="673"/>
      <c r="FD545" s="673"/>
      <c r="FE545" s="673"/>
      <c r="FF545" s="673"/>
      <c r="FG545" s="673"/>
      <c r="FH545" s="673"/>
      <c r="FI545" s="673"/>
      <c r="FJ545" s="673"/>
      <c r="FK545" s="673"/>
      <c r="FL545" s="673"/>
      <c r="FM545" s="673"/>
      <c r="FN545" s="673"/>
      <c r="FO545" s="673"/>
      <c r="FP545" s="673"/>
      <c r="FQ545" s="673"/>
      <c r="FR545" s="673"/>
      <c r="FS545" s="673"/>
      <c r="FT545" s="673"/>
      <c r="FU545" s="673"/>
      <c r="FV545" s="673"/>
      <c r="FW545" s="673"/>
      <c r="FX545" s="673"/>
      <c r="FY545" s="673"/>
      <c r="FZ545" s="673"/>
      <c r="GA545" s="673"/>
      <c r="GB545" s="673"/>
      <c r="GC545" s="673"/>
      <c r="GD545" s="673"/>
      <c r="GE545" s="673"/>
      <c r="GF545" s="673"/>
      <c r="GG545" s="673"/>
      <c r="GH545" s="673"/>
      <c r="GI545" s="673"/>
      <c r="GJ545" s="673"/>
      <c r="GK545" s="673"/>
      <c r="GL545" s="673"/>
      <c r="GM545" s="673"/>
      <c r="GN545" s="673"/>
      <c r="GO545" s="673"/>
      <c r="GP545" s="673"/>
      <c r="GQ545" s="673"/>
      <c r="GR545" s="673"/>
      <c r="GS545" s="673"/>
      <c r="GT545" s="673"/>
      <c r="GU545" s="673"/>
      <c r="GV545" s="673"/>
      <c r="GW545" s="673"/>
      <c r="GX545" s="673"/>
      <c r="GY545" s="673"/>
      <c r="GZ545" s="673"/>
      <c r="HA545" s="673"/>
      <c r="HB545" s="673"/>
      <c r="HC545" s="673"/>
      <c r="HD545" s="673"/>
      <c r="HE545" s="673"/>
      <c r="HF545" s="673"/>
      <c r="HG545" s="673"/>
      <c r="HH545" s="673"/>
      <c r="HI545" s="673"/>
      <c r="HJ545" s="673"/>
      <c r="HK545" s="673"/>
      <c r="HL545" s="673"/>
      <c r="HM545" s="673"/>
      <c r="HN545" s="673"/>
      <c r="HO545" s="673"/>
      <c r="HP545" s="673"/>
      <c r="HQ545" s="673"/>
      <c r="HR545" s="673"/>
      <c r="HS545" s="673"/>
      <c r="HT545" s="673"/>
      <c r="HU545" s="673"/>
      <c r="HV545" s="673"/>
      <c r="HW545" s="673"/>
      <c r="HX545" s="673"/>
      <c r="HY545" s="673"/>
      <c r="HZ545" s="673"/>
      <c r="IA545" s="673"/>
      <c r="IB545" s="673"/>
      <c r="IC545" s="673"/>
      <c r="ID545" s="673"/>
      <c r="IE545" s="673"/>
      <c r="IF545" s="673"/>
      <c r="IG545" s="673"/>
      <c r="IH545" s="673"/>
      <c r="II545" s="673"/>
      <c r="IJ545" s="673"/>
      <c r="IK545" s="673"/>
      <c r="IL545" s="673"/>
      <c r="IM545" s="673"/>
      <c r="IN545" s="673"/>
      <c r="IO545" s="673"/>
      <c r="IP545" s="673"/>
      <c r="IQ545" s="664"/>
    </row>
    <row r="546" spans="18:251" ht="16.5" hidden="1" customHeight="1">
      <c r="R546" s="659"/>
      <c r="S546" s="659"/>
      <c r="T546" s="659"/>
      <c r="U546" s="664"/>
      <c r="V546" s="660"/>
      <c r="W546" s="664"/>
      <c r="X546" s="664"/>
      <c r="Y546" s="664"/>
      <c r="Z546" s="664"/>
      <c r="AA546" s="664"/>
      <c r="AB546" s="664"/>
      <c r="AC546" s="664"/>
      <c r="AD546" s="664"/>
      <c r="AE546" s="664"/>
      <c r="AF546" s="664"/>
      <c r="AG546" s="664"/>
      <c r="AH546" s="664"/>
      <c r="AI546" s="664"/>
      <c r="AJ546" s="664"/>
      <c r="AK546" s="664"/>
      <c r="AL546" s="664"/>
      <c r="AM546" s="664"/>
      <c r="AN546" s="664"/>
      <c r="AO546" s="664"/>
      <c r="AP546" s="664"/>
      <c r="AQ546" s="664"/>
      <c r="AR546" s="664"/>
      <c r="AS546" s="664"/>
      <c r="AT546" s="664"/>
      <c r="AU546" s="664"/>
      <c r="AV546" s="664"/>
      <c r="AW546" s="664"/>
      <c r="AX546" s="664"/>
      <c r="AY546" s="664"/>
      <c r="AZ546" s="664"/>
      <c r="BA546" s="664"/>
      <c r="BB546" s="664"/>
      <c r="BC546" s="664"/>
      <c r="BD546" s="664"/>
      <c r="BE546" s="664"/>
      <c r="BF546" s="664"/>
      <c r="BG546" s="664"/>
      <c r="BH546" s="664"/>
      <c r="BI546" s="664"/>
      <c r="BJ546" s="664"/>
      <c r="BK546" s="664"/>
      <c r="BL546" s="664"/>
      <c r="BM546" s="664"/>
      <c r="BN546" s="664"/>
      <c r="BO546" s="664"/>
      <c r="BP546" s="664"/>
      <c r="BQ546" s="664"/>
      <c r="BR546" s="664"/>
      <c r="BS546" s="664"/>
      <c r="BT546" s="664"/>
      <c r="BU546" s="664"/>
      <c r="BV546" s="664"/>
      <c r="BW546" s="664"/>
      <c r="BX546" s="664"/>
      <c r="BY546" s="664"/>
      <c r="BZ546" s="664"/>
      <c r="CA546" s="664"/>
      <c r="CB546" s="664"/>
      <c r="CC546" s="664"/>
      <c r="CD546" s="664"/>
      <c r="CE546" s="664"/>
      <c r="CF546" s="664"/>
      <c r="CG546" s="664"/>
      <c r="CH546" s="664"/>
      <c r="CI546" s="664"/>
      <c r="CJ546" s="664"/>
      <c r="CK546" s="664"/>
      <c r="CL546" s="664"/>
      <c r="CM546" s="664"/>
      <c r="CN546" s="664"/>
      <c r="CO546" s="664"/>
      <c r="CP546" s="664"/>
      <c r="CQ546" s="664"/>
      <c r="CR546" s="664"/>
      <c r="CS546" s="664"/>
      <c r="CT546" s="664"/>
      <c r="CU546" s="664"/>
      <c r="CV546" s="664"/>
      <c r="CW546" s="664"/>
      <c r="CX546" s="664"/>
      <c r="CY546" s="664"/>
      <c r="CZ546" s="664"/>
      <c r="DA546" s="664"/>
      <c r="DB546" s="664"/>
      <c r="DC546" s="664"/>
      <c r="DD546" s="664"/>
      <c r="DE546" s="664"/>
      <c r="DF546" s="664"/>
      <c r="DG546" s="664"/>
      <c r="DH546" s="664"/>
      <c r="DI546" s="664"/>
      <c r="DJ546" s="664"/>
      <c r="DK546" s="664"/>
      <c r="DL546" s="664"/>
      <c r="DM546" s="664"/>
      <c r="DN546" s="664"/>
      <c r="DO546" s="664"/>
      <c r="DP546" s="664"/>
      <c r="DQ546" s="664"/>
      <c r="DR546" s="664"/>
      <c r="DS546" s="664"/>
      <c r="DT546" s="664"/>
      <c r="DU546" s="664"/>
      <c r="DV546" s="664"/>
      <c r="DW546" s="664"/>
      <c r="DX546" s="664"/>
      <c r="DY546" s="664"/>
      <c r="DZ546" s="664"/>
      <c r="EA546" s="664"/>
      <c r="EB546" s="664"/>
      <c r="EC546" s="664"/>
      <c r="ED546" s="664"/>
      <c r="EE546" s="659"/>
      <c r="EF546" s="662"/>
      <c r="EG546" s="662"/>
      <c r="EH546" s="662"/>
      <c r="EI546" s="216"/>
      <c r="EJ546" s="673"/>
      <c r="EK546" s="673"/>
      <c r="EL546" s="673"/>
      <c r="EM546" s="673"/>
      <c r="EN546" s="673"/>
      <c r="EO546" s="673"/>
      <c r="EP546" s="673"/>
      <c r="EQ546" s="673"/>
      <c r="ER546" s="673"/>
      <c r="ES546" s="673"/>
      <c r="ET546" s="673"/>
      <c r="EU546" s="673"/>
      <c r="EV546" s="673"/>
      <c r="EW546" s="673"/>
      <c r="EX546" s="673"/>
      <c r="EY546" s="673"/>
      <c r="EZ546" s="673"/>
      <c r="FA546" s="673"/>
      <c r="FB546" s="673"/>
      <c r="FC546" s="673"/>
      <c r="FD546" s="673"/>
      <c r="FE546" s="673"/>
      <c r="FF546" s="673"/>
      <c r="FG546" s="673"/>
      <c r="FH546" s="673"/>
      <c r="FI546" s="673"/>
      <c r="FJ546" s="673"/>
      <c r="FK546" s="673"/>
      <c r="FL546" s="673"/>
      <c r="FM546" s="673"/>
      <c r="FN546" s="673"/>
      <c r="FO546" s="673"/>
      <c r="FP546" s="673"/>
      <c r="FQ546" s="673"/>
      <c r="FR546" s="673"/>
      <c r="FS546" s="673"/>
      <c r="FT546" s="673"/>
      <c r="FU546" s="673"/>
      <c r="FV546" s="673"/>
      <c r="FW546" s="673"/>
      <c r="FX546" s="673"/>
      <c r="FY546" s="673"/>
      <c r="FZ546" s="673"/>
      <c r="GA546" s="673"/>
      <c r="GB546" s="673"/>
      <c r="GC546" s="673"/>
      <c r="GD546" s="673"/>
      <c r="GE546" s="673"/>
      <c r="GF546" s="673"/>
      <c r="GG546" s="673"/>
      <c r="GH546" s="673"/>
      <c r="GI546" s="673"/>
      <c r="GJ546" s="673"/>
      <c r="GK546" s="673"/>
      <c r="GL546" s="673"/>
      <c r="GM546" s="673"/>
      <c r="GN546" s="673"/>
      <c r="GO546" s="673"/>
      <c r="GP546" s="673"/>
      <c r="GQ546" s="673"/>
      <c r="GR546" s="673"/>
      <c r="GS546" s="673"/>
      <c r="GT546" s="673"/>
      <c r="GU546" s="673"/>
      <c r="GV546" s="673"/>
      <c r="GW546" s="673"/>
      <c r="GX546" s="673"/>
      <c r="GY546" s="673"/>
      <c r="GZ546" s="673"/>
      <c r="HA546" s="673"/>
      <c r="HB546" s="673"/>
      <c r="HC546" s="673"/>
      <c r="HD546" s="673"/>
      <c r="HE546" s="673"/>
      <c r="HF546" s="673"/>
      <c r="HG546" s="673"/>
      <c r="HH546" s="673"/>
      <c r="HI546" s="673"/>
      <c r="HJ546" s="673"/>
      <c r="HK546" s="673"/>
      <c r="HL546" s="673"/>
      <c r="HM546" s="673"/>
      <c r="HN546" s="673"/>
      <c r="HO546" s="673"/>
      <c r="HP546" s="673"/>
      <c r="HQ546" s="673"/>
      <c r="HR546" s="673"/>
      <c r="HS546" s="673"/>
      <c r="HT546" s="673"/>
      <c r="HU546" s="673"/>
      <c r="HV546" s="673"/>
      <c r="HW546" s="673"/>
      <c r="HX546" s="673"/>
      <c r="HY546" s="673"/>
      <c r="HZ546" s="673"/>
      <c r="IA546" s="673"/>
      <c r="IB546" s="673"/>
      <c r="IC546" s="673"/>
      <c r="ID546" s="673"/>
      <c r="IE546" s="673"/>
      <c r="IF546" s="673"/>
      <c r="IG546" s="673"/>
      <c r="IH546" s="673"/>
      <c r="II546" s="673"/>
      <c r="IJ546" s="673"/>
      <c r="IK546" s="673"/>
      <c r="IL546" s="673"/>
      <c r="IM546" s="673"/>
      <c r="IN546" s="673"/>
      <c r="IO546" s="673"/>
      <c r="IP546" s="673"/>
      <c r="IQ546" s="664"/>
    </row>
    <row r="547" spans="18:251" ht="16.5" hidden="1" customHeight="1">
      <c r="R547" s="659"/>
      <c r="S547" s="659"/>
      <c r="T547" s="659"/>
      <c r="U547" s="664"/>
      <c r="V547" s="660"/>
      <c r="W547" s="664"/>
      <c r="X547" s="664"/>
      <c r="Y547" s="664"/>
      <c r="Z547" s="664"/>
      <c r="AA547" s="664"/>
      <c r="AB547" s="664"/>
      <c r="AC547" s="664"/>
      <c r="AD547" s="664"/>
      <c r="AE547" s="664"/>
      <c r="AF547" s="664"/>
      <c r="AG547" s="664"/>
      <c r="AH547" s="664"/>
      <c r="AI547" s="664"/>
      <c r="AJ547" s="664"/>
      <c r="AK547" s="664"/>
      <c r="AL547" s="664"/>
      <c r="AM547" s="664"/>
      <c r="AN547" s="664"/>
      <c r="AO547" s="664"/>
      <c r="AP547" s="664"/>
      <c r="AQ547" s="664"/>
      <c r="AR547" s="664"/>
      <c r="AS547" s="664"/>
      <c r="AT547" s="664"/>
      <c r="AU547" s="664"/>
      <c r="AV547" s="664"/>
      <c r="AW547" s="664"/>
      <c r="AX547" s="664"/>
      <c r="AY547" s="664"/>
      <c r="AZ547" s="664"/>
      <c r="BA547" s="664"/>
      <c r="BB547" s="664"/>
      <c r="BC547" s="664"/>
      <c r="BD547" s="664"/>
      <c r="BE547" s="664"/>
      <c r="BF547" s="664"/>
      <c r="BG547" s="664"/>
      <c r="BH547" s="664"/>
      <c r="BI547" s="664"/>
      <c r="BJ547" s="664"/>
      <c r="BK547" s="664"/>
      <c r="BL547" s="664"/>
      <c r="BM547" s="664"/>
      <c r="BN547" s="664"/>
      <c r="BO547" s="664"/>
      <c r="BP547" s="664"/>
      <c r="BQ547" s="664"/>
      <c r="BR547" s="664"/>
      <c r="BS547" s="664"/>
      <c r="BT547" s="664"/>
      <c r="BU547" s="664"/>
      <c r="BV547" s="664"/>
      <c r="BW547" s="664"/>
      <c r="BX547" s="664"/>
      <c r="BY547" s="664"/>
      <c r="BZ547" s="664"/>
      <c r="CA547" s="664"/>
      <c r="CB547" s="664"/>
      <c r="CC547" s="664"/>
      <c r="CD547" s="664"/>
      <c r="CE547" s="664"/>
      <c r="CF547" s="664"/>
      <c r="CG547" s="664"/>
      <c r="CH547" s="664"/>
      <c r="CI547" s="664"/>
      <c r="CJ547" s="664"/>
      <c r="CK547" s="664"/>
      <c r="CL547" s="664"/>
      <c r="CM547" s="664"/>
      <c r="CN547" s="664"/>
      <c r="CO547" s="664"/>
      <c r="CP547" s="664"/>
      <c r="CQ547" s="664"/>
      <c r="CR547" s="664"/>
      <c r="CS547" s="664"/>
      <c r="CT547" s="664"/>
      <c r="CU547" s="664"/>
      <c r="CV547" s="664"/>
      <c r="CW547" s="664"/>
      <c r="CX547" s="664"/>
      <c r="CY547" s="664"/>
      <c r="CZ547" s="664"/>
      <c r="DA547" s="664"/>
      <c r="DB547" s="664"/>
      <c r="DC547" s="664"/>
      <c r="DD547" s="664"/>
      <c r="DE547" s="664"/>
      <c r="DF547" s="664"/>
      <c r="DG547" s="664"/>
      <c r="DH547" s="664"/>
      <c r="DI547" s="664"/>
      <c r="DJ547" s="664"/>
      <c r="DK547" s="664"/>
      <c r="DL547" s="664"/>
      <c r="DM547" s="664"/>
      <c r="DN547" s="664"/>
      <c r="DO547" s="664"/>
      <c r="DP547" s="664"/>
      <c r="DQ547" s="664"/>
      <c r="DR547" s="664"/>
      <c r="DS547" s="664"/>
      <c r="DT547" s="664"/>
      <c r="DU547" s="664"/>
      <c r="DV547" s="664"/>
      <c r="DW547" s="664"/>
      <c r="DX547" s="664"/>
      <c r="DY547" s="664"/>
      <c r="DZ547" s="664"/>
      <c r="EA547" s="664"/>
      <c r="EB547" s="664"/>
      <c r="EC547" s="664"/>
      <c r="ED547" s="664"/>
      <c r="EE547" s="659"/>
      <c r="EF547" s="662"/>
      <c r="EG547" s="662"/>
      <c r="EH547" s="662"/>
      <c r="EI547" s="216"/>
      <c r="EJ547" s="673"/>
      <c r="EK547" s="673"/>
      <c r="EL547" s="673"/>
      <c r="EM547" s="673"/>
      <c r="EN547" s="673"/>
      <c r="EO547" s="673"/>
      <c r="EP547" s="673"/>
      <c r="EQ547" s="673"/>
      <c r="ER547" s="673"/>
      <c r="ES547" s="673"/>
      <c r="ET547" s="673"/>
      <c r="EU547" s="673"/>
      <c r="EV547" s="673"/>
      <c r="EW547" s="673"/>
      <c r="EX547" s="673"/>
      <c r="EY547" s="673"/>
      <c r="EZ547" s="673"/>
      <c r="FA547" s="673"/>
      <c r="FB547" s="673"/>
      <c r="FC547" s="673"/>
      <c r="FD547" s="673"/>
      <c r="FE547" s="673"/>
      <c r="FF547" s="673"/>
      <c r="FG547" s="673"/>
      <c r="FH547" s="673"/>
      <c r="FI547" s="673"/>
      <c r="FJ547" s="673"/>
      <c r="FK547" s="673"/>
      <c r="FL547" s="673"/>
      <c r="FM547" s="673"/>
      <c r="FN547" s="673"/>
      <c r="FO547" s="673"/>
      <c r="FP547" s="673"/>
      <c r="FQ547" s="673"/>
      <c r="FR547" s="673"/>
      <c r="FS547" s="673"/>
      <c r="FT547" s="673"/>
      <c r="FU547" s="673"/>
      <c r="FV547" s="673"/>
      <c r="FW547" s="673"/>
      <c r="FX547" s="673"/>
      <c r="FY547" s="673"/>
      <c r="FZ547" s="673"/>
      <c r="GA547" s="673"/>
      <c r="GB547" s="673"/>
      <c r="GC547" s="673"/>
      <c r="GD547" s="673"/>
      <c r="GE547" s="673"/>
      <c r="GF547" s="673"/>
      <c r="GG547" s="673"/>
      <c r="GH547" s="673"/>
      <c r="GI547" s="673"/>
      <c r="GJ547" s="673"/>
      <c r="GK547" s="673"/>
      <c r="GL547" s="673"/>
      <c r="GM547" s="673"/>
      <c r="GN547" s="673"/>
      <c r="GO547" s="673"/>
      <c r="GP547" s="673"/>
      <c r="GQ547" s="673"/>
      <c r="GR547" s="673"/>
      <c r="GS547" s="673"/>
      <c r="GT547" s="673"/>
      <c r="GU547" s="673"/>
      <c r="GV547" s="673"/>
      <c r="GW547" s="673"/>
      <c r="GX547" s="673"/>
      <c r="GY547" s="673"/>
      <c r="GZ547" s="673"/>
      <c r="HA547" s="673"/>
      <c r="HB547" s="673"/>
      <c r="HC547" s="673"/>
      <c r="HD547" s="673"/>
      <c r="HE547" s="673"/>
      <c r="HF547" s="673"/>
      <c r="HG547" s="673"/>
      <c r="HH547" s="673"/>
      <c r="HI547" s="673"/>
      <c r="HJ547" s="673"/>
      <c r="HK547" s="673"/>
      <c r="HL547" s="673"/>
      <c r="HM547" s="673"/>
      <c r="HN547" s="673"/>
      <c r="HO547" s="673"/>
      <c r="HP547" s="673"/>
      <c r="HQ547" s="673"/>
      <c r="HR547" s="673"/>
      <c r="HS547" s="673"/>
      <c r="HT547" s="673"/>
      <c r="HU547" s="673"/>
      <c r="HV547" s="673"/>
      <c r="HW547" s="673"/>
      <c r="HX547" s="673"/>
      <c r="HY547" s="673"/>
      <c r="HZ547" s="673"/>
      <c r="IA547" s="673"/>
      <c r="IB547" s="673"/>
      <c r="IC547" s="673"/>
      <c r="ID547" s="673"/>
      <c r="IE547" s="673"/>
      <c r="IF547" s="673"/>
      <c r="IG547" s="673"/>
      <c r="IH547" s="673"/>
      <c r="II547" s="673"/>
      <c r="IJ547" s="673"/>
      <c r="IK547" s="673"/>
      <c r="IL547" s="673"/>
      <c r="IM547" s="673"/>
      <c r="IN547" s="673"/>
      <c r="IO547" s="673"/>
      <c r="IP547" s="673"/>
      <c r="IQ547" s="664"/>
    </row>
    <row r="548" spans="18:251" ht="16.5" hidden="1" customHeight="1">
      <c r="R548" s="659"/>
      <c r="S548" s="659"/>
      <c r="T548" s="659"/>
      <c r="U548" s="664"/>
      <c r="V548" s="660"/>
      <c r="W548" s="664"/>
      <c r="X548" s="664"/>
      <c r="Y548" s="664"/>
      <c r="Z548" s="664"/>
      <c r="AA548" s="664"/>
      <c r="AB548" s="664"/>
      <c r="AC548" s="664"/>
      <c r="AD548" s="664"/>
      <c r="AE548" s="664"/>
      <c r="AF548" s="664"/>
      <c r="AG548" s="664"/>
      <c r="AH548" s="664"/>
      <c r="AI548" s="664"/>
      <c r="AJ548" s="664"/>
      <c r="AK548" s="664"/>
      <c r="AL548" s="664"/>
      <c r="AM548" s="664"/>
      <c r="AN548" s="664"/>
      <c r="AO548" s="664"/>
      <c r="AP548" s="664"/>
      <c r="AQ548" s="664"/>
      <c r="AR548" s="664"/>
      <c r="AS548" s="664"/>
      <c r="AT548" s="664"/>
      <c r="AU548" s="664"/>
      <c r="AV548" s="664"/>
      <c r="AW548" s="664"/>
      <c r="AX548" s="664"/>
      <c r="AY548" s="664"/>
      <c r="AZ548" s="664"/>
      <c r="BA548" s="664"/>
      <c r="BB548" s="664"/>
      <c r="BC548" s="664"/>
      <c r="BD548" s="664"/>
      <c r="BE548" s="664"/>
      <c r="BF548" s="664"/>
      <c r="BG548" s="664"/>
      <c r="BH548" s="664"/>
      <c r="BI548" s="664"/>
      <c r="BJ548" s="664"/>
      <c r="BK548" s="664"/>
      <c r="BL548" s="664"/>
      <c r="BM548" s="664"/>
      <c r="BN548" s="664"/>
      <c r="BO548" s="664"/>
      <c r="BP548" s="664"/>
      <c r="BQ548" s="664"/>
      <c r="BR548" s="664"/>
      <c r="BS548" s="664"/>
      <c r="BT548" s="664"/>
      <c r="BU548" s="664"/>
      <c r="BV548" s="664"/>
      <c r="BW548" s="664"/>
      <c r="BX548" s="664"/>
      <c r="BY548" s="664"/>
      <c r="BZ548" s="664"/>
      <c r="CA548" s="664"/>
      <c r="CB548" s="664"/>
      <c r="CC548" s="664"/>
      <c r="CD548" s="664"/>
      <c r="CE548" s="664"/>
      <c r="CF548" s="664"/>
      <c r="CG548" s="664"/>
      <c r="CH548" s="664"/>
      <c r="CI548" s="664"/>
      <c r="CJ548" s="664"/>
      <c r="CK548" s="664"/>
      <c r="CL548" s="664"/>
      <c r="CM548" s="664"/>
      <c r="CN548" s="664"/>
      <c r="CO548" s="664"/>
      <c r="CP548" s="664"/>
      <c r="CQ548" s="664"/>
      <c r="CR548" s="664"/>
      <c r="CS548" s="664"/>
      <c r="CT548" s="664"/>
      <c r="CU548" s="664"/>
      <c r="CV548" s="664"/>
      <c r="CW548" s="664"/>
      <c r="CX548" s="664"/>
      <c r="CY548" s="664"/>
      <c r="CZ548" s="664"/>
      <c r="DA548" s="664"/>
      <c r="DB548" s="664"/>
      <c r="DC548" s="664"/>
      <c r="DD548" s="664"/>
      <c r="DE548" s="664"/>
      <c r="DF548" s="664"/>
      <c r="DG548" s="664"/>
      <c r="DH548" s="664"/>
      <c r="DI548" s="664"/>
      <c r="DJ548" s="664"/>
      <c r="DK548" s="664"/>
      <c r="DL548" s="664"/>
      <c r="DM548" s="664"/>
      <c r="DN548" s="664"/>
      <c r="DO548" s="664"/>
      <c r="DP548" s="664"/>
      <c r="DQ548" s="664"/>
      <c r="DR548" s="664"/>
      <c r="DS548" s="664"/>
      <c r="DT548" s="664"/>
      <c r="DU548" s="664"/>
      <c r="DV548" s="664"/>
      <c r="DW548" s="664"/>
      <c r="DX548" s="664"/>
      <c r="DY548" s="664"/>
      <c r="DZ548" s="664"/>
      <c r="EA548" s="664"/>
      <c r="EB548" s="664"/>
      <c r="EC548" s="664"/>
      <c r="ED548" s="664"/>
      <c r="EE548" s="659"/>
      <c r="EF548" s="662"/>
      <c r="EG548" s="662"/>
      <c r="EH548" s="662"/>
      <c r="EI548" s="216"/>
      <c r="EJ548" s="673"/>
      <c r="EK548" s="673"/>
      <c r="EL548" s="673"/>
      <c r="EM548" s="673"/>
      <c r="EN548" s="673"/>
      <c r="EO548" s="673"/>
      <c r="EP548" s="673"/>
      <c r="EQ548" s="673"/>
      <c r="ER548" s="673"/>
      <c r="ES548" s="673"/>
      <c r="ET548" s="673"/>
      <c r="EU548" s="673"/>
      <c r="EV548" s="673"/>
      <c r="EW548" s="673"/>
      <c r="EX548" s="673"/>
      <c r="EY548" s="673"/>
      <c r="EZ548" s="673"/>
      <c r="FA548" s="673"/>
      <c r="FB548" s="673"/>
      <c r="FC548" s="673"/>
      <c r="FD548" s="673"/>
      <c r="FE548" s="673"/>
      <c r="FF548" s="673"/>
      <c r="FG548" s="673"/>
      <c r="FH548" s="673"/>
      <c r="FI548" s="673"/>
      <c r="FJ548" s="673"/>
      <c r="FK548" s="673"/>
      <c r="FL548" s="673"/>
      <c r="FM548" s="673"/>
      <c r="FN548" s="673"/>
      <c r="FO548" s="673"/>
      <c r="FP548" s="673"/>
      <c r="FQ548" s="673"/>
      <c r="FR548" s="673"/>
      <c r="FS548" s="673"/>
      <c r="FT548" s="673"/>
      <c r="FU548" s="673"/>
      <c r="FV548" s="673"/>
      <c r="FW548" s="673"/>
      <c r="FX548" s="673"/>
      <c r="FY548" s="673"/>
      <c r="FZ548" s="673"/>
      <c r="GA548" s="673"/>
      <c r="GB548" s="673"/>
      <c r="GC548" s="673"/>
      <c r="GD548" s="673"/>
      <c r="GE548" s="673"/>
      <c r="GF548" s="673"/>
      <c r="GG548" s="673"/>
      <c r="GH548" s="673"/>
      <c r="GI548" s="673"/>
      <c r="GJ548" s="673"/>
      <c r="GK548" s="673"/>
      <c r="GL548" s="673"/>
      <c r="GM548" s="673"/>
      <c r="GN548" s="673"/>
      <c r="GO548" s="673"/>
      <c r="GP548" s="673"/>
      <c r="GQ548" s="673"/>
      <c r="GR548" s="673"/>
      <c r="GS548" s="673"/>
      <c r="GT548" s="673"/>
      <c r="GU548" s="673"/>
      <c r="GV548" s="673"/>
      <c r="GW548" s="673"/>
      <c r="GX548" s="673"/>
      <c r="GY548" s="673"/>
      <c r="GZ548" s="673"/>
      <c r="HA548" s="673"/>
      <c r="HB548" s="673"/>
      <c r="HC548" s="673"/>
      <c r="HD548" s="673"/>
      <c r="HE548" s="673"/>
      <c r="HF548" s="673"/>
      <c r="HG548" s="673"/>
      <c r="HH548" s="673"/>
      <c r="HI548" s="673"/>
      <c r="HJ548" s="673"/>
      <c r="HK548" s="673"/>
      <c r="HL548" s="673"/>
      <c r="HM548" s="673"/>
      <c r="HN548" s="673"/>
      <c r="HO548" s="673"/>
      <c r="HP548" s="673"/>
      <c r="HQ548" s="673"/>
      <c r="HR548" s="673"/>
      <c r="HS548" s="673"/>
      <c r="HT548" s="673"/>
      <c r="HU548" s="673"/>
      <c r="HV548" s="673"/>
      <c r="HW548" s="673"/>
      <c r="HX548" s="673"/>
      <c r="HY548" s="673"/>
      <c r="HZ548" s="673"/>
      <c r="IA548" s="673"/>
      <c r="IB548" s="673"/>
      <c r="IC548" s="673"/>
      <c r="ID548" s="673"/>
      <c r="IE548" s="673"/>
      <c r="IF548" s="673"/>
      <c r="IG548" s="673"/>
      <c r="IH548" s="673"/>
      <c r="II548" s="673"/>
      <c r="IJ548" s="673"/>
      <c r="IK548" s="673"/>
      <c r="IL548" s="673"/>
      <c r="IM548" s="673"/>
      <c r="IN548" s="673"/>
      <c r="IO548" s="673"/>
      <c r="IP548" s="673"/>
      <c r="IQ548" s="664"/>
    </row>
    <row r="551" spans="18:251" s="215" customFormat="1" ht="16.5" hidden="1" customHeight="1">
      <c r="R551" s="215" t="s">
        <v>316</v>
      </c>
      <c r="V551" s="214" t="str">
        <f t="shared" ref="V551:V614" si="9">S551&amp;TEXT(T551,"00")&amp;TEXT(U551,"00")</f>
        <v>0000</v>
      </c>
      <c r="EE551" s="215" t="s">
        <v>315</v>
      </c>
      <c r="EI551" s="216" t="str">
        <f t="shared" ref="EI551:EI614" si="10">EF551&amp;TEXT(EG551,"00")&amp;TEXT(EH551,"00")</f>
        <v>0000</v>
      </c>
    </row>
    <row r="552" spans="18:251" ht="16.5" hidden="1" customHeight="1">
      <c r="R552" s="69" t="s">
        <v>76</v>
      </c>
      <c r="S552" s="69" t="s">
        <v>77</v>
      </c>
      <c r="T552" s="69" t="s">
        <v>78</v>
      </c>
      <c r="U552" s="69" t="s">
        <v>79</v>
      </c>
      <c r="V552" s="214" t="str">
        <f t="shared" si="9"/>
        <v>商品代號性別年齡</v>
      </c>
      <c r="W552" s="69" t="s">
        <v>80</v>
      </c>
      <c r="X552" s="69" t="s">
        <v>81</v>
      </c>
      <c r="Y552" s="69" t="s">
        <v>82</v>
      </c>
      <c r="Z552" s="69" t="s">
        <v>83</v>
      </c>
      <c r="AA552" s="69" t="s">
        <v>84</v>
      </c>
      <c r="AB552" s="69" t="s">
        <v>85</v>
      </c>
      <c r="AC552" s="69" t="s">
        <v>86</v>
      </c>
      <c r="AD552" s="69" t="s">
        <v>87</v>
      </c>
      <c r="AE552" s="69" t="s">
        <v>88</v>
      </c>
      <c r="AF552" s="69" t="s">
        <v>89</v>
      </c>
      <c r="AG552" s="69" t="s">
        <v>90</v>
      </c>
      <c r="AH552" s="69" t="s">
        <v>91</v>
      </c>
      <c r="AI552" s="69" t="s">
        <v>92</v>
      </c>
      <c r="AJ552" s="69" t="s">
        <v>93</v>
      </c>
      <c r="AK552" s="69" t="s">
        <v>94</v>
      </c>
      <c r="AL552" s="69" t="s">
        <v>95</v>
      </c>
      <c r="AM552" s="69" t="s">
        <v>96</v>
      </c>
      <c r="AN552" s="69" t="s">
        <v>97</v>
      </c>
      <c r="AO552" s="69" t="s">
        <v>98</v>
      </c>
      <c r="AP552" s="69" t="s">
        <v>99</v>
      </c>
      <c r="AQ552" s="69" t="s">
        <v>100</v>
      </c>
      <c r="AR552" s="69" t="s">
        <v>101</v>
      </c>
      <c r="AS552" s="69" t="s">
        <v>102</v>
      </c>
      <c r="AT552" s="69" t="s">
        <v>103</v>
      </c>
      <c r="AU552" s="69" t="s">
        <v>104</v>
      </c>
      <c r="AV552" s="69" t="s">
        <v>105</v>
      </c>
      <c r="AW552" s="69" t="s">
        <v>106</v>
      </c>
      <c r="AX552" s="69" t="s">
        <v>107</v>
      </c>
      <c r="AY552" s="69" t="s">
        <v>108</v>
      </c>
      <c r="AZ552" s="69" t="s">
        <v>109</v>
      </c>
      <c r="BA552" s="69" t="s">
        <v>110</v>
      </c>
      <c r="BB552" s="69" t="s">
        <v>111</v>
      </c>
      <c r="BC552" s="69" t="s">
        <v>112</v>
      </c>
      <c r="BD552" s="69" t="s">
        <v>113</v>
      </c>
      <c r="BE552" s="69" t="s">
        <v>114</v>
      </c>
      <c r="BF552" s="69" t="s">
        <v>115</v>
      </c>
      <c r="BG552" s="69" t="s">
        <v>116</v>
      </c>
      <c r="BH552" s="69" t="s">
        <v>117</v>
      </c>
      <c r="BI552" s="69" t="s">
        <v>118</v>
      </c>
      <c r="BJ552" s="69" t="s">
        <v>119</v>
      </c>
      <c r="BK552" s="69" t="s">
        <v>120</v>
      </c>
      <c r="BL552" s="69" t="s">
        <v>121</v>
      </c>
      <c r="BM552" s="69" t="s">
        <v>122</v>
      </c>
      <c r="BN552" s="69" t="s">
        <v>123</v>
      </c>
      <c r="BO552" s="69" t="s">
        <v>124</v>
      </c>
      <c r="BP552" s="69" t="s">
        <v>125</v>
      </c>
      <c r="BQ552" s="69" t="s">
        <v>126</v>
      </c>
      <c r="BR552" s="69" t="s">
        <v>127</v>
      </c>
      <c r="BS552" s="69" t="s">
        <v>128</v>
      </c>
      <c r="BT552" s="69" t="s">
        <v>129</v>
      </c>
      <c r="BU552" s="69" t="s">
        <v>130</v>
      </c>
      <c r="BV552" s="69" t="s">
        <v>131</v>
      </c>
      <c r="BW552" s="69" t="s">
        <v>132</v>
      </c>
      <c r="BX552" s="69" t="s">
        <v>133</v>
      </c>
      <c r="BY552" s="69" t="s">
        <v>134</v>
      </c>
      <c r="BZ552" s="69" t="s">
        <v>135</v>
      </c>
      <c r="CA552" s="69" t="s">
        <v>136</v>
      </c>
      <c r="CB552" s="69" t="s">
        <v>137</v>
      </c>
      <c r="CC552" s="69" t="s">
        <v>138</v>
      </c>
      <c r="CD552" s="69" t="s">
        <v>139</v>
      </c>
      <c r="CE552" s="69" t="s">
        <v>140</v>
      </c>
      <c r="CF552" s="69" t="s">
        <v>141</v>
      </c>
      <c r="CG552" s="69" t="s">
        <v>142</v>
      </c>
      <c r="CH552" s="69" t="s">
        <v>143</v>
      </c>
      <c r="CI552" s="69" t="s">
        <v>144</v>
      </c>
      <c r="CJ552" s="69" t="s">
        <v>145</v>
      </c>
      <c r="CK552" s="69" t="s">
        <v>146</v>
      </c>
      <c r="CL552" s="69" t="s">
        <v>147</v>
      </c>
      <c r="CM552" s="69" t="s">
        <v>148</v>
      </c>
      <c r="CN552" s="69" t="s">
        <v>149</v>
      </c>
      <c r="CO552" s="69" t="s">
        <v>150</v>
      </c>
      <c r="CP552" s="69" t="s">
        <v>151</v>
      </c>
      <c r="CQ552" s="69" t="s">
        <v>152</v>
      </c>
      <c r="CR552" s="69" t="s">
        <v>153</v>
      </c>
      <c r="CS552" s="69" t="s">
        <v>154</v>
      </c>
      <c r="CT552" s="69" t="s">
        <v>155</v>
      </c>
      <c r="CU552" s="69" t="s">
        <v>156</v>
      </c>
      <c r="CV552" s="69" t="s">
        <v>157</v>
      </c>
      <c r="CW552" s="69" t="s">
        <v>158</v>
      </c>
      <c r="CX552" s="69" t="s">
        <v>159</v>
      </c>
      <c r="CY552" s="69" t="s">
        <v>160</v>
      </c>
      <c r="CZ552" s="69" t="s">
        <v>161</v>
      </c>
      <c r="DA552" s="69" t="s">
        <v>162</v>
      </c>
      <c r="DB552" s="69" t="s">
        <v>163</v>
      </c>
      <c r="DC552" s="69" t="s">
        <v>164</v>
      </c>
      <c r="DD552" s="69" t="s">
        <v>165</v>
      </c>
      <c r="DE552" s="69" t="s">
        <v>166</v>
      </c>
      <c r="DF552" s="69" t="s">
        <v>167</v>
      </c>
      <c r="DG552" s="69" t="s">
        <v>168</v>
      </c>
      <c r="DH552" s="69" t="s">
        <v>169</v>
      </c>
      <c r="DI552" s="69" t="s">
        <v>170</v>
      </c>
      <c r="DJ552" s="69" t="s">
        <v>171</v>
      </c>
      <c r="DK552" s="69" t="s">
        <v>172</v>
      </c>
      <c r="DL552" s="69" t="s">
        <v>173</v>
      </c>
      <c r="DM552" s="69" t="s">
        <v>174</v>
      </c>
      <c r="DN552" s="69" t="s">
        <v>175</v>
      </c>
      <c r="DO552" s="69" t="s">
        <v>176</v>
      </c>
      <c r="DP552" s="69" t="s">
        <v>177</v>
      </c>
      <c r="DQ552" s="69" t="s">
        <v>178</v>
      </c>
      <c r="DR552" s="69" t="s">
        <v>179</v>
      </c>
      <c r="DS552" s="69" t="s">
        <v>180</v>
      </c>
      <c r="DT552" s="69" t="s">
        <v>181</v>
      </c>
      <c r="DU552" s="69" t="s">
        <v>182</v>
      </c>
      <c r="DV552" s="69" t="s">
        <v>183</v>
      </c>
      <c r="DW552" s="69" t="s">
        <v>184</v>
      </c>
      <c r="DX552" s="69" t="s">
        <v>185</v>
      </c>
      <c r="DY552" s="69" t="s">
        <v>186</v>
      </c>
      <c r="DZ552" s="69" t="s">
        <v>187</v>
      </c>
      <c r="EA552" s="69" t="s">
        <v>188</v>
      </c>
      <c r="EB552" s="69" t="s">
        <v>189</v>
      </c>
      <c r="EC552" s="69" t="s">
        <v>190</v>
      </c>
      <c r="EE552" s="69" t="s">
        <v>76</v>
      </c>
      <c r="EF552" s="69" t="s">
        <v>77</v>
      </c>
      <c r="EG552" s="69" t="s">
        <v>78</v>
      </c>
      <c r="EH552" s="69" t="s">
        <v>79</v>
      </c>
      <c r="EI552" s="216" t="str">
        <f t="shared" si="10"/>
        <v>商品代號性別年齡</v>
      </c>
      <c r="EJ552" s="69" t="s">
        <v>451</v>
      </c>
      <c r="EK552" s="69" t="s">
        <v>452</v>
      </c>
      <c r="EL552" s="69" t="s">
        <v>453</v>
      </c>
      <c r="EM552" s="69" t="s">
        <v>454</v>
      </c>
      <c r="EN552" s="69" t="s">
        <v>455</v>
      </c>
      <c r="EO552" s="69" t="s">
        <v>456</v>
      </c>
      <c r="EP552" s="69" t="s">
        <v>457</v>
      </c>
      <c r="EQ552" s="69" t="s">
        <v>458</v>
      </c>
      <c r="ER552" s="69" t="s">
        <v>459</v>
      </c>
      <c r="ES552" s="69" t="s">
        <v>460</v>
      </c>
      <c r="ET552" s="69" t="s">
        <v>461</v>
      </c>
      <c r="EU552" s="69" t="s">
        <v>462</v>
      </c>
      <c r="EV552" s="69" t="s">
        <v>463</v>
      </c>
      <c r="EW552" s="69" t="s">
        <v>464</v>
      </c>
      <c r="EX552" s="69" t="s">
        <v>465</v>
      </c>
      <c r="EY552" s="69" t="s">
        <v>466</v>
      </c>
      <c r="EZ552" s="69" t="s">
        <v>467</v>
      </c>
      <c r="FA552" s="69" t="s">
        <v>468</v>
      </c>
      <c r="FB552" s="69" t="s">
        <v>469</v>
      </c>
      <c r="FC552" s="69" t="s">
        <v>470</v>
      </c>
      <c r="FD552" s="69" t="s">
        <v>471</v>
      </c>
      <c r="FE552" s="69" t="s">
        <v>472</v>
      </c>
      <c r="FF552" s="69" t="s">
        <v>473</v>
      </c>
      <c r="FG552" s="69" t="s">
        <v>474</v>
      </c>
      <c r="FH552" s="69" t="s">
        <v>475</v>
      </c>
      <c r="FI552" s="69" t="s">
        <v>476</v>
      </c>
      <c r="FJ552" s="69" t="s">
        <v>477</v>
      </c>
      <c r="FK552" s="69" t="s">
        <v>478</v>
      </c>
      <c r="FL552" s="69" t="s">
        <v>479</v>
      </c>
      <c r="FM552" s="69" t="s">
        <v>480</v>
      </c>
      <c r="FN552" s="69" t="s">
        <v>481</v>
      </c>
      <c r="FO552" s="69" t="s">
        <v>482</v>
      </c>
      <c r="FP552" s="69" t="s">
        <v>483</v>
      </c>
      <c r="FQ552" s="69" t="s">
        <v>484</v>
      </c>
      <c r="FR552" s="69" t="s">
        <v>485</v>
      </c>
      <c r="FS552" s="69" t="s">
        <v>486</v>
      </c>
      <c r="FT552" s="69" t="s">
        <v>487</v>
      </c>
      <c r="FU552" s="69" t="s">
        <v>488</v>
      </c>
      <c r="FV552" s="69" t="s">
        <v>489</v>
      </c>
      <c r="FW552" s="69" t="s">
        <v>490</v>
      </c>
      <c r="FX552" s="69" t="s">
        <v>491</v>
      </c>
      <c r="FY552" s="69" t="s">
        <v>492</v>
      </c>
      <c r="FZ552" s="69" t="s">
        <v>493</v>
      </c>
      <c r="GA552" s="69" t="s">
        <v>494</v>
      </c>
      <c r="GB552" s="69" t="s">
        <v>495</v>
      </c>
      <c r="GC552" s="69" t="s">
        <v>496</v>
      </c>
      <c r="GD552" s="69" t="s">
        <v>497</v>
      </c>
      <c r="GE552" s="69" t="s">
        <v>498</v>
      </c>
      <c r="GF552" s="69" t="s">
        <v>499</v>
      </c>
      <c r="GG552" s="69" t="s">
        <v>500</v>
      </c>
      <c r="GH552" s="69" t="s">
        <v>501</v>
      </c>
      <c r="GI552" s="69" t="s">
        <v>502</v>
      </c>
      <c r="GJ552" s="69" t="s">
        <v>503</v>
      </c>
      <c r="GK552" s="69" t="s">
        <v>504</v>
      </c>
      <c r="GL552" s="69" t="s">
        <v>505</v>
      </c>
      <c r="GM552" s="69" t="s">
        <v>506</v>
      </c>
      <c r="GN552" s="69" t="s">
        <v>507</v>
      </c>
      <c r="GO552" s="69" t="s">
        <v>508</v>
      </c>
      <c r="GP552" s="69" t="s">
        <v>509</v>
      </c>
      <c r="GQ552" s="69" t="s">
        <v>510</v>
      </c>
      <c r="GR552" s="69" t="s">
        <v>511</v>
      </c>
      <c r="GS552" s="69" t="s">
        <v>512</v>
      </c>
      <c r="GT552" s="69" t="s">
        <v>513</v>
      </c>
      <c r="GU552" s="69" t="s">
        <v>514</v>
      </c>
      <c r="GV552" s="69" t="s">
        <v>515</v>
      </c>
      <c r="GW552" s="69" t="s">
        <v>516</v>
      </c>
      <c r="GX552" s="69" t="s">
        <v>517</v>
      </c>
      <c r="GY552" s="69" t="s">
        <v>518</v>
      </c>
      <c r="GZ552" s="69" t="s">
        <v>519</v>
      </c>
      <c r="HA552" s="69" t="s">
        <v>520</v>
      </c>
      <c r="HB552" s="69" t="s">
        <v>521</v>
      </c>
      <c r="HC552" s="69" t="s">
        <v>522</v>
      </c>
      <c r="HD552" s="69" t="s">
        <v>523</v>
      </c>
      <c r="HE552" s="69" t="s">
        <v>524</v>
      </c>
      <c r="HF552" s="69" t="s">
        <v>525</v>
      </c>
      <c r="HG552" s="69" t="s">
        <v>526</v>
      </c>
      <c r="HH552" s="69" t="s">
        <v>527</v>
      </c>
      <c r="HI552" s="69" t="s">
        <v>528</v>
      </c>
      <c r="HJ552" s="69" t="s">
        <v>529</v>
      </c>
      <c r="HK552" s="69" t="s">
        <v>530</v>
      </c>
      <c r="HL552" s="69" t="s">
        <v>531</v>
      </c>
      <c r="HM552" s="69" t="s">
        <v>532</v>
      </c>
      <c r="HN552" s="69" t="s">
        <v>533</v>
      </c>
      <c r="HO552" s="69" t="s">
        <v>534</v>
      </c>
      <c r="HP552" s="69" t="s">
        <v>535</v>
      </c>
      <c r="HQ552" s="69" t="s">
        <v>536</v>
      </c>
      <c r="HR552" s="69" t="s">
        <v>537</v>
      </c>
      <c r="HS552" s="69" t="s">
        <v>538</v>
      </c>
      <c r="HT552" s="69" t="s">
        <v>539</v>
      </c>
      <c r="HU552" s="69" t="s">
        <v>540</v>
      </c>
      <c r="HV552" s="69" t="s">
        <v>541</v>
      </c>
      <c r="HW552" s="69" t="s">
        <v>542</v>
      </c>
      <c r="HX552" s="69" t="s">
        <v>543</v>
      </c>
      <c r="HY552" s="69" t="s">
        <v>544</v>
      </c>
      <c r="HZ552" s="69" t="s">
        <v>545</v>
      </c>
      <c r="IA552" s="69" t="s">
        <v>546</v>
      </c>
      <c r="IB552" s="69" t="s">
        <v>547</v>
      </c>
      <c r="IC552" s="69" t="s">
        <v>548</v>
      </c>
      <c r="ID552" s="69" t="s">
        <v>549</v>
      </c>
      <c r="IE552" s="69" t="s">
        <v>550</v>
      </c>
      <c r="IF552" s="69" t="s">
        <v>551</v>
      </c>
      <c r="IG552" s="69" t="s">
        <v>552</v>
      </c>
      <c r="IH552" s="69" t="s">
        <v>553</v>
      </c>
      <c r="II552" s="69" t="s">
        <v>554</v>
      </c>
      <c r="IJ552" s="69" t="s">
        <v>555</v>
      </c>
      <c r="IK552" s="69" t="s">
        <v>556</v>
      </c>
      <c r="IL552" s="69" t="s">
        <v>557</v>
      </c>
      <c r="IM552" s="69" t="s">
        <v>558</v>
      </c>
      <c r="IN552" s="69" t="s">
        <v>559</v>
      </c>
      <c r="IO552" s="69" t="s">
        <v>560</v>
      </c>
      <c r="IP552" s="69" t="s">
        <v>561</v>
      </c>
    </row>
    <row r="553" spans="18:251" ht="16.5" hidden="1" customHeight="1">
      <c r="R553" s="95" t="s">
        <v>450</v>
      </c>
      <c r="S553" t="s">
        <v>1350</v>
      </c>
      <c r="T553">
        <v>1</v>
      </c>
      <c r="U553" s="665">
        <v>15</v>
      </c>
      <c r="V553" s="214" t="str">
        <f t="shared" si="9"/>
        <v>LTQ300115</v>
      </c>
      <c r="W553">
        <v>13035.6</v>
      </c>
      <c r="X553">
        <v>26071.200000000001</v>
      </c>
      <c r="Y553">
        <v>39106.800000000003</v>
      </c>
      <c r="Z553">
        <v>52142.400000000001</v>
      </c>
      <c r="AA553">
        <v>65178</v>
      </c>
      <c r="AB553">
        <v>78213.600000000006</v>
      </c>
      <c r="AC553">
        <v>91249.2</v>
      </c>
      <c r="AD553">
        <v>104284.8</v>
      </c>
      <c r="AE553">
        <v>117320.4</v>
      </c>
      <c r="AF553">
        <v>130356</v>
      </c>
      <c r="AG553">
        <v>143391.6</v>
      </c>
      <c r="AH553">
        <v>156427.20000000001</v>
      </c>
      <c r="AI553">
        <v>169462.8</v>
      </c>
      <c r="AJ553">
        <v>182498.4</v>
      </c>
      <c r="AK553">
        <v>195534</v>
      </c>
      <c r="AL553">
        <v>208569.60000000001</v>
      </c>
      <c r="AM553">
        <v>221605.2</v>
      </c>
      <c r="AN553">
        <v>234640.8</v>
      </c>
      <c r="AO553">
        <v>247676.4</v>
      </c>
      <c r="AP553">
        <v>260712</v>
      </c>
      <c r="AQ553">
        <v>273747.59999999998</v>
      </c>
      <c r="AR553">
        <v>286783.2</v>
      </c>
      <c r="AS553">
        <v>299818.8</v>
      </c>
      <c r="AT553">
        <v>312854.40000000002</v>
      </c>
      <c r="AU553">
        <v>325890</v>
      </c>
      <c r="AV553">
        <v>338925.6</v>
      </c>
      <c r="AW553">
        <v>351961.2</v>
      </c>
      <c r="AX553">
        <v>364996.8</v>
      </c>
      <c r="AY553">
        <v>378032.4</v>
      </c>
      <c r="AZ553">
        <v>391068</v>
      </c>
      <c r="BA553">
        <v>391068</v>
      </c>
      <c r="BB553">
        <v>391068</v>
      </c>
      <c r="BC553">
        <v>391068</v>
      </c>
      <c r="BD553">
        <v>391068</v>
      </c>
      <c r="BE553">
        <v>391068</v>
      </c>
      <c r="BF553">
        <v>391068</v>
      </c>
      <c r="BG553">
        <v>391068</v>
      </c>
      <c r="BH553">
        <v>391068</v>
      </c>
      <c r="BI553">
        <v>391068</v>
      </c>
      <c r="BJ553">
        <v>391068</v>
      </c>
      <c r="BK553">
        <v>391068</v>
      </c>
      <c r="BL553">
        <v>391068</v>
      </c>
      <c r="BM553">
        <v>391068</v>
      </c>
      <c r="BN553">
        <v>391068</v>
      </c>
      <c r="BO553">
        <v>391068</v>
      </c>
      <c r="BP553">
        <v>391068</v>
      </c>
      <c r="BQ553">
        <v>391068</v>
      </c>
      <c r="BR553">
        <v>391068</v>
      </c>
      <c r="BS553">
        <v>391068</v>
      </c>
      <c r="BT553">
        <v>391068</v>
      </c>
      <c r="BU553">
        <v>391068</v>
      </c>
      <c r="BV553">
        <v>391068</v>
      </c>
      <c r="BW553">
        <v>391068</v>
      </c>
      <c r="BX553">
        <v>391068</v>
      </c>
      <c r="BY553">
        <v>391068</v>
      </c>
      <c r="BZ553">
        <v>391068</v>
      </c>
      <c r="CA553">
        <v>391068</v>
      </c>
      <c r="CB553">
        <v>391068</v>
      </c>
      <c r="CC553">
        <v>391068</v>
      </c>
      <c r="CD553">
        <v>391068</v>
      </c>
      <c r="CE553">
        <v>391068</v>
      </c>
      <c r="CF553">
        <v>391068</v>
      </c>
      <c r="CG553">
        <v>391068</v>
      </c>
      <c r="CH553">
        <v>391068</v>
      </c>
      <c r="CI553">
        <v>391068</v>
      </c>
      <c r="CJ553">
        <v>391068</v>
      </c>
      <c r="CK553">
        <v>391068</v>
      </c>
      <c r="CL553">
        <v>391068</v>
      </c>
      <c r="CM553">
        <v>391068</v>
      </c>
      <c r="CN553">
        <v>391068</v>
      </c>
      <c r="CO553">
        <v>391068</v>
      </c>
      <c r="CP553">
        <v>391068</v>
      </c>
      <c r="CQ553">
        <v>391068</v>
      </c>
      <c r="CR553">
        <v>391068</v>
      </c>
      <c r="CS553">
        <v>391068</v>
      </c>
      <c r="CT553">
        <v>391068</v>
      </c>
      <c r="CU553">
        <v>391068</v>
      </c>
      <c r="CV553">
        <v>391068</v>
      </c>
      <c r="CW553">
        <v>391068</v>
      </c>
      <c r="CX553">
        <v>391068</v>
      </c>
      <c r="CY553">
        <v>391068</v>
      </c>
      <c r="CZ553">
        <v>391068</v>
      </c>
      <c r="DA553">
        <v>391068</v>
      </c>
      <c r="DB553">
        <v>391068</v>
      </c>
      <c r="DC553">
        <v>391068</v>
      </c>
      <c r="DD553">
        <v>0</v>
      </c>
      <c r="DE553">
        <v>0</v>
      </c>
      <c r="DF553">
        <v>0</v>
      </c>
      <c r="DG553">
        <v>0</v>
      </c>
      <c r="DH553">
        <v>0</v>
      </c>
      <c r="DI553">
        <v>0</v>
      </c>
      <c r="DJ553">
        <v>0</v>
      </c>
      <c r="DK553">
        <v>0</v>
      </c>
      <c r="DL553">
        <v>0</v>
      </c>
      <c r="DM553">
        <v>0</v>
      </c>
      <c r="DN553">
        <v>0</v>
      </c>
      <c r="DO553">
        <v>0</v>
      </c>
      <c r="DP553">
        <v>0</v>
      </c>
      <c r="DQ553">
        <v>0</v>
      </c>
      <c r="DR553">
        <v>0</v>
      </c>
      <c r="DS553">
        <v>0</v>
      </c>
      <c r="DT553">
        <v>0</v>
      </c>
      <c r="DU553">
        <v>0</v>
      </c>
      <c r="DV553">
        <v>0</v>
      </c>
      <c r="DW553">
        <v>0</v>
      </c>
      <c r="DX553">
        <v>0</v>
      </c>
      <c r="DY553">
        <v>0</v>
      </c>
      <c r="DZ553">
        <v>0</v>
      </c>
      <c r="EA553">
        <v>0</v>
      </c>
      <c r="EB553">
        <v>0</v>
      </c>
      <c r="EC553">
        <v>0</v>
      </c>
      <c r="EE553" s="95" t="s">
        <v>450</v>
      </c>
      <c r="EF553" t="s">
        <v>1350</v>
      </c>
      <c r="EG553">
        <v>1</v>
      </c>
      <c r="EH553">
        <v>15</v>
      </c>
      <c r="EI553" s="216" t="str">
        <f t="shared" si="10"/>
        <v>LTQ300115</v>
      </c>
      <c r="EJ553">
        <v>0</v>
      </c>
      <c r="EK553">
        <v>0</v>
      </c>
      <c r="EL553">
        <v>0</v>
      </c>
      <c r="EM553">
        <v>0</v>
      </c>
      <c r="EN553">
        <v>0</v>
      </c>
      <c r="EO553">
        <v>0</v>
      </c>
      <c r="EP553">
        <v>0</v>
      </c>
      <c r="EQ553">
        <v>0</v>
      </c>
      <c r="ER553">
        <v>0</v>
      </c>
      <c r="ES553">
        <v>0</v>
      </c>
      <c r="ET553">
        <v>0</v>
      </c>
      <c r="EU553">
        <v>0</v>
      </c>
      <c r="EV553">
        <v>0</v>
      </c>
      <c r="EW553">
        <v>0</v>
      </c>
      <c r="EX553">
        <v>0</v>
      </c>
      <c r="EY553">
        <v>0</v>
      </c>
      <c r="EZ553">
        <v>0</v>
      </c>
      <c r="FA553">
        <v>0</v>
      </c>
      <c r="FB553">
        <v>0</v>
      </c>
      <c r="FC553">
        <v>0</v>
      </c>
      <c r="FD553">
        <v>0</v>
      </c>
      <c r="FE553">
        <v>0</v>
      </c>
      <c r="FF553">
        <v>0</v>
      </c>
      <c r="FG553">
        <v>0</v>
      </c>
      <c r="FH553">
        <v>0</v>
      </c>
      <c r="FI553">
        <v>0</v>
      </c>
      <c r="FJ553">
        <v>0</v>
      </c>
      <c r="FK553">
        <v>0</v>
      </c>
      <c r="FL553">
        <v>0</v>
      </c>
      <c r="FM553">
        <v>0</v>
      </c>
      <c r="FN553">
        <v>0</v>
      </c>
      <c r="FO553">
        <v>0</v>
      </c>
      <c r="FP553">
        <v>0</v>
      </c>
      <c r="FQ553">
        <v>0</v>
      </c>
      <c r="FR553">
        <v>0</v>
      </c>
      <c r="FS553">
        <v>0</v>
      </c>
      <c r="FT553">
        <v>0</v>
      </c>
      <c r="FU553">
        <v>0</v>
      </c>
      <c r="FV553">
        <v>0</v>
      </c>
      <c r="FW553">
        <v>0</v>
      </c>
      <c r="FX553">
        <v>0</v>
      </c>
      <c r="FY553">
        <v>0</v>
      </c>
      <c r="FZ553">
        <v>0</v>
      </c>
      <c r="GA553">
        <v>0</v>
      </c>
      <c r="GB553">
        <v>0</v>
      </c>
      <c r="GC553">
        <v>0</v>
      </c>
      <c r="GD553">
        <v>0</v>
      </c>
      <c r="GE553">
        <v>0</v>
      </c>
      <c r="GF553">
        <v>0</v>
      </c>
      <c r="GG553">
        <v>0</v>
      </c>
      <c r="GH553">
        <v>0</v>
      </c>
      <c r="GI553">
        <v>0</v>
      </c>
      <c r="GJ553">
        <v>0</v>
      </c>
      <c r="GK553">
        <v>0</v>
      </c>
      <c r="GL553">
        <v>0</v>
      </c>
      <c r="GM553">
        <v>0</v>
      </c>
      <c r="GN553">
        <v>0</v>
      </c>
      <c r="GO553">
        <v>0</v>
      </c>
      <c r="GP553">
        <v>0</v>
      </c>
      <c r="GQ553">
        <v>0</v>
      </c>
      <c r="GR553">
        <v>0</v>
      </c>
      <c r="GS553">
        <v>0</v>
      </c>
      <c r="GT553">
        <v>0</v>
      </c>
      <c r="GU553">
        <v>0</v>
      </c>
      <c r="GV553">
        <v>0</v>
      </c>
      <c r="GW553">
        <v>0</v>
      </c>
      <c r="GX553">
        <v>0</v>
      </c>
      <c r="GY553">
        <v>0</v>
      </c>
      <c r="GZ553">
        <v>0</v>
      </c>
      <c r="HA553">
        <v>0</v>
      </c>
      <c r="HB553">
        <v>0</v>
      </c>
      <c r="HC553">
        <v>0</v>
      </c>
      <c r="HD553">
        <v>0</v>
      </c>
      <c r="HE553">
        <v>0</v>
      </c>
      <c r="HF553">
        <v>0</v>
      </c>
      <c r="HG553">
        <v>0</v>
      </c>
      <c r="HH553">
        <v>0</v>
      </c>
      <c r="HI553">
        <v>0</v>
      </c>
      <c r="HJ553">
        <v>0</v>
      </c>
      <c r="HK553">
        <v>0</v>
      </c>
      <c r="HL553">
        <v>0</v>
      </c>
      <c r="HM553">
        <v>0</v>
      </c>
      <c r="HN553">
        <v>0</v>
      </c>
      <c r="HO553">
        <v>0</v>
      </c>
      <c r="HP553">
        <v>391068</v>
      </c>
      <c r="HQ553">
        <v>0</v>
      </c>
      <c r="HR553">
        <v>0</v>
      </c>
      <c r="HS553">
        <v>0</v>
      </c>
      <c r="HT553">
        <v>0</v>
      </c>
      <c r="HU553">
        <v>0</v>
      </c>
      <c r="HV553">
        <v>0</v>
      </c>
      <c r="HW553">
        <v>0</v>
      </c>
      <c r="HX553">
        <v>0</v>
      </c>
      <c r="HY553">
        <v>0</v>
      </c>
      <c r="HZ553">
        <v>0</v>
      </c>
      <c r="IA553">
        <v>0</v>
      </c>
      <c r="IB553">
        <v>0</v>
      </c>
      <c r="IC553">
        <v>0</v>
      </c>
      <c r="ID553">
        <v>0</v>
      </c>
      <c r="IE553">
        <v>0</v>
      </c>
      <c r="IF553">
        <v>0</v>
      </c>
      <c r="IG553">
        <v>0</v>
      </c>
      <c r="IH553">
        <v>0</v>
      </c>
      <c r="II553">
        <v>0</v>
      </c>
      <c r="IJ553">
        <v>0</v>
      </c>
      <c r="IK553">
        <v>0</v>
      </c>
      <c r="IL553">
        <v>0</v>
      </c>
      <c r="IM553">
        <v>0</v>
      </c>
      <c r="IN553">
        <v>0</v>
      </c>
      <c r="IO553">
        <v>0</v>
      </c>
      <c r="IP553">
        <v>0</v>
      </c>
    </row>
    <row r="554" spans="18:251" ht="16.5" hidden="1" customHeight="1">
      <c r="R554" s="95" t="s">
        <v>450</v>
      </c>
      <c r="S554" t="s">
        <v>1350</v>
      </c>
      <c r="T554">
        <v>1</v>
      </c>
      <c r="U554">
        <v>16</v>
      </c>
      <c r="V554" s="214" t="str">
        <f t="shared" si="9"/>
        <v>LTQ300116</v>
      </c>
      <c r="W554">
        <v>13239.6</v>
      </c>
      <c r="X554">
        <v>26479.200000000001</v>
      </c>
      <c r="Y554">
        <v>39718.800000000003</v>
      </c>
      <c r="Z554">
        <v>52958.400000000001</v>
      </c>
      <c r="AA554">
        <v>66198</v>
      </c>
      <c r="AB554">
        <v>79437.600000000006</v>
      </c>
      <c r="AC554">
        <v>92677.2</v>
      </c>
      <c r="AD554">
        <v>105916.8</v>
      </c>
      <c r="AE554">
        <v>119156.4</v>
      </c>
      <c r="AF554">
        <v>132396</v>
      </c>
      <c r="AG554">
        <v>145635.6</v>
      </c>
      <c r="AH554">
        <v>158875.20000000001</v>
      </c>
      <c r="AI554">
        <v>172114.8</v>
      </c>
      <c r="AJ554">
        <v>185354.4</v>
      </c>
      <c r="AK554">
        <v>198594</v>
      </c>
      <c r="AL554">
        <v>211833.60000000001</v>
      </c>
      <c r="AM554">
        <v>225073.2</v>
      </c>
      <c r="AN554">
        <v>238312.8</v>
      </c>
      <c r="AO554">
        <v>251552.4</v>
      </c>
      <c r="AP554">
        <v>264792</v>
      </c>
      <c r="AQ554">
        <v>278031.59999999998</v>
      </c>
      <c r="AR554">
        <v>291271.2</v>
      </c>
      <c r="AS554">
        <v>304510.8</v>
      </c>
      <c r="AT554">
        <v>317750.40000000002</v>
      </c>
      <c r="AU554">
        <v>330990</v>
      </c>
      <c r="AV554">
        <v>344229.6</v>
      </c>
      <c r="AW554">
        <v>357469.2</v>
      </c>
      <c r="AX554">
        <v>370708.8</v>
      </c>
      <c r="AY554">
        <v>383948.4</v>
      </c>
      <c r="AZ554">
        <v>397188</v>
      </c>
      <c r="BA554">
        <v>397188</v>
      </c>
      <c r="BB554">
        <v>397188</v>
      </c>
      <c r="BC554">
        <v>397188</v>
      </c>
      <c r="BD554">
        <v>397188</v>
      </c>
      <c r="BE554">
        <v>397188</v>
      </c>
      <c r="BF554">
        <v>397188</v>
      </c>
      <c r="BG554">
        <v>397188</v>
      </c>
      <c r="BH554">
        <v>397188</v>
      </c>
      <c r="BI554">
        <v>397188</v>
      </c>
      <c r="BJ554">
        <v>397188</v>
      </c>
      <c r="BK554">
        <v>397188</v>
      </c>
      <c r="BL554">
        <v>397188</v>
      </c>
      <c r="BM554">
        <v>397188</v>
      </c>
      <c r="BN554">
        <v>397188</v>
      </c>
      <c r="BO554">
        <v>397188</v>
      </c>
      <c r="BP554">
        <v>397188</v>
      </c>
      <c r="BQ554">
        <v>397188</v>
      </c>
      <c r="BR554">
        <v>397188</v>
      </c>
      <c r="BS554">
        <v>397188</v>
      </c>
      <c r="BT554">
        <v>397188</v>
      </c>
      <c r="BU554">
        <v>397188</v>
      </c>
      <c r="BV554">
        <v>397188</v>
      </c>
      <c r="BW554">
        <v>397188</v>
      </c>
      <c r="BX554">
        <v>397188</v>
      </c>
      <c r="BY554">
        <v>397188</v>
      </c>
      <c r="BZ554">
        <v>397188</v>
      </c>
      <c r="CA554">
        <v>397188</v>
      </c>
      <c r="CB554">
        <v>397188</v>
      </c>
      <c r="CC554">
        <v>397188</v>
      </c>
      <c r="CD554">
        <v>397188</v>
      </c>
      <c r="CE554">
        <v>397188</v>
      </c>
      <c r="CF554">
        <v>397188</v>
      </c>
      <c r="CG554">
        <v>397188</v>
      </c>
      <c r="CH554">
        <v>397188</v>
      </c>
      <c r="CI554">
        <v>397188</v>
      </c>
      <c r="CJ554">
        <v>397188</v>
      </c>
      <c r="CK554">
        <v>397188</v>
      </c>
      <c r="CL554">
        <v>397188</v>
      </c>
      <c r="CM554">
        <v>397188</v>
      </c>
      <c r="CN554">
        <v>397188</v>
      </c>
      <c r="CO554">
        <v>397188</v>
      </c>
      <c r="CP554">
        <v>397188</v>
      </c>
      <c r="CQ554">
        <v>397188</v>
      </c>
      <c r="CR554">
        <v>397188</v>
      </c>
      <c r="CS554">
        <v>397188</v>
      </c>
      <c r="CT554">
        <v>397188</v>
      </c>
      <c r="CU554">
        <v>397188</v>
      </c>
      <c r="CV554">
        <v>397188</v>
      </c>
      <c r="CW554">
        <v>397188</v>
      </c>
      <c r="CX554">
        <v>397188</v>
      </c>
      <c r="CY554">
        <v>397188</v>
      </c>
      <c r="CZ554">
        <v>397188</v>
      </c>
      <c r="DA554">
        <v>397188</v>
      </c>
      <c r="DB554">
        <v>397188</v>
      </c>
      <c r="DC554">
        <v>0</v>
      </c>
      <c r="DD554">
        <v>0</v>
      </c>
      <c r="DE554">
        <v>0</v>
      </c>
      <c r="DF554">
        <v>0</v>
      </c>
      <c r="DG554">
        <v>0</v>
      </c>
      <c r="DH554">
        <v>0</v>
      </c>
      <c r="DI554">
        <v>0</v>
      </c>
      <c r="DJ554">
        <v>0</v>
      </c>
      <c r="DK554">
        <v>0</v>
      </c>
      <c r="DL554">
        <v>0</v>
      </c>
      <c r="DM554">
        <v>0</v>
      </c>
      <c r="DN554">
        <v>0</v>
      </c>
      <c r="DO554">
        <v>0</v>
      </c>
      <c r="DP554">
        <v>0</v>
      </c>
      <c r="DQ554">
        <v>0</v>
      </c>
      <c r="DR554">
        <v>0</v>
      </c>
      <c r="DS554">
        <v>0</v>
      </c>
      <c r="DT554">
        <v>0</v>
      </c>
      <c r="DU554">
        <v>0</v>
      </c>
      <c r="DV554">
        <v>0</v>
      </c>
      <c r="DW554">
        <v>0</v>
      </c>
      <c r="DX554">
        <v>0</v>
      </c>
      <c r="DY554">
        <v>0</v>
      </c>
      <c r="DZ554">
        <v>0</v>
      </c>
      <c r="EA554">
        <v>0</v>
      </c>
      <c r="EB554">
        <v>0</v>
      </c>
      <c r="EC554">
        <v>0</v>
      </c>
      <c r="EE554" s="95" t="s">
        <v>450</v>
      </c>
      <c r="EF554" t="s">
        <v>1350</v>
      </c>
      <c r="EG554">
        <v>1</v>
      </c>
      <c r="EH554">
        <v>16</v>
      </c>
      <c r="EI554" s="216" t="str">
        <f t="shared" si="10"/>
        <v>LTQ300116</v>
      </c>
      <c r="EJ554">
        <v>0</v>
      </c>
      <c r="EK554">
        <v>0</v>
      </c>
      <c r="EL554">
        <v>0</v>
      </c>
      <c r="EM554">
        <v>0</v>
      </c>
      <c r="EN554">
        <v>0</v>
      </c>
      <c r="EO554">
        <v>0</v>
      </c>
      <c r="EP554">
        <v>0</v>
      </c>
      <c r="EQ554">
        <v>0</v>
      </c>
      <c r="ER554">
        <v>0</v>
      </c>
      <c r="ES554">
        <v>0</v>
      </c>
      <c r="ET554">
        <v>0</v>
      </c>
      <c r="EU554">
        <v>0</v>
      </c>
      <c r="EV554">
        <v>0</v>
      </c>
      <c r="EW554">
        <v>0</v>
      </c>
      <c r="EX554">
        <v>0</v>
      </c>
      <c r="EY554">
        <v>0</v>
      </c>
      <c r="EZ554">
        <v>0</v>
      </c>
      <c r="FA554">
        <v>0</v>
      </c>
      <c r="FB554">
        <v>0</v>
      </c>
      <c r="FC554">
        <v>0</v>
      </c>
      <c r="FD554">
        <v>0</v>
      </c>
      <c r="FE554">
        <v>0</v>
      </c>
      <c r="FF554">
        <v>0</v>
      </c>
      <c r="FG554">
        <v>0</v>
      </c>
      <c r="FH554">
        <v>0</v>
      </c>
      <c r="FI554">
        <v>0</v>
      </c>
      <c r="FJ554">
        <v>0</v>
      </c>
      <c r="FK554">
        <v>0</v>
      </c>
      <c r="FL554">
        <v>0</v>
      </c>
      <c r="FM554">
        <v>0</v>
      </c>
      <c r="FN554">
        <v>0</v>
      </c>
      <c r="FO554">
        <v>0</v>
      </c>
      <c r="FP554">
        <v>0</v>
      </c>
      <c r="FQ554">
        <v>0</v>
      </c>
      <c r="FR554">
        <v>0</v>
      </c>
      <c r="FS554">
        <v>0</v>
      </c>
      <c r="FT554">
        <v>0</v>
      </c>
      <c r="FU554">
        <v>0</v>
      </c>
      <c r="FV554">
        <v>0</v>
      </c>
      <c r="FW554">
        <v>0</v>
      </c>
      <c r="FX554">
        <v>0</v>
      </c>
      <c r="FY554">
        <v>0</v>
      </c>
      <c r="FZ554">
        <v>0</v>
      </c>
      <c r="GA554">
        <v>0</v>
      </c>
      <c r="GB554">
        <v>0</v>
      </c>
      <c r="GC554">
        <v>0</v>
      </c>
      <c r="GD554">
        <v>0</v>
      </c>
      <c r="GE554">
        <v>0</v>
      </c>
      <c r="GF554">
        <v>0</v>
      </c>
      <c r="GG554">
        <v>0</v>
      </c>
      <c r="GH554">
        <v>0</v>
      </c>
      <c r="GI554">
        <v>0</v>
      </c>
      <c r="GJ554">
        <v>0</v>
      </c>
      <c r="GK554">
        <v>0</v>
      </c>
      <c r="GL554">
        <v>0</v>
      </c>
      <c r="GM554">
        <v>0</v>
      </c>
      <c r="GN554">
        <v>0</v>
      </c>
      <c r="GO554">
        <v>0</v>
      </c>
      <c r="GP554">
        <v>0</v>
      </c>
      <c r="GQ554">
        <v>0</v>
      </c>
      <c r="GR554">
        <v>0</v>
      </c>
      <c r="GS554">
        <v>0</v>
      </c>
      <c r="GT554">
        <v>0</v>
      </c>
      <c r="GU554">
        <v>0</v>
      </c>
      <c r="GV554">
        <v>0</v>
      </c>
      <c r="GW554">
        <v>0</v>
      </c>
      <c r="GX554">
        <v>0</v>
      </c>
      <c r="GY554">
        <v>0</v>
      </c>
      <c r="GZ554">
        <v>0</v>
      </c>
      <c r="HA554">
        <v>0</v>
      </c>
      <c r="HB554">
        <v>0</v>
      </c>
      <c r="HC554">
        <v>0</v>
      </c>
      <c r="HD554">
        <v>0</v>
      </c>
      <c r="HE554">
        <v>0</v>
      </c>
      <c r="HF554">
        <v>0</v>
      </c>
      <c r="HG554">
        <v>0</v>
      </c>
      <c r="HH554">
        <v>0</v>
      </c>
      <c r="HI554">
        <v>0</v>
      </c>
      <c r="HJ554">
        <v>0</v>
      </c>
      <c r="HK554">
        <v>0</v>
      </c>
      <c r="HL554">
        <v>0</v>
      </c>
      <c r="HM554">
        <v>0</v>
      </c>
      <c r="HN554">
        <v>0</v>
      </c>
      <c r="HO554">
        <v>397188</v>
      </c>
      <c r="HP554">
        <v>0</v>
      </c>
      <c r="HQ554">
        <v>0</v>
      </c>
      <c r="HR554">
        <v>0</v>
      </c>
      <c r="HS554">
        <v>0</v>
      </c>
      <c r="HT554">
        <v>0</v>
      </c>
      <c r="HU554">
        <v>0</v>
      </c>
      <c r="HV554">
        <v>0</v>
      </c>
      <c r="HW554">
        <v>0</v>
      </c>
      <c r="HX554">
        <v>0</v>
      </c>
      <c r="HY554">
        <v>0</v>
      </c>
      <c r="HZ554">
        <v>0</v>
      </c>
      <c r="IA554">
        <v>0</v>
      </c>
      <c r="IB554">
        <v>0</v>
      </c>
      <c r="IC554">
        <v>0</v>
      </c>
      <c r="ID554">
        <v>0</v>
      </c>
      <c r="IE554">
        <v>0</v>
      </c>
      <c r="IF554">
        <v>0</v>
      </c>
      <c r="IG554">
        <v>0</v>
      </c>
      <c r="IH554">
        <v>0</v>
      </c>
      <c r="II554">
        <v>0</v>
      </c>
      <c r="IJ554">
        <v>0</v>
      </c>
      <c r="IK554">
        <v>0</v>
      </c>
      <c r="IL554">
        <v>0</v>
      </c>
      <c r="IM554">
        <v>0</v>
      </c>
      <c r="IN554">
        <v>0</v>
      </c>
      <c r="IO554">
        <v>0</v>
      </c>
      <c r="IP554">
        <v>0</v>
      </c>
    </row>
    <row r="555" spans="18:251" ht="16.5" hidden="1" customHeight="1">
      <c r="R555" s="95" t="s">
        <v>450</v>
      </c>
      <c r="S555" t="s">
        <v>1350</v>
      </c>
      <c r="T555">
        <v>1</v>
      </c>
      <c r="U555">
        <v>17</v>
      </c>
      <c r="V555" s="214" t="str">
        <f t="shared" si="9"/>
        <v>LTQ300117</v>
      </c>
      <c r="W555">
        <v>13555.8</v>
      </c>
      <c r="X555">
        <v>27111.599999999999</v>
      </c>
      <c r="Y555">
        <v>40667.4</v>
      </c>
      <c r="Z555">
        <v>54223.199999999997</v>
      </c>
      <c r="AA555">
        <v>67779</v>
      </c>
      <c r="AB555">
        <v>81334.8</v>
      </c>
      <c r="AC555">
        <v>94890.6</v>
      </c>
      <c r="AD555">
        <v>108446.39999999999</v>
      </c>
      <c r="AE555">
        <v>122002.2</v>
      </c>
      <c r="AF555">
        <v>135558</v>
      </c>
      <c r="AG555">
        <v>149113.79999999999</v>
      </c>
      <c r="AH555">
        <v>162669.6</v>
      </c>
      <c r="AI555">
        <v>176225.4</v>
      </c>
      <c r="AJ555">
        <v>189781.2</v>
      </c>
      <c r="AK555">
        <v>203337</v>
      </c>
      <c r="AL555">
        <v>216892.79999999999</v>
      </c>
      <c r="AM555">
        <v>230448.6</v>
      </c>
      <c r="AN555">
        <v>244004.4</v>
      </c>
      <c r="AO555">
        <v>257560.2</v>
      </c>
      <c r="AP555">
        <v>271116</v>
      </c>
      <c r="AQ555">
        <v>284671.8</v>
      </c>
      <c r="AR555">
        <v>298227.59999999998</v>
      </c>
      <c r="AS555">
        <v>311783.40000000002</v>
      </c>
      <c r="AT555">
        <v>325339.2</v>
      </c>
      <c r="AU555">
        <v>338895</v>
      </c>
      <c r="AV555">
        <v>352450.8</v>
      </c>
      <c r="AW555">
        <v>366006.6</v>
      </c>
      <c r="AX555">
        <v>379562.4</v>
      </c>
      <c r="AY555">
        <v>393118.2</v>
      </c>
      <c r="AZ555">
        <v>406674</v>
      </c>
      <c r="BA555">
        <v>406674</v>
      </c>
      <c r="BB555">
        <v>406674</v>
      </c>
      <c r="BC555">
        <v>406674</v>
      </c>
      <c r="BD555">
        <v>406674</v>
      </c>
      <c r="BE555">
        <v>406674</v>
      </c>
      <c r="BF555">
        <v>406674</v>
      </c>
      <c r="BG555">
        <v>406674</v>
      </c>
      <c r="BH555">
        <v>406674</v>
      </c>
      <c r="BI555">
        <v>406674</v>
      </c>
      <c r="BJ555">
        <v>406674</v>
      </c>
      <c r="BK555">
        <v>406674</v>
      </c>
      <c r="BL555">
        <v>406674</v>
      </c>
      <c r="BM555">
        <v>406674</v>
      </c>
      <c r="BN555">
        <v>406674</v>
      </c>
      <c r="BO555">
        <v>406674</v>
      </c>
      <c r="BP555">
        <v>406674</v>
      </c>
      <c r="BQ555">
        <v>406674</v>
      </c>
      <c r="BR555">
        <v>406674</v>
      </c>
      <c r="BS555">
        <v>406674</v>
      </c>
      <c r="BT555">
        <v>406674</v>
      </c>
      <c r="BU555">
        <v>406674</v>
      </c>
      <c r="BV555">
        <v>406674</v>
      </c>
      <c r="BW555">
        <v>406674</v>
      </c>
      <c r="BX555">
        <v>406674</v>
      </c>
      <c r="BY555">
        <v>406674</v>
      </c>
      <c r="BZ555">
        <v>406674</v>
      </c>
      <c r="CA555">
        <v>406674</v>
      </c>
      <c r="CB555">
        <v>406674</v>
      </c>
      <c r="CC555">
        <v>406674</v>
      </c>
      <c r="CD555">
        <v>406674</v>
      </c>
      <c r="CE555">
        <v>406674</v>
      </c>
      <c r="CF555">
        <v>406674</v>
      </c>
      <c r="CG555">
        <v>406674</v>
      </c>
      <c r="CH555">
        <v>406674</v>
      </c>
      <c r="CI555">
        <v>406674</v>
      </c>
      <c r="CJ555">
        <v>406674</v>
      </c>
      <c r="CK555">
        <v>406674</v>
      </c>
      <c r="CL555">
        <v>406674</v>
      </c>
      <c r="CM555">
        <v>406674</v>
      </c>
      <c r="CN555">
        <v>406674</v>
      </c>
      <c r="CO555">
        <v>406674</v>
      </c>
      <c r="CP555">
        <v>406674</v>
      </c>
      <c r="CQ555">
        <v>406674</v>
      </c>
      <c r="CR555">
        <v>406674</v>
      </c>
      <c r="CS555">
        <v>406674</v>
      </c>
      <c r="CT555">
        <v>406674</v>
      </c>
      <c r="CU555">
        <v>406674</v>
      </c>
      <c r="CV555">
        <v>406674</v>
      </c>
      <c r="CW555">
        <v>406674</v>
      </c>
      <c r="CX555">
        <v>406674</v>
      </c>
      <c r="CY555">
        <v>406674</v>
      </c>
      <c r="CZ555">
        <v>406674</v>
      </c>
      <c r="DA555">
        <v>406674</v>
      </c>
      <c r="DB555">
        <v>0</v>
      </c>
      <c r="DC555">
        <v>0</v>
      </c>
      <c r="DD555">
        <v>0</v>
      </c>
      <c r="DE555">
        <v>0</v>
      </c>
      <c r="DF555">
        <v>0</v>
      </c>
      <c r="DG555">
        <v>0</v>
      </c>
      <c r="DH555">
        <v>0</v>
      </c>
      <c r="DI555">
        <v>0</v>
      </c>
      <c r="DJ555">
        <v>0</v>
      </c>
      <c r="DK555">
        <v>0</v>
      </c>
      <c r="DL555">
        <v>0</v>
      </c>
      <c r="DM555">
        <v>0</v>
      </c>
      <c r="DN555">
        <v>0</v>
      </c>
      <c r="DO555">
        <v>0</v>
      </c>
      <c r="DP555">
        <v>0</v>
      </c>
      <c r="DQ555">
        <v>0</v>
      </c>
      <c r="DR555">
        <v>0</v>
      </c>
      <c r="DS555">
        <v>0</v>
      </c>
      <c r="DT555">
        <v>0</v>
      </c>
      <c r="DU555">
        <v>0</v>
      </c>
      <c r="DV555">
        <v>0</v>
      </c>
      <c r="DW555">
        <v>0</v>
      </c>
      <c r="DX555">
        <v>0</v>
      </c>
      <c r="DY555">
        <v>0</v>
      </c>
      <c r="DZ555">
        <v>0</v>
      </c>
      <c r="EA555">
        <v>0</v>
      </c>
      <c r="EB555">
        <v>0</v>
      </c>
      <c r="EC555">
        <v>0</v>
      </c>
      <c r="EE555" s="95" t="s">
        <v>450</v>
      </c>
      <c r="EF555" t="s">
        <v>1350</v>
      </c>
      <c r="EG555">
        <v>1</v>
      </c>
      <c r="EH555">
        <v>17</v>
      </c>
      <c r="EI555" s="216" t="str">
        <f t="shared" si="10"/>
        <v>LTQ300117</v>
      </c>
      <c r="EJ555">
        <v>0</v>
      </c>
      <c r="EK555">
        <v>0</v>
      </c>
      <c r="EL555">
        <v>0</v>
      </c>
      <c r="EM555">
        <v>0</v>
      </c>
      <c r="EN555">
        <v>0</v>
      </c>
      <c r="EO555">
        <v>0</v>
      </c>
      <c r="EP555">
        <v>0</v>
      </c>
      <c r="EQ555">
        <v>0</v>
      </c>
      <c r="ER555">
        <v>0</v>
      </c>
      <c r="ES555">
        <v>0</v>
      </c>
      <c r="ET555">
        <v>0</v>
      </c>
      <c r="EU555">
        <v>0</v>
      </c>
      <c r="EV555">
        <v>0</v>
      </c>
      <c r="EW555">
        <v>0</v>
      </c>
      <c r="EX555">
        <v>0</v>
      </c>
      <c r="EY555">
        <v>0</v>
      </c>
      <c r="EZ555">
        <v>0</v>
      </c>
      <c r="FA555">
        <v>0</v>
      </c>
      <c r="FB555">
        <v>0</v>
      </c>
      <c r="FC555">
        <v>0</v>
      </c>
      <c r="FD555">
        <v>0</v>
      </c>
      <c r="FE555">
        <v>0</v>
      </c>
      <c r="FF555">
        <v>0</v>
      </c>
      <c r="FG555">
        <v>0</v>
      </c>
      <c r="FH555">
        <v>0</v>
      </c>
      <c r="FI555">
        <v>0</v>
      </c>
      <c r="FJ555">
        <v>0</v>
      </c>
      <c r="FK555">
        <v>0</v>
      </c>
      <c r="FL555">
        <v>0</v>
      </c>
      <c r="FM555">
        <v>0</v>
      </c>
      <c r="FN555">
        <v>0</v>
      </c>
      <c r="FO555">
        <v>0</v>
      </c>
      <c r="FP555">
        <v>0</v>
      </c>
      <c r="FQ555">
        <v>0</v>
      </c>
      <c r="FR555">
        <v>0</v>
      </c>
      <c r="FS555">
        <v>0</v>
      </c>
      <c r="FT555">
        <v>0</v>
      </c>
      <c r="FU555">
        <v>0</v>
      </c>
      <c r="FV555">
        <v>0</v>
      </c>
      <c r="FW555">
        <v>0</v>
      </c>
      <c r="FX555">
        <v>0</v>
      </c>
      <c r="FY555">
        <v>0</v>
      </c>
      <c r="FZ555">
        <v>0</v>
      </c>
      <c r="GA555">
        <v>0</v>
      </c>
      <c r="GB555">
        <v>0</v>
      </c>
      <c r="GC555">
        <v>0</v>
      </c>
      <c r="GD555">
        <v>0</v>
      </c>
      <c r="GE555">
        <v>0</v>
      </c>
      <c r="GF555">
        <v>0</v>
      </c>
      <c r="GG555">
        <v>0</v>
      </c>
      <c r="GH555">
        <v>0</v>
      </c>
      <c r="GI555">
        <v>0</v>
      </c>
      <c r="GJ555">
        <v>0</v>
      </c>
      <c r="GK555">
        <v>0</v>
      </c>
      <c r="GL555">
        <v>0</v>
      </c>
      <c r="GM555">
        <v>0</v>
      </c>
      <c r="GN555">
        <v>0</v>
      </c>
      <c r="GO555">
        <v>0</v>
      </c>
      <c r="GP555">
        <v>0</v>
      </c>
      <c r="GQ555">
        <v>0</v>
      </c>
      <c r="GR555">
        <v>0</v>
      </c>
      <c r="GS555">
        <v>0</v>
      </c>
      <c r="GT555">
        <v>0</v>
      </c>
      <c r="GU555">
        <v>0</v>
      </c>
      <c r="GV555">
        <v>0</v>
      </c>
      <c r="GW555">
        <v>0</v>
      </c>
      <c r="GX555">
        <v>0</v>
      </c>
      <c r="GY555">
        <v>0</v>
      </c>
      <c r="GZ555">
        <v>0</v>
      </c>
      <c r="HA555">
        <v>0</v>
      </c>
      <c r="HB555">
        <v>0</v>
      </c>
      <c r="HC555">
        <v>0</v>
      </c>
      <c r="HD555">
        <v>0</v>
      </c>
      <c r="HE555">
        <v>0</v>
      </c>
      <c r="HF555">
        <v>0</v>
      </c>
      <c r="HG555">
        <v>0</v>
      </c>
      <c r="HH555">
        <v>0</v>
      </c>
      <c r="HI555">
        <v>0</v>
      </c>
      <c r="HJ555">
        <v>0</v>
      </c>
      <c r="HK555">
        <v>0</v>
      </c>
      <c r="HL555">
        <v>0</v>
      </c>
      <c r="HM555">
        <v>0</v>
      </c>
      <c r="HN555">
        <v>406674</v>
      </c>
      <c r="HO555">
        <v>0</v>
      </c>
      <c r="HP555">
        <v>0</v>
      </c>
      <c r="HQ555">
        <v>0</v>
      </c>
      <c r="HR555">
        <v>0</v>
      </c>
      <c r="HS555">
        <v>0</v>
      </c>
      <c r="HT555">
        <v>0</v>
      </c>
      <c r="HU555">
        <v>0</v>
      </c>
      <c r="HV555">
        <v>0</v>
      </c>
      <c r="HW555">
        <v>0</v>
      </c>
      <c r="HX555">
        <v>0</v>
      </c>
      <c r="HY555">
        <v>0</v>
      </c>
      <c r="HZ555">
        <v>0</v>
      </c>
      <c r="IA555">
        <v>0</v>
      </c>
      <c r="IB555">
        <v>0</v>
      </c>
      <c r="IC555">
        <v>0</v>
      </c>
      <c r="ID555">
        <v>0</v>
      </c>
      <c r="IE555">
        <v>0</v>
      </c>
      <c r="IF555">
        <v>0</v>
      </c>
      <c r="IG555">
        <v>0</v>
      </c>
      <c r="IH555">
        <v>0</v>
      </c>
      <c r="II555">
        <v>0</v>
      </c>
      <c r="IJ555">
        <v>0</v>
      </c>
      <c r="IK555">
        <v>0</v>
      </c>
      <c r="IL555">
        <v>0</v>
      </c>
      <c r="IM555">
        <v>0</v>
      </c>
      <c r="IN555">
        <v>0</v>
      </c>
      <c r="IO555">
        <v>0</v>
      </c>
      <c r="IP555">
        <v>0</v>
      </c>
    </row>
    <row r="556" spans="18:251" ht="16.5" hidden="1" customHeight="1">
      <c r="R556" s="95" t="s">
        <v>450</v>
      </c>
      <c r="S556" t="s">
        <v>1350</v>
      </c>
      <c r="T556">
        <v>1</v>
      </c>
      <c r="U556">
        <v>18</v>
      </c>
      <c r="V556" s="214" t="str">
        <f t="shared" si="9"/>
        <v>LTQ300118</v>
      </c>
      <c r="W556">
        <v>13872</v>
      </c>
      <c r="X556">
        <v>27744</v>
      </c>
      <c r="Y556">
        <v>41616</v>
      </c>
      <c r="Z556">
        <v>55488</v>
      </c>
      <c r="AA556">
        <v>69360</v>
      </c>
      <c r="AB556">
        <v>83232</v>
      </c>
      <c r="AC556">
        <v>97104</v>
      </c>
      <c r="AD556">
        <v>110976</v>
      </c>
      <c r="AE556">
        <v>124848</v>
      </c>
      <c r="AF556">
        <v>138720</v>
      </c>
      <c r="AG556">
        <v>152592</v>
      </c>
      <c r="AH556">
        <v>166464</v>
      </c>
      <c r="AI556">
        <v>180336</v>
      </c>
      <c r="AJ556">
        <v>194208</v>
      </c>
      <c r="AK556">
        <v>208080</v>
      </c>
      <c r="AL556">
        <v>221952</v>
      </c>
      <c r="AM556">
        <v>235824</v>
      </c>
      <c r="AN556">
        <v>249696</v>
      </c>
      <c r="AO556">
        <v>263568</v>
      </c>
      <c r="AP556">
        <v>277440</v>
      </c>
      <c r="AQ556">
        <v>291312</v>
      </c>
      <c r="AR556">
        <v>305184</v>
      </c>
      <c r="AS556">
        <v>319056</v>
      </c>
      <c r="AT556">
        <v>332928</v>
      </c>
      <c r="AU556">
        <v>346800</v>
      </c>
      <c r="AV556">
        <v>360672</v>
      </c>
      <c r="AW556">
        <v>374544</v>
      </c>
      <c r="AX556">
        <v>388416</v>
      </c>
      <c r="AY556">
        <v>402288</v>
      </c>
      <c r="AZ556">
        <v>416160</v>
      </c>
      <c r="BA556">
        <v>416160</v>
      </c>
      <c r="BB556">
        <v>416160</v>
      </c>
      <c r="BC556">
        <v>416160</v>
      </c>
      <c r="BD556">
        <v>416160</v>
      </c>
      <c r="BE556">
        <v>416160</v>
      </c>
      <c r="BF556">
        <v>416160</v>
      </c>
      <c r="BG556">
        <v>416160</v>
      </c>
      <c r="BH556">
        <v>416160</v>
      </c>
      <c r="BI556">
        <v>416160</v>
      </c>
      <c r="BJ556">
        <v>416160</v>
      </c>
      <c r="BK556">
        <v>416160</v>
      </c>
      <c r="BL556">
        <v>416160</v>
      </c>
      <c r="BM556">
        <v>416160</v>
      </c>
      <c r="BN556">
        <v>416160</v>
      </c>
      <c r="BO556">
        <v>416160</v>
      </c>
      <c r="BP556">
        <v>416160</v>
      </c>
      <c r="BQ556">
        <v>416160</v>
      </c>
      <c r="BR556">
        <v>416160</v>
      </c>
      <c r="BS556">
        <v>416160</v>
      </c>
      <c r="BT556">
        <v>416160</v>
      </c>
      <c r="BU556">
        <v>416160</v>
      </c>
      <c r="BV556">
        <v>416160</v>
      </c>
      <c r="BW556">
        <v>416160</v>
      </c>
      <c r="BX556">
        <v>416160</v>
      </c>
      <c r="BY556">
        <v>416160</v>
      </c>
      <c r="BZ556">
        <v>416160</v>
      </c>
      <c r="CA556">
        <v>416160</v>
      </c>
      <c r="CB556">
        <v>416160</v>
      </c>
      <c r="CC556">
        <v>416160</v>
      </c>
      <c r="CD556">
        <v>416160</v>
      </c>
      <c r="CE556">
        <v>416160</v>
      </c>
      <c r="CF556">
        <v>416160</v>
      </c>
      <c r="CG556">
        <v>416160</v>
      </c>
      <c r="CH556">
        <v>416160</v>
      </c>
      <c r="CI556">
        <v>416160</v>
      </c>
      <c r="CJ556">
        <v>416160</v>
      </c>
      <c r="CK556">
        <v>416160</v>
      </c>
      <c r="CL556">
        <v>416160</v>
      </c>
      <c r="CM556">
        <v>416160</v>
      </c>
      <c r="CN556">
        <v>416160</v>
      </c>
      <c r="CO556">
        <v>416160</v>
      </c>
      <c r="CP556">
        <v>416160</v>
      </c>
      <c r="CQ556">
        <v>416160</v>
      </c>
      <c r="CR556">
        <v>416160</v>
      </c>
      <c r="CS556">
        <v>416160</v>
      </c>
      <c r="CT556">
        <v>416160</v>
      </c>
      <c r="CU556">
        <v>416160</v>
      </c>
      <c r="CV556">
        <v>416160</v>
      </c>
      <c r="CW556">
        <v>416160</v>
      </c>
      <c r="CX556">
        <v>416160</v>
      </c>
      <c r="CY556">
        <v>416160</v>
      </c>
      <c r="CZ556">
        <v>416160</v>
      </c>
      <c r="DA556">
        <v>0</v>
      </c>
      <c r="DB556">
        <v>0</v>
      </c>
      <c r="DC556">
        <v>0</v>
      </c>
      <c r="DD556">
        <v>0</v>
      </c>
      <c r="DE556">
        <v>0</v>
      </c>
      <c r="DF556">
        <v>0</v>
      </c>
      <c r="DG556">
        <v>0</v>
      </c>
      <c r="DH556">
        <v>0</v>
      </c>
      <c r="DI556">
        <v>0</v>
      </c>
      <c r="DJ556">
        <v>0</v>
      </c>
      <c r="DK556">
        <v>0</v>
      </c>
      <c r="DL556">
        <v>0</v>
      </c>
      <c r="DM556">
        <v>0</v>
      </c>
      <c r="DN556">
        <v>0</v>
      </c>
      <c r="DO556">
        <v>0</v>
      </c>
      <c r="DP556">
        <v>0</v>
      </c>
      <c r="DQ556">
        <v>0</v>
      </c>
      <c r="DR556">
        <v>0</v>
      </c>
      <c r="DS556">
        <v>0</v>
      </c>
      <c r="DT556">
        <v>0</v>
      </c>
      <c r="DU556">
        <v>0</v>
      </c>
      <c r="DV556">
        <v>0</v>
      </c>
      <c r="DW556">
        <v>0</v>
      </c>
      <c r="DX556">
        <v>0</v>
      </c>
      <c r="DY556">
        <v>0</v>
      </c>
      <c r="DZ556">
        <v>0</v>
      </c>
      <c r="EA556">
        <v>0</v>
      </c>
      <c r="EB556">
        <v>0</v>
      </c>
      <c r="EC556">
        <v>0</v>
      </c>
      <c r="EE556" s="95" t="s">
        <v>450</v>
      </c>
      <c r="EF556" t="s">
        <v>1350</v>
      </c>
      <c r="EG556">
        <v>1</v>
      </c>
      <c r="EH556">
        <v>18</v>
      </c>
      <c r="EI556" s="216" t="str">
        <f t="shared" si="10"/>
        <v>LTQ300118</v>
      </c>
      <c r="EJ556">
        <v>0</v>
      </c>
      <c r="EK556">
        <v>0</v>
      </c>
      <c r="EL556">
        <v>0</v>
      </c>
      <c r="EM556">
        <v>0</v>
      </c>
      <c r="EN556">
        <v>0</v>
      </c>
      <c r="EO556">
        <v>0</v>
      </c>
      <c r="EP556">
        <v>0</v>
      </c>
      <c r="EQ556">
        <v>0</v>
      </c>
      <c r="ER556">
        <v>0</v>
      </c>
      <c r="ES556">
        <v>0</v>
      </c>
      <c r="ET556">
        <v>0</v>
      </c>
      <c r="EU556">
        <v>0</v>
      </c>
      <c r="EV556">
        <v>0</v>
      </c>
      <c r="EW556">
        <v>0</v>
      </c>
      <c r="EX556">
        <v>0</v>
      </c>
      <c r="EY556">
        <v>0</v>
      </c>
      <c r="EZ556">
        <v>0</v>
      </c>
      <c r="FA556">
        <v>0</v>
      </c>
      <c r="FB556">
        <v>0</v>
      </c>
      <c r="FC556">
        <v>0</v>
      </c>
      <c r="FD556">
        <v>0</v>
      </c>
      <c r="FE556">
        <v>0</v>
      </c>
      <c r="FF556">
        <v>0</v>
      </c>
      <c r="FG556">
        <v>0</v>
      </c>
      <c r="FH556">
        <v>0</v>
      </c>
      <c r="FI556">
        <v>0</v>
      </c>
      <c r="FJ556">
        <v>0</v>
      </c>
      <c r="FK556">
        <v>0</v>
      </c>
      <c r="FL556">
        <v>0</v>
      </c>
      <c r="FM556">
        <v>0</v>
      </c>
      <c r="FN556">
        <v>0</v>
      </c>
      <c r="FO556">
        <v>0</v>
      </c>
      <c r="FP556">
        <v>0</v>
      </c>
      <c r="FQ556">
        <v>0</v>
      </c>
      <c r="FR556">
        <v>0</v>
      </c>
      <c r="FS556">
        <v>0</v>
      </c>
      <c r="FT556">
        <v>0</v>
      </c>
      <c r="FU556">
        <v>0</v>
      </c>
      <c r="FV556">
        <v>0</v>
      </c>
      <c r="FW556">
        <v>0</v>
      </c>
      <c r="FX556">
        <v>0</v>
      </c>
      <c r="FY556">
        <v>0</v>
      </c>
      <c r="FZ556">
        <v>0</v>
      </c>
      <c r="GA556">
        <v>0</v>
      </c>
      <c r="GB556">
        <v>0</v>
      </c>
      <c r="GC556">
        <v>0</v>
      </c>
      <c r="GD556">
        <v>0</v>
      </c>
      <c r="GE556">
        <v>0</v>
      </c>
      <c r="GF556">
        <v>0</v>
      </c>
      <c r="GG556">
        <v>0</v>
      </c>
      <c r="GH556">
        <v>0</v>
      </c>
      <c r="GI556">
        <v>0</v>
      </c>
      <c r="GJ556">
        <v>0</v>
      </c>
      <c r="GK556">
        <v>0</v>
      </c>
      <c r="GL556">
        <v>0</v>
      </c>
      <c r="GM556">
        <v>0</v>
      </c>
      <c r="GN556">
        <v>0</v>
      </c>
      <c r="GO556">
        <v>0</v>
      </c>
      <c r="GP556">
        <v>0</v>
      </c>
      <c r="GQ556">
        <v>0</v>
      </c>
      <c r="GR556">
        <v>0</v>
      </c>
      <c r="GS556">
        <v>0</v>
      </c>
      <c r="GT556">
        <v>0</v>
      </c>
      <c r="GU556">
        <v>0</v>
      </c>
      <c r="GV556">
        <v>0</v>
      </c>
      <c r="GW556">
        <v>0</v>
      </c>
      <c r="GX556">
        <v>0</v>
      </c>
      <c r="GY556">
        <v>0</v>
      </c>
      <c r="GZ556">
        <v>0</v>
      </c>
      <c r="HA556">
        <v>0</v>
      </c>
      <c r="HB556">
        <v>0</v>
      </c>
      <c r="HC556">
        <v>0</v>
      </c>
      <c r="HD556">
        <v>0</v>
      </c>
      <c r="HE556">
        <v>0</v>
      </c>
      <c r="HF556">
        <v>0</v>
      </c>
      <c r="HG556">
        <v>0</v>
      </c>
      <c r="HH556">
        <v>0</v>
      </c>
      <c r="HI556">
        <v>0</v>
      </c>
      <c r="HJ556">
        <v>0</v>
      </c>
      <c r="HK556">
        <v>0</v>
      </c>
      <c r="HL556">
        <v>0</v>
      </c>
      <c r="HM556">
        <v>416160</v>
      </c>
      <c r="HN556">
        <v>0</v>
      </c>
      <c r="HO556">
        <v>0</v>
      </c>
      <c r="HP556">
        <v>0</v>
      </c>
      <c r="HQ556">
        <v>0</v>
      </c>
      <c r="HR556">
        <v>0</v>
      </c>
      <c r="HS556">
        <v>0</v>
      </c>
      <c r="HT556">
        <v>0</v>
      </c>
      <c r="HU556">
        <v>0</v>
      </c>
      <c r="HV556">
        <v>0</v>
      </c>
      <c r="HW556">
        <v>0</v>
      </c>
      <c r="HX556">
        <v>0</v>
      </c>
      <c r="HY556">
        <v>0</v>
      </c>
      <c r="HZ556">
        <v>0</v>
      </c>
      <c r="IA556">
        <v>0</v>
      </c>
      <c r="IB556">
        <v>0</v>
      </c>
      <c r="IC556">
        <v>0</v>
      </c>
      <c r="ID556">
        <v>0</v>
      </c>
      <c r="IE556">
        <v>0</v>
      </c>
      <c r="IF556">
        <v>0</v>
      </c>
      <c r="IG556">
        <v>0</v>
      </c>
      <c r="IH556">
        <v>0</v>
      </c>
      <c r="II556">
        <v>0</v>
      </c>
      <c r="IJ556">
        <v>0</v>
      </c>
      <c r="IK556">
        <v>0</v>
      </c>
      <c r="IL556">
        <v>0</v>
      </c>
      <c r="IM556">
        <v>0</v>
      </c>
      <c r="IN556">
        <v>0</v>
      </c>
      <c r="IO556">
        <v>0</v>
      </c>
      <c r="IP556">
        <v>0</v>
      </c>
    </row>
    <row r="557" spans="18:251" ht="16.5" hidden="1" customHeight="1">
      <c r="R557" s="95" t="s">
        <v>450</v>
      </c>
      <c r="S557" t="s">
        <v>1350</v>
      </c>
      <c r="T557">
        <v>1</v>
      </c>
      <c r="U557">
        <v>19</v>
      </c>
      <c r="V557" s="214" t="str">
        <f t="shared" si="9"/>
        <v>LTQ300119</v>
      </c>
      <c r="W557">
        <v>14086.2</v>
      </c>
      <c r="X557">
        <v>28172.400000000001</v>
      </c>
      <c r="Y557">
        <v>42258.6</v>
      </c>
      <c r="Z557">
        <v>56344.800000000003</v>
      </c>
      <c r="AA557">
        <v>70431</v>
      </c>
      <c r="AB557">
        <v>84517.2</v>
      </c>
      <c r="AC557">
        <v>98603.4</v>
      </c>
      <c r="AD557">
        <v>112689.60000000001</v>
      </c>
      <c r="AE557">
        <v>126775.8</v>
      </c>
      <c r="AF557">
        <v>140862</v>
      </c>
      <c r="AG557">
        <v>154948.20000000001</v>
      </c>
      <c r="AH557">
        <v>169034.4</v>
      </c>
      <c r="AI557">
        <v>183120.6</v>
      </c>
      <c r="AJ557">
        <v>197206.8</v>
      </c>
      <c r="AK557">
        <v>211293</v>
      </c>
      <c r="AL557">
        <v>225379.20000000001</v>
      </c>
      <c r="AM557">
        <v>239465.4</v>
      </c>
      <c r="AN557">
        <v>253551.6</v>
      </c>
      <c r="AO557">
        <v>267637.8</v>
      </c>
      <c r="AP557">
        <v>281724</v>
      </c>
      <c r="AQ557">
        <v>295810.2</v>
      </c>
      <c r="AR557">
        <v>309896.40000000002</v>
      </c>
      <c r="AS557">
        <v>323982.59999999998</v>
      </c>
      <c r="AT557">
        <v>338068.8</v>
      </c>
      <c r="AU557">
        <v>352155</v>
      </c>
      <c r="AV557">
        <v>366241.2</v>
      </c>
      <c r="AW557">
        <v>380327.4</v>
      </c>
      <c r="AX557">
        <v>394413.6</v>
      </c>
      <c r="AY557">
        <v>408499.8</v>
      </c>
      <c r="AZ557">
        <v>422586</v>
      </c>
      <c r="BA557">
        <v>422586</v>
      </c>
      <c r="BB557">
        <v>422586</v>
      </c>
      <c r="BC557">
        <v>422586</v>
      </c>
      <c r="BD557">
        <v>422586</v>
      </c>
      <c r="BE557">
        <v>422586</v>
      </c>
      <c r="BF557">
        <v>422586</v>
      </c>
      <c r="BG557">
        <v>422586</v>
      </c>
      <c r="BH557">
        <v>422586</v>
      </c>
      <c r="BI557">
        <v>422586</v>
      </c>
      <c r="BJ557">
        <v>422586</v>
      </c>
      <c r="BK557">
        <v>422586</v>
      </c>
      <c r="BL557">
        <v>422586</v>
      </c>
      <c r="BM557">
        <v>422586</v>
      </c>
      <c r="BN557">
        <v>422586</v>
      </c>
      <c r="BO557">
        <v>422586</v>
      </c>
      <c r="BP557">
        <v>422586</v>
      </c>
      <c r="BQ557">
        <v>422586</v>
      </c>
      <c r="BR557">
        <v>422586</v>
      </c>
      <c r="BS557">
        <v>422586</v>
      </c>
      <c r="BT557">
        <v>422586</v>
      </c>
      <c r="BU557">
        <v>422586</v>
      </c>
      <c r="BV557">
        <v>422586</v>
      </c>
      <c r="BW557">
        <v>422586</v>
      </c>
      <c r="BX557">
        <v>422586</v>
      </c>
      <c r="BY557">
        <v>422586</v>
      </c>
      <c r="BZ557">
        <v>422586</v>
      </c>
      <c r="CA557">
        <v>422586</v>
      </c>
      <c r="CB557">
        <v>422586</v>
      </c>
      <c r="CC557">
        <v>422586</v>
      </c>
      <c r="CD557">
        <v>422586</v>
      </c>
      <c r="CE557">
        <v>422586</v>
      </c>
      <c r="CF557">
        <v>422586</v>
      </c>
      <c r="CG557">
        <v>422586</v>
      </c>
      <c r="CH557">
        <v>422586</v>
      </c>
      <c r="CI557">
        <v>422586</v>
      </c>
      <c r="CJ557">
        <v>422586</v>
      </c>
      <c r="CK557">
        <v>422586</v>
      </c>
      <c r="CL557">
        <v>422586</v>
      </c>
      <c r="CM557">
        <v>422586</v>
      </c>
      <c r="CN557">
        <v>422586</v>
      </c>
      <c r="CO557">
        <v>422586</v>
      </c>
      <c r="CP557">
        <v>422586</v>
      </c>
      <c r="CQ557">
        <v>422586</v>
      </c>
      <c r="CR557">
        <v>422586</v>
      </c>
      <c r="CS557">
        <v>422586</v>
      </c>
      <c r="CT557">
        <v>422586</v>
      </c>
      <c r="CU557">
        <v>422586</v>
      </c>
      <c r="CV557">
        <v>422586</v>
      </c>
      <c r="CW557">
        <v>422586</v>
      </c>
      <c r="CX557">
        <v>422586</v>
      </c>
      <c r="CY557">
        <v>422586</v>
      </c>
      <c r="CZ557">
        <v>0</v>
      </c>
      <c r="DA557">
        <v>0</v>
      </c>
      <c r="DB557">
        <v>0</v>
      </c>
      <c r="DC557">
        <v>0</v>
      </c>
      <c r="DD557">
        <v>0</v>
      </c>
      <c r="DE557">
        <v>0</v>
      </c>
      <c r="DF557">
        <v>0</v>
      </c>
      <c r="DG557">
        <v>0</v>
      </c>
      <c r="DH557">
        <v>0</v>
      </c>
      <c r="DI557">
        <v>0</v>
      </c>
      <c r="DJ557">
        <v>0</v>
      </c>
      <c r="DK557">
        <v>0</v>
      </c>
      <c r="DL557">
        <v>0</v>
      </c>
      <c r="DM557">
        <v>0</v>
      </c>
      <c r="DN557">
        <v>0</v>
      </c>
      <c r="DO557">
        <v>0</v>
      </c>
      <c r="DP557">
        <v>0</v>
      </c>
      <c r="DQ557">
        <v>0</v>
      </c>
      <c r="DR557">
        <v>0</v>
      </c>
      <c r="DS557">
        <v>0</v>
      </c>
      <c r="DT557">
        <v>0</v>
      </c>
      <c r="DU557">
        <v>0</v>
      </c>
      <c r="DV557">
        <v>0</v>
      </c>
      <c r="DW557">
        <v>0</v>
      </c>
      <c r="DX557">
        <v>0</v>
      </c>
      <c r="DY557">
        <v>0</v>
      </c>
      <c r="DZ557">
        <v>0</v>
      </c>
      <c r="EA557">
        <v>0</v>
      </c>
      <c r="EB557">
        <v>0</v>
      </c>
      <c r="EC557">
        <v>0</v>
      </c>
      <c r="EE557" s="95" t="s">
        <v>450</v>
      </c>
      <c r="EF557" t="s">
        <v>1350</v>
      </c>
      <c r="EG557">
        <v>1</v>
      </c>
      <c r="EH557">
        <v>19</v>
      </c>
      <c r="EI557" s="216" t="str">
        <f t="shared" si="10"/>
        <v>LTQ300119</v>
      </c>
      <c r="EJ557">
        <v>0</v>
      </c>
      <c r="EK557">
        <v>0</v>
      </c>
      <c r="EL557">
        <v>0</v>
      </c>
      <c r="EM557">
        <v>0</v>
      </c>
      <c r="EN557">
        <v>0</v>
      </c>
      <c r="EO557">
        <v>0</v>
      </c>
      <c r="EP557">
        <v>0</v>
      </c>
      <c r="EQ557">
        <v>0</v>
      </c>
      <c r="ER557">
        <v>0</v>
      </c>
      <c r="ES557">
        <v>0</v>
      </c>
      <c r="ET557">
        <v>0</v>
      </c>
      <c r="EU557">
        <v>0</v>
      </c>
      <c r="EV557">
        <v>0</v>
      </c>
      <c r="EW557">
        <v>0</v>
      </c>
      <c r="EX557">
        <v>0</v>
      </c>
      <c r="EY557">
        <v>0</v>
      </c>
      <c r="EZ557">
        <v>0</v>
      </c>
      <c r="FA557">
        <v>0</v>
      </c>
      <c r="FB557">
        <v>0</v>
      </c>
      <c r="FC557">
        <v>0</v>
      </c>
      <c r="FD557">
        <v>0</v>
      </c>
      <c r="FE557">
        <v>0</v>
      </c>
      <c r="FF557">
        <v>0</v>
      </c>
      <c r="FG557">
        <v>0</v>
      </c>
      <c r="FH557">
        <v>0</v>
      </c>
      <c r="FI557">
        <v>0</v>
      </c>
      <c r="FJ557">
        <v>0</v>
      </c>
      <c r="FK557">
        <v>0</v>
      </c>
      <c r="FL557">
        <v>0</v>
      </c>
      <c r="FM557">
        <v>0</v>
      </c>
      <c r="FN557">
        <v>0</v>
      </c>
      <c r="FO557">
        <v>0</v>
      </c>
      <c r="FP557">
        <v>0</v>
      </c>
      <c r="FQ557">
        <v>0</v>
      </c>
      <c r="FR557">
        <v>0</v>
      </c>
      <c r="FS557">
        <v>0</v>
      </c>
      <c r="FT557">
        <v>0</v>
      </c>
      <c r="FU557">
        <v>0</v>
      </c>
      <c r="FV557">
        <v>0</v>
      </c>
      <c r="FW557">
        <v>0</v>
      </c>
      <c r="FX557">
        <v>0</v>
      </c>
      <c r="FY557">
        <v>0</v>
      </c>
      <c r="FZ557">
        <v>0</v>
      </c>
      <c r="GA557">
        <v>0</v>
      </c>
      <c r="GB557">
        <v>0</v>
      </c>
      <c r="GC557">
        <v>0</v>
      </c>
      <c r="GD557">
        <v>0</v>
      </c>
      <c r="GE557">
        <v>0</v>
      </c>
      <c r="GF557">
        <v>0</v>
      </c>
      <c r="GG557">
        <v>0</v>
      </c>
      <c r="GH557">
        <v>0</v>
      </c>
      <c r="GI557">
        <v>0</v>
      </c>
      <c r="GJ557">
        <v>0</v>
      </c>
      <c r="GK557">
        <v>0</v>
      </c>
      <c r="GL557">
        <v>0</v>
      </c>
      <c r="GM557">
        <v>0</v>
      </c>
      <c r="GN557">
        <v>0</v>
      </c>
      <c r="GO557">
        <v>0</v>
      </c>
      <c r="GP557">
        <v>0</v>
      </c>
      <c r="GQ557">
        <v>0</v>
      </c>
      <c r="GR557">
        <v>0</v>
      </c>
      <c r="GS557">
        <v>0</v>
      </c>
      <c r="GT557">
        <v>0</v>
      </c>
      <c r="GU557">
        <v>0</v>
      </c>
      <c r="GV557">
        <v>0</v>
      </c>
      <c r="GW557">
        <v>0</v>
      </c>
      <c r="GX557">
        <v>0</v>
      </c>
      <c r="GY557">
        <v>0</v>
      </c>
      <c r="GZ557">
        <v>0</v>
      </c>
      <c r="HA557">
        <v>0</v>
      </c>
      <c r="HB557">
        <v>0</v>
      </c>
      <c r="HC557">
        <v>0</v>
      </c>
      <c r="HD557">
        <v>0</v>
      </c>
      <c r="HE557">
        <v>0</v>
      </c>
      <c r="HF557">
        <v>0</v>
      </c>
      <c r="HG557">
        <v>0</v>
      </c>
      <c r="HH557">
        <v>0</v>
      </c>
      <c r="HI557">
        <v>0</v>
      </c>
      <c r="HJ557">
        <v>0</v>
      </c>
      <c r="HK557">
        <v>0</v>
      </c>
      <c r="HL557">
        <v>422586</v>
      </c>
      <c r="HM557">
        <v>0</v>
      </c>
      <c r="HN557">
        <v>0</v>
      </c>
      <c r="HO557">
        <v>0</v>
      </c>
      <c r="HP557">
        <v>0</v>
      </c>
      <c r="HQ557">
        <v>0</v>
      </c>
      <c r="HR557">
        <v>0</v>
      </c>
      <c r="HS557">
        <v>0</v>
      </c>
      <c r="HT557">
        <v>0</v>
      </c>
      <c r="HU557">
        <v>0</v>
      </c>
      <c r="HV557">
        <v>0</v>
      </c>
      <c r="HW557">
        <v>0</v>
      </c>
      <c r="HX557">
        <v>0</v>
      </c>
      <c r="HY557">
        <v>0</v>
      </c>
      <c r="HZ557">
        <v>0</v>
      </c>
      <c r="IA557">
        <v>0</v>
      </c>
      <c r="IB557">
        <v>0</v>
      </c>
      <c r="IC557">
        <v>0</v>
      </c>
      <c r="ID557">
        <v>0</v>
      </c>
      <c r="IE557">
        <v>0</v>
      </c>
      <c r="IF557">
        <v>0</v>
      </c>
      <c r="IG557">
        <v>0</v>
      </c>
      <c r="IH557">
        <v>0</v>
      </c>
      <c r="II557">
        <v>0</v>
      </c>
      <c r="IJ557">
        <v>0</v>
      </c>
      <c r="IK557">
        <v>0</v>
      </c>
      <c r="IL557">
        <v>0</v>
      </c>
      <c r="IM557">
        <v>0</v>
      </c>
      <c r="IN557">
        <v>0</v>
      </c>
      <c r="IO557">
        <v>0</v>
      </c>
      <c r="IP557">
        <v>0</v>
      </c>
    </row>
    <row r="558" spans="18:251" ht="16.5" hidden="1" customHeight="1">
      <c r="R558" s="95" t="s">
        <v>450</v>
      </c>
      <c r="S558" t="s">
        <v>1350</v>
      </c>
      <c r="T558">
        <v>1</v>
      </c>
      <c r="U558">
        <v>20</v>
      </c>
      <c r="V558" s="214" t="str">
        <f t="shared" si="9"/>
        <v>LTQ300120</v>
      </c>
      <c r="W558">
        <v>14606.4</v>
      </c>
      <c r="X558">
        <v>29212.799999999999</v>
      </c>
      <c r="Y558">
        <v>43819.199999999997</v>
      </c>
      <c r="Z558">
        <v>58425.599999999999</v>
      </c>
      <c r="AA558">
        <v>73032</v>
      </c>
      <c r="AB558">
        <v>87638.399999999994</v>
      </c>
      <c r="AC558">
        <v>102244.8</v>
      </c>
      <c r="AD558">
        <v>116851.2</v>
      </c>
      <c r="AE558">
        <v>131457.60000000001</v>
      </c>
      <c r="AF558">
        <v>146064</v>
      </c>
      <c r="AG558">
        <v>160670.39999999999</v>
      </c>
      <c r="AH558">
        <v>175276.79999999999</v>
      </c>
      <c r="AI558">
        <v>189883.2</v>
      </c>
      <c r="AJ558">
        <v>204489.60000000001</v>
      </c>
      <c r="AK558">
        <v>219096</v>
      </c>
      <c r="AL558">
        <v>233702.39999999999</v>
      </c>
      <c r="AM558">
        <v>248308.8</v>
      </c>
      <c r="AN558">
        <v>262915.20000000001</v>
      </c>
      <c r="AO558">
        <v>277521.59999999998</v>
      </c>
      <c r="AP558">
        <v>292128</v>
      </c>
      <c r="AQ558">
        <v>306734.40000000002</v>
      </c>
      <c r="AR558">
        <v>321340.79999999999</v>
      </c>
      <c r="AS558">
        <v>335947.2</v>
      </c>
      <c r="AT558">
        <v>350553.59999999998</v>
      </c>
      <c r="AU558">
        <v>365160</v>
      </c>
      <c r="AV558">
        <v>379766.4</v>
      </c>
      <c r="AW558">
        <v>394372.8</v>
      </c>
      <c r="AX558">
        <v>408979.20000000001</v>
      </c>
      <c r="AY558">
        <v>423585.6</v>
      </c>
      <c r="AZ558">
        <v>438192</v>
      </c>
      <c r="BA558">
        <v>438192</v>
      </c>
      <c r="BB558">
        <v>438192</v>
      </c>
      <c r="BC558">
        <v>438192</v>
      </c>
      <c r="BD558">
        <v>438192</v>
      </c>
      <c r="BE558">
        <v>438192</v>
      </c>
      <c r="BF558">
        <v>438192</v>
      </c>
      <c r="BG558">
        <v>438192</v>
      </c>
      <c r="BH558">
        <v>438192</v>
      </c>
      <c r="BI558">
        <v>438192</v>
      </c>
      <c r="BJ558">
        <v>438192</v>
      </c>
      <c r="BK558">
        <v>438192</v>
      </c>
      <c r="BL558">
        <v>438192</v>
      </c>
      <c r="BM558">
        <v>438192</v>
      </c>
      <c r="BN558">
        <v>438192</v>
      </c>
      <c r="BO558">
        <v>438192</v>
      </c>
      <c r="BP558">
        <v>438192</v>
      </c>
      <c r="BQ558">
        <v>438192</v>
      </c>
      <c r="BR558">
        <v>438192</v>
      </c>
      <c r="BS558">
        <v>438192</v>
      </c>
      <c r="BT558">
        <v>438192</v>
      </c>
      <c r="BU558">
        <v>438192</v>
      </c>
      <c r="BV558">
        <v>438192</v>
      </c>
      <c r="BW558">
        <v>438192</v>
      </c>
      <c r="BX558">
        <v>438192</v>
      </c>
      <c r="BY558">
        <v>438192</v>
      </c>
      <c r="BZ558">
        <v>438192</v>
      </c>
      <c r="CA558">
        <v>438192</v>
      </c>
      <c r="CB558">
        <v>438192</v>
      </c>
      <c r="CC558">
        <v>438192</v>
      </c>
      <c r="CD558">
        <v>438192</v>
      </c>
      <c r="CE558">
        <v>438192</v>
      </c>
      <c r="CF558">
        <v>438192</v>
      </c>
      <c r="CG558">
        <v>438192</v>
      </c>
      <c r="CH558">
        <v>438192</v>
      </c>
      <c r="CI558">
        <v>438192</v>
      </c>
      <c r="CJ558">
        <v>438192</v>
      </c>
      <c r="CK558">
        <v>438192</v>
      </c>
      <c r="CL558">
        <v>438192</v>
      </c>
      <c r="CM558">
        <v>438192</v>
      </c>
      <c r="CN558">
        <v>438192</v>
      </c>
      <c r="CO558">
        <v>438192</v>
      </c>
      <c r="CP558">
        <v>438192</v>
      </c>
      <c r="CQ558">
        <v>438192</v>
      </c>
      <c r="CR558">
        <v>438192</v>
      </c>
      <c r="CS558">
        <v>438192</v>
      </c>
      <c r="CT558">
        <v>438192</v>
      </c>
      <c r="CU558">
        <v>438192</v>
      </c>
      <c r="CV558">
        <v>438192</v>
      </c>
      <c r="CW558">
        <v>438192</v>
      </c>
      <c r="CX558">
        <v>438192</v>
      </c>
      <c r="CY558">
        <v>0</v>
      </c>
      <c r="CZ558">
        <v>0</v>
      </c>
      <c r="DA558">
        <v>0</v>
      </c>
      <c r="DB558">
        <v>0</v>
      </c>
      <c r="DC558">
        <v>0</v>
      </c>
      <c r="DD558">
        <v>0</v>
      </c>
      <c r="DE558">
        <v>0</v>
      </c>
      <c r="DF558">
        <v>0</v>
      </c>
      <c r="DG558">
        <v>0</v>
      </c>
      <c r="DH558">
        <v>0</v>
      </c>
      <c r="DI558">
        <v>0</v>
      </c>
      <c r="DJ558">
        <v>0</v>
      </c>
      <c r="DK558">
        <v>0</v>
      </c>
      <c r="DL558">
        <v>0</v>
      </c>
      <c r="DM558">
        <v>0</v>
      </c>
      <c r="DN558">
        <v>0</v>
      </c>
      <c r="DO558">
        <v>0</v>
      </c>
      <c r="DP558">
        <v>0</v>
      </c>
      <c r="DQ558">
        <v>0</v>
      </c>
      <c r="DR558">
        <v>0</v>
      </c>
      <c r="DS558">
        <v>0</v>
      </c>
      <c r="DT558">
        <v>0</v>
      </c>
      <c r="DU558">
        <v>0</v>
      </c>
      <c r="DV558">
        <v>0</v>
      </c>
      <c r="DW558">
        <v>0</v>
      </c>
      <c r="DX558">
        <v>0</v>
      </c>
      <c r="DY558">
        <v>0</v>
      </c>
      <c r="DZ558">
        <v>0</v>
      </c>
      <c r="EA558">
        <v>0</v>
      </c>
      <c r="EB558">
        <v>0</v>
      </c>
      <c r="EC558">
        <v>0</v>
      </c>
      <c r="EE558" s="95" t="s">
        <v>450</v>
      </c>
      <c r="EF558" t="s">
        <v>1350</v>
      </c>
      <c r="EG558">
        <v>1</v>
      </c>
      <c r="EH558">
        <v>20</v>
      </c>
      <c r="EI558" s="216" t="str">
        <f t="shared" si="10"/>
        <v>LTQ300120</v>
      </c>
      <c r="EJ558">
        <v>0</v>
      </c>
      <c r="EK558">
        <v>0</v>
      </c>
      <c r="EL558">
        <v>0</v>
      </c>
      <c r="EM558">
        <v>0</v>
      </c>
      <c r="EN558">
        <v>0</v>
      </c>
      <c r="EO558">
        <v>0</v>
      </c>
      <c r="EP558">
        <v>0</v>
      </c>
      <c r="EQ558">
        <v>0</v>
      </c>
      <c r="ER558">
        <v>0</v>
      </c>
      <c r="ES558">
        <v>0</v>
      </c>
      <c r="ET558">
        <v>0</v>
      </c>
      <c r="EU558">
        <v>0</v>
      </c>
      <c r="EV558">
        <v>0</v>
      </c>
      <c r="EW558">
        <v>0</v>
      </c>
      <c r="EX558">
        <v>0</v>
      </c>
      <c r="EY558">
        <v>0</v>
      </c>
      <c r="EZ558">
        <v>0</v>
      </c>
      <c r="FA558">
        <v>0</v>
      </c>
      <c r="FB558">
        <v>0</v>
      </c>
      <c r="FC558">
        <v>0</v>
      </c>
      <c r="FD558">
        <v>0</v>
      </c>
      <c r="FE558">
        <v>0</v>
      </c>
      <c r="FF558">
        <v>0</v>
      </c>
      <c r="FG558">
        <v>0</v>
      </c>
      <c r="FH558">
        <v>0</v>
      </c>
      <c r="FI558">
        <v>0</v>
      </c>
      <c r="FJ558">
        <v>0</v>
      </c>
      <c r="FK558">
        <v>0</v>
      </c>
      <c r="FL558">
        <v>0</v>
      </c>
      <c r="FM558">
        <v>0</v>
      </c>
      <c r="FN558">
        <v>0</v>
      </c>
      <c r="FO558">
        <v>0</v>
      </c>
      <c r="FP558">
        <v>0</v>
      </c>
      <c r="FQ558">
        <v>0</v>
      </c>
      <c r="FR558">
        <v>0</v>
      </c>
      <c r="FS558">
        <v>0</v>
      </c>
      <c r="FT558">
        <v>0</v>
      </c>
      <c r="FU558">
        <v>0</v>
      </c>
      <c r="FV558">
        <v>0</v>
      </c>
      <c r="FW558">
        <v>0</v>
      </c>
      <c r="FX558">
        <v>0</v>
      </c>
      <c r="FY558">
        <v>0</v>
      </c>
      <c r="FZ558">
        <v>0</v>
      </c>
      <c r="GA558">
        <v>0</v>
      </c>
      <c r="GB558">
        <v>0</v>
      </c>
      <c r="GC558">
        <v>0</v>
      </c>
      <c r="GD558">
        <v>0</v>
      </c>
      <c r="GE558">
        <v>0</v>
      </c>
      <c r="GF558">
        <v>0</v>
      </c>
      <c r="GG558">
        <v>0</v>
      </c>
      <c r="GH558">
        <v>0</v>
      </c>
      <c r="GI558">
        <v>0</v>
      </c>
      <c r="GJ558">
        <v>0</v>
      </c>
      <c r="GK558">
        <v>0</v>
      </c>
      <c r="GL558">
        <v>0</v>
      </c>
      <c r="GM558">
        <v>0</v>
      </c>
      <c r="GN558">
        <v>0</v>
      </c>
      <c r="GO558">
        <v>0</v>
      </c>
      <c r="GP558">
        <v>0</v>
      </c>
      <c r="GQ558">
        <v>0</v>
      </c>
      <c r="GR558">
        <v>0</v>
      </c>
      <c r="GS558">
        <v>0</v>
      </c>
      <c r="GT558">
        <v>0</v>
      </c>
      <c r="GU558">
        <v>0</v>
      </c>
      <c r="GV558">
        <v>0</v>
      </c>
      <c r="GW558">
        <v>0</v>
      </c>
      <c r="GX558">
        <v>0</v>
      </c>
      <c r="GY558">
        <v>0</v>
      </c>
      <c r="GZ558">
        <v>0</v>
      </c>
      <c r="HA558">
        <v>0</v>
      </c>
      <c r="HB558">
        <v>0</v>
      </c>
      <c r="HC558">
        <v>0</v>
      </c>
      <c r="HD558">
        <v>0</v>
      </c>
      <c r="HE558">
        <v>0</v>
      </c>
      <c r="HF558">
        <v>0</v>
      </c>
      <c r="HG558">
        <v>0</v>
      </c>
      <c r="HH558">
        <v>0</v>
      </c>
      <c r="HI558">
        <v>0</v>
      </c>
      <c r="HJ558">
        <v>0</v>
      </c>
      <c r="HK558">
        <v>438192</v>
      </c>
      <c r="HL558">
        <v>0</v>
      </c>
      <c r="HM558">
        <v>0</v>
      </c>
      <c r="HN558">
        <v>0</v>
      </c>
      <c r="HO558">
        <v>0</v>
      </c>
      <c r="HP558">
        <v>0</v>
      </c>
      <c r="HQ558">
        <v>0</v>
      </c>
      <c r="HR558">
        <v>0</v>
      </c>
      <c r="HS558">
        <v>0</v>
      </c>
      <c r="HT558">
        <v>0</v>
      </c>
      <c r="HU558">
        <v>0</v>
      </c>
      <c r="HV558">
        <v>0</v>
      </c>
      <c r="HW558">
        <v>0</v>
      </c>
      <c r="HX558">
        <v>0</v>
      </c>
      <c r="HY558">
        <v>0</v>
      </c>
      <c r="HZ558">
        <v>0</v>
      </c>
      <c r="IA558">
        <v>0</v>
      </c>
      <c r="IB558">
        <v>0</v>
      </c>
      <c r="IC558">
        <v>0</v>
      </c>
      <c r="ID558">
        <v>0</v>
      </c>
      <c r="IE558">
        <v>0</v>
      </c>
      <c r="IF558">
        <v>0</v>
      </c>
      <c r="IG558">
        <v>0</v>
      </c>
      <c r="IH558">
        <v>0</v>
      </c>
      <c r="II558">
        <v>0</v>
      </c>
      <c r="IJ558">
        <v>0</v>
      </c>
      <c r="IK558">
        <v>0</v>
      </c>
      <c r="IL558">
        <v>0</v>
      </c>
      <c r="IM558">
        <v>0</v>
      </c>
      <c r="IN558">
        <v>0</v>
      </c>
      <c r="IO558">
        <v>0</v>
      </c>
      <c r="IP558">
        <v>0</v>
      </c>
    </row>
    <row r="559" spans="18:251" ht="16.5" hidden="1" customHeight="1">
      <c r="R559" s="95" t="s">
        <v>450</v>
      </c>
      <c r="S559" t="s">
        <v>1350</v>
      </c>
      <c r="T559">
        <v>1</v>
      </c>
      <c r="U559">
        <v>21</v>
      </c>
      <c r="V559" s="214" t="str">
        <f t="shared" si="9"/>
        <v>LTQ300121</v>
      </c>
      <c r="W559">
        <v>15034.8</v>
      </c>
      <c r="X559">
        <v>30069.599999999999</v>
      </c>
      <c r="Y559">
        <v>45104.4</v>
      </c>
      <c r="Z559">
        <v>60139.199999999997</v>
      </c>
      <c r="AA559">
        <v>75174</v>
      </c>
      <c r="AB559">
        <v>90208.8</v>
      </c>
      <c r="AC559">
        <v>105243.6</v>
      </c>
      <c r="AD559">
        <v>120278.39999999999</v>
      </c>
      <c r="AE559">
        <v>135313.20000000001</v>
      </c>
      <c r="AF559">
        <v>150348</v>
      </c>
      <c r="AG559">
        <v>165382.79999999999</v>
      </c>
      <c r="AH559">
        <v>180417.6</v>
      </c>
      <c r="AI559">
        <v>195452.4</v>
      </c>
      <c r="AJ559">
        <v>210487.2</v>
      </c>
      <c r="AK559">
        <v>225522</v>
      </c>
      <c r="AL559">
        <v>240556.79999999999</v>
      </c>
      <c r="AM559">
        <v>255591.6</v>
      </c>
      <c r="AN559">
        <v>270626.40000000002</v>
      </c>
      <c r="AO559">
        <v>285661.2</v>
      </c>
      <c r="AP559">
        <v>300696</v>
      </c>
      <c r="AQ559">
        <v>315730.8</v>
      </c>
      <c r="AR559">
        <v>330765.59999999998</v>
      </c>
      <c r="AS559">
        <v>345800.4</v>
      </c>
      <c r="AT559">
        <v>360835.2</v>
      </c>
      <c r="AU559">
        <v>375870</v>
      </c>
      <c r="AV559">
        <v>390904.8</v>
      </c>
      <c r="AW559">
        <v>405939.6</v>
      </c>
      <c r="AX559">
        <v>420974.4</v>
      </c>
      <c r="AY559">
        <v>436009.2</v>
      </c>
      <c r="AZ559">
        <v>451044</v>
      </c>
      <c r="BA559">
        <v>451044</v>
      </c>
      <c r="BB559">
        <v>451044</v>
      </c>
      <c r="BC559">
        <v>451044</v>
      </c>
      <c r="BD559">
        <v>451044</v>
      </c>
      <c r="BE559">
        <v>451044</v>
      </c>
      <c r="BF559">
        <v>451044</v>
      </c>
      <c r="BG559">
        <v>451044</v>
      </c>
      <c r="BH559">
        <v>451044</v>
      </c>
      <c r="BI559">
        <v>451044</v>
      </c>
      <c r="BJ559">
        <v>451044</v>
      </c>
      <c r="BK559">
        <v>451044</v>
      </c>
      <c r="BL559">
        <v>451044</v>
      </c>
      <c r="BM559">
        <v>451044</v>
      </c>
      <c r="BN559">
        <v>451044</v>
      </c>
      <c r="BO559">
        <v>451044</v>
      </c>
      <c r="BP559">
        <v>451044</v>
      </c>
      <c r="BQ559">
        <v>451044</v>
      </c>
      <c r="BR559">
        <v>451044</v>
      </c>
      <c r="BS559">
        <v>451044</v>
      </c>
      <c r="BT559">
        <v>451044</v>
      </c>
      <c r="BU559">
        <v>451044</v>
      </c>
      <c r="BV559">
        <v>451044</v>
      </c>
      <c r="BW559">
        <v>451044</v>
      </c>
      <c r="BX559">
        <v>451044</v>
      </c>
      <c r="BY559">
        <v>451044</v>
      </c>
      <c r="BZ559">
        <v>451044</v>
      </c>
      <c r="CA559">
        <v>451044</v>
      </c>
      <c r="CB559">
        <v>451044</v>
      </c>
      <c r="CC559">
        <v>451044</v>
      </c>
      <c r="CD559">
        <v>451044</v>
      </c>
      <c r="CE559">
        <v>451044</v>
      </c>
      <c r="CF559">
        <v>451044</v>
      </c>
      <c r="CG559">
        <v>451044</v>
      </c>
      <c r="CH559">
        <v>451044</v>
      </c>
      <c r="CI559">
        <v>451044</v>
      </c>
      <c r="CJ559">
        <v>451044</v>
      </c>
      <c r="CK559">
        <v>451044</v>
      </c>
      <c r="CL559">
        <v>451044</v>
      </c>
      <c r="CM559">
        <v>451044</v>
      </c>
      <c r="CN559">
        <v>451044</v>
      </c>
      <c r="CO559">
        <v>451044</v>
      </c>
      <c r="CP559">
        <v>451044</v>
      </c>
      <c r="CQ559">
        <v>451044</v>
      </c>
      <c r="CR559">
        <v>451044</v>
      </c>
      <c r="CS559">
        <v>451044</v>
      </c>
      <c r="CT559">
        <v>451044</v>
      </c>
      <c r="CU559">
        <v>451044</v>
      </c>
      <c r="CV559">
        <v>451044</v>
      </c>
      <c r="CW559">
        <v>451044</v>
      </c>
      <c r="CX559">
        <v>0</v>
      </c>
      <c r="CY559">
        <v>0</v>
      </c>
      <c r="CZ559">
        <v>0</v>
      </c>
      <c r="DA559">
        <v>0</v>
      </c>
      <c r="DB559">
        <v>0</v>
      </c>
      <c r="DC559">
        <v>0</v>
      </c>
      <c r="DD559">
        <v>0</v>
      </c>
      <c r="DE559">
        <v>0</v>
      </c>
      <c r="DF559">
        <v>0</v>
      </c>
      <c r="DG559">
        <v>0</v>
      </c>
      <c r="DH559">
        <v>0</v>
      </c>
      <c r="DI559">
        <v>0</v>
      </c>
      <c r="DJ559">
        <v>0</v>
      </c>
      <c r="DK559">
        <v>0</v>
      </c>
      <c r="DL559">
        <v>0</v>
      </c>
      <c r="DM559">
        <v>0</v>
      </c>
      <c r="DN559">
        <v>0</v>
      </c>
      <c r="DO559">
        <v>0</v>
      </c>
      <c r="DP559">
        <v>0</v>
      </c>
      <c r="DQ559">
        <v>0</v>
      </c>
      <c r="DR559">
        <v>0</v>
      </c>
      <c r="DS559">
        <v>0</v>
      </c>
      <c r="DT559">
        <v>0</v>
      </c>
      <c r="DU559">
        <v>0</v>
      </c>
      <c r="DV559">
        <v>0</v>
      </c>
      <c r="DW559">
        <v>0</v>
      </c>
      <c r="DX559">
        <v>0</v>
      </c>
      <c r="DY559">
        <v>0</v>
      </c>
      <c r="DZ559">
        <v>0</v>
      </c>
      <c r="EA559">
        <v>0</v>
      </c>
      <c r="EB559">
        <v>0</v>
      </c>
      <c r="EC559">
        <v>0</v>
      </c>
      <c r="EE559" s="95" t="s">
        <v>450</v>
      </c>
      <c r="EF559" t="s">
        <v>1350</v>
      </c>
      <c r="EG559">
        <v>1</v>
      </c>
      <c r="EH559">
        <v>21</v>
      </c>
      <c r="EI559" s="216" t="str">
        <f t="shared" si="10"/>
        <v>LTQ300121</v>
      </c>
      <c r="EJ559">
        <v>0</v>
      </c>
      <c r="EK559">
        <v>0</v>
      </c>
      <c r="EL559">
        <v>0</v>
      </c>
      <c r="EM559">
        <v>0</v>
      </c>
      <c r="EN559">
        <v>0</v>
      </c>
      <c r="EO559">
        <v>0</v>
      </c>
      <c r="EP559">
        <v>0</v>
      </c>
      <c r="EQ559">
        <v>0</v>
      </c>
      <c r="ER559">
        <v>0</v>
      </c>
      <c r="ES559">
        <v>0</v>
      </c>
      <c r="ET559">
        <v>0</v>
      </c>
      <c r="EU559">
        <v>0</v>
      </c>
      <c r="EV559">
        <v>0</v>
      </c>
      <c r="EW559">
        <v>0</v>
      </c>
      <c r="EX559">
        <v>0</v>
      </c>
      <c r="EY559">
        <v>0</v>
      </c>
      <c r="EZ559">
        <v>0</v>
      </c>
      <c r="FA559">
        <v>0</v>
      </c>
      <c r="FB559">
        <v>0</v>
      </c>
      <c r="FC559">
        <v>0</v>
      </c>
      <c r="FD559">
        <v>0</v>
      </c>
      <c r="FE559">
        <v>0</v>
      </c>
      <c r="FF559">
        <v>0</v>
      </c>
      <c r="FG559">
        <v>0</v>
      </c>
      <c r="FH559">
        <v>0</v>
      </c>
      <c r="FI559">
        <v>0</v>
      </c>
      <c r="FJ559">
        <v>0</v>
      </c>
      <c r="FK559">
        <v>0</v>
      </c>
      <c r="FL559">
        <v>0</v>
      </c>
      <c r="FM559">
        <v>0</v>
      </c>
      <c r="FN559">
        <v>0</v>
      </c>
      <c r="FO559">
        <v>0</v>
      </c>
      <c r="FP559">
        <v>0</v>
      </c>
      <c r="FQ559">
        <v>0</v>
      </c>
      <c r="FR559">
        <v>0</v>
      </c>
      <c r="FS559">
        <v>0</v>
      </c>
      <c r="FT559">
        <v>0</v>
      </c>
      <c r="FU559">
        <v>0</v>
      </c>
      <c r="FV559">
        <v>0</v>
      </c>
      <c r="FW559">
        <v>0</v>
      </c>
      <c r="FX559">
        <v>0</v>
      </c>
      <c r="FY559">
        <v>0</v>
      </c>
      <c r="FZ559">
        <v>0</v>
      </c>
      <c r="GA559">
        <v>0</v>
      </c>
      <c r="GB559">
        <v>0</v>
      </c>
      <c r="GC559">
        <v>0</v>
      </c>
      <c r="GD559">
        <v>0</v>
      </c>
      <c r="GE559">
        <v>0</v>
      </c>
      <c r="GF559">
        <v>0</v>
      </c>
      <c r="GG559">
        <v>0</v>
      </c>
      <c r="GH559">
        <v>0</v>
      </c>
      <c r="GI559">
        <v>0</v>
      </c>
      <c r="GJ559">
        <v>0</v>
      </c>
      <c r="GK559">
        <v>0</v>
      </c>
      <c r="GL559">
        <v>0</v>
      </c>
      <c r="GM559">
        <v>0</v>
      </c>
      <c r="GN559">
        <v>0</v>
      </c>
      <c r="GO559">
        <v>0</v>
      </c>
      <c r="GP559">
        <v>0</v>
      </c>
      <c r="GQ559">
        <v>0</v>
      </c>
      <c r="GR559">
        <v>0</v>
      </c>
      <c r="GS559">
        <v>0</v>
      </c>
      <c r="GT559">
        <v>0</v>
      </c>
      <c r="GU559">
        <v>0</v>
      </c>
      <c r="GV559">
        <v>0</v>
      </c>
      <c r="GW559">
        <v>0</v>
      </c>
      <c r="GX559">
        <v>0</v>
      </c>
      <c r="GY559">
        <v>0</v>
      </c>
      <c r="GZ559">
        <v>0</v>
      </c>
      <c r="HA559">
        <v>0</v>
      </c>
      <c r="HB559">
        <v>0</v>
      </c>
      <c r="HC559">
        <v>0</v>
      </c>
      <c r="HD559">
        <v>0</v>
      </c>
      <c r="HE559">
        <v>0</v>
      </c>
      <c r="HF559">
        <v>0</v>
      </c>
      <c r="HG559">
        <v>0</v>
      </c>
      <c r="HH559">
        <v>0</v>
      </c>
      <c r="HI559">
        <v>0</v>
      </c>
      <c r="HJ559">
        <v>451044</v>
      </c>
      <c r="HK559">
        <v>0</v>
      </c>
      <c r="HL559">
        <v>0</v>
      </c>
      <c r="HM559">
        <v>0</v>
      </c>
      <c r="HN559">
        <v>0</v>
      </c>
      <c r="HO559">
        <v>0</v>
      </c>
      <c r="HP559">
        <v>0</v>
      </c>
      <c r="HQ559">
        <v>0</v>
      </c>
      <c r="HR559">
        <v>0</v>
      </c>
      <c r="HS559">
        <v>0</v>
      </c>
      <c r="HT559">
        <v>0</v>
      </c>
      <c r="HU559">
        <v>0</v>
      </c>
      <c r="HV559">
        <v>0</v>
      </c>
      <c r="HW559">
        <v>0</v>
      </c>
      <c r="HX559">
        <v>0</v>
      </c>
      <c r="HY559">
        <v>0</v>
      </c>
      <c r="HZ559">
        <v>0</v>
      </c>
      <c r="IA559">
        <v>0</v>
      </c>
      <c r="IB559">
        <v>0</v>
      </c>
      <c r="IC559">
        <v>0</v>
      </c>
      <c r="ID559">
        <v>0</v>
      </c>
      <c r="IE559">
        <v>0</v>
      </c>
      <c r="IF559">
        <v>0</v>
      </c>
      <c r="IG559">
        <v>0</v>
      </c>
      <c r="IH559">
        <v>0</v>
      </c>
      <c r="II559">
        <v>0</v>
      </c>
      <c r="IJ559">
        <v>0</v>
      </c>
      <c r="IK559">
        <v>0</v>
      </c>
      <c r="IL559">
        <v>0</v>
      </c>
      <c r="IM559">
        <v>0</v>
      </c>
      <c r="IN559">
        <v>0</v>
      </c>
      <c r="IO559">
        <v>0</v>
      </c>
      <c r="IP559">
        <v>0</v>
      </c>
    </row>
    <row r="560" spans="18:251" ht="16.5" hidden="1" customHeight="1">
      <c r="R560" s="95" t="s">
        <v>450</v>
      </c>
      <c r="S560" t="s">
        <v>1350</v>
      </c>
      <c r="T560">
        <v>1</v>
      </c>
      <c r="U560">
        <v>22</v>
      </c>
      <c r="V560" s="214" t="str">
        <f t="shared" si="9"/>
        <v>LTQ300122</v>
      </c>
      <c r="W560">
        <v>15453</v>
      </c>
      <c r="X560">
        <v>30906</v>
      </c>
      <c r="Y560">
        <v>46359</v>
      </c>
      <c r="Z560">
        <v>61812</v>
      </c>
      <c r="AA560">
        <v>77265</v>
      </c>
      <c r="AB560">
        <v>92718</v>
      </c>
      <c r="AC560">
        <v>108171</v>
      </c>
      <c r="AD560">
        <v>123624</v>
      </c>
      <c r="AE560">
        <v>139077</v>
      </c>
      <c r="AF560">
        <v>154530</v>
      </c>
      <c r="AG560">
        <v>169983</v>
      </c>
      <c r="AH560">
        <v>185436</v>
      </c>
      <c r="AI560">
        <v>200889</v>
      </c>
      <c r="AJ560">
        <v>216342</v>
      </c>
      <c r="AK560">
        <v>231795</v>
      </c>
      <c r="AL560">
        <v>247248</v>
      </c>
      <c r="AM560">
        <v>262701</v>
      </c>
      <c r="AN560">
        <v>278154</v>
      </c>
      <c r="AO560">
        <v>293607</v>
      </c>
      <c r="AP560">
        <v>309060</v>
      </c>
      <c r="AQ560">
        <v>324513</v>
      </c>
      <c r="AR560">
        <v>339966</v>
      </c>
      <c r="AS560">
        <v>355419</v>
      </c>
      <c r="AT560">
        <v>370872</v>
      </c>
      <c r="AU560">
        <v>386325</v>
      </c>
      <c r="AV560">
        <v>401778</v>
      </c>
      <c r="AW560">
        <v>417231</v>
      </c>
      <c r="AX560">
        <v>432684</v>
      </c>
      <c r="AY560">
        <v>448137</v>
      </c>
      <c r="AZ560">
        <v>463590</v>
      </c>
      <c r="BA560">
        <v>463590</v>
      </c>
      <c r="BB560">
        <v>463590</v>
      </c>
      <c r="BC560">
        <v>463590</v>
      </c>
      <c r="BD560">
        <v>463590</v>
      </c>
      <c r="BE560">
        <v>463590</v>
      </c>
      <c r="BF560">
        <v>463590</v>
      </c>
      <c r="BG560">
        <v>463590</v>
      </c>
      <c r="BH560">
        <v>463590</v>
      </c>
      <c r="BI560">
        <v>463590</v>
      </c>
      <c r="BJ560">
        <v>463590</v>
      </c>
      <c r="BK560">
        <v>463590</v>
      </c>
      <c r="BL560">
        <v>463590</v>
      </c>
      <c r="BM560">
        <v>463590</v>
      </c>
      <c r="BN560">
        <v>463590</v>
      </c>
      <c r="BO560">
        <v>463590</v>
      </c>
      <c r="BP560">
        <v>463590</v>
      </c>
      <c r="BQ560">
        <v>463590</v>
      </c>
      <c r="BR560">
        <v>463590</v>
      </c>
      <c r="BS560">
        <v>463590</v>
      </c>
      <c r="BT560">
        <v>463590</v>
      </c>
      <c r="BU560">
        <v>463590</v>
      </c>
      <c r="BV560">
        <v>463590</v>
      </c>
      <c r="BW560">
        <v>463590</v>
      </c>
      <c r="BX560">
        <v>463590</v>
      </c>
      <c r="BY560">
        <v>463590</v>
      </c>
      <c r="BZ560">
        <v>463590</v>
      </c>
      <c r="CA560">
        <v>463590</v>
      </c>
      <c r="CB560">
        <v>463590</v>
      </c>
      <c r="CC560">
        <v>463590</v>
      </c>
      <c r="CD560">
        <v>463590</v>
      </c>
      <c r="CE560">
        <v>463590</v>
      </c>
      <c r="CF560">
        <v>463590</v>
      </c>
      <c r="CG560">
        <v>463590</v>
      </c>
      <c r="CH560">
        <v>463590</v>
      </c>
      <c r="CI560">
        <v>463590</v>
      </c>
      <c r="CJ560">
        <v>463590</v>
      </c>
      <c r="CK560">
        <v>463590</v>
      </c>
      <c r="CL560">
        <v>463590</v>
      </c>
      <c r="CM560">
        <v>463590</v>
      </c>
      <c r="CN560">
        <v>463590</v>
      </c>
      <c r="CO560">
        <v>463590</v>
      </c>
      <c r="CP560">
        <v>463590</v>
      </c>
      <c r="CQ560">
        <v>463590</v>
      </c>
      <c r="CR560">
        <v>463590</v>
      </c>
      <c r="CS560">
        <v>463590</v>
      </c>
      <c r="CT560">
        <v>463590</v>
      </c>
      <c r="CU560">
        <v>463590</v>
      </c>
      <c r="CV560">
        <v>463590</v>
      </c>
      <c r="CW560">
        <v>0</v>
      </c>
      <c r="CX560">
        <v>0</v>
      </c>
      <c r="CY560">
        <v>0</v>
      </c>
      <c r="CZ560">
        <v>0</v>
      </c>
      <c r="DA560">
        <v>0</v>
      </c>
      <c r="DB560">
        <v>0</v>
      </c>
      <c r="DC560">
        <v>0</v>
      </c>
      <c r="DD560">
        <v>0</v>
      </c>
      <c r="DE560">
        <v>0</v>
      </c>
      <c r="DF560">
        <v>0</v>
      </c>
      <c r="DG560">
        <v>0</v>
      </c>
      <c r="DH560">
        <v>0</v>
      </c>
      <c r="DI560">
        <v>0</v>
      </c>
      <c r="DJ560">
        <v>0</v>
      </c>
      <c r="DK560">
        <v>0</v>
      </c>
      <c r="DL560">
        <v>0</v>
      </c>
      <c r="DM560">
        <v>0</v>
      </c>
      <c r="DN560">
        <v>0</v>
      </c>
      <c r="DO560">
        <v>0</v>
      </c>
      <c r="DP560">
        <v>0</v>
      </c>
      <c r="DQ560">
        <v>0</v>
      </c>
      <c r="DR560">
        <v>0</v>
      </c>
      <c r="DS560">
        <v>0</v>
      </c>
      <c r="DT560">
        <v>0</v>
      </c>
      <c r="DU560">
        <v>0</v>
      </c>
      <c r="DV560">
        <v>0</v>
      </c>
      <c r="DW560">
        <v>0</v>
      </c>
      <c r="DX560">
        <v>0</v>
      </c>
      <c r="DY560">
        <v>0</v>
      </c>
      <c r="DZ560">
        <v>0</v>
      </c>
      <c r="EA560">
        <v>0</v>
      </c>
      <c r="EB560">
        <v>0</v>
      </c>
      <c r="EC560">
        <v>0</v>
      </c>
      <c r="EE560" s="95" t="s">
        <v>450</v>
      </c>
      <c r="EF560" t="s">
        <v>1350</v>
      </c>
      <c r="EG560">
        <v>1</v>
      </c>
      <c r="EH560">
        <v>22</v>
      </c>
      <c r="EI560" s="216" t="str">
        <f t="shared" si="10"/>
        <v>LTQ300122</v>
      </c>
      <c r="EJ560">
        <v>0</v>
      </c>
      <c r="EK560">
        <v>0</v>
      </c>
      <c r="EL560">
        <v>0</v>
      </c>
      <c r="EM560">
        <v>0</v>
      </c>
      <c r="EN560">
        <v>0</v>
      </c>
      <c r="EO560">
        <v>0</v>
      </c>
      <c r="EP560">
        <v>0</v>
      </c>
      <c r="EQ560">
        <v>0</v>
      </c>
      <c r="ER560">
        <v>0</v>
      </c>
      <c r="ES560">
        <v>0</v>
      </c>
      <c r="ET560">
        <v>0</v>
      </c>
      <c r="EU560">
        <v>0</v>
      </c>
      <c r="EV560">
        <v>0</v>
      </c>
      <c r="EW560">
        <v>0</v>
      </c>
      <c r="EX560">
        <v>0</v>
      </c>
      <c r="EY560">
        <v>0</v>
      </c>
      <c r="EZ560">
        <v>0</v>
      </c>
      <c r="FA560">
        <v>0</v>
      </c>
      <c r="FB560">
        <v>0</v>
      </c>
      <c r="FC560">
        <v>0</v>
      </c>
      <c r="FD560">
        <v>0</v>
      </c>
      <c r="FE560">
        <v>0</v>
      </c>
      <c r="FF560">
        <v>0</v>
      </c>
      <c r="FG560">
        <v>0</v>
      </c>
      <c r="FH560">
        <v>0</v>
      </c>
      <c r="FI560">
        <v>0</v>
      </c>
      <c r="FJ560">
        <v>0</v>
      </c>
      <c r="FK560">
        <v>0</v>
      </c>
      <c r="FL560">
        <v>0</v>
      </c>
      <c r="FM560">
        <v>0</v>
      </c>
      <c r="FN560">
        <v>0</v>
      </c>
      <c r="FO560">
        <v>0</v>
      </c>
      <c r="FP560">
        <v>0</v>
      </c>
      <c r="FQ560">
        <v>0</v>
      </c>
      <c r="FR560">
        <v>0</v>
      </c>
      <c r="FS560">
        <v>0</v>
      </c>
      <c r="FT560">
        <v>0</v>
      </c>
      <c r="FU560">
        <v>0</v>
      </c>
      <c r="FV560">
        <v>0</v>
      </c>
      <c r="FW560">
        <v>0</v>
      </c>
      <c r="FX560">
        <v>0</v>
      </c>
      <c r="FY560">
        <v>0</v>
      </c>
      <c r="FZ560">
        <v>0</v>
      </c>
      <c r="GA560">
        <v>0</v>
      </c>
      <c r="GB560">
        <v>0</v>
      </c>
      <c r="GC560">
        <v>0</v>
      </c>
      <c r="GD560">
        <v>0</v>
      </c>
      <c r="GE560">
        <v>0</v>
      </c>
      <c r="GF560">
        <v>0</v>
      </c>
      <c r="GG560">
        <v>0</v>
      </c>
      <c r="GH560">
        <v>0</v>
      </c>
      <c r="GI560">
        <v>0</v>
      </c>
      <c r="GJ560">
        <v>0</v>
      </c>
      <c r="GK560">
        <v>0</v>
      </c>
      <c r="GL560">
        <v>0</v>
      </c>
      <c r="GM560">
        <v>0</v>
      </c>
      <c r="GN560">
        <v>0</v>
      </c>
      <c r="GO560">
        <v>0</v>
      </c>
      <c r="GP560">
        <v>0</v>
      </c>
      <c r="GQ560">
        <v>0</v>
      </c>
      <c r="GR560">
        <v>0</v>
      </c>
      <c r="GS560">
        <v>0</v>
      </c>
      <c r="GT560">
        <v>0</v>
      </c>
      <c r="GU560">
        <v>0</v>
      </c>
      <c r="GV560">
        <v>0</v>
      </c>
      <c r="GW560">
        <v>0</v>
      </c>
      <c r="GX560">
        <v>0</v>
      </c>
      <c r="GY560">
        <v>0</v>
      </c>
      <c r="GZ560">
        <v>0</v>
      </c>
      <c r="HA560">
        <v>0</v>
      </c>
      <c r="HB560">
        <v>0</v>
      </c>
      <c r="HC560">
        <v>0</v>
      </c>
      <c r="HD560">
        <v>0</v>
      </c>
      <c r="HE560">
        <v>0</v>
      </c>
      <c r="HF560">
        <v>0</v>
      </c>
      <c r="HG560">
        <v>0</v>
      </c>
      <c r="HH560">
        <v>0</v>
      </c>
      <c r="HI560">
        <v>463590</v>
      </c>
      <c r="HJ560">
        <v>0</v>
      </c>
      <c r="HK560">
        <v>0</v>
      </c>
      <c r="HL560">
        <v>0</v>
      </c>
      <c r="HM560">
        <v>0</v>
      </c>
      <c r="HN560">
        <v>0</v>
      </c>
      <c r="HO560">
        <v>0</v>
      </c>
      <c r="HP560">
        <v>0</v>
      </c>
      <c r="HQ560">
        <v>0</v>
      </c>
      <c r="HR560">
        <v>0</v>
      </c>
      <c r="HS560">
        <v>0</v>
      </c>
      <c r="HT560">
        <v>0</v>
      </c>
      <c r="HU560">
        <v>0</v>
      </c>
      <c r="HV560">
        <v>0</v>
      </c>
      <c r="HW560">
        <v>0</v>
      </c>
      <c r="HX560">
        <v>0</v>
      </c>
      <c r="HY560">
        <v>0</v>
      </c>
      <c r="HZ560">
        <v>0</v>
      </c>
      <c r="IA560">
        <v>0</v>
      </c>
      <c r="IB560">
        <v>0</v>
      </c>
      <c r="IC560">
        <v>0</v>
      </c>
      <c r="ID560">
        <v>0</v>
      </c>
      <c r="IE560">
        <v>0</v>
      </c>
      <c r="IF560">
        <v>0</v>
      </c>
      <c r="IG560">
        <v>0</v>
      </c>
      <c r="IH560">
        <v>0</v>
      </c>
      <c r="II560">
        <v>0</v>
      </c>
      <c r="IJ560">
        <v>0</v>
      </c>
      <c r="IK560">
        <v>0</v>
      </c>
      <c r="IL560">
        <v>0</v>
      </c>
      <c r="IM560">
        <v>0</v>
      </c>
      <c r="IN560">
        <v>0</v>
      </c>
      <c r="IO560">
        <v>0</v>
      </c>
      <c r="IP560">
        <v>0</v>
      </c>
    </row>
    <row r="561" spans="18:250" ht="16.5" hidden="1" customHeight="1">
      <c r="R561" s="95" t="s">
        <v>450</v>
      </c>
      <c r="S561" t="s">
        <v>1350</v>
      </c>
      <c r="T561">
        <v>1</v>
      </c>
      <c r="U561">
        <v>23</v>
      </c>
      <c r="V561" s="214" t="str">
        <f t="shared" si="9"/>
        <v>LTQ300123</v>
      </c>
      <c r="W561">
        <v>15871.2</v>
      </c>
      <c r="X561">
        <v>31742.400000000001</v>
      </c>
      <c r="Y561">
        <v>47613.599999999999</v>
      </c>
      <c r="Z561">
        <v>63484.800000000003</v>
      </c>
      <c r="AA561">
        <v>79356</v>
      </c>
      <c r="AB561">
        <v>95227.199999999997</v>
      </c>
      <c r="AC561">
        <v>111098.4</v>
      </c>
      <c r="AD561">
        <v>126969.60000000001</v>
      </c>
      <c r="AE561">
        <v>142840.79999999999</v>
      </c>
      <c r="AF561">
        <v>158712</v>
      </c>
      <c r="AG561">
        <v>174583.2</v>
      </c>
      <c r="AH561">
        <v>190454.39999999999</v>
      </c>
      <c r="AI561">
        <v>206325.6</v>
      </c>
      <c r="AJ561">
        <v>222196.8</v>
      </c>
      <c r="AK561">
        <v>238068</v>
      </c>
      <c r="AL561">
        <v>253939.20000000001</v>
      </c>
      <c r="AM561">
        <v>269810.40000000002</v>
      </c>
      <c r="AN561">
        <v>285681.59999999998</v>
      </c>
      <c r="AO561">
        <v>301552.8</v>
      </c>
      <c r="AP561">
        <v>317424</v>
      </c>
      <c r="AQ561">
        <v>333295.2</v>
      </c>
      <c r="AR561">
        <v>349166.4</v>
      </c>
      <c r="AS561">
        <v>365037.6</v>
      </c>
      <c r="AT561">
        <v>380908.79999999999</v>
      </c>
      <c r="AU561">
        <v>396780</v>
      </c>
      <c r="AV561">
        <v>412651.2</v>
      </c>
      <c r="AW561">
        <v>428522.4</v>
      </c>
      <c r="AX561">
        <v>444393.6</v>
      </c>
      <c r="AY561">
        <v>460264.8</v>
      </c>
      <c r="AZ561">
        <v>476136</v>
      </c>
      <c r="BA561">
        <v>476136</v>
      </c>
      <c r="BB561">
        <v>476136</v>
      </c>
      <c r="BC561">
        <v>476136</v>
      </c>
      <c r="BD561">
        <v>476136</v>
      </c>
      <c r="BE561">
        <v>476136</v>
      </c>
      <c r="BF561">
        <v>476136</v>
      </c>
      <c r="BG561">
        <v>476136</v>
      </c>
      <c r="BH561">
        <v>476136</v>
      </c>
      <c r="BI561">
        <v>476136</v>
      </c>
      <c r="BJ561">
        <v>476136</v>
      </c>
      <c r="BK561">
        <v>476136</v>
      </c>
      <c r="BL561">
        <v>476136</v>
      </c>
      <c r="BM561">
        <v>476136</v>
      </c>
      <c r="BN561">
        <v>476136</v>
      </c>
      <c r="BO561">
        <v>476136</v>
      </c>
      <c r="BP561">
        <v>476136</v>
      </c>
      <c r="BQ561">
        <v>476136</v>
      </c>
      <c r="BR561">
        <v>476136</v>
      </c>
      <c r="BS561">
        <v>476136</v>
      </c>
      <c r="BT561">
        <v>476136</v>
      </c>
      <c r="BU561">
        <v>476136</v>
      </c>
      <c r="BV561">
        <v>476136</v>
      </c>
      <c r="BW561">
        <v>476136</v>
      </c>
      <c r="BX561">
        <v>476136</v>
      </c>
      <c r="BY561">
        <v>476136</v>
      </c>
      <c r="BZ561">
        <v>476136</v>
      </c>
      <c r="CA561">
        <v>476136</v>
      </c>
      <c r="CB561">
        <v>476136</v>
      </c>
      <c r="CC561">
        <v>476136</v>
      </c>
      <c r="CD561">
        <v>476136</v>
      </c>
      <c r="CE561">
        <v>476136</v>
      </c>
      <c r="CF561">
        <v>476136</v>
      </c>
      <c r="CG561">
        <v>476136</v>
      </c>
      <c r="CH561">
        <v>476136</v>
      </c>
      <c r="CI561">
        <v>476136</v>
      </c>
      <c r="CJ561">
        <v>476136</v>
      </c>
      <c r="CK561">
        <v>476136</v>
      </c>
      <c r="CL561">
        <v>476136</v>
      </c>
      <c r="CM561">
        <v>476136</v>
      </c>
      <c r="CN561">
        <v>476136</v>
      </c>
      <c r="CO561">
        <v>476136</v>
      </c>
      <c r="CP561">
        <v>476136</v>
      </c>
      <c r="CQ561">
        <v>476136</v>
      </c>
      <c r="CR561">
        <v>476136</v>
      </c>
      <c r="CS561">
        <v>476136</v>
      </c>
      <c r="CT561">
        <v>476136</v>
      </c>
      <c r="CU561">
        <v>476136</v>
      </c>
      <c r="CV561">
        <v>0</v>
      </c>
      <c r="CW561">
        <v>0</v>
      </c>
      <c r="CX561">
        <v>0</v>
      </c>
      <c r="CY561">
        <v>0</v>
      </c>
      <c r="CZ561">
        <v>0</v>
      </c>
      <c r="DA561">
        <v>0</v>
      </c>
      <c r="DB561">
        <v>0</v>
      </c>
      <c r="DC561">
        <v>0</v>
      </c>
      <c r="DD561">
        <v>0</v>
      </c>
      <c r="DE561">
        <v>0</v>
      </c>
      <c r="DF561">
        <v>0</v>
      </c>
      <c r="DG561">
        <v>0</v>
      </c>
      <c r="DH561">
        <v>0</v>
      </c>
      <c r="DI561">
        <v>0</v>
      </c>
      <c r="DJ561">
        <v>0</v>
      </c>
      <c r="DK561">
        <v>0</v>
      </c>
      <c r="DL561">
        <v>0</v>
      </c>
      <c r="DM561">
        <v>0</v>
      </c>
      <c r="DN561">
        <v>0</v>
      </c>
      <c r="DO561">
        <v>0</v>
      </c>
      <c r="DP561">
        <v>0</v>
      </c>
      <c r="DQ561">
        <v>0</v>
      </c>
      <c r="DR561">
        <v>0</v>
      </c>
      <c r="DS561">
        <v>0</v>
      </c>
      <c r="DT561">
        <v>0</v>
      </c>
      <c r="DU561">
        <v>0</v>
      </c>
      <c r="DV561">
        <v>0</v>
      </c>
      <c r="DW561">
        <v>0</v>
      </c>
      <c r="DX561">
        <v>0</v>
      </c>
      <c r="DY561">
        <v>0</v>
      </c>
      <c r="DZ561">
        <v>0</v>
      </c>
      <c r="EA561">
        <v>0</v>
      </c>
      <c r="EB561">
        <v>0</v>
      </c>
      <c r="EC561">
        <v>0</v>
      </c>
      <c r="EE561" s="95" t="s">
        <v>450</v>
      </c>
      <c r="EF561" t="s">
        <v>1350</v>
      </c>
      <c r="EG561">
        <v>1</v>
      </c>
      <c r="EH561">
        <v>23</v>
      </c>
      <c r="EI561" s="216" t="str">
        <f t="shared" si="10"/>
        <v>LTQ300123</v>
      </c>
      <c r="EJ561">
        <v>0</v>
      </c>
      <c r="EK561">
        <v>0</v>
      </c>
      <c r="EL561">
        <v>0</v>
      </c>
      <c r="EM561">
        <v>0</v>
      </c>
      <c r="EN561">
        <v>0</v>
      </c>
      <c r="EO561">
        <v>0</v>
      </c>
      <c r="EP561">
        <v>0</v>
      </c>
      <c r="EQ561">
        <v>0</v>
      </c>
      <c r="ER561">
        <v>0</v>
      </c>
      <c r="ES561">
        <v>0</v>
      </c>
      <c r="ET561">
        <v>0</v>
      </c>
      <c r="EU561">
        <v>0</v>
      </c>
      <c r="EV561">
        <v>0</v>
      </c>
      <c r="EW561">
        <v>0</v>
      </c>
      <c r="EX561">
        <v>0</v>
      </c>
      <c r="EY561">
        <v>0</v>
      </c>
      <c r="EZ561">
        <v>0</v>
      </c>
      <c r="FA561">
        <v>0</v>
      </c>
      <c r="FB561">
        <v>0</v>
      </c>
      <c r="FC561">
        <v>0</v>
      </c>
      <c r="FD561">
        <v>0</v>
      </c>
      <c r="FE561">
        <v>0</v>
      </c>
      <c r="FF561">
        <v>0</v>
      </c>
      <c r="FG561">
        <v>0</v>
      </c>
      <c r="FH561">
        <v>0</v>
      </c>
      <c r="FI561">
        <v>0</v>
      </c>
      <c r="FJ561">
        <v>0</v>
      </c>
      <c r="FK561">
        <v>0</v>
      </c>
      <c r="FL561">
        <v>0</v>
      </c>
      <c r="FM561">
        <v>0</v>
      </c>
      <c r="FN561">
        <v>0</v>
      </c>
      <c r="FO561">
        <v>0</v>
      </c>
      <c r="FP561">
        <v>0</v>
      </c>
      <c r="FQ561">
        <v>0</v>
      </c>
      <c r="FR561">
        <v>0</v>
      </c>
      <c r="FS561">
        <v>0</v>
      </c>
      <c r="FT561">
        <v>0</v>
      </c>
      <c r="FU561">
        <v>0</v>
      </c>
      <c r="FV561">
        <v>0</v>
      </c>
      <c r="FW561">
        <v>0</v>
      </c>
      <c r="FX561">
        <v>0</v>
      </c>
      <c r="FY561">
        <v>0</v>
      </c>
      <c r="FZ561">
        <v>0</v>
      </c>
      <c r="GA561">
        <v>0</v>
      </c>
      <c r="GB561">
        <v>0</v>
      </c>
      <c r="GC561">
        <v>0</v>
      </c>
      <c r="GD561">
        <v>0</v>
      </c>
      <c r="GE561">
        <v>0</v>
      </c>
      <c r="GF561">
        <v>0</v>
      </c>
      <c r="GG561">
        <v>0</v>
      </c>
      <c r="GH561">
        <v>0</v>
      </c>
      <c r="GI561">
        <v>0</v>
      </c>
      <c r="GJ561">
        <v>0</v>
      </c>
      <c r="GK561">
        <v>0</v>
      </c>
      <c r="GL561">
        <v>0</v>
      </c>
      <c r="GM561">
        <v>0</v>
      </c>
      <c r="GN561">
        <v>0</v>
      </c>
      <c r="GO561">
        <v>0</v>
      </c>
      <c r="GP561">
        <v>0</v>
      </c>
      <c r="GQ561">
        <v>0</v>
      </c>
      <c r="GR561">
        <v>0</v>
      </c>
      <c r="GS561">
        <v>0</v>
      </c>
      <c r="GT561">
        <v>0</v>
      </c>
      <c r="GU561">
        <v>0</v>
      </c>
      <c r="GV561">
        <v>0</v>
      </c>
      <c r="GW561">
        <v>0</v>
      </c>
      <c r="GX561">
        <v>0</v>
      </c>
      <c r="GY561">
        <v>0</v>
      </c>
      <c r="GZ561">
        <v>0</v>
      </c>
      <c r="HA561">
        <v>0</v>
      </c>
      <c r="HB561">
        <v>0</v>
      </c>
      <c r="HC561">
        <v>0</v>
      </c>
      <c r="HD561">
        <v>0</v>
      </c>
      <c r="HE561">
        <v>0</v>
      </c>
      <c r="HF561">
        <v>0</v>
      </c>
      <c r="HG561">
        <v>0</v>
      </c>
      <c r="HH561">
        <v>476136</v>
      </c>
      <c r="HI561">
        <v>0</v>
      </c>
      <c r="HJ561">
        <v>0</v>
      </c>
      <c r="HK561">
        <v>0</v>
      </c>
      <c r="HL561">
        <v>0</v>
      </c>
      <c r="HM561">
        <v>0</v>
      </c>
      <c r="HN561">
        <v>0</v>
      </c>
      <c r="HO561">
        <v>0</v>
      </c>
      <c r="HP561">
        <v>0</v>
      </c>
      <c r="HQ561">
        <v>0</v>
      </c>
      <c r="HR561">
        <v>0</v>
      </c>
      <c r="HS561">
        <v>0</v>
      </c>
      <c r="HT561">
        <v>0</v>
      </c>
      <c r="HU561">
        <v>0</v>
      </c>
      <c r="HV561">
        <v>0</v>
      </c>
      <c r="HW561">
        <v>0</v>
      </c>
      <c r="HX561">
        <v>0</v>
      </c>
      <c r="HY561">
        <v>0</v>
      </c>
      <c r="HZ561">
        <v>0</v>
      </c>
      <c r="IA561">
        <v>0</v>
      </c>
      <c r="IB561">
        <v>0</v>
      </c>
      <c r="IC561">
        <v>0</v>
      </c>
      <c r="ID561">
        <v>0</v>
      </c>
      <c r="IE561">
        <v>0</v>
      </c>
      <c r="IF561">
        <v>0</v>
      </c>
      <c r="IG561">
        <v>0</v>
      </c>
      <c r="IH561">
        <v>0</v>
      </c>
      <c r="II561">
        <v>0</v>
      </c>
      <c r="IJ561">
        <v>0</v>
      </c>
      <c r="IK561">
        <v>0</v>
      </c>
      <c r="IL561">
        <v>0</v>
      </c>
      <c r="IM561">
        <v>0</v>
      </c>
      <c r="IN561">
        <v>0</v>
      </c>
      <c r="IO561">
        <v>0</v>
      </c>
      <c r="IP561">
        <v>0</v>
      </c>
    </row>
    <row r="562" spans="18:250" ht="16.5" hidden="1" customHeight="1">
      <c r="R562" s="95" t="s">
        <v>450</v>
      </c>
      <c r="S562" t="s">
        <v>1350</v>
      </c>
      <c r="T562">
        <v>1</v>
      </c>
      <c r="U562">
        <v>24</v>
      </c>
      <c r="V562" s="214" t="str">
        <f t="shared" si="9"/>
        <v>LTQ300124</v>
      </c>
      <c r="W562">
        <v>16391.400000000001</v>
      </c>
      <c r="X562">
        <v>32782.800000000003</v>
      </c>
      <c r="Y562">
        <v>49174.2</v>
      </c>
      <c r="Z562">
        <v>65565.600000000006</v>
      </c>
      <c r="AA562">
        <v>81957</v>
      </c>
      <c r="AB562">
        <v>98348.4</v>
      </c>
      <c r="AC562">
        <v>114739.8</v>
      </c>
      <c r="AD562">
        <v>131131.20000000001</v>
      </c>
      <c r="AE562">
        <v>147522.6</v>
      </c>
      <c r="AF562">
        <v>163914</v>
      </c>
      <c r="AG562">
        <v>180305.4</v>
      </c>
      <c r="AH562">
        <v>196696.8</v>
      </c>
      <c r="AI562">
        <v>213088.2</v>
      </c>
      <c r="AJ562">
        <v>229479.6</v>
      </c>
      <c r="AK562">
        <v>245871</v>
      </c>
      <c r="AL562">
        <v>262262.40000000002</v>
      </c>
      <c r="AM562">
        <v>278653.8</v>
      </c>
      <c r="AN562">
        <v>295045.2</v>
      </c>
      <c r="AO562">
        <v>311436.59999999998</v>
      </c>
      <c r="AP562">
        <v>327828</v>
      </c>
      <c r="AQ562">
        <v>344219.4</v>
      </c>
      <c r="AR562">
        <v>360610.8</v>
      </c>
      <c r="AS562">
        <v>377002.2</v>
      </c>
      <c r="AT562">
        <v>393393.6</v>
      </c>
      <c r="AU562">
        <v>409785</v>
      </c>
      <c r="AV562">
        <v>426176.4</v>
      </c>
      <c r="AW562">
        <v>442567.8</v>
      </c>
      <c r="AX562">
        <v>458959.2</v>
      </c>
      <c r="AY562">
        <v>475350.6</v>
      </c>
      <c r="AZ562">
        <v>491742</v>
      </c>
      <c r="BA562">
        <v>491742</v>
      </c>
      <c r="BB562">
        <v>491742</v>
      </c>
      <c r="BC562">
        <v>491742</v>
      </c>
      <c r="BD562">
        <v>491742</v>
      </c>
      <c r="BE562">
        <v>491742</v>
      </c>
      <c r="BF562">
        <v>491742</v>
      </c>
      <c r="BG562">
        <v>491742</v>
      </c>
      <c r="BH562">
        <v>491742</v>
      </c>
      <c r="BI562">
        <v>491742</v>
      </c>
      <c r="BJ562">
        <v>491742</v>
      </c>
      <c r="BK562">
        <v>491742</v>
      </c>
      <c r="BL562">
        <v>491742</v>
      </c>
      <c r="BM562">
        <v>491742</v>
      </c>
      <c r="BN562">
        <v>491742</v>
      </c>
      <c r="BO562">
        <v>491742</v>
      </c>
      <c r="BP562">
        <v>491742</v>
      </c>
      <c r="BQ562">
        <v>491742</v>
      </c>
      <c r="BR562">
        <v>491742</v>
      </c>
      <c r="BS562">
        <v>491742</v>
      </c>
      <c r="BT562">
        <v>491742</v>
      </c>
      <c r="BU562">
        <v>491742</v>
      </c>
      <c r="BV562">
        <v>491742</v>
      </c>
      <c r="BW562">
        <v>491742</v>
      </c>
      <c r="BX562">
        <v>491742</v>
      </c>
      <c r="BY562">
        <v>491742</v>
      </c>
      <c r="BZ562">
        <v>491742</v>
      </c>
      <c r="CA562">
        <v>491742</v>
      </c>
      <c r="CB562">
        <v>491742</v>
      </c>
      <c r="CC562">
        <v>491742</v>
      </c>
      <c r="CD562">
        <v>491742</v>
      </c>
      <c r="CE562">
        <v>491742</v>
      </c>
      <c r="CF562">
        <v>491742</v>
      </c>
      <c r="CG562">
        <v>491742</v>
      </c>
      <c r="CH562">
        <v>491742</v>
      </c>
      <c r="CI562">
        <v>491742</v>
      </c>
      <c r="CJ562">
        <v>491742</v>
      </c>
      <c r="CK562">
        <v>491742</v>
      </c>
      <c r="CL562">
        <v>491742</v>
      </c>
      <c r="CM562">
        <v>491742</v>
      </c>
      <c r="CN562">
        <v>491742</v>
      </c>
      <c r="CO562">
        <v>491742</v>
      </c>
      <c r="CP562">
        <v>491742</v>
      </c>
      <c r="CQ562">
        <v>491742</v>
      </c>
      <c r="CR562">
        <v>491742</v>
      </c>
      <c r="CS562">
        <v>491742</v>
      </c>
      <c r="CT562">
        <v>491742</v>
      </c>
      <c r="CU562">
        <v>0</v>
      </c>
      <c r="CV562">
        <v>0</v>
      </c>
      <c r="CW562">
        <v>0</v>
      </c>
      <c r="CX562">
        <v>0</v>
      </c>
      <c r="CY562">
        <v>0</v>
      </c>
      <c r="CZ562">
        <v>0</v>
      </c>
      <c r="DA562">
        <v>0</v>
      </c>
      <c r="DB562">
        <v>0</v>
      </c>
      <c r="DC562">
        <v>0</v>
      </c>
      <c r="DD562">
        <v>0</v>
      </c>
      <c r="DE562">
        <v>0</v>
      </c>
      <c r="DF562">
        <v>0</v>
      </c>
      <c r="DG562">
        <v>0</v>
      </c>
      <c r="DH562">
        <v>0</v>
      </c>
      <c r="DI562">
        <v>0</v>
      </c>
      <c r="DJ562">
        <v>0</v>
      </c>
      <c r="DK562">
        <v>0</v>
      </c>
      <c r="DL562">
        <v>0</v>
      </c>
      <c r="DM562">
        <v>0</v>
      </c>
      <c r="DN562">
        <v>0</v>
      </c>
      <c r="DO562">
        <v>0</v>
      </c>
      <c r="DP562">
        <v>0</v>
      </c>
      <c r="DQ562">
        <v>0</v>
      </c>
      <c r="DR562">
        <v>0</v>
      </c>
      <c r="DS562">
        <v>0</v>
      </c>
      <c r="DT562">
        <v>0</v>
      </c>
      <c r="DU562">
        <v>0</v>
      </c>
      <c r="DV562">
        <v>0</v>
      </c>
      <c r="DW562">
        <v>0</v>
      </c>
      <c r="DX562">
        <v>0</v>
      </c>
      <c r="DY562">
        <v>0</v>
      </c>
      <c r="DZ562">
        <v>0</v>
      </c>
      <c r="EA562">
        <v>0</v>
      </c>
      <c r="EB562">
        <v>0</v>
      </c>
      <c r="EC562">
        <v>0</v>
      </c>
      <c r="EE562" s="95" t="s">
        <v>450</v>
      </c>
      <c r="EF562" t="s">
        <v>1350</v>
      </c>
      <c r="EG562">
        <v>1</v>
      </c>
      <c r="EH562">
        <v>24</v>
      </c>
      <c r="EI562" s="216" t="str">
        <f t="shared" si="10"/>
        <v>LTQ300124</v>
      </c>
      <c r="EJ562">
        <v>0</v>
      </c>
      <c r="EK562">
        <v>0</v>
      </c>
      <c r="EL562">
        <v>0</v>
      </c>
      <c r="EM562">
        <v>0</v>
      </c>
      <c r="EN562">
        <v>0</v>
      </c>
      <c r="EO562">
        <v>0</v>
      </c>
      <c r="EP562">
        <v>0</v>
      </c>
      <c r="EQ562">
        <v>0</v>
      </c>
      <c r="ER562">
        <v>0</v>
      </c>
      <c r="ES562">
        <v>0</v>
      </c>
      <c r="ET562">
        <v>0</v>
      </c>
      <c r="EU562">
        <v>0</v>
      </c>
      <c r="EV562">
        <v>0</v>
      </c>
      <c r="EW562">
        <v>0</v>
      </c>
      <c r="EX562">
        <v>0</v>
      </c>
      <c r="EY562">
        <v>0</v>
      </c>
      <c r="EZ562">
        <v>0</v>
      </c>
      <c r="FA562">
        <v>0</v>
      </c>
      <c r="FB562">
        <v>0</v>
      </c>
      <c r="FC562">
        <v>0</v>
      </c>
      <c r="FD562">
        <v>0</v>
      </c>
      <c r="FE562">
        <v>0</v>
      </c>
      <c r="FF562">
        <v>0</v>
      </c>
      <c r="FG562">
        <v>0</v>
      </c>
      <c r="FH562">
        <v>0</v>
      </c>
      <c r="FI562">
        <v>0</v>
      </c>
      <c r="FJ562">
        <v>0</v>
      </c>
      <c r="FK562">
        <v>0</v>
      </c>
      <c r="FL562">
        <v>0</v>
      </c>
      <c r="FM562">
        <v>0</v>
      </c>
      <c r="FN562">
        <v>0</v>
      </c>
      <c r="FO562">
        <v>0</v>
      </c>
      <c r="FP562">
        <v>0</v>
      </c>
      <c r="FQ562">
        <v>0</v>
      </c>
      <c r="FR562">
        <v>0</v>
      </c>
      <c r="FS562">
        <v>0</v>
      </c>
      <c r="FT562">
        <v>0</v>
      </c>
      <c r="FU562">
        <v>0</v>
      </c>
      <c r="FV562">
        <v>0</v>
      </c>
      <c r="FW562">
        <v>0</v>
      </c>
      <c r="FX562">
        <v>0</v>
      </c>
      <c r="FY562">
        <v>0</v>
      </c>
      <c r="FZ562">
        <v>0</v>
      </c>
      <c r="GA562">
        <v>0</v>
      </c>
      <c r="GB562">
        <v>0</v>
      </c>
      <c r="GC562">
        <v>0</v>
      </c>
      <c r="GD562">
        <v>0</v>
      </c>
      <c r="GE562">
        <v>0</v>
      </c>
      <c r="GF562">
        <v>0</v>
      </c>
      <c r="GG562">
        <v>0</v>
      </c>
      <c r="GH562">
        <v>0</v>
      </c>
      <c r="GI562">
        <v>0</v>
      </c>
      <c r="GJ562">
        <v>0</v>
      </c>
      <c r="GK562">
        <v>0</v>
      </c>
      <c r="GL562">
        <v>0</v>
      </c>
      <c r="GM562">
        <v>0</v>
      </c>
      <c r="GN562">
        <v>0</v>
      </c>
      <c r="GO562">
        <v>0</v>
      </c>
      <c r="GP562">
        <v>0</v>
      </c>
      <c r="GQ562">
        <v>0</v>
      </c>
      <c r="GR562">
        <v>0</v>
      </c>
      <c r="GS562">
        <v>0</v>
      </c>
      <c r="GT562">
        <v>0</v>
      </c>
      <c r="GU562">
        <v>0</v>
      </c>
      <c r="GV562">
        <v>0</v>
      </c>
      <c r="GW562">
        <v>0</v>
      </c>
      <c r="GX562">
        <v>0</v>
      </c>
      <c r="GY562">
        <v>0</v>
      </c>
      <c r="GZ562">
        <v>0</v>
      </c>
      <c r="HA562">
        <v>0</v>
      </c>
      <c r="HB562">
        <v>0</v>
      </c>
      <c r="HC562">
        <v>0</v>
      </c>
      <c r="HD562">
        <v>0</v>
      </c>
      <c r="HE562">
        <v>0</v>
      </c>
      <c r="HF562">
        <v>0</v>
      </c>
      <c r="HG562">
        <v>491742</v>
      </c>
      <c r="HH562">
        <v>0</v>
      </c>
      <c r="HI562">
        <v>0</v>
      </c>
      <c r="HJ562">
        <v>0</v>
      </c>
      <c r="HK562">
        <v>0</v>
      </c>
      <c r="HL562">
        <v>0</v>
      </c>
      <c r="HM562">
        <v>0</v>
      </c>
      <c r="HN562">
        <v>0</v>
      </c>
      <c r="HO562">
        <v>0</v>
      </c>
      <c r="HP562">
        <v>0</v>
      </c>
      <c r="HQ562">
        <v>0</v>
      </c>
      <c r="HR562">
        <v>0</v>
      </c>
      <c r="HS562">
        <v>0</v>
      </c>
      <c r="HT562">
        <v>0</v>
      </c>
      <c r="HU562">
        <v>0</v>
      </c>
      <c r="HV562">
        <v>0</v>
      </c>
      <c r="HW562">
        <v>0</v>
      </c>
      <c r="HX562">
        <v>0</v>
      </c>
      <c r="HY562">
        <v>0</v>
      </c>
      <c r="HZ562">
        <v>0</v>
      </c>
      <c r="IA562">
        <v>0</v>
      </c>
      <c r="IB562">
        <v>0</v>
      </c>
      <c r="IC562">
        <v>0</v>
      </c>
      <c r="ID562">
        <v>0</v>
      </c>
      <c r="IE562">
        <v>0</v>
      </c>
      <c r="IF562">
        <v>0</v>
      </c>
      <c r="IG562">
        <v>0</v>
      </c>
      <c r="IH562">
        <v>0</v>
      </c>
      <c r="II562">
        <v>0</v>
      </c>
      <c r="IJ562">
        <v>0</v>
      </c>
      <c r="IK562">
        <v>0</v>
      </c>
      <c r="IL562">
        <v>0</v>
      </c>
      <c r="IM562">
        <v>0</v>
      </c>
      <c r="IN562">
        <v>0</v>
      </c>
      <c r="IO562">
        <v>0</v>
      </c>
      <c r="IP562">
        <v>0</v>
      </c>
    </row>
    <row r="563" spans="18:250" ht="16.5" hidden="1" customHeight="1">
      <c r="R563" s="95" t="s">
        <v>450</v>
      </c>
      <c r="S563" t="s">
        <v>1350</v>
      </c>
      <c r="T563">
        <v>1</v>
      </c>
      <c r="U563">
        <v>25</v>
      </c>
      <c r="V563" s="214" t="str">
        <f t="shared" si="9"/>
        <v>LTQ300125</v>
      </c>
      <c r="W563">
        <v>16911.599999999999</v>
      </c>
      <c r="X563">
        <v>33823.199999999997</v>
      </c>
      <c r="Y563">
        <v>50734.8</v>
      </c>
      <c r="Z563">
        <v>67646.399999999994</v>
      </c>
      <c r="AA563">
        <v>84558</v>
      </c>
      <c r="AB563">
        <v>101469.6</v>
      </c>
      <c r="AC563">
        <v>118381.2</v>
      </c>
      <c r="AD563">
        <v>135292.79999999999</v>
      </c>
      <c r="AE563">
        <v>152204.4</v>
      </c>
      <c r="AF563">
        <v>169116</v>
      </c>
      <c r="AG563">
        <v>186027.6</v>
      </c>
      <c r="AH563">
        <v>202939.2</v>
      </c>
      <c r="AI563">
        <v>219850.8</v>
      </c>
      <c r="AJ563">
        <v>236762.4</v>
      </c>
      <c r="AK563">
        <v>253674</v>
      </c>
      <c r="AL563">
        <v>270585.59999999998</v>
      </c>
      <c r="AM563">
        <v>287497.2</v>
      </c>
      <c r="AN563">
        <v>304408.8</v>
      </c>
      <c r="AO563">
        <v>321320.40000000002</v>
      </c>
      <c r="AP563">
        <v>338232</v>
      </c>
      <c r="AQ563">
        <v>355143.6</v>
      </c>
      <c r="AR563">
        <v>372055.2</v>
      </c>
      <c r="AS563">
        <v>388966.8</v>
      </c>
      <c r="AT563">
        <v>405878.4</v>
      </c>
      <c r="AU563">
        <v>422790</v>
      </c>
      <c r="AV563">
        <v>439701.6</v>
      </c>
      <c r="AW563">
        <v>456613.2</v>
      </c>
      <c r="AX563">
        <v>473524.8</v>
      </c>
      <c r="AY563">
        <v>490436.4</v>
      </c>
      <c r="AZ563">
        <v>507348</v>
      </c>
      <c r="BA563">
        <v>507348</v>
      </c>
      <c r="BB563">
        <v>507348</v>
      </c>
      <c r="BC563">
        <v>507348</v>
      </c>
      <c r="BD563">
        <v>507348</v>
      </c>
      <c r="BE563">
        <v>507348</v>
      </c>
      <c r="BF563">
        <v>507348</v>
      </c>
      <c r="BG563">
        <v>507348</v>
      </c>
      <c r="BH563">
        <v>507348</v>
      </c>
      <c r="BI563">
        <v>507348</v>
      </c>
      <c r="BJ563">
        <v>507348</v>
      </c>
      <c r="BK563">
        <v>507348</v>
      </c>
      <c r="BL563">
        <v>507348</v>
      </c>
      <c r="BM563">
        <v>507348</v>
      </c>
      <c r="BN563">
        <v>507348</v>
      </c>
      <c r="BO563">
        <v>507348</v>
      </c>
      <c r="BP563">
        <v>507348</v>
      </c>
      <c r="BQ563">
        <v>507348</v>
      </c>
      <c r="BR563">
        <v>507348</v>
      </c>
      <c r="BS563">
        <v>507348</v>
      </c>
      <c r="BT563">
        <v>507348</v>
      </c>
      <c r="BU563">
        <v>507348</v>
      </c>
      <c r="BV563">
        <v>507348</v>
      </c>
      <c r="BW563">
        <v>507348</v>
      </c>
      <c r="BX563">
        <v>507348</v>
      </c>
      <c r="BY563">
        <v>507348</v>
      </c>
      <c r="BZ563">
        <v>507348</v>
      </c>
      <c r="CA563">
        <v>507348</v>
      </c>
      <c r="CB563">
        <v>507348</v>
      </c>
      <c r="CC563">
        <v>507348</v>
      </c>
      <c r="CD563">
        <v>507348</v>
      </c>
      <c r="CE563">
        <v>507348</v>
      </c>
      <c r="CF563">
        <v>507348</v>
      </c>
      <c r="CG563">
        <v>507348</v>
      </c>
      <c r="CH563">
        <v>507348</v>
      </c>
      <c r="CI563">
        <v>507348</v>
      </c>
      <c r="CJ563">
        <v>507348</v>
      </c>
      <c r="CK563">
        <v>507348</v>
      </c>
      <c r="CL563">
        <v>507348</v>
      </c>
      <c r="CM563">
        <v>507348</v>
      </c>
      <c r="CN563">
        <v>507348</v>
      </c>
      <c r="CO563">
        <v>507348</v>
      </c>
      <c r="CP563">
        <v>507348</v>
      </c>
      <c r="CQ563">
        <v>507348</v>
      </c>
      <c r="CR563">
        <v>507348</v>
      </c>
      <c r="CS563">
        <v>507348</v>
      </c>
      <c r="CT563">
        <v>0</v>
      </c>
      <c r="CU563">
        <v>0</v>
      </c>
      <c r="CV563">
        <v>0</v>
      </c>
      <c r="CW563">
        <v>0</v>
      </c>
      <c r="CX563">
        <v>0</v>
      </c>
      <c r="CY563">
        <v>0</v>
      </c>
      <c r="CZ563">
        <v>0</v>
      </c>
      <c r="DA563">
        <v>0</v>
      </c>
      <c r="DB563">
        <v>0</v>
      </c>
      <c r="DC563">
        <v>0</v>
      </c>
      <c r="DD563">
        <v>0</v>
      </c>
      <c r="DE563">
        <v>0</v>
      </c>
      <c r="DF563">
        <v>0</v>
      </c>
      <c r="DG563">
        <v>0</v>
      </c>
      <c r="DH563">
        <v>0</v>
      </c>
      <c r="DI563">
        <v>0</v>
      </c>
      <c r="DJ563">
        <v>0</v>
      </c>
      <c r="DK563">
        <v>0</v>
      </c>
      <c r="DL563">
        <v>0</v>
      </c>
      <c r="DM563">
        <v>0</v>
      </c>
      <c r="DN563">
        <v>0</v>
      </c>
      <c r="DO563">
        <v>0</v>
      </c>
      <c r="DP563">
        <v>0</v>
      </c>
      <c r="DQ563">
        <v>0</v>
      </c>
      <c r="DR563">
        <v>0</v>
      </c>
      <c r="DS563">
        <v>0</v>
      </c>
      <c r="DT563">
        <v>0</v>
      </c>
      <c r="DU563">
        <v>0</v>
      </c>
      <c r="DV563">
        <v>0</v>
      </c>
      <c r="DW563">
        <v>0</v>
      </c>
      <c r="DX563">
        <v>0</v>
      </c>
      <c r="DY563">
        <v>0</v>
      </c>
      <c r="DZ563">
        <v>0</v>
      </c>
      <c r="EA563">
        <v>0</v>
      </c>
      <c r="EB563">
        <v>0</v>
      </c>
      <c r="EC563">
        <v>0</v>
      </c>
      <c r="EE563" s="95" t="s">
        <v>450</v>
      </c>
      <c r="EF563" t="s">
        <v>1350</v>
      </c>
      <c r="EG563">
        <v>1</v>
      </c>
      <c r="EH563">
        <v>25</v>
      </c>
      <c r="EI563" s="216" t="str">
        <f t="shared" si="10"/>
        <v>LTQ300125</v>
      </c>
      <c r="EJ563">
        <v>0</v>
      </c>
      <c r="EK563">
        <v>0</v>
      </c>
      <c r="EL563">
        <v>0</v>
      </c>
      <c r="EM563">
        <v>0</v>
      </c>
      <c r="EN563">
        <v>0</v>
      </c>
      <c r="EO563">
        <v>0</v>
      </c>
      <c r="EP563">
        <v>0</v>
      </c>
      <c r="EQ563">
        <v>0</v>
      </c>
      <c r="ER563">
        <v>0</v>
      </c>
      <c r="ES563">
        <v>0</v>
      </c>
      <c r="ET563">
        <v>0</v>
      </c>
      <c r="EU563">
        <v>0</v>
      </c>
      <c r="EV563">
        <v>0</v>
      </c>
      <c r="EW563">
        <v>0</v>
      </c>
      <c r="EX563">
        <v>0</v>
      </c>
      <c r="EY563">
        <v>0</v>
      </c>
      <c r="EZ563">
        <v>0</v>
      </c>
      <c r="FA563">
        <v>0</v>
      </c>
      <c r="FB563">
        <v>0</v>
      </c>
      <c r="FC563">
        <v>0</v>
      </c>
      <c r="FD563">
        <v>0</v>
      </c>
      <c r="FE563">
        <v>0</v>
      </c>
      <c r="FF563">
        <v>0</v>
      </c>
      <c r="FG563">
        <v>0</v>
      </c>
      <c r="FH563">
        <v>0</v>
      </c>
      <c r="FI563">
        <v>0</v>
      </c>
      <c r="FJ563">
        <v>0</v>
      </c>
      <c r="FK563">
        <v>0</v>
      </c>
      <c r="FL563">
        <v>0</v>
      </c>
      <c r="FM563">
        <v>0</v>
      </c>
      <c r="FN563">
        <v>0</v>
      </c>
      <c r="FO563">
        <v>0</v>
      </c>
      <c r="FP563">
        <v>0</v>
      </c>
      <c r="FQ563">
        <v>0</v>
      </c>
      <c r="FR563">
        <v>0</v>
      </c>
      <c r="FS563">
        <v>0</v>
      </c>
      <c r="FT563">
        <v>0</v>
      </c>
      <c r="FU563">
        <v>0</v>
      </c>
      <c r="FV563">
        <v>0</v>
      </c>
      <c r="FW563">
        <v>0</v>
      </c>
      <c r="FX563">
        <v>0</v>
      </c>
      <c r="FY563">
        <v>0</v>
      </c>
      <c r="FZ563">
        <v>0</v>
      </c>
      <c r="GA563">
        <v>0</v>
      </c>
      <c r="GB563">
        <v>0</v>
      </c>
      <c r="GC563">
        <v>0</v>
      </c>
      <c r="GD563">
        <v>0</v>
      </c>
      <c r="GE563">
        <v>0</v>
      </c>
      <c r="GF563">
        <v>0</v>
      </c>
      <c r="GG563">
        <v>0</v>
      </c>
      <c r="GH563">
        <v>0</v>
      </c>
      <c r="GI563">
        <v>0</v>
      </c>
      <c r="GJ563">
        <v>0</v>
      </c>
      <c r="GK563">
        <v>0</v>
      </c>
      <c r="GL563">
        <v>0</v>
      </c>
      <c r="GM563">
        <v>0</v>
      </c>
      <c r="GN563">
        <v>0</v>
      </c>
      <c r="GO563">
        <v>0</v>
      </c>
      <c r="GP563">
        <v>0</v>
      </c>
      <c r="GQ563">
        <v>0</v>
      </c>
      <c r="GR563">
        <v>0</v>
      </c>
      <c r="GS563">
        <v>0</v>
      </c>
      <c r="GT563">
        <v>0</v>
      </c>
      <c r="GU563">
        <v>0</v>
      </c>
      <c r="GV563">
        <v>0</v>
      </c>
      <c r="GW563">
        <v>0</v>
      </c>
      <c r="GX563">
        <v>0</v>
      </c>
      <c r="GY563">
        <v>0</v>
      </c>
      <c r="GZ563">
        <v>0</v>
      </c>
      <c r="HA563">
        <v>0</v>
      </c>
      <c r="HB563">
        <v>0</v>
      </c>
      <c r="HC563">
        <v>0</v>
      </c>
      <c r="HD563">
        <v>0</v>
      </c>
      <c r="HE563">
        <v>0</v>
      </c>
      <c r="HF563">
        <v>507348</v>
      </c>
      <c r="HG563">
        <v>0</v>
      </c>
      <c r="HH563">
        <v>0</v>
      </c>
      <c r="HI563">
        <v>0</v>
      </c>
      <c r="HJ563">
        <v>0</v>
      </c>
      <c r="HK563">
        <v>0</v>
      </c>
      <c r="HL563">
        <v>0</v>
      </c>
      <c r="HM563">
        <v>0</v>
      </c>
      <c r="HN563">
        <v>0</v>
      </c>
      <c r="HO563">
        <v>0</v>
      </c>
      <c r="HP563">
        <v>0</v>
      </c>
      <c r="HQ563">
        <v>0</v>
      </c>
      <c r="HR563">
        <v>0</v>
      </c>
      <c r="HS563">
        <v>0</v>
      </c>
      <c r="HT563">
        <v>0</v>
      </c>
      <c r="HU563">
        <v>0</v>
      </c>
      <c r="HV563">
        <v>0</v>
      </c>
      <c r="HW563">
        <v>0</v>
      </c>
      <c r="HX563">
        <v>0</v>
      </c>
      <c r="HY563">
        <v>0</v>
      </c>
      <c r="HZ563">
        <v>0</v>
      </c>
      <c r="IA563">
        <v>0</v>
      </c>
      <c r="IB563">
        <v>0</v>
      </c>
      <c r="IC563">
        <v>0</v>
      </c>
      <c r="ID563">
        <v>0</v>
      </c>
      <c r="IE563">
        <v>0</v>
      </c>
      <c r="IF563">
        <v>0</v>
      </c>
      <c r="IG563">
        <v>0</v>
      </c>
      <c r="IH563">
        <v>0</v>
      </c>
      <c r="II563">
        <v>0</v>
      </c>
      <c r="IJ563">
        <v>0</v>
      </c>
      <c r="IK563">
        <v>0</v>
      </c>
      <c r="IL563">
        <v>0</v>
      </c>
      <c r="IM563">
        <v>0</v>
      </c>
      <c r="IN563">
        <v>0</v>
      </c>
      <c r="IO563">
        <v>0</v>
      </c>
      <c r="IP563">
        <v>0</v>
      </c>
    </row>
    <row r="564" spans="18:250" ht="16.5" hidden="1" customHeight="1">
      <c r="R564" s="95" t="s">
        <v>450</v>
      </c>
      <c r="S564" t="s">
        <v>1350</v>
      </c>
      <c r="T564">
        <v>1</v>
      </c>
      <c r="U564">
        <v>26</v>
      </c>
      <c r="V564" s="214" t="str">
        <f t="shared" si="9"/>
        <v>LTQ300126</v>
      </c>
      <c r="W564">
        <v>17329.8</v>
      </c>
      <c r="X564">
        <v>34659.599999999999</v>
      </c>
      <c r="Y564">
        <v>51989.4</v>
      </c>
      <c r="Z564">
        <v>69319.199999999997</v>
      </c>
      <c r="AA564">
        <v>86649</v>
      </c>
      <c r="AB564">
        <v>103978.8</v>
      </c>
      <c r="AC564">
        <v>121308.6</v>
      </c>
      <c r="AD564">
        <v>138638.39999999999</v>
      </c>
      <c r="AE564">
        <v>155968.20000000001</v>
      </c>
      <c r="AF564">
        <v>173298</v>
      </c>
      <c r="AG564">
        <v>190627.8</v>
      </c>
      <c r="AH564">
        <v>207957.6</v>
      </c>
      <c r="AI564">
        <v>225287.4</v>
      </c>
      <c r="AJ564">
        <v>242617.2</v>
      </c>
      <c r="AK564">
        <v>259947</v>
      </c>
      <c r="AL564">
        <v>277276.79999999999</v>
      </c>
      <c r="AM564">
        <v>294606.59999999998</v>
      </c>
      <c r="AN564">
        <v>311936.40000000002</v>
      </c>
      <c r="AO564">
        <v>329266.2</v>
      </c>
      <c r="AP564">
        <v>346596</v>
      </c>
      <c r="AQ564">
        <v>363925.8</v>
      </c>
      <c r="AR564">
        <v>381255.6</v>
      </c>
      <c r="AS564">
        <v>398585.4</v>
      </c>
      <c r="AT564">
        <v>415915.2</v>
      </c>
      <c r="AU564">
        <v>433245</v>
      </c>
      <c r="AV564">
        <v>450574.8</v>
      </c>
      <c r="AW564">
        <v>467904.6</v>
      </c>
      <c r="AX564">
        <v>485234.4</v>
      </c>
      <c r="AY564">
        <v>502564.2</v>
      </c>
      <c r="AZ564">
        <v>519894</v>
      </c>
      <c r="BA564">
        <v>519894</v>
      </c>
      <c r="BB564">
        <v>519894</v>
      </c>
      <c r="BC564">
        <v>519894</v>
      </c>
      <c r="BD564">
        <v>519894</v>
      </c>
      <c r="BE564">
        <v>519894</v>
      </c>
      <c r="BF564">
        <v>519894</v>
      </c>
      <c r="BG564">
        <v>519894</v>
      </c>
      <c r="BH564">
        <v>519894</v>
      </c>
      <c r="BI564">
        <v>519894</v>
      </c>
      <c r="BJ564">
        <v>519894</v>
      </c>
      <c r="BK564">
        <v>519894</v>
      </c>
      <c r="BL564">
        <v>519894</v>
      </c>
      <c r="BM564">
        <v>519894</v>
      </c>
      <c r="BN564">
        <v>519894</v>
      </c>
      <c r="BO564">
        <v>519894</v>
      </c>
      <c r="BP564">
        <v>519894</v>
      </c>
      <c r="BQ564">
        <v>519894</v>
      </c>
      <c r="BR564">
        <v>519894</v>
      </c>
      <c r="BS564">
        <v>519894</v>
      </c>
      <c r="BT564">
        <v>519894</v>
      </c>
      <c r="BU564">
        <v>519894</v>
      </c>
      <c r="BV564">
        <v>519894</v>
      </c>
      <c r="BW564">
        <v>519894</v>
      </c>
      <c r="BX564">
        <v>519894</v>
      </c>
      <c r="BY564">
        <v>519894</v>
      </c>
      <c r="BZ564">
        <v>519894</v>
      </c>
      <c r="CA564">
        <v>519894</v>
      </c>
      <c r="CB564">
        <v>519894</v>
      </c>
      <c r="CC564">
        <v>519894</v>
      </c>
      <c r="CD564">
        <v>519894</v>
      </c>
      <c r="CE564">
        <v>519894</v>
      </c>
      <c r="CF564">
        <v>519894</v>
      </c>
      <c r="CG564">
        <v>519894</v>
      </c>
      <c r="CH564">
        <v>519894</v>
      </c>
      <c r="CI564">
        <v>519894</v>
      </c>
      <c r="CJ564">
        <v>519894</v>
      </c>
      <c r="CK564">
        <v>519894</v>
      </c>
      <c r="CL564">
        <v>519894</v>
      </c>
      <c r="CM564">
        <v>519894</v>
      </c>
      <c r="CN564">
        <v>519894</v>
      </c>
      <c r="CO564">
        <v>519894</v>
      </c>
      <c r="CP564">
        <v>519894</v>
      </c>
      <c r="CQ564">
        <v>519894</v>
      </c>
      <c r="CR564">
        <v>519894</v>
      </c>
      <c r="CS564">
        <v>0</v>
      </c>
      <c r="CT564">
        <v>0</v>
      </c>
      <c r="CU564">
        <v>0</v>
      </c>
      <c r="CV564">
        <v>0</v>
      </c>
      <c r="CW564">
        <v>0</v>
      </c>
      <c r="CX564">
        <v>0</v>
      </c>
      <c r="CY564">
        <v>0</v>
      </c>
      <c r="CZ564">
        <v>0</v>
      </c>
      <c r="DA564">
        <v>0</v>
      </c>
      <c r="DB564">
        <v>0</v>
      </c>
      <c r="DC564">
        <v>0</v>
      </c>
      <c r="DD564">
        <v>0</v>
      </c>
      <c r="DE564">
        <v>0</v>
      </c>
      <c r="DF564">
        <v>0</v>
      </c>
      <c r="DG564">
        <v>0</v>
      </c>
      <c r="DH564">
        <v>0</v>
      </c>
      <c r="DI564">
        <v>0</v>
      </c>
      <c r="DJ564">
        <v>0</v>
      </c>
      <c r="DK564">
        <v>0</v>
      </c>
      <c r="DL564">
        <v>0</v>
      </c>
      <c r="DM564">
        <v>0</v>
      </c>
      <c r="DN564">
        <v>0</v>
      </c>
      <c r="DO564">
        <v>0</v>
      </c>
      <c r="DP564">
        <v>0</v>
      </c>
      <c r="DQ564">
        <v>0</v>
      </c>
      <c r="DR564">
        <v>0</v>
      </c>
      <c r="DS564">
        <v>0</v>
      </c>
      <c r="DT564">
        <v>0</v>
      </c>
      <c r="DU564">
        <v>0</v>
      </c>
      <c r="DV564">
        <v>0</v>
      </c>
      <c r="DW564">
        <v>0</v>
      </c>
      <c r="DX564">
        <v>0</v>
      </c>
      <c r="DY564">
        <v>0</v>
      </c>
      <c r="DZ564">
        <v>0</v>
      </c>
      <c r="EA564">
        <v>0</v>
      </c>
      <c r="EB564">
        <v>0</v>
      </c>
      <c r="EC564">
        <v>0</v>
      </c>
      <c r="EE564" s="95" t="s">
        <v>450</v>
      </c>
      <c r="EF564" t="s">
        <v>1350</v>
      </c>
      <c r="EG564">
        <v>1</v>
      </c>
      <c r="EH564">
        <v>26</v>
      </c>
      <c r="EI564" s="216" t="str">
        <f t="shared" si="10"/>
        <v>LTQ300126</v>
      </c>
      <c r="EJ564">
        <v>0</v>
      </c>
      <c r="EK564">
        <v>0</v>
      </c>
      <c r="EL564">
        <v>0</v>
      </c>
      <c r="EM564">
        <v>0</v>
      </c>
      <c r="EN564">
        <v>0</v>
      </c>
      <c r="EO564">
        <v>0</v>
      </c>
      <c r="EP564">
        <v>0</v>
      </c>
      <c r="EQ564">
        <v>0</v>
      </c>
      <c r="ER564">
        <v>0</v>
      </c>
      <c r="ES564">
        <v>0</v>
      </c>
      <c r="ET564">
        <v>0</v>
      </c>
      <c r="EU564">
        <v>0</v>
      </c>
      <c r="EV564">
        <v>0</v>
      </c>
      <c r="EW564">
        <v>0</v>
      </c>
      <c r="EX564">
        <v>0</v>
      </c>
      <c r="EY564">
        <v>0</v>
      </c>
      <c r="EZ564">
        <v>0</v>
      </c>
      <c r="FA564">
        <v>0</v>
      </c>
      <c r="FB564">
        <v>0</v>
      </c>
      <c r="FC564">
        <v>0</v>
      </c>
      <c r="FD564">
        <v>0</v>
      </c>
      <c r="FE564">
        <v>0</v>
      </c>
      <c r="FF564">
        <v>0</v>
      </c>
      <c r="FG564">
        <v>0</v>
      </c>
      <c r="FH564">
        <v>0</v>
      </c>
      <c r="FI564">
        <v>0</v>
      </c>
      <c r="FJ564">
        <v>0</v>
      </c>
      <c r="FK564">
        <v>0</v>
      </c>
      <c r="FL564">
        <v>0</v>
      </c>
      <c r="FM564">
        <v>0</v>
      </c>
      <c r="FN564">
        <v>0</v>
      </c>
      <c r="FO564">
        <v>0</v>
      </c>
      <c r="FP564">
        <v>0</v>
      </c>
      <c r="FQ564">
        <v>0</v>
      </c>
      <c r="FR564">
        <v>0</v>
      </c>
      <c r="FS564">
        <v>0</v>
      </c>
      <c r="FT564">
        <v>0</v>
      </c>
      <c r="FU564">
        <v>0</v>
      </c>
      <c r="FV564">
        <v>0</v>
      </c>
      <c r="FW564">
        <v>0</v>
      </c>
      <c r="FX564">
        <v>0</v>
      </c>
      <c r="FY564">
        <v>0</v>
      </c>
      <c r="FZ564">
        <v>0</v>
      </c>
      <c r="GA564">
        <v>0</v>
      </c>
      <c r="GB564">
        <v>0</v>
      </c>
      <c r="GC564">
        <v>0</v>
      </c>
      <c r="GD564">
        <v>0</v>
      </c>
      <c r="GE564">
        <v>0</v>
      </c>
      <c r="GF564">
        <v>0</v>
      </c>
      <c r="GG564">
        <v>0</v>
      </c>
      <c r="GH564">
        <v>0</v>
      </c>
      <c r="GI564">
        <v>0</v>
      </c>
      <c r="GJ564">
        <v>0</v>
      </c>
      <c r="GK564">
        <v>0</v>
      </c>
      <c r="GL564">
        <v>0</v>
      </c>
      <c r="GM564">
        <v>0</v>
      </c>
      <c r="GN564">
        <v>0</v>
      </c>
      <c r="GO564">
        <v>0</v>
      </c>
      <c r="GP564">
        <v>0</v>
      </c>
      <c r="GQ564">
        <v>0</v>
      </c>
      <c r="GR564">
        <v>0</v>
      </c>
      <c r="GS564">
        <v>0</v>
      </c>
      <c r="GT564">
        <v>0</v>
      </c>
      <c r="GU564">
        <v>0</v>
      </c>
      <c r="GV564">
        <v>0</v>
      </c>
      <c r="GW564">
        <v>0</v>
      </c>
      <c r="GX564">
        <v>0</v>
      </c>
      <c r="GY564">
        <v>0</v>
      </c>
      <c r="GZ564">
        <v>0</v>
      </c>
      <c r="HA564">
        <v>0</v>
      </c>
      <c r="HB564">
        <v>0</v>
      </c>
      <c r="HC564">
        <v>0</v>
      </c>
      <c r="HD564">
        <v>0</v>
      </c>
      <c r="HE564">
        <v>519894</v>
      </c>
      <c r="HF564">
        <v>0</v>
      </c>
      <c r="HG564">
        <v>0</v>
      </c>
      <c r="HH564">
        <v>0</v>
      </c>
      <c r="HI564">
        <v>0</v>
      </c>
      <c r="HJ564">
        <v>0</v>
      </c>
      <c r="HK564">
        <v>0</v>
      </c>
      <c r="HL564">
        <v>0</v>
      </c>
      <c r="HM564">
        <v>0</v>
      </c>
      <c r="HN564">
        <v>0</v>
      </c>
      <c r="HO564">
        <v>0</v>
      </c>
      <c r="HP564">
        <v>0</v>
      </c>
      <c r="HQ564">
        <v>0</v>
      </c>
      <c r="HR564">
        <v>0</v>
      </c>
      <c r="HS564">
        <v>0</v>
      </c>
      <c r="HT564">
        <v>0</v>
      </c>
      <c r="HU564">
        <v>0</v>
      </c>
      <c r="HV564">
        <v>0</v>
      </c>
      <c r="HW564">
        <v>0</v>
      </c>
      <c r="HX564">
        <v>0</v>
      </c>
      <c r="HY564">
        <v>0</v>
      </c>
      <c r="HZ564">
        <v>0</v>
      </c>
      <c r="IA564">
        <v>0</v>
      </c>
      <c r="IB564">
        <v>0</v>
      </c>
      <c r="IC564">
        <v>0</v>
      </c>
      <c r="ID564">
        <v>0</v>
      </c>
      <c r="IE564">
        <v>0</v>
      </c>
      <c r="IF564">
        <v>0</v>
      </c>
      <c r="IG564">
        <v>0</v>
      </c>
      <c r="IH564">
        <v>0</v>
      </c>
      <c r="II564">
        <v>0</v>
      </c>
      <c r="IJ564">
        <v>0</v>
      </c>
      <c r="IK564">
        <v>0</v>
      </c>
      <c r="IL564">
        <v>0</v>
      </c>
      <c r="IM564">
        <v>0</v>
      </c>
      <c r="IN564">
        <v>0</v>
      </c>
      <c r="IO564">
        <v>0</v>
      </c>
      <c r="IP564">
        <v>0</v>
      </c>
    </row>
    <row r="565" spans="18:250" ht="16.5" hidden="1" customHeight="1">
      <c r="R565" s="95" t="s">
        <v>450</v>
      </c>
      <c r="S565" t="s">
        <v>1350</v>
      </c>
      <c r="T565">
        <v>1</v>
      </c>
      <c r="U565">
        <v>27</v>
      </c>
      <c r="V565" s="214" t="str">
        <f t="shared" si="9"/>
        <v>LTQ300127</v>
      </c>
      <c r="W565">
        <v>17737.8</v>
      </c>
      <c r="X565">
        <v>35475.599999999999</v>
      </c>
      <c r="Y565">
        <v>53213.4</v>
      </c>
      <c r="Z565">
        <v>70951.199999999997</v>
      </c>
      <c r="AA565">
        <v>88689</v>
      </c>
      <c r="AB565">
        <v>106426.8</v>
      </c>
      <c r="AC565">
        <v>124164.6</v>
      </c>
      <c r="AD565">
        <v>141902.39999999999</v>
      </c>
      <c r="AE565">
        <v>159640.20000000001</v>
      </c>
      <c r="AF565">
        <v>177378</v>
      </c>
      <c r="AG565">
        <v>195115.8</v>
      </c>
      <c r="AH565">
        <v>212853.6</v>
      </c>
      <c r="AI565">
        <v>230591.4</v>
      </c>
      <c r="AJ565">
        <v>248329.2</v>
      </c>
      <c r="AK565">
        <v>266067</v>
      </c>
      <c r="AL565">
        <v>283804.79999999999</v>
      </c>
      <c r="AM565">
        <v>301542.59999999998</v>
      </c>
      <c r="AN565">
        <v>319280.40000000002</v>
      </c>
      <c r="AO565">
        <v>337018.2</v>
      </c>
      <c r="AP565">
        <v>354756</v>
      </c>
      <c r="AQ565">
        <v>372493.8</v>
      </c>
      <c r="AR565">
        <v>390231.6</v>
      </c>
      <c r="AS565">
        <v>407969.4</v>
      </c>
      <c r="AT565">
        <v>425707.2</v>
      </c>
      <c r="AU565">
        <v>443445</v>
      </c>
      <c r="AV565">
        <v>461182.8</v>
      </c>
      <c r="AW565">
        <v>478920.6</v>
      </c>
      <c r="AX565">
        <v>496658.4</v>
      </c>
      <c r="AY565">
        <v>514396.2</v>
      </c>
      <c r="AZ565">
        <v>532134</v>
      </c>
      <c r="BA565">
        <v>532134</v>
      </c>
      <c r="BB565">
        <v>532134</v>
      </c>
      <c r="BC565">
        <v>532134</v>
      </c>
      <c r="BD565">
        <v>532134</v>
      </c>
      <c r="BE565">
        <v>532134</v>
      </c>
      <c r="BF565">
        <v>532134</v>
      </c>
      <c r="BG565">
        <v>532134</v>
      </c>
      <c r="BH565">
        <v>532134</v>
      </c>
      <c r="BI565">
        <v>532134</v>
      </c>
      <c r="BJ565">
        <v>532134</v>
      </c>
      <c r="BK565">
        <v>532134</v>
      </c>
      <c r="BL565">
        <v>532134</v>
      </c>
      <c r="BM565">
        <v>532134</v>
      </c>
      <c r="BN565">
        <v>532134</v>
      </c>
      <c r="BO565">
        <v>532134</v>
      </c>
      <c r="BP565">
        <v>532134</v>
      </c>
      <c r="BQ565">
        <v>532134</v>
      </c>
      <c r="BR565">
        <v>532134</v>
      </c>
      <c r="BS565">
        <v>532134</v>
      </c>
      <c r="BT565">
        <v>532134</v>
      </c>
      <c r="BU565">
        <v>532134</v>
      </c>
      <c r="BV565">
        <v>532134</v>
      </c>
      <c r="BW565">
        <v>532134</v>
      </c>
      <c r="BX565">
        <v>532134</v>
      </c>
      <c r="BY565">
        <v>532134</v>
      </c>
      <c r="BZ565">
        <v>532134</v>
      </c>
      <c r="CA565">
        <v>532134</v>
      </c>
      <c r="CB565">
        <v>532134</v>
      </c>
      <c r="CC565">
        <v>532134</v>
      </c>
      <c r="CD565">
        <v>532134</v>
      </c>
      <c r="CE565">
        <v>532134</v>
      </c>
      <c r="CF565">
        <v>532134</v>
      </c>
      <c r="CG565">
        <v>532134</v>
      </c>
      <c r="CH565">
        <v>532134</v>
      </c>
      <c r="CI565">
        <v>532134</v>
      </c>
      <c r="CJ565">
        <v>532134</v>
      </c>
      <c r="CK565">
        <v>532134</v>
      </c>
      <c r="CL565">
        <v>532134</v>
      </c>
      <c r="CM565">
        <v>532134</v>
      </c>
      <c r="CN565">
        <v>532134</v>
      </c>
      <c r="CO565">
        <v>532134</v>
      </c>
      <c r="CP565">
        <v>532134</v>
      </c>
      <c r="CQ565">
        <v>532134</v>
      </c>
      <c r="CR565">
        <v>0</v>
      </c>
      <c r="CS565">
        <v>0</v>
      </c>
      <c r="CT565">
        <v>0</v>
      </c>
      <c r="CU565">
        <v>0</v>
      </c>
      <c r="CV565">
        <v>0</v>
      </c>
      <c r="CW565">
        <v>0</v>
      </c>
      <c r="CX565">
        <v>0</v>
      </c>
      <c r="CY565">
        <v>0</v>
      </c>
      <c r="CZ565">
        <v>0</v>
      </c>
      <c r="DA565">
        <v>0</v>
      </c>
      <c r="DB565">
        <v>0</v>
      </c>
      <c r="DC565">
        <v>0</v>
      </c>
      <c r="DD565">
        <v>0</v>
      </c>
      <c r="DE565">
        <v>0</v>
      </c>
      <c r="DF565">
        <v>0</v>
      </c>
      <c r="DG565">
        <v>0</v>
      </c>
      <c r="DH565">
        <v>0</v>
      </c>
      <c r="DI565">
        <v>0</v>
      </c>
      <c r="DJ565">
        <v>0</v>
      </c>
      <c r="DK565">
        <v>0</v>
      </c>
      <c r="DL565">
        <v>0</v>
      </c>
      <c r="DM565">
        <v>0</v>
      </c>
      <c r="DN565">
        <v>0</v>
      </c>
      <c r="DO565">
        <v>0</v>
      </c>
      <c r="DP565">
        <v>0</v>
      </c>
      <c r="DQ565">
        <v>0</v>
      </c>
      <c r="DR565">
        <v>0</v>
      </c>
      <c r="DS565">
        <v>0</v>
      </c>
      <c r="DT565">
        <v>0</v>
      </c>
      <c r="DU565">
        <v>0</v>
      </c>
      <c r="DV565">
        <v>0</v>
      </c>
      <c r="DW565">
        <v>0</v>
      </c>
      <c r="DX565">
        <v>0</v>
      </c>
      <c r="DY565">
        <v>0</v>
      </c>
      <c r="DZ565">
        <v>0</v>
      </c>
      <c r="EA565">
        <v>0</v>
      </c>
      <c r="EB565">
        <v>0</v>
      </c>
      <c r="EC565">
        <v>0</v>
      </c>
      <c r="EE565" s="95" t="s">
        <v>450</v>
      </c>
      <c r="EF565" t="s">
        <v>1350</v>
      </c>
      <c r="EG565">
        <v>1</v>
      </c>
      <c r="EH565">
        <v>27</v>
      </c>
      <c r="EI565" s="216" t="str">
        <f t="shared" si="10"/>
        <v>LTQ300127</v>
      </c>
      <c r="EJ565">
        <v>0</v>
      </c>
      <c r="EK565">
        <v>0</v>
      </c>
      <c r="EL565">
        <v>0</v>
      </c>
      <c r="EM565">
        <v>0</v>
      </c>
      <c r="EN565">
        <v>0</v>
      </c>
      <c r="EO565">
        <v>0</v>
      </c>
      <c r="EP565">
        <v>0</v>
      </c>
      <c r="EQ565">
        <v>0</v>
      </c>
      <c r="ER565">
        <v>0</v>
      </c>
      <c r="ES565">
        <v>0</v>
      </c>
      <c r="ET565">
        <v>0</v>
      </c>
      <c r="EU565">
        <v>0</v>
      </c>
      <c r="EV565">
        <v>0</v>
      </c>
      <c r="EW565">
        <v>0</v>
      </c>
      <c r="EX565">
        <v>0</v>
      </c>
      <c r="EY565">
        <v>0</v>
      </c>
      <c r="EZ565">
        <v>0</v>
      </c>
      <c r="FA565">
        <v>0</v>
      </c>
      <c r="FB565">
        <v>0</v>
      </c>
      <c r="FC565">
        <v>0</v>
      </c>
      <c r="FD565">
        <v>0</v>
      </c>
      <c r="FE565">
        <v>0</v>
      </c>
      <c r="FF565">
        <v>0</v>
      </c>
      <c r="FG565">
        <v>0</v>
      </c>
      <c r="FH565">
        <v>0</v>
      </c>
      <c r="FI565">
        <v>0</v>
      </c>
      <c r="FJ565">
        <v>0</v>
      </c>
      <c r="FK565">
        <v>0</v>
      </c>
      <c r="FL565">
        <v>0</v>
      </c>
      <c r="FM565">
        <v>0</v>
      </c>
      <c r="FN565">
        <v>0</v>
      </c>
      <c r="FO565">
        <v>0</v>
      </c>
      <c r="FP565">
        <v>0</v>
      </c>
      <c r="FQ565">
        <v>0</v>
      </c>
      <c r="FR565">
        <v>0</v>
      </c>
      <c r="FS565">
        <v>0</v>
      </c>
      <c r="FT565">
        <v>0</v>
      </c>
      <c r="FU565">
        <v>0</v>
      </c>
      <c r="FV565">
        <v>0</v>
      </c>
      <c r="FW565">
        <v>0</v>
      </c>
      <c r="FX565">
        <v>0</v>
      </c>
      <c r="FY565">
        <v>0</v>
      </c>
      <c r="FZ565">
        <v>0</v>
      </c>
      <c r="GA565">
        <v>0</v>
      </c>
      <c r="GB565">
        <v>0</v>
      </c>
      <c r="GC565">
        <v>0</v>
      </c>
      <c r="GD565">
        <v>0</v>
      </c>
      <c r="GE565">
        <v>0</v>
      </c>
      <c r="GF565">
        <v>0</v>
      </c>
      <c r="GG565">
        <v>0</v>
      </c>
      <c r="GH565">
        <v>0</v>
      </c>
      <c r="GI565">
        <v>0</v>
      </c>
      <c r="GJ565">
        <v>0</v>
      </c>
      <c r="GK565">
        <v>0</v>
      </c>
      <c r="GL565">
        <v>0</v>
      </c>
      <c r="GM565">
        <v>0</v>
      </c>
      <c r="GN565">
        <v>0</v>
      </c>
      <c r="GO565">
        <v>0</v>
      </c>
      <c r="GP565">
        <v>0</v>
      </c>
      <c r="GQ565">
        <v>0</v>
      </c>
      <c r="GR565">
        <v>0</v>
      </c>
      <c r="GS565">
        <v>0</v>
      </c>
      <c r="GT565">
        <v>0</v>
      </c>
      <c r="GU565">
        <v>0</v>
      </c>
      <c r="GV565">
        <v>0</v>
      </c>
      <c r="GW565">
        <v>0</v>
      </c>
      <c r="GX565">
        <v>0</v>
      </c>
      <c r="GY565">
        <v>0</v>
      </c>
      <c r="GZ565">
        <v>0</v>
      </c>
      <c r="HA565">
        <v>0</v>
      </c>
      <c r="HB565">
        <v>0</v>
      </c>
      <c r="HC565">
        <v>0</v>
      </c>
      <c r="HD565">
        <v>532134</v>
      </c>
      <c r="HE565">
        <v>0</v>
      </c>
      <c r="HF565">
        <v>0</v>
      </c>
      <c r="HG565">
        <v>0</v>
      </c>
      <c r="HH565">
        <v>0</v>
      </c>
      <c r="HI565">
        <v>0</v>
      </c>
      <c r="HJ565">
        <v>0</v>
      </c>
      <c r="HK565">
        <v>0</v>
      </c>
      <c r="HL565">
        <v>0</v>
      </c>
      <c r="HM565">
        <v>0</v>
      </c>
      <c r="HN565">
        <v>0</v>
      </c>
      <c r="HO565">
        <v>0</v>
      </c>
      <c r="HP565">
        <v>0</v>
      </c>
      <c r="HQ565">
        <v>0</v>
      </c>
      <c r="HR565">
        <v>0</v>
      </c>
      <c r="HS565">
        <v>0</v>
      </c>
      <c r="HT565">
        <v>0</v>
      </c>
      <c r="HU565">
        <v>0</v>
      </c>
      <c r="HV565">
        <v>0</v>
      </c>
      <c r="HW565">
        <v>0</v>
      </c>
      <c r="HX565">
        <v>0</v>
      </c>
      <c r="HY565">
        <v>0</v>
      </c>
      <c r="HZ565">
        <v>0</v>
      </c>
      <c r="IA565">
        <v>0</v>
      </c>
      <c r="IB565">
        <v>0</v>
      </c>
      <c r="IC565">
        <v>0</v>
      </c>
      <c r="ID565">
        <v>0</v>
      </c>
      <c r="IE565">
        <v>0</v>
      </c>
      <c r="IF565">
        <v>0</v>
      </c>
      <c r="IG565">
        <v>0</v>
      </c>
      <c r="IH565">
        <v>0</v>
      </c>
      <c r="II565">
        <v>0</v>
      </c>
      <c r="IJ565">
        <v>0</v>
      </c>
      <c r="IK565">
        <v>0</v>
      </c>
      <c r="IL565">
        <v>0</v>
      </c>
      <c r="IM565">
        <v>0</v>
      </c>
      <c r="IN565">
        <v>0</v>
      </c>
      <c r="IO565">
        <v>0</v>
      </c>
      <c r="IP565">
        <v>0</v>
      </c>
    </row>
    <row r="566" spans="18:250" ht="16.5" hidden="1" customHeight="1">
      <c r="R566" s="95" t="s">
        <v>450</v>
      </c>
      <c r="S566" t="s">
        <v>1350</v>
      </c>
      <c r="T566">
        <v>1</v>
      </c>
      <c r="U566">
        <v>28</v>
      </c>
      <c r="V566" s="214" t="str">
        <f t="shared" si="9"/>
        <v>LTQ300128</v>
      </c>
      <c r="W566">
        <v>18247.8</v>
      </c>
      <c r="X566">
        <v>36495.599999999999</v>
      </c>
      <c r="Y566">
        <v>54743.4</v>
      </c>
      <c r="Z566">
        <v>72991.199999999997</v>
      </c>
      <c r="AA566">
        <v>91239</v>
      </c>
      <c r="AB566">
        <v>109486.8</v>
      </c>
      <c r="AC566">
        <v>127734.6</v>
      </c>
      <c r="AD566">
        <v>145982.39999999999</v>
      </c>
      <c r="AE566">
        <v>164230.20000000001</v>
      </c>
      <c r="AF566">
        <v>182478</v>
      </c>
      <c r="AG566">
        <v>200725.8</v>
      </c>
      <c r="AH566">
        <v>218973.6</v>
      </c>
      <c r="AI566">
        <v>237221.4</v>
      </c>
      <c r="AJ566">
        <v>255469.2</v>
      </c>
      <c r="AK566">
        <v>273717</v>
      </c>
      <c r="AL566">
        <v>291964.79999999999</v>
      </c>
      <c r="AM566">
        <v>310212.59999999998</v>
      </c>
      <c r="AN566">
        <v>328460.40000000002</v>
      </c>
      <c r="AO566">
        <v>346708.2</v>
      </c>
      <c r="AP566">
        <v>364956</v>
      </c>
      <c r="AQ566">
        <v>383203.8</v>
      </c>
      <c r="AR566">
        <v>401451.6</v>
      </c>
      <c r="AS566">
        <v>419699.4</v>
      </c>
      <c r="AT566">
        <v>437947.2</v>
      </c>
      <c r="AU566">
        <v>456195</v>
      </c>
      <c r="AV566">
        <v>474442.8</v>
      </c>
      <c r="AW566">
        <v>492690.6</v>
      </c>
      <c r="AX566">
        <v>510938.4</v>
      </c>
      <c r="AY566">
        <v>529186.19999999995</v>
      </c>
      <c r="AZ566">
        <v>547434</v>
      </c>
      <c r="BA566">
        <v>547434</v>
      </c>
      <c r="BB566">
        <v>547434</v>
      </c>
      <c r="BC566">
        <v>547434</v>
      </c>
      <c r="BD566">
        <v>547434</v>
      </c>
      <c r="BE566">
        <v>547434</v>
      </c>
      <c r="BF566">
        <v>547434</v>
      </c>
      <c r="BG566">
        <v>547434</v>
      </c>
      <c r="BH566">
        <v>547434</v>
      </c>
      <c r="BI566">
        <v>547434</v>
      </c>
      <c r="BJ566">
        <v>547434</v>
      </c>
      <c r="BK566">
        <v>547434</v>
      </c>
      <c r="BL566">
        <v>547434</v>
      </c>
      <c r="BM566">
        <v>547434</v>
      </c>
      <c r="BN566">
        <v>547434</v>
      </c>
      <c r="BO566">
        <v>547434</v>
      </c>
      <c r="BP566">
        <v>547434</v>
      </c>
      <c r="BQ566">
        <v>547434</v>
      </c>
      <c r="BR566">
        <v>547434</v>
      </c>
      <c r="BS566">
        <v>547434</v>
      </c>
      <c r="BT566">
        <v>547434</v>
      </c>
      <c r="BU566">
        <v>547434</v>
      </c>
      <c r="BV566">
        <v>547434</v>
      </c>
      <c r="BW566">
        <v>547434</v>
      </c>
      <c r="BX566">
        <v>547434</v>
      </c>
      <c r="BY566">
        <v>547434</v>
      </c>
      <c r="BZ566">
        <v>547434</v>
      </c>
      <c r="CA566">
        <v>547434</v>
      </c>
      <c r="CB566">
        <v>547434</v>
      </c>
      <c r="CC566">
        <v>547434</v>
      </c>
      <c r="CD566">
        <v>547434</v>
      </c>
      <c r="CE566">
        <v>547434</v>
      </c>
      <c r="CF566">
        <v>547434</v>
      </c>
      <c r="CG566">
        <v>547434</v>
      </c>
      <c r="CH566">
        <v>547434</v>
      </c>
      <c r="CI566">
        <v>547434</v>
      </c>
      <c r="CJ566">
        <v>547434</v>
      </c>
      <c r="CK566">
        <v>547434</v>
      </c>
      <c r="CL566">
        <v>547434</v>
      </c>
      <c r="CM566">
        <v>547434</v>
      </c>
      <c r="CN566">
        <v>547434</v>
      </c>
      <c r="CO566">
        <v>547434</v>
      </c>
      <c r="CP566">
        <v>547434</v>
      </c>
      <c r="CQ566">
        <v>0</v>
      </c>
      <c r="CR566">
        <v>0</v>
      </c>
      <c r="CS566">
        <v>0</v>
      </c>
      <c r="CT566">
        <v>0</v>
      </c>
      <c r="CU566">
        <v>0</v>
      </c>
      <c r="CV566">
        <v>0</v>
      </c>
      <c r="CW566">
        <v>0</v>
      </c>
      <c r="CX566">
        <v>0</v>
      </c>
      <c r="CY566">
        <v>0</v>
      </c>
      <c r="CZ566">
        <v>0</v>
      </c>
      <c r="DA566">
        <v>0</v>
      </c>
      <c r="DB566">
        <v>0</v>
      </c>
      <c r="DC566">
        <v>0</v>
      </c>
      <c r="DD566">
        <v>0</v>
      </c>
      <c r="DE566">
        <v>0</v>
      </c>
      <c r="DF566">
        <v>0</v>
      </c>
      <c r="DG566">
        <v>0</v>
      </c>
      <c r="DH566">
        <v>0</v>
      </c>
      <c r="DI566">
        <v>0</v>
      </c>
      <c r="DJ566">
        <v>0</v>
      </c>
      <c r="DK566">
        <v>0</v>
      </c>
      <c r="DL566">
        <v>0</v>
      </c>
      <c r="DM566">
        <v>0</v>
      </c>
      <c r="DN566">
        <v>0</v>
      </c>
      <c r="DO566">
        <v>0</v>
      </c>
      <c r="DP566">
        <v>0</v>
      </c>
      <c r="DQ566">
        <v>0</v>
      </c>
      <c r="DR566">
        <v>0</v>
      </c>
      <c r="DS566">
        <v>0</v>
      </c>
      <c r="DT566">
        <v>0</v>
      </c>
      <c r="DU566">
        <v>0</v>
      </c>
      <c r="DV566">
        <v>0</v>
      </c>
      <c r="DW566">
        <v>0</v>
      </c>
      <c r="DX566">
        <v>0</v>
      </c>
      <c r="DY566">
        <v>0</v>
      </c>
      <c r="DZ566">
        <v>0</v>
      </c>
      <c r="EA566">
        <v>0</v>
      </c>
      <c r="EB566">
        <v>0</v>
      </c>
      <c r="EC566">
        <v>0</v>
      </c>
      <c r="EE566" s="95" t="s">
        <v>450</v>
      </c>
      <c r="EF566" t="s">
        <v>1350</v>
      </c>
      <c r="EG566">
        <v>1</v>
      </c>
      <c r="EH566">
        <v>28</v>
      </c>
      <c r="EI566" s="216" t="str">
        <f t="shared" si="10"/>
        <v>LTQ300128</v>
      </c>
      <c r="EJ566">
        <v>0</v>
      </c>
      <c r="EK566">
        <v>0</v>
      </c>
      <c r="EL566">
        <v>0</v>
      </c>
      <c r="EM566">
        <v>0</v>
      </c>
      <c r="EN566">
        <v>0</v>
      </c>
      <c r="EO566">
        <v>0</v>
      </c>
      <c r="EP566">
        <v>0</v>
      </c>
      <c r="EQ566">
        <v>0</v>
      </c>
      <c r="ER566">
        <v>0</v>
      </c>
      <c r="ES566">
        <v>0</v>
      </c>
      <c r="ET566">
        <v>0</v>
      </c>
      <c r="EU566">
        <v>0</v>
      </c>
      <c r="EV566">
        <v>0</v>
      </c>
      <c r="EW566">
        <v>0</v>
      </c>
      <c r="EX566">
        <v>0</v>
      </c>
      <c r="EY566">
        <v>0</v>
      </c>
      <c r="EZ566">
        <v>0</v>
      </c>
      <c r="FA566">
        <v>0</v>
      </c>
      <c r="FB566">
        <v>0</v>
      </c>
      <c r="FC566">
        <v>0</v>
      </c>
      <c r="FD566">
        <v>0</v>
      </c>
      <c r="FE566">
        <v>0</v>
      </c>
      <c r="FF566">
        <v>0</v>
      </c>
      <c r="FG566">
        <v>0</v>
      </c>
      <c r="FH566">
        <v>0</v>
      </c>
      <c r="FI566">
        <v>0</v>
      </c>
      <c r="FJ566">
        <v>0</v>
      </c>
      <c r="FK566">
        <v>0</v>
      </c>
      <c r="FL566">
        <v>0</v>
      </c>
      <c r="FM566">
        <v>0</v>
      </c>
      <c r="FN566">
        <v>0</v>
      </c>
      <c r="FO566">
        <v>0</v>
      </c>
      <c r="FP566">
        <v>0</v>
      </c>
      <c r="FQ566">
        <v>0</v>
      </c>
      <c r="FR566">
        <v>0</v>
      </c>
      <c r="FS566">
        <v>0</v>
      </c>
      <c r="FT566">
        <v>0</v>
      </c>
      <c r="FU566">
        <v>0</v>
      </c>
      <c r="FV566">
        <v>0</v>
      </c>
      <c r="FW566">
        <v>0</v>
      </c>
      <c r="FX566">
        <v>0</v>
      </c>
      <c r="FY566">
        <v>0</v>
      </c>
      <c r="FZ566">
        <v>0</v>
      </c>
      <c r="GA566">
        <v>0</v>
      </c>
      <c r="GB566">
        <v>0</v>
      </c>
      <c r="GC566">
        <v>0</v>
      </c>
      <c r="GD566">
        <v>0</v>
      </c>
      <c r="GE566">
        <v>0</v>
      </c>
      <c r="GF566">
        <v>0</v>
      </c>
      <c r="GG566">
        <v>0</v>
      </c>
      <c r="GH566">
        <v>0</v>
      </c>
      <c r="GI566">
        <v>0</v>
      </c>
      <c r="GJ566">
        <v>0</v>
      </c>
      <c r="GK566">
        <v>0</v>
      </c>
      <c r="GL566">
        <v>0</v>
      </c>
      <c r="GM566">
        <v>0</v>
      </c>
      <c r="GN566">
        <v>0</v>
      </c>
      <c r="GO566">
        <v>0</v>
      </c>
      <c r="GP566">
        <v>0</v>
      </c>
      <c r="GQ566">
        <v>0</v>
      </c>
      <c r="GR566">
        <v>0</v>
      </c>
      <c r="GS566">
        <v>0</v>
      </c>
      <c r="GT566">
        <v>0</v>
      </c>
      <c r="GU566">
        <v>0</v>
      </c>
      <c r="GV566">
        <v>0</v>
      </c>
      <c r="GW566">
        <v>0</v>
      </c>
      <c r="GX566">
        <v>0</v>
      </c>
      <c r="GY566">
        <v>0</v>
      </c>
      <c r="GZ566">
        <v>0</v>
      </c>
      <c r="HA566">
        <v>0</v>
      </c>
      <c r="HB566">
        <v>0</v>
      </c>
      <c r="HC566">
        <v>547434</v>
      </c>
      <c r="HD566">
        <v>0</v>
      </c>
      <c r="HE566">
        <v>0</v>
      </c>
      <c r="HF566">
        <v>0</v>
      </c>
      <c r="HG566">
        <v>0</v>
      </c>
      <c r="HH566">
        <v>0</v>
      </c>
      <c r="HI566">
        <v>0</v>
      </c>
      <c r="HJ566">
        <v>0</v>
      </c>
      <c r="HK566">
        <v>0</v>
      </c>
      <c r="HL566">
        <v>0</v>
      </c>
      <c r="HM566">
        <v>0</v>
      </c>
      <c r="HN566">
        <v>0</v>
      </c>
      <c r="HO566">
        <v>0</v>
      </c>
      <c r="HP566">
        <v>0</v>
      </c>
      <c r="HQ566">
        <v>0</v>
      </c>
      <c r="HR566">
        <v>0</v>
      </c>
      <c r="HS566">
        <v>0</v>
      </c>
      <c r="HT566">
        <v>0</v>
      </c>
      <c r="HU566">
        <v>0</v>
      </c>
      <c r="HV566">
        <v>0</v>
      </c>
      <c r="HW566">
        <v>0</v>
      </c>
      <c r="HX566">
        <v>0</v>
      </c>
      <c r="HY566">
        <v>0</v>
      </c>
      <c r="HZ566">
        <v>0</v>
      </c>
      <c r="IA566">
        <v>0</v>
      </c>
      <c r="IB566">
        <v>0</v>
      </c>
      <c r="IC566">
        <v>0</v>
      </c>
      <c r="ID566">
        <v>0</v>
      </c>
      <c r="IE566">
        <v>0</v>
      </c>
      <c r="IF566">
        <v>0</v>
      </c>
      <c r="IG566">
        <v>0</v>
      </c>
      <c r="IH566">
        <v>0</v>
      </c>
      <c r="II566">
        <v>0</v>
      </c>
      <c r="IJ566">
        <v>0</v>
      </c>
      <c r="IK566">
        <v>0</v>
      </c>
      <c r="IL566">
        <v>0</v>
      </c>
      <c r="IM566">
        <v>0</v>
      </c>
      <c r="IN566">
        <v>0</v>
      </c>
      <c r="IO566">
        <v>0</v>
      </c>
      <c r="IP566">
        <v>0</v>
      </c>
    </row>
    <row r="567" spans="18:250" ht="16.5" hidden="1" customHeight="1">
      <c r="R567" s="95" t="s">
        <v>450</v>
      </c>
      <c r="S567" t="s">
        <v>1350</v>
      </c>
      <c r="T567">
        <v>1</v>
      </c>
      <c r="U567">
        <v>29</v>
      </c>
      <c r="V567" s="214" t="str">
        <f t="shared" si="9"/>
        <v>LTQ300129</v>
      </c>
      <c r="W567">
        <v>18553.8</v>
      </c>
      <c r="X567">
        <v>37107.599999999999</v>
      </c>
      <c r="Y567">
        <v>55661.4</v>
      </c>
      <c r="Z567">
        <v>74215.199999999997</v>
      </c>
      <c r="AA567">
        <v>92769</v>
      </c>
      <c r="AB567">
        <v>111322.8</v>
      </c>
      <c r="AC567">
        <v>129876.6</v>
      </c>
      <c r="AD567">
        <v>148430.39999999999</v>
      </c>
      <c r="AE567">
        <v>166984.20000000001</v>
      </c>
      <c r="AF567">
        <v>185538</v>
      </c>
      <c r="AG567">
        <v>204091.8</v>
      </c>
      <c r="AH567">
        <v>222645.6</v>
      </c>
      <c r="AI567">
        <v>241199.4</v>
      </c>
      <c r="AJ567">
        <v>259753.2</v>
      </c>
      <c r="AK567">
        <v>278307</v>
      </c>
      <c r="AL567">
        <v>296860.79999999999</v>
      </c>
      <c r="AM567">
        <v>315414.59999999998</v>
      </c>
      <c r="AN567">
        <v>333968.40000000002</v>
      </c>
      <c r="AO567">
        <v>352522.2</v>
      </c>
      <c r="AP567">
        <v>371076</v>
      </c>
      <c r="AQ567">
        <v>389629.8</v>
      </c>
      <c r="AR567">
        <v>408183.6</v>
      </c>
      <c r="AS567">
        <v>426737.4</v>
      </c>
      <c r="AT567">
        <v>445291.2</v>
      </c>
      <c r="AU567">
        <v>463845</v>
      </c>
      <c r="AV567">
        <v>482398.8</v>
      </c>
      <c r="AW567">
        <v>500952.6</v>
      </c>
      <c r="AX567">
        <v>519506.4</v>
      </c>
      <c r="AY567">
        <v>538060.19999999995</v>
      </c>
      <c r="AZ567">
        <v>556614</v>
      </c>
      <c r="BA567">
        <v>556614</v>
      </c>
      <c r="BB567">
        <v>556614</v>
      </c>
      <c r="BC567">
        <v>556614</v>
      </c>
      <c r="BD567">
        <v>556614</v>
      </c>
      <c r="BE567">
        <v>556614</v>
      </c>
      <c r="BF567">
        <v>556614</v>
      </c>
      <c r="BG567">
        <v>556614</v>
      </c>
      <c r="BH567">
        <v>556614</v>
      </c>
      <c r="BI567">
        <v>556614</v>
      </c>
      <c r="BJ567">
        <v>556614</v>
      </c>
      <c r="BK567">
        <v>556614</v>
      </c>
      <c r="BL567">
        <v>556614</v>
      </c>
      <c r="BM567">
        <v>556614</v>
      </c>
      <c r="BN567">
        <v>556614</v>
      </c>
      <c r="BO567">
        <v>556614</v>
      </c>
      <c r="BP567">
        <v>556614</v>
      </c>
      <c r="BQ567">
        <v>556614</v>
      </c>
      <c r="BR567">
        <v>556614</v>
      </c>
      <c r="BS567">
        <v>556614</v>
      </c>
      <c r="BT567">
        <v>556614</v>
      </c>
      <c r="BU567">
        <v>556614</v>
      </c>
      <c r="BV567">
        <v>556614</v>
      </c>
      <c r="BW567">
        <v>556614</v>
      </c>
      <c r="BX567">
        <v>556614</v>
      </c>
      <c r="BY567">
        <v>556614</v>
      </c>
      <c r="BZ567">
        <v>556614</v>
      </c>
      <c r="CA567">
        <v>556614</v>
      </c>
      <c r="CB567">
        <v>556614</v>
      </c>
      <c r="CC567">
        <v>556614</v>
      </c>
      <c r="CD567">
        <v>556614</v>
      </c>
      <c r="CE567">
        <v>556614</v>
      </c>
      <c r="CF567">
        <v>556614</v>
      </c>
      <c r="CG567">
        <v>556614</v>
      </c>
      <c r="CH567">
        <v>556614</v>
      </c>
      <c r="CI567">
        <v>556614</v>
      </c>
      <c r="CJ567">
        <v>556614</v>
      </c>
      <c r="CK567">
        <v>556614</v>
      </c>
      <c r="CL567">
        <v>556614</v>
      </c>
      <c r="CM567">
        <v>556614</v>
      </c>
      <c r="CN567">
        <v>556614</v>
      </c>
      <c r="CO567">
        <v>556614</v>
      </c>
      <c r="CP567">
        <v>0</v>
      </c>
      <c r="CQ567">
        <v>0</v>
      </c>
      <c r="CR567">
        <v>0</v>
      </c>
      <c r="CS567">
        <v>0</v>
      </c>
      <c r="CT567">
        <v>0</v>
      </c>
      <c r="CU567">
        <v>0</v>
      </c>
      <c r="CV567">
        <v>0</v>
      </c>
      <c r="CW567">
        <v>0</v>
      </c>
      <c r="CX567">
        <v>0</v>
      </c>
      <c r="CY567">
        <v>0</v>
      </c>
      <c r="CZ567">
        <v>0</v>
      </c>
      <c r="DA567">
        <v>0</v>
      </c>
      <c r="DB567">
        <v>0</v>
      </c>
      <c r="DC567">
        <v>0</v>
      </c>
      <c r="DD567">
        <v>0</v>
      </c>
      <c r="DE567">
        <v>0</v>
      </c>
      <c r="DF567">
        <v>0</v>
      </c>
      <c r="DG567">
        <v>0</v>
      </c>
      <c r="DH567">
        <v>0</v>
      </c>
      <c r="DI567">
        <v>0</v>
      </c>
      <c r="DJ567">
        <v>0</v>
      </c>
      <c r="DK567">
        <v>0</v>
      </c>
      <c r="DL567">
        <v>0</v>
      </c>
      <c r="DM567">
        <v>0</v>
      </c>
      <c r="DN567">
        <v>0</v>
      </c>
      <c r="DO567">
        <v>0</v>
      </c>
      <c r="DP567">
        <v>0</v>
      </c>
      <c r="DQ567">
        <v>0</v>
      </c>
      <c r="DR567">
        <v>0</v>
      </c>
      <c r="DS567">
        <v>0</v>
      </c>
      <c r="DT567">
        <v>0</v>
      </c>
      <c r="DU567">
        <v>0</v>
      </c>
      <c r="DV567">
        <v>0</v>
      </c>
      <c r="DW567">
        <v>0</v>
      </c>
      <c r="DX567">
        <v>0</v>
      </c>
      <c r="DY567">
        <v>0</v>
      </c>
      <c r="DZ567">
        <v>0</v>
      </c>
      <c r="EA567">
        <v>0</v>
      </c>
      <c r="EB567">
        <v>0</v>
      </c>
      <c r="EC567">
        <v>0</v>
      </c>
      <c r="EE567" s="95" t="s">
        <v>450</v>
      </c>
      <c r="EF567" t="s">
        <v>1350</v>
      </c>
      <c r="EG567">
        <v>1</v>
      </c>
      <c r="EH567">
        <v>29</v>
      </c>
      <c r="EI567" s="216" t="str">
        <f t="shared" si="10"/>
        <v>LTQ300129</v>
      </c>
      <c r="EJ567">
        <v>0</v>
      </c>
      <c r="EK567">
        <v>0</v>
      </c>
      <c r="EL567">
        <v>0</v>
      </c>
      <c r="EM567">
        <v>0</v>
      </c>
      <c r="EN567">
        <v>0</v>
      </c>
      <c r="EO567">
        <v>0</v>
      </c>
      <c r="EP567">
        <v>0</v>
      </c>
      <c r="EQ567">
        <v>0</v>
      </c>
      <c r="ER567">
        <v>0</v>
      </c>
      <c r="ES567">
        <v>0</v>
      </c>
      <c r="ET567">
        <v>0</v>
      </c>
      <c r="EU567">
        <v>0</v>
      </c>
      <c r="EV567">
        <v>0</v>
      </c>
      <c r="EW567">
        <v>0</v>
      </c>
      <c r="EX567">
        <v>0</v>
      </c>
      <c r="EY567">
        <v>0</v>
      </c>
      <c r="EZ567">
        <v>0</v>
      </c>
      <c r="FA567">
        <v>0</v>
      </c>
      <c r="FB567">
        <v>0</v>
      </c>
      <c r="FC567">
        <v>0</v>
      </c>
      <c r="FD567">
        <v>0</v>
      </c>
      <c r="FE567">
        <v>0</v>
      </c>
      <c r="FF567">
        <v>0</v>
      </c>
      <c r="FG567">
        <v>0</v>
      </c>
      <c r="FH567">
        <v>0</v>
      </c>
      <c r="FI567">
        <v>0</v>
      </c>
      <c r="FJ567">
        <v>0</v>
      </c>
      <c r="FK567">
        <v>0</v>
      </c>
      <c r="FL567">
        <v>0</v>
      </c>
      <c r="FM567">
        <v>0</v>
      </c>
      <c r="FN567">
        <v>0</v>
      </c>
      <c r="FO567">
        <v>0</v>
      </c>
      <c r="FP567">
        <v>0</v>
      </c>
      <c r="FQ567">
        <v>0</v>
      </c>
      <c r="FR567">
        <v>0</v>
      </c>
      <c r="FS567">
        <v>0</v>
      </c>
      <c r="FT567">
        <v>0</v>
      </c>
      <c r="FU567">
        <v>0</v>
      </c>
      <c r="FV567">
        <v>0</v>
      </c>
      <c r="FW567">
        <v>0</v>
      </c>
      <c r="FX567">
        <v>0</v>
      </c>
      <c r="FY567">
        <v>0</v>
      </c>
      <c r="FZ567">
        <v>0</v>
      </c>
      <c r="GA567">
        <v>0</v>
      </c>
      <c r="GB567">
        <v>0</v>
      </c>
      <c r="GC567">
        <v>0</v>
      </c>
      <c r="GD567">
        <v>0</v>
      </c>
      <c r="GE567">
        <v>0</v>
      </c>
      <c r="GF567">
        <v>0</v>
      </c>
      <c r="GG567">
        <v>0</v>
      </c>
      <c r="GH567">
        <v>0</v>
      </c>
      <c r="GI567">
        <v>0</v>
      </c>
      <c r="GJ567">
        <v>0</v>
      </c>
      <c r="GK567">
        <v>0</v>
      </c>
      <c r="GL567">
        <v>0</v>
      </c>
      <c r="GM567">
        <v>0</v>
      </c>
      <c r="GN567">
        <v>0</v>
      </c>
      <c r="GO567">
        <v>0</v>
      </c>
      <c r="GP567">
        <v>0</v>
      </c>
      <c r="GQ567">
        <v>0</v>
      </c>
      <c r="GR567">
        <v>0</v>
      </c>
      <c r="GS567">
        <v>0</v>
      </c>
      <c r="GT567">
        <v>0</v>
      </c>
      <c r="GU567">
        <v>0</v>
      </c>
      <c r="GV567">
        <v>0</v>
      </c>
      <c r="GW567">
        <v>0</v>
      </c>
      <c r="GX567">
        <v>0</v>
      </c>
      <c r="GY567">
        <v>0</v>
      </c>
      <c r="GZ567">
        <v>0</v>
      </c>
      <c r="HA567">
        <v>0</v>
      </c>
      <c r="HB567">
        <v>556614</v>
      </c>
      <c r="HC567">
        <v>0</v>
      </c>
      <c r="HD567">
        <v>0</v>
      </c>
      <c r="HE567">
        <v>0</v>
      </c>
      <c r="HF567">
        <v>0</v>
      </c>
      <c r="HG567">
        <v>0</v>
      </c>
      <c r="HH567">
        <v>0</v>
      </c>
      <c r="HI567">
        <v>0</v>
      </c>
      <c r="HJ567">
        <v>0</v>
      </c>
      <c r="HK567">
        <v>0</v>
      </c>
      <c r="HL567">
        <v>0</v>
      </c>
      <c r="HM567">
        <v>0</v>
      </c>
      <c r="HN567">
        <v>0</v>
      </c>
      <c r="HO567">
        <v>0</v>
      </c>
      <c r="HP567">
        <v>0</v>
      </c>
      <c r="HQ567">
        <v>0</v>
      </c>
      <c r="HR567">
        <v>0</v>
      </c>
      <c r="HS567">
        <v>0</v>
      </c>
      <c r="HT567">
        <v>0</v>
      </c>
      <c r="HU567">
        <v>0</v>
      </c>
      <c r="HV567">
        <v>0</v>
      </c>
      <c r="HW567">
        <v>0</v>
      </c>
      <c r="HX567">
        <v>0</v>
      </c>
      <c r="HY567">
        <v>0</v>
      </c>
      <c r="HZ567">
        <v>0</v>
      </c>
      <c r="IA567">
        <v>0</v>
      </c>
      <c r="IB567">
        <v>0</v>
      </c>
      <c r="IC567">
        <v>0</v>
      </c>
      <c r="ID567">
        <v>0</v>
      </c>
      <c r="IE567">
        <v>0</v>
      </c>
      <c r="IF567">
        <v>0</v>
      </c>
      <c r="IG567">
        <v>0</v>
      </c>
      <c r="IH567">
        <v>0</v>
      </c>
      <c r="II567">
        <v>0</v>
      </c>
      <c r="IJ567">
        <v>0</v>
      </c>
      <c r="IK567">
        <v>0</v>
      </c>
      <c r="IL567">
        <v>0</v>
      </c>
      <c r="IM567">
        <v>0</v>
      </c>
      <c r="IN567">
        <v>0</v>
      </c>
      <c r="IO567">
        <v>0</v>
      </c>
      <c r="IP567">
        <v>0</v>
      </c>
    </row>
    <row r="568" spans="18:250" ht="16.5" hidden="1" customHeight="1">
      <c r="R568" s="95" t="s">
        <v>450</v>
      </c>
      <c r="S568" t="s">
        <v>1350</v>
      </c>
      <c r="T568">
        <v>1</v>
      </c>
      <c r="U568">
        <v>30</v>
      </c>
      <c r="V568" s="214" t="str">
        <f t="shared" si="9"/>
        <v>LTQ300130</v>
      </c>
      <c r="W568">
        <v>19074</v>
      </c>
      <c r="X568">
        <v>38148</v>
      </c>
      <c r="Y568">
        <v>57222</v>
      </c>
      <c r="Z568">
        <v>76296</v>
      </c>
      <c r="AA568">
        <v>95370</v>
      </c>
      <c r="AB568">
        <v>114444</v>
      </c>
      <c r="AC568">
        <v>133518</v>
      </c>
      <c r="AD568">
        <v>152592</v>
      </c>
      <c r="AE568">
        <v>171666</v>
      </c>
      <c r="AF568">
        <v>190740</v>
      </c>
      <c r="AG568">
        <v>209814</v>
      </c>
      <c r="AH568">
        <v>228888</v>
      </c>
      <c r="AI568">
        <v>247962</v>
      </c>
      <c r="AJ568">
        <v>267036</v>
      </c>
      <c r="AK568">
        <v>286110</v>
      </c>
      <c r="AL568">
        <v>305184</v>
      </c>
      <c r="AM568">
        <v>324258</v>
      </c>
      <c r="AN568">
        <v>343332</v>
      </c>
      <c r="AO568">
        <v>362406</v>
      </c>
      <c r="AP568">
        <v>381480</v>
      </c>
      <c r="AQ568">
        <v>400554</v>
      </c>
      <c r="AR568">
        <v>419628</v>
      </c>
      <c r="AS568">
        <v>438702</v>
      </c>
      <c r="AT568">
        <v>457776</v>
      </c>
      <c r="AU568">
        <v>476850</v>
      </c>
      <c r="AV568">
        <v>495924</v>
      </c>
      <c r="AW568">
        <v>514998</v>
      </c>
      <c r="AX568">
        <v>534072</v>
      </c>
      <c r="AY568">
        <v>553146</v>
      </c>
      <c r="AZ568">
        <v>572220</v>
      </c>
      <c r="BA568">
        <v>572220</v>
      </c>
      <c r="BB568">
        <v>572220</v>
      </c>
      <c r="BC568">
        <v>572220</v>
      </c>
      <c r="BD568">
        <v>572220</v>
      </c>
      <c r="BE568">
        <v>572220</v>
      </c>
      <c r="BF568">
        <v>572220</v>
      </c>
      <c r="BG568">
        <v>572220</v>
      </c>
      <c r="BH568">
        <v>572220</v>
      </c>
      <c r="BI568">
        <v>572220</v>
      </c>
      <c r="BJ568">
        <v>572220</v>
      </c>
      <c r="BK568">
        <v>572220</v>
      </c>
      <c r="BL568">
        <v>572220</v>
      </c>
      <c r="BM568">
        <v>572220</v>
      </c>
      <c r="BN568">
        <v>572220</v>
      </c>
      <c r="BO568">
        <v>572220</v>
      </c>
      <c r="BP568">
        <v>572220</v>
      </c>
      <c r="BQ568">
        <v>572220</v>
      </c>
      <c r="BR568">
        <v>572220</v>
      </c>
      <c r="BS568">
        <v>572220</v>
      </c>
      <c r="BT568">
        <v>572220</v>
      </c>
      <c r="BU568">
        <v>572220</v>
      </c>
      <c r="BV568">
        <v>572220</v>
      </c>
      <c r="BW568">
        <v>572220</v>
      </c>
      <c r="BX568">
        <v>572220</v>
      </c>
      <c r="BY568">
        <v>572220</v>
      </c>
      <c r="BZ568">
        <v>572220</v>
      </c>
      <c r="CA568">
        <v>572220</v>
      </c>
      <c r="CB568">
        <v>572220</v>
      </c>
      <c r="CC568">
        <v>572220</v>
      </c>
      <c r="CD568">
        <v>572220</v>
      </c>
      <c r="CE568">
        <v>572220</v>
      </c>
      <c r="CF568">
        <v>572220</v>
      </c>
      <c r="CG568">
        <v>572220</v>
      </c>
      <c r="CH568">
        <v>572220</v>
      </c>
      <c r="CI568">
        <v>572220</v>
      </c>
      <c r="CJ568">
        <v>572220</v>
      </c>
      <c r="CK568">
        <v>572220</v>
      </c>
      <c r="CL568">
        <v>572220</v>
      </c>
      <c r="CM568">
        <v>572220</v>
      </c>
      <c r="CN568">
        <v>572220</v>
      </c>
      <c r="CO568">
        <v>0</v>
      </c>
      <c r="CP568">
        <v>0</v>
      </c>
      <c r="CQ568">
        <v>0</v>
      </c>
      <c r="CR568">
        <v>0</v>
      </c>
      <c r="CS568">
        <v>0</v>
      </c>
      <c r="CT568">
        <v>0</v>
      </c>
      <c r="CU568">
        <v>0</v>
      </c>
      <c r="CV568">
        <v>0</v>
      </c>
      <c r="CW568">
        <v>0</v>
      </c>
      <c r="CX568">
        <v>0</v>
      </c>
      <c r="CY568">
        <v>0</v>
      </c>
      <c r="CZ568">
        <v>0</v>
      </c>
      <c r="DA568">
        <v>0</v>
      </c>
      <c r="DB568">
        <v>0</v>
      </c>
      <c r="DC568">
        <v>0</v>
      </c>
      <c r="DD568">
        <v>0</v>
      </c>
      <c r="DE568">
        <v>0</v>
      </c>
      <c r="DF568">
        <v>0</v>
      </c>
      <c r="DG568">
        <v>0</v>
      </c>
      <c r="DH568">
        <v>0</v>
      </c>
      <c r="DI568">
        <v>0</v>
      </c>
      <c r="DJ568">
        <v>0</v>
      </c>
      <c r="DK568">
        <v>0</v>
      </c>
      <c r="DL568">
        <v>0</v>
      </c>
      <c r="DM568">
        <v>0</v>
      </c>
      <c r="DN568">
        <v>0</v>
      </c>
      <c r="DO568">
        <v>0</v>
      </c>
      <c r="DP568">
        <v>0</v>
      </c>
      <c r="DQ568">
        <v>0</v>
      </c>
      <c r="DR568">
        <v>0</v>
      </c>
      <c r="DS568">
        <v>0</v>
      </c>
      <c r="DT568">
        <v>0</v>
      </c>
      <c r="DU568">
        <v>0</v>
      </c>
      <c r="DV568">
        <v>0</v>
      </c>
      <c r="DW568">
        <v>0</v>
      </c>
      <c r="DX568">
        <v>0</v>
      </c>
      <c r="DY568">
        <v>0</v>
      </c>
      <c r="DZ568">
        <v>0</v>
      </c>
      <c r="EA568">
        <v>0</v>
      </c>
      <c r="EB568">
        <v>0</v>
      </c>
      <c r="EC568">
        <v>0</v>
      </c>
      <c r="EE568" s="95" t="s">
        <v>450</v>
      </c>
      <c r="EF568" t="s">
        <v>1350</v>
      </c>
      <c r="EG568">
        <v>1</v>
      </c>
      <c r="EH568">
        <v>30</v>
      </c>
      <c r="EI568" s="216" t="str">
        <f t="shared" si="10"/>
        <v>LTQ300130</v>
      </c>
      <c r="EJ568">
        <v>0</v>
      </c>
      <c r="EK568">
        <v>0</v>
      </c>
      <c r="EL568">
        <v>0</v>
      </c>
      <c r="EM568">
        <v>0</v>
      </c>
      <c r="EN568">
        <v>0</v>
      </c>
      <c r="EO568">
        <v>0</v>
      </c>
      <c r="EP568">
        <v>0</v>
      </c>
      <c r="EQ568">
        <v>0</v>
      </c>
      <c r="ER568">
        <v>0</v>
      </c>
      <c r="ES568">
        <v>0</v>
      </c>
      <c r="ET568">
        <v>0</v>
      </c>
      <c r="EU568">
        <v>0</v>
      </c>
      <c r="EV568">
        <v>0</v>
      </c>
      <c r="EW568">
        <v>0</v>
      </c>
      <c r="EX568">
        <v>0</v>
      </c>
      <c r="EY568">
        <v>0</v>
      </c>
      <c r="EZ568">
        <v>0</v>
      </c>
      <c r="FA568">
        <v>0</v>
      </c>
      <c r="FB568">
        <v>0</v>
      </c>
      <c r="FC568">
        <v>0</v>
      </c>
      <c r="FD568">
        <v>0</v>
      </c>
      <c r="FE568">
        <v>0</v>
      </c>
      <c r="FF568">
        <v>0</v>
      </c>
      <c r="FG568">
        <v>0</v>
      </c>
      <c r="FH568">
        <v>0</v>
      </c>
      <c r="FI568">
        <v>0</v>
      </c>
      <c r="FJ568">
        <v>0</v>
      </c>
      <c r="FK568">
        <v>0</v>
      </c>
      <c r="FL568">
        <v>0</v>
      </c>
      <c r="FM568">
        <v>0</v>
      </c>
      <c r="FN568">
        <v>0</v>
      </c>
      <c r="FO568">
        <v>0</v>
      </c>
      <c r="FP568">
        <v>0</v>
      </c>
      <c r="FQ568">
        <v>0</v>
      </c>
      <c r="FR568">
        <v>0</v>
      </c>
      <c r="FS568">
        <v>0</v>
      </c>
      <c r="FT568">
        <v>0</v>
      </c>
      <c r="FU568">
        <v>0</v>
      </c>
      <c r="FV568">
        <v>0</v>
      </c>
      <c r="FW568">
        <v>0</v>
      </c>
      <c r="FX568">
        <v>0</v>
      </c>
      <c r="FY568">
        <v>0</v>
      </c>
      <c r="FZ568">
        <v>0</v>
      </c>
      <c r="GA568">
        <v>0</v>
      </c>
      <c r="GB568">
        <v>0</v>
      </c>
      <c r="GC568">
        <v>0</v>
      </c>
      <c r="GD568">
        <v>0</v>
      </c>
      <c r="GE568">
        <v>0</v>
      </c>
      <c r="GF568">
        <v>0</v>
      </c>
      <c r="GG568">
        <v>0</v>
      </c>
      <c r="GH568">
        <v>0</v>
      </c>
      <c r="GI568">
        <v>0</v>
      </c>
      <c r="GJ568">
        <v>0</v>
      </c>
      <c r="GK568">
        <v>0</v>
      </c>
      <c r="GL568">
        <v>0</v>
      </c>
      <c r="GM568">
        <v>0</v>
      </c>
      <c r="GN568">
        <v>0</v>
      </c>
      <c r="GO568">
        <v>0</v>
      </c>
      <c r="GP568">
        <v>0</v>
      </c>
      <c r="GQ568">
        <v>0</v>
      </c>
      <c r="GR568">
        <v>0</v>
      </c>
      <c r="GS568">
        <v>0</v>
      </c>
      <c r="GT568">
        <v>0</v>
      </c>
      <c r="GU568">
        <v>0</v>
      </c>
      <c r="GV568">
        <v>0</v>
      </c>
      <c r="GW568">
        <v>0</v>
      </c>
      <c r="GX568">
        <v>0</v>
      </c>
      <c r="GY568">
        <v>0</v>
      </c>
      <c r="GZ568">
        <v>0</v>
      </c>
      <c r="HA568">
        <v>572220</v>
      </c>
      <c r="HB568">
        <v>0</v>
      </c>
      <c r="HC568">
        <v>0</v>
      </c>
      <c r="HD568">
        <v>0</v>
      </c>
      <c r="HE568">
        <v>0</v>
      </c>
      <c r="HF568">
        <v>0</v>
      </c>
      <c r="HG568">
        <v>0</v>
      </c>
      <c r="HH568">
        <v>0</v>
      </c>
      <c r="HI568">
        <v>0</v>
      </c>
      <c r="HJ568">
        <v>0</v>
      </c>
      <c r="HK568">
        <v>0</v>
      </c>
      <c r="HL568">
        <v>0</v>
      </c>
      <c r="HM568">
        <v>0</v>
      </c>
      <c r="HN568">
        <v>0</v>
      </c>
      <c r="HO568">
        <v>0</v>
      </c>
      <c r="HP568">
        <v>0</v>
      </c>
      <c r="HQ568">
        <v>0</v>
      </c>
      <c r="HR568">
        <v>0</v>
      </c>
      <c r="HS568">
        <v>0</v>
      </c>
      <c r="HT568">
        <v>0</v>
      </c>
      <c r="HU568">
        <v>0</v>
      </c>
      <c r="HV568">
        <v>0</v>
      </c>
      <c r="HW568">
        <v>0</v>
      </c>
      <c r="HX568">
        <v>0</v>
      </c>
      <c r="HY568">
        <v>0</v>
      </c>
      <c r="HZ568">
        <v>0</v>
      </c>
      <c r="IA568">
        <v>0</v>
      </c>
      <c r="IB568">
        <v>0</v>
      </c>
      <c r="IC568">
        <v>0</v>
      </c>
      <c r="ID568">
        <v>0</v>
      </c>
      <c r="IE568">
        <v>0</v>
      </c>
      <c r="IF568">
        <v>0</v>
      </c>
      <c r="IG568">
        <v>0</v>
      </c>
      <c r="IH568">
        <v>0</v>
      </c>
      <c r="II568">
        <v>0</v>
      </c>
      <c r="IJ568">
        <v>0</v>
      </c>
      <c r="IK568">
        <v>0</v>
      </c>
      <c r="IL568">
        <v>0</v>
      </c>
      <c r="IM568">
        <v>0</v>
      </c>
      <c r="IN568">
        <v>0</v>
      </c>
      <c r="IO568">
        <v>0</v>
      </c>
      <c r="IP568">
        <v>0</v>
      </c>
    </row>
    <row r="569" spans="18:250" ht="16.5" hidden="1" customHeight="1">
      <c r="R569" s="95" t="s">
        <v>450</v>
      </c>
      <c r="S569" t="s">
        <v>1350</v>
      </c>
      <c r="T569">
        <v>1</v>
      </c>
      <c r="U569">
        <v>31</v>
      </c>
      <c r="V569" s="214" t="str">
        <f t="shared" si="9"/>
        <v>LTQ300131</v>
      </c>
      <c r="W569">
        <v>19900.2</v>
      </c>
      <c r="X569">
        <v>39800.400000000001</v>
      </c>
      <c r="Y569">
        <v>59700.6</v>
      </c>
      <c r="Z569">
        <v>79600.800000000003</v>
      </c>
      <c r="AA569">
        <v>99501</v>
      </c>
      <c r="AB569">
        <v>119401.2</v>
      </c>
      <c r="AC569">
        <v>139301.4</v>
      </c>
      <c r="AD569">
        <v>159201.60000000001</v>
      </c>
      <c r="AE569">
        <v>179101.8</v>
      </c>
      <c r="AF569">
        <v>199002</v>
      </c>
      <c r="AG569">
        <v>218902.2</v>
      </c>
      <c r="AH569">
        <v>238802.4</v>
      </c>
      <c r="AI569">
        <v>258702.6</v>
      </c>
      <c r="AJ569">
        <v>278602.8</v>
      </c>
      <c r="AK569">
        <v>298503</v>
      </c>
      <c r="AL569">
        <v>318403.20000000001</v>
      </c>
      <c r="AM569">
        <v>338303.4</v>
      </c>
      <c r="AN569">
        <v>358203.6</v>
      </c>
      <c r="AO569">
        <v>378103.8</v>
      </c>
      <c r="AP569">
        <v>398004</v>
      </c>
      <c r="AQ569">
        <v>417904.2</v>
      </c>
      <c r="AR569">
        <v>437804.4</v>
      </c>
      <c r="AS569">
        <v>457704.6</v>
      </c>
      <c r="AT569">
        <v>477604.8</v>
      </c>
      <c r="AU569">
        <v>497505</v>
      </c>
      <c r="AV569">
        <v>517405.2</v>
      </c>
      <c r="AW569">
        <v>537305.4</v>
      </c>
      <c r="AX569">
        <v>557205.6</v>
      </c>
      <c r="AY569">
        <v>577105.80000000005</v>
      </c>
      <c r="AZ569">
        <v>597006</v>
      </c>
      <c r="BA569">
        <v>597006</v>
      </c>
      <c r="BB569">
        <v>597006</v>
      </c>
      <c r="BC569">
        <v>597006</v>
      </c>
      <c r="BD569">
        <v>597006</v>
      </c>
      <c r="BE569">
        <v>597006</v>
      </c>
      <c r="BF569">
        <v>597006</v>
      </c>
      <c r="BG569">
        <v>597006</v>
      </c>
      <c r="BH569">
        <v>597006</v>
      </c>
      <c r="BI569">
        <v>597006</v>
      </c>
      <c r="BJ569">
        <v>597006</v>
      </c>
      <c r="BK569">
        <v>597006</v>
      </c>
      <c r="BL569">
        <v>597006</v>
      </c>
      <c r="BM569">
        <v>597006</v>
      </c>
      <c r="BN569">
        <v>597006</v>
      </c>
      <c r="BO569">
        <v>597006</v>
      </c>
      <c r="BP569">
        <v>597006</v>
      </c>
      <c r="BQ569">
        <v>597006</v>
      </c>
      <c r="BR569">
        <v>597006</v>
      </c>
      <c r="BS569">
        <v>597006</v>
      </c>
      <c r="BT569">
        <v>597006</v>
      </c>
      <c r="BU569">
        <v>597006</v>
      </c>
      <c r="BV569">
        <v>597006</v>
      </c>
      <c r="BW569">
        <v>597006</v>
      </c>
      <c r="BX569">
        <v>597006</v>
      </c>
      <c r="BY569">
        <v>597006</v>
      </c>
      <c r="BZ569">
        <v>597006</v>
      </c>
      <c r="CA569">
        <v>597006</v>
      </c>
      <c r="CB569">
        <v>597006</v>
      </c>
      <c r="CC569">
        <v>597006</v>
      </c>
      <c r="CD569">
        <v>597006</v>
      </c>
      <c r="CE569">
        <v>597006</v>
      </c>
      <c r="CF569">
        <v>597006</v>
      </c>
      <c r="CG569">
        <v>597006</v>
      </c>
      <c r="CH569">
        <v>597006</v>
      </c>
      <c r="CI569">
        <v>597006</v>
      </c>
      <c r="CJ569">
        <v>597006</v>
      </c>
      <c r="CK569">
        <v>597006</v>
      </c>
      <c r="CL569">
        <v>597006</v>
      </c>
      <c r="CM569">
        <v>597006</v>
      </c>
      <c r="CN569">
        <v>0</v>
      </c>
      <c r="CO569">
        <v>0</v>
      </c>
      <c r="CP569">
        <v>0</v>
      </c>
      <c r="CQ569">
        <v>0</v>
      </c>
      <c r="CR569">
        <v>0</v>
      </c>
      <c r="CS569">
        <v>0</v>
      </c>
      <c r="CT569">
        <v>0</v>
      </c>
      <c r="CU569">
        <v>0</v>
      </c>
      <c r="CV569">
        <v>0</v>
      </c>
      <c r="CW569">
        <v>0</v>
      </c>
      <c r="CX569">
        <v>0</v>
      </c>
      <c r="CY569">
        <v>0</v>
      </c>
      <c r="CZ569">
        <v>0</v>
      </c>
      <c r="DA569">
        <v>0</v>
      </c>
      <c r="DB569">
        <v>0</v>
      </c>
      <c r="DC569">
        <v>0</v>
      </c>
      <c r="DD569">
        <v>0</v>
      </c>
      <c r="DE569">
        <v>0</v>
      </c>
      <c r="DF569">
        <v>0</v>
      </c>
      <c r="DG569">
        <v>0</v>
      </c>
      <c r="DH569">
        <v>0</v>
      </c>
      <c r="DI569">
        <v>0</v>
      </c>
      <c r="DJ569">
        <v>0</v>
      </c>
      <c r="DK569">
        <v>0</v>
      </c>
      <c r="DL569">
        <v>0</v>
      </c>
      <c r="DM569">
        <v>0</v>
      </c>
      <c r="DN569">
        <v>0</v>
      </c>
      <c r="DO569">
        <v>0</v>
      </c>
      <c r="DP569">
        <v>0</v>
      </c>
      <c r="DQ569">
        <v>0</v>
      </c>
      <c r="DR569">
        <v>0</v>
      </c>
      <c r="DS569">
        <v>0</v>
      </c>
      <c r="DT569">
        <v>0</v>
      </c>
      <c r="DU569">
        <v>0</v>
      </c>
      <c r="DV569">
        <v>0</v>
      </c>
      <c r="DW569">
        <v>0</v>
      </c>
      <c r="DX569">
        <v>0</v>
      </c>
      <c r="DY569">
        <v>0</v>
      </c>
      <c r="DZ569">
        <v>0</v>
      </c>
      <c r="EA569">
        <v>0</v>
      </c>
      <c r="EB569">
        <v>0</v>
      </c>
      <c r="EC569">
        <v>0</v>
      </c>
      <c r="EE569" s="95" t="s">
        <v>450</v>
      </c>
      <c r="EF569" t="s">
        <v>1350</v>
      </c>
      <c r="EG569">
        <v>1</v>
      </c>
      <c r="EH569">
        <v>31</v>
      </c>
      <c r="EI569" s="216" t="str">
        <f t="shared" si="10"/>
        <v>LTQ300131</v>
      </c>
      <c r="EJ569">
        <v>0</v>
      </c>
      <c r="EK569">
        <v>0</v>
      </c>
      <c r="EL569">
        <v>0</v>
      </c>
      <c r="EM569">
        <v>0</v>
      </c>
      <c r="EN569">
        <v>0</v>
      </c>
      <c r="EO569">
        <v>0</v>
      </c>
      <c r="EP569">
        <v>0</v>
      </c>
      <c r="EQ569">
        <v>0</v>
      </c>
      <c r="ER569">
        <v>0</v>
      </c>
      <c r="ES569">
        <v>0</v>
      </c>
      <c r="ET569">
        <v>0</v>
      </c>
      <c r="EU569">
        <v>0</v>
      </c>
      <c r="EV569">
        <v>0</v>
      </c>
      <c r="EW569">
        <v>0</v>
      </c>
      <c r="EX569">
        <v>0</v>
      </c>
      <c r="EY569">
        <v>0</v>
      </c>
      <c r="EZ569">
        <v>0</v>
      </c>
      <c r="FA569">
        <v>0</v>
      </c>
      <c r="FB569">
        <v>0</v>
      </c>
      <c r="FC569">
        <v>0</v>
      </c>
      <c r="FD569">
        <v>0</v>
      </c>
      <c r="FE569">
        <v>0</v>
      </c>
      <c r="FF569">
        <v>0</v>
      </c>
      <c r="FG569">
        <v>0</v>
      </c>
      <c r="FH569">
        <v>0</v>
      </c>
      <c r="FI569">
        <v>0</v>
      </c>
      <c r="FJ569">
        <v>0</v>
      </c>
      <c r="FK569">
        <v>0</v>
      </c>
      <c r="FL569">
        <v>0</v>
      </c>
      <c r="FM569">
        <v>0</v>
      </c>
      <c r="FN569">
        <v>0</v>
      </c>
      <c r="FO569">
        <v>0</v>
      </c>
      <c r="FP569">
        <v>0</v>
      </c>
      <c r="FQ569">
        <v>0</v>
      </c>
      <c r="FR569">
        <v>0</v>
      </c>
      <c r="FS569">
        <v>0</v>
      </c>
      <c r="FT569">
        <v>0</v>
      </c>
      <c r="FU569">
        <v>0</v>
      </c>
      <c r="FV569">
        <v>0</v>
      </c>
      <c r="FW569">
        <v>0</v>
      </c>
      <c r="FX569">
        <v>0</v>
      </c>
      <c r="FY569">
        <v>0</v>
      </c>
      <c r="FZ569">
        <v>0</v>
      </c>
      <c r="GA569">
        <v>0</v>
      </c>
      <c r="GB569">
        <v>0</v>
      </c>
      <c r="GC569">
        <v>0</v>
      </c>
      <c r="GD569">
        <v>0</v>
      </c>
      <c r="GE569">
        <v>0</v>
      </c>
      <c r="GF569">
        <v>0</v>
      </c>
      <c r="GG569">
        <v>0</v>
      </c>
      <c r="GH569">
        <v>0</v>
      </c>
      <c r="GI569">
        <v>0</v>
      </c>
      <c r="GJ569">
        <v>0</v>
      </c>
      <c r="GK569">
        <v>0</v>
      </c>
      <c r="GL569">
        <v>0</v>
      </c>
      <c r="GM569">
        <v>0</v>
      </c>
      <c r="GN569">
        <v>0</v>
      </c>
      <c r="GO569">
        <v>0</v>
      </c>
      <c r="GP569">
        <v>0</v>
      </c>
      <c r="GQ569">
        <v>0</v>
      </c>
      <c r="GR569">
        <v>0</v>
      </c>
      <c r="GS569">
        <v>0</v>
      </c>
      <c r="GT569">
        <v>0</v>
      </c>
      <c r="GU569">
        <v>0</v>
      </c>
      <c r="GV569">
        <v>0</v>
      </c>
      <c r="GW569">
        <v>0</v>
      </c>
      <c r="GX569">
        <v>0</v>
      </c>
      <c r="GY569">
        <v>0</v>
      </c>
      <c r="GZ569">
        <v>597006</v>
      </c>
      <c r="HA569">
        <v>0</v>
      </c>
      <c r="HB569">
        <v>0</v>
      </c>
      <c r="HC569">
        <v>0</v>
      </c>
      <c r="HD569">
        <v>0</v>
      </c>
      <c r="HE569">
        <v>0</v>
      </c>
      <c r="HF569">
        <v>0</v>
      </c>
      <c r="HG569">
        <v>0</v>
      </c>
      <c r="HH569">
        <v>0</v>
      </c>
      <c r="HI569">
        <v>0</v>
      </c>
      <c r="HJ569">
        <v>0</v>
      </c>
      <c r="HK569">
        <v>0</v>
      </c>
      <c r="HL569">
        <v>0</v>
      </c>
      <c r="HM569">
        <v>0</v>
      </c>
      <c r="HN569">
        <v>0</v>
      </c>
      <c r="HO569">
        <v>0</v>
      </c>
      <c r="HP569">
        <v>0</v>
      </c>
      <c r="HQ569">
        <v>0</v>
      </c>
      <c r="HR569">
        <v>0</v>
      </c>
      <c r="HS569">
        <v>0</v>
      </c>
      <c r="HT569">
        <v>0</v>
      </c>
      <c r="HU569">
        <v>0</v>
      </c>
      <c r="HV569">
        <v>0</v>
      </c>
      <c r="HW569">
        <v>0</v>
      </c>
      <c r="HX569">
        <v>0</v>
      </c>
      <c r="HY569">
        <v>0</v>
      </c>
      <c r="HZ569">
        <v>0</v>
      </c>
      <c r="IA569">
        <v>0</v>
      </c>
      <c r="IB569">
        <v>0</v>
      </c>
      <c r="IC569">
        <v>0</v>
      </c>
      <c r="ID569">
        <v>0</v>
      </c>
      <c r="IE569">
        <v>0</v>
      </c>
      <c r="IF569">
        <v>0</v>
      </c>
      <c r="IG569">
        <v>0</v>
      </c>
      <c r="IH569">
        <v>0</v>
      </c>
      <c r="II569">
        <v>0</v>
      </c>
      <c r="IJ569">
        <v>0</v>
      </c>
      <c r="IK569">
        <v>0</v>
      </c>
      <c r="IL569">
        <v>0</v>
      </c>
      <c r="IM569">
        <v>0</v>
      </c>
      <c r="IN569">
        <v>0</v>
      </c>
      <c r="IO569">
        <v>0</v>
      </c>
      <c r="IP569">
        <v>0</v>
      </c>
    </row>
    <row r="570" spans="18:250" ht="16.5" hidden="1" customHeight="1">
      <c r="R570" s="95" t="s">
        <v>450</v>
      </c>
      <c r="S570" t="s">
        <v>1350</v>
      </c>
      <c r="T570">
        <v>1</v>
      </c>
      <c r="U570">
        <v>32</v>
      </c>
      <c r="V570" s="214" t="str">
        <f t="shared" si="9"/>
        <v>LTQ300132</v>
      </c>
      <c r="W570">
        <v>20522.400000000001</v>
      </c>
      <c r="X570">
        <v>41044.800000000003</v>
      </c>
      <c r="Y570">
        <v>61567.199999999997</v>
      </c>
      <c r="Z570">
        <v>82089.600000000006</v>
      </c>
      <c r="AA570">
        <v>102612</v>
      </c>
      <c r="AB570">
        <v>123134.39999999999</v>
      </c>
      <c r="AC570">
        <v>143656.79999999999</v>
      </c>
      <c r="AD570">
        <v>164179.20000000001</v>
      </c>
      <c r="AE570">
        <v>184701.6</v>
      </c>
      <c r="AF570">
        <v>205224</v>
      </c>
      <c r="AG570">
        <v>225746.4</v>
      </c>
      <c r="AH570">
        <v>246268.79999999999</v>
      </c>
      <c r="AI570">
        <v>266791.2</v>
      </c>
      <c r="AJ570">
        <v>287313.59999999998</v>
      </c>
      <c r="AK570">
        <v>307836</v>
      </c>
      <c r="AL570">
        <v>328358.40000000002</v>
      </c>
      <c r="AM570">
        <v>348880.8</v>
      </c>
      <c r="AN570">
        <v>369403.2</v>
      </c>
      <c r="AO570">
        <v>389925.6</v>
      </c>
      <c r="AP570">
        <v>410448</v>
      </c>
      <c r="AQ570">
        <v>430970.4</v>
      </c>
      <c r="AR570">
        <v>451492.8</v>
      </c>
      <c r="AS570">
        <v>472015.2</v>
      </c>
      <c r="AT570">
        <v>492537.59999999998</v>
      </c>
      <c r="AU570">
        <v>513060</v>
      </c>
      <c r="AV570">
        <v>533582.4</v>
      </c>
      <c r="AW570">
        <v>554104.80000000005</v>
      </c>
      <c r="AX570">
        <v>574627.19999999995</v>
      </c>
      <c r="AY570">
        <v>595149.6</v>
      </c>
      <c r="AZ570">
        <v>615672</v>
      </c>
      <c r="BA570">
        <v>615672</v>
      </c>
      <c r="BB570">
        <v>615672</v>
      </c>
      <c r="BC570">
        <v>615672</v>
      </c>
      <c r="BD570">
        <v>615672</v>
      </c>
      <c r="BE570">
        <v>615672</v>
      </c>
      <c r="BF570">
        <v>615672</v>
      </c>
      <c r="BG570">
        <v>615672</v>
      </c>
      <c r="BH570">
        <v>615672</v>
      </c>
      <c r="BI570">
        <v>615672</v>
      </c>
      <c r="BJ570">
        <v>615672</v>
      </c>
      <c r="BK570">
        <v>615672</v>
      </c>
      <c r="BL570">
        <v>615672</v>
      </c>
      <c r="BM570">
        <v>615672</v>
      </c>
      <c r="BN570">
        <v>615672</v>
      </c>
      <c r="BO570">
        <v>615672</v>
      </c>
      <c r="BP570">
        <v>615672</v>
      </c>
      <c r="BQ570">
        <v>615672</v>
      </c>
      <c r="BR570">
        <v>615672</v>
      </c>
      <c r="BS570">
        <v>615672</v>
      </c>
      <c r="BT570">
        <v>615672</v>
      </c>
      <c r="BU570">
        <v>615672</v>
      </c>
      <c r="BV570">
        <v>615672</v>
      </c>
      <c r="BW570">
        <v>615672</v>
      </c>
      <c r="BX570">
        <v>615672</v>
      </c>
      <c r="BY570">
        <v>615672</v>
      </c>
      <c r="BZ570">
        <v>615672</v>
      </c>
      <c r="CA570">
        <v>615672</v>
      </c>
      <c r="CB570">
        <v>615672</v>
      </c>
      <c r="CC570">
        <v>615672</v>
      </c>
      <c r="CD570">
        <v>615672</v>
      </c>
      <c r="CE570">
        <v>615672</v>
      </c>
      <c r="CF570">
        <v>615672</v>
      </c>
      <c r="CG570">
        <v>615672</v>
      </c>
      <c r="CH570">
        <v>615672</v>
      </c>
      <c r="CI570">
        <v>615672</v>
      </c>
      <c r="CJ570">
        <v>615672</v>
      </c>
      <c r="CK570">
        <v>615672</v>
      </c>
      <c r="CL570">
        <v>615672</v>
      </c>
      <c r="CM570">
        <v>0</v>
      </c>
      <c r="CN570">
        <v>0</v>
      </c>
      <c r="CO570">
        <v>0</v>
      </c>
      <c r="CP570">
        <v>0</v>
      </c>
      <c r="CQ570">
        <v>0</v>
      </c>
      <c r="CR570">
        <v>0</v>
      </c>
      <c r="CS570">
        <v>0</v>
      </c>
      <c r="CT570">
        <v>0</v>
      </c>
      <c r="CU570">
        <v>0</v>
      </c>
      <c r="CV570">
        <v>0</v>
      </c>
      <c r="CW570">
        <v>0</v>
      </c>
      <c r="CX570">
        <v>0</v>
      </c>
      <c r="CY570">
        <v>0</v>
      </c>
      <c r="CZ570">
        <v>0</v>
      </c>
      <c r="DA570">
        <v>0</v>
      </c>
      <c r="DB570">
        <v>0</v>
      </c>
      <c r="DC570">
        <v>0</v>
      </c>
      <c r="DD570">
        <v>0</v>
      </c>
      <c r="DE570">
        <v>0</v>
      </c>
      <c r="DF570">
        <v>0</v>
      </c>
      <c r="DG570">
        <v>0</v>
      </c>
      <c r="DH570">
        <v>0</v>
      </c>
      <c r="DI570">
        <v>0</v>
      </c>
      <c r="DJ570">
        <v>0</v>
      </c>
      <c r="DK570">
        <v>0</v>
      </c>
      <c r="DL570">
        <v>0</v>
      </c>
      <c r="DM570">
        <v>0</v>
      </c>
      <c r="DN570">
        <v>0</v>
      </c>
      <c r="DO570">
        <v>0</v>
      </c>
      <c r="DP570">
        <v>0</v>
      </c>
      <c r="DQ570">
        <v>0</v>
      </c>
      <c r="DR570">
        <v>0</v>
      </c>
      <c r="DS570">
        <v>0</v>
      </c>
      <c r="DT570">
        <v>0</v>
      </c>
      <c r="DU570">
        <v>0</v>
      </c>
      <c r="DV570">
        <v>0</v>
      </c>
      <c r="DW570">
        <v>0</v>
      </c>
      <c r="DX570">
        <v>0</v>
      </c>
      <c r="DY570">
        <v>0</v>
      </c>
      <c r="DZ570">
        <v>0</v>
      </c>
      <c r="EA570">
        <v>0</v>
      </c>
      <c r="EB570">
        <v>0</v>
      </c>
      <c r="EC570">
        <v>0</v>
      </c>
      <c r="EE570" s="95" t="s">
        <v>450</v>
      </c>
      <c r="EF570" t="s">
        <v>1350</v>
      </c>
      <c r="EG570">
        <v>1</v>
      </c>
      <c r="EH570">
        <v>32</v>
      </c>
      <c r="EI570" s="216" t="str">
        <f t="shared" si="10"/>
        <v>LTQ300132</v>
      </c>
      <c r="EJ570">
        <v>0</v>
      </c>
      <c r="EK570">
        <v>0</v>
      </c>
      <c r="EL570">
        <v>0</v>
      </c>
      <c r="EM570">
        <v>0</v>
      </c>
      <c r="EN570">
        <v>0</v>
      </c>
      <c r="EO570">
        <v>0</v>
      </c>
      <c r="EP570">
        <v>0</v>
      </c>
      <c r="EQ570">
        <v>0</v>
      </c>
      <c r="ER570">
        <v>0</v>
      </c>
      <c r="ES570">
        <v>0</v>
      </c>
      <c r="ET570">
        <v>0</v>
      </c>
      <c r="EU570">
        <v>0</v>
      </c>
      <c r="EV570">
        <v>0</v>
      </c>
      <c r="EW570">
        <v>0</v>
      </c>
      <c r="EX570">
        <v>0</v>
      </c>
      <c r="EY570">
        <v>0</v>
      </c>
      <c r="EZ570">
        <v>0</v>
      </c>
      <c r="FA570">
        <v>0</v>
      </c>
      <c r="FB570">
        <v>0</v>
      </c>
      <c r="FC570">
        <v>0</v>
      </c>
      <c r="FD570">
        <v>0</v>
      </c>
      <c r="FE570">
        <v>0</v>
      </c>
      <c r="FF570">
        <v>0</v>
      </c>
      <c r="FG570">
        <v>0</v>
      </c>
      <c r="FH570">
        <v>0</v>
      </c>
      <c r="FI570">
        <v>0</v>
      </c>
      <c r="FJ570">
        <v>0</v>
      </c>
      <c r="FK570">
        <v>0</v>
      </c>
      <c r="FL570">
        <v>0</v>
      </c>
      <c r="FM570">
        <v>0</v>
      </c>
      <c r="FN570">
        <v>0</v>
      </c>
      <c r="FO570">
        <v>0</v>
      </c>
      <c r="FP570">
        <v>0</v>
      </c>
      <c r="FQ570">
        <v>0</v>
      </c>
      <c r="FR570">
        <v>0</v>
      </c>
      <c r="FS570">
        <v>0</v>
      </c>
      <c r="FT570">
        <v>0</v>
      </c>
      <c r="FU570">
        <v>0</v>
      </c>
      <c r="FV570">
        <v>0</v>
      </c>
      <c r="FW570">
        <v>0</v>
      </c>
      <c r="FX570">
        <v>0</v>
      </c>
      <c r="FY570">
        <v>0</v>
      </c>
      <c r="FZ570">
        <v>0</v>
      </c>
      <c r="GA570">
        <v>0</v>
      </c>
      <c r="GB570">
        <v>0</v>
      </c>
      <c r="GC570">
        <v>0</v>
      </c>
      <c r="GD570">
        <v>0</v>
      </c>
      <c r="GE570">
        <v>0</v>
      </c>
      <c r="GF570">
        <v>0</v>
      </c>
      <c r="GG570">
        <v>0</v>
      </c>
      <c r="GH570">
        <v>0</v>
      </c>
      <c r="GI570">
        <v>0</v>
      </c>
      <c r="GJ570">
        <v>0</v>
      </c>
      <c r="GK570">
        <v>0</v>
      </c>
      <c r="GL570">
        <v>0</v>
      </c>
      <c r="GM570">
        <v>0</v>
      </c>
      <c r="GN570">
        <v>0</v>
      </c>
      <c r="GO570">
        <v>0</v>
      </c>
      <c r="GP570">
        <v>0</v>
      </c>
      <c r="GQ570">
        <v>0</v>
      </c>
      <c r="GR570">
        <v>0</v>
      </c>
      <c r="GS570">
        <v>0</v>
      </c>
      <c r="GT570">
        <v>0</v>
      </c>
      <c r="GU570">
        <v>0</v>
      </c>
      <c r="GV570">
        <v>0</v>
      </c>
      <c r="GW570">
        <v>0</v>
      </c>
      <c r="GX570">
        <v>0</v>
      </c>
      <c r="GY570">
        <v>615672</v>
      </c>
      <c r="GZ570">
        <v>0</v>
      </c>
      <c r="HA570">
        <v>0</v>
      </c>
      <c r="HB570">
        <v>0</v>
      </c>
      <c r="HC570">
        <v>0</v>
      </c>
      <c r="HD570">
        <v>0</v>
      </c>
      <c r="HE570">
        <v>0</v>
      </c>
      <c r="HF570">
        <v>0</v>
      </c>
      <c r="HG570">
        <v>0</v>
      </c>
      <c r="HH570">
        <v>0</v>
      </c>
      <c r="HI570">
        <v>0</v>
      </c>
      <c r="HJ570">
        <v>0</v>
      </c>
      <c r="HK570">
        <v>0</v>
      </c>
      <c r="HL570">
        <v>0</v>
      </c>
      <c r="HM570">
        <v>0</v>
      </c>
      <c r="HN570">
        <v>0</v>
      </c>
      <c r="HO570">
        <v>0</v>
      </c>
      <c r="HP570">
        <v>0</v>
      </c>
      <c r="HQ570">
        <v>0</v>
      </c>
      <c r="HR570">
        <v>0</v>
      </c>
      <c r="HS570">
        <v>0</v>
      </c>
      <c r="HT570">
        <v>0</v>
      </c>
      <c r="HU570">
        <v>0</v>
      </c>
      <c r="HV570">
        <v>0</v>
      </c>
      <c r="HW570">
        <v>0</v>
      </c>
      <c r="HX570">
        <v>0</v>
      </c>
      <c r="HY570">
        <v>0</v>
      </c>
      <c r="HZ570">
        <v>0</v>
      </c>
      <c r="IA570">
        <v>0</v>
      </c>
      <c r="IB570">
        <v>0</v>
      </c>
      <c r="IC570">
        <v>0</v>
      </c>
      <c r="ID570">
        <v>0</v>
      </c>
      <c r="IE570">
        <v>0</v>
      </c>
      <c r="IF570">
        <v>0</v>
      </c>
      <c r="IG570">
        <v>0</v>
      </c>
      <c r="IH570">
        <v>0</v>
      </c>
      <c r="II570">
        <v>0</v>
      </c>
      <c r="IJ570">
        <v>0</v>
      </c>
      <c r="IK570">
        <v>0</v>
      </c>
      <c r="IL570">
        <v>0</v>
      </c>
      <c r="IM570">
        <v>0</v>
      </c>
      <c r="IN570">
        <v>0</v>
      </c>
      <c r="IO570">
        <v>0</v>
      </c>
      <c r="IP570">
        <v>0</v>
      </c>
    </row>
    <row r="571" spans="18:250" ht="16.5" hidden="1" customHeight="1">
      <c r="R571" s="95" t="s">
        <v>450</v>
      </c>
      <c r="S571" t="s">
        <v>1350</v>
      </c>
      <c r="T571">
        <v>1</v>
      </c>
      <c r="U571">
        <v>33</v>
      </c>
      <c r="V571" s="214" t="str">
        <f t="shared" si="9"/>
        <v>LTQ300133</v>
      </c>
      <c r="W571">
        <v>21256.799999999999</v>
      </c>
      <c r="X571">
        <v>42513.599999999999</v>
      </c>
      <c r="Y571">
        <v>63770.400000000001</v>
      </c>
      <c r="Z571">
        <v>85027.199999999997</v>
      </c>
      <c r="AA571">
        <v>106284</v>
      </c>
      <c r="AB571">
        <v>127540.8</v>
      </c>
      <c r="AC571">
        <v>148797.6</v>
      </c>
      <c r="AD571">
        <v>170054.39999999999</v>
      </c>
      <c r="AE571">
        <v>191311.2</v>
      </c>
      <c r="AF571">
        <v>212568</v>
      </c>
      <c r="AG571">
        <v>233824.8</v>
      </c>
      <c r="AH571">
        <v>255081.60000000001</v>
      </c>
      <c r="AI571">
        <v>276338.40000000002</v>
      </c>
      <c r="AJ571">
        <v>297595.2</v>
      </c>
      <c r="AK571">
        <v>318852</v>
      </c>
      <c r="AL571">
        <v>340108.79999999999</v>
      </c>
      <c r="AM571">
        <v>361365.6</v>
      </c>
      <c r="AN571">
        <v>382622.4</v>
      </c>
      <c r="AO571">
        <v>403879.2</v>
      </c>
      <c r="AP571">
        <v>425136</v>
      </c>
      <c r="AQ571">
        <v>446392.8</v>
      </c>
      <c r="AR571">
        <v>467649.6</v>
      </c>
      <c r="AS571">
        <v>488906.4</v>
      </c>
      <c r="AT571">
        <v>510163.20000000001</v>
      </c>
      <c r="AU571">
        <v>531420</v>
      </c>
      <c r="AV571">
        <v>552676.80000000005</v>
      </c>
      <c r="AW571">
        <v>573933.6</v>
      </c>
      <c r="AX571">
        <v>595190.4</v>
      </c>
      <c r="AY571">
        <v>616447.19999999995</v>
      </c>
      <c r="AZ571">
        <v>637704</v>
      </c>
      <c r="BA571">
        <v>637704</v>
      </c>
      <c r="BB571">
        <v>637704</v>
      </c>
      <c r="BC571">
        <v>637704</v>
      </c>
      <c r="BD571">
        <v>637704</v>
      </c>
      <c r="BE571">
        <v>637704</v>
      </c>
      <c r="BF571">
        <v>637704</v>
      </c>
      <c r="BG571">
        <v>637704</v>
      </c>
      <c r="BH571">
        <v>637704</v>
      </c>
      <c r="BI571">
        <v>637704</v>
      </c>
      <c r="BJ571">
        <v>637704</v>
      </c>
      <c r="BK571">
        <v>637704</v>
      </c>
      <c r="BL571">
        <v>637704</v>
      </c>
      <c r="BM571">
        <v>637704</v>
      </c>
      <c r="BN571">
        <v>637704</v>
      </c>
      <c r="BO571">
        <v>637704</v>
      </c>
      <c r="BP571">
        <v>637704</v>
      </c>
      <c r="BQ571">
        <v>637704</v>
      </c>
      <c r="BR571">
        <v>637704</v>
      </c>
      <c r="BS571">
        <v>637704</v>
      </c>
      <c r="BT571">
        <v>637704</v>
      </c>
      <c r="BU571">
        <v>637704</v>
      </c>
      <c r="BV571">
        <v>637704</v>
      </c>
      <c r="BW571">
        <v>637704</v>
      </c>
      <c r="BX571">
        <v>637704</v>
      </c>
      <c r="BY571">
        <v>637704</v>
      </c>
      <c r="BZ571">
        <v>637704</v>
      </c>
      <c r="CA571">
        <v>637704</v>
      </c>
      <c r="CB571">
        <v>637704</v>
      </c>
      <c r="CC571">
        <v>637704</v>
      </c>
      <c r="CD571">
        <v>637704</v>
      </c>
      <c r="CE571">
        <v>637704</v>
      </c>
      <c r="CF571">
        <v>637704</v>
      </c>
      <c r="CG571">
        <v>637704</v>
      </c>
      <c r="CH571">
        <v>637704</v>
      </c>
      <c r="CI571">
        <v>637704</v>
      </c>
      <c r="CJ571">
        <v>637704</v>
      </c>
      <c r="CK571">
        <v>637704</v>
      </c>
      <c r="CL571">
        <v>0</v>
      </c>
      <c r="CM571">
        <v>0</v>
      </c>
      <c r="CN571">
        <v>0</v>
      </c>
      <c r="CO571">
        <v>0</v>
      </c>
      <c r="CP571">
        <v>0</v>
      </c>
      <c r="CQ571">
        <v>0</v>
      </c>
      <c r="CR571">
        <v>0</v>
      </c>
      <c r="CS571">
        <v>0</v>
      </c>
      <c r="CT571">
        <v>0</v>
      </c>
      <c r="CU571">
        <v>0</v>
      </c>
      <c r="CV571">
        <v>0</v>
      </c>
      <c r="CW571">
        <v>0</v>
      </c>
      <c r="CX571">
        <v>0</v>
      </c>
      <c r="CY571">
        <v>0</v>
      </c>
      <c r="CZ571">
        <v>0</v>
      </c>
      <c r="DA571">
        <v>0</v>
      </c>
      <c r="DB571">
        <v>0</v>
      </c>
      <c r="DC571">
        <v>0</v>
      </c>
      <c r="DD571">
        <v>0</v>
      </c>
      <c r="DE571">
        <v>0</v>
      </c>
      <c r="DF571">
        <v>0</v>
      </c>
      <c r="DG571">
        <v>0</v>
      </c>
      <c r="DH571">
        <v>0</v>
      </c>
      <c r="DI571">
        <v>0</v>
      </c>
      <c r="DJ571">
        <v>0</v>
      </c>
      <c r="DK571">
        <v>0</v>
      </c>
      <c r="DL571">
        <v>0</v>
      </c>
      <c r="DM571">
        <v>0</v>
      </c>
      <c r="DN571">
        <v>0</v>
      </c>
      <c r="DO571">
        <v>0</v>
      </c>
      <c r="DP571">
        <v>0</v>
      </c>
      <c r="DQ571">
        <v>0</v>
      </c>
      <c r="DR571">
        <v>0</v>
      </c>
      <c r="DS571">
        <v>0</v>
      </c>
      <c r="DT571">
        <v>0</v>
      </c>
      <c r="DU571">
        <v>0</v>
      </c>
      <c r="DV571">
        <v>0</v>
      </c>
      <c r="DW571">
        <v>0</v>
      </c>
      <c r="DX571">
        <v>0</v>
      </c>
      <c r="DY571">
        <v>0</v>
      </c>
      <c r="DZ571">
        <v>0</v>
      </c>
      <c r="EA571">
        <v>0</v>
      </c>
      <c r="EB571">
        <v>0</v>
      </c>
      <c r="EC571">
        <v>0</v>
      </c>
      <c r="EE571" s="95" t="s">
        <v>450</v>
      </c>
      <c r="EF571" t="s">
        <v>1350</v>
      </c>
      <c r="EG571">
        <v>1</v>
      </c>
      <c r="EH571">
        <v>33</v>
      </c>
      <c r="EI571" s="216" t="str">
        <f t="shared" si="10"/>
        <v>LTQ300133</v>
      </c>
      <c r="EJ571">
        <v>0</v>
      </c>
      <c r="EK571">
        <v>0</v>
      </c>
      <c r="EL571">
        <v>0</v>
      </c>
      <c r="EM571">
        <v>0</v>
      </c>
      <c r="EN571">
        <v>0</v>
      </c>
      <c r="EO571">
        <v>0</v>
      </c>
      <c r="EP571">
        <v>0</v>
      </c>
      <c r="EQ571">
        <v>0</v>
      </c>
      <c r="ER571">
        <v>0</v>
      </c>
      <c r="ES571">
        <v>0</v>
      </c>
      <c r="ET571">
        <v>0</v>
      </c>
      <c r="EU571">
        <v>0</v>
      </c>
      <c r="EV571">
        <v>0</v>
      </c>
      <c r="EW571">
        <v>0</v>
      </c>
      <c r="EX571">
        <v>0</v>
      </c>
      <c r="EY571">
        <v>0</v>
      </c>
      <c r="EZ571">
        <v>0</v>
      </c>
      <c r="FA571">
        <v>0</v>
      </c>
      <c r="FB571">
        <v>0</v>
      </c>
      <c r="FC571">
        <v>0</v>
      </c>
      <c r="FD571">
        <v>0</v>
      </c>
      <c r="FE571">
        <v>0</v>
      </c>
      <c r="FF571">
        <v>0</v>
      </c>
      <c r="FG571">
        <v>0</v>
      </c>
      <c r="FH571">
        <v>0</v>
      </c>
      <c r="FI571">
        <v>0</v>
      </c>
      <c r="FJ571">
        <v>0</v>
      </c>
      <c r="FK571">
        <v>0</v>
      </c>
      <c r="FL571">
        <v>0</v>
      </c>
      <c r="FM571">
        <v>0</v>
      </c>
      <c r="FN571">
        <v>0</v>
      </c>
      <c r="FO571">
        <v>0</v>
      </c>
      <c r="FP571">
        <v>0</v>
      </c>
      <c r="FQ571">
        <v>0</v>
      </c>
      <c r="FR571">
        <v>0</v>
      </c>
      <c r="FS571">
        <v>0</v>
      </c>
      <c r="FT571">
        <v>0</v>
      </c>
      <c r="FU571">
        <v>0</v>
      </c>
      <c r="FV571">
        <v>0</v>
      </c>
      <c r="FW571">
        <v>0</v>
      </c>
      <c r="FX571">
        <v>0</v>
      </c>
      <c r="FY571">
        <v>0</v>
      </c>
      <c r="FZ571">
        <v>0</v>
      </c>
      <c r="GA571">
        <v>0</v>
      </c>
      <c r="GB571">
        <v>0</v>
      </c>
      <c r="GC571">
        <v>0</v>
      </c>
      <c r="GD571">
        <v>0</v>
      </c>
      <c r="GE571">
        <v>0</v>
      </c>
      <c r="GF571">
        <v>0</v>
      </c>
      <c r="GG571">
        <v>0</v>
      </c>
      <c r="GH571">
        <v>0</v>
      </c>
      <c r="GI571">
        <v>0</v>
      </c>
      <c r="GJ571">
        <v>0</v>
      </c>
      <c r="GK571">
        <v>0</v>
      </c>
      <c r="GL571">
        <v>0</v>
      </c>
      <c r="GM571">
        <v>0</v>
      </c>
      <c r="GN571">
        <v>0</v>
      </c>
      <c r="GO571">
        <v>0</v>
      </c>
      <c r="GP571">
        <v>0</v>
      </c>
      <c r="GQ571">
        <v>0</v>
      </c>
      <c r="GR571">
        <v>0</v>
      </c>
      <c r="GS571">
        <v>0</v>
      </c>
      <c r="GT571">
        <v>0</v>
      </c>
      <c r="GU571">
        <v>0</v>
      </c>
      <c r="GV571">
        <v>0</v>
      </c>
      <c r="GW571">
        <v>0</v>
      </c>
      <c r="GX571">
        <v>637704</v>
      </c>
      <c r="GY571">
        <v>0</v>
      </c>
      <c r="GZ571">
        <v>0</v>
      </c>
      <c r="HA571">
        <v>0</v>
      </c>
      <c r="HB571">
        <v>0</v>
      </c>
      <c r="HC571">
        <v>0</v>
      </c>
      <c r="HD571">
        <v>0</v>
      </c>
      <c r="HE571">
        <v>0</v>
      </c>
      <c r="HF571">
        <v>0</v>
      </c>
      <c r="HG571">
        <v>0</v>
      </c>
      <c r="HH571">
        <v>0</v>
      </c>
      <c r="HI571">
        <v>0</v>
      </c>
      <c r="HJ571">
        <v>0</v>
      </c>
      <c r="HK571">
        <v>0</v>
      </c>
      <c r="HL571">
        <v>0</v>
      </c>
      <c r="HM571">
        <v>0</v>
      </c>
      <c r="HN571">
        <v>0</v>
      </c>
      <c r="HO571">
        <v>0</v>
      </c>
      <c r="HP571">
        <v>0</v>
      </c>
      <c r="HQ571">
        <v>0</v>
      </c>
      <c r="HR571">
        <v>0</v>
      </c>
      <c r="HS571">
        <v>0</v>
      </c>
      <c r="HT571">
        <v>0</v>
      </c>
      <c r="HU571">
        <v>0</v>
      </c>
      <c r="HV571">
        <v>0</v>
      </c>
      <c r="HW571">
        <v>0</v>
      </c>
      <c r="HX571">
        <v>0</v>
      </c>
      <c r="HY571">
        <v>0</v>
      </c>
      <c r="HZ571">
        <v>0</v>
      </c>
      <c r="IA571">
        <v>0</v>
      </c>
      <c r="IB571">
        <v>0</v>
      </c>
      <c r="IC571">
        <v>0</v>
      </c>
      <c r="ID571">
        <v>0</v>
      </c>
      <c r="IE571">
        <v>0</v>
      </c>
      <c r="IF571">
        <v>0</v>
      </c>
      <c r="IG571">
        <v>0</v>
      </c>
      <c r="IH571">
        <v>0</v>
      </c>
      <c r="II571">
        <v>0</v>
      </c>
      <c r="IJ571">
        <v>0</v>
      </c>
      <c r="IK571">
        <v>0</v>
      </c>
      <c r="IL571">
        <v>0</v>
      </c>
      <c r="IM571">
        <v>0</v>
      </c>
      <c r="IN571">
        <v>0</v>
      </c>
      <c r="IO571">
        <v>0</v>
      </c>
      <c r="IP571">
        <v>0</v>
      </c>
    </row>
    <row r="572" spans="18:250" ht="16.5" hidden="1" customHeight="1">
      <c r="R572" s="95" t="s">
        <v>450</v>
      </c>
      <c r="S572" t="s">
        <v>1350</v>
      </c>
      <c r="T572">
        <v>1</v>
      </c>
      <c r="U572">
        <v>34</v>
      </c>
      <c r="V572" s="214" t="str">
        <f t="shared" si="9"/>
        <v>LTQ300134</v>
      </c>
      <c r="W572">
        <v>21777</v>
      </c>
      <c r="X572">
        <v>43554</v>
      </c>
      <c r="Y572">
        <v>65331</v>
      </c>
      <c r="Z572">
        <v>87108</v>
      </c>
      <c r="AA572">
        <v>108885</v>
      </c>
      <c r="AB572">
        <v>130662</v>
      </c>
      <c r="AC572">
        <v>152439</v>
      </c>
      <c r="AD572">
        <v>174216</v>
      </c>
      <c r="AE572">
        <v>195993</v>
      </c>
      <c r="AF572">
        <v>217770</v>
      </c>
      <c r="AG572">
        <v>239547</v>
      </c>
      <c r="AH572">
        <v>261324</v>
      </c>
      <c r="AI572">
        <v>283101</v>
      </c>
      <c r="AJ572">
        <v>304878</v>
      </c>
      <c r="AK572">
        <v>326655</v>
      </c>
      <c r="AL572">
        <v>348432</v>
      </c>
      <c r="AM572">
        <v>370209</v>
      </c>
      <c r="AN572">
        <v>391986</v>
      </c>
      <c r="AO572">
        <v>413763</v>
      </c>
      <c r="AP572">
        <v>435540</v>
      </c>
      <c r="AQ572">
        <v>457317</v>
      </c>
      <c r="AR572">
        <v>479094</v>
      </c>
      <c r="AS572">
        <v>500871</v>
      </c>
      <c r="AT572">
        <v>522648</v>
      </c>
      <c r="AU572">
        <v>544425</v>
      </c>
      <c r="AV572">
        <v>566202</v>
      </c>
      <c r="AW572">
        <v>587979</v>
      </c>
      <c r="AX572">
        <v>609756</v>
      </c>
      <c r="AY572">
        <v>631533</v>
      </c>
      <c r="AZ572">
        <v>653310</v>
      </c>
      <c r="BA572">
        <v>653310</v>
      </c>
      <c r="BB572">
        <v>653310</v>
      </c>
      <c r="BC572">
        <v>653310</v>
      </c>
      <c r="BD572">
        <v>653310</v>
      </c>
      <c r="BE572">
        <v>653310</v>
      </c>
      <c r="BF572">
        <v>653310</v>
      </c>
      <c r="BG572">
        <v>653310</v>
      </c>
      <c r="BH572">
        <v>653310</v>
      </c>
      <c r="BI572">
        <v>653310</v>
      </c>
      <c r="BJ572">
        <v>653310</v>
      </c>
      <c r="BK572">
        <v>653310</v>
      </c>
      <c r="BL572">
        <v>653310</v>
      </c>
      <c r="BM572">
        <v>653310</v>
      </c>
      <c r="BN572">
        <v>653310</v>
      </c>
      <c r="BO572">
        <v>653310</v>
      </c>
      <c r="BP572">
        <v>653310</v>
      </c>
      <c r="BQ572">
        <v>653310</v>
      </c>
      <c r="BR572">
        <v>653310</v>
      </c>
      <c r="BS572">
        <v>653310</v>
      </c>
      <c r="BT572">
        <v>653310</v>
      </c>
      <c r="BU572">
        <v>653310</v>
      </c>
      <c r="BV572">
        <v>653310</v>
      </c>
      <c r="BW572">
        <v>653310</v>
      </c>
      <c r="BX572">
        <v>653310</v>
      </c>
      <c r="BY572">
        <v>653310</v>
      </c>
      <c r="BZ572">
        <v>653310</v>
      </c>
      <c r="CA572">
        <v>653310</v>
      </c>
      <c r="CB572">
        <v>653310</v>
      </c>
      <c r="CC572">
        <v>653310</v>
      </c>
      <c r="CD572">
        <v>653310</v>
      </c>
      <c r="CE572">
        <v>653310</v>
      </c>
      <c r="CF572">
        <v>653310</v>
      </c>
      <c r="CG572">
        <v>653310</v>
      </c>
      <c r="CH572">
        <v>653310</v>
      </c>
      <c r="CI572">
        <v>653310</v>
      </c>
      <c r="CJ572">
        <v>653310</v>
      </c>
      <c r="CK572">
        <v>0</v>
      </c>
      <c r="CL572">
        <v>0</v>
      </c>
      <c r="CM572">
        <v>0</v>
      </c>
      <c r="CN572">
        <v>0</v>
      </c>
      <c r="CO572">
        <v>0</v>
      </c>
      <c r="CP572">
        <v>0</v>
      </c>
      <c r="CQ572">
        <v>0</v>
      </c>
      <c r="CR572">
        <v>0</v>
      </c>
      <c r="CS572">
        <v>0</v>
      </c>
      <c r="CT572">
        <v>0</v>
      </c>
      <c r="CU572">
        <v>0</v>
      </c>
      <c r="CV572">
        <v>0</v>
      </c>
      <c r="CW572">
        <v>0</v>
      </c>
      <c r="CX572">
        <v>0</v>
      </c>
      <c r="CY572">
        <v>0</v>
      </c>
      <c r="CZ572">
        <v>0</v>
      </c>
      <c r="DA572">
        <v>0</v>
      </c>
      <c r="DB572">
        <v>0</v>
      </c>
      <c r="DC572">
        <v>0</v>
      </c>
      <c r="DD572">
        <v>0</v>
      </c>
      <c r="DE572">
        <v>0</v>
      </c>
      <c r="DF572">
        <v>0</v>
      </c>
      <c r="DG572">
        <v>0</v>
      </c>
      <c r="DH572">
        <v>0</v>
      </c>
      <c r="DI572">
        <v>0</v>
      </c>
      <c r="DJ572">
        <v>0</v>
      </c>
      <c r="DK572">
        <v>0</v>
      </c>
      <c r="DL572">
        <v>0</v>
      </c>
      <c r="DM572">
        <v>0</v>
      </c>
      <c r="DN572">
        <v>0</v>
      </c>
      <c r="DO572">
        <v>0</v>
      </c>
      <c r="DP572">
        <v>0</v>
      </c>
      <c r="DQ572">
        <v>0</v>
      </c>
      <c r="DR572">
        <v>0</v>
      </c>
      <c r="DS572">
        <v>0</v>
      </c>
      <c r="DT572">
        <v>0</v>
      </c>
      <c r="DU572">
        <v>0</v>
      </c>
      <c r="DV572">
        <v>0</v>
      </c>
      <c r="DW572">
        <v>0</v>
      </c>
      <c r="DX572">
        <v>0</v>
      </c>
      <c r="DY572">
        <v>0</v>
      </c>
      <c r="DZ572">
        <v>0</v>
      </c>
      <c r="EA572">
        <v>0</v>
      </c>
      <c r="EB572">
        <v>0</v>
      </c>
      <c r="EC572">
        <v>0</v>
      </c>
      <c r="EE572" s="95" t="s">
        <v>450</v>
      </c>
      <c r="EF572" t="s">
        <v>1350</v>
      </c>
      <c r="EG572">
        <v>1</v>
      </c>
      <c r="EH572">
        <v>34</v>
      </c>
      <c r="EI572" s="216" t="str">
        <f t="shared" si="10"/>
        <v>LTQ300134</v>
      </c>
      <c r="EJ572">
        <v>0</v>
      </c>
      <c r="EK572">
        <v>0</v>
      </c>
      <c r="EL572">
        <v>0</v>
      </c>
      <c r="EM572">
        <v>0</v>
      </c>
      <c r="EN572">
        <v>0</v>
      </c>
      <c r="EO572">
        <v>0</v>
      </c>
      <c r="EP572">
        <v>0</v>
      </c>
      <c r="EQ572">
        <v>0</v>
      </c>
      <c r="ER572">
        <v>0</v>
      </c>
      <c r="ES572">
        <v>0</v>
      </c>
      <c r="ET572">
        <v>0</v>
      </c>
      <c r="EU572">
        <v>0</v>
      </c>
      <c r="EV572">
        <v>0</v>
      </c>
      <c r="EW572">
        <v>0</v>
      </c>
      <c r="EX572">
        <v>0</v>
      </c>
      <c r="EY572">
        <v>0</v>
      </c>
      <c r="EZ572">
        <v>0</v>
      </c>
      <c r="FA572">
        <v>0</v>
      </c>
      <c r="FB572">
        <v>0</v>
      </c>
      <c r="FC572">
        <v>0</v>
      </c>
      <c r="FD572">
        <v>0</v>
      </c>
      <c r="FE572">
        <v>0</v>
      </c>
      <c r="FF572">
        <v>0</v>
      </c>
      <c r="FG572">
        <v>0</v>
      </c>
      <c r="FH572">
        <v>0</v>
      </c>
      <c r="FI572">
        <v>0</v>
      </c>
      <c r="FJ572">
        <v>0</v>
      </c>
      <c r="FK572">
        <v>0</v>
      </c>
      <c r="FL572">
        <v>0</v>
      </c>
      <c r="FM572">
        <v>0</v>
      </c>
      <c r="FN572">
        <v>0</v>
      </c>
      <c r="FO572">
        <v>0</v>
      </c>
      <c r="FP572">
        <v>0</v>
      </c>
      <c r="FQ572">
        <v>0</v>
      </c>
      <c r="FR572">
        <v>0</v>
      </c>
      <c r="FS572">
        <v>0</v>
      </c>
      <c r="FT572">
        <v>0</v>
      </c>
      <c r="FU572">
        <v>0</v>
      </c>
      <c r="FV572">
        <v>0</v>
      </c>
      <c r="FW572">
        <v>0</v>
      </c>
      <c r="FX572">
        <v>0</v>
      </c>
      <c r="FY572">
        <v>0</v>
      </c>
      <c r="FZ572">
        <v>0</v>
      </c>
      <c r="GA572">
        <v>0</v>
      </c>
      <c r="GB572">
        <v>0</v>
      </c>
      <c r="GC572">
        <v>0</v>
      </c>
      <c r="GD572">
        <v>0</v>
      </c>
      <c r="GE572">
        <v>0</v>
      </c>
      <c r="GF572">
        <v>0</v>
      </c>
      <c r="GG572">
        <v>0</v>
      </c>
      <c r="GH572">
        <v>0</v>
      </c>
      <c r="GI572">
        <v>0</v>
      </c>
      <c r="GJ572">
        <v>0</v>
      </c>
      <c r="GK572">
        <v>0</v>
      </c>
      <c r="GL572">
        <v>0</v>
      </c>
      <c r="GM572">
        <v>0</v>
      </c>
      <c r="GN572">
        <v>0</v>
      </c>
      <c r="GO572">
        <v>0</v>
      </c>
      <c r="GP572">
        <v>0</v>
      </c>
      <c r="GQ572">
        <v>0</v>
      </c>
      <c r="GR572">
        <v>0</v>
      </c>
      <c r="GS572">
        <v>0</v>
      </c>
      <c r="GT572">
        <v>0</v>
      </c>
      <c r="GU572">
        <v>0</v>
      </c>
      <c r="GV572">
        <v>0</v>
      </c>
      <c r="GW572">
        <v>653310</v>
      </c>
      <c r="GX572">
        <v>0</v>
      </c>
      <c r="GY572">
        <v>0</v>
      </c>
      <c r="GZ572">
        <v>0</v>
      </c>
      <c r="HA572">
        <v>0</v>
      </c>
      <c r="HB572">
        <v>0</v>
      </c>
      <c r="HC572">
        <v>0</v>
      </c>
      <c r="HD572">
        <v>0</v>
      </c>
      <c r="HE572">
        <v>0</v>
      </c>
      <c r="HF572">
        <v>0</v>
      </c>
      <c r="HG572">
        <v>0</v>
      </c>
      <c r="HH572">
        <v>0</v>
      </c>
      <c r="HI572">
        <v>0</v>
      </c>
      <c r="HJ572">
        <v>0</v>
      </c>
      <c r="HK572">
        <v>0</v>
      </c>
      <c r="HL572">
        <v>0</v>
      </c>
      <c r="HM572">
        <v>0</v>
      </c>
      <c r="HN572">
        <v>0</v>
      </c>
      <c r="HO572">
        <v>0</v>
      </c>
      <c r="HP572">
        <v>0</v>
      </c>
      <c r="HQ572">
        <v>0</v>
      </c>
      <c r="HR572">
        <v>0</v>
      </c>
      <c r="HS572">
        <v>0</v>
      </c>
      <c r="HT572">
        <v>0</v>
      </c>
      <c r="HU572">
        <v>0</v>
      </c>
      <c r="HV572">
        <v>0</v>
      </c>
      <c r="HW572">
        <v>0</v>
      </c>
      <c r="HX572">
        <v>0</v>
      </c>
      <c r="HY572">
        <v>0</v>
      </c>
      <c r="HZ572">
        <v>0</v>
      </c>
      <c r="IA572">
        <v>0</v>
      </c>
      <c r="IB572">
        <v>0</v>
      </c>
      <c r="IC572">
        <v>0</v>
      </c>
      <c r="ID572">
        <v>0</v>
      </c>
      <c r="IE572">
        <v>0</v>
      </c>
      <c r="IF572">
        <v>0</v>
      </c>
      <c r="IG572">
        <v>0</v>
      </c>
      <c r="IH572">
        <v>0</v>
      </c>
      <c r="II572">
        <v>0</v>
      </c>
      <c r="IJ572">
        <v>0</v>
      </c>
      <c r="IK572">
        <v>0</v>
      </c>
      <c r="IL572">
        <v>0</v>
      </c>
      <c r="IM572">
        <v>0</v>
      </c>
      <c r="IN572">
        <v>0</v>
      </c>
      <c r="IO572">
        <v>0</v>
      </c>
      <c r="IP572">
        <v>0</v>
      </c>
    </row>
    <row r="573" spans="18:250" ht="16.5" hidden="1" customHeight="1">
      <c r="R573" s="95" t="s">
        <v>450</v>
      </c>
      <c r="S573" t="s">
        <v>1350</v>
      </c>
      <c r="T573">
        <v>1</v>
      </c>
      <c r="U573">
        <v>35</v>
      </c>
      <c r="V573" s="214" t="str">
        <f t="shared" si="9"/>
        <v>LTQ300135</v>
      </c>
      <c r="W573">
        <v>22511.4</v>
      </c>
      <c r="X573">
        <v>45022.8</v>
      </c>
      <c r="Y573">
        <v>67534.2</v>
      </c>
      <c r="Z573">
        <v>90045.6</v>
      </c>
      <c r="AA573">
        <v>112557</v>
      </c>
      <c r="AB573">
        <v>135068.4</v>
      </c>
      <c r="AC573">
        <v>157579.79999999999</v>
      </c>
      <c r="AD573">
        <v>180091.2</v>
      </c>
      <c r="AE573">
        <v>202602.6</v>
      </c>
      <c r="AF573">
        <v>225114</v>
      </c>
      <c r="AG573">
        <v>247625.4</v>
      </c>
      <c r="AH573">
        <v>270136.8</v>
      </c>
      <c r="AI573">
        <v>292648.2</v>
      </c>
      <c r="AJ573">
        <v>315159.59999999998</v>
      </c>
      <c r="AK573">
        <v>337671</v>
      </c>
      <c r="AL573">
        <v>360182.4</v>
      </c>
      <c r="AM573">
        <v>382693.8</v>
      </c>
      <c r="AN573">
        <v>405205.2</v>
      </c>
      <c r="AO573">
        <v>427716.6</v>
      </c>
      <c r="AP573">
        <v>450228</v>
      </c>
      <c r="AQ573">
        <v>472739.4</v>
      </c>
      <c r="AR573">
        <v>495250.8</v>
      </c>
      <c r="AS573">
        <v>517762.2</v>
      </c>
      <c r="AT573">
        <v>540273.6</v>
      </c>
      <c r="AU573">
        <v>562785</v>
      </c>
      <c r="AV573">
        <v>585296.4</v>
      </c>
      <c r="AW573">
        <v>607807.80000000005</v>
      </c>
      <c r="AX573">
        <v>630319.19999999995</v>
      </c>
      <c r="AY573">
        <v>652830.6</v>
      </c>
      <c r="AZ573">
        <v>675342</v>
      </c>
      <c r="BA573">
        <v>675342</v>
      </c>
      <c r="BB573">
        <v>675342</v>
      </c>
      <c r="BC573">
        <v>675342</v>
      </c>
      <c r="BD573">
        <v>675342</v>
      </c>
      <c r="BE573">
        <v>675342</v>
      </c>
      <c r="BF573">
        <v>675342</v>
      </c>
      <c r="BG573">
        <v>675342</v>
      </c>
      <c r="BH573">
        <v>675342</v>
      </c>
      <c r="BI573">
        <v>675342</v>
      </c>
      <c r="BJ573">
        <v>675342</v>
      </c>
      <c r="BK573">
        <v>675342</v>
      </c>
      <c r="BL573">
        <v>675342</v>
      </c>
      <c r="BM573">
        <v>675342</v>
      </c>
      <c r="BN573">
        <v>675342</v>
      </c>
      <c r="BO573">
        <v>675342</v>
      </c>
      <c r="BP573">
        <v>675342</v>
      </c>
      <c r="BQ573">
        <v>675342</v>
      </c>
      <c r="BR573">
        <v>675342</v>
      </c>
      <c r="BS573">
        <v>675342</v>
      </c>
      <c r="BT573">
        <v>675342</v>
      </c>
      <c r="BU573">
        <v>675342</v>
      </c>
      <c r="BV573">
        <v>675342</v>
      </c>
      <c r="BW573">
        <v>675342</v>
      </c>
      <c r="BX573">
        <v>675342</v>
      </c>
      <c r="BY573">
        <v>675342</v>
      </c>
      <c r="BZ573">
        <v>675342</v>
      </c>
      <c r="CA573">
        <v>675342</v>
      </c>
      <c r="CB573">
        <v>675342</v>
      </c>
      <c r="CC573">
        <v>675342</v>
      </c>
      <c r="CD573">
        <v>675342</v>
      </c>
      <c r="CE573">
        <v>675342</v>
      </c>
      <c r="CF573">
        <v>675342</v>
      </c>
      <c r="CG573">
        <v>675342</v>
      </c>
      <c r="CH573">
        <v>675342</v>
      </c>
      <c r="CI573">
        <v>675342</v>
      </c>
      <c r="CJ573">
        <v>0</v>
      </c>
      <c r="CK573">
        <v>0</v>
      </c>
      <c r="CL573">
        <v>0</v>
      </c>
      <c r="CM573">
        <v>0</v>
      </c>
      <c r="CN573">
        <v>0</v>
      </c>
      <c r="CO573">
        <v>0</v>
      </c>
      <c r="CP573">
        <v>0</v>
      </c>
      <c r="CQ573">
        <v>0</v>
      </c>
      <c r="CR573">
        <v>0</v>
      </c>
      <c r="CS573">
        <v>0</v>
      </c>
      <c r="CT573">
        <v>0</v>
      </c>
      <c r="CU573">
        <v>0</v>
      </c>
      <c r="CV573">
        <v>0</v>
      </c>
      <c r="CW573">
        <v>0</v>
      </c>
      <c r="CX573">
        <v>0</v>
      </c>
      <c r="CY573">
        <v>0</v>
      </c>
      <c r="CZ573">
        <v>0</v>
      </c>
      <c r="DA573">
        <v>0</v>
      </c>
      <c r="DB573">
        <v>0</v>
      </c>
      <c r="DC573">
        <v>0</v>
      </c>
      <c r="DD573">
        <v>0</v>
      </c>
      <c r="DE573">
        <v>0</v>
      </c>
      <c r="DF573">
        <v>0</v>
      </c>
      <c r="DG573">
        <v>0</v>
      </c>
      <c r="DH573">
        <v>0</v>
      </c>
      <c r="DI573">
        <v>0</v>
      </c>
      <c r="DJ573">
        <v>0</v>
      </c>
      <c r="DK573">
        <v>0</v>
      </c>
      <c r="DL573">
        <v>0</v>
      </c>
      <c r="DM573">
        <v>0</v>
      </c>
      <c r="DN573">
        <v>0</v>
      </c>
      <c r="DO573">
        <v>0</v>
      </c>
      <c r="DP573">
        <v>0</v>
      </c>
      <c r="DQ573">
        <v>0</v>
      </c>
      <c r="DR573">
        <v>0</v>
      </c>
      <c r="DS573">
        <v>0</v>
      </c>
      <c r="DT573">
        <v>0</v>
      </c>
      <c r="DU573">
        <v>0</v>
      </c>
      <c r="DV573">
        <v>0</v>
      </c>
      <c r="DW573">
        <v>0</v>
      </c>
      <c r="DX573">
        <v>0</v>
      </c>
      <c r="DY573">
        <v>0</v>
      </c>
      <c r="DZ573">
        <v>0</v>
      </c>
      <c r="EA573">
        <v>0</v>
      </c>
      <c r="EB573">
        <v>0</v>
      </c>
      <c r="EC573">
        <v>0</v>
      </c>
      <c r="EE573" s="95" t="s">
        <v>450</v>
      </c>
      <c r="EF573" t="s">
        <v>1350</v>
      </c>
      <c r="EG573">
        <v>1</v>
      </c>
      <c r="EH573">
        <v>35</v>
      </c>
      <c r="EI573" s="216" t="str">
        <f t="shared" si="10"/>
        <v>LTQ300135</v>
      </c>
      <c r="EJ573">
        <v>0</v>
      </c>
      <c r="EK573">
        <v>0</v>
      </c>
      <c r="EL573">
        <v>0</v>
      </c>
      <c r="EM573">
        <v>0</v>
      </c>
      <c r="EN573">
        <v>0</v>
      </c>
      <c r="EO573">
        <v>0</v>
      </c>
      <c r="EP573">
        <v>0</v>
      </c>
      <c r="EQ573">
        <v>0</v>
      </c>
      <c r="ER573">
        <v>0</v>
      </c>
      <c r="ES573">
        <v>0</v>
      </c>
      <c r="ET573">
        <v>0</v>
      </c>
      <c r="EU573">
        <v>0</v>
      </c>
      <c r="EV573">
        <v>0</v>
      </c>
      <c r="EW573">
        <v>0</v>
      </c>
      <c r="EX573">
        <v>0</v>
      </c>
      <c r="EY573">
        <v>0</v>
      </c>
      <c r="EZ573">
        <v>0</v>
      </c>
      <c r="FA573">
        <v>0</v>
      </c>
      <c r="FB573">
        <v>0</v>
      </c>
      <c r="FC573">
        <v>0</v>
      </c>
      <c r="FD573">
        <v>0</v>
      </c>
      <c r="FE573">
        <v>0</v>
      </c>
      <c r="FF573">
        <v>0</v>
      </c>
      <c r="FG573">
        <v>0</v>
      </c>
      <c r="FH573">
        <v>0</v>
      </c>
      <c r="FI573">
        <v>0</v>
      </c>
      <c r="FJ573">
        <v>0</v>
      </c>
      <c r="FK573">
        <v>0</v>
      </c>
      <c r="FL573">
        <v>0</v>
      </c>
      <c r="FM573">
        <v>0</v>
      </c>
      <c r="FN573">
        <v>0</v>
      </c>
      <c r="FO573">
        <v>0</v>
      </c>
      <c r="FP573">
        <v>0</v>
      </c>
      <c r="FQ573">
        <v>0</v>
      </c>
      <c r="FR573">
        <v>0</v>
      </c>
      <c r="FS573">
        <v>0</v>
      </c>
      <c r="FT573">
        <v>0</v>
      </c>
      <c r="FU573">
        <v>0</v>
      </c>
      <c r="FV573">
        <v>0</v>
      </c>
      <c r="FW573">
        <v>0</v>
      </c>
      <c r="FX573">
        <v>0</v>
      </c>
      <c r="FY573">
        <v>0</v>
      </c>
      <c r="FZ573">
        <v>0</v>
      </c>
      <c r="GA573">
        <v>0</v>
      </c>
      <c r="GB573">
        <v>0</v>
      </c>
      <c r="GC573">
        <v>0</v>
      </c>
      <c r="GD573">
        <v>0</v>
      </c>
      <c r="GE573">
        <v>0</v>
      </c>
      <c r="GF573">
        <v>0</v>
      </c>
      <c r="GG573">
        <v>0</v>
      </c>
      <c r="GH573">
        <v>0</v>
      </c>
      <c r="GI573">
        <v>0</v>
      </c>
      <c r="GJ573">
        <v>0</v>
      </c>
      <c r="GK573">
        <v>0</v>
      </c>
      <c r="GL573">
        <v>0</v>
      </c>
      <c r="GM573">
        <v>0</v>
      </c>
      <c r="GN573">
        <v>0</v>
      </c>
      <c r="GO573">
        <v>0</v>
      </c>
      <c r="GP573">
        <v>0</v>
      </c>
      <c r="GQ573">
        <v>0</v>
      </c>
      <c r="GR573">
        <v>0</v>
      </c>
      <c r="GS573">
        <v>0</v>
      </c>
      <c r="GT573">
        <v>0</v>
      </c>
      <c r="GU573">
        <v>0</v>
      </c>
      <c r="GV573">
        <v>675342</v>
      </c>
      <c r="GW573">
        <v>0</v>
      </c>
      <c r="GX573">
        <v>0</v>
      </c>
      <c r="GY573">
        <v>0</v>
      </c>
      <c r="GZ573">
        <v>0</v>
      </c>
      <c r="HA573">
        <v>0</v>
      </c>
      <c r="HB573">
        <v>0</v>
      </c>
      <c r="HC573">
        <v>0</v>
      </c>
      <c r="HD573">
        <v>0</v>
      </c>
      <c r="HE573">
        <v>0</v>
      </c>
      <c r="HF573">
        <v>0</v>
      </c>
      <c r="HG573">
        <v>0</v>
      </c>
      <c r="HH573">
        <v>0</v>
      </c>
      <c r="HI573">
        <v>0</v>
      </c>
      <c r="HJ573">
        <v>0</v>
      </c>
      <c r="HK573">
        <v>0</v>
      </c>
      <c r="HL573">
        <v>0</v>
      </c>
      <c r="HM573">
        <v>0</v>
      </c>
      <c r="HN573">
        <v>0</v>
      </c>
      <c r="HO573">
        <v>0</v>
      </c>
      <c r="HP573">
        <v>0</v>
      </c>
      <c r="HQ573">
        <v>0</v>
      </c>
      <c r="HR573">
        <v>0</v>
      </c>
      <c r="HS573">
        <v>0</v>
      </c>
      <c r="HT573">
        <v>0</v>
      </c>
      <c r="HU573">
        <v>0</v>
      </c>
      <c r="HV573">
        <v>0</v>
      </c>
      <c r="HW573">
        <v>0</v>
      </c>
      <c r="HX573">
        <v>0</v>
      </c>
      <c r="HY573">
        <v>0</v>
      </c>
      <c r="HZ573">
        <v>0</v>
      </c>
      <c r="IA573">
        <v>0</v>
      </c>
      <c r="IB573">
        <v>0</v>
      </c>
      <c r="IC573">
        <v>0</v>
      </c>
      <c r="ID573">
        <v>0</v>
      </c>
      <c r="IE573">
        <v>0</v>
      </c>
      <c r="IF573">
        <v>0</v>
      </c>
      <c r="IG573">
        <v>0</v>
      </c>
      <c r="IH573">
        <v>0</v>
      </c>
      <c r="II573">
        <v>0</v>
      </c>
      <c r="IJ573">
        <v>0</v>
      </c>
      <c r="IK573">
        <v>0</v>
      </c>
      <c r="IL573">
        <v>0</v>
      </c>
      <c r="IM573">
        <v>0</v>
      </c>
      <c r="IN573">
        <v>0</v>
      </c>
      <c r="IO573">
        <v>0</v>
      </c>
      <c r="IP573">
        <v>0</v>
      </c>
    </row>
    <row r="574" spans="18:250" ht="16.5" hidden="1" customHeight="1">
      <c r="R574" s="95" t="s">
        <v>450</v>
      </c>
      <c r="S574" t="s">
        <v>1350</v>
      </c>
      <c r="T574">
        <v>1</v>
      </c>
      <c r="U574">
        <v>36</v>
      </c>
      <c r="V574" s="214" t="str">
        <f t="shared" si="9"/>
        <v>LTQ300136</v>
      </c>
      <c r="W574">
        <v>23245.8</v>
      </c>
      <c r="X574">
        <v>46491.6</v>
      </c>
      <c r="Y574">
        <v>69737.399999999994</v>
      </c>
      <c r="Z574">
        <v>92983.2</v>
      </c>
      <c r="AA574">
        <v>116229</v>
      </c>
      <c r="AB574">
        <v>139474.79999999999</v>
      </c>
      <c r="AC574">
        <v>162720.6</v>
      </c>
      <c r="AD574">
        <v>185966.4</v>
      </c>
      <c r="AE574">
        <v>209212.2</v>
      </c>
      <c r="AF574">
        <v>232458</v>
      </c>
      <c r="AG574">
        <v>255703.8</v>
      </c>
      <c r="AH574">
        <v>278949.59999999998</v>
      </c>
      <c r="AI574">
        <v>302195.40000000002</v>
      </c>
      <c r="AJ574">
        <v>325441.2</v>
      </c>
      <c r="AK574">
        <v>348687</v>
      </c>
      <c r="AL574">
        <v>371932.8</v>
      </c>
      <c r="AM574">
        <v>395178.6</v>
      </c>
      <c r="AN574">
        <v>418424.4</v>
      </c>
      <c r="AO574">
        <v>441670.2</v>
      </c>
      <c r="AP574">
        <v>464916</v>
      </c>
      <c r="AQ574">
        <v>488161.8</v>
      </c>
      <c r="AR574">
        <v>511407.6</v>
      </c>
      <c r="AS574">
        <v>534653.4</v>
      </c>
      <c r="AT574">
        <v>557899.19999999995</v>
      </c>
      <c r="AU574">
        <v>581145</v>
      </c>
      <c r="AV574">
        <v>604390.80000000005</v>
      </c>
      <c r="AW574">
        <v>627636.6</v>
      </c>
      <c r="AX574">
        <v>650882.4</v>
      </c>
      <c r="AY574">
        <v>674128.2</v>
      </c>
      <c r="AZ574">
        <v>697374</v>
      </c>
      <c r="BA574">
        <v>697374</v>
      </c>
      <c r="BB574">
        <v>697374</v>
      </c>
      <c r="BC574">
        <v>697374</v>
      </c>
      <c r="BD574">
        <v>697374</v>
      </c>
      <c r="BE574">
        <v>697374</v>
      </c>
      <c r="BF574">
        <v>697374</v>
      </c>
      <c r="BG574">
        <v>697374</v>
      </c>
      <c r="BH574">
        <v>697374</v>
      </c>
      <c r="BI574">
        <v>697374</v>
      </c>
      <c r="BJ574">
        <v>697374</v>
      </c>
      <c r="BK574">
        <v>697374</v>
      </c>
      <c r="BL574">
        <v>697374</v>
      </c>
      <c r="BM574">
        <v>697374</v>
      </c>
      <c r="BN574">
        <v>697374</v>
      </c>
      <c r="BO574">
        <v>697374</v>
      </c>
      <c r="BP574">
        <v>697374</v>
      </c>
      <c r="BQ574">
        <v>697374</v>
      </c>
      <c r="BR574">
        <v>697374</v>
      </c>
      <c r="BS574">
        <v>697374</v>
      </c>
      <c r="BT574">
        <v>697374</v>
      </c>
      <c r="BU574">
        <v>697374</v>
      </c>
      <c r="BV574">
        <v>697374</v>
      </c>
      <c r="BW574">
        <v>697374</v>
      </c>
      <c r="BX574">
        <v>697374</v>
      </c>
      <c r="BY574">
        <v>697374</v>
      </c>
      <c r="BZ574">
        <v>697374</v>
      </c>
      <c r="CA574">
        <v>697374</v>
      </c>
      <c r="CB574">
        <v>697374</v>
      </c>
      <c r="CC574">
        <v>697374</v>
      </c>
      <c r="CD574">
        <v>697374</v>
      </c>
      <c r="CE574">
        <v>697374</v>
      </c>
      <c r="CF574">
        <v>697374</v>
      </c>
      <c r="CG574">
        <v>697374</v>
      </c>
      <c r="CH574">
        <v>697374</v>
      </c>
      <c r="CI574">
        <v>0</v>
      </c>
      <c r="CJ574">
        <v>0</v>
      </c>
      <c r="CK574">
        <v>0</v>
      </c>
      <c r="CL574">
        <v>0</v>
      </c>
      <c r="CM574">
        <v>0</v>
      </c>
      <c r="CN574">
        <v>0</v>
      </c>
      <c r="CO574">
        <v>0</v>
      </c>
      <c r="CP574">
        <v>0</v>
      </c>
      <c r="CQ574">
        <v>0</v>
      </c>
      <c r="CR574">
        <v>0</v>
      </c>
      <c r="CS574">
        <v>0</v>
      </c>
      <c r="CT574">
        <v>0</v>
      </c>
      <c r="CU574">
        <v>0</v>
      </c>
      <c r="CV574">
        <v>0</v>
      </c>
      <c r="CW574">
        <v>0</v>
      </c>
      <c r="CX574">
        <v>0</v>
      </c>
      <c r="CY574">
        <v>0</v>
      </c>
      <c r="CZ574">
        <v>0</v>
      </c>
      <c r="DA574">
        <v>0</v>
      </c>
      <c r="DB574">
        <v>0</v>
      </c>
      <c r="DC574">
        <v>0</v>
      </c>
      <c r="DD574">
        <v>0</v>
      </c>
      <c r="DE574">
        <v>0</v>
      </c>
      <c r="DF574">
        <v>0</v>
      </c>
      <c r="DG574">
        <v>0</v>
      </c>
      <c r="DH574">
        <v>0</v>
      </c>
      <c r="DI574">
        <v>0</v>
      </c>
      <c r="DJ574">
        <v>0</v>
      </c>
      <c r="DK574">
        <v>0</v>
      </c>
      <c r="DL574">
        <v>0</v>
      </c>
      <c r="DM574">
        <v>0</v>
      </c>
      <c r="DN574">
        <v>0</v>
      </c>
      <c r="DO574">
        <v>0</v>
      </c>
      <c r="DP574">
        <v>0</v>
      </c>
      <c r="DQ574">
        <v>0</v>
      </c>
      <c r="DR574">
        <v>0</v>
      </c>
      <c r="DS574">
        <v>0</v>
      </c>
      <c r="DT574">
        <v>0</v>
      </c>
      <c r="DU574">
        <v>0</v>
      </c>
      <c r="DV574">
        <v>0</v>
      </c>
      <c r="DW574">
        <v>0</v>
      </c>
      <c r="DX574">
        <v>0</v>
      </c>
      <c r="DY574">
        <v>0</v>
      </c>
      <c r="DZ574">
        <v>0</v>
      </c>
      <c r="EA574">
        <v>0</v>
      </c>
      <c r="EB574">
        <v>0</v>
      </c>
      <c r="EC574">
        <v>0</v>
      </c>
      <c r="EE574" s="95" t="s">
        <v>450</v>
      </c>
      <c r="EF574" t="s">
        <v>1350</v>
      </c>
      <c r="EG574">
        <v>1</v>
      </c>
      <c r="EH574">
        <v>36</v>
      </c>
      <c r="EI574" s="216" t="str">
        <f t="shared" si="10"/>
        <v>LTQ300136</v>
      </c>
      <c r="EJ574">
        <v>0</v>
      </c>
      <c r="EK574">
        <v>0</v>
      </c>
      <c r="EL574">
        <v>0</v>
      </c>
      <c r="EM574">
        <v>0</v>
      </c>
      <c r="EN574">
        <v>0</v>
      </c>
      <c r="EO574">
        <v>0</v>
      </c>
      <c r="EP574">
        <v>0</v>
      </c>
      <c r="EQ574">
        <v>0</v>
      </c>
      <c r="ER574">
        <v>0</v>
      </c>
      <c r="ES574">
        <v>0</v>
      </c>
      <c r="ET574">
        <v>0</v>
      </c>
      <c r="EU574">
        <v>0</v>
      </c>
      <c r="EV574">
        <v>0</v>
      </c>
      <c r="EW574">
        <v>0</v>
      </c>
      <c r="EX574">
        <v>0</v>
      </c>
      <c r="EY574">
        <v>0</v>
      </c>
      <c r="EZ574">
        <v>0</v>
      </c>
      <c r="FA574">
        <v>0</v>
      </c>
      <c r="FB574">
        <v>0</v>
      </c>
      <c r="FC574">
        <v>0</v>
      </c>
      <c r="FD574">
        <v>0</v>
      </c>
      <c r="FE574">
        <v>0</v>
      </c>
      <c r="FF574">
        <v>0</v>
      </c>
      <c r="FG574">
        <v>0</v>
      </c>
      <c r="FH574">
        <v>0</v>
      </c>
      <c r="FI574">
        <v>0</v>
      </c>
      <c r="FJ574">
        <v>0</v>
      </c>
      <c r="FK574">
        <v>0</v>
      </c>
      <c r="FL574">
        <v>0</v>
      </c>
      <c r="FM574">
        <v>0</v>
      </c>
      <c r="FN574">
        <v>0</v>
      </c>
      <c r="FO574">
        <v>0</v>
      </c>
      <c r="FP574">
        <v>0</v>
      </c>
      <c r="FQ574">
        <v>0</v>
      </c>
      <c r="FR574">
        <v>0</v>
      </c>
      <c r="FS574">
        <v>0</v>
      </c>
      <c r="FT574">
        <v>0</v>
      </c>
      <c r="FU574">
        <v>0</v>
      </c>
      <c r="FV574">
        <v>0</v>
      </c>
      <c r="FW574">
        <v>0</v>
      </c>
      <c r="FX574">
        <v>0</v>
      </c>
      <c r="FY574">
        <v>0</v>
      </c>
      <c r="FZ574">
        <v>0</v>
      </c>
      <c r="GA574">
        <v>0</v>
      </c>
      <c r="GB574">
        <v>0</v>
      </c>
      <c r="GC574">
        <v>0</v>
      </c>
      <c r="GD574">
        <v>0</v>
      </c>
      <c r="GE574">
        <v>0</v>
      </c>
      <c r="GF574">
        <v>0</v>
      </c>
      <c r="GG574">
        <v>0</v>
      </c>
      <c r="GH574">
        <v>0</v>
      </c>
      <c r="GI574">
        <v>0</v>
      </c>
      <c r="GJ574">
        <v>0</v>
      </c>
      <c r="GK574">
        <v>0</v>
      </c>
      <c r="GL574">
        <v>0</v>
      </c>
      <c r="GM574">
        <v>0</v>
      </c>
      <c r="GN574">
        <v>0</v>
      </c>
      <c r="GO574">
        <v>0</v>
      </c>
      <c r="GP574">
        <v>0</v>
      </c>
      <c r="GQ574">
        <v>0</v>
      </c>
      <c r="GR574">
        <v>0</v>
      </c>
      <c r="GS574">
        <v>0</v>
      </c>
      <c r="GT574">
        <v>0</v>
      </c>
      <c r="GU574">
        <v>697374</v>
      </c>
      <c r="GV574">
        <v>0</v>
      </c>
      <c r="GW574">
        <v>0</v>
      </c>
      <c r="GX574">
        <v>0</v>
      </c>
      <c r="GY574">
        <v>0</v>
      </c>
      <c r="GZ574">
        <v>0</v>
      </c>
      <c r="HA574">
        <v>0</v>
      </c>
      <c r="HB574">
        <v>0</v>
      </c>
      <c r="HC574">
        <v>0</v>
      </c>
      <c r="HD574">
        <v>0</v>
      </c>
      <c r="HE574">
        <v>0</v>
      </c>
      <c r="HF574">
        <v>0</v>
      </c>
      <c r="HG574">
        <v>0</v>
      </c>
      <c r="HH574">
        <v>0</v>
      </c>
      <c r="HI574">
        <v>0</v>
      </c>
      <c r="HJ574">
        <v>0</v>
      </c>
      <c r="HK574">
        <v>0</v>
      </c>
      <c r="HL574">
        <v>0</v>
      </c>
      <c r="HM574">
        <v>0</v>
      </c>
      <c r="HN574">
        <v>0</v>
      </c>
      <c r="HO574">
        <v>0</v>
      </c>
      <c r="HP574">
        <v>0</v>
      </c>
      <c r="HQ574">
        <v>0</v>
      </c>
      <c r="HR574">
        <v>0</v>
      </c>
      <c r="HS574">
        <v>0</v>
      </c>
      <c r="HT574">
        <v>0</v>
      </c>
      <c r="HU574">
        <v>0</v>
      </c>
      <c r="HV574">
        <v>0</v>
      </c>
      <c r="HW574">
        <v>0</v>
      </c>
      <c r="HX574">
        <v>0</v>
      </c>
      <c r="HY574">
        <v>0</v>
      </c>
      <c r="HZ574">
        <v>0</v>
      </c>
      <c r="IA574">
        <v>0</v>
      </c>
      <c r="IB574">
        <v>0</v>
      </c>
      <c r="IC574">
        <v>0</v>
      </c>
      <c r="ID574">
        <v>0</v>
      </c>
      <c r="IE574">
        <v>0</v>
      </c>
      <c r="IF574">
        <v>0</v>
      </c>
      <c r="IG574">
        <v>0</v>
      </c>
      <c r="IH574">
        <v>0</v>
      </c>
      <c r="II574">
        <v>0</v>
      </c>
      <c r="IJ574">
        <v>0</v>
      </c>
      <c r="IK574">
        <v>0</v>
      </c>
      <c r="IL574">
        <v>0</v>
      </c>
      <c r="IM574">
        <v>0</v>
      </c>
      <c r="IN574">
        <v>0</v>
      </c>
      <c r="IO574">
        <v>0</v>
      </c>
      <c r="IP574">
        <v>0</v>
      </c>
    </row>
    <row r="575" spans="18:250" ht="16.5" hidden="1" customHeight="1">
      <c r="R575" s="95" t="s">
        <v>450</v>
      </c>
      <c r="S575" t="s">
        <v>1350</v>
      </c>
      <c r="T575">
        <v>1</v>
      </c>
      <c r="U575">
        <v>37</v>
      </c>
      <c r="V575" s="214" t="str">
        <f t="shared" si="9"/>
        <v>LTQ300137</v>
      </c>
      <c r="W575">
        <v>23766</v>
      </c>
      <c r="X575">
        <v>47532</v>
      </c>
      <c r="Y575">
        <v>71298</v>
      </c>
      <c r="Z575">
        <v>95064</v>
      </c>
      <c r="AA575">
        <v>118830</v>
      </c>
      <c r="AB575">
        <v>142596</v>
      </c>
      <c r="AC575">
        <v>166362</v>
      </c>
      <c r="AD575">
        <v>190128</v>
      </c>
      <c r="AE575">
        <v>213894</v>
      </c>
      <c r="AF575">
        <v>237660</v>
      </c>
      <c r="AG575">
        <v>261426</v>
      </c>
      <c r="AH575">
        <v>285192</v>
      </c>
      <c r="AI575">
        <v>308958</v>
      </c>
      <c r="AJ575">
        <v>332724</v>
      </c>
      <c r="AK575">
        <v>356490</v>
      </c>
      <c r="AL575">
        <v>380256</v>
      </c>
      <c r="AM575">
        <v>404022</v>
      </c>
      <c r="AN575">
        <v>427788</v>
      </c>
      <c r="AO575">
        <v>451554</v>
      </c>
      <c r="AP575">
        <v>475320</v>
      </c>
      <c r="AQ575">
        <v>499086</v>
      </c>
      <c r="AR575">
        <v>522852</v>
      </c>
      <c r="AS575">
        <v>546618</v>
      </c>
      <c r="AT575">
        <v>570384</v>
      </c>
      <c r="AU575">
        <v>594150</v>
      </c>
      <c r="AV575">
        <v>617916</v>
      </c>
      <c r="AW575">
        <v>641682</v>
      </c>
      <c r="AX575">
        <v>665448</v>
      </c>
      <c r="AY575">
        <v>689214</v>
      </c>
      <c r="AZ575">
        <v>712980</v>
      </c>
      <c r="BA575">
        <v>712980</v>
      </c>
      <c r="BB575">
        <v>712980</v>
      </c>
      <c r="BC575">
        <v>712980</v>
      </c>
      <c r="BD575">
        <v>712980</v>
      </c>
      <c r="BE575">
        <v>712980</v>
      </c>
      <c r="BF575">
        <v>712980</v>
      </c>
      <c r="BG575">
        <v>712980</v>
      </c>
      <c r="BH575">
        <v>712980</v>
      </c>
      <c r="BI575">
        <v>712980</v>
      </c>
      <c r="BJ575">
        <v>712980</v>
      </c>
      <c r="BK575">
        <v>712980</v>
      </c>
      <c r="BL575">
        <v>712980</v>
      </c>
      <c r="BM575">
        <v>712980</v>
      </c>
      <c r="BN575">
        <v>712980</v>
      </c>
      <c r="BO575">
        <v>712980</v>
      </c>
      <c r="BP575">
        <v>712980</v>
      </c>
      <c r="BQ575">
        <v>712980</v>
      </c>
      <c r="BR575">
        <v>712980</v>
      </c>
      <c r="BS575">
        <v>712980</v>
      </c>
      <c r="BT575">
        <v>712980</v>
      </c>
      <c r="BU575">
        <v>712980</v>
      </c>
      <c r="BV575">
        <v>712980</v>
      </c>
      <c r="BW575">
        <v>712980</v>
      </c>
      <c r="BX575">
        <v>712980</v>
      </c>
      <c r="BY575">
        <v>712980</v>
      </c>
      <c r="BZ575">
        <v>712980</v>
      </c>
      <c r="CA575">
        <v>712980</v>
      </c>
      <c r="CB575">
        <v>712980</v>
      </c>
      <c r="CC575">
        <v>712980</v>
      </c>
      <c r="CD575">
        <v>712980</v>
      </c>
      <c r="CE575">
        <v>712980</v>
      </c>
      <c r="CF575">
        <v>712980</v>
      </c>
      <c r="CG575">
        <v>712980</v>
      </c>
      <c r="CH575">
        <v>0</v>
      </c>
      <c r="CI575">
        <v>0</v>
      </c>
      <c r="CJ575">
        <v>0</v>
      </c>
      <c r="CK575">
        <v>0</v>
      </c>
      <c r="CL575">
        <v>0</v>
      </c>
      <c r="CM575">
        <v>0</v>
      </c>
      <c r="CN575">
        <v>0</v>
      </c>
      <c r="CO575">
        <v>0</v>
      </c>
      <c r="CP575">
        <v>0</v>
      </c>
      <c r="CQ575">
        <v>0</v>
      </c>
      <c r="CR575">
        <v>0</v>
      </c>
      <c r="CS575">
        <v>0</v>
      </c>
      <c r="CT575">
        <v>0</v>
      </c>
      <c r="CU575">
        <v>0</v>
      </c>
      <c r="CV575">
        <v>0</v>
      </c>
      <c r="CW575">
        <v>0</v>
      </c>
      <c r="CX575">
        <v>0</v>
      </c>
      <c r="CY575">
        <v>0</v>
      </c>
      <c r="CZ575">
        <v>0</v>
      </c>
      <c r="DA575">
        <v>0</v>
      </c>
      <c r="DB575">
        <v>0</v>
      </c>
      <c r="DC575">
        <v>0</v>
      </c>
      <c r="DD575">
        <v>0</v>
      </c>
      <c r="DE575">
        <v>0</v>
      </c>
      <c r="DF575">
        <v>0</v>
      </c>
      <c r="DG575">
        <v>0</v>
      </c>
      <c r="DH575">
        <v>0</v>
      </c>
      <c r="DI575">
        <v>0</v>
      </c>
      <c r="DJ575">
        <v>0</v>
      </c>
      <c r="DK575">
        <v>0</v>
      </c>
      <c r="DL575">
        <v>0</v>
      </c>
      <c r="DM575">
        <v>0</v>
      </c>
      <c r="DN575">
        <v>0</v>
      </c>
      <c r="DO575">
        <v>0</v>
      </c>
      <c r="DP575">
        <v>0</v>
      </c>
      <c r="DQ575">
        <v>0</v>
      </c>
      <c r="DR575">
        <v>0</v>
      </c>
      <c r="DS575">
        <v>0</v>
      </c>
      <c r="DT575">
        <v>0</v>
      </c>
      <c r="DU575">
        <v>0</v>
      </c>
      <c r="DV575">
        <v>0</v>
      </c>
      <c r="DW575">
        <v>0</v>
      </c>
      <c r="DX575">
        <v>0</v>
      </c>
      <c r="DY575">
        <v>0</v>
      </c>
      <c r="DZ575">
        <v>0</v>
      </c>
      <c r="EA575">
        <v>0</v>
      </c>
      <c r="EB575">
        <v>0</v>
      </c>
      <c r="EC575">
        <v>0</v>
      </c>
      <c r="EE575" s="95" t="s">
        <v>450</v>
      </c>
      <c r="EF575" t="s">
        <v>1350</v>
      </c>
      <c r="EG575">
        <v>1</v>
      </c>
      <c r="EH575">
        <v>37</v>
      </c>
      <c r="EI575" s="216" t="str">
        <f t="shared" si="10"/>
        <v>LTQ300137</v>
      </c>
      <c r="EJ575">
        <v>0</v>
      </c>
      <c r="EK575">
        <v>0</v>
      </c>
      <c r="EL575">
        <v>0</v>
      </c>
      <c r="EM575">
        <v>0</v>
      </c>
      <c r="EN575">
        <v>0</v>
      </c>
      <c r="EO575">
        <v>0</v>
      </c>
      <c r="EP575">
        <v>0</v>
      </c>
      <c r="EQ575">
        <v>0</v>
      </c>
      <c r="ER575">
        <v>0</v>
      </c>
      <c r="ES575">
        <v>0</v>
      </c>
      <c r="ET575">
        <v>0</v>
      </c>
      <c r="EU575">
        <v>0</v>
      </c>
      <c r="EV575">
        <v>0</v>
      </c>
      <c r="EW575">
        <v>0</v>
      </c>
      <c r="EX575">
        <v>0</v>
      </c>
      <c r="EY575">
        <v>0</v>
      </c>
      <c r="EZ575">
        <v>0</v>
      </c>
      <c r="FA575">
        <v>0</v>
      </c>
      <c r="FB575">
        <v>0</v>
      </c>
      <c r="FC575">
        <v>0</v>
      </c>
      <c r="FD575">
        <v>0</v>
      </c>
      <c r="FE575">
        <v>0</v>
      </c>
      <c r="FF575">
        <v>0</v>
      </c>
      <c r="FG575">
        <v>0</v>
      </c>
      <c r="FH575">
        <v>0</v>
      </c>
      <c r="FI575">
        <v>0</v>
      </c>
      <c r="FJ575">
        <v>0</v>
      </c>
      <c r="FK575">
        <v>0</v>
      </c>
      <c r="FL575">
        <v>0</v>
      </c>
      <c r="FM575">
        <v>0</v>
      </c>
      <c r="FN575">
        <v>0</v>
      </c>
      <c r="FO575">
        <v>0</v>
      </c>
      <c r="FP575">
        <v>0</v>
      </c>
      <c r="FQ575">
        <v>0</v>
      </c>
      <c r="FR575">
        <v>0</v>
      </c>
      <c r="FS575">
        <v>0</v>
      </c>
      <c r="FT575">
        <v>0</v>
      </c>
      <c r="FU575">
        <v>0</v>
      </c>
      <c r="FV575">
        <v>0</v>
      </c>
      <c r="FW575">
        <v>0</v>
      </c>
      <c r="FX575">
        <v>0</v>
      </c>
      <c r="FY575">
        <v>0</v>
      </c>
      <c r="FZ575">
        <v>0</v>
      </c>
      <c r="GA575">
        <v>0</v>
      </c>
      <c r="GB575">
        <v>0</v>
      </c>
      <c r="GC575">
        <v>0</v>
      </c>
      <c r="GD575">
        <v>0</v>
      </c>
      <c r="GE575">
        <v>0</v>
      </c>
      <c r="GF575">
        <v>0</v>
      </c>
      <c r="GG575">
        <v>0</v>
      </c>
      <c r="GH575">
        <v>0</v>
      </c>
      <c r="GI575">
        <v>0</v>
      </c>
      <c r="GJ575">
        <v>0</v>
      </c>
      <c r="GK575">
        <v>0</v>
      </c>
      <c r="GL575">
        <v>0</v>
      </c>
      <c r="GM575">
        <v>0</v>
      </c>
      <c r="GN575">
        <v>0</v>
      </c>
      <c r="GO575">
        <v>0</v>
      </c>
      <c r="GP575">
        <v>0</v>
      </c>
      <c r="GQ575">
        <v>0</v>
      </c>
      <c r="GR575">
        <v>0</v>
      </c>
      <c r="GS575">
        <v>0</v>
      </c>
      <c r="GT575">
        <v>712980</v>
      </c>
      <c r="GU575">
        <v>0</v>
      </c>
      <c r="GV575">
        <v>0</v>
      </c>
      <c r="GW575">
        <v>0</v>
      </c>
      <c r="GX575">
        <v>0</v>
      </c>
      <c r="GY575">
        <v>0</v>
      </c>
      <c r="GZ575">
        <v>0</v>
      </c>
      <c r="HA575">
        <v>0</v>
      </c>
      <c r="HB575">
        <v>0</v>
      </c>
      <c r="HC575">
        <v>0</v>
      </c>
      <c r="HD575">
        <v>0</v>
      </c>
      <c r="HE575">
        <v>0</v>
      </c>
      <c r="HF575">
        <v>0</v>
      </c>
      <c r="HG575">
        <v>0</v>
      </c>
      <c r="HH575">
        <v>0</v>
      </c>
      <c r="HI575">
        <v>0</v>
      </c>
      <c r="HJ575">
        <v>0</v>
      </c>
      <c r="HK575">
        <v>0</v>
      </c>
      <c r="HL575">
        <v>0</v>
      </c>
      <c r="HM575">
        <v>0</v>
      </c>
      <c r="HN575">
        <v>0</v>
      </c>
      <c r="HO575">
        <v>0</v>
      </c>
      <c r="HP575">
        <v>0</v>
      </c>
      <c r="HQ575">
        <v>0</v>
      </c>
      <c r="HR575">
        <v>0</v>
      </c>
      <c r="HS575">
        <v>0</v>
      </c>
      <c r="HT575">
        <v>0</v>
      </c>
      <c r="HU575">
        <v>0</v>
      </c>
      <c r="HV575">
        <v>0</v>
      </c>
      <c r="HW575">
        <v>0</v>
      </c>
      <c r="HX575">
        <v>0</v>
      </c>
      <c r="HY575">
        <v>0</v>
      </c>
      <c r="HZ575">
        <v>0</v>
      </c>
      <c r="IA575">
        <v>0</v>
      </c>
      <c r="IB575">
        <v>0</v>
      </c>
      <c r="IC575">
        <v>0</v>
      </c>
      <c r="ID575">
        <v>0</v>
      </c>
      <c r="IE575">
        <v>0</v>
      </c>
      <c r="IF575">
        <v>0</v>
      </c>
      <c r="IG575">
        <v>0</v>
      </c>
      <c r="IH575">
        <v>0</v>
      </c>
      <c r="II575">
        <v>0</v>
      </c>
      <c r="IJ575">
        <v>0</v>
      </c>
      <c r="IK575">
        <v>0</v>
      </c>
      <c r="IL575">
        <v>0</v>
      </c>
      <c r="IM575">
        <v>0</v>
      </c>
      <c r="IN575">
        <v>0</v>
      </c>
      <c r="IO575">
        <v>0</v>
      </c>
      <c r="IP575">
        <v>0</v>
      </c>
    </row>
    <row r="576" spans="18:250" ht="16.5" hidden="1" customHeight="1">
      <c r="R576" s="95" t="s">
        <v>450</v>
      </c>
      <c r="S576" t="s">
        <v>1350</v>
      </c>
      <c r="T576">
        <v>1</v>
      </c>
      <c r="U576">
        <v>38</v>
      </c>
      <c r="V576" s="214" t="str">
        <f t="shared" si="9"/>
        <v>LTQ300138</v>
      </c>
      <c r="W576">
        <v>24500.400000000001</v>
      </c>
      <c r="X576">
        <v>49000.800000000003</v>
      </c>
      <c r="Y576">
        <v>73501.2</v>
      </c>
      <c r="Z576">
        <v>98001.600000000006</v>
      </c>
      <c r="AA576">
        <v>122502</v>
      </c>
      <c r="AB576">
        <v>147002.4</v>
      </c>
      <c r="AC576">
        <v>171502.8</v>
      </c>
      <c r="AD576">
        <v>196003.20000000001</v>
      </c>
      <c r="AE576">
        <v>220503.6</v>
      </c>
      <c r="AF576">
        <v>245004</v>
      </c>
      <c r="AG576">
        <v>269504.40000000002</v>
      </c>
      <c r="AH576">
        <v>294004.8</v>
      </c>
      <c r="AI576">
        <v>318505.2</v>
      </c>
      <c r="AJ576">
        <v>343005.6</v>
      </c>
      <c r="AK576">
        <v>367506</v>
      </c>
      <c r="AL576">
        <v>392006.40000000002</v>
      </c>
      <c r="AM576">
        <v>416506.8</v>
      </c>
      <c r="AN576">
        <v>441007.2</v>
      </c>
      <c r="AO576">
        <v>465507.6</v>
      </c>
      <c r="AP576">
        <v>490008</v>
      </c>
      <c r="AQ576">
        <v>514508.4</v>
      </c>
      <c r="AR576">
        <v>539008.80000000005</v>
      </c>
      <c r="AS576">
        <v>563509.19999999995</v>
      </c>
      <c r="AT576">
        <v>588009.6</v>
      </c>
      <c r="AU576">
        <v>612510</v>
      </c>
      <c r="AV576">
        <v>637010.4</v>
      </c>
      <c r="AW576">
        <v>661510.80000000005</v>
      </c>
      <c r="AX576">
        <v>686011.2</v>
      </c>
      <c r="AY576">
        <v>710511.6</v>
      </c>
      <c r="AZ576">
        <v>735012</v>
      </c>
      <c r="BA576">
        <v>735012</v>
      </c>
      <c r="BB576">
        <v>735012</v>
      </c>
      <c r="BC576">
        <v>735012</v>
      </c>
      <c r="BD576">
        <v>735012</v>
      </c>
      <c r="BE576">
        <v>735012</v>
      </c>
      <c r="BF576">
        <v>735012</v>
      </c>
      <c r="BG576">
        <v>735012</v>
      </c>
      <c r="BH576">
        <v>735012</v>
      </c>
      <c r="BI576">
        <v>735012</v>
      </c>
      <c r="BJ576">
        <v>735012</v>
      </c>
      <c r="BK576">
        <v>735012</v>
      </c>
      <c r="BL576">
        <v>735012</v>
      </c>
      <c r="BM576">
        <v>735012</v>
      </c>
      <c r="BN576">
        <v>735012</v>
      </c>
      <c r="BO576">
        <v>735012</v>
      </c>
      <c r="BP576">
        <v>735012</v>
      </c>
      <c r="BQ576">
        <v>735012</v>
      </c>
      <c r="BR576">
        <v>735012</v>
      </c>
      <c r="BS576">
        <v>735012</v>
      </c>
      <c r="BT576">
        <v>735012</v>
      </c>
      <c r="BU576">
        <v>735012</v>
      </c>
      <c r="BV576">
        <v>735012</v>
      </c>
      <c r="BW576">
        <v>735012</v>
      </c>
      <c r="BX576">
        <v>735012</v>
      </c>
      <c r="BY576">
        <v>735012</v>
      </c>
      <c r="BZ576">
        <v>735012</v>
      </c>
      <c r="CA576">
        <v>735012</v>
      </c>
      <c r="CB576">
        <v>735012</v>
      </c>
      <c r="CC576">
        <v>735012</v>
      </c>
      <c r="CD576">
        <v>735012</v>
      </c>
      <c r="CE576">
        <v>735012</v>
      </c>
      <c r="CF576">
        <v>735012</v>
      </c>
      <c r="CG576">
        <v>0</v>
      </c>
      <c r="CH576">
        <v>0</v>
      </c>
      <c r="CI576">
        <v>0</v>
      </c>
      <c r="CJ576">
        <v>0</v>
      </c>
      <c r="CK576">
        <v>0</v>
      </c>
      <c r="CL576">
        <v>0</v>
      </c>
      <c r="CM576">
        <v>0</v>
      </c>
      <c r="CN576">
        <v>0</v>
      </c>
      <c r="CO576">
        <v>0</v>
      </c>
      <c r="CP576">
        <v>0</v>
      </c>
      <c r="CQ576">
        <v>0</v>
      </c>
      <c r="CR576">
        <v>0</v>
      </c>
      <c r="CS576">
        <v>0</v>
      </c>
      <c r="CT576">
        <v>0</v>
      </c>
      <c r="CU576">
        <v>0</v>
      </c>
      <c r="CV576">
        <v>0</v>
      </c>
      <c r="CW576">
        <v>0</v>
      </c>
      <c r="CX576">
        <v>0</v>
      </c>
      <c r="CY576">
        <v>0</v>
      </c>
      <c r="CZ576">
        <v>0</v>
      </c>
      <c r="DA576">
        <v>0</v>
      </c>
      <c r="DB576">
        <v>0</v>
      </c>
      <c r="DC576">
        <v>0</v>
      </c>
      <c r="DD576">
        <v>0</v>
      </c>
      <c r="DE576">
        <v>0</v>
      </c>
      <c r="DF576">
        <v>0</v>
      </c>
      <c r="DG576">
        <v>0</v>
      </c>
      <c r="DH576">
        <v>0</v>
      </c>
      <c r="DI576">
        <v>0</v>
      </c>
      <c r="DJ576">
        <v>0</v>
      </c>
      <c r="DK576">
        <v>0</v>
      </c>
      <c r="DL576">
        <v>0</v>
      </c>
      <c r="DM576">
        <v>0</v>
      </c>
      <c r="DN576">
        <v>0</v>
      </c>
      <c r="DO576">
        <v>0</v>
      </c>
      <c r="DP576">
        <v>0</v>
      </c>
      <c r="DQ576">
        <v>0</v>
      </c>
      <c r="DR576">
        <v>0</v>
      </c>
      <c r="DS576">
        <v>0</v>
      </c>
      <c r="DT576">
        <v>0</v>
      </c>
      <c r="DU576">
        <v>0</v>
      </c>
      <c r="DV576">
        <v>0</v>
      </c>
      <c r="DW576">
        <v>0</v>
      </c>
      <c r="DX576">
        <v>0</v>
      </c>
      <c r="DY576">
        <v>0</v>
      </c>
      <c r="DZ576">
        <v>0</v>
      </c>
      <c r="EA576">
        <v>0</v>
      </c>
      <c r="EB576">
        <v>0</v>
      </c>
      <c r="EC576">
        <v>0</v>
      </c>
      <c r="EE576" s="95" t="s">
        <v>450</v>
      </c>
      <c r="EF576" t="s">
        <v>1350</v>
      </c>
      <c r="EG576">
        <v>1</v>
      </c>
      <c r="EH576">
        <v>38</v>
      </c>
      <c r="EI576" s="216" t="str">
        <f t="shared" si="10"/>
        <v>LTQ300138</v>
      </c>
      <c r="EJ576">
        <v>0</v>
      </c>
      <c r="EK576">
        <v>0</v>
      </c>
      <c r="EL576">
        <v>0</v>
      </c>
      <c r="EM576">
        <v>0</v>
      </c>
      <c r="EN576">
        <v>0</v>
      </c>
      <c r="EO576">
        <v>0</v>
      </c>
      <c r="EP576">
        <v>0</v>
      </c>
      <c r="EQ576">
        <v>0</v>
      </c>
      <c r="ER576">
        <v>0</v>
      </c>
      <c r="ES576">
        <v>0</v>
      </c>
      <c r="ET576">
        <v>0</v>
      </c>
      <c r="EU576">
        <v>0</v>
      </c>
      <c r="EV576">
        <v>0</v>
      </c>
      <c r="EW576">
        <v>0</v>
      </c>
      <c r="EX576">
        <v>0</v>
      </c>
      <c r="EY576">
        <v>0</v>
      </c>
      <c r="EZ576">
        <v>0</v>
      </c>
      <c r="FA576">
        <v>0</v>
      </c>
      <c r="FB576">
        <v>0</v>
      </c>
      <c r="FC576">
        <v>0</v>
      </c>
      <c r="FD576">
        <v>0</v>
      </c>
      <c r="FE576">
        <v>0</v>
      </c>
      <c r="FF576">
        <v>0</v>
      </c>
      <c r="FG576">
        <v>0</v>
      </c>
      <c r="FH576">
        <v>0</v>
      </c>
      <c r="FI576">
        <v>0</v>
      </c>
      <c r="FJ576">
        <v>0</v>
      </c>
      <c r="FK576">
        <v>0</v>
      </c>
      <c r="FL576">
        <v>0</v>
      </c>
      <c r="FM576">
        <v>0</v>
      </c>
      <c r="FN576">
        <v>0</v>
      </c>
      <c r="FO576">
        <v>0</v>
      </c>
      <c r="FP576">
        <v>0</v>
      </c>
      <c r="FQ576">
        <v>0</v>
      </c>
      <c r="FR576">
        <v>0</v>
      </c>
      <c r="FS576">
        <v>0</v>
      </c>
      <c r="FT576">
        <v>0</v>
      </c>
      <c r="FU576">
        <v>0</v>
      </c>
      <c r="FV576">
        <v>0</v>
      </c>
      <c r="FW576">
        <v>0</v>
      </c>
      <c r="FX576">
        <v>0</v>
      </c>
      <c r="FY576">
        <v>0</v>
      </c>
      <c r="FZ576">
        <v>0</v>
      </c>
      <c r="GA576">
        <v>0</v>
      </c>
      <c r="GB576">
        <v>0</v>
      </c>
      <c r="GC576">
        <v>0</v>
      </c>
      <c r="GD576">
        <v>0</v>
      </c>
      <c r="GE576">
        <v>0</v>
      </c>
      <c r="GF576">
        <v>0</v>
      </c>
      <c r="GG576">
        <v>0</v>
      </c>
      <c r="GH576">
        <v>0</v>
      </c>
      <c r="GI576">
        <v>0</v>
      </c>
      <c r="GJ576">
        <v>0</v>
      </c>
      <c r="GK576">
        <v>0</v>
      </c>
      <c r="GL576">
        <v>0</v>
      </c>
      <c r="GM576">
        <v>0</v>
      </c>
      <c r="GN576">
        <v>0</v>
      </c>
      <c r="GO576">
        <v>0</v>
      </c>
      <c r="GP576">
        <v>0</v>
      </c>
      <c r="GQ576">
        <v>0</v>
      </c>
      <c r="GR576">
        <v>0</v>
      </c>
      <c r="GS576">
        <v>735012</v>
      </c>
      <c r="GT576">
        <v>0</v>
      </c>
      <c r="GU576">
        <v>0</v>
      </c>
      <c r="GV576">
        <v>0</v>
      </c>
      <c r="GW576">
        <v>0</v>
      </c>
      <c r="GX576">
        <v>0</v>
      </c>
      <c r="GY576">
        <v>0</v>
      </c>
      <c r="GZ576">
        <v>0</v>
      </c>
      <c r="HA576">
        <v>0</v>
      </c>
      <c r="HB576">
        <v>0</v>
      </c>
      <c r="HC576">
        <v>0</v>
      </c>
      <c r="HD576">
        <v>0</v>
      </c>
      <c r="HE576">
        <v>0</v>
      </c>
      <c r="HF576">
        <v>0</v>
      </c>
      <c r="HG576">
        <v>0</v>
      </c>
      <c r="HH576">
        <v>0</v>
      </c>
      <c r="HI576">
        <v>0</v>
      </c>
      <c r="HJ576">
        <v>0</v>
      </c>
      <c r="HK576">
        <v>0</v>
      </c>
      <c r="HL576">
        <v>0</v>
      </c>
      <c r="HM576">
        <v>0</v>
      </c>
      <c r="HN576">
        <v>0</v>
      </c>
      <c r="HO576">
        <v>0</v>
      </c>
      <c r="HP576">
        <v>0</v>
      </c>
      <c r="HQ576">
        <v>0</v>
      </c>
      <c r="HR576">
        <v>0</v>
      </c>
      <c r="HS576">
        <v>0</v>
      </c>
      <c r="HT576">
        <v>0</v>
      </c>
      <c r="HU576">
        <v>0</v>
      </c>
      <c r="HV576">
        <v>0</v>
      </c>
      <c r="HW576">
        <v>0</v>
      </c>
      <c r="HX576">
        <v>0</v>
      </c>
      <c r="HY576">
        <v>0</v>
      </c>
      <c r="HZ576">
        <v>0</v>
      </c>
      <c r="IA576">
        <v>0</v>
      </c>
      <c r="IB576">
        <v>0</v>
      </c>
      <c r="IC576">
        <v>0</v>
      </c>
      <c r="ID576">
        <v>0</v>
      </c>
      <c r="IE576">
        <v>0</v>
      </c>
      <c r="IF576">
        <v>0</v>
      </c>
      <c r="IG576">
        <v>0</v>
      </c>
      <c r="IH576">
        <v>0</v>
      </c>
      <c r="II576">
        <v>0</v>
      </c>
      <c r="IJ576">
        <v>0</v>
      </c>
      <c r="IK576">
        <v>0</v>
      </c>
      <c r="IL576">
        <v>0</v>
      </c>
      <c r="IM576">
        <v>0</v>
      </c>
      <c r="IN576">
        <v>0</v>
      </c>
      <c r="IO576">
        <v>0</v>
      </c>
      <c r="IP576">
        <v>0</v>
      </c>
    </row>
    <row r="577" spans="18:250" ht="16.5" hidden="1" customHeight="1">
      <c r="R577" s="95" t="s">
        <v>450</v>
      </c>
      <c r="S577" t="s">
        <v>1350</v>
      </c>
      <c r="T577">
        <v>1</v>
      </c>
      <c r="U577">
        <v>39</v>
      </c>
      <c r="V577" s="214" t="str">
        <f t="shared" si="9"/>
        <v>LTQ300139</v>
      </c>
      <c r="W577">
        <v>25020.6</v>
      </c>
      <c r="X577">
        <v>50041.2</v>
      </c>
      <c r="Y577">
        <v>75061.8</v>
      </c>
      <c r="Z577">
        <v>100082.4</v>
      </c>
      <c r="AA577">
        <v>125103</v>
      </c>
      <c r="AB577">
        <v>150123.6</v>
      </c>
      <c r="AC577">
        <v>175144.2</v>
      </c>
      <c r="AD577">
        <v>200164.8</v>
      </c>
      <c r="AE577">
        <v>225185.4</v>
      </c>
      <c r="AF577">
        <v>250206</v>
      </c>
      <c r="AG577">
        <v>275226.59999999998</v>
      </c>
      <c r="AH577">
        <v>300247.2</v>
      </c>
      <c r="AI577">
        <v>325267.8</v>
      </c>
      <c r="AJ577">
        <v>350288.4</v>
      </c>
      <c r="AK577">
        <v>375309</v>
      </c>
      <c r="AL577">
        <v>400329.6</v>
      </c>
      <c r="AM577">
        <v>425350.2</v>
      </c>
      <c r="AN577">
        <v>450370.8</v>
      </c>
      <c r="AO577">
        <v>475391.4</v>
      </c>
      <c r="AP577">
        <v>500412</v>
      </c>
      <c r="AQ577">
        <v>525432.6</v>
      </c>
      <c r="AR577">
        <v>550453.19999999995</v>
      </c>
      <c r="AS577">
        <v>575473.80000000005</v>
      </c>
      <c r="AT577">
        <v>600494.4</v>
      </c>
      <c r="AU577">
        <v>625515</v>
      </c>
      <c r="AV577">
        <v>650535.6</v>
      </c>
      <c r="AW577">
        <v>675556.2</v>
      </c>
      <c r="AX577">
        <v>700576.8</v>
      </c>
      <c r="AY577">
        <v>725597.4</v>
      </c>
      <c r="AZ577">
        <v>750618</v>
      </c>
      <c r="BA577">
        <v>750618</v>
      </c>
      <c r="BB577">
        <v>750618</v>
      </c>
      <c r="BC577">
        <v>750618</v>
      </c>
      <c r="BD577">
        <v>750618</v>
      </c>
      <c r="BE577">
        <v>750618</v>
      </c>
      <c r="BF577">
        <v>750618</v>
      </c>
      <c r="BG577">
        <v>750618</v>
      </c>
      <c r="BH577">
        <v>750618</v>
      </c>
      <c r="BI577">
        <v>750618</v>
      </c>
      <c r="BJ577">
        <v>750618</v>
      </c>
      <c r="BK577">
        <v>750618</v>
      </c>
      <c r="BL577">
        <v>750618</v>
      </c>
      <c r="BM577">
        <v>750618</v>
      </c>
      <c r="BN577">
        <v>750618</v>
      </c>
      <c r="BO577">
        <v>750618</v>
      </c>
      <c r="BP577">
        <v>750618</v>
      </c>
      <c r="BQ577">
        <v>750618</v>
      </c>
      <c r="BR577">
        <v>750618</v>
      </c>
      <c r="BS577">
        <v>750618</v>
      </c>
      <c r="BT577">
        <v>750618</v>
      </c>
      <c r="BU577">
        <v>750618</v>
      </c>
      <c r="BV577">
        <v>750618</v>
      </c>
      <c r="BW577">
        <v>750618</v>
      </c>
      <c r="BX577">
        <v>750618</v>
      </c>
      <c r="BY577">
        <v>750618</v>
      </c>
      <c r="BZ577">
        <v>750618</v>
      </c>
      <c r="CA577">
        <v>750618</v>
      </c>
      <c r="CB577">
        <v>750618</v>
      </c>
      <c r="CC577">
        <v>750618</v>
      </c>
      <c r="CD577">
        <v>750618</v>
      </c>
      <c r="CE577">
        <v>750618</v>
      </c>
      <c r="CF577">
        <v>0</v>
      </c>
      <c r="CG577">
        <v>0</v>
      </c>
      <c r="CH577">
        <v>0</v>
      </c>
      <c r="CI577">
        <v>0</v>
      </c>
      <c r="CJ577">
        <v>0</v>
      </c>
      <c r="CK577">
        <v>0</v>
      </c>
      <c r="CL577">
        <v>0</v>
      </c>
      <c r="CM577">
        <v>0</v>
      </c>
      <c r="CN577">
        <v>0</v>
      </c>
      <c r="CO577">
        <v>0</v>
      </c>
      <c r="CP577">
        <v>0</v>
      </c>
      <c r="CQ577">
        <v>0</v>
      </c>
      <c r="CR577">
        <v>0</v>
      </c>
      <c r="CS577">
        <v>0</v>
      </c>
      <c r="CT577">
        <v>0</v>
      </c>
      <c r="CU577">
        <v>0</v>
      </c>
      <c r="CV577">
        <v>0</v>
      </c>
      <c r="CW577">
        <v>0</v>
      </c>
      <c r="CX577">
        <v>0</v>
      </c>
      <c r="CY577">
        <v>0</v>
      </c>
      <c r="CZ577">
        <v>0</v>
      </c>
      <c r="DA577">
        <v>0</v>
      </c>
      <c r="DB577">
        <v>0</v>
      </c>
      <c r="DC577">
        <v>0</v>
      </c>
      <c r="DD577">
        <v>0</v>
      </c>
      <c r="DE577">
        <v>0</v>
      </c>
      <c r="DF577">
        <v>0</v>
      </c>
      <c r="DG577">
        <v>0</v>
      </c>
      <c r="DH577">
        <v>0</v>
      </c>
      <c r="DI577">
        <v>0</v>
      </c>
      <c r="DJ577">
        <v>0</v>
      </c>
      <c r="DK577">
        <v>0</v>
      </c>
      <c r="DL577">
        <v>0</v>
      </c>
      <c r="DM577">
        <v>0</v>
      </c>
      <c r="DN577">
        <v>0</v>
      </c>
      <c r="DO577">
        <v>0</v>
      </c>
      <c r="DP577">
        <v>0</v>
      </c>
      <c r="DQ577">
        <v>0</v>
      </c>
      <c r="DR577">
        <v>0</v>
      </c>
      <c r="DS577">
        <v>0</v>
      </c>
      <c r="DT577">
        <v>0</v>
      </c>
      <c r="DU577">
        <v>0</v>
      </c>
      <c r="DV577">
        <v>0</v>
      </c>
      <c r="DW577">
        <v>0</v>
      </c>
      <c r="DX577">
        <v>0</v>
      </c>
      <c r="DY577">
        <v>0</v>
      </c>
      <c r="DZ577">
        <v>0</v>
      </c>
      <c r="EA577">
        <v>0</v>
      </c>
      <c r="EB577">
        <v>0</v>
      </c>
      <c r="EC577">
        <v>0</v>
      </c>
      <c r="EE577" s="95" t="s">
        <v>450</v>
      </c>
      <c r="EF577" t="s">
        <v>1350</v>
      </c>
      <c r="EG577">
        <v>1</v>
      </c>
      <c r="EH577">
        <v>39</v>
      </c>
      <c r="EI577" s="216" t="str">
        <f t="shared" si="10"/>
        <v>LTQ300139</v>
      </c>
      <c r="EJ577">
        <v>0</v>
      </c>
      <c r="EK577">
        <v>0</v>
      </c>
      <c r="EL577">
        <v>0</v>
      </c>
      <c r="EM577">
        <v>0</v>
      </c>
      <c r="EN577">
        <v>0</v>
      </c>
      <c r="EO577">
        <v>0</v>
      </c>
      <c r="EP577">
        <v>0</v>
      </c>
      <c r="EQ577">
        <v>0</v>
      </c>
      <c r="ER577">
        <v>0</v>
      </c>
      <c r="ES577">
        <v>0</v>
      </c>
      <c r="ET577">
        <v>0</v>
      </c>
      <c r="EU577">
        <v>0</v>
      </c>
      <c r="EV577">
        <v>0</v>
      </c>
      <c r="EW577">
        <v>0</v>
      </c>
      <c r="EX577">
        <v>0</v>
      </c>
      <c r="EY577">
        <v>0</v>
      </c>
      <c r="EZ577">
        <v>0</v>
      </c>
      <c r="FA577">
        <v>0</v>
      </c>
      <c r="FB577">
        <v>0</v>
      </c>
      <c r="FC577">
        <v>0</v>
      </c>
      <c r="FD577">
        <v>0</v>
      </c>
      <c r="FE577">
        <v>0</v>
      </c>
      <c r="FF577">
        <v>0</v>
      </c>
      <c r="FG577">
        <v>0</v>
      </c>
      <c r="FH577">
        <v>0</v>
      </c>
      <c r="FI577">
        <v>0</v>
      </c>
      <c r="FJ577">
        <v>0</v>
      </c>
      <c r="FK577">
        <v>0</v>
      </c>
      <c r="FL577">
        <v>0</v>
      </c>
      <c r="FM577">
        <v>0</v>
      </c>
      <c r="FN577">
        <v>0</v>
      </c>
      <c r="FO577">
        <v>0</v>
      </c>
      <c r="FP577">
        <v>0</v>
      </c>
      <c r="FQ577">
        <v>0</v>
      </c>
      <c r="FR577">
        <v>0</v>
      </c>
      <c r="FS577">
        <v>0</v>
      </c>
      <c r="FT577">
        <v>0</v>
      </c>
      <c r="FU577">
        <v>0</v>
      </c>
      <c r="FV577">
        <v>0</v>
      </c>
      <c r="FW577">
        <v>0</v>
      </c>
      <c r="FX577">
        <v>0</v>
      </c>
      <c r="FY577">
        <v>0</v>
      </c>
      <c r="FZ577">
        <v>0</v>
      </c>
      <c r="GA577">
        <v>0</v>
      </c>
      <c r="GB577">
        <v>0</v>
      </c>
      <c r="GC577">
        <v>0</v>
      </c>
      <c r="GD577">
        <v>0</v>
      </c>
      <c r="GE577">
        <v>0</v>
      </c>
      <c r="GF577">
        <v>0</v>
      </c>
      <c r="GG577">
        <v>0</v>
      </c>
      <c r="GH577">
        <v>0</v>
      </c>
      <c r="GI577">
        <v>0</v>
      </c>
      <c r="GJ577">
        <v>0</v>
      </c>
      <c r="GK577">
        <v>0</v>
      </c>
      <c r="GL577">
        <v>0</v>
      </c>
      <c r="GM577">
        <v>0</v>
      </c>
      <c r="GN577">
        <v>0</v>
      </c>
      <c r="GO577">
        <v>0</v>
      </c>
      <c r="GP577">
        <v>0</v>
      </c>
      <c r="GQ577">
        <v>0</v>
      </c>
      <c r="GR577">
        <v>750618</v>
      </c>
      <c r="GS577">
        <v>0</v>
      </c>
      <c r="GT577">
        <v>0</v>
      </c>
      <c r="GU577">
        <v>0</v>
      </c>
      <c r="GV577">
        <v>0</v>
      </c>
      <c r="GW577">
        <v>0</v>
      </c>
      <c r="GX577">
        <v>0</v>
      </c>
      <c r="GY577">
        <v>0</v>
      </c>
      <c r="GZ577">
        <v>0</v>
      </c>
      <c r="HA577">
        <v>0</v>
      </c>
      <c r="HB577">
        <v>0</v>
      </c>
      <c r="HC577">
        <v>0</v>
      </c>
      <c r="HD577">
        <v>0</v>
      </c>
      <c r="HE577">
        <v>0</v>
      </c>
      <c r="HF577">
        <v>0</v>
      </c>
      <c r="HG577">
        <v>0</v>
      </c>
      <c r="HH577">
        <v>0</v>
      </c>
      <c r="HI577">
        <v>0</v>
      </c>
      <c r="HJ577">
        <v>0</v>
      </c>
      <c r="HK577">
        <v>0</v>
      </c>
      <c r="HL577">
        <v>0</v>
      </c>
      <c r="HM577">
        <v>0</v>
      </c>
      <c r="HN577">
        <v>0</v>
      </c>
      <c r="HO577">
        <v>0</v>
      </c>
      <c r="HP577">
        <v>0</v>
      </c>
      <c r="HQ577">
        <v>0</v>
      </c>
      <c r="HR577">
        <v>0</v>
      </c>
      <c r="HS577">
        <v>0</v>
      </c>
      <c r="HT577">
        <v>0</v>
      </c>
      <c r="HU577">
        <v>0</v>
      </c>
      <c r="HV577">
        <v>0</v>
      </c>
      <c r="HW577">
        <v>0</v>
      </c>
      <c r="HX577">
        <v>0</v>
      </c>
      <c r="HY577">
        <v>0</v>
      </c>
      <c r="HZ577">
        <v>0</v>
      </c>
      <c r="IA577">
        <v>0</v>
      </c>
      <c r="IB577">
        <v>0</v>
      </c>
      <c r="IC577">
        <v>0</v>
      </c>
      <c r="ID577">
        <v>0</v>
      </c>
      <c r="IE577">
        <v>0</v>
      </c>
      <c r="IF577">
        <v>0</v>
      </c>
      <c r="IG577">
        <v>0</v>
      </c>
      <c r="IH577">
        <v>0</v>
      </c>
      <c r="II577">
        <v>0</v>
      </c>
      <c r="IJ577">
        <v>0</v>
      </c>
      <c r="IK577">
        <v>0</v>
      </c>
      <c r="IL577">
        <v>0</v>
      </c>
      <c r="IM577">
        <v>0</v>
      </c>
      <c r="IN577">
        <v>0</v>
      </c>
      <c r="IO577">
        <v>0</v>
      </c>
      <c r="IP577">
        <v>0</v>
      </c>
    </row>
    <row r="578" spans="18:250" ht="16.5" hidden="1" customHeight="1">
      <c r="R578" s="95" t="s">
        <v>450</v>
      </c>
      <c r="S578" t="s">
        <v>1350</v>
      </c>
      <c r="T578">
        <v>1</v>
      </c>
      <c r="U578">
        <v>40</v>
      </c>
      <c r="V578" s="214" t="str">
        <f t="shared" si="9"/>
        <v>LTQ300140</v>
      </c>
      <c r="W578">
        <v>25755</v>
      </c>
      <c r="X578">
        <v>51510</v>
      </c>
      <c r="Y578">
        <v>77265</v>
      </c>
      <c r="Z578">
        <v>103020</v>
      </c>
      <c r="AA578">
        <v>128775</v>
      </c>
      <c r="AB578">
        <v>154530</v>
      </c>
      <c r="AC578">
        <v>180285</v>
      </c>
      <c r="AD578">
        <v>206040</v>
      </c>
      <c r="AE578">
        <v>231795</v>
      </c>
      <c r="AF578">
        <v>257550</v>
      </c>
      <c r="AG578">
        <v>283305</v>
      </c>
      <c r="AH578">
        <v>309060</v>
      </c>
      <c r="AI578">
        <v>334815</v>
      </c>
      <c r="AJ578">
        <v>360570</v>
      </c>
      <c r="AK578">
        <v>386325</v>
      </c>
      <c r="AL578">
        <v>412080</v>
      </c>
      <c r="AM578">
        <v>437835</v>
      </c>
      <c r="AN578">
        <v>463590</v>
      </c>
      <c r="AO578">
        <v>489345</v>
      </c>
      <c r="AP578">
        <v>515100</v>
      </c>
      <c r="AQ578">
        <v>540855</v>
      </c>
      <c r="AR578">
        <v>566610</v>
      </c>
      <c r="AS578">
        <v>592365</v>
      </c>
      <c r="AT578">
        <v>618120</v>
      </c>
      <c r="AU578">
        <v>643875</v>
      </c>
      <c r="AV578">
        <v>669630</v>
      </c>
      <c r="AW578">
        <v>695385</v>
      </c>
      <c r="AX578">
        <v>721140</v>
      </c>
      <c r="AY578">
        <v>746895</v>
      </c>
      <c r="AZ578">
        <v>772650</v>
      </c>
      <c r="BA578">
        <v>772650</v>
      </c>
      <c r="BB578">
        <v>772650</v>
      </c>
      <c r="BC578">
        <v>772650</v>
      </c>
      <c r="BD578">
        <v>772650</v>
      </c>
      <c r="BE578">
        <v>772650</v>
      </c>
      <c r="BF578">
        <v>772650</v>
      </c>
      <c r="BG578">
        <v>772650</v>
      </c>
      <c r="BH578">
        <v>772650</v>
      </c>
      <c r="BI578">
        <v>772650</v>
      </c>
      <c r="BJ578">
        <v>772650</v>
      </c>
      <c r="BK578">
        <v>772650</v>
      </c>
      <c r="BL578">
        <v>772650</v>
      </c>
      <c r="BM578">
        <v>772650</v>
      </c>
      <c r="BN578">
        <v>772650</v>
      </c>
      <c r="BO578">
        <v>772650</v>
      </c>
      <c r="BP578">
        <v>772650</v>
      </c>
      <c r="BQ578">
        <v>772650</v>
      </c>
      <c r="BR578">
        <v>772650</v>
      </c>
      <c r="BS578">
        <v>772650</v>
      </c>
      <c r="BT578">
        <v>772650</v>
      </c>
      <c r="BU578">
        <v>772650</v>
      </c>
      <c r="BV578">
        <v>772650</v>
      </c>
      <c r="BW578">
        <v>772650</v>
      </c>
      <c r="BX578">
        <v>772650</v>
      </c>
      <c r="BY578">
        <v>772650</v>
      </c>
      <c r="BZ578">
        <v>772650</v>
      </c>
      <c r="CA578">
        <v>772650</v>
      </c>
      <c r="CB578">
        <v>772650</v>
      </c>
      <c r="CC578">
        <v>772650</v>
      </c>
      <c r="CD578">
        <v>772650</v>
      </c>
      <c r="CE578">
        <v>0</v>
      </c>
      <c r="CF578">
        <v>0</v>
      </c>
      <c r="CG578">
        <v>0</v>
      </c>
      <c r="CH578">
        <v>0</v>
      </c>
      <c r="CI578">
        <v>0</v>
      </c>
      <c r="CJ578">
        <v>0</v>
      </c>
      <c r="CK578">
        <v>0</v>
      </c>
      <c r="CL578">
        <v>0</v>
      </c>
      <c r="CM578">
        <v>0</v>
      </c>
      <c r="CN578">
        <v>0</v>
      </c>
      <c r="CO578">
        <v>0</v>
      </c>
      <c r="CP578">
        <v>0</v>
      </c>
      <c r="CQ578">
        <v>0</v>
      </c>
      <c r="CR578">
        <v>0</v>
      </c>
      <c r="CS578">
        <v>0</v>
      </c>
      <c r="CT578">
        <v>0</v>
      </c>
      <c r="CU578">
        <v>0</v>
      </c>
      <c r="CV578">
        <v>0</v>
      </c>
      <c r="CW578">
        <v>0</v>
      </c>
      <c r="CX578">
        <v>0</v>
      </c>
      <c r="CY578">
        <v>0</v>
      </c>
      <c r="CZ578">
        <v>0</v>
      </c>
      <c r="DA578">
        <v>0</v>
      </c>
      <c r="DB578">
        <v>0</v>
      </c>
      <c r="DC578">
        <v>0</v>
      </c>
      <c r="DD578">
        <v>0</v>
      </c>
      <c r="DE578">
        <v>0</v>
      </c>
      <c r="DF578">
        <v>0</v>
      </c>
      <c r="DG578">
        <v>0</v>
      </c>
      <c r="DH578">
        <v>0</v>
      </c>
      <c r="DI578">
        <v>0</v>
      </c>
      <c r="DJ578">
        <v>0</v>
      </c>
      <c r="DK578">
        <v>0</v>
      </c>
      <c r="DL578">
        <v>0</v>
      </c>
      <c r="DM578">
        <v>0</v>
      </c>
      <c r="DN578">
        <v>0</v>
      </c>
      <c r="DO578">
        <v>0</v>
      </c>
      <c r="DP578">
        <v>0</v>
      </c>
      <c r="DQ578">
        <v>0</v>
      </c>
      <c r="DR578">
        <v>0</v>
      </c>
      <c r="DS578">
        <v>0</v>
      </c>
      <c r="DT578">
        <v>0</v>
      </c>
      <c r="DU578">
        <v>0</v>
      </c>
      <c r="DV578">
        <v>0</v>
      </c>
      <c r="DW578">
        <v>0</v>
      </c>
      <c r="DX578">
        <v>0</v>
      </c>
      <c r="DY578">
        <v>0</v>
      </c>
      <c r="DZ578">
        <v>0</v>
      </c>
      <c r="EA578">
        <v>0</v>
      </c>
      <c r="EB578">
        <v>0</v>
      </c>
      <c r="EC578">
        <v>0</v>
      </c>
      <c r="EE578" s="95" t="s">
        <v>450</v>
      </c>
      <c r="EF578" t="s">
        <v>1350</v>
      </c>
      <c r="EG578">
        <v>1</v>
      </c>
      <c r="EH578">
        <v>40</v>
      </c>
      <c r="EI578" s="216" t="str">
        <f t="shared" si="10"/>
        <v>LTQ300140</v>
      </c>
      <c r="EJ578">
        <v>0</v>
      </c>
      <c r="EK578">
        <v>0</v>
      </c>
      <c r="EL578">
        <v>0</v>
      </c>
      <c r="EM578">
        <v>0</v>
      </c>
      <c r="EN578">
        <v>0</v>
      </c>
      <c r="EO578">
        <v>0</v>
      </c>
      <c r="EP578">
        <v>0</v>
      </c>
      <c r="EQ578">
        <v>0</v>
      </c>
      <c r="ER578">
        <v>0</v>
      </c>
      <c r="ES578">
        <v>0</v>
      </c>
      <c r="ET578">
        <v>0</v>
      </c>
      <c r="EU578">
        <v>0</v>
      </c>
      <c r="EV578">
        <v>0</v>
      </c>
      <c r="EW578">
        <v>0</v>
      </c>
      <c r="EX578">
        <v>0</v>
      </c>
      <c r="EY578">
        <v>0</v>
      </c>
      <c r="EZ578">
        <v>0</v>
      </c>
      <c r="FA578">
        <v>0</v>
      </c>
      <c r="FB578">
        <v>0</v>
      </c>
      <c r="FC578">
        <v>0</v>
      </c>
      <c r="FD578">
        <v>0</v>
      </c>
      <c r="FE578">
        <v>0</v>
      </c>
      <c r="FF578">
        <v>0</v>
      </c>
      <c r="FG578">
        <v>0</v>
      </c>
      <c r="FH578">
        <v>0</v>
      </c>
      <c r="FI578">
        <v>0</v>
      </c>
      <c r="FJ578">
        <v>0</v>
      </c>
      <c r="FK578">
        <v>0</v>
      </c>
      <c r="FL578">
        <v>0</v>
      </c>
      <c r="FM578">
        <v>0</v>
      </c>
      <c r="FN578">
        <v>0</v>
      </c>
      <c r="FO578">
        <v>0</v>
      </c>
      <c r="FP578">
        <v>0</v>
      </c>
      <c r="FQ578">
        <v>0</v>
      </c>
      <c r="FR578">
        <v>0</v>
      </c>
      <c r="FS578">
        <v>0</v>
      </c>
      <c r="FT578">
        <v>0</v>
      </c>
      <c r="FU578">
        <v>0</v>
      </c>
      <c r="FV578">
        <v>0</v>
      </c>
      <c r="FW578">
        <v>0</v>
      </c>
      <c r="FX578">
        <v>0</v>
      </c>
      <c r="FY578">
        <v>0</v>
      </c>
      <c r="FZ578">
        <v>0</v>
      </c>
      <c r="GA578">
        <v>0</v>
      </c>
      <c r="GB578">
        <v>0</v>
      </c>
      <c r="GC578">
        <v>0</v>
      </c>
      <c r="GD578">
        <v>0</v>
      </c>
      <c r="GE578">
        <v>0</v>
      </c>
      <c r="GF578">
        <v>0</v>
      </c>
      <c r="GG578">
        <v>0</v>
      </c>
      <c r="GH578">
        <v>0</v>
      </c>
      <c r="GI578">
        <v>0</v>
      </c>
      <c r="GJ578">
        <v>0</v>
      </c>
      <c r="GK578">
        <v>0</v>
      </c>
      <c r="GL578">
        <v>0</v>
      </c>
      <c r="GM578">
        <v>0</v>
      </c>
      <c r="GN578">
        <v>0</v>
      </c>
      <c r="GO578">
        <v>0</v>
      </c>
      <c r="GP578">
        <v>0</v>
      </c>
      <c r="GQ578">
        <v>772650</v>
      </c>
      <c r="GR578">
        <v>0</v>
      </c>
      <c r="GS578">
        <v>0</v>
      </c>
      <c r="GT578">
        <v>0</v>
      </c>
      <c r="GU578">
        <v>0</v>
      </c>
      <c r="GV578">
        <v>0</v>
      </c>
      <c r="GW578">
        <v>0</v>
      </c>
      <c r="GX578">
        <v>0</v>
      </c>
      <c r="GY578">
        <v>0</v>
      </c>
      <c r="GZ578">
        <v>0</v>
      </c>
      <c r="HA578">
        <v>0</v>
      </c>
      <c r="HB578">
        <v>0</v>
      </c>
      <c r="HC578">
        <v>0</v>
      </c>
      <c r="HD578">
        <v>0</v>
      </c>
      <c r="HE578">
        <v>0</v>
      </c>
      <c r="HF578">
        <v>0</v>
      </c>
      <c r="HG578">
        <v>0</v>
      </c>
      <c r="HH578">
        <v>0</v>
      </c>
      <c r="HI578">
        <v>0</v>
      </c>
      <c r="HJ578">
        <v>0</v>
      </c>
      <c r="HK578">
        <v>0</v>
      </c>
      <c r="HL578">
        <v>0</v>
      </c>
      <c r="HM578">
        <v>0</v>
      </c>
      <c r="HN578">
        <v>0</v>
      </c>
      <c r="HO578">
        <v>0</v>
      </c>
      <c r="HP578">
        <v>0</v>
      </c>
      <c r="HQ578">
        <v>0</v>
      </c>
      <c r="HR578">
        <v>0</v>
      </c>
      <c r="HS578">
        <v>0</v>
      </c>
      <c r="HT578">
        <v>0</v>
      </c>
      <c r="HU578">
        <v>0</v>
      </c>
      <c r="HV578">
        <v>0</v>
      </c>
      <c r="HW578">
        <v>0</v>
      </c>
      <c r="HX578">
        <v>0</v>
      </c>
      <c r="HY578">
        <v>0</v>
      </c>
      <c r="HZ578">
        <v>0</v>
      </c>
      <c r="IA578">
        <v>0</v>
      </c>
      <c r="IB578">
        <v>0</v>
      </c>
      <c r="IC578">
        <v>0</v>
      </c>
      <c r="ID578">
        <v>0</v>
      </c>
      <c r="IE578">
        <v>0</v>
      </c>
      <c r="IF578">
        <v>0</v>
      </c>
      <c r="IG578">
        <v>0</v>
      </c>
      <c r="IH578">
        <v>0</v>
      </c>
      <c r="II578">
        <v>0</v>
      </c>
      <c r="IJ578">
        <v>0</v>
      </c>
      <c r="IK578">
        <v>0</v>
      </c>
      <c r="IL578">
        <v>0</v>
      </c>
      <c r="IM578">
        <v>0</v>
      </c>
      <c r="IN578">
        <v>0</v>
      </c>
      <c r="IO578">
        <v>0</v>
      </c>
      <c r="IP578">
        <v>0</v>
      </c>
    </row>
    <row r="579" spans="18:250" ht="16.5" hidden="1" customHeight="1">
      <c r="R579" s="95" t="s">
        <v>450</v>
      </c>
      <c r="S579" t="s">
        <v>1350</v>
      </c>
      <c r="T579">
        <v>1</v>
      </c>
      <c r="U579">
        <v>41</v>
      </c>
      <c r="V579" s="214" t="str">
        <f t="shared" si="9"/>
        <v>LTQ300141</v>
      </c>
      <c r="W579">
        <v>27009.599999999999</v>
      </c>
      <c r="X579">
        <v>54019.199999999997</v>
      </c>
      <c r="Y579">
        <v>81028.800000000003</v>
      </c>
      <c r="Z579">
        <v>108038.39999999999</v>
      </c>
      <c r="AA579">
        <v>135048</v>
      </c>
      <c r="AB579">
        <v>162057.60000000001</v>
      </c>
      <c r="AC579">
        <v>189067.2</v>
      </c>
      <c r="AD579">
        <v>216076.79999999999</v>
      </c>
      <c r="AE579">
        <v>243086.4</v>
      </c>
      <c r="AF579">
        <v>270096</v>
      </c>
      <c r="AG579">
        <v>297105.59999999998</v>
      </c>
      <c r="AH579">
        <v>324115.20000000001</v>
      </c>
      <c r="AI579">
        <v>351124.8</v>
      </c>
      <c r="AJ579">
        <v>378134.4</v>
      </c>
      <c r="AK579">
        <v>405144</v>
      </c>
      <c r="AL579">
        <v>432153.59999999998</v>
      </c>
      <c r="AM579">
        <v>459163.2</v>
      </c>
      <c r="AN579">
        <v>486172.8</v>
      </c>
      <c r="AO579">
        <v>513182.4</v>
      </c>
      <c r="AP579">
        <v>540192</v>
      </c>
      <c r="AQ579">
        <v>567201.6</v>
      </c>
      <c r="AR579">
        <v>594211.19999999995</v>
      </c>
      <c r="AS579">
        <v>621220.80000000005</v>
      </c>
      <c r="AT579">
        <v>648230.40000000002</v>
      </c>
      <c r="AU579">
        <v>675240</v>
      </c>
      <c r="AV579">
        <v>702249.6</v>
      </c>
      <c r="AW579">
        <v>729259.2</v>
      </c>
      <c r="AX579">
        <v>756268.8</v>
      </c>
      <c r="AY579">
        <v>783278.4</v>
      </c>
      <c r="AZ579">
        <v>810288</v>
      </c>
      <c r="BA579">
        <v>810288</v>
      </c>
      <c r="BB579">
        <v>810288</v>
      </c>
      <c r="BC579">
        <v>810288</v>
      </c>
      <c r="BD579">
        <v>810288</v>
      </c>
      <c r="BE579">
        <v>810288</v>
      </c>
      <c r="BF579">
        <v>810288</v>
      </c>
      <c r="BG579">
        <v>810288</v>
      </c>
      <c r="BH579">
        <v>810288</v>
      </c>
      <c r="BI579">
        <v>810288</v>
      </c>
      <c r="BJ579">
        <v>810288</v>
      </c>
      <c r="BK579">
        <v>810288</v>
      </c>
      <c r="BL579">
        <v>810288</v>
      </c>
      <c r="BM579">
        <v>810288</v>
      </c>
      <c r="BN579">
        <v>810288</v>
      </c>
      <c r="BO579">
        <v>810288</v>
      </c>
      <c r="BP579">
        <v>810288</v>
      </c>
      <c r="BQ579">
        <v>810288</v>
      </c>
      <c r="BR579">
        <v>810288</v>
      </c>
      <c r="BS579">
        <v>810288</v>
      </c>
      <c r="BT579">
        <v>810288</v>
      </c>
      <c r="BU579">
        <v>810288</v>
      </c>
      <c r="BV579">
        <v>810288</v>
      </c>
      <c r="BW579">
        <v>810288</v>
      </c>
      <c r="BX579">
        <v>810288</v>
      </c>
      <c r="BY579">
        <v>810288</v>
      </c>
      <c r="BZ579">
        <v>810288</v>
      </c>
      <c r="CA579">
        <v>810288</v>
      </c>
      <c r="CB579">
        <v>810288</v>
      </c>
      <c r="CC579">
        <v>810288</v>
      </c>
      <c r="CD579">
        <v>0</v>
      </c>
      <c r="CE579">
        <v>0</v>
      </c>
      <c r="CF579">
        <v>0</v>
      </c>
      <c r="CG579">
        <v>0</v>
      </c>
      <c r="CH579">
        <v>0</v>
      </c>
      <c r="CI579">
        <v>0</v>
      </c>
      <c r="CJ579">
        <v>0</v>
      </c>
      <c r="CK579">
        <v>0</v>
      </c>
      <c r="CL579">
        <v>0</v>
      </c>
      <c r="CM579">
        <v>0</v>
      </c>
      <c r="CN579">
        <v>0</v>
      </c>
      <c r="CO579">
        <v>0</v>
      </c>
      <c r="CP579">
        <v>0</v>
      </c>
      <c r="CQ579">
        <v>0</v>
      </c>
      <c r="CR579">
        <v>0</v>
      </c>
      <c r="CS579">
        <v>0</v>
      </c>
      <c r="CT579">
        <v>0</v>
      </c>
      <c r="CU579">
        <v>0</v>
      </c>
      <c r="CV579">
        <v>0</v>
      </c>
      <c r="CW579">
        <v>0</v>
      </c>
      <c r="CX579">
        <v>0</v>
      </c>
      <c r="CY579">
        <v>0</v>
      </c>
      <c r="CZ579">
        <v>0</v>
      </c>
      <c r="DA579">
        <v>0</v>
      </c>
      <c r="DB579">
        <v>0</v>
      </c>
      <c r="DC579">
        <v>0</v>
      </c>
      <c r="DD579">
        <v>0</v>
      </c>
      <c r="DE579">
        <v>0</v>
      </c>
      <c r="DF579">
        <v>0</v>
      </c>
      <c r="DG579">
        <v>0</v>
      </c>
      <c r="DH579">
        <v>0</v>
      </c>
      <c r="DI579">
        <v>0</v>
      </c>
      <c r="DJ579">
        <v>0</v>
      </c>
      <c r="DK579">
        <v>0</v>
      </c>
      <c r="DL579">
        <v>0</v>
      </c>
      <c r="DM579">
        <v>0</v>
      </c>
      <c r="DN579">
        <v>0</v>
      </c>
      <c r="DO579">
        <v>0</v>
      </c>
      <c r="DP579">
        <v>0</v>
      </c>
      <c r="DQ579">
        <v>0</v>
      </c>
      <c r="DR579">
        <v>0</v>
      </c>
      <c r="DS579">
        <v>0</v>
      </c>
      <c r="DT579">
        <v>0</v>
      </c>
      <c r="DU579">
        <v>0</v>
      </c>
      <c r="DV579">
        <v>0</v>
      </c>
      <c r="DW579">
        <v>0</v>
      </c>
      <c r="DX579">
        <v>0</v>
      </c>
      <c r="DY579">
        <v>0</v>
      </c>
      <c r="DZ579">
        <v>0</v>
      </c>
      <c r="EA579">
        <v>0</v>
      </c>
      <c r="EB579">
        <v>0</v>
      </c>
      <c r="EC579">
        <v>0</v>
      </c>
      <c r="EE579" s="95" t="s">
        <v>450</v>
      </c>
      <c r="EF579" t="s">
        <v>1350</v>
      </c>
      <c r="EG579">
        <v>1</v>
      </c>
      <c r="EH579">
        <v>41</v>
      </c>
      <c r="EI579" s="216" t="str">
        <f t="shared" si="10"/>
        <v>LTQ300141</v>
      </c>
      <c r="EJ579">
        <v>0</v>
      </c>
      <c r="EK579">
        <v>0</v>
      </c>
      <c r="EL579">
        <v>0</v>
      </c>
      <c r="EM579">
        <v>0</v>
      </c>
      <c r="EN579">
        <v>0</v>
      </c>
      <c r="EO579">
        <v>0</v>
      </c>
      <c r="EP579">
        <v>0</v>
      </c>
      <c r="EQ579">
        <v>0</v>
      </c>
      <c r="ER579">
        <v>0</v>
      </c>
      <c r="ES579">
        <v>0</v>
      </c>
      <c r="ET579">
        <v>0</v>
      </c>
      <c r="EU579">
        <v>0</v>
      </c>
      <c r="EV579">
        <v>0</v>
      </c>
      <c r="EW579">
        <v>0</v>
      </c>
      <c r="EX579">
        <v>0</v>
      </c>
      <c r="EY579">
        <v>0</v>
      </c>
      <c r="EZ579">
        <v>0</v>
      </c>
      <c r="FA579">
        <v>0</v>
      </c>
      <c r="FB579">
        <v>0</v>
      </c>
      <c r="FC579">
        <v>0</v>
      </c>
      <c r="FD579">
        <v>0</v>
      </c>
      <c r="FE579">
        <v>0</v>
      </c>
      <c r="FF579">
        <v>0</v>
      </c>
      <c r="FG579">
        <v>0</v>
      </c>
      <c r="FH579">
        <v>0</v>
      </c>
      <c r="FI579">
        <v>0</v>
      </c>
      <c r="FJ579">
        <v>0</v>
      </c>
      <c r="FK579">
        <v>0</v>
      </c>
      <c r="FL579">
        <v>0</v>
      </c>
      <c r="FM579">
        <v>0</v>
      </c>
      <c r="FN579">
        <v>0</v>
      </c>
      <c r="FO579">
        <v>0</v>
      </c>
      <c r="FP579">
        <v>0</v>
      </c>
      <c r="FQ579">
        <v>0</v>
      </c>
      <c r="FR579">
        <v>0</v>
      </c>
      <c r="FS579">
        <v>0</v>
      </c>
      <c r="FT579">
        <v>0</v>
      </c>
      <c r="FU579">
        <v>0</v>
      </c>
      <c r="FV579">
        <v>0</v>
      </c>
      <c r="FW579">
        <v>0</v>
      </c>
      <c r="FX579">
        <v>0</v>
      </c>
      <c r="FY579">
        <v>0</v>
      </c>
      <c r="FZ579">
        <v>0</v>
      </c>
      <c r="GA579">
        <v>0</v>
      </c>
      <c r="GB579">
        <v>0</v>
      </c>
      <c r="GC579">
        <v>0</v>
      </c>
      <c r="GD579">
        <v>0</v>
      </c>
      <c r="GE579">
        <v>0</v>
      </c>
      <c r="GF579">
        <v>0</v>
      </c>
      <c r="GG579">
        <v>0</v>
      </c>
      <c r="GH579">
        <v>0</v>
      </c>
      <c r="GI579">
        <v>0</v>
      </c>
      <c r="GJ579">
        <v>0</v>
      </c>
      <c r="GK579">
        <v>0</v>
      </c>
      <c r="GL579">
        <v>0</v>
      </c>
      <c r="GM579">
        <v>0</v>
      </c>
      <c r="GN579">
        <v>0</v>
      </c>
      <c r="GO579">
        <v>0</v>
      </c>
      <c r="GP579">
        <v>810288</v>
      </c>
      <c r="GQ579">
        <v>0</v>
      </c>
      <c r="GR579">
        <v>0</v>
      </c>
      <c r="GS579">
        <v>0</v>
      </c>
      <c r="GT579">
        <v>0</v>
      </c>
      <c r="GU579">
        <v>0</v>
      </c>
      <c r="GV579">
        <v>0</v>
      </c>
      <c r="GW579">
        <v>0</v>
      </c>
      <c r="GX579">
        <v>0</v>
      </c>
      <c r="GY579">
        <v>0</v>
      </c>
      <c r="GZ579">
        <v>0</v>
      </c>
      <c r="HA579">
        <v>0</v>
      </c>
      <c r="HB579">
        <v>0</v>
      </c>
      <c r="HC579">
        <v>0</v>
      </c>
      <c r="HD579">
        <v>0</v>
      </c>
      <c r="HE579">
        <v>0</v>
      </c>
      <c r="HF579">
        <v>0</v>
      </c>
      <c r="HG579">
        <v>0</v>
      </c>
      <c r="HH579">
        <v>0</v>
      </c>
      <c r="HI579">
        <v>0</v>
      </c>
      <c r="HJ579">
        <v>0</v>
      </c>
      <c r="HK579">
        <v>0</v>
      </c>
      <c r="HL579">
        <v>0</v>
      </c>
      <c r="HM579">
        <v>0</v>
      </c>
      <c r="HN579">
        <v>0</v>
      </c>
      <c r="HO579">
        <v>0</v>
      </c>
      <c r="HP579">
        <v>0</v>
      </c>
      <c r="HQ579">
        <v>0</v>
      </c>
      <c r="HR579">
        <v>0</v>
      </c>
      <c r="HS579">
        <v>0</v>
      </c>
      <c r="HT579">
        <v>0</v>
      </c>
      <c r="HU579">
        <v>0</v>
      </c>
      <c r="HV579">
        <v>0</v>
      </c>
      <c r="HW579">
        <v>0</v>
      </c>
      <c r="HX579">
        <v>0</v>
      </c>
      <c r="HY579">
        <v>0</v>
      </c>
      <c r="HZ579">
        <v>0</v>
      </c>
      <c r="IA579">
        <v>0</v>
      </c>
      <c r="IB579">
        <v>0</v>
      </c>
      <c r="IC579">
        <v>0</v>
      </c>
      <c r="ID579">
        <v>0</v>
      </c>
      <c r="IE579">
        <v>0</v>
      </c>
      <c r="IF579">
        <v>0</v>
      </c>
      <c r="IG579">
        <v>0</v>
      </c>
      <c r="IH579">
        <v>0</v>
      </c>
      <c r="II579">
        <v>0</v>
      </c>
      <c r="IJ579">
        <v>0</v>
      </c>
      <c r="IK579">
        <v>0</v>
      </c>
      <c r="IL579">
        <v>0</v>
      </c>
      <c r="IM579">
        <v>0</v>
      </c>
      <c r="IN579">
        <v>0</v>
      </c>
      <c r="IO579">
        <v>0</v>
      </c>
      <c r="IP579">
        <v>0</v>
      </c>
    </row>
    <row r="580" spans="18:250" ht="16.5" hidden="1" customHeight="1">
      <c r="R580" s="95" t="s">
        <v>450</v>
      </c>
      <c r="S580" t="s">
        <v>1350</v>
      </c>
      <c r="T580">
        <v>1</v>
      </c>
      <c r="U580">
        <v>42</v>
      </c>
      <c r="V580" s="214" t="str">
        <f t="shared" si="9"/>
        <v>LTQ300142</v>
      </c>
      <c r="W580">
        <v>28264.2</v>
      </c>
      <c r="X580">
        <v>56528.4</v>
      </c>
      <c r="Y580">
        <v>84792.6</v>
      </c>
      <c r="Z580">
        <v>113056.8</v>
      </c>
      <c r="AA580">
        <v>141321</v>
      </c>
      <c r="AB580">
        <v>169585.2</v>
      </c>
      <c r="AC580">
        <v>197849.4</v>
      </c>
      <c r="AD580">
        <v>226113.6</v>
      </c>
      <c r="AE580">
        <v>254377.8</v>
      </c>
      <c r="AF580">
        <v>282642</v>
      </c>
      <c r="AG580">
        <v>310906.2</v>
      </c>
      <c r="AH580">
        <v>339170.4</v>
      </c>
      <c r="AI580">
        <v>367434.6</v>
      </c>
      <c r="AJ580">
        <v>395698.8</v>
      </c>
      <c r="AK580">
        <v>423963</v>
      </c>
      <c r="AL580">
        <v>452227.2</v>
      </c>
      <c r="AM580">
        <v>480491.4</v>
      </c>
      <c r="AN580">
        <v>508755.6</v>
      </c>
      <c r="AO580">
        <v>537019.80000000005</v>
      </c>
      <c r="AP580">
        <v>565284</v>
      </c>
      <c r="AQ580">
        <v>593548.19999999995</v>
      </c>
      <c r="AR580">
        <v>621812.4</v>
      </c>
      <c r="AS580">
        <v>650076.6</v>
      </c>
      <c r="AT580">
        <v>678340.8</v>
      </c>
      <c r="AU580">
        <v>706605</v>
      </c>
      <c r="AV580">
        <v>734869.2</v>
      </c>
      <c r="AW580">
        <v>763133.4</v>
      </c>
      <c r="AX580">
        <v>791397.6</v>
      </c>
      <c r="AY580">
        <v>819661.8</v>
      </c>
      <c r="AZ580">
        <v>847926</v>
      </c>
      <c r="BA580">
        <v>847926</v>
      </c>
      <c r="BB580">
        <v>847926</v>
      </c>
      <c r="BC580">
        <v>847926</v>
      </c>
      <c r="BD580">
        <v>847926</v>
      </c>
      <c r="BE580">
        <v>847926</v>
      </c>
      <c r="BF580">
        <v>847926</v>
      </c>
      <c r="BG580">
        <v>847926</v>
      </c>
      <c r="BH580">
        <v>847926</v>
      </c>
      <c r="BI580">
        <v>847926</v>
      </c>
      <c r="BJ580">
        <v>847926</v>
      </c>
      <c r="BK580">
        <v>847926</v>
      </c>
      <c r="BL580">
        <v>847926</v>
      </c>
      <c r="BM580">
        <v>847926</v>
      </c>
      <c r="BN580">
        <v>847926</v>
      </c>
      <c r="BO580">
        <v>847926</v>
      </c>
      <c r="BP580">
        <v>847926</v>
      </c>
      <c r="BQ580">
        <v>847926</v>
      </c>
      <c r="BR580">
        <v>847926</v>
      </c>
      <c r="BS580">
        <v>847926</v>
      </c>
      <c r="BT580">
        <v>847926</v>
      </c>
      <c r="BU580">
        <v>847926</v>
      </c>
      <c r="BV580">
        <v>847926</v>
      </c>
      <c r="BW580">
        <v>847926</v>
      </c>
      <c r="BX580">
        <v>847926</v>
      </c>
      <c r="BY580">
        <v>847926</v>
      </c>
      <c r="BZ580">
        <v>847926</v>
      </c>
      <c r="CA580">
        <v>847926</v>
      </c>
      <c r="CB580">
        <v>847926</v>
      </c>
      <c r="CC580">
        <v>0</v>
      </c>
      <c r="CD580">
        <v>0</v>
      </c>
      <c r="CE580">
        <v>0</v>
      </c>
      <c r="CF580">
        <v>0</v>
      </c>
      <c r="CG580">
        <v>0</v>
      </c>
      <c r="CH580">
        <v>0</v>
      </c>
      <c r="CI580">
        <v>0</v>
      </c>
      <c r="CJ580">
        <v>0</v>
      </c>
      <c r="CK580">
        <v>0</v>
      </c>
      <c r="CL580">
        <v>0</v>
      </c>
      <c r="CM580">
        <v>0</v>
      </c>
      <c r="CN580">
        <v>0</v>
      </c>
      <c r="CO580">
        <v>0</v>
      </c>
      <c r="CP580">
        <v>0</v>
      </c>
      <c r="CQ580">
        <v>0</v>
      </c>
      <c r="CR580">
        <v>0</v>
      </c>
      <c r="CS580">
        <v>0</v>
      </c>
      <c r="CT580">
        <v>0</v>
      </c>
      <c r="CU580">
        <v>0</v>
      </c>
      <c r="CV580">
        <v>0</v>
      </c>
      <c r="CW580">
        <v>0</v>
      </c>
      <c r="CX580">
        <v>0</v>
      </c>
      <c r="CY580">
        <v>0</v>
      </c>
      <c r="CZ580">
        <v>0</v>
      </c>
      <c r="DA580">
        <v>0</v>
      </c>
      <c r="DB580">
        <v>0</v>
      </c>
      <c r="DC580">
        <v>0</v>
      </c>
      <c r="DD580">
        <v>0</v>
      </c>
      <c r="DE580">
        <v>0</v>
      </c>
      <c r="DF580">
        <v>0</v>
      </c>
      <c r="DG580">
        <v>0</v>
      </c>
      <c r="DH580">
        <v>0</v>
      </c>
      <c r="DI580">
        <v>0</v>
      </c>
      <c r="DJ580">
        <v>0</v>
      </c>
      <c r="DK580">
        <v>0</v>
      </c>
      <c r="DL580">
        <v>0</v>
      </c>
      <c r="DM580">
        <v>0</v>
      </c>
      <c r="DN580">
        <v>0</v>
      </c>
      <c r="DO580">
        <v>0</v>
      </c>
      <c r="DP580">
        <v>0</v>
      </c>
      <c r="DQ580">
        <v>0</v>
      </c>
      <c r="DR580">
        <v>0</v>
      </c>
      <c r="DS580">
        <v>0</v>
      </c>
      <c r="DT580">
        <v>0</v>
      </c>
      <c r="DU580">
        <v>0</v>
      </c>
      <c r="DV580">
        <v>0</v>
      </c>
      <c r="DW580">
        <v>0</v>
      </c>
      <c r="DX580">
        <v>0</v>
      </c>
      <c r="DY580">
        <v>0</v>
      </c>
      <c r="DZ580">
        <v>0</v>
      </c>
      <c r="EA580">
        <v>0</v>
      </c>
      <c r="EB580">
        <v>0</v>
      </c>
      <c r="EC580">
        <v>0</v>
      </c>
      <c r="EE580" s="95" t="s">
        <v>450</v>
      </c>
      <c r="EF580" t="s">
        <v>1350</v>
      </c>
      <c r="EG580">
        <v>1</v>
      </c>
      <c r="EH580">
        <v>42</v>
      </c>
      <c r="EI580" s="216" t="str">
        <f t="shared" si="10"/>
        <v>LTQ300142</v>
      </c>
      <c r="EJ580">
        <v>0</v>
      </c>
      <c r="EK580">
        <v>0</v>
      </c>
      <c r="EL580">
        <v>0</v>
      </c>
      <c r="EM580">
        <v>0</v>
      </c>
      <c r="EN580">
        <v>0</v>
      </c>
      <c r="EO580">
        <v>0</v>
      </c>
      <c r="EP580">
        <v>0</v>
      </c>
      <c r="EQ580">
        <v>0</v>
      </c>
      <c r="ER580">
        <v>0</v>
      </c>
      <c r="ES580">
        <v>0</v>
      </c>
      <c r="ET580">
        <v>0</v>
      </c>
      <c r="EU580">
        <v>0</v>
      </c>
      <c r="EV580">
        <v>0</v>
      </c>
      <c r="EW580">
        <v>0</v>
      </c>
      <c r="EX580">
        <v>0</v>
      </c>
      <c r="EY580">
        <v>0</v>
      </c>
      <c r="EZ580">
        <v>0</v>
      </c>
      <c r="FA580">
        <v>0</v>
      </c>
      <c r="FB580">
        <v>0</v>
      </c>
      <c r="FC580">
        <v>0</v>
      </c>
      <c r="FD580">
        <v>0</v>
      </c>
      <c r="FE580">
        <v>0</v>
      </c>
      <c r="FF580">
        <v>0</v>
      </c>
      <c r="FG580">
        <v>0</v>
      </c>
      <c r="FH580">
        <v>0</v>
      </c>
      <c r="FI580">
        <v>0</v>
      </c>
      <c r="FJ580">
        <v>0</v>
      </c>
      <c r="FK580">
        <v>0</v>
      </c>
      <c r="FL580">
        <v>0</v>
      </c>
      <c r="FM580">
        <v>0</v>
      </c>
      <c r="FN580">
        <v>0</v>
      </c>
      <c r="FO580">
        <v>0</v>
      </c>
      <c r="FP580">
        <v>0</v>
      </c>
      <c r="FQ580">
        <v>0</v>
      </c>
      <c r="FR580">
        <v>0</v>
      </c>
      <c r="FS580">
        <v>0</v>
      </c>
      <c r="FT580">
        <v>0</v>
      </c>
      <c r="FU580">
        <v>0</v>
      </c>
      <c r="FV580">
        <v>0</v>
      </c>
      <c r="FW580">
        <v>0</v>
      </c>
      <c r="FX580">
        <v>0</v>
      </c>
      <c r="FY580">
        <v>0</v>
      </c>
      <c r="FZ580">
        <v>0</v>
      </c>
      <c r="GA580">
        <v>0</v>
      </c>
      <c r="GB580">
        <v>0</v>
      </c>
      <c r="GC580">
        <v>0</v>
      </c>
      <c r="GD580">
        <v>0</v>
      </c>
      <c r="GE580">
        <v>0</v>
      </c>
      <c r="GF580">
        <v>0</v>
      </c>
      <c r="GG580">
        <v>0</v>
      </c>
      <c r="GH580">
        <v>0</v>
      </c>
      <c r="GI580">
        <v>0</v>
      </c>
      <c r="GJ580">
        <v>0</v>
      </c>
      <c r="GK580">
        <v>0</v>
      </c>
      <c r="GL580">
        <v>0</v>
      </c>
      <c r="GM580">
        <v>0</v>
      </c>
      <c r="GN580">
        <v>0</v>
      </c>
      <c r="GO580">
        <v>847926</v>
      </c>
      <c r="GP580">
        <v>0</v>
      </c>
      <c r="GQ580">
        <v>0</v>
      </c>
      <c r="GR580">
        <v>0</v>
      </c>
      <c r="GS580">
        <v>0</v>
      </c>
      <c r="GT580">
        <v>0</v>
      </c>
      <c r="GU580">
        <v>0</v>
      </c>
      <c r="GV580">
        <v>0</v>
      </c>
      <c r="GW580">
        <v>0</v>
      </c>
      <c r="GX580">
        <v>0</v>
      </c>
      <c r="GY580">
        <v>0</v>
      </c>
      <c r="GZ580">
        <v>0</v>
      </c>
      <c r="HA580">
        <v>0</v>
      </c>
      <c r="HB580">
        <v>0</v>
      </c>
      <c r="HC580">
        <v>0</v>
      </c>
      <c r="HD580">
        <v>0</v>
      </c>
      <c r="HE580">
        <v>0</v>
      </c>
      <c r="HF580">
        <v>0</v>
      </c>
      <c r="HG580">
        <v>0</v>
      </c>
      <c r="HH580">
        <v>0</v>
      </c>
      <c r="HI580">
        <v>0</v>
      </c>
      <c r="HJ580">
        <v>0</v>
      </c>
      <c r="HK580">
        <v>0</v>
      </c>
      <c r="HL580">
        <v>0</v>
      </c>
      <c r="HM580">
        <v>0</v>
      </c>
      <c r="HN580">
        <v>0</v>
      </c>
      <c r="HO580">
        <v>0</v>
      </c>
      <c r="HP580">
        <v>0</v>
      </c>
      <c r="HQ580">
        <v>0</v>
      </c>
      <c r="HR580">
        <v>0</v>
      </c>
      <c r="HS580">
        <v>0</v>
      </c>
      <c r="HT580">
        <v>0</v>
      </c>
      <c r="HU580">
        <v>0</v>
      </c>
      <c r="HV580">
        <v>0</v>
      </c>
      <c r="HW580">
        <v>0</v>
      </c>
      <c r="HX580">
        <v>0</v>
      </c>
      <c r="HY580">
        <v>0</v>
      </c>
      <c r="HZ580">
        <v>0</v>
      </c>
      <c r="IA580">
        <v>0</v>
      </c>
      <c r="IB580">
        <v>0</v>
      </c>
      <c r="IC580">
        <v>0</v>
      </c>
      <c r="ID580">
        <v>0</v>
      </c>
      <c r="IE580">
        <v>0</v>
      </c>
      <c r="IF580">
        <v>0</v>
      </c>
      <c r="IG580">
        <v>0</v>
      </c>
      <c r="IH580">
        <v>0</v>
      </c>
      <c r="II580">
        <v>0</v>
      </c>
      <c r="IJ580">
        <v>0</v>
      </c>
      <c r="IK580">
        <v>0</v>
      </c>
      <c r="IL580">
        <v>0</v>
      </c>
      <c r="IM580">
        <v>0</v>
      </c>
      <c r="IN580">
        <v>0</v>
      </c>
      <c r="IO580">
        <v>0</v>
      </c>
      <c r="IP580">
        <v>0</v>
      </c>
    </row>
    <row r="581" spans="18:250" ht="16.5" hidden="1" customHeight="1">
      <c r="R581" s="95" t="s">
        <v>450</v>
      </c>
      <c r="S581" t="s">
        <v>1350</v>
      </c>
      <c r="T581">
        <v>1</v>
      </c>
      <c r="U581">
        <v>43</v>
      </c>
      <c r="V581" s="214" t="str">
        <f t="shared" si="9"/>
        <v>LTQ300143</v>
      </c>
      <c r="W581">
        <v>29518.799999999999</v>
      </c>
      <c r="X581">
        <v>59037.599999999999</v>
      </c>
      <c r="Y581">
        <v>88556.4</v>
      </c>
      <c r="Z581">
        <v>118075.2</v>
      </c>
      <c r="AA581">
        <v>147594</v>
      </c>
      <c r="AB581">
        <v>177112.8</v>
      </c>
      <c r="AC581">
        <v>206631.6</v>
      </c>
      <c r="AD581">
        <v>236150.39999999999</v>
      </c>
      <c r="AE581">
        <v>265669.2</v>
      </c>
      <c r="AF581">
        <v>295188</v>
      </c>
      <c r="AG581">
        <v>324706.8</v>
      </c>
      <c r="AH581">
        <v>354225.6</v>
      </c>
      <c r="AI581">
        <v>383744.4</v>
      </c>
      <c r="AJ581">
        <v>413263.2</v>
      </c>
      <c r="AK581">
        <v>442782</v>
      </c>
      <c r="AL581">
        <v>472300.79999999999</v>
      </c>
      <c r="AM581">
        <v>501819.6</v>
      </c>
      <c r="AN581">
        <v>531338.4</v>
      </c>
      <c r="AO581">
        <v>560857.19999999995</v>
      </c>
      <c r="AP581">
        <v>590376</v>
      </c>
      <c r="AQ581">
        <v>619894.80000000005</v>
      </c>
      <c r="AR581">
        <v>649413.6</v>
      </c>
      <c r="AS581">
        <v>678932.4</v>
      </c>
      <c r="AT581">
        <v>708451.2</v>
      </c>
      <c r="AU581">
        <v>737970</v>
      </c>
      <c r="AV581">
        <v>767488.8</v>
      </c>
      <c r="AW581">
        <v>797007.6</v>
      </c>
      <c r="AX581">
        <v>826526.4</v>
      </c>
      <c r="AY581">
        <v>856045.2</v>
      </c>
      <c r="AZ581">
        <v>885564</v>
      </c>
      <c r="BA581">
        <v>885564</v>
      </c>
      <c r="BB581">
        <v>885564</v>
      </c>
      <c r="BC581">
        <v>885564</v>
      </c>
      <c r="BD581">
        <v>885564</v>
      </c>
      <c r="BE581">
        <v>885564</v>
      </c>
      <c r="BF581">
        <v>885564</v>
      </c>
      <c r="BG581">
        <v>885564</v>
      </c>
      <c r="BH581">
        <v>885564</v>
      </c>
      <c r="BI581">
        <v>885564</v>
      </c>
      <c r="BJ581">
        <v>885564</v>
      </c>
      <c r="BK581">
        <v>885564</v>
      </c>
      <c r="BL581">
        <v>885564</v>
      </c>
      <c r="BM581">
        <v>885564</v>
      </c>
      <c r="BN581">
        <v>885564</v>
      </c>
      <c r="BO581">
        <v>885564</v>
      </c>
      <c r="BP581">
        <v>885564</v>
      </c>
      <c r="BQ581">
        <v>885564</v>
      </c>
      <c r="BR581">
        <v>885564</v>
      </c>
      <c r="BS581">
        <v>885564</v>
      </c>
      <c r="BT581">
        <v>885564</v>
      </c>
      <c r="BU581">
        <v>885564</v>
      </c>
      <c r="BV581">
        <v>885564</v>
      </c>
      <c r="BW581">
        <v>885564</v>
      </c>
      <c r="BX581">
        <v>885564</v>
      </c>
      <c r="BY581">
        <v>885564</v>
      </c>
      <c r="BZ581">
        <v>885564</v>
      </c>
      <c r="CA581">
        <v>885564</v>
      </c>
      <c r="CB581">
        <v>0</v>
      </c>
      <c r="CC581">
        <v>0</v>
      </c>
      <c r="CD581">
        <v>0</v>
      </c>
      <c r="CE581">
        <v>0</v>
      </c>
      <c r="CF581">
        <v>0</v>
      </c>
      <c r="CG581">
        <v>0</v>
      </c>
      <c r="CH581">
        <v>0</v>
      </c>
      <c r="CI581">
        <v>0</v>
      </c>
      <c r="CJ581">
        <v>0</v>
      </c>
      <c r="CK581">
        <v>0</v>
      </c>
      <c r="CL581">
        <v>0</v>
      </c>
      <c r="CM581">
        <v>0</v>
      </c>
      <c r="CN581">
        <v>0</v>
      </c>
      <c r="CO581">
        <v>0</v>
      </c>
      <c r="CP581">
        <v>0</v>
      </c>
      <c r="CQ581">
        <v>0</v>
      </c>
      <c r="CR581">
        <v>0</v>
      </c>
      <c r="CS581">
        <v>0</v>
      </c>
      <c r="CT581">
        <v>0</v>
      </c>
      <c r="CU581">
        <v>0</v>
      </c>
      <c r="CV581">
        <v>0</v>
      </c>
      <c r="CW581">
        <v>0</v>
      </c>
      <c r="CX581">
        <v>0</v>
      </c>
      <c r="CY581">
        <v>0</v>
      </c>
      <c r="CZ581">
        <v>0</v>
      </c>
      <c r="DA581">
        <v>0</v>
      </c>
      <c r="DB581">
        <v>0</v>
      </c>
      <c r="DC581">
        <v>0</v>
      </c>
      <c r="DD581">
        <v>0</v>
      </c>
      <c r="DE581">
        <v>0</v>
      </c>
      <c r="DF581">
        <v>0</v>
      </c>
      <c r="DG581">
        <v>0</v>
      </c>
      <c r="DH581">
        <v>0</v>
      </c>
      <c r="DI581">
        <v>0</v>
      </c>
      <c r="DJ581">
        <v>0</v>
      </c>
      <c r="DK581">
        <v>0</v>
      </c>
      <c r="DL581">
        <v>0</v>
      </c>
      <c r="DM581">
        <v>0</v>
      </c>
      <c r="DN581">
        <v>0</v>
      </c>
      <c r="DO581">
        <v>0</v>
      </c>
      <c r="DP581">
        <v>0</v>
      </c>
      <c r="DQ581">
        <v>0</v>
      </c>
      <c r="DR581">
        <v>0</v>
      </c>
      <c r="DS581">
        <v>0</v>
      </c>
      <c r="DT581">
        <v>0</v>
      </c>
      <c r="DU581">
        <v>0</v>
      </c>
      <c r="DV581">
        <v>0</v>
      </c>
      <c r="DW581">
        <v>0</v>
      </c>
      <c r="DX581">
        <v>0</v>
      </c>
      <c r="DY581">
        <v>0</v>
      </c>
      <c r="DZ581">
        <v>0</v>
      </c>
      <c r="EA581">
        <v>0</v>
      </c>
      <c r="EB581">
        <v>0</v>
      </c>
      <c r="EC581">
        <v>0</v>
      </c>
      <c r="EE581" s="95" t="s">
        <v>450</v>
      </c>
      <c r="EF581" t="s">
        <v>1350</v>
      </c>
      <c r="EG581">
        <v>1</v>
      </c>
      <c r="EH581">
        <v>43</v>
      </c>
      <c r="EI581" s="216" t="str">
        <f t="shared" si="10"/>
        <v>LTQ300143</v>
      </c>
      <c r="EJ581">
        <v>0</v>
      </c>
      <c r="EK581">
        <v>0</v>
      </c>
      <c r="EL581">
        <v>0</v>
      </c>
      <c r="EM581">
        <v>0</v>
      </c>
      <c r="EN581">
        <v>0</v>
      </c>
      <c r="EO581">
        <v>0</v>
      </c>
      <c r="EP581">
        <v>0</v>
      </c>
      <c r="EQ581">
        <v>0</v>
      </c>
      <c r="ER581">
        <v>0</v>
      </c>
      <c r="ES581">
        <v>0</v>
      </c>
      <c r="ET581">
        <v>0</v>
      </c>
      <c r="EU581">
        <v>0</v>
      </c>
      <c r="EV581">
        <v>0</v>
      </c>
      <c r="EW581">
        <v>0</v>
      </c>
      <c r="EX581">
        <v>0</v>
      </c>
      <c r="EY581">
        <v>0</v>
      </c>
      <c r="EZ581">
        <v>0</v>
      </c>
      <c r="FA581">
        <v>0</v>
      </c>
      <c r="FB581">
        <v>0</v>
      </c>
      <c r="FC581">
        <v>0</v>
      </c>
      <c r="FD581">
        <v>0</v>
      </c>
      <c r="FE581">
        <v>0</v>
      </c>
      <c r="FF581">
        <v>0</v>
      </c>
      <c r="FG581">
        <v>0</v>
      </c>
      <c r="FH581">
        <v>0</v>
      </c>
      <c r="FI581">
        <v>0</v>
      </c>
      <c r="FJ581">
        <v>0</v>
      </c>
      <c r="FK581">
        <v>0</v>
      </c>
      <c r="FL581">
        <v>0</v>
      </c>
      <c r="FM581">
        <v>0</v>
      </c>
      <c r="FN581">
        <v>0</v>
      </c>
      <c r="FO581">
        <v>0</v>
      </c>
      <c r="FP581">
        <v>0</v>
      </c>
      <c r="FQ581">
        <v>0</v>
      </c>
      <c r="FR581">
        <v>0</v>
      </c>
      <c r="FS581">
        <v>0</v>
      </c>
      <c r="FT581">
        <v>0</v>
      </c>
      <c r="FU581">
        <v>0</v>
      </c>
      <c r="FV581">
        <v>0</v>
      </c>
      <c r="FW581">
        <v>0</v>
      </c>
      <c r="FX581">
        <v>0</v>
      </c>
      <c r="FY581">
        <v>0</v>
      </c>
      <c r="FZ581">
        <v>0</v>
      </c>
      <c r="GA581">
        <v>0</v>
      </c>
      <c r="GB581">
        <v>0</v>
      </c>
      <c r="GC581">
        <v>0</v>
      </c>
      <c r="GD581">
        <v>0</v>
      </c>
      <c r="GE581">
        <v>0</v>
      </c>
      <c r="GF581">
        <v>0</v>
      </c>
      <c r="GG581">
        <v>0</v>
      </c>
      <c r="GH581">
        <v>0</v>
      </c>
      <c r="GI581">
        <v>0</v>
      </c>
      <c r="GJ581">
        <v>0</v>
      </c>
      <c r="GK581">
        <v>0</v>
      </c>
      <c r="GL581">
        <v>0</v>
      </c>
      <c r="GM581">
        <v>0</v>
      </c>
      <c r="GN581">
        <v>885564</v>
      </c>
      <c r="GO581">
        <v>0</v>
      </c>
      <c r="GP581">
        <v>0</v>
      </c>
      <c r="GQ581">
        <v>0</v>
      </c>
      <c r="GR581">
        <v>0</v>
      </c>
      <c r="GS581">
        <v>0</v>
      </c>
      <c r="GT581">
        <v>0</v>
      </c>
      <c r="GU581">
        <v>0</v>
      </c>
      <c r="GV581">
        <v>0</v>
      </c>
      <c r="GW581">
        <v>0</v>
      </c>
      <c r="GX581">
        <v>0</v>
      </c>
      <c r="GY581">
        <v>0</v>
      </c>
      <c r="GZ581">
        <v>0</v>
      </c>
      <c r="HA581">
        <v>0</v>
      </c>
      <c r="HB581">
        <v>0</v>
      </c>
      <c r="HC581">
        <v>0</v>
      </c>
      <c r="HD581">
        <v>0</v>
      </c>
      <c r="HE581">
        <v>0</v>
      </c>
      <c r="HF581">
        <v>0</v>
      </c>
      <c r="HG581">
        <v>0</v>
      </c>
      <c r="HH581">
        <v>0</v>
      </c>
      <c r="HI581">
        <v>0</v>
      </c>
      <c r="HJ581">
        <v>0</v>
      </c>
      <c r="HK581">
        <v>0</v>
      </c>
      <c r="HL581">
        <v>0</v>
      </c>
      <c r="HM581">
        <v>0</v>
      </c>
      <c r="HN581">
        <v>0</v>
      </c>
      <c r="HO581">
        <v>0</v>
      </c>
      <c r="HP581">
        <v>0</v>
      </c>
      <c r="HQ581">
        <v>0</v>
      </c>
      <c r="HR581">
        <v>0</v>
      </c>
      <c r="HS581">
        <v>0</v>
      </c>
      <c r="HT581">
        <v>0</v>
      </c>
      <c r="HU581">
        <v>0</v>
      </c>
      <c r="HV581">
        <v>0</v>
      </c>
      <c r="HW581">
        <v>0</v>
      </c>
      <c r="HX581">
        <v>0</v>
      </c>
      <c r="HY581">
        <v>0</v>
      </c>
      <c r="HZ581">
        <v>0</v>
      </c>
      <c r="IA581">
        <v>0</v>
      </c>
      <c r="IB581">
        <v>0</v>
      </c>
      <c r="IC581">
        <v>0</v>
      </c>
      <c r="ID581">
        <v>0</v>
      </c>
      <c r="IE581">
        <v>0</v>
      </c>
      <c r="IF581">
        <v>0</v>
      </c>
      <c r="IG581">
        <v>0</v>
      </c>
      <c r="IH581">
        <v>0</v>
      </c>
      <c r="II581">
        <v>0</v>
      </c>
      <c r="IJ581">
        <v>0</v>
      </c>
      <c r="IK581">
        <v>0</v>
      </c>
      <c r="IL581">
        <v>0</v>
      </c>
      <c r="IM581">
        <v>0</v>
      </c>
      <c r="IN581">
        <v>0</v>
      </c>
      <c r="IO581">
        <v>0</v>
      </c>
      <c r="IP581">
        <v>0</v>
      </c>
    </row>
    <row r="582" spans="18:250" ht="16.5" hidden="1" customHeight="1">
      <c r="R582" s="95" t="s">
        <v>450</v>
      </c>
      <c r="S582" t="s">
        <v>1350</v>
      </c>
      <c r="T582">
        <v>1</v>
      </c>
      <c r="U582">
        <v>44</v>
      </c>
      <c r="V582" s="214" t="str">
        <f t="shared" si="9"/>
        <v>LTQ300144</v>
      </c>
      <c r="W582">
        <v>30763.200000000001</v>
      </c>
      <c r="X582">
        <v>61526.400000000001</v>
      </c>
      <c r="Y582">
        <v>92289.600000000006</v>
      </c>
      <c r="Z582">
        <v>123052.8</v>
      </c>
      <c r="AA582">
        <v>153816</v>
      </c>
      <c r="AB582">
        <v>184579.20000000001</v>
      </c>
      <c r="AC582">
        <v>215342.4</v>
      </c>
      <c r="AD582">
        <v>246105.60000000001</v>
      </c>
      <c r="AE582">
        <v>276868.8</v>
      </c>
      <c r="AF582">
        <v>307632</v>
      </c>
      <c r="AG582">
        <v>338395.2</v>
      </c>
      <c r="AH582">
        <v>369158.40000000002</v>
      </c>
      <c r="AI582">
        <v>399921.6</v>
      </c>
      <c r="AJ582">
        <v>430684.8</v>
      </c>
      <c r="AK582">
        <v>461448</v>
      </c>
      <c r="AL582">
        <v>492211.20000000001</v>
      </c>
      <c r="AM582">
        <v>522974.4</v>
      </c>
      <c r="AN582">
        <v>553737.6</v>
      </c>
      <c r="AO582">
        <v>584500.80000000005</v>
      </c>
      <c r="AP582">
        <v>615264</v>
      </c>
      <c r="AQ582">
        <v>646027.19999999995</v>
      </c>
      <c r="AR582">
        <v>676790.4</v>
      </c>
      <c r="AS582">
        <v>707553.6</v>
      </c>
      <c r="AT582">
        <v>738316.80000000005</v>
      </c>
      <c r="AU582">
        <v>769080</v>
      </c>
      <c r="AV582">
        <v>799843.2</v>
      </c>
      <c r="AW582">
        <v>830606.4</v>
      </c>
      <c r="AX582">
        <v>861369.6</v>
      </c>
      <c r="AY582">
        <v>892132.8</v>
      </c>
      <c r="AZ582">
        <v>922896</v>
      </c>
      <c r="BA582">
        <v>922896</v>
      </c>
      <c r="BB582">
        <v>922896</v>
      </c>
      <c r="BC582">
        <v>922896</v>
      </c>
      <c r="BD582">
        <v>922896</v>
      </c>
      <c r="BE582">
        <v>922896</v>
      </c>
      <c r="BF582">
        <v>922896</v>
      </c>
      <c r="BG582">
        <v>922896</v>
      </c>
      <c r="BH582">
        <v>922896</v>
      </c>
      <c r="BI582">
        <v>922896</v>
      </c>
      <c r="BJ582">
        <v>922896</v>
      </c>
      <c r="BK582">
        <v>922896</v>
      </c>
      <c r="BL582">
        <v>922896</v>
      </c>
      <c r="BM582">
        <v>922896</v>
      </c>
      <c r="BN582">
        <v>922896</v>
      </c>
      <c r="BO582">
        <v>922896</v>
      </c>
      <c r="BP582">
        <v>922896</v>
      </c>
      <c r="BQ582">
        <v>922896</v>
      </c>
      <c r="BR582">
        <v>922896</v>
      </c>
      <c r="BS582">
        <v>922896</v>
      </c>
      <c r="BT582">
        <v>922896</v>
      </c>
      <c r="BU582">
        <v>922896</v>
      </c>
      <c r="BV582">
        <v>922896</v>
      </c>
      <c r="BW582">
        <v>922896</v>
      </c>
      <c r="BX582">
        <v>922896</v>
      </c>
      <c r="BY582">
        <v>922896</v>
      </c>
      <c r="BZ582">
        <v>922896</v>
      </c>
      <c r="CA582">
        <v>0</v>
      </c>
      <c r="CB582">
        <v>0</v>
      </c>
      <c r="CC582">
        <v>0</v>
      </c>
      <c r="CD582">
        <v>0</v>
      </c>
      <c r="CE582">
        <v>0</v>
      </c>
      <c r="CF582">
        <v>0</v>
      </c>
      <c r="CG582">
        <v>0</v>
      </c>
      <c r="CH582">
        <v>0</v>
      </c>
      <c r="CI582">
        <v>0</v>
      </c>
      <c r="CJ582">
        <v>0</v>
      </c>
      <c r="CK582">
        <v>0</v>
      </c>
      <c r="CL582">
        <v>0</v>
      </c>
      <c r="CM582">
        <v>0</v>
      </c>
      <c r="CN582">
        <v>0</v>
      </c>
      <c r="CO582">
        <v>0</v>
      </c>
      <c r="CP582">
        <v>0</v>
      </c>
      <c r="CQ582">
        <v>0</v>
      </c>
      <c r="CR582">
        <v>0</v>
      </c>
      <c r="CS582">
        <v>0</v>
      </c>
      <c r="CT582">
        <v>0</v>
      </c>
      <c r="CU582">
        <v>0</v>
      </c>
      <c r="CV582">
        <v>0</v>
      </c>
      <c r="CW582">
        <v>0</v>
      </c>
      <c r="CX582">
        <v>0</v>
      </c>
      <c r="CY582">
        <v>0</v>
      </c>
      <c r="CZ582">
        <v>0</v>
      </c>
      <c r="DA582">
        <v>0</v>
      </c>
      <c r="DB582">
        <v>0</v>
      </c>
      <c r="DC582">
        <v>0</v>
      </c>
      <c r="DD582">
        <v>0</v>
      </c>
      <c r="DE582">
        <v>0</v>
      </c>
      <c r="DF582">
        <v>0</v>
      </c>
      <c r="DG582">
        <v>0</v>
      </c>
      <c r="DH582">
        <v>0</v>
      </c>
      <c r="DI582">
        <v>0</v>
      </c>
      <c r="DJ582">
        <v>0</v>
      </c>
      <c r="DK582">
        <v>0</v>
      </c>
      <c r="DL582">
        <v>0</v>
      </c>
      <c r="DM582">
        <v>0</v>
      </c>
      <c r="DN582">
        <v>0</v>
      </c>
      <c r="DO582">
        <v>0</v>
      </c>
      <c r="DP582">
        <v>0</v>
      </c>
      <c r="DQ582">
        <v>0</v>
      </c>
      <c r="DR582">
        <v>0</v>
      </c>
      <c r="DS582">
        <v>0</v>
      </c>
      <c r="DT582">
        <v>0</v>
      </c>
      <c r="DU582">
        <v>0</v>
      </c>
      <c r="DV582">
        <v>0</v>
      </c>
      <c r="DW582">
        <v>0</v>
      </c>
      <c r="DX582">
        <v>0</v>
      </c>
      <c r="DY582">
        <v>0</v>
      </c>
      <c r="DZ582">
        <v>0</v>
      </c>
      <c r="EA582">
        <v>0</v>
      </c>
      <c r="EB582">
        <v>0</v>
      </c>
      <c r="EC582">
        <v>0</v>
      </c>
      <c r="EE582" s="95" t="s">
        <v>450</v>
      </c>
      <c r="EF582" t="s">
        <v>1350</v>
      </c>
      <c r="EG582">
        <v>1</v>
      </c>
      <c r="EH582">
        <v>44</v>
      </c>
      <c r="EI582" s="216" t="str">
        <f t="shared" si="10"/>
        <v>LTQ300144</v>
      </c>
      <c r="EJ582">
        <v>0</v>
      </c>
      <c r="EK582">
        <v>0</v>
      </c>
      <c r="EL582">
        <v>0</v>
      </c>
      <c r="EM582">
        <v>0</v>
      </c>
      <c r="EN582">
        <v>0</v>
      </c>
      <c r="EO582">
        <v>0</v>
      </c>
      <c r="EP582">
        <v>0</v>
      </c>
      <c r="EQ582">
        <v>0</v>
      </c>
      <c r="ER582">
        <v>0</v>
      </c>
      <c r="ES582">
        <v>0</v>
      </c>
      <c r="ET582">
        <v>0</v>
      </c>
      <c r="EU582">
        <v>0</v>
      </c>
      <c r="EV582">
        <v>0</v>
      </c>
      <c r="EW582">
        <v>0</v>
      </c>
      <c r="EX582">
        <v>0</v>
      </c>
      <c r="EY582">
        <v>0</v>
      </c>
      <c r="EZ582">
        <v>0</v>
      </c>
      <c r="FA582">
        <v>0</v>
      </c>
      <c r="FB582">
        <v>0</v>
      </c>
      <c r="FC582">
        <v>0</v>
      </c>
      <c r="FD582">
        <v>0</v>
      </c>
      <c r="FE582">
        <v>0</v>
      </c>
      <c r="FF582">
        <v>0</v>
      </c>
      <c r="FG582">
        <v>0</v>
      </c>
      <c r="FH582">
        <v>0</v>
      </c>
      <c r="FI582">
        <v>0</v>
      </c>
      <c r="FJ582">
        <v>0</v>
      </c>
      <c r="FK582">
        <v>0</v>
      </c>
      <c r="FL582">
        <v>0</v>
      </c>
      <c r="FM582">
        <v>0</v>
      </c>
      <c r="FN582">
        <v>0</v>
      </c>
      <c r="FO582">
        <v>0</v>
      </c>
      <c r="FP582">
        <v>0</v>
      </c>
      <c r="FQ582">
        <v>0</v>
      </c>
      <c r="FR582">
        <v>0</v>
      </c>
      <c r="FS582">
        <v>0</v>
      </c>
      <c r="FT582">
        <v>0</v>
      </c>
      <c r="FU582">
        <v>0</v>
      </c>
      <c r="FV582">
        <v>0</v>
      </c>
      <c r="FW582">
        <v>0</v>
      </c>
      <c r="FX582">
        <v>0</v>
      </c>
      <c r="FY582">
        <v>0</v>
      </c>
      <c r="FZ582">
        <v>0</v>
      </c>
      <c r="GA582">
        <v>0</v>
      </c>
      <c r="GB582">
        <v>0</v>
      </c>
      <c r="GC582">
        <v>0</v>
      </c>
      <c r="GD582">
        <v>0</v>
      </c>
      <c r="GE582">
        <v>0</v>
      </c>
      <c r="GF582">
        <v>0</v>
      </c>
      <c r="GG582">
        <v>0</v>
      </c>
      <c r="GH582">
        <v>0</v>
      </c>
      <c r="GI582">
        <v>0</v>
      </c>
      <c r="GJ582">
        <v>0</v>
      </c>
      <c r="GK582">
        <v>0</v>
      </c>
      <c r="GL582">
        <v>0</v>
      </c>
      <c r="GM582">
        <v>922896</v>
      </c>
      <c r="GN582">
        <v>0</v>
      </c>
      <c r="GO582">
        <v>0</v>
      </c>
      <c r="GP582">
        <v>0</v>
      </c>
      <c r="GQ582">
        <v>0</v>
      </c>
      <c r="GR582">
        <v>0</v>
      </c>
      <c r="GS582">
        <v>0</v>
      </c>
      <c r="GT582">
        <v>0</v>
      </c>
      <c r="GU582">
        <v>0</v>
      </c>
      <c r="GV582">
        <v>0</v>
      </c>
      <c r="GW582">
        <v>0</v>
      </c>
      <c r="GX582">
        <v>0</v>
      </c>
      <c r="GY582">
        <v>0</v>
      </c>
      <c r="GZ582">
        <v>0</v>
      </c>
      <c r="HA582">
        <v>0</v>
      </c>
      <c r="HB582">
        <v>0</v>
      </c>
      <c r="HC582">
        <v>0</v>
      </c>
      <c r="HD582">
        <v>0</v>
      </c>
      <c r="HE582">
        <v>0</v>
      </c>
      <c r="HF582">
        <v>0</v>
      </c>
      <c r="HG582">
        <v>0</v>
      </c>
      <c r="HH582">
        <v>0</v>
      </c>
      <c r="HI582">
        <v>0</v>
      </c>
      <c r="HJ582">
        <v>0</v>
      </c>
      <c r="HK582">
        <v>0</v>
      </c>
      <c r="HL582">
        <v>0</v>
      </c>
      <c r="HM582">
        <v>0</v>
      </c>
      <c r="HN582">
        <v>0</v>
      </c>
      <c r="HO582">
        <v>0</v>
      </c>
      <c r="HP582">
        <v>0</v>
      </c>
      <c r="HQ582">
        <v>0</v>
      </c>
      <c r="HR582">
        <v>0</v>
      </c>
      <c r="HS582">
        <v>0</v>
      </c>
      <c r="HT582">
        <v>0</v>
      </c>
      <c r="HU582">
        <v>0</v>
      </c>
      <c r="HV582">
        <v>0</v>
      </c>
      <c r="HW582">
        <v>0</v>
      </c>
      <c r="HX582">
        <v>0</v>
      </c>
      <c r="HY582">
        <v>0</v>
      </c>
      <c r="HZ582">
        <v>0</v>
      </c>
      <c r="IA582">
        <v>0</v>
      </c>
      <c r="IB582">
        <v>0</v>
      </c>
      <c r="IC582">
        <v>0</v>
      </c>
      <c r="ID582">
        <v>0</v>
      </c>
      <c r="IE582">
        <v>0</v>
      </c>
      <c r="IF582">
        <v>0</v>
      </c>
      <c r="IG582">
        <v>0</v>
      </c>
      <c r="IH582">
        <v>0</v>
      </c>
      <c r="II582">
        <v>0</v>
      </c>
      <c r="IJ582">
        <v>0</v>
      </c>
      <c r="IK582">
        <v>0</v>
      </c>
      <c r="IL582">
        <v>0</v>
      </c>
      <c r="IM582">
        <v>0</v>
      </c>
      <c r="IN582">
        <v>0</v>
      </c>
      <c r="IO582">
        <v>0</v>
      </c>
      <c r="IP582">
        <v>0</v>
      </c>
    </row>
    <row r="583" spans="18:250" ht="16.5" hidden="1" customHeight="1">
      <c r="R583" s="95" t="s">
        <v>450</v>
      </c>
      <c r="S583" t="s">
        <v>1350</v>
      </c>
      <c r="T583">
        <v>1</v>
      </c>
      <c r="U583">
        <v>45</v>
      </c>
      <c r="V583" s="214" t="str">
        <f t="shared" si="9"/>
        <v>LTQ300145</v>
      </c>
      <c r="W583">
        <v>32017.8</v>
      </c>
      <c r="X583">
        <v>64035.6</v>
      </c>
      <c r="Y583">
        <v>96053.4</v>
      </c>
      <c r="Z583">
        <v>128071.2</v>
      </c>
      <c r="AA583">
        <v>160089</v>
      </c>
      <c r="AB583">
        <v>192106.8</v>
      </c>
      <c r="AC583">
        <v>224124.6</v>
      </c>
      <c r="AD583">
        <v>256142.4</v>
      </c>
      <c r="AE583">
        <v>288160.2</v>
      </c>
      <c r="AF583">
        <v>320178</v>
      </c>
      <c r="AG583">
        <v>352195.8</v>
      </c>
      <c r="AH583">
        <v>384213.6</v>
      </c>
      <c r="AI583">
        <v>416231.4</v>
      </c>
      <c r="AJ583">
        <v>448249.2</v>
      </c>
      <c r="AK583">
        <v>480267</v>
      </c>
      <c r="AL583">
        <v>512284.8</v>
      </c>
      <c r="AM583">
        <v>544302.6</v>
      </c>
      <c r="AN583">
        <v>576320.4</v>
      </c>
      <c r="AO583">
        <v>608338.19999999995</v>
      </c>
      <c r="AP583">
        <v>640356</v>
      </c>
      <c r="AQ583">
        <v>672373.8</v>
      </c>
      <c r="AR583">
        <v>704391.6</v>
      </c>
      <c r="AS583">
        <v>736409.4</v>
      </c>
      <c r="AT583">
        <v>768427.2</v>
      </c>
      <c r="AU583">
        <v>800445</v>
      </c>
      <c r="AV583">
        <v>832462.8</v>
      </c>
      <c r="AW583">
        <v>864480.6</v>
      </c>
      <c r="AX583">
        <v>896498.4</v>
      </c>
      <c r="AY583">
        <v>928516.2</v>
      </c>
      <c r="AZ583">
        <v>960534</v>
      </c>
      <c r="BA583">
        <v>960534</v>
      </c>
      <c r="BB583">
        <v>960534</v>
      </c>
      <c r="BC583">
        <v>960534</v>
      </c>
      <c r="BD583">
        <v>960534</v>
      </c>
      <c r="BE583">
        <v>960534</v>
      </c>
      <c r="BF583">
        <v>960534</v>
      </c>
      <c r="BG583">
        <v>960534</v>
      </c>
      <c r="BH583">
        <v>960534</v>
      </c>
      <c r="BI583">
        <v>960534</v>
      </c>
      <c r="BJ583">
        <v>960534</v>
      </c>
      <c r="BK583">
        <v>960534</v>
      </c>
      <c r="BL583">
        <v>960534</v>
      </c>
      <c r="BM583">
        <v>960534</v>
      </c>
      <c r="BN583">
        <v>960534</v>
      </c>
      <c r="BO583">
        <v>960534</v>
      </c>
      <c r="BP583">
        <v>960534</v>
      </c>
      <c r="BQ583">
        <v>960534</v>
      </c>
      <c r="BR583">
        <v>960534</v>
      </c>
      <c r="BS583">
        <v>960534</v>
      </c>
      <c r="BT583">
        <v>960534</v>
      </c>
      <c r="BU583">
        <v>960534</v>
      </c>
      <c r="BV583">
        <v>960534</v>
      </c>
      <c r="BW583">
        <v>960534</v>
      </c>
      <c r="BX583">
        <v>960534</v>
      </c>
      <c r="BY583">
        <v>960534</v>
      </c>
      <c r="BZ583">
        <v>0</v>
      </c>
      <c r="CA583">
        <v>0</v>
      </c>
      <c r="CB583">
        <v>0</v>
      </c>
      <c r="CC583">
        <v>0</v>
      </c>
      <c r="CD583">
        <v>0</v>
      </c>
      <c r="CE583">
        <v>0</v>
      </c>
      <c r="CF583">
        <v>0</v>
      </c>
      <c r="CG583">
        <v>0</v>
      </c>
      <c r="CH583">
        <v>0</v>
      </c>
      <c r="CI583">
        <v>0</v>
      </c>
      <c r="CJ583">
        <v>0</v>
      </c>
      <c r="CK583">
        <v>0</v>
      </c>
      <c r="CL583">
        <v>0</v>
      </c>
      <c r="CM583">
        <v>0</v>
      </c>
      <c r="CN583">
        <v>0</v>
      </c>
      <c r="CO583">
        <v>0</v>
      </c>
      <c r="CP583">
        <v>0</v>
      </c>
      <c r="CQ583">
        <v>0</v>
      </c>
      <c r="CR583">
        <v>0</v>
      </c>
      <c r="CS583">
        <v>0</v>
      </c>
      <c r="CT583">
        <v>0</v>
      </c>
      <c r="CU583">
        <v>0</v>
      </c>
      <c r="CV583">
        <v>0</v>
      </c>
      <c r="CW583">
        <v>0</v>
      </c>
      <c r="CX583">
        <v>0</v>
      </c>
      <c r="CY583">
        <v>0</v>
      </c>
      <c r="CZ583">
        <v>0</v>
      </c>
      <c r="DA583">
        <v>0</v>
      </c>
      <c r="DB583">
        <v>0</v>
      </c>
      <c r="DC583">
        <v>0</v>
      </c>
      <c r="DD583">
        <v>0</v>
      </c>
      <c r="DE583">
        <v>0</v>
      </c>
      <c r="DF583">
        <v>0</v>
      </c>
      <c r="DG583">
        <v>0</v>
      </c>
      <c r="DH583">
        <v>0</v>
      </c>
      <c r="DI583">
        <v>0</v>
      </c>
      <c r="DJ583">
        <v>0</v>
      </c>
      <c r="DK583">
        <v>0</v>
      </c>
      <c r="DL583">
        <v>0</v>
      </c>
      <c r="DM583">
        <v>0</v>
      </c>
      <c r="DN583">
        <v>0</v>
      </c>
      <c r="DO583">
        <v>0</v>
      </c>
      <c r="DP583">
        <v>0</v>
      </c>
      <c r="DQ583">
        <v>0</v>
      </c>
      <c r="DR583">
        <v>0</v>
      </c>
      <c r="DS583">
        <v>0</v>
      </c>
      <c r="DT583">
        <v>0</v>
      </c>
      <c r="DU583">
        <v>0</v>
      </c>
      <c r="DV583">
        <v>0</v>
      </c>
      <c r="DW583">
        <v>0</v>
      </c>
      <c r="DX583">
        <v>0</v>
      </c>
      <c r="DY583">
        <v>0</v>
      </c>
      <c r="DZ583">
        <v>0</v>
      </c>
      <c r="EA583">
        <v>0</v>
      </c>
      <c r="EB583">
        <v>0</v>
      </c>
      <c r="EC583">
        <v>0</v>
      </c>
      <c r="EE583" s="95" t="s">
        <v>450</v>
      </c>
      <c r="EF583" t="s">
        <v>1350</v>
      </c>
      <c r="EG583">
        <v>1</v>
      </c>
      <c r="EH583">
        <v>45</v>
      </c>
      <c r="EI583" s="216" t="str">
        <f t="shared" si="10"/>
        <v>LTQ300145</v>
      </c>
      <c r="EJ583">
        <v>0</v>
      </c>
      <c r="EK583">
        <v>0</v>
      </c>
      <c r="EL583">
        <v>0</v>
      </c>
      <c r="EM583">
        <v>0</v>
      </c>
      <c r="EN583">
        <v>0</v>
      </c>
      <c r="EO583">
        <v>0</v>
      </c>
      <c r="EP583">
        <v>0</v>
      </c>
      <c r="EQ583">
        <v>0</v>
      </c>
      <c r="ER583">
        <v>0</v>
      </c>
      <c r="ES583">
        <v>0</v>
      </c>
      <c r="ET583">
        <v>0</v>
      </c>
      <c r="EU583">
        <v>0</v>
      </c>
      <c r="EV583">
        <v>0</v>
      </c>
      <c r="EW583">
        <v>0</v>
      </c>
      <c r="EX583">
        <v>0</v>
      </c>
      <c r="EY583">
        <v>0</v>
      </c>
      <c r="EZ583">
        <v>0</v>
      </c>
      <c r="FA583">
        <v>0</v>
      </c>
      <c r="FB583">
        <v>0</v>
      </c>
      <c r="FC583">
        <v>0</v>
      </c>
      <c r="FD583">
        <v>0</v>
      </c>
      <c r="FE583">
        <v>0</v>
      </c>
      <c r="FF583">
        <v>0</v>
      </c>
      <c r="FG583">
        <v>0</v>
      </c>
      <c r="FH583">
        <v>0</v>
      </c>
      <c r="FI583">
        <v>0</v>
      </c>
      <c r="FJ583">
        <v>0</v>
      </c>
      <c r="FK583">
        <v>0</v>
      </c>
      <c r="FL583">
        <v>0</v>
      </c>
      <c r="FM583">
        <v>0</v>
      </c>
      <c r="FN583">
        <v>0</v>
      </c>
      <c r="FO583">
        <v>0</v>
      </c>
      <c r="FP583">
        <v>0</v>
      </c>
      <c r="FQ583">
        <v>0</v>
      </c>
      <c r="FR583">
        <v>0</v>
      </c>
      <c r="FS583">
        <v>0</v>
      </c>
      <c r="FT583">
        <v>0</v>
      </c>
      <c r="FU583">
        <v>0</v>
      </c>
      <c r="FV583">
        <v>0</v>
      </c>
      <c r="FW583">
        <v>0</v>
      </c>
      <c r="FX583">
        <v>0</v>
      </c>
      <c r="FY583">
        <v>0</v>
      </c>
      <c r="FZ583">
        <v>0</v>
      </c>
      <c r="GA583">
        <v>0</v>
      </c>
      <c r="GB583">
        <v>0</v>
      </c>
      <c r="GC583">
        <v>0</v>
      </c>
      <c r="GD583">
        <v>0</v>
      </c>
      <c r="GE583">
        <v>0</v>
      </c>
      <c r="GF583">
        <v>0</v>
      </c>
      <c r="GG583">
        <v>0</v>
      </c>
      <c r="GH583">
        <v>0</v>
      </c>
      <c r="GI583">
        <v>0</v>
      </c>
      <c r="GJ583">
        <v>0</v>
      </c>
      <c r="GK583">
        <v>0</v>
      </c>
      <c r="GL583">
        <v>960534</v>
      </c>
      <c r="GM583">
        <v>0</v>
      </c>
      <c r="GN583">
        <v>0</v>
      </c>
      <c r="GO583">
        <v>0</v>
      </c>
      <c r="GP583">
        <v>0</v>
      </c>
      <c r="GQ583">
        <v>0</v>
      </c>
      <c r="GR583">
        <v>0</v>
      </c>
      <c r="GS583">
        <v>0</v>
      </c>
      <c r="GT583">
        <v>0</v>
      </c>
      <c r="GU583">
        <v>0</v>
      </c>
      <c r="GV583">
        <v>0</v>
      </c>
      <c r="GW583">
        <v>0</v>
      </c>
      <c r="GX583">
        <v>0</v>
      </c>
      <c r="GY583">
        <v>0</v>
      </c>
      <c r="GZ583">
        <v>0</v>
      </c>
      <c r="HA583">
        <v>0</v>
      </c>
      <c r="HB583">
        <v>0</v>
      </c>
      <c r="HC583">
        <v>0</v>
      </c>
      <c r="HD583">
        <v>0</v>
      </c>
      <c r="HE583">
        <v>0</v>
      </c>
      <c r="HF583">
        <v>0</v>
      </c>
      <c r="HG583">
        <v>0</v>
      </c>
      <c r="HH583">
        <v>0</v>
      </c>
      <c r="HI583">
        <v>0</v>
      </c>
      <c r="HJ583">
        <v>0</v>
      </c>
      <c r="HK583">
        <v>0</v>
      </c>
      <c r="HL583">
        <v>0</v>
      </c>
      <c r="HM583">
        <v>0</v>
      </c>
      <c r="HN583">
        <v>0</v>
      </c>
      <c r="HO583">
        <v>0</v>
      </c>
      <c r="HP583">
        <v>0</v>
      </c>
      <c r="HQ583">
        <v>0</v>
      </c>
      <c r="HR583">
        <v>0</v>
      </c>
      <c r="HS583">
        <v>0</v>
      </c>
      <c r="HT583">
        <v>0</v>
      </c>
      <c r="HU583">
        <v>0</v>
      </c>
      <c r="HV583">
        <v>0</v>
      </c>
      <c r="HW583">
        <v>0</v>
      </c>
      <c r="HX583">
        <v>0</v>
      </c>
      <c r="HY583">
        <v>0</v>
      </c>
      <c r="HZ583">
        <v>0</v>
      </c>
      <c r="IA583">
        <v>0</v>
      </c>
      <c r="IB583">
        <v>0</v>
      </c>
      <c r="IC583">
        <v>0</v>
      </c>
      <c r="ID583">
        <v>0</v>
      </c>
      <c r="IE583">
        <v>0</v>
      </c>
      <c r="IF583">
        <v>0</v>
      </c>
      <c r="IG583">
        <v>0</v>
      </c>
      <c r="IH583">
        <v>0</v>
      </c>
      <c r="II583">
        <v>0</v>
      </c>
      <c r="IJ583">
        <v>0</v>
      </c>
      <c r="IK583">
        <v>0</v>
      </c>
      <c r="IL583">
        <v>0</v>
      </c>
      <c r="IM583">
        <v>0</v>
      </c>
      <c r="IN583">
        <v>0</v>
      </c>
      <c r="IO583">
        <v>0</v>
      </c>
      <c r="IP583">
        <v>0</v>
      </c>
    </row>
    <row r="584" spans="18:250" ht="16.5" hidden="1" customHeight="1">
      <c r="R584" s="95" t="s">
        <v>450</v>
      </c>
      <c r="S584" t="s">
        <v>1350</v>
      </c>
      <c r="T584">
        <v>1</v>
      </c>
      <c r="U584">
        <v>46</v>
      </c>
      <c r="V584" s="214" t="str">
        <f t="shared" si="9"/>
        <v>LTQ300146</v>
      </c>
      <c r="W584">
        <v>33272.400000000001</v>
      </c>
      <c r="X584">
        <v>66544.800000000003</v>
      </c>
      <c r="Y584">
        <v>99817.2</v>
      </c>
      <c r="Z584">
        <v>133089.60000000001</v>
      </c>
      <c r="AA584">
        <v>166362</v>
      </c>
      <c r="AB584">
        <v>199634.4</v>
      </c>
      <c r="AC584">
        <v>232906.8</v>
      </c>
      <c r="AD584">
        <v>266179.20000000001</v>
      </c>
      <c r="AE584">
        <v>299451.59999999998</v>
      </c>
      <c r="AF584">
        <v>332724</v>
      </c>
      <c r="AG584">
        <v>365996.4</v>
      </c>
      <c r="AH584">
        <v>399268.8</v>
      </c>
      <c r="AI584">
        <v>432541.2</v>
      </c>
      <c r="AJ584">
        <v>465813.6</v>
      </c>
      <c r="AK584">
        <v>499086</v>
      </c>
      <c r="AL584">
        <v>532358.40000000002</v>
      </c>
      <c r="AM584">
        <v>565630.80000000005</v>
      </c>
      <c r="AN584">
        <v>598903.19999999995</v>
      </c>
      <c r="AO584">
        <v>632175.6</v>
      </c>
      <c r="AP584">
        <v>665448</v>
      </c>
      <c r="AQ584">
        <v>698720.4</v>
      </c>
      <c r="AR584">
        <v>731992.8</v>
      </c>
      <c r="AS584">
        <v>765265.2</v>
      </c>
      <c r="AT584">
        <v>798537.6</v>
      </c>
      <c r="AU584">
        <v>831810</v>
      </c>
      <c r="AV584">
        <v>865082.4</v>
      </c>
      <c r="AW584">
        <v>898354.8</v>
      </c>
      <c r="AX584">
        <v>931627.2</v>
      </c>
      <c r="AY584">
        <v>964899.6</v>
      </c>
      <c r="AZ584">
        <v>998172</v>
      </c>
      <c r="BA584">
        <v>998172</v>
      </c>
      <c r="BB584">
        <v>998172</v>
      </c>
      <c r="BC584">
        <v>998172</v>
      </c>
      <c r="BD584">
        <v>998172</v>
      </c>
      <c r="BE584">
        <v>998172</v>
      </c>
      <c r="BF584">
        <v>998172</v>
      </c>
      <c r="BG584">
        <v>998172</v>
      </c>
      <c r="BH584">
        <v>998172</v>
      </c>
      <c r="BI584">
        <v>998172</v>
      </c>
      <c r="BJ584">
        <v>998172</v>
      </c>
      <c r="BK584">
        <v>998172</v>
      </c>
      <c r="BL584">
        <v>998172</v>
      </c>
      <c r="BM584">
        <v>998172</v>
      </c>
      <c r="BN584">
        <v>998172</v>
      </c>
      <c r="BO584">
        <v>998172</v>
      </c>
      <c r="BP584">
        <v>998172</v>
      </c>
      <c r="BQ584">
        <v>998172</v>
      </c>
      <c r="BR584">
        <v>998172</v>
      </c>
      <c r="BS584">
        <v>998172</v>
      </c>
      <c r="BT584">
        <v>998172</v>
      </c>
      <c r="BU584">
        <v>998172</v>
      </c>
      <c r="BV584">
        <v>998172</v>
      </c>
      <c r="BW584">
        <v>998172</v>
      </c>
      <c r="BX584">
        <v>998172</v>
      </c>
      <c r="BY584">
        <v>0</v>
      </c>
      <c r="BZ584">
        <v>0</v>
      </c>
      <c r="CA584">
        <v>0</v>
      </c>
      <c r="CB584">
        <v>0</v>
      </c>
      <c r="CC584">
        <v>0</v>
      </c>
      <c r="CD584">
        <v>0</v>
      </c>
      <c r="CE584">
        <v>0</v>
      </c>
      <c r="CF584">
        <v>0</v>
      </c>
      <c r="CG584">
        <v>0</v>
      </c>
      <c r="CH584">
        <v>0</v>
      </c>
      <c r="CI584">
        <v>0</v>
      </c>
      <c r="CJ584">
        <v>0</v>
      </c>
      <c r="CK584">
        <v>0</v>
      </c>
      <c r="CL584">
        <v>0</v>
      </c>
      <c r="CM584">
        <v>0</v>
      </c>
      <c r="CN584">
        <v>0</v>
      </c>
      <c r="CO584">
        <v>0</v>
      </c>
      <c r="CP584">
        <v>0</v>
      </c>
      <c r="CQ584">
        <v>0</v>
      </c>
      <c r="CR584">
        <v>0</v>
      </c>
      <c r="CS584">
        <v>0</v>
      </c>
      <c r="CT584">
        <v>0</v>
      </c>
      <c r="CU584">
        <v>0</v>
      </c>
      <c r="CV584">
        <v>0</v>
      </c>
      <c r="CW584">
        <v>0</v>
      </c>
      <c r="CX584">
        <v>0</v>
      </c>
      <c r="CY584">
        <v>0</v>
      </c>
      <c r="CZ584">
        <v>0</v>
      </c>
      <c r="DA584">
        <v>0</v>
      </c>
      <c r="DB584">
        <v>0</v>
      </c>
      <c r="DC584">
        <v>0</v>
      </c>
      <c r="DD584">
        <v>0</v>
      </c>
      <c r="DE584">
        <v>0</v>
      </c>
      <c r="DF584">
        <v>0</v>
      </c>
      <c r="DG584">
        <v>0</v>
      </c>
      <c r="DH584">
        <v>0</v>
      </c>
      <c r="DI584">
        <v>0</v>
      </c>
      <c r="DJ584">
        <v>0</v>
      </c>
      <c r="DK584">
        <v>0</v>
      </c>
      <c r="DL584">
        <v>0</v>
      </c>
      <c r="DM584">
        <v>0</v>
      </c>
      <c r="DN584">
        <v>0</v>
      </c>
      <c r="DO584">
        <v>0</v>
      </c>
      <c r="DP584">
        <v>0</v>
      </c>
      <c r="DQ584">
        <v>0</v>
      </c>
      <c r="DR584">
        <v>0</v>
      </c>
      <c r="DS584">
        <v>0</v>
      </c>
      <c r="DT584">
        <v>0</v>
      </c>
      <c r="DU584">
        <v>0</v>
      </c>
      <c r="DV584">
        <v>0</v>
      </c>
      <c r="DW584">
        <v>0</v>
      </c>
      <c r="DX584">
        <v>0</v>
      </c>
      <c r="DY584">
        <v>0</v>
      </c>
      <c r="DZ584">
        <v>0</v>
      </c>
      <c r="EA584">
        <v>0</v>
      </c>
      <c r="EB584">
        <v>0</v>
      </c>
      <c r="EC584">
        <v>0</v>
      </c>
      <c r="EE584" s="95" t="s">
        <v>450</v>
      </c>
      <c r="EF584" t="s">
        <v>1350</v>
      </c>
      <c r="EG584">
        <v>1</v>
      </c>
      <c r="EH584">
        <v>46</v>
      </c>
      <c r="EI584" s="216" t="str">
        <f t="shared" si="10"/>
        <v>LTQ300146</v>
      </c>
      <c r="EJ584">
        <v>0</v>
      </c>
      <c r="EK584">
        <v>0</v>
      </c>
      <c r="EL584">
        <v>0</v>
      </c>
      <c r="EM584">
        <v>0</v>
      </c>
      <c r="EN584">
        <v>0</v>
      </c>
      <c r="EO584">
        <v>0</v>
      </c>
      <c r="EP584">
        <v>0</v>
      </c>
      <c r="EQ584">
        <v>0</v>
      </c>
      <c r="ER584">
        <v>0</v>
      </c>
      <c r="ES584">
        <v>0</v>
      </c>
      <c r="ET584">
        <v>0</v>
      </c>
      <c r="EU584">
        <v>0</v>
      </c>
      <c r="EV584">
        <v>0</v>
      </c>
      <c r="EW584">
        <v>0</v>
      </c>
      <c r="EX584">
        <v>0</v>
      </c>
      <c r="EY584">
        <v>0</v>
      </c>
      <c r="EZ584">
        <v>0</v>
      </c>
      <c r="FA584">
        <v>0</v>
      </c>
      <c r="FB584">
        <v>0</v>
      </c>
      <c r="FC584">
        <v>0</v>
      </c>
      <c r="FD584">
        <v>0</v>
      </c>
      <c r="FE584">
        <v>0</v>
      </c>
      <c r="FF584">
        <v>0</v>
      </c>
      <c r="FG584">
        <v>0</v>
      </c>
      <c r="FH584">
        <v>0</v>
      </c>
      <c r="FI584">
        <v>0</v>
      </c>
      <c r="FJ584">
        <v>0</v>
      </c>
      <c r="FK584">
        <v>0</v>
      </c>
      <c r="FL584">
        <v>0</v>
      </c>
      <c r="FM584">
        <v>0</v>
      </c>
      <c r="FN584">
        <v>0</v>
      </c>
      <c r="FO584">
        <v>0</v>
      </c>
      <c r="FP584">
        <v>0</v>
      </c>
      <c r="FQ584">
        <v>0</v>
      </c>
      <c r="FR584">
        <v>0</v>
      </c>
      <c r="FS584">
        <v>0</v>
      </c>
      <c r="FT584">
        <v>0</v>
      </c>
      <c r="FU584">
        <v>0</v>
      </c>
      <c r="FV584">
        <v>0</v>
      </c>
      <c r="FW584">
        <v>0</v>
      </c>
      <c r="FX584">
        <v>0</v>
      </c>
      <c r="FY584">
        <v>0</v>
      </c>
      <c r="FZ584">
        <v>0</v>
      </c>
      <c r="GA584">
        <v>0</v>
      </c>
      <c r="GB584">
        <v>0</v>
      </c>
      <c r="GC584">
        <v>0</v>
      </c>
      <c r="GD584">
        <v>0</v>
      </c>
      <c r="GE584">
        <v>0</v>
      </c>
      <c r="GF584">
        <v>0</v>
      </c>
      <c r="GG584">
        <v>0</v>
      </c>
      <c r="GH584">
        <v>0</v>
      </c>
      <c r="GI584">
        <v>0</v>
      </c>
      <c r="GJ584">
        <v>0</v>
      </c>
      <c r="GK584">
        <v>998172</v>
      </c>
      <c r="GL584">
        <v>0</v>
      </c>
      <c r="GM584">
        <v>0</v>
      </c>
      <c r="GN584">
        <v>0</v>
      </c>
      <c r="GO584">
        <v>0</v>
      </c>
      <c r="GP584">
        <v>0</v>
      </c>
      <c r="GQ584">
        <v>0</v>
      </c>
      <c r="GR584">
        <v>0</v>
      </c>
      <c r="GS584">
        <v>0</v>
      </c>
      <c r="GT584">
        <v>0</v>
      </c>
      <c r="GU584">
        <v>0</v>
      </c>
      <c r="GV584">
        <v>0</v>
      </c>
      <c r="GW584">
        <v>0</v>
      </c>
      <c r="GX584">
        <v>0</v>
      </c>
      <c r="GY584">
        <v>0</v>
      </c>
      <c r="GZ584">
        <v>0</v>
      </c>
      <c r="HA584">
        <v>0</v>
      </c>
      <c r="HB584">
        <v>0</v>
      </c>
      <c r="HC584">
        <v>0</v>
      </c>
      <c r="HD584">
        <v>0</v>
      </c>
      <c r="HE584">
        <v>0</v>
      </c>
      <c r="HF584">
        <v>0</v>
      </c>
      <c r="HG584">
        <v>0</v>
      </c>
      <c r="HH584">
        <v>0</v>
      </c>
      <c r="HI584">
        <v>0</v>
      </c>
      <c r="HJ584">
        <v>0</v>
      </c>
      <c r="HK584">
        <v>0</v>
      </c>
      <c r="HL584">
        <v>0</v>
      </c>
      <c r="HM584">
        <v>0</v>
      </c>
      <c r="HN584">
        <v>0</v>
      </c>
      <c r="HO584">
        <v>0</v>
      </c>
      <c r="HP584">
        <v>0</v>
      </c>
      <c r="HQ584">
        <v>0</v>
      </c>
      <c r="HR584">
        <v>0</v>
      </c>
      <c r="HS584">
        <v>0</v>
      </c>
      <c r="HT584">
        <v>0</v>
      </c>
      <c r="HU584">
        <v>0</v>
      </c>
      <c r="HV584">
        <v>0</v>
      </c>
      <c r="HW584">
        <v>0</v>
      </c>
      <c r="HX584">
        <v>0</v>
      </c>
      <c r="HY584">
        <v>0</v>
      </c>
      <c r="HZ584">
        <v>0</v>
      </c>
      <c r="IA584">
        <v>0</v>
      </c>
      <c r="IB584">
        <v>0</v>
      </c>
      <c r="IC584">
        <v>0</v>
      </c>
      <c r="ID584">
        <v>0</v>
      </c>
      <c r="IE584">
        <v>0</v>
      </c>
      <c r="IF584">
        <v>0</v>
      </c>
      <c r="IG584">
        <v>0</v>
      </c>
      <c r="IH584">
        <v>0</v>
      </c>
      <c r="II584">
        <v>0</v>
      </c>
      <c r="IJ584">
        <v>0</v>
      </c>
      <c r="IK584">
        <v>0</v>
      </c>
      <c r="IL584">
        <v>0</v>
      </c>
      <c r="IM584">
        <v>0</v>
      </c>
      <c r="IN584">
        <v>0</v>
      </c>
      <c r="IO584">
        <v>0</v>
      </c>
      <c r="IP584">
        <v>0</v>
      </c>
    </row>
    <row r="585" spans="18:250" ht="16.5" hidden="1" customHeight="1">
      <c r="R585" s="95" t="s">
        <v>450</v>
      </c>
      <c r="S585" t="s">
        <v>1350</v>
      </c>
      <c r="T585">
        <v>1</v>
      </c>
      <c r="U585">
        <v>47</v>
      </c>
      <c r="V585" s="214" t="str">
        <f t="shared" si="9"/>
        <v>LTQ300147</v>
      </c>
      <c r="W585">
        <v>34537.199999999997</v>
      </c>
      <c r="X585">
        <v>69074.399999999994</v>
      </c>
      <c r="Y585">
        <v>103611.6</v>
      </c>
      <c r="Z585">
        <v>138148.79999999999</v>
      </c>
      <c r="AA585">
        <v>172686</v>
      </c>
      <c r="AB585">
        <v>207223.2</v>
      </c>
      <c r="AC585">
        <v>241760.4</v>
      </c>
      <c r="AD585">
        <v>276297.59999999998</v>
      </c>
      <c r="AE585">
        <v>310834.8</v>
      </c>
      <c r="AF585">
        <v>345372</v>
      </c>
      <c r="AG585">
        <v>379909.2</v>
      </c>
      <c r="AH585">
        <v>414446.4</v>
      </c>
      <c r="AI585">
        <v>448983.6</v>
      </c>
      <c r="AJ585">
        <v>483520.8</v>
      </c>
      <c r="AK585">
        <v>518058</v>
      </c>
      <c r="AL585">
        <v>552595.19999999995</v>
      </c>
      <c r="AM585">
        <v>587132.4</v>
      </c>
      <c r="AN585">
        <v>621669.6</v>
      </c>
      <c r="AO585">
        <v>656206.80000000005</v>
      </c>
      <c r="AP585">
        <v>690744</v>
      </c>
      <c r="AQ585">
        <v>725281.2</v>
      </c>
      <c r="AR585">
        <v>759818.4</v>
      </c>
      <c r="AS585">
        <v>794355.6</v>
      </c>
      <c r="AT585">
        <v>828892.8</v>
      </c>
      <c r="AU585">
        <v>863430</v>
      </c>
      <c r="AV585">
        <v>897967.2</v>
      </c>
      <c r="AW585">
        <v>932504.4</v>
      </c>
      <c r="AX585">
        <v>967041.6</v>
      </c>
      <c r="AY585">
        <v>1001578.8</v>
      </c>
      <c r="AZ585">
        <v>1036116</v>
      </c>
      <c r="BA585">
        <v>1036116</v>
      </c>
      <c r="BB585">
        <v>1036116</v>
      </c>
      <c r="BC585">
        <v>1036116</v>
      </c>
      <c r="BD585">
        <v>1036116</v>
      </c>
      <c r="BE585">
        <v>1036116</v>
      </c>
      <c r="BF585">
        <v>1036116</v>
      </c>
      <c r="BG585">
        <v>1036116</v>
      </c>
      <c r="BH585">
        <v>1036116</v>
      </c>
      <c r="BI585">
        <v>1036116</v>
      </c>
      <c r="BJ585">
        <v>1036116</v>
      </c>
      <c r="BK585">
        <v>1036116</v>
      </c>
      <c r="BL585">
        <v>1036116</v>
      </c>
      <c r="BM585">
        <v>1036116</v>
      </c>
      <c r="BN585">
        <v>1036116</v>
      </c>
      <c r="BO585">
        <v>1036116</v>
      </c>
      <c r="BP585">
        <v>1036116</v>
      </c>
      <c r="BQ585">
        <v>1036116</v>
      </c>
      <c r="BR585">
        <v>1036116</v>
      </c>
      <c r="BS585">
        <v>1036116</v>
      </c>
      <c r="BT585">
        <v>1036116</v>
      </c>
      <c r="BU585">
        <v>1036116</v>
      </c>
      <c r="BV585">
        <v>1036116</v>
      </c>
      <c r="BW585">
        <v>1036116</v>
      </c>
      <c r="BX585">
        <v>0</v>
      </c>
      <c r="BY585">
        <v>0</v>
      </c>
      <c r="BZ585">
        <v>0</v>
      </c>
      <c r="CA585">
        <v>0</v>
      </c>
      <c r="CB585">
        <v>0</v>
      </c>
      <c r="CC585">
        <v>0</v>
      </c>
      <c r="CD585">
        <v>0</v>
      </c>
      <c r="CE585">
        <v>0</v>
      </c>
      <c r="CF585">
        <v>0</v>
      </c>
      <c r="CG585">
        <v>0</v>
      </c>
      <c r="CH585">
        <v>0</v>
      </c>
      <c r="CI585">
        <v>0</v>
      </c>
      <c r="CJ585">
        <v>0</v>
      </c>
      <c r="CK585">
        <v>0</v>
      </c>
      <c r="CL585">
        <v>0</v>
      </c>
      <c r="CM585">
        <v>0</v>
      </c>
      <c r="CN585">
        <v>0</v>
      </c>
      <c r="CO585">
        <v>0</v>
      </c>
      <c r="CP585">
        <v>0</v>
      </c>
      <c r="CQ585">
        <v>0</v>
      </c>
      <c r="CR585">
        <v>0</v>
      </c>
      <c r="CS585">
        <v>0</v>
      </c>
      <c r="CT585">
        <v>0</v>
      </c>
      <c r="CU585">
        <v>0</v>
      </c>
      <c r="CV585">
        <v>0</v>
      </c>
      <c r="CW585">
        <v>0</v>
      </c>
      <c r="CX585">
        <v>0</v>
      </c>
      <c r="CY585">
        <v>0</v>
      </c>
      <c r="CZ585">
        <v>0</v>
      </c>
      <c r="DA585">
        <v>0</v>
      </c>
      <c r="DB585">
        <v>0</v>
      </c>
      <c r="DC585">
        <v>0</v>
      </c>
      <c r="DD585">
        <v>0</v>
      </c>
      <c r="DE585">
        <v>0</v>
      </c>
      <c r="DF585">
        <v>0</v>
      </c>
      <c r="DG585">
        <v>0</v>
      </c>
      <c r="DH585">
        <v>0</v>
      </c>
      <c r="DI585">
        <v>0</v>
      </c>
      <c r="DJ585">
        <v>0</v>
      </c>
      <c r="DK585">
        <v>0</v>
      </c>
      <c r="DL585">
        <v>0</v>
      </c>
      <c r="DM585">
        <v>0</v>
      </c>
      <c r="DN585">
        <v>0</v>
      </c>
      <c r="DO585">
        <v>0</v>
      </c>
      <c r="DP585">
        <v>0</v>
      </c>
      <c r="DQ585">
        <v>0</v>
      </c>
      <c r="DR585">
        <v>0</v>
      </c>
      <c r="DS585">
        <v>0</v>
      </c>
      <c r="DT585">
        <v>0</v>
      </c>
      <c r="DU585">
        <v>0</v>
      </c>
      <c r="DV585">
        <v>0</v>
      </c>
      <c r="DW585">
        <v>0</v>
      </c>
      <c r="DX585">
        <v>0</v>
      </c>
      <c r="DY585">
        <v>0</v>
      </c>
      <c r="DZ585">
        <v>0</v>
      </c>
      <c r="EA585">
        <v>0</v>
      </c>
      <c r="EB585">
        <v>0</v>
      </c>
      <c r="EC585">
        <v>0</v>
      </c>
      <c r="EE585" s="95" t="s">
        <v>450</v>
      </c>
      <c r="EF585" t="s">
        <v>1350</v>
      </c>
      <c r="EG585">
        <v>1</v>
      </c>
      <c r="EH585">
        <v>47</v>
      </c>
      <c r="EI585" s="216" t="str">
        <f t="shared" si="10"/>
        <v>LTQ300147</v>
      </c>
      <c r="EJ585">
        <v>0</v>
      </c>
      <c r="EK585">
        <v>0</v>
      </c>
      <c r="EL585">
        <v>0</v>
      </c>
      <c r="EM585">
        <v>0</v>
      </c>
      <c r="EN585">
        <v>0</v>
      </c>
      <c r="EO585">
        <v>0</v>
      </c>
      <c r="EP585">
        <v>0</v>
      </c>
      <c r="EQ585">
        <v>0</v>
      </c>
      <c r="ER585">
        <v>0</v>
      </c>
      <c r="ES585">
        <v>0</v>
      </c>
      <c r="ET585">
        <v>0</v>
      </c>
      <c r="EU585">
        <v>0</v>
      </c>
      <c r="EV585">
        <v>0</v>
      </c>
      <c r="EW585">
        <v>0</v>
      </c>
      <c r="EX585">
        <v>0</v>
      </c>
      <c r="EY585">
        <v>0</v>
      </c>
      <c r="EZ585">
        <v>0</v>
      </c>
      <c r="FA585">
        <v>0</v>
      </c>
      <c r="FB585">
        <v>0</v>
      </c>
      <c r="FC585">
        <v>0</v>
      </c>
      <c r="FD585">
        <v>0</v>
      </c>
      <c r="FE585">
        <v>0</v>
      </c>
      <c r="FF585">
        <v>0</v>
      </c>
      <c r="FG585">
        <v>0</v>
      </c>
      <c r="FH585">
        <v>0</v>
      </c>
      <c r="FI585">
        <v>0</v>
      </c>
      <c r="FJ585">
        <v>0</v>
      </c>
      <c r="FK585">
        <v>0</v>
      </c>
      <c r="FL585">
        <v>0</v>
      </c>
      <c r="FM585">
        <v>0</v>
      </c>
      <c r="FN585">
        <v>0</v>
      </c>
      <c r="FO585">
        <v>0</v>
      </c>
      <c r="FP585">
        <v>0</v>
      </c>
      <c r="FQ585">
        <v>0</v>
      </c>
      <c r="FR585">
        <v>0</v>
      </c>
      <c r="FS585">
        <v>0</v>
      </c>
      <c r="FT585">
        <v>0</v>
      </c>
      <c r="FU585">
        <v>0</v>
      </c>
      <c r="FV585">
        <v>0</v>
      </c>
      <c r="FW585">
        <v>0</v>
      </c>
      <c r="FX585">
        <v>0</v>
      </c>
      <c r="FY585">
        <v>0</v>
      </c>
      <c r="FZ585">
        <v>0</v>
      </c>
      <c r="GA585">
        <v>0</v>
      </c>
      <c r="GB585">
        <v>0</v>
      </c>
      <c r="GC585">
        <v>0</v>
      </c>
      <c r="GD585">
        <v>0</v>
      </c>
      <c r="GE585">
        <v>0</v>
      </c>
      <c r="GF585">
        <v>0</v>
      </c>
      <c r="GG585">
        <v>0</v>
      </c>
      <c r="GH585">
        <v>0</v>
      </c>
      <c r="GI585">
        <v>0</v>
      </c>
      <c r="GJ585">
        <v>1036116</v>
      </c>
      <c r="GK585">
        <v>0</v>
      </c>
      <c r="GL585">
        <v>0</v>
      </c>
      <c r="GM585">
        <v>0</v>
      </c>
      <c r="GN585">
        <v>0</v>
      </c>
      <c r="GO585">
        <v>0</v>
      </c>
      <c r="GP585">
        <v>0</v>
      </c>
      <c r="GQ585">
        <v>0</v>
      </c>
      <c r="GR585">
        <v>0</v>
      </c>
      <c r="GS585">
        <v>0</v>
      </c>
      <c r="GT585">
        <v>0</v>
      </c>
      <c r="GU585">
        <v>0</v>
      </c>
      <c r="GV585">
        <v>0</v>
      </c>
      <c r="GW585">
        <v>0</v>
      </c>
      <c r="GX585">
        <v>0</v>
      </c>
      <c r="GY585">
        <v>0</v>
      </c>
      <c r="GZ585">
        <v>0</v>
      </c>
      <c r="HA585">
        <v>0</v>
      </c>
      <c r="HB585">
        <v>0</v>
      </c>
      <c r="HC585">
        <v>0</v>
      </c>
      <c r="HD585">
        <v>0</v>
      </c>
      <c r="HE585">
        <v>0</v>
      </c>
      <c r="HF585">
        <v>0</v>
      </c>
      <c r="HG585">
        <v>0</v>
      </c>
      <c r="HH585">
        <v>0</v>
      </c>
      <c r="HI585">
        <v>0</v>
      </c>
      <c r="HJ585">
        <v>0</v>
      </c>
      <c r="HK585">
        <v>0</v>
      </c>
      <c r="HL585">
        <v>0</v>
      </c>
      <c r="HM585">
        <v>0</v>
      </c>
      <c r="HN585">
        <v>0</v>
      </c>
      <c r="HO585">
        <v>0</v>
      </c>
      <c r="HP585">
        <v>0</v>
      </c>
      <c r="HQ585">
        <v>0</v>
      </c>
      <c r="HR585">
        <v>0</v>
      </c>
      <c r="HS585">
        <v>0</v>
      </c>
      <c r="HT585">
        <v>0</v>
      </c>
      <c r="HU585">
        <v>0</v>
      </c>
      <c r="HV585">
        <v>0</v>
      </c>
      <c r="HW585">
        <v>0</v>
      </c>
      <c r="HX585">
        <v>0</v>
      </c>
      <c r="HY585">
        <v>0</v>
      </c>
      <c r="HZ585">
        <v>0</v>
      </c>
      <c r="IA585">
        <v>0</v>
      </c>
      <c r="IB585">
        <v>0</v>
      </c>
      <c r="IC585">
        <v>0</v>
      </c>
      <c r="ID585">
        <v>0</v>
      </c>
      <c r="IE585">
        <v>0</v>
      </c>
      <c r="IF585">
        <v>0</v>
      </c>
      <c r="IG585">
        <v>0</v>
      </c>
      <c r="IH585">
        <v>0</v>
      </c>
      <c r="II585">
        <v>0</v>
      </c>
      <c r="IJ585">
        <v>0</v>
      </c>
      <c r="IK585">
        <v>0</v>
      </c>
      <c r="IL585">
        <v>0</v>
      </c>
      <c r="IM585">
        <v>0</v>
      </c>
      <c r="IN585">
        <v>0</v>
      </c>
      <c r="IO585">
        <v>0</v>
      </c>
      <c r="IP585">
        <v>0</v>
      </c>
    </row>
    <row r="586" spans="18:250" ht="16.5" hidden="1" customHeight="1">
      <c r="R586" s="95" t="s">
        <v>450</v>
      </c>
      <c r="S586" t="s">
        <v>1350</v>
      </c>
      <c r="T586">
        <v>1</v>
      </c>
      <c r="U586">
        <v>48</v>
      </c>
      <c r="V586" s="214" t="str">
        <f t="shared" si="9"/>
        <v>LTQ300148</v>
      </c>
      <c r="W586">
        <v>35791.800000000003</v>
      </c>
      <c r="X586">
        <v>71583.600000000006</v>
      </c>
      <c r="Y586">
        <v>107375.4</v>
      </c>
      <c r="Z586">
        <v>143167.20000000001</v>
      </c>
      <c r="AA586">
        <v>178959</v>
      </c>
      <c r="AB586">
        <v>214750.8</v>
      </c>
      <c r="AC586">
        <v>250542.6</v>
      </c>
      <c r="AD586">
        <v>286334.40000000002</v>
      </c>
      <c r="AE586">
        <v>322126.2</v>
      </c>
      <c r="AF586">
        <v>357918</v>
      </c>
      <c r="AG586">
        <v>393709.8</v>
      </c>
      <c r="AH586">
        <v>429501.6</v>
      </c>
      <c r="AI586">
        <v>465293.4</v>
      </c>
      <c r="AJ586">
        <v>501085.2</v>
      </c>
      <c r="AK586">
        <v>536877</v>
      </c>
      <c r="AL586">
        <v>572668.80000000005</v>
      </c>
      <c r="AM586">
        <v>608460.6</v>
      </c>
      <c r="AN586">
        <v>644252.4</v>
      </c>
      <c r="AO586">
        <v>680044.2</v>
      </c>
      <c r="AP586">
        <v>715836</v>
      </c>
      <c r="AQ586">
        <v>751627.8</v>
      </c>
      <c r="AR586">
        <v>787419.6</v>
      </c>
      <c r="AS586">
        <v>823211.4</v>
      </c>
      <c r="AT586">
        <v>859003.2</v>
      </c>
      <c r="AU586">
        <v>894795</v>
      </c>
      <c r="AV586">
        <v>930586.8</v>
      </c>
      <c r="AW586">
        <v>966378.6</v>
      </c>
      <c r="AX586">
        <v>1002170.4</v>
      </c>
      <c r="AY586">
        <v>1037962.2</v>
      </c>
      <c r="AZ586">
        <v>1073754</v>
      </c>
      <c r="BA586">
        <v>1073754</v>
      </c>
      <c r="BB586">
        <v>1073754</v>
      </c>
      <c r="BC586">
        <v>1073754</v>
      </c>
      <c r="BD586">
        <v>1073754</v>
      </c>
      <c r="BE586">
        <v>1073754</v>
      </c>
      <c r="BF586">
        <v>1073754</v>
      </c>
      <c r="BG586">
        <v>1073754</v>
      </c>
      <c r="BH586">
        <v>1073754</v>
      </c>
      <c r="BI586">
        <v>1073754</v>
      </c>
      <c r="BJ586">
        <v>1073754</v>
      </c>
      <c r="BK586">
        <v>1073754</v>
      </c>
      <c r="BL586">
        <v>1073754</v>
      </c>
      <c r="BM586">
        <v>1073754</v>
      </c>
      <c r="BN586">
        <v>1073754</v>
      </c>
      <c r="BO586">
        <v>1073754</v>
      </c>
      <c r="BP586">
        <v>1073754</v>
      </c>
      <c r="BQ586">
        <v>1073754</v>
      </c>
      <c r="BR586">
        <v>1073754</v>
      </c>
      <c r="BS586">
        <v>1073754</v>
      </c>
      <c r="BT586">
        <v>1073754</v>
      </c>
      <c r="BU586">
        <v>1073754</v>
      </c>
      <c r="BV586">
        <v>1073754</v>
      </c>
      <c r="BW586">
        <v>0</v>
      </c>
      <c r="BX586">
        <v>0</v>
      </c>
      <c r="BY586">
        <v>0</v>
      </c>
      <c r="BZ586">
        <v>0</v>
      </c>
      <c r="CA586">
        <v>0</v>
      </c>
      <c r="CB586">
        <v>0</v>
      </c>
      <c r="CC586">
        <v>0</v>
      </c>
      <c r="CD586">
        <v>0</v>
      </c>
      <c r="CE586">
        <v>0</v>
      </c>
      <c r="CF586">
        <v>0</v>
      </c>
      <c r="CG586">
        <v>0</v>
      </c>
      <c r="CH586">
        <v>0</v>
      </c>
      <c r="CI586">
        <v>0</v>
      </c>
      <c r="CJ586">
        <v>0</v>
      </c>
      <c r="CK586">
        <v>0</v>
      </c>
      <c r="CL586">
        <v>0</v>
      </c>
      <c r="CM586">
        <v>0</v>
      </c>
      <c r="CN586">
        <v>0</v>
      </c>
      <c r="CO586">
        <v>0</v>
      </c>
      <c r="CP586">
        <v>0</v>
      </c>
      <c r="CQ586">
        <v>0</v>
      </c>
      <c r="CR586">
        <v>0</v>
      </c>
      <c r="CS586">
        <v>0</v>
      </c>
      <c r="CT586">
        <v>0</v>
      </c>
      <c r="CU586">
        <v>0</v>
      </c>
      <c r="CV586">
        <v>0</v>
      </c>
      <c r="CW586">
        <v>0</v>
      </c>
      <c r="CX586">
        <v>0</v>
      </c>
      <c r="CY586">
        <v>0</v>
      </c>
      <c r="CZ586">
        <v>0</v>
      </c>
      <c r="DA586">
        <v>0</v>
      </c>
      <c r="DB586">
        <v>0</v>
      </c>
      <c r="DC586">
        <v>0</v>
      </c>
      <c r="DD586">
        <v>0</v>
      </c>
      <c r="DE586">
        <v>0</v>
      </c>
      <c r="DF586">
        <v>0</v>
      </c>
      <c r="DG586">
        <v>0</v>
      </c>
      <c r="DH586">
        <v>0</v>
      </c>
      <c r="DI586">
        <v>0</v>
      </c>
      <c r="DJ586">
        <v>0</v>
      </c>
      <c r="DK586">
        <v>0</v>
      </c>
      <c r="DL586">
        <v>0</v>
      </c>
      <c r="DM586">
        <v>0</v>
      </c>
      <c r="DN586">
        <v>0</v>
      </c>
      <c r="DO586">
        <v>0</v>
      </c>
      <c r="DP586">
        <v>0</v>
      </c>
      <c r="DQ586">
        <v>0</v>
      </c>
      <c r="DR586">
        <v>0</v>
      </c>
      <c r="DS586">
        <v>0</v>
      </c>
      <c r="DT586">
        <v>0</v>
      </c>
      <c r="DU586">
        <v>0</v>
      </c>
      <c r="DV586">
        <v>0</v>
      </c>
      <c r="DW586">
        <v>0</v>
      </c>
      <c r="DX586">
        <v>0</v>
      </c>
      <c r="DY586">
        <v>0</v>
      </c>
      <c r="DZ586">
        <v>0</v>
      </c>
      <c r="EA586">
        <v>0</v>
      </c>
      <c r="EB586">
        <v>0</v>
      </c>
      <c r="EC586">
        <v>0</v>
      </c>
      <c r="EE586" s="95" t="s">
        <v>450</v>
      </c>
      <c r="EF586" t="s">
        <v>1350</v>
      </c>
      <c r="EG586">
        <v>1</v>
      </c>
      <c r="EH586">
        <v>48</v>
      </c>
      <c r="EI586" s="216" t="str">
        <f t="shared" si="10"/>
        <v>LTQ300148</v>
      </c>
      <c r="EJ586">
        <v>0</v>
      </c>
      <c r="EK586">
        <v>0</v>
      </c>
      <c r="EL586">
        <v>0</v>
      </c>
      <c r="EM586">
        <v>0</v>
      </c>
      <c r="EN586">
        <v>0</v>
      </c>
      <c r="EO586">
        <v>0</v>
      </c>
      <c r="EP586">
        <v>0</v>
      </c>
      <c r="EQ586">
        <v>0</v>
      </c>
      <c r="ER586">
        <v>0</v>
      </c>
      <c r="ES586">
        <v>0</v>
      </c>
      <c r="ET586">
        <v>0</v>
      </c>
      <c r="EU586">
        <v>0</v>
      </c>
      <c r="EV586">
        <v>0</v>
      </c>
      <c r="EW586">
        <v>0</v>
      </c>
      <c r="EX586">
        <v>0</v>
      </c>
      <c r="EY586">
        <v>0</v>
      </c>
      <c r="EZ586">
        <v>0</v>
      </c>
      <c r="FA586">
        <v>0</v>
      </c>
      <c r="FB586">
        <v>0</v>
      </c>
      <c r="FC586">
        <v>0</v>
      </c>
      <c r="FD586">
        <v>0</v>
      </c>
      <c r="FE586">
        <v>0</v>
      </c>
      <c r="FF586">
        <v>0</v>
      </c>
      <c r="FG586">
        <v>0</v>
      </c>
      <c r="FH586">
        <v>0</v>
      </c>
      <c r="FI586">
        <v>0</v>
      </c>
      <c r="FJ586">
        <v>0</v>
      </c>
      <c r="FK586">
        <v>0</v>
      </c>
      <c r="FL586">
        <v>0</v>
      </c>
      <c r="FM586">
        <v>0</v>
      </c>
      <c r="FN586">
        <v>0</v>
      </c>
      <c r="FO586">
        <v>0</v>
      </c>
      <c r="FP586">
        <v>0</v>
      </c>
      <c r="FQ586">
        <v>0</v>
      </c>
      <c r="FR586">
        <v>0</v>
      </c>
      <c r="FS586">
        <v>0</v>
      </c>
      <c r="FT586">
        <v>0</v>
      </c>
      <c r="FU586">
        <v>0</v>
      </c>
      <c r="FV586">
        <v>0</v>
      </c>
      <c r="FW586">
        <v>0</v>
      </c>
      <c r="FX586">
        <v>0</v>
      </c>
      <c r="FY586">
        <v>0</v>
      </c>
      <c r="FZ586">
        <v>0</v>
      </c>
      <c r="GA586">
        <v>0</v>
      </c>
      <c r="GB586">
        <v>0</v>
      </c>
      <c r="GC586">
        <v>0</v>
      </c>
      <c r="GD586">
        <v>0</v>
      </c>
      <c r="GE586">
        <v>0</v>
      </c>
      <c r="GF586">
        <v>0</v>
      </c>
      <c r="GG586">
        <v>0</v>
      </c>
      <c r="GH586">
        <v>0</v>
      </c>
      <c r="GI586">
        <v>1073754</v>
      </c>
      <c r="GJ586">
        <v>0</v>
      </c>
      <c r="GK586">
        <v>0</v>
      </c>
      <c r="GL586">
        <v>0</v>
      </c>
      <c r="GM586">
        <v>0</v>
      </c>
      <c r="GN586">
        <v>0</v>
      </c>
      <c r="GO586">
        <v>0</v>
      </c>
      <c r="GP586">
        <v>0</v>
      </c>
      <c r="GQ586">
        <v>0</v>
      </c>
      <c r="GR586">
        <v>0</v>
      </c>
      <c r="GS586">
        <v>0</v>
      </c>
      <c r="GT586">
        <v>0</v>
      </c>
      <c r="GU586">
        <v>0</v>
      </c>
      <c r="GV586">
        <v>0</v>
      </c>
      <c r="GW586">
        <v>0</v>
      </c>
      <c r="GX586">
        <v>0</v>
      </c>
      <c r="GY586">
        <v>0</v>
      </c>
      <c r="GZ586">
        <v>0</v>
      </c>
      <c r="HA586">
        <v>0</v>
      </c>
      <c r="HB586">
        <v>0</v>
      </c>
      <c r="HC586">
        <v>0</v>
      </c>
      <c r="HD586">
        <v>0</v>
      </c>
      <c r="HE586">
        <v>0</v>
      </c>
      <c r="HF586">
        <v>0</v>
      </c>
      <c r="HG586">
        <v>0</v>
      </c>
      <c r="HH586">
        <v>0</v>
      </c>
      <c r="HI586">
        <v>0</v>
      </c>
      <c r="HJ586">
        <v>0</v>
      </c>
      <c r="HK586">
        <v>0</v>
      </c>
      <c r="HL586">
        <v>0</v>
      </c>
      <c r="HM586">
        <v>0</v>
      </c>
      <c r="HN586">
        <v>0</v>
      </c>
      <c r="HO586">
        <v>0</v>
      </c>
      <c r="HP586">
        <v>0</v>
      </c>
      <c r="HQ586">
        <v>0</v>
      </c>
      <c r="HR586">
        <v>0</v>
      </c>
      <c r="HS586">
        <v>0</v>
      </c>
      <c r="HT586">
        <v>0</v>
      </c>
      <c r="HU586">
        <v>0</v>
      </c>
      <c r="HV586">
        <v>0</v>
      </c>
      <c r="HW586">
        <v>0</v>
      </c>
      <c r="HX586">
        <v>0</v>
      </c>
      <c r="HY586">
        <v>0</v>
      </c>
      <c r="HZ586">
        <v>0</v>
      </c>
      <c r="IA586">
        <v>0</v>
      </c>
      <c r="IB586">
        <v>0</v>
      </c>
      <c r="IC586">
        <v>0</v>
      </c>
      <c r="ID586">
        <v>0</v>
      </c>
      <c r="IE586">
        <v>0</v>
      </c>
      <c r="IF586">
        <v>0</v>
      </c>
      <c r="IG586">
        <v>0</v>
      </c>
      <c r="IH586">
        <v>0</v>
      </c>
      <c r="II586">
        <v>0</v>
      </c>
      <c r="IJ586">
        <v>0</v>
      </c>
      <c r="IK586">
        <v>0</v>
      </c>
      <c r="IL586">
        <v>0</v>
      </c>
      <c r="IM586">
        <v>0</v>
      </c>
      <c r="IN586">
        <v>0</v>
      </c>
      <c r="IO586">
        <v>0</v>
      </c>
      <c r="IP586">
        <v>0</v>
      </c>
    </row>
    <row r="587" spans="18:250" ht="16.5" hidden="1" customHeight="1">
      <c r="R587" s="95" t="s">
        <v>450</v>
      </c>
      <c r="S587" t="s">
        <v>1350</v>
      </c>
      <c r="T587">
        <v>1</v>
      </c>
      <c r="U587">
        <v>49</v>
      </c>
      <c r="V587" s="214" t="str">
        <f t="shared" si="9"/>
        <v>LTQ300149</v>
      </c>
      <c r="W587">
        <v>37046.400000000001</v>
      </c>
      <c r="X587">
        <v>74092.800000000003</v>
      </c>
      <c r="Y587">
        <v>111139.2</v>
      </c>
      <c r="Z587">
        <v>148185.60000000001</v>
      </c>
      <c r="AA587">
        <v>185232</v>
      </c>
      <c r="AB587">
        <v>222278.39999999999</v>
      </c>
      <c r="AC587">
        <v>259324.79999999999</v>
      </c>
      <c r="AD587">
        <v>296371.20000000001</v>
      </c>
      <c r="AE587">
        <v>333417.59999999998</v>
      </c>
      <c r="AF587">
        <v>370464</v>
      </c>
      <c r="AG587">
        <v>407510.4</v>
      </c>
      <c r="AH587">
        <v>444556.79999999999</v>
      </c>
      <c r="AI587">
        <v>481603.2</v>
      </c>
      <c r="AJ587">
        <v>518649.59999999998</v>
      </c>
      <c r="AK587">
        <v>555696</v>
      </c>
      <c r="AL587">
        <v>592742.40000000002</v>
      </c>
      <c r="AM587">
        <v>629788.80000000005</v>
      </c>
      <c r="AN587">
        <v>666835.19999999995</v>
      </c>
      <c r="AO587">
        <v>703881.6</v>
      </c>
      <c r="AP587">
        <v>740928</v>
      </c>
      <c r="AQ587">
        <v>777974.4</v>
      </c>
      <c r="AR587">
        <v>815020.8</v>
      </c>
      <c r="AS587">
        <v>852067.2</v>
      </c>
      <c r="AT587">
        <v>889113.59999999998</v>
      </c>
      <c r="AU587">
        <v>926160</v>
      </c>
      <c r="AV587">
        <v>963206.4</v>
      </c>
      <c r="AW587">
        <v>1000252.8</v>
      </c>
      <c r="AX587">
        <v>1037299.2</v>
      </c>
      <c r="AY587">
        <v>1074345.6000000001</v>
      </c>
      <c r="AZ587">
        <v>1111392</v>
      </c>
      <c r="BA587">
        <v>1111392</v>
      </c>
      <c r="BB587">
        <v>1111392</v>
      </c>
      <c r="BC587">
        <v>1111392</v>
      </c>
      <c r="BD587">
        <v>1111392</v>
      </c>
      <c r="BE587">
        <v>1111392</v>
      </c>
      <c r="BF587">
        <v>1111392</v>
      </c>
      <c r="BG587">
        <v>1111392</v>
      </c>
      <c r="BH587">
        <v>1111392</v>
      </c>
      <c r="BI587">
        <v>1111392</v>
      </c>
      <c r="BJ587">
        <v>1111392</v>
      </c>
      <c r="BK587">
        <v>1111392</v>
      </c>
      <c r="BL587">
        <v>1111392</v>
      </c>
      <c r="BM587">
        <v>1111392</v>
      </c>
      <c r="BN587">
        <v>1111392</v>
      </c>
      <c r="BO587">
        <v>1111392</v>
      </c>
      <c r="BP587">
        <v>1111392</v>
      </c>
      <c r="BQ587">
        <v>1111392</v>
      </c>
      <c r="BR587">
        <v>1111392</v>
      </c>
      <c r="BS587">
        <v>1111392</v>
      </c>
      <c r="BT587">
        <v>1111392</v>
      </c>
      <c r="BU587">
        <v>1111392</v>
      </c>
      <c r="BV587">
        <v>0</v>
      </c>
      <c r="BW587">
        <v>0</v>
      </c>
      <c r="BX587">
        <v>0</v>
      </c>
      <c r="BY587">
        <v>0</v>
      </c>
      <c r="BZ587">
        <v>0</v>
      </c>
      <c r="CA587">
        <v>0</v>
      </c>
      <c r="CB587">
        <v>0</v>
      </c>
      <c r="CC587">
        <v>0</v>
      </c>
      <c r="CD587">
        <v>0</v>
      </c>
      <c r="CE587">
        <v>0</v>
      </c>
      <c r="CF587">
        <v>0</v>
      </c>
      <c r="CG587">
        <v>0</v>
      </c>
      <c r="CH587">
        <v>0</v>
      </c>
      <c r="CI587">
        <v>0</v>
      </c>
      <c r="CJ587">
        <v>0</v>
      </c>
      <c r="CK587">
        <v>0</v>
      </c>
      <c r="CL587">
        <v>0</v>
      </c>
      <c r="CM587">
        <v>0</v>
      </c>
      <c r="CN587">
        <v>0</v>
      </c>
      <c r="CO587">
        <v>0</v>
      </c>
      <c r="CP587">
        <v>0</v>
      </c>
      <c r="CQ587">
        <v>0</v>
      </c>
      <c r="CR587">
        <v>0</v>
      </c>
      <c r="CS587">
        <v>0</v>
      </c>
      <c r="CT587">
        <v>0</v>
      </c>
      <c r="CU587">
        <v>0</v>
      </c>
      <c r="CV587">
        <v>0</v>
      </c>
      <c r="CW587">
        <v>0</v>
      </c>
      <c r="CX587">
        <v>0</v>
      </c>
      <c r="CY587">
        <v>0</v>
      </c>
      <c r="CZ587">
        <v>0</v>
      </c>
      <c r="DA587">
        <v>0</v>
      </c>
      <c r="DB587">
        <v>0</v>
      </c>
      <c r="DC587">
        <v>0</v>
      </c>
      <c r="DD587">
        <v>0</v>
      </c>
      <c r="DE587">
        <v>0</v>
      </c>
      <c r="DF587">
        <v>0</v>
      </c>
      <c r="DG587">
        <v>0</v>
      </c>
      <c r="DH587">
        <v>0</v>
      </c>
      <c r="DI587">
        <v>0</v>
      </c>
      <c r="DJ587">
        <v>0</v>
      </c>
      <c r="DK587">
        <v>0</v>
      </c>
      <c r="DL587">
        <v>0</v>
      </c>
      <c r="DM587">
        <v>0</v>
      </c>
      <c r="DN587">
        <v>0</v>
      </c>
      <c r="DO587">
        <v>0</v>
      </c>
      <c r="DP587">
        <v>0</v>
      </c>
      <c r="DQ587">
        <v>0</v>
      </c>
      <c r="DR587">
        <v>0</v>
      </c>
      <c r="DS587">
        <v>0</v>
      </c>
      <c r="DT587">
        <v>0</v>
      </c>
      <c r="DU587">
        <v>0</v>
      </c>
      <c r="DV587">
        <v>0</v>
      </c>
      <c r="DW587">
        <v>0</v>
      </c>
      <c r="DX587">
        <v>0</v>
      </c>
      <c r="DY587">
        <v>0</v>
      </c>
      <c r="DZ587">
        <v>0</v>
      </c>
      <c r="EA587">
        <v>0</v>
      </c>
      <c r="EB587">
        <v>0</v>
      </c>
      <c r="EC587">
        <v>0</v>
      </c>
      <c r="EE587" s="95" t="s">
        <v>450</v>
      </c>
      <c r="EF587" t="s">
        <v>1350</v>
      </c>
      <c r="EG587">
        <v>1</v>
      </c>
      <c r="EH587">
        <v>49</v>
      </c>
      <c r="EI587" s="216" t="str">
        <f t="shared" si="10"/>
        <v>LTQ300149</v>
      </c>
      <c r="EJ587">
        <v>0</v>
      </c>
      <c r="EK587">
        <v>0</v>
      </c>
      <c r="EL587">
        <v>0</v>
      </c>
      <c r="EM587">
        <v>0</v>
      </c>
      <c r="EN587">
        <v>0</v>
      </c>
      <c r="EO587">
        <v>0</v>
      </c>
      <c r="EP587">
        <v>0</v>
      </c>
      <c r="EQ587">
        <v>0</v>
      </c>
      <c r="ER587">
        <v>0</v>
      </c>
      <c r="ES587">
        <v>0</v>
      </c>
      <c r="ET587">
        <v>0</v>
      </c>
      <c r="EU587">
        <v>0</v>
      </c>
      <c r="EV587">
        <v>0</v>
      </c>
      <c r="EW587">
        <v>0</v>
      </c>
      <c r="EX587">
        <v>0</v>
      </c>
      <c r="EY587">
        <v>0</v>
      </c>
      <c r="EZ587">
        <v>0</v>
      </c>
      <c r="FA587">
        <v>0</v>
      </c>
      <c r="FB587">
        <v>0</v>
      </c>
      <c r="FC587">
        <v>0</v>
      </c>
      <c r="FD587">
        <v>0</v>
      </c>
      <c r="FE587">
        <v>0</v>
      </c>
      <c r="FF587">
        <v>0</v>
      </c>
      <c r="FG587">
        <v>0</v>
      </c>
      <c r="FH587">
        <v>0</v>
      </c>
      <c r="FI587">
        <v>0</v>
      </c>
      <c r="FJ587">
        <v>0</v>
      </c>
      <c r="FK587">
        <v>0</v>
      </c>
      <c r="FL587">
        <v>0</v>
      </c>
      <c r="FM587">
        <v>0</v>
      </c>
      <c r="FN587">
        <v>0</v>
      </c>
      <c r="FO587">
        <v>0</v>
      </c>
      <c r="FP587">
        <v>0</v>
      </c>
      <c r="FQ587">
        <v>0</v>
      </c>
      <c r="FR587">
        <v>0</v>
      </c>
      <c r="FS587">
        <v>0</v>
      </c>
      <c r="FT587">
        <v>0</v>
      </c>
      <c r="FU587">
        <v>0</v>
      </c>
      <c r="FV587">
        <v>0</v>
      </c>
      <c r="FW587">
        <v>0</v>
      </c>
      <c r="FX587">
        <v>0</v>
      </c>
      <c r="FY587">
        <v>0</v>
      </c>
      <c r="FZ587">
        <v>0</v>
      </c>
      <c r="GA587">
        <v>0</v>
      </c>
      <c r="GB587">
        <v>0</v>
      </c>
      <c r="GC587">
        <v>0</v>
      </c>
      <c r="GD587">
        <v>0</v>
      </c>
      <c r="GE587">
        <v>0</v>
      </c>
      <c r="GF587">
        <v>0</v>
      </c>
      <c r="GG587">
        <v>0</v>
      </c>
      <c r="GH587">
        <v>1111392</v>
      </c>
      <c r="GI587">
        <v>0</v>
      </c>
      <c r="GJ587">
        <v>0</v>
      </c>
      <c r="GK587">
        <v>0</v>
      </c>
      <c r="GL587">
        <v>0</v>
      </c>
      <c r="GM587">
        <v>0</v>
      </c>
      <c r="GN587">
        <v>0</v>
      </c>
      <c r="GO587">
        <v>0</v>
      </c>
      <c r="GP587">
        <v>0</v>
      </c>
      <c r="GQ587">
        <v>0</v>
      </c>
      <c r="GR587">
        <v>0</v>
      </c>
      <c r="GS587">
        <v>0</v>
      </c>
      <c r="GT587">
        <v>0</v>
      </c>
      <c r="GU587">
        <v>0</v>
      </c>
      <c r="GV587">
        <v>0</v>
      </c>
      <c r="GW587">
        <v>0</v>
      </c>
      <c r="GX587">
        <v>0</v>
      </c>
      <c r="GY587">
        <v>0</v>
      </c>
      <c r="GZ587">
        <v>0</v>
      </c>
      <c r="HA587">
        <v>0</v>
      </c>
      <c r="HB587">
        <v>0</v>
      </c>
      <c r="HC587">
        <v>0</v>
      </c>
      <c r="HD587">
        <v>0</v>
      </c>
      <c r="HE587">
        <v>0</v>
      </c>
      <c r="HF587">
        <v>0</v>
      </c>
      <c r="HG587">
        <v>0</v>
      </c>
      <c r="HH587">
        <v>0</v>
      </c>
      <c r="HI587">
        <v>0</v>
      </c>
      <c r="HJ587">
        <v>0</v>
      </c>
      <c r="HK587">
        <v>0</v>
      </c>
      <c r="HL587">
        <v>0</v>
      </c>
      <c r="HM587">
        <v>0</v>
      </c>
      <c r="HN587">
        <v>0</v>
      </c>
      <c r="HO587">
        <v>0</v>
      </c>
      <c r="HP587">
        <v>0</v>
      </c>
      <c r="HQ587">
        <v>0</v>
      </c>
      <c r="HR587">
        <v>0</v>
      </c>
      <c r="HS587">
        <v>0</v>
      </c>
      <c r="HT587">
        <v>0</v>
      </c>
      <c r="HU587">
        <v>0</v>
      </c>
      <c r="HV587">
        <v>0</v>
      </c>
      <c r="HW587">
        <v>0</v>
      </c>
      <c r="HX587">
        <v>0</v>
      </c>
      <c r="HY587">
        <v>0</v>
      </c>
      <c r="HZ587">
        <v>0</v>
      </c>
      <c r="IA587">
        <v>0</v>
      </c>
      <c r="IB587">
        <v>0</v>
      </c>
      <c r="IC587">
        <v>0</v>
      </c>
      <c r="ID587">
        <v>0</v>
      </c>
      <c r="IE587">
        <v>0</v>
      </c>
      <c r="IF587">
        <v>0</v>
      </c>
      <c r="IG587">
        <v>0</v>
      </c>
      <c r="IH587">
        <v>0</v>
      </c>
      <c r="II587">
        <v>0</v>
      </c>
      <c r="IJ587">
        <v>0</v>
      </c>
      <c r="IK587">
        <v>0</v>
      </c>
      <c r="IL587">
        <v>0</v>
      </c>
      <c r="IM587">
        <v>0</v>
      </c>
      <c r="IN587">
        <v>0</v>
      </c>
      <c r="IO587">
        <v>0</v>
      </c>
      <c r="IP587">
        <v>0</v>
      </c>
    </row>
    <row r="588" spans="18:250" ht="16.5" hidden="1" customHeight="1">
      <c r="R588" s="95" t="s">
        <v>450</v>
      </c>
      <c r="S588" t="s">
        <v>1350</v>
      </c>
      <c r="T588">
        <v>1</v>
      </c>
      <c r="U588">
        <v>50</v>
      </c>
      <c r="V588" s="214" t="str">
        <f t="shared" si="9"/>
        <v>LTQ300150</v>
      </c>
      <c r="W588">
        <v>38301</v>
      </c>
      <c r="X588">
        <v>76602</v>
      </c>
      <c r="Y588">
        <v>114903</v>
      </c>
      <c r="Z588">
        <v>153204</v>
      </c>
      <c r="AA588">
        <v>191505</v>
      </c>
      <c r="AB588">
        <v>229806</v>
      </c>
      <c r="AC588">
        <v>268107</v>
      </c>
      <c r="AD588">
        <v>306408</v>
      </c>
      <c r="AE588">
        <v>344709</v>
      </c>
      <c r="AF588">
        <v>383010</v>
      </c>
      <c r="AG588">
        <v>421311</v>
      </c>
      <c r="AH588">
        <v>459612</v>
      </c>
      <c r="AI588">
        <v>497913</v>
      </c>
      <c r="AJ588">
        <v>536214</v>
      </c>
      <c r="AK588">
        <v>574515</v>
      </c>
      <c r="AL588">
        <v>612816</v>
      </c>
      <c r="AM588">
        <v>651117</v>
      </c>
      <c r="AN588">
        <v>689418</v>
      </c>
      <c r="AO588">
        <v>727719</v>
      </c>
      <c r="AP588">
        <v>766020</v>
      </c>
      <c r="AQ588">
        <v>804321</v>
      </c>
      <c r="AR588">
        <v>842622</v>
      </c>
      <c r="AS588">
        <v>880923</v>
      </c>
      <c r="AT588">
        <v>919224</v>
      </c>
      <c r="AU588">
        <v>957525</v>
      </c>
      <c r="AV588">
        <v>995826</v>
      </c>
      <c r="AW588">
        <v>1034127</v>
      </c>
      <c r="AX588">
        <v>1072428</v>
      </c>
      <c r="AY588">
        <v>1110729</v>
      </c>
      <c r="AZ588">
        <v>1149030</v>
      </c>
      <c r="BA588">
        <v>1149030</v>
      </c>
      <c r="BB588">
        <v>1149030</v>
      </c>
      <c r="BC588">
        <v>1149030</v>
      </c>
      <c r="BD588">
        <v>1149030</v>
      </c>
      <c r="BE588">
        <v>1149030</v>
      </c>
      <c r="BF588">
        <v>1149030</v>
      </c>
      <c r="BG588">
        <v>1149030</v>
      </c>
      <c r="BH588">
        <v>1149030</v>
      </c>
      <c r="BI588">
        <v>1149030</v>
      </c>
      <c r="BJ588">
        <v>1149030</v>
      </c>
      <c r="BK588">
        <v>1149030</v>
      </c>
      <c r="BL588">
        <v>1149030</v>
      </c>
      <c r="BM588">
        <v>1149030</v>
      </c>
      <c r="BN588">
        <v>1149030</v>
      </c>
      <c r="BO588">
        <v>1149030</v>
      </c>
      <c r="BP588">
        <v>1149030</v>
      </c>
      <c r="BQ588">
        <v>1149030</v>
      </c>
      <c r="BR588">
        <v>1149030</v>
      </c>
      <c r="BS588">
        <v>1149030</v>
      </c>
      <c r="BT588">
        <v>1149030</v>
      </c>
      <c r="BU588">
        <v>0</v>
      </c>
      <c r="BV588">
        <v>0</v>
      </c>
      <c r="BW588">
        <v>0</v>
      </c>
      <c r="BX588">
        <v>0</v>
      </c>
      <c r="BY588">
        <v>0</v>
      </c>
      <c r="BZ588">
        <v>0</v>
      </c>
      <c r="CA588">
        <v>0</v>
      </c>
      <c r="CB588">
        <v>0</v>
      </c>
      <c r="CC588">
        <v>0</v>
      </c>
      <c r="CD588">
        <v>0</v>
      </c>
      <c r="CE588">
        <v>0</v>
      </c>
      <c r="CF588">
        <v>0</v>
      </c>
      <c r="CG588">
        <v>0</v>
      </c>
      <c r="CH588">
        <v>0</v>
      </c>
      <c r="CI588">
        <v>0</v>
      </c>
      <c r="CJ588">
        <v>0</v>
      </c>
      <c r="CK588">
        <v>0</v>
      </c>
      <c r="CL588">
        <v>0</v>
      </c>
      <c r="CM588">
        <v>0</v>
      </c>
      <c r="CN588">
        <v>0</v>
      </c>
      <c r="CO588">
        <v>0</v>
      </c>
      <c r="CP588">
        <v>0</v>
      </c>
      <c r="CQ588">
        <v>0</v>
      </c>
      <c r="CR588">
        <v>0</v>
      </c>
      <c r="CS588">
        <v>0</v>
      </c>
      <c r="CT588">
        <v>0</v>
      </c>
      <c r="CU588">
        <v>0</v>
      </c>
      <c r="CV588">
        <v>0</v>
      </c>
      <c r="CW588">
        <v>0</v>
      </c>
      <c r="CX588">
        <v>0</v>
      </c>
      <c r="CY588">
        <v>0</v>
      </c>
      <c r="CZ588">
        <v>0</v>
      </c>
      <c r="DA588">
        <v>0</v>
      </c>
      <c r="DB588">
        <v>0</v>
      </c>
      <c r="DC588">
        <v>0</v>
      </c>
      <c r="DD588">
        <v>0</v>
      </c>
      <c r="DE588">
        <v>0</v>
      </c>
      <c r="DF588">
        <v>0</v>
      </c>
      <c r="DG588">
        <v>0</v>
      </c>
      <c r="DH588">
        <v>0</v>
      </c>
      <c r="DI588">
        <v>0</v>
      </c>
      <c r="DJ588">
        <v>0</v>
      </c>
      <c r="DK588">
        <v>0</v>
      </c>
      <c r="DL588">
        <v>0</v>
      </c>
      <c r="DM588">
        <v>0</v>
      </c>
      <c r="DN588">
        <v>0</v>
      </c>
      <c r="DO588">
        <v>0</v>
      </c>
      <c r="DP588">
        <v>0</v>
      </c>
      <c r="DQ588">
        <v>0</v>
      </c>
      <c r="DR588">
        <v>0</v>
      </c>
      <c r="DS588">
        <v>0</v>
      </c>
      <c r="DT588">
        <v>0</v>
      </c>
      <c r="DU588">
        <v>0</v>
      </c>
      <c r="DV588">
        <v>0</v>
      </c>
      <c r="DW588">
        <v>0</v>
      </c>
      <c r="DX588">
        <v>0</v>
      </c>
      <c r="DY588">
        <v>0</v>
      </c>
      <c r="DZ588">
        <v>0</v>
      </c>
      <c r="EA588">
        <v>0</v>
      </c>
      <c r="EB588">
        <v>0</v>
      </c>
      <c r="EC588">
        <v>0</v>
      </c>
      <c r="EE588" s="95" t="s">
        <v>450</v>
      </c>
      <c r="EF588" t="s">
        <v>1350</v>
      </c>
      <c r="EG588">
        <v>1</v>
      </c>
      <c r="EH588">
        <v>50</v>
      </c>
      <c r="EI588" s="216" t="str">
        <f t="shared" si="10"/>
        <v>LTQ300150</v>
      </c>
      <c r="EJ588">
        <v>0</v>
      </c>
      <c r="EK588">
        <v>0</v>
      </c>
      <c r="EL588">
        <v>0</v>
      </c>
      <c r="EM588">
        <v>0</v>
      </c>
      <c r="EN588">
        <v>0</v>
      </c>
      <c r="EO588">
        <v>0</v>
      </c>
      <c r="EP588">
        <v>0</v>
      </c>
      <c r="EQ588">
        <v>0</v>
      </c>
      <c r="ER588">
        <v>0</v>
      </c>
      <c r="ES588">
        <v>0</v>
      </c>
      <c r="ET588">
        <v>0</v>
      </c>
      <c r="EU588">
        <v>0</v>
      </c>
      <c r="EV588">
        <v>0</v>
      </c>
      <c r="EW588">
        <v>0</v>
      </c>
      <c r="EX588">
        <v>0</v>
      </c>
      <c r="EY588">
        <v>0</v>
      </c>
      <c r="EZ588">
        <v>0</v>
      </c>
      <c r="FA588">
        <v>0</v>
      </c>
      <c r="FB588">
        <v>0</v>
      </c>
      <c r="FC588">
        <v>0</v>
      </c>
      <c r="FD588">
        <v>0</v>
      </c>
      <c r="FE588">
        <v>0</v>
      </c>
      <c r="FF588">
        <v>0</v>
      </c>
      <c r="FG588">
        <v>0</v>
      </c>
      <c r="FH588">
        <v>0</v>
      </c>
      <c r="FI588">
        <v>0</v>
      </c>
      <c r="FJ588">
        <v>0</v>
      </c>
      <c r="FK588">
        <v>0</v>
      </c>
      <c r="FL588">
        <v>0</v>
      </c>
      <c r="FM588">
        <v>0</v>
      </c>
      <c r="FN588">
        <v>0</v>
      </c>
      <c r="FO588">
        <v>0</v>
      </c>
      <c r="FP588">
        <v>0</v>
      </c>
      <c r="FQ588">
        <v>0</v>
      </c>
      <c r="FR588">
        <v>0</v>
      </c>
      <c r="FS588">
        <v>0</v>
      </c>
      <c r="FT588">
        <v>0</v>
      </c>
      <c r="FU588">
        <v>0</v>
      </c>
      <c r="FV588">
        <v>0</v>
      </c>
      <c r="FW588">
        <v>0</v>
      </c>
      <c r="FX588">
        <v>0</v>
      </c>
      <c r="FY588">
        <v>0</v>
      </c>
      <c r="FZ588">
        <v>0</v>
      </c>
      <c r="GA588">
        <v>0</v>
      </c>
      <c r="GB588">
        <v>0</v>
      </c>
      <c r="GC588">
        <v>0</v>
      </c>
      <c r="GD588">
        <v>0</v>
      </c>
      <c r="GE588">
        <v>0</v>
      </c>
      <c r="GF588">
        <v>0</v>
      </c>
      <c r="GG588">
        <v>1149030</v>
      </c>
      <c r="GH588">
        <v>0</v>
      </c>
      <c r="GI588">
        <v>0</v>
      </c>
      <c r="GJ588">
        <v>0</v>
      </c>
      <c r="GK588">
        <v>0</v>
      </c>
      <c r="GL588">
        <v>0</v>
      </c>
      <c r="GM588">
        <v>0</v>
      </c>
      <c r="GN588">
        <v>0</v>
      </c>
      <c r="GO588">
        <v>0</v>
      </c>
      <c r="GP588">
        <v>0</v>
      </c>
      <c r="GQ588">
        <v>0</v>
      </c>
      <c r="GR588">
        <v>0</v>
      </c>
      <c r="GS588">
        <v>0</v>
      </c>
      <c r="GT588">
        <v>0</v>
      </c>
      <c r="GU588">
        <v>0</v>
      </c>
      <c r="GV588">
        <v>0</v>
      </c>
      <c r="GW588">
        <v>0</v>
      </c>
      <c r="GX588">
        <v>0</v>
      </c>
      <c r="GY588">
        <v>0</v>
      </c>
      <c r="GZ588">
        <v>0</v>
      </c>
      <c r="HA588">
        <v>0</v>
      </c>
      <c r="HB588">
        <v>0</v>
      </c>
      <c r="HC588">
        <v>0</v>
      </c>
      <c r="HD588">
        <v>0</v>
      </c>
      <c r="HE588">
        <v>0</v>
      </c>
      <c r="HF588">
        <v>0</v>
      </c>
      <c r="HG588">
        <v>0</v>
      </c>
      <c r="HH588">
        <v>0</v>
      </c>
      <c r="HI588">
        <v>0</v>
      </c>
      <c r="HJ588">
        <v>0</v>
      </c>
      <c r="HK588">
        <v>0</v>
      </c>
      <c r="HL588">
        <v>0</v>
      </c>
      <c r="HM588">
        <v>0</v>
      </c>
      <c r="HN588">
        <v>0</v>
      </c>
      <c r="HO588">
        <v>0</v>
      </c>
      <c r="HP588">
        <v>0</v>
      </c>
      <c r="HQ588">
        <v>0</v>
      </c>
      <c r="HR588">
        <v>0</v>
      </c>
      <c r="HS588">
        <v>0</v>
      </c>
      <c r="HT588">
        <v>0</v>
      </c>
      <c r="HU588">
        <v>0</v>
      </c>
      <c r="HV588">
        <v>0</v>
      </c>
      <c r="HW588">
        <v>0</v>
      </c>
      <c r="HX588">
        <v>0</v>
      </c>
      <c r="HY588">
        <v>0</v>
      </c>
      <c r="HZ588">
        <v>0</v>
      </c>
      <c r="IA588">
        <v>0</v>
      </c>
      <c r="IB588">
        <v>0</v>
      </c>
      <c r="IC588">
        <v>0</v>
      </c>
      <c r="ID588">
        <v>0</v>
      </c>
      <c r="IE588">
        <v>0</v>
      </c>
      <c r="IF588">
        <v>0</v>
      </c>
      <c r="IG588">
        <v>0</v>
      </c>
      <c r="IH588">
        <v>0</v>
      </c>
      <c r="II588">
        <v>0</v>
      </c>
      <c r="IJ588">
        <v>0</v>
      </c>
      <c r="IK588">
        <v>0</v>
      </c>
      <c r="IL588">
        <v>0</v>
      </c>
      <c r="IM588">
        <v>0</v>
      </c>
      <c r="IN588">
        <v>0</v>
      </c>
      <c r="IO588">
        <v>0</v>
      </c>
      <c r="IP588">
        <v>0</v>
      </c>
    </row>
    <row r="589" spans="18:250" ht="16.5" hidden="1" customHeight="1">
      <c r="R589" s="95" t="s">
        <v>450</v>
      </c>
      <c r="S589" t="s">
        <v>1350</v>
      </c>
      <c r="T589">
        <v>2</v>
      </c>
      <c r="U589">
        <v>15</v>
      </c>
      <c r="V589" s="214" t="str">
        <f t="shared" si="9"/>
        <v>LTQ300215</v>
      </c>
      <c r="W589">
        <v>16493.400000000001</v>
      </c>
      <c r="X589">
        <v>32986.800000000003</v>
      </c>
      <c r="Y589">
        <v>49480.2</v>
      </c>
      <c r="Z589">
        <v>65973.600000000006</v>
      </c>
      <c r="AA589">
        <v>82467</v>
      </c>
      <c r="AB589">
        <v>98960.4</v>
      </c>
      <c r="AC589">
        <v>115453.8</v>
      </c>
      <c r="AD589">
        <v>131947.20000000001</v>
      </c>
      <c r="AE589">
        <v>148440.6</v>
      </c>
      <c r="AF589">
        <v>164934</v>
      </c>
      <c r="AG589">
        <v>181427.4</v>
      </c>
      <c r="AH589">
        <v>197920.8</v>
      </c>
      <c r="AI589">
        <v>214414.2</v>
      </c>
      <c r="AJ589">
        <v>230907.6</v>
      </c>
      <c r="AK589">
        <v>247401</v>
      </c>
      <c r="AL589">
        <v>263894.40000000002</v>
      </c>
      <c r="AM589">
        <v>280387.8</v>
      </c>
      <c r="AN589">
        <v>296881.2</v>
      </c>
      <c r="AO589">
        <v>313374.59999999998</v>
      </c>
      <c r="AP589">
        <v>329868</v>
      </c>
      <c r="AQ589">
        <v>346361.4</v>
      </c>
      <c r="AR589">
        <v>362854.8</v>
      </c>
      <c r="AS589">
        <v>379348.2</v>
      </c>
      <c r="AT589">
        <v>395841.6</v>
      </c>
      <c r="AU589">
        <v>412335</v>
      </c>
      <c r="AV589">
        <v>428828.4</v>
      </c>
      <c r="AW589">
        <v>445321.8</v>
      </c>
      <c r="AX589">
        <v>461815.2</v>
      </c>
      <c r="AY589">
        <v>478308.6</v>
      </c>
      <c r="AZ589">
        <v>494802</v>
      </c>
      <c r="BA589">
        <v>494802</v>
      </c>
      <c r="BB589">
        <v>494802</v>
      </c>
      <c r="BC589">
        <v>494802</v>
      </c>
      <c r="BD589">
        <v>494802</v>
      </c>
      <c r="BE589">
        <v>494802</v>
      </c>
      <c r="BF589">
        <v>494802</v>
      </c>
      <c r="BG589">
        <v>494802</v>
      </c>
      <c r="BH589">
        <v>494802</v>
      </c>
      <c r="BI589">
        <v>494802</v>
      </c>
      <c r="BJ589">
        <v>494802</v>
      </c>
      <c r="BK589">
        <v>494802</v>
      </c>
      <c r="BL589">
        <v>494802</v>
      </c>
      <c r="BM589">
        <v>494802</v>
      </c>
      <c r="BN589">
        <v>494802</v>
      </c>
      <c r="BO589">
        <v>494802</v>
      </c>
      <c r="BP589">
        <v>494802</v>
      </c>
      <c r="BQ589">
        <v>494802</v>
      </c>
      <c r="BR589">
        <v>494802</v>
      </c>
      <c r="BS589">
        <v>494802</v>
      </c>
      <c r="BT589">
        <v>494802</v>
      </c>
      <c r="BU589">
        <v>494802</v>
      </c>
      <c r="BV589">
        <v>494802</v>
      </c>
      <c r="BW589">
        <v>494802</v>
      </c>
      <c r="BX589">
        <v>494802</v>
      </c>
      <c r="BY589">
        <v>494802</v>
      </c>
      <c r="BZ589">
        <v>494802</v>
      </c>
      <c r="CA589">
        <v>494802</v>
      </c>
      <c r="CB589">
        <v>494802</v>
      </c>
      <c r="CC589">
        <v>494802</v>
      </c>
      <c r="CD589">
        <v>494802</v>
      </c>
      <c r="CE589">
        <v>494802</v>
      </c>
      <c r="CF589">
        <v>494802</v>
      </c>
      <c r="CG589">
        <v>494802</v>
      </c>
      <c r="CH589">
        <v>494802</v>
      </c>
      <c r="CI589">
        <v>494802</v>
      </c>
      <c r="CJ589">
        <v>494802</v>
      </c>
      <c r="CK589">
        <v>494802</v>
      </c>
      <c r="CL589">
        <v>494802</v>
      </c>
      <c r="CM589">
        <v>494802</v>
      </c>
      <c r="CN589">
        <v>494802</v>
      </c>
      <c r="CO589">
        <v>494802</v>
      </c>
      <c r="CP589">
        <v>494802</v>
      </c>
      <c r="CQ589">
        <v>494802</v>
      </c>
      <c r="CR589">
        <v>494802</v>
      </c>
      <c r="CS589">
        <v>494802</v>
      </c>
      <c r="CT589">
        <v>494802</v>
      </c>
      <c r="CU589">
        <v>494802</v>
      </c>
      <c r="CV589">
        <v>494802</v>
      </c>
      <c r="CW589">
        <v>494802</v>
      </c>
      <c r="CX589">
        <v>494802</v>
      </c>
      <c r="CY589">
        <v>494802</v>
      </c>
      <c r="CZ589">
        <v>494802</v>
      </c>
      <c r="DA589">
        <v>494802</v>
      </c>
      <c r="DB589">
        <v>494802</v>
      </c>
      <c r="DC589">
        <v>494802</v>
      </c>
      <c r="DD589">
        <v>0</v>
      </c>
      <c r="DE589">
        <v>0</v>
      </c>
      <c r="DF589">
        <v>0</v>
      </c>
      <c r="DG589">
        <v>0</v>
      </c>
      <c r="DH589">
        <v>0</v>
      </c>
      <c r="DI589">
        <v>0</v>
      </c>
      <c r="DJ589">
        <v>0</v>
      </c>
      <c r="DK589">
        <v>0</v>
      </c>
      <c r="DL589">
        <v>0</v>
      </c>
      <c r="DM589">
        <v>0</v>
      </c>
      <c r="DN589">
        <v>0</v>
      </c>
      <c r="DO589">
        <v>0</v>
      </c>
      <c r="DP589">
        <v>0</v>
      </c>
      <c r="DQ589">
        <v>0</v>
      </c>
      <c r="DR589">
        <v>0</v>
      </c>
      <c r="DS589">
        <v>0</v>
      </c>
      <c r="DT589">
        <v>0</v>
      </c>
      <c r="DU589">
        <v>0</v>
      </c>
      <c r="DV589">
        <v>0</v>
      </c>
      <c r="DW589">
        <v>0</v>
      </c>
      <c r="DX589">
        <v>0</v>
      </c>
      <c r="DY589">
        <v>0</v>
      </c>
      <c r="DZ589">
        <v>0</v>
      </c>
      <c r="EA589">
        <v>0</v>
      </c>
      <c r="EB589">
        <v>0</v>
      </c>
      <c r="EC589">
        <v>0</v>
      </c>
      <c r="EE589" s="95" t="s">
        <v>450</v>
      </c>
      <c r="EF589" t="s">
        <v>1350</v>
      </c>
      <c r="EG589">
        <v>2</v>
      </c>
      <c r="EH589">
        <v>15</v>
      </c>
      <c r="EI589" s="216" t="str">
        <f t="shared" si="10"/>
        <v>LTQ300215</v>
      </c>
      <c r="EJ589">
        <v>0</v>
      </c>
      <c r="EK589">
        <v>0</v>
      </c>
      <c r="EL589">
        <v>0</v>
      </c>
      <c r="EM589">
        <v>0</v>
      </c>
      <c r="EN589">
        <v>0</v>
      </c>
      <c r="EO589">
        <v>0</v>
      </c>
      <c r="EP589">
        <v>0</v>
      </c>
      <c r="EQ589">
        <v>0</v>
      </c>
      <c r="ER589">
        <v>0</v>
      </c>
      <c r="ES589">
        <v>0</v>
      </c>
      <c r="ET589">
        <v>0</v>
      </c>
      <c r="EU589">
        <v>0</v>
      </c>
      <c r="EV589">
        <v>0</v>
      </c>
      <c r="EW589">
        <v>0</v>
      </c>
      <c r="EX589">
        <v>0</v>
      </c>
      <c r="EY589">
        <v>0</v>
      </c>
      <c r="EZ589">
        <v>0</v>
      </c>
      <c r="FA589">
        <v>0</v>
      </c>
      <c r="FB589">
        <v>0</v>
      </c>
      <c r="FC589">
        <v>0</v>
      </c>
      <c r="FD589">
        <v>0</v>
      </c>
      <c r="FE589">
        <v>0</v>
      </c>
      <c r="FF589">
        <v>0</v>
      </c>
      <c r="FG589">
        <v>0</v>
      </c>
      <c r="FH589">
        <v>0</v>
      </c>
      <c r="FI589">
        <v>0</v>
      </c>
      <c r="FJ589">
        <v>0</v>
      </c>
      <c r="FK589">
        <v>0</v>
      </c>
      <c r="FL589">
        <v>0</v>
      </c>
      <c r="FM589">
        <v>0</v>
      </c>
      <c r="FN589">
        <v>0</v>
      </c>
      <c r="FO589">
        <v>0</v>
      </c>
      <c r="FP589">
        <v>0</v>
      </c>
      <c r="FQ589">
        <v>0</v>
      </c>
      <c r="FR589">
        <v>0</v>
      </c>
      <c r="FS589">
        <v>0</v>
      </c>
      <c r="FT589">
        <v>0</v>
      </c>
      <c r="FU589">
        <v>0</v>
      </c>
      <c r="FV589">
        <v>0</v>
      </c>
      <c r="FW589">
        <v>0</v>
      </c>
      <c r="FX589">
        <v>0</v>
      </c>
      <c r="FY589">
        <v>0</v>
      </c>
      <c r="FZ589">
        <v>0</v>
      </c>
      <c r="GA589">
        <v>0</v>
      </c>
      <c r="GB589">
        <v>0</v>
      </c>
      <c r="GC589">
        <v>0</v>
      </c>
      <c r="GD589">
        <v>0</v>
      </c>
      <c r="GE589">
        <v>0</v>
      </c>
      <c r="GF589">
        <v>0</v>
      </c>
      <c r="GG589">
        <v>0</v>
      </c>
      <c r="GH589">
        <v>0</v>
      </c>
      <c r="GI589">
        <v>0</v>
      </c>
      <c r="GJ589">
        <v>0</v>
      </c>
      <c r="GK589">
        <v>0</v>
      </c>
      <c r="GL589">
        <v>0</v>
      </c>
      <c r="GM589">
        <v>0</v>
      </c>
      <c r="GN589">
        <v>0</v>
      </c>
      <c r="GO589">
        <v>0</v>
      </c>
      <c r="GP589">
        <v>0</v>
      </c>
      <c r="GQ589">
        <v>0</v>
      </c>
      <c r="GR589">
        <v>0</v>
      </c>
      <c r="GS589">
        <v>0</v>
      </c>
      <c r="GT589">
        <v>0</v>
      </c>
      <c r="GU589">
        <v>0</v>
      </c>
      <c r="GV589">
        <v>0</v>
      </c>
      <c r="GW589">
        <v>0</v>
      </c>
      <c r="GX589">
        <v>0</v>
      </c>
      <c r="GY589">
        <v>0</v>
      </c>
      <c r="GZ589">
        <v>0</v>
      </c>
      <c r="HA589">
        <v>0</v>
      </c>
      <c r="HB589">
        <v>0</v>
      </c>
      <c r="HC589">
        <v>0</v>
      </c>
      <c r="HD589">
        <v>0</v>
      </c>
      <c r="HE589">
        <v>0</v>
      </c>
      <c r="HF589">
        <v>0</v>
      </c>
      <c r="HG589">
        <v>0</v>
      </c>
      <c r="HH589">
        <v>0</v>
      </c>
      <c r="HI589">
        <v>0</v>
      </c>
      <c r="HJ589">
        <v>0</v>
      </c>
      <c r="HK589">
        <v>0</v>
      </c>
      <c r="HL589">
        <v>0</v>
      </c>
      <c r="HM589">
        <v>0</v>
      </c>
      <c r="HN589">
        <v>0</v>
      </c>
      <c r="HO589">
        <v>0</v>
      </c>
      <c r="HP589">
        <v>494802</v>
      </c>
      <c r="HQ589">
        <v>0</v>
      </c>
      <c r="HR589">
        <v>0</v>
      </c>
      <c r="HS589">
        <v>0</v>
      </c>
      <c r="HT589">
        <v>0</v>
      </c>
      <c r="HU589">
        <v>0</v>
      </c>
      <c r="HV589">
        <v>0</v>
      </c>
      <c r="HW589">
        <v>0</v>
      </c>
      <c r="HX589">
        <v>0</v>
      </c>
      <c r="HY589">
        <v>0</v>
      </c>
      <c r="HZ589">
        <v>0</v>
      </c>
      <c r="IA589">
        <v>0</v>
      </c>
      <c r="IB589">
        <v>0</v>
      </c>
      <c r="IC589">
        <v>0</v>
      </c>
      <c r="ID589">
        <v>0</v>
      </c>
      <c r="IE589">
        <v>0</v>
      </c>
      <c r="IF589">
        <v>0</v>
      </c>
      <c r="IG589">
        <v>0</v>
      </c>
      <c r="IH589">
        <v>0</v>
      </c>
      <c r="II589">
        <v>0</v>
      </c>
      <c r="IJ589">
        <v>0</v>
      </c>
      <c r="IK589">
        <v>0</v>
      </c>
      <c r="IL589">
        <v>0</v>
      </c>
      <c r="IM589">
        <v>0</v>
      </c>
      <c r="IN589">
        <v>0</v>
      </c>
      <c r="IO589">
        <v>0</v>
      </c>
      <c r="IP589">
        <v>0</v>
      </c>
    </row>
    <row r="590" spans="18:250" ht="16.5" hidden="1" customHeight="1">
      <c r="R590" s="95" t="s">
        <v>450</v>
      </c>
      <c r="S590" t="s">
        <v>1350</v>
      </c>
      <c r="T590">
        <v>2</v>
      </c>
      <c r="U590">
        <v>16</v>
      </c>
      <c r="V590" s="214" t="str">
        <f t="shared" si="9"/>
        <v>LTQ300216</v>
      </c>
      <c r="W590">
        <v>16697.400000000001</v>
      </c>
      <c r="X590">
        <v>33394.800000000003</v>
      </c>
      <c r="Y590">
        <v>50092.2</v>
      </c>
      <c r="Z590">
        <v>66789.600000000006</v>
      </c>
      <c r="AA590">
        <v>83487</v>
      </c>
      <c r="AB590">
        <v>100184.4</v>
      </c>
      <c r="AC590">
        <v>116881.8</v>
      </c>
      <c r="AD590">
        <v>133579.20000000001</v>
      </c>
      <c r="AE590">
        <v>150276.6</v>
      </c>
      <c r="AF590">
        <v>166974</v>
      </c>
      <c r="AG590">
        <v>183671.4</v>
      </c>
      <c r="AH590">
        <v>200368.8</v>
      </c>
      <c r="AI590">
        <v>217066.2</v>
      </c>
      <c r="AJ590">
        <v>233763.6</v>
      </c>
      <c r="AK590">
        <v>250461</v>
      </c>
      <c r="AL590">
        <v>267158.40000000002</v>
      </c>
      <c r="AM590">
        <v>283855.8</v>
      </c>
      <c r="AN590">
        <v>300553.2</v>
      </c>
      <c r="AO590">
        <v>317250.59999999998</v>
      </c>
      <c r="AP590">
        <v>333948</v>
      </c>
      <c r="AQ590">
        <v>350645.4</v>
      </c>
      <c r="AR590">
        <v>367342.8</v>
      </c>
      <c r="AS590">
        <v>384040.2</v>
      </c>
      <c r="AT590">
        <v>400737.6</v>
      </c>
      <c r="AU590">
        <v>417435</v>
      </c>
      <c r="AV590">
        <v>434132.4</v>
      </c>
      <c r="AW590">
        <v>450829.8</v>
      </c>
      <c r="AX590">
        <v>467527.2</v>
      </c>
      <c r="AY590">
        <v>484224.6</v>
      </c>
      <c r="AZ590">
        <v>500922</v>
      </c>
      <c r="BA590">
        <v>500922</v>
      </c>
      <c r="BB590">
        <v>500922</v>
      </c>
      <c r="BC590">
        <v>500922</v>
      </c>
      <c r="BD590">
        <v>500922</v>
      </c>
      <c r="BE590">
        <v>500922</v>
      </c>
      <c r="BF590">
        <v>500922</v>
      </c>
      <c r="BG590">
        <v>500922</v>
      </c>
      <c r="BH590">
        <v>500922</v>
      </c>
      <c r="BI590">
        <v>500922</v>
      </c>
      <c r="BJ590">
        <v>500922</v>
      </c>
      <c r="BK590">
        <v>500922</v>
      </c>
      <c r="BL590">
        <v>500922</v>
      </c>
      <c r="BM590">
        <v>500922</v>
      </c>
      <c r="BN590">
        <v>500922</v>
      </c>
      <c r="BO590">
        <v>500922</v>
      </c>
      <c r="BP590">
        <v>500922</v>
      </c>
      <c r="BQ590">
        <v>500922</v>
      </c>
      <c r="BR590">
        <v>500922</v>
      </c>
      <c r="BS590">
        <v>500922</v>
      </c>
      <c r="BT590">
        <v>500922</v>
      </c>
      <c r="BU590">
        <v>500922</v>
      </c>
      <c r="BV590">
        <v>500922</v>
      </c>
      <c r="BW590">
        <v>500922</v>
      </c>
      <c r="BX590">
        <v>500922</v>
      </c>
      <c r="BY590">
        <v>500922</v>
      </c>
      <c r="BZ590">
        <v>500922</v>
      </c>
      <c r="CA590">
        <v>500922</v>
      </c>
      <c r="CB590">
        <v>500922</v>
      </c>
      <c r="CC590">
        <v>500922</v>
      </c>
      <c r="CD590">
        <v>500922</v>
      </c>
      <c r="CE590">
        <v>500922</v>
      </c>
      <c r="CF590">
        <v>500922</v>
      </c>
      <c r="CG590">
        <v>500922</v>
      </c>
      <c r="CH590">
        <v>500922</v>
      </c>
      <c r="CI590">
        <v>500922</v>
      </c>
      <c r="CJ590">
        <v>500922</v>
      </c>
      <c r="CK590">
        <v>500922</v>
      </c>
      <c r="CL590">
        <v>500922</v>
      </c>
      <c r="CM590">
        <v>500922</v>
      </c>
      <c r="CN590">
        <v>500922</v>
      </c>
      <c r="CO590">
        <v>500922</v>
      </c>
      <c r="CP590">
        <v>500922</v>
      </c>
      <c r="CQ590">
        <v>500922</v>
      </c>
      <c r="CR590">
        <v>500922</v>
      </c>
      <c r="CS590">
        <v>500922</v>
      </c>
      <c r="CT590">
        <v>500922</v>
      </c>
      <c r="CU590">
        <v>500922</v>
      </c>
      <c r="CV590">
        <v>500922</v>
      </c>
      <c r="CW590">
        <v>500922</v>
      </c>
      <c r="CX590">
        <v>500922</v>
      </c>
      <c r="CY590">
        <v>500922</v>
      </c>
      <c r="CZ590">
        <v>500922</v>
      </c>
      <c r="DA590">
        <v>500922</v>
      </c>
      <c r="DB590">
        <v>500922</v>
      </c>
      <c r="DC590">
        <v>0</v>
      </c>
      <c r="DD590">
        <v>0</v>
      </c>
      <c r="DE590">
        <v>0</v>
      </c>
      <c r="DF590">
        <v>0</v>
      </c>
      <c r="DG590">
        <v>0</v>
      </c>
      <c r="DH590">
        <v>0</v>
      </c>
      <c r="DI590">
        <v>0</v>
      </c>
      <c r="DJ590">
        <v>0</v>
      </c>
      <c r="DK590">
        <v>0</v>
      </c>
      <c r="DL590">
        <v>0</v>
      </c>
      <c r="DM590">
        <v>0</v>
      </c>
      <c r="DN590">
        <v>0</v>
      </c>
      <c r="DO590">
        <v>0</v>
      </c>
      <c r="DP590">
        <v>0</v>
      </c>
      <c r="DQ590">
        <v>0</v>
      </c>
      <c r="DR590">
        <v>0</v>
      </c>
      <c r="DS590">
        <v>0</v>
      </c>
      <c r="DT590">
        <v>0</v>
      </c>
      <c r="DU590">
        <v>0</v>
      </c>
      <c r="DV590">
        <v>0</v>
      </c>
      <c r="DW590">
        <v>0</v>
      </c>
      <c r="DX590">
        <v>0</v>
      </c>
      <c r="DY590">
        <v>0</v>
      </c>
      <c r="DZ590">
        <v>0</v>
      </c>
      <c r="EA590">
        <v>0</v>
      </c>
      <c r="EB590">
        <v>0</v>
      </c>
      <c r="EC590">
        <v>0</v>
      </c>
      <c r="EE590" s="95" t="s">
        <v>450</v>
      </c>
      <c r="EF590" t="s">
        <v>1350</v>
      </c>
      <c r="EG590">
        <v>2</v>
      </c>
      <c r="EH590">
        <v>16</v>
      </c>
      <c r="EI590" s="216" t="str">
        <f t="shared" si="10"/>
        <v>LTQ300216</v>
      </c>
      <c r="EJ590">
        <v>0</v>
      </c>
      <c r="EK590">
        <v>0</v>
      </c>
      <c r="EL590">
        <v>0</v>
      </c>
      <c r="EM590">
        <v>0</v>
      </c>
      <c r="EN590">
        <v>0</v>
      </c>
      <c r="EO590">
        <v>0</v>
      </c>
      <c r="EP590">
        <v>0</v>
      </c>
      <c r="EQ590">
        <v>0</v>
      </c>
      <c r="ER590">
        <v>0</v>
      </c>
      <c r="ES590">
        <v>0</v>
      </c>
      <c r="ET590">
        <v>0</v>
      </c>
      <c r="EU590">
        <v>0</v>
      </c>
      <c r="EV590">
        <v>0</v>
      </c>
      <c r="EW590">
        <v>0</v>
      </c>
      <c r="EX590">
        <v>0</v>
      </c>
      <c r="EY590">
        <v>0</v>
      </c>
      <c r="EZ590">
        <v>0</v>
      </c>
      <c r="FA590">
        <v>0</v>
      </c>
      <c r="FB590">
        <v>0</v>
      </c>
      <c r="FC590">
        <v>0</v>
      </c>
      <c r="FD590">
        <v>0</v>
      </c>
      <c r="FE590">
        <v>0</v>
      </c>
      <c r="FF590">
        <v>0</v>
      </c>
      <c r="FG590">
        <v>0</v>
      </c>
      <c r="FH590">
        <v>0</v>
      </c>
      <c r="FI590">
        <v>0</v>
      </c>
      <c r="FJ590">
        <v>0</v>
      </c>
      <c r="FK590">
        <v>0</v>
      </c>
      <c r="FL590">
        <v>0</v>
      </c>
      <c r="FM590">
        <v>0</v>
      </c>
      <c r="FN590">
        <v>0</v>
      </c>
      <c r="FO590">
        <v>0</v>
      </c>
      <c r="FP590">
        <v>0</v>
      </c>
      <c r="FQ590">
        <v>0</v>
      </c>
      <c r="FR590">
        <v>0</v>
      </c>
      <c r="FS590">
        <v>0</v>
      </c>
      <c r="FT590">
        <v>0</v>
      </c>
      <c r="FU590">
        <v>0</v>
      </c>
      <c r="FV590">
        <v>0</v>
      </c>
      <c r="FW590">
        <v>0</v>
      </c>
      <c r="FX590">
        <v>0</v>
      </c>
      <c r="FY590">
        <v>0</v>
      </c>
      <c r="FZ590">
        <v>0</v>
      </c>
      <c r="GA590">
        <v>0</v>
      </c>
      <c r="GB590">
        <v>0</v>
      </c>
      <c r="GC590">
        <v>0</v>
      </c>
      <c r="GD590">
        <v>0</v>
      </c>
      <c r="GE590">
        <v>0</v>
      </c>
      <c r="GF590">
        <v>0</v>
      </c>
      <c r="GG590">
        <v>0</v>
      </c>
      <c r="GH590">
        <v>0</v>
      </c>
      <c r="GI590">
        <v>0</v>
      </c>
      <c r="GJ590">
        <v>0</v>
      </c>
      <c r="GK590">
        <v>0</v>
      </c>
      <c r="GL590">
        <v>0</v>
      </c>
      <c r="GM590">
        <v>0</v>
      </c>
      <c r="GN590">
        <v>0</v>
      </c>
      <c r="GO590">
        <v>0</v>
      </c>
      <c r="GP590">
        <v>0</v>
      </c>
      <c r="GQ590">
        <v>0</v>
      </c>
      <c r="GR590">
        <v>0</v>
      </c>
      <c r="GS590">
        <v>0</v>
      </c>
      <c r="GT590">
        <v>0</v>
      </c>
      <c r="GU590">
        <v>0</v>
      </c>
      <c r="GV590">
        <v>0</v>
      </c>
      <c r="GW590">
        <v>0</v>
      </c>
      <c r="GX590">
        <v>0</v>
      </c>
      <c r="GY590">
        <v>0</v>
      </c>
      <c r="GZ590">
        <v>0</v>
      </c>
      <c r="HA590">
        <v>0</v>
      </c>
      <c r="HB590">
        <v>0</v>
      </c>
      <c r="HC590">
        <v>0</v>
      </c>
      <c r="HD590">
        <v>0</v>
      </c>
      <c r="HE590">
        <v>0</v>
      </c>
      <c r="HF590">
        <v>0</v>
      </c>
      <c r="HG590">
        <v>0</v>
      </c>
      <c r="HH590">
        <v>0</v>
      </c>
      <c r="HI590">
        <v>0</v>
      </c>
      <c r="HJ590">
        <v>0</v>
      </c>
      <c r="HK590">
        <v>0</v>
      </c>
      <c r="HL590">
        <v>0</v>
      </c>
      <c r="HM590">
        <v>0</v>
      </c>
      <c r="HN590">
        <v>0</v>
      </c>
      <c r="HO590">
        <v>500922</v>
      </c>
      <c r="HP590">
        <v>0</v>
      </c>
      <c r="HQ590">
        <v>0</v>
      </c>
      <c r="HR590">
        <v>0</v>
      </c>
      <c r="HS590">
        <v>0</v>
      </c>
      <c r="HT590">
        <v>0</v>
      </c>
      <c r="HU590">
        <v>0</v>
      </c>
      <c r="HV590">
        <v>0</v>
      </c>
      <c r="HW590">
        <v>0</v>
      </c>
      <c r="HX590">
        <v>0</v>
      </c>
      <c r="HY590">
        <v>0</v>
      </c>
      <c r="HZ590">
        <v>0</v>
      </c>
      <c r="IA590">
        <v>0</v>
      </c>
      <c r="IB590">
        <v>0</v>
      </c>
      <c r="IC590">
        <v>0</v>
      </c>
      <c r="ID590">
        <v>0</v>
      </c>
      <c r="IE590">
        <v>0</v>
      </c>
      <c r="IF590">
        <v>0</v>
      </c>
      <c r="IG590">
        <v>0</v>
      </c>
      <c r="IH590">
        <v>0</v>
      </c>
      <c r="II590">
        <v>0</v>
      </c>
      <c r="IJ590">
        <v>0</v>
      </c>
      <c r="IK590">
        <v>0</v>
      </c>
      <c r="IL590">
        <v>0</v>
      </c>
      <c r="IM590">
        <v>0</v>
      </c>
      <c r="IN590">
        <v>0</v>
      </c>
      <c r="IO590">
        <v>0</v>
      </c>
      <c r="IP590">
        <v>0</v>
      </c>
    </row>
    <row r="591" spans="18:250" ht="16.5" hidden="1" customHeight="1">
      <c r="R591" s="95" t="s">
        <v>450</v>
      </c>
      <c r="S591" t="s">
        <v>1350</v>
      </c>
      <c r="T591">
        <v>2</v>
      </c>
      <c r="U591">
        <v>17</v>
      </c>
      <c r="V591" s="214" t="str">
        <f t="shared" si="9"/>
        <v>LTQ300217</v>
      </c>
      <c r="W591">
        <v>17013.599999999999</v>
      </c>
      <c r="X591">
        <v>34027.199999999997</v>
      </c>
      <c r="Y591">
        <v>51040.800000000003</v>
      </c>
      <c r="Z591">
        <v>68054.399999999994</v>
      </c>
      <c r="AA591">
        <v>85068</v>
      </c>
      <c r="AB591">
        <v>102081.60000000001</v>
      </c>
      <c r="AC591">
        <v>119095.2</v>
      </c>
      <c r="AD591">
        <v>136108.79999999999</v>
      </c>
      <c r="AE591">
        <v>153122.4</v>
      </c>
      <c r="AF591">
        <v>170136</v>
      </c>
      <c r="AG591">
        <v>187149.6</v>
      </c>
      <c r="AH591">
        <v>204163.20000000001</v>
      </c>
      <c r="AI591">
        <v>221176.8</v>
      </c>
      <c r="AJ591">
        <v>238190.4</v>
      </c>
      <c r="AK591">
        <v>255204</v>
      </c>
      <c r="AL591">
        <v>272217.59999999998</v>
      </c>
      <c r="AM591">
        <v>289231.2</v>
      </c>
      <c r="AN591">
        <v>306244.8</v>
      </c>
      <c r="AO591">
        <v>323258.40000000002</v>
      </c>
      <c r="AP591">
        <v>340272</v>
      </c>
      <c r="AQ591">
        <v>357285.6</v>
      </c>
      <c r="AR591">
        <v>374299.2</v>
      </c>
      <c r="AS591">
        <v>391312.8</v>
      </c>
      <c r="AT591">
        <v>408326.40000000002</v>
      </c>
      <c r="AU591">
        <v>425340</v>
      </c>
      <c r="AV591">
        <v>442353.6</v>
      </c>
      <c r="AW591">
        <v>459367.2</v>
      </c>
      <c r="AX591">
        <v>476380.8</v>
      </c>
      <c r="AY591">
        <v>493394.4</v>
      </c>
      <c r="AZ591">
        <v>510408</v>
      </c>
      <c r="BA591">
        <v>510408</v>
      </c>
      <c r="BB591">
        <v>510408</v>
      </c>
      <c r="BC591">
        <v>510408</v>
      </c>
      <c r="BD591">
        <v>510408</v>
      </c>
      <c r="BE591">
        <v>510408</v>
      </c>
      <c r="BF591">
        <v>510408</v>
      </c>
      <c r="BG591">
        <v>510408</v>
      </c>
      <c r="BH591">
        <v>510408</v>
      </c>
      <c r="BI591">
        <v>510408</v>
      </c>
      <c r="BJ591">
        <v>510408</v>
      </c>
      <c r="BK591">
        <v>510408</v>
      </c>
      <c r="BL591">
        <v>510408</v>
      </c>
      <c r="BM591">
        <v>510408</v>
      </c>
      <c r="BN591">
        <v>510408</v>
      </c>
      <c r="BO591">
        <v>510408</v>
      </c>
      <c r="BP591">
        <v>510408</v>
      </c>
      <c r="BQ591">
        <v>510408</v>
      </c>
      <c r="BR591">
        <v>510408</v>
      </c>
      <c r="BS591">
        <v>510408</v>
      </c>
      <c r="BT591">
        <v>510408</v>
      </c>
      <c r="BU591">
        <v>510408</v>
      </c>
      <c r="BV591">
        <v>510408</v>
      </c>
      <c r="BW591">
        <v>510408</v>
      </c>
      <c r="BX591">
        <v>510408</v>
      </c>
      <c r="BY591">
        <v>510408</v>
      </c>
      <c r="BZ591">
        <v>510408</v>
      </c>
      <c r="CA591">
        <v>510408</v>
      </c>
      <c r="CB591">
        <v>510408</v>
      </c>
      <c r="CC591">
        <v>510408</v>
      </c>
      <c r="CD591">
        <v>510408</v>
      </c>
      <c r="CE591">
        <v>510408</v>
      </c>
      <c r="CF591">
        <v>510408</v>
      </c>
      <c r="CG591">
        <v>510408</v>
      </c>
      <c r="CH591">
        <v>510408</v>
      </c>
      <c r="CI591">
        <v>510408</v>
      </c>
      <c r="CJ591">
        <v>510408</v>
      </c>
      <c r="CK591">
        <v>510408</v>
      </c>
      <c r="CL591">
        <v>510408</v>
      </c>
      <c r="CM591">
        <v>510408</v>
      </c>
      <c r="CN591">
        <v>510408</v>
      </c>
      <c r="CO591">
        <v>510408</v>
      </c>
      <c r="CP591">
        <v>510408</v>
      </c>
      <c r="CQ591">
        <v>510408</v>
      </c>
      <c r="CR591">
        <v>510408</v>
      </c>
      <c r="CS591">
        <v>510408</v>
      </c>
      <c r="CT591">
        <v>510408</v>
      </c>
      <c r="CU591">
        <v>510408</v>
      </c>
      <c r="CV591">
        <v>510408</v>
      </c>
      <c r="CW591">
        <v>510408</v>
      </c>
      <c r="CX591">
        <v>510408</v>
      </c>
      <c r="CY591">
        <v>510408</v>
      </c>
      <c r="CZ591">
        <v>510408</v>
      </c>
      <c r="DA591">
        <v>510408</v>
      </c>
      <c r="DB591">
        <v>0</v>
      </c>
      <c r="DC591">
        <v>0</v>
      </c>
      <c r="DD591">
        <v>0</v>
      </c>
      <c r="DE591">
        <v>0</v>
      </c>
      <c r="DF591">
        <v>0</v>
      </c>
      <c r="DG591">
        <v>0</v>
      </c>
      <c r="DH591">
        <v>0</v>
      </c>
      <c r="DI591">
        <v>0</v>
      </c>
      <c r="DJ591">
        <v>0</v>
      </c>
      <c r="DK591">
        <v>0</v>
      </c>
      <c r="DL591">
        <v>0</v>
      </c>
      <c r="DM591">
        <v>0</v>
      </c>
      <c r="DN591">
        <v>0</v>
      </c>
      <c r="DO591">
        <v>0</v>
      </c>
      <c r="DP591">
        <v>0</v>
      </c>
      <c r="DQ591">
        <v>0</v>
      </c>
      <c r="DR591">
        <v>0</v>
      </c>
      <c r="DS591">
        <v>0</v>
      </c>
      <c r="DT591">
        <v>0</v>
      </c>
      <c r="DU591">
        <v>0</v>
      </c>
      <c r="DV591">
        <v>0</v>
      </c>
      <c r="DW591">
        <v>0</v>
      </c>
      <c r="DX591">
        <v>0</v>
      </c>
      <c r="DY591">
        <v>0</v>
      </c>
      <c r="DZ591">
        <v>0</v>
      </c>
      <c r="EA591">
        <v>0</v>
      </c>
      <c r="EB591">
        <v>0</v>
      </c>
      <c r="EC591">
        <v>0</v>
      </c>
      <c r="EE591" s="95" t="s">
        <v>450</v>
      </c>
      <c r="EF591" t="s">
        <v>1350</v>
      </c>
      <c r="EG591">
        <v>2</v>
      </c>
      <c r="EH591">
        <v>17</v>
      </c>
      <c r="EI591" s="216" t="str">
        <f t="shared" si="10"/>
        <v>LTQ300217</v>
      </c>
      <c r="EJ591">
        <v>0</v>
      </c>
      <c r="EK591">
        <v>0</v>
      </c>
      <c r="EL591">
        <v>0</v>
      </c>
      <c r="EM591">
        <v>0</v>
      </c>
      <c r="EN591">
        <v>0</v>
      </c>
      <c r="EO591">
        <v>0</v>
      </c>
      <c r="EP591">
        <v>0</v>
      </c>
      <c r="EQ591">
        <v>0</v>
      </c>
      <c r="ER591">
        <v>0</v>
      </c>
      <c r="ES591">
        <v>0</v>
      </c>
      <c r="ET591">
        <v>0</v>
      </c>
      <c r="EU591">
        <v>0</v>
      </c>
      <c r="EV591">
        <v>0</v>
      </c>
      <c r="EW591">
        <v>0</v>
      </c>
      <c r="EX591">
        <v>0</v>
      </c>
      <c r="EY591">
        <v>0</v>
      </c>
      <c r="EZ591">
        <v>0</v>
      </c>
      <c r="FA591">
        <v>0</v>
      </c>
      <c r="FB591">
        <v>0</v>
      </c>
      <c r="FC591">
        <v>0</v>
      </c>
      <c r="FD591">
        <v>0</v>
      </c>
      <c r="FE591">
        <v>0</v>
      </c>
      <c r="FF591">
        <v>0</v>
      </c>
      <c r="FG591">
        <v>0</v>
      </c>
      <c r="FH591">
        <v>0</v>
      </c>
      <c r="FI591">
        <v>0</v>
      </c>
      <c r="FJ591">
        <v>0</v>
      </c>
      <c r="FK591">
        <v>0</v>
      </c>
      <c r="FL591">
        <v>0</v>
      </c>
      <c r="FM591">
        <v>0</v>
      </c>
      <c r="FN591">
        <v>0</v>
      </c>
      <c r="FO591">
        <v>0</v>
      </c>
      <c r="FP591">
        <v>0</v>
      </c>
      <c r="FQ591">
        <v>0</v>
      </c>
      <c r="FR591">
        <v>0</v>
      </c>
      <c r="FS591">
        <v>0</v>
      </c>
      <c r="FT591">
        <v>0</v>
      </c>
      <c r="FU591">
        <v>0</v>
      </c>
      <c r="FV591">
        <v>0</v>
      </c>
      <c r="FW591">
        <v>0</v>
      </c>
      <c r="FX591">
        <v>0</v>
      </c>
      <c r="FY591">
        <v>0</v>
      </c>
      <c r="FZ591">
        <v>0</v>
      </c>
      <c r="GA591">
        <v>0</v>
      </c>
      <c r="GB591">
        <v>0</v>
      </c>
      <c r="GC591">
        <v>0</v>
      </c>
      <c r="GD591">
        <v>0</v>
      </c>
      <c r="GE591">
        <v>0</v>
      </c>
      <c r="GF591">
        <v>0</v>
      </c>
      <c r="GG591">
        <v>0</v>
      </c>
      <c r="GH591">
        <v>0</v>
      </c>
      <c r="GI591">
        <v>0</v>
      </c>
      <c r="GJ591">
        <v>0</v>
      </c>
      <c r="GK591">
        <v>0</v>
      </c>
      <c r="GL591">
        <v>0</v>
      </c>
      <c r="GM591">
        <v>0</v>
      </c>
      <c r="GN591">
        <v>0</v>
      </c>
      <c r="GO591">
        <v>0</v>
      </c>
      <c r="GP591">
        <v>0</v>
      </c>
      <c r="GQ591">
        <v>0</v>
      </c>
      <c r="GR591">
        <v>0</v>
      </c>
      <c r="GS591">
        <v>0</v>
      </c>
      <c r="GT591">
        <v>0</v>
      </c>
      <c r="GU591">
        <v>0</v>
      </c>
      <c r="GV591">
        <v>0</v>
      </c>
      <c r="GW591">
        <v>0</v>
      </c>
      <c r="GX591">
        <v>0</v>
      </c>
      <c r="GY591">
        <v>0</v>
      </c>
      <c r="GZ591">
        <v>0</v>
      </c>
      <c r="HA591">
        <v>0</v>
      </c>
      <c r="HB591">
        <v>0</v>
      </c>
      <c r="HC591">
        <v>0</v>
      </c>
      <c r="HD591">
        <v>0</v>
      </c>
      <c r="HE591">
        <v>0</v>
      </c>
      <c r="HF591">
        <v>0</v>
      </c>
      <c r="HG591">
        <v>0</v>
      </c>
      <c r="HH591">
        <v>0</v>
      </c>
      <c r="HI591">
        <v>0</v>
      </c>
      <c r="HJ591">
        <v>0</v>
      </c>
      <c r="HK591">
        <v>0</v>
      </c>
      <c r="HL591">
        <v>0</v>
      </c>
      <c r="HM591">
        <v>0</v>
      </c>
      <c r="HN591">
        <v>510408</v>
      </c>
      <c r="HO591">
        <v>0</v>
      </c>
      <c r="HP591">
        <v>0</v>
      </c>
      <c r="HQ591">
        <v>0</v>
      </c>
      <c r="HR591">
        <v>0</v>
      </c>
      <c r="HS591">
        <v>0</v>
      </c>
      <c r="HT591">
        <v>0</v>
      </c>
      <c r="HU591">
        <v>0</v>
      </c>
      <c r="HV591">
        <v>0</v>
      </c>
      <c r="HW591">
        <v>0</v>
      </c>
      <c r="HX591">
        <v>0</v>
      </c>
      <c r="HY591">
        <v>0</v>
      </c>
      <c r="HZ591">
        <v>0</v>
      </c>
      <c r="IA591">
        <v>0</v>
      </c>
      <c r="IB591">
        <v>0</v>
      </c>
      <c r="IC591">
        <v>0</v>
      </c>
      <c r="ID591">
        <v>0</v>
      </c>
      <c r="IE591">
        <v>0</v>
      </c>
      <c r="IF591">
        <v>0</v>
      </c>
      <c r="IG591">
        <v>0</v>
      </c>
      <c r="IH591">
        <v>0</v>
      </c>
      <c r="II591">
        <v>0</v>
      </c>
      <c r="IJ591">
        <v>0</v>
      </c>
      <c r="IK591">
        <v>0</v>
      </c>
      <c r="IL591">
        <v>0</v>
      </c>
      <c r="IM591">
        <v>0</v>
      </c>
      <c r="IN591">
        <v>0</v>
      </c>
      <c r="IO591">
        <v>0</v>
      </c>
      <c r="IP591">
        <v>0</v>
      </c>
    </row>
    <row r="592" spans="18:250" ht="16.5" hidden="1" customHeight="1">
      <c r="R592" s="95" t="s">
        <v>450</v>
      </c>
      <c r="S592" t="s">
        <v>1350</v>
      </c>
      <c r="T592">
        <v>2</v>
      </c>
      <c r="U592">
        <v>18</v>
      </c>
      <c r="V592" s="214" t="str">
        <f t="shared" si="9"/>
        <v>LTQ300218</v>
      </c>
      <c r="W592">
        <v>17319.599999999999</v>
      </c>
      <c r="X592">
        <v>34639.199999999997</v>
      </c>
      <c r="Y592">
        <v>51958.8</v>
      </c>
      <c r="Z592">
        <v>69278.399999999994</v>
      </c>
      <c r="AA592">
        <v>86598</v>
      </c>
      <c r="AB592">
        <v>103917.6</v>
      </c>
      <c r="AC592">
        <v>121237.2</v>
      </c>
      <c r="AD592">
        <v>138556.79999999999</v>
      </c>
      <c r="AE592">
        <v>155876.4</v>
      </c>
      <c r="AF592">
        <v>173196</v>
      </c>
      <c r="AG592">
        <v>190515.6</v>
      </c>
      <c r="AH592">
        <v>207835.2</v>
      </c>
      <c r="AI592">
        <v>225154.8</v>
      </c>
      <c r="AJ592">
        <v>242474.4</v>
      </c>
      <c r="AK592">
        <v>259794</v>
      </c>
      <c r="AL592">
        <v>277113.59999999998</v>
      </c>
      <c r="AM592">
        <v>294433.2</v>
      </c>
      <c r="AN592">
        <v>311752.8</v>
      </c>
      <c r="AO592">
        <v>329072.40000000002</v>
      </c>
      <c r="AP592">
        <v>346392</v>
      </c>
      <c r="AQ592">
        <v>363711.6</v>
      </c>
      <c r="AR592">
        <v>381031.2</v>
      </c>
      <c r="AS592">
        <v>398350.8</v>
      </c>
      <c r="AT592">
        <v>415670.4</v>
      </c>
      <c r="AU592">
        <v>432990</v>
      </c>
      <c r="AV592">
        <v>450309.6</v>
      </c>
      <c r="AW592">
        <v>467629.2</v>
      </c>
      <c r="AX592">
        <v>484948.8</v>
      </c>
      <c r="AY592">
        <v>502268.4</v>
      </c>
      <c r="AZ592">
        <v>519588</v>
      </c>
      <c r="BA592">
        <v>519588</v>
      </c>
      <c r="BB592">
        <v>519588</v>
      </c>
      <c r="BC592">
        <v>519588</v>
      </c>
      <c r="BD592">
        <v>519588</v>
      </c>
      <c r="BE592">
        <v>519588</v>
      </c>
      <c r="BF592">
        <v>519588</v>
      </c>
      <c r="BG592">
        <v>519588</v>
      </c>
      <c r="BH592">
        <v>519588</v>
      </c>
      <c r="BI592">
        <v>519588</v>
      </c>
      <c r="BJ592">
        <v>519588</v>
      </c>
      <c r="BK592">
        <v>519588</v>
      </c>
      <c r="BL592">
        <v>519588</v>
      </c>
      <c r="BM592">
        <v>519588</v>
      </c>
      <c r="BN592">
        <v>519588</v>
      </c>
      <c r="BO592">
        <v>519588</v>
      </c>
      <c r="BP592">
        <v>519588</v>
      </c>
      <c r="BQ592">
        <v>519588</v>
      </c>
      <c r="BR592">
        <v>519588</v>
      </c>
      <c r="BS592">
        <v>519588</v>
      </c>
      <c r="BT592">
        <v>519588</v>
      </c>
      <c r="BU592">
        <v>519588</v>
      </c>
      <c r="BV592">
        <v>519588</v>
      </c>
      <c r="BW592">
        <v>519588</v>
      </c>
      <c r="BX592">
        <v>519588</v>
      </c>
      <c r="BY592">
        <v>519588</v>
      </c>
      <c r="BZ592">
        <v>519588</v>
      </c>
      <c r="CA592">
        <v>519588</v>
      </c>
      <c r="CB592">
        <v>519588</v>
      </c>
      <c r="CC592">
        <v>519588</v>
      </c>
      <c r="CD592">
        <v>519588</v>
      </c>
      <c r="CE592">
        <v>519588</v>
      </c>
      <c r="CF592">
        <v>519588</v>
      </c>
      <c r="CG592">
        <v>519588</v>
      </c>
      <c r="CH592">
        <v>519588</v>
      </c>
      <c r="CI592">
        <v>519588</v>
      </c>
      <c r="CJ592">
        <v>519588</v>
      </c>
      <c r="CK592">
        <v>519588</v>
      </c>
      <c r="CL592">
        <v>519588</v>
      </c>
      <c r="CM592">
        <v>519588</v>
      </c>
      <c r="CN592">
        <v>519588</v>
      </c>
      <c r="CO592">
        <v>519588</v>
      </c>
      <c r="CP592">
        <v>519588</v>
      </c>
      <c r="CQ592">
        <v>519588</v>
      </c>
      <c r="CR592">
        <v>519588</v>
      </c>
      <c r="CS592">
        <v>519588</v>
      </c>
      <c r="CT592">
        <v>519588</v>
      </c>
      <c r="CU592">
        <v>519588</v>
      </c>
      <c r="CV592">
        <v>519588</v>
      </c>
      <c r="CW592">
        <v>519588</v>
      </c>
      <c r="CX592">
        <v>519588</v>
      </c>
      <c r="CY592">
        <v>519588</v>
      </c>
      <c r="CZ592">
        <v>519588</v>
      </c>
      <c r="DA592">
        <v>0</v>
      </c>
      <c r="DB592">
        <v>0</v>
      </c>
      <c r="DC592">
        <v>0</v>
      </c>
      <c r="DD592">
        <v>0</v>
      </c>
      <c r="DE592">
        <v>0</v>
      </c>
      <c r="DF592">
        <v>0</v>
      </c>
      <c r="DG592">
        <v>0</v>
      </c>
      <c r="DH592">
        <v>0</v>
      </c>
      <c r="DI592">
        <v>0</v>
      </c>
      <c r="DJ592">
        <v>0</v>
      </c>
      <c r="DK592">
        <v>0</v>
      </c>
      <c r="DL592">
        <v>0</v>
      </c>
      <c r="DM592">
        <v>0</v>
      </c>
      <c r="DN592">
        <v>0</v>
      </c>
      <c r="DO592">
        <v>0</v>
      </c>
      <c r="DP592">
        <v>0</v>
      </c>
      <c r="DQ592">
        <v>0</v>
      </c>
      <c r="DR592">
        <v>0</v>
      </c>
      <c r="DS592">
        <v>0</v>
      </c>
      <c r="DT592">
        <v>0</v>
      </c>
      <c r="DU592">
        <v>0</v>
      </c>
      <c r="DV592">
        <v>0</v>
      </c>
      <c r="DW592">
        <v>0</v>
      </c>
      <c r="DX592">
        <v>0</v>
      </c>
      <c r="DY592">
        <v>0</v>
      </c>
      <c r="DZ592">
        <v>0</v>
      </c>
      <c r="EA592">
        <v>0</v>
      </c>
      <c r="EB592">
        <v>0</v>
      </c>
      <c r="EC592">
        <v>0</v>
      </c>
      <c r="EE592" s="95" t="s">
        <v>450</v>
      </c>
      <c r="EF592" t="s">
        <v>1350</v>
      </c>
      <c r="EG592">
        <v>2</v>
      </c>
      <c r="EH592">
        <v>18</v>
      </c>
      <c r="EI592" s="216" t="str">
        <f t="shared" si="10"/>
        <v>LTQ300218</v>
      </c>
      <c r="EJ592">
        <v>0</v>
      </c>
      <c r="EK592">
        <v>0</v>
      </c>
      <c r="EL592">
        <v>0</v>
      </c>
      <c r="EM592">
        <v>0</v>
      </c>
      <c r="EN592">
        <v>0</v>
      </c>
      <c r="EO592">
        <v>0</v>
      </c>
      <c r="EP592">
        <v>0</v>
      </c>
      <c r="EQ592">
        <v>0</v>
      </c>
      <c r="ER592">
        <v>0</v>
      </c>
      <c r="ES592">
        <v>0</v>
      </c>
      <c r="ET592">
        <v>0</v>
      </c>
      <c r="EU592">
        <v>0</v>
      </c>
      <c r="EV592">
        <v>0</v>
      </c>
      <c r="EW592">
        <v>0</v>
      </c>
      <c r="EX592">
        <v>0</v>
      </c>
      <c r="EY592">
        <v>0</v>
      </c>
      <c r="EZ592">
        <v>0</v>
      </c>
      <c r="FA592">
        <v>0</v>
      </c>
      <c r="FB592">
        <v>0</v>
      </c>
      <c r="FC592">
        <v>0</v>
      </c>
      <c r="FD592">
        <v>0</v>
      </c>
      <c r="FE592">
        <v>0</v>
      </c>
      <c r="FF592">
        <v>0</v>
      </c>
      <c r="FG592">
        <v>0</v>
      </c>
      <c r="FH592">
        <v>0</v>
      </c>
      <c r="FI592">
        <v>0</v>
      </c>
      <c r="FJ592">
        <v>0</v>
      </c>
      <c r="FK592">
        <v>0</v>
      </c>
      <c r="FL592">
        <v>0</v>
      </c>
      <c r="FM592">
        <v>0</v>
      </c>
      <c r="FN592">
        <v>0</v>
      </c>
      <c r="FO592">
        <v>0</v>
      </c>
      <c r="FP592">
        <v>0</v>
      </c>
      <c r="FQ592">
        <v>0</v>
      </c>
      <c r="FR592">
        <v>0</v>
      </c>
      <c r="FS592">
        <v>0</v>
      </c>
      <c r="FT592">
        <v>0</v>
      </c>
      <c r="FU592">
        <v>0</v>
      </c>
      <c r="FV592">
        <v>0</v>
      </c>
      <c r="FW592">
        <v>0</v>
      </c>
      <c r="FX592">
        <v>0</v>
      </c>
      <c r="FY592">
        <v>0</v>
      </c>
      <c r="FZ592">
        <v>0</v>
      </c>
      <c r="GA592">
        <v>0</v>
      </c>
      <c r="GB592">
        <v>0</v>
      </c>
      <c r="GC592">
        <v>0</v>
      </c>
      <c r="GD592">
        <v>0</v>
      </c>
      <c r="GE592">
        <v>0</v>
      </c>
      <c r="GF592">
        <v>0</v>
      </c>
      <c r="GG592">
        <v>0</v>
      </c>
      <c r="GH592">
        <v>0</v>
      </c>
      <c r="GI592">
        <v>0</v>
      </c>
      <c r="GJ592">
        <v>0</v>
      </c>
      <c r="GK592">
        <v>0</v>
      </c>
      <c r="GL592">
        <v>0</v>
      </c>
      <c r="GM592">
        <v>0</v>
      </c>
      <c r="GN592">
        <v>0</v>
      </c>
      <c r="GO592">
        <v>0</v>
      </c>
      <c r="GP592">
        <v>0</v>
      </c>
      <c r="GQ592">
        <v>0</v>
      </c>
      <c r="GR592">
        <v>0</v>
      </c>
      <c r="GS592">
        <v>0</v>
      </c>
      <c r="GT592">
        <v>0</v>
      </c>
      <c r="GU592">
        <v>0</v>
      </c>
      <c r="GV592">
        <v>0</v>
      </c>
      <c r="GW592">
        <v>0</v>
      </c>
      <c r="GX592">
        <v>0</v>
      </c>
      <c r="GY592">
        <v>0</v>
      </c>
      <c r="GZ592">
        <v>0</v>
      </c>
      <c r="HA592">
        <v>0</v>
      </c>
      <c r="HB592">
        <v>0</v>
      </c>
      <c r="HC592">
        <v>0</v>
      </c>
      <c r="HD592">
        <v>0</v>
      </c>
      <c r="HE592">
        <v>0</v>
      </c>
      <c r="HF592">
        <v>0</v>
      </c>
      <c r="HG592">
        <v>0</v>
      </c>
      <c r="HH592">
        <v>0</v>
      </c>
      <c r="HI592">
        <v>0</v>
      </c>
      <c r="HJ592">
        <v>0</v>
      </c>
      <c r="HK592">
        <v>0</v>
      </c>
      <c r="HL592">
        <v>0</v>
      </c>
      <c r="HM592">
        <v>519588</v>
      </c>
      <c r="HN592">
        <v>0</v>
      </c>
      <c r="HO592">
        <v>0</v>
      </c>
      <c r="HP592">
        <v>0</v>
      </c>
      <c r="HQ592">
        <v>0</v>
      </c>
      <c r="HR592">
        <v>0</v>
      </c>
      <c r="HS592">
        <v>0</v>
      </c>
      <c r="HT592">
        <v>0</v>
      </c>
      <c r="HU592">
        <v>0</v>
      </c>
      <c r="HV592">
        <v>0</v>
      </c>
      <c r="HW592">
        <v>0</v>
      </c>
      <c r="HX592">
        <v>0</v>
      </c>
      <c r="HY592">
        <v>0</v>
      </c>
      <c r="HZ592">
        <v>0</v>
      </c>
      <c r="IA592">
        <v>0</v>
      </c>
      <c r="IB592">
        <v>0</v>
      </c>
      <c r="IC592">
        <v>0</v>
      </c>
      <c r="ID592">
        <v>0</v>
      </c>
      <c r="IE592">
        <v>0</v>
      </c>
      <c r="IF592">
        <v>0</v>
      </c>
      <c r="IG592">
        <v>0</v>
      </c>
      <c r="IH592">
        <v>0</v>
      </c>
      <c r="II592">
        <v>0</v>
      </c>
      <c r="IJ592">
        <v>0</v>
      </c>
      <c r="IK592">
        <v>0</v>
      </c>
      <c r="IL592">
        <v>0</v>
      </c>
      <c r="IM592">
        <v>0</v>
      </c>
      <c r="IN592">
        <v>0</v>
      </c>
      <c r="IO592">
        <v>0</v>
      </c>
      <c r="IP592">
        <v>0</v>
      </c>
    </row>
    <row r="593" spans="18:250" ht="16.5" hidden="1" customHeight="1">
      <c r="R593" s="95" t="s">
        <v>450</v>
      </c>
      <c r="S593" t="s">
        <v>1350</v>
      </c>
      <c r="T593">
        <v>2</v>
      </c>
      <c r="U593">
        <v>19</v>
      </c>
      <c r="V593" s="214" t="str">
        <f t="shared" si="9"/>
        <v>LTQ300219</v>
      </c>
      <c r="W593">
        <v>17635.8</v>
      </c>
      <c r="X593">
        <v>35271.599999999999</v>
      </c>
      <c r="Y593">
        <v>52907.4</v>
      </c>
      <c r="Z593">
        <v>70543.199999999997</v>
      </c>
      <c r="AA593">
        <v>88179</v>
      </c>
      <c r="AB593">
        <v>105814.8</v>
      </c>
      <c r="AC593">
        <v>123450.6</v>
      </c>
      <c r="AD593">
        <v>141086.39999999999</v>
      </c>
      <c r="AE593">
        <v>158722.20000000001</v>
      </c>
      <c r="AF593">
        <v>176358</v>
      </c>
      <c r="AG593">
        <v>193993.8</v>
      </c>
      <c r="AH593">
        <v>211629.6</v>
      </c>
      <c r="AI593">
        <v>229265.4</v>
      </c>
      <c r="AJ593">
        <v>246901.2</v>
      </c>
      <c r="AK593">
        <v>264537</v>
      </c>
      <c r="AL593">
        <v>282172.79999999999</v>
      </c>
      <c r="AM593">
        <v>299808.59999999998</v>
      </c>
      <c r="AN593">
        <v>317444.40000000002</v>
      </c>
      <c r="AO593">
        <v>335080.2</v>
      </c>
      <c r="AP593">
        <v>352716</v>
      </c>
      <c r="AQ593">
        <v>370351.8</v>
      </c>
      <c r="AR593">
        <v>387987.6</v>
      </c>
      <c r="AS593">
        <v>405623.4</v>
      </c>
      <c r="AT593">
        <v>423259.2</v>
      </c>
      <c r="AU593">
        <v>440895</v>
      </c>
      <c r="AV593">
        <v>458530.8</v>
      </c>
      <c r="AW593">
        <v>476166.6</v>
      </c>
      <c r="AX593">
        <v>493802.4</v>
      </c>
      <c r="AY593">
        <v>511438.2</v>
      </c>
      <c r="AZ593">
        <v>529074</v>
      </c>
      <c r="BA593">
        <v>529074</v>
      </c>
      <c r="BB593">
        <v>529074</v>
      </c>
      <c r="BC593">
        <v>529074</v>
      </c>
      <c r="BD593">
        <v>529074</v>
      </c>
      <c r="BE593">
        <v>529074</v>
      </c>
      <c r="BF593">
        <v>529074</v>
      </c>
      <c r="BG593">
        <v>529074</v>
      </c>
      <c r="BH593">
        <v>529074</v>
      </c>
      <c r="BI593">
        <v>529074</v>
      </c>
      <c r="BJ593">
        <v>529074</v>
      </c>
      <c r="BK593">
        <v>529074</v>
      </c>
      <c r="BL593">
        <v>529074</v>
      </c>
      <c r="BM593">
        <v>529074</v>
      </c>
      <c r="BN593">
        <v>529074</v>
      </c>
      <c r="BO593">
        <v>529074</v>
      </c>
      <c r="BP593">
        <v>529074</v>
      </c>
      <c r="BQ593">
        <v>529074</v>
      </c>
      <c r="BR593">
        <v>529074</v>
      </c>
      <c r="BS593">
        <v>529074</v>
      </c>
      <c r="BT593">
        <v>529074</v>
      </c>
      <c r="BU593">
        <v>529074</v>
      </c>
      <c r="BV593">
        <v>529074</v>
      </c>
      <c r="BW593">
        <v>529074</v>
      </c>
      <c r="BX593">
        <v>529074</v>
      </c>
      <c r="BY593">
        <v>529074</v>
      </c>
      <c r="BZ593">
        <v>529074</v>
      </c>
      <c r="CA593">
        <v>529074</v>
      </c>
      <c r="CB593">
        <v>529074</v>
      </c>
      <c r="CC593">
        <v>529074</v>
      </c>
      <c r="CD593">
        <v>529074</v>
      </c>
      <c r="CE593">
        <v>529074</v>
      </c>
      <c r="CF593">
        <v>529074</v>
      </c>
      <c r="CG593">
        <v>529074</v>
      </c>
      <c r="CH593">
        <v>529074</v>
      </c>
      <c r="CI593">
        <v>529074</v>
      </c>
      <c r="CJ593">
        <v>529074</v>
      </c>
      <c r="CK593">
        <v>529074</v>
      </c>
      <c r="CL593">
        <v>529074</v>
      </c>
      <c r="CM593">
        <v>529074</v>
      </c>
      <c r="CN593">
        <v>529074</v>
      </c>
      <c r="CO593">
        <v>529074</v>
      </c>
      <c r="CP593">
        <v>529074</v>
      </c>
      <c r="CQ593">
        <v>529074</v>
      </c>
      <c r="CR593">
        <v>529074</v>
      </c>
      <c r="CS593">
        <v>529074</v>
      </c>
      <c r="CT593">
        <v>529074</v>
      </c>
      <c r="CU593">
        <v>529074</v>
      </c>
      <c r="CV593">
        <v>529074</v>
      </c>
      <c r="CW593">
        <v>529074</v>
      </c>
      <c r="CX593">
        <v>529074</v>
      </c>
      <c r="CY593">
        <v>529074</v>
      </c>
      <c r="CZ593">
        <v>0</v>
      </c>
      <c r="DA593">
        <v>0</v>
      </c>
      <c r="DB593">
        <v>0</v>
      </c>
      <c r="DC593">
        <v>0</v>
      </c>
      <c r="DD593">
        <v>0</v>
      </c>
      <c r="DE593">
        <v>0</v>
      </c>
      <c r="DF593">
        <v>0</v>
      </c>
      <c r="DG593">
        <v>0</v>
      </c>
      <c r="DH593">
        <v>0</v>
      </c>
      <c r="DI593">
        <v>0</v>
      </c>
      <c r="DJ593">
        <v>0</v>
      </c>
      <c r="DK593">
        <v>0</v>
      </c>
      <c r="DL593">
        <v>0</v>
      </c>
      <c r="DM593">
        <v>0</v>
      </c>
      <c r="DN593">
        <v>0</v>
      </c>
      <c r="DO593">
        <v>0</v>
      </c>
      <c r="DP593">
        <v>0</v>
      </c>
      <c r="DQ593">
        <v>0</v>
      </c>
      <c r="DR593">
        <v>0</v>
      </c>
      <c r="DS593">
        <v>0</v>
      </c>
      <c r="DT593">
        <v>0</v>
      </c>
      <c r="DU593">
        <v>0</v>
      </c>
      <c r="DV593">
        <v>0</v>
      </c>
      <c r="DW593">
        <v>0</v>
      </c>
      <c r="DX593">
        <v>0</v>
      </c>
      <c r="DY593">
        <v>0</v>
      </c>
      <c r="DZ593">
        <v>0</v>
      </c>
      <c r="EA593">
        <v>0</v>
      </c>
      <c r="EB593">
        <v>0</v>
      </c>
      <c r="EC593">
        <v>0</v>
      </c>
      <c r="EE593" s="95" t="s">
        <v>450</v>
      </c>
      <c r="EF593" t="s">
        <v>1350</v>
      </c>
      <c r="EG593">
        <v>2</v>
      </c>
      <c r="EH593">
        <v>19</v>
      </c>
      <c r="EI593" s="216" t="str">
        <f t="shared" si="10"/>
        <v>LTQ300219</v>
      </c>
      <c r="EJ593">
        <v>0</v>
      </c>
      <c r="EK593">
        <v>0</v>
      </c>
      <c r="EL593">
        <v>0</v>
      </c>
      <c r="EM593">
        <v>0</v>
      </c>
      <c r="EN593">
        <v>0</v>
      </c>
      <c r="EO593">
        <v>0</v>
      </c>
      <c r="EP593">
        <v>0</v>
      </c>
      <c r="EQ593">
        <v>0</v>
      </c>
      <c r="ER593">
        <v>0</v>
      </c>
      <c r="ES593">
        <v>0</v>
      </c>
      <c r="ET593">
        <v>0</v>
      </c>
      <c r="EU593">
        <v>0</v>
      </c>
      <c r="EV593">
        <v>0</v>
      </c>
      <c r="EW593">
        <v>0</v>
      </c>
      <c r="EX593">
        <v>0</v>
      </c>
      <c r="EY593">
        <v>0</v>
      </c>
      <c r="EZ593">
        <v>0</v>
      </c>
      <c r="FA593">
        <v>0</v>
      </c>
      <c r="FB593">
        <v>0</v>
      </c>
      <c r="FC593">
        <v>0</v>
      </c>
      <c r="FD593">
        <v>0</v>
      </c>
      <c r="FE593">
        <v>0</v>
      </c>
      <c r="FF593">
        <v>0</v>
      </c>
      <c r="FG593">
        <v>0</v>
      </c>
      <c r="FH593">
        <v>0</v>
      </c>
      <c r="FI593">
        <v>0</v>
      </c>
      <c r="FJ593">
        <v>0</v>
      </c>
      <c r="FK593">
        <v>0</v>
      </c>
      <c r="FL593">
        <v>0</v>
      </c>
      <c r="FM593">
        <v>0</v>
      </c>
      <c r="FN593">
        <v>0</v>
      </c>
      <c r="FO593">
        <v>0</v>
      </c>
      <c r="FP593">
        <v>0</v>
      </c>
      <c r="FQ593">
        <v>0</v>
      </c>
      <c r="FR593">
        <v>0</v>
      </c>
      <c r="FS593">
        <v>0</v>
      </c>
      <c r="FT593">
        <v>0</v>
      </c>
      <c r="FU593">
        <v>0</v>
      </c>
      <c r="FV593">
        <v>0</v>
      </c>
      <c r="FW593">
        <v>0</v>
      </c>
      <c r="FX593">
        <v>0</v>
      </c>
      <c r="FY593">
        <v>0</v>
      </c>
      <c r="FZ593">
        <v>0</v>
      </c>
      <c r="GA593">
        <v>0</v>
      </c>
      <c r="GB593">
        <v>0</v>
      </c>
      <c r="GC593">
        <v>0</v>
      </c>
      <c r="GD593">
        <v>0</v>
      </c>
      <c r="GE593">
        <v>0</v>
      </c>
      <c r="GF593">
        <v>0</v>
      </c>
      <c r="GG593">
        <v>0</v>
      </c>
      <c r="GH593">
        <v>0</v>
      </c>
      <c r="GI593">
        <v>0</v>
      </c>
      <c r="GJ593">
        <v>0</v>
      </c>
      <c r="GK593">
        <v>0</v>
      </c>
      <c r="GL593">
        <v>0</v>
      </c>
      <c r="GM593">
        <v>0</v>
      </c>
      <c r="GN593">
        <v>0</v>
      </c>
      <c r="GO593">
        <v>0</v>
      </c>
      <c r="GP593">
        <v>0</v>
      </c>
      <c r="GQ593">
        <v>0</v>
      </c>
      <c r="GR593">
        <v>0</v>
      </c>
      <c r="GS593">
        <v>0</v>
      </c>
      <c r="GT593">
        <v>0</v>
      </c>
      <c r="GU593">
        <v>0</v>
      </c>
      <c r="GV593">
        <v>0</v>
      </c>
      <c r="GW593">
        <v>0</v>
      </c>
      <c r="GX593">
        <v>0</v>
      </c>
      <c r="GY593">
        <v>0</v>
      </c>
      <c r="GZ593">
        <v>0</v>
      </c>
      <c r="HA593">
        <v>0</v>
      </c>
      <c r="HB593">
        <v>0</v>
      </c>
      <c r="HC593">
        <v>0</v>
      </c>
      <c r="HD593">
        <v>0</v>
      </c>
      <c r="HE593">
        <v>0</v>
      </c>
      <c r="HF593">
        <v>0</v>
      </c>
      <c r="HG593">
        <v>0</v>
      </c>
      <c r="HH593">
        <v>0</v>
      </c>
      <c r="HI593">
        <v>0</v>
      </c>
      <c r="HJ593">
        <v>0</v>
      </c>
      <c r="HK593">
        <v>0</v>
      </c>
      <c r="HL593">
        <v>529074</v>
      </c>
      <c r="HM593">
        <v>0</v>
      </c>
      <c r="HN593">
        <v>0</v>
      </c>
      <c r="HO593">
        <v>0</v>
      </c>
      <c r="HP593">
        <v>0</v>
      </c>
      <c r="HQ593">
        <v>0</v>
      </c>
      <c r="HR593">
        <v>0</v>
      </c>
      <c r="HS593">
        <v>0</v>
      </c>
      <c r="HT593">
        <v>0</v>
      </c>
      <c r="HU593">
        <v>0</v>
      </c>
      <c r="HV593">
        <v>0</v>
      </c>
      <c r="HW593">
        <v>0</v>
      </c>
      <c r="HX593">
        <v>0</v>
      </c>
      <c r="HY593">
        <v>0</v>
      </c>
      <c r="HZ593">
        <v>0</v>
      </c>
      <c r="IA593">
        <v>0</v>
      </c>
      <c r="IB593">
        <v>0</v>
      </c>
      <c r="IC593">
        <v>0</v>
      </c>
      <c r="ID593">
        <v>0</v>
      </c>
      <c r="IE593">
        <v>0</v>
      </c>
      <c r="IF593">
        <v>0</v>
      </c>
      <c r="IG593">
        <v>0</v>
      </c>
      <c r="IH593">
        <v>0</v>
      </c>
      <c r="II593">
        <v>0</v>
      </c>
      <c r="IJ593">
        <v>0</v>
      </c>
      <c r="IK593">
        <v>0</v>
      </c>
      <c r="IL593">
        <v>0</v>
      </c>
      <c r="IM593">
        <v>0</v>
      </c>
      <c r="IN593">
        <v>0</v>
      </c>
      <c r="IO593">
        <v>0</v>
      </c>
      <c r="IP593">
        <v>0</v>
      </c>
    </row>
    <row r="594" spans="18:250" ht="16.5" hidden="1" customHeight="1">
      <c r="R594" s="95" t="s">
        <v>450</v>
      </c>
      <c r="S594" t="s">
        <v>1350</v>
      </c>
      <c r="T594">
        <v>2</v>
      </c>
      <c r="U594">
        <v>20</v>
      </c>
      <c r="V594" s="214" t="str">
        <f t="shared" si="9"/>
        <v>LTQ300220</v>
      </c>
      <c r="W594">
        <v>18054</v>
      </c>
      <c r="X594">
        <v>36108</v>
      </c>
      <c r="Y594">
        <v>54162</v>
      </c>
      <c r="Z594">
        <v>72216</v>
      </c>
      <c r="AA594">
        <v>90270</v>
      </c>
      <c r="AB594">
        <v>108324</v>
      </c>
      <c r="AC594">
        <v>126378</v>
      </c>
      <c r="AD594">
        <v>144432</v>
      </c>
      <c r="AE594">
        <v>162486</v>
      </c>
      <c r="AF594">
        <v>180540</v>
      </c>
      <c r="AG594">
        <v>198594</v>
      </c>
      <c r="AH594">
        <v>216648</v>
      </c>
      <c r="AI594">
        <v>234702</v>
      </c>
      <c r="AJ594">
        <v>252756</v>
      </c>
      <c r="AK594">
        <v>270810</v>
      </c>
      <c r="AL594">
        <v>288864</v>
      </c>
      <c r="AM594">
        <v>306918</v>
      </c>
      <c r="AN594">
        <v>324972</v>
      </c>
      <c r="AO594">
        <v>343026</v>
      </c>
      <c r="AP594">
        <v>361080</v>
      </c>
      <c r="AQ594">
        <v>379134</v>
      </c>
      <c r="AR594">
        <v>397188</v>
      </c>
      <c r="AS594">
        <v>415242</v>
      </c>
      <c r="AT594">
        <v>433296</v>
      </c>
      <c r="AU594">
        <v>451350</v>
      </c>
      <c r="AV594">
        <v>469404</v>
      </c>
      <c r="AW594">
        <v>487458</v>
      </c>
      <c r="AX594">
        <v>505512</v>
      </c>
      <c r="AY594">
        <v>523566</v>
      </c>
      <c r="AZ594">
        <v>541620</v>
      </c>
      <c r="BA594">
        <v>541620</v>
      </c>
      <c r="BB594">
        <v>541620</v>
      </c>
      <c r="BC594">
        <v>541620</v>
      </c>
      <c r="BD594">
        <v>541620</v>
      </c>
      <c r="BE594">
        <v>541620</v>
      </c>
      <c r="BF594">
        <v>541620</v>
      </c>
      <c r="BG594">
        <v>541620</v>
      </c>
      <c r="BH594">
        <v>541620</v>
      </c>
      <c r="BI594">
        <v>541620</v>
      </c>
      <c r="BJ594">
        <v>541620</v>
      </c>
      <c r="BK594">
        <v>541620</v>
      </c>
      <c r="BL594">
        <v>541620</v>
      </c>
      <c r="BM594">
        <v>541620</v>
      </c>
      <c r="BN594">
        <v>541620</v>
      </c>
      <c r="BO594">
        <v>541620</v>
      </c>
      <c r="BP594">
        <v>541620</v>
      </c>
      <c r="BQ594">
        <v>541620</v>
      </c>
      <c r="BR594">
        <v>541620</v>
      </c>
      <c r="BS594">
        <v>541620</v>
      </c>
      <c r="BT594">
        <v>541620</v>
      </c>
      <c r="BU594">
        <v>541620</v>
      </c>
      <c r="BV594">
        <v>541620</v>
      </c>
      <c r="BW594">
        <v>541620</v>
      </c>
      <c r="BX594">
        <v>541620</v>
      </c>
      <c r="BY594">
        <v>541620</v>
      </c>
      <c r="BZ594">
        <v>541620</v>
      </c>
      <c r="CA594">
        <v>541620</v>
      </c>
      <c r="CB594">
        <v>541620</v>
      </c>
      <c r="CC594">
        <v>541620</v>
      </c>
      <c r="CD594">
        <v>541620</v>
      </c>
      <c r="CE594">
        <v>541620</v>
      </c>
      <c r="CF594">
        <v>541620</v>
      </c>
      <c r="CG594">
        <v>541620</v>
      </c>
      <c r="CH594">
        <v>541620</v>
      </c>
      <c r="CI594">
        <v>541620</v>
      </c>
      <c r="CJ594">
        <v>541620</v>
      </c>
      <c r="CK594">
        <v>541620</v>
      </c>
      <c r="CL594">
        <v>541620</v>
      </c>
      <c r="CM594">
        <v>541620</v>
      </c>
      <c r="CN594">
        <v>541620</v>
      </c>
      <c r="CO594">
        <v>541620</v>
      </c>
      <c r="CP594">
        <v>541620</v>
      </c>
      <c r="CQ594">
        <v>541620</v>
      </c>
      <c r="CR594">
        <v>541620</v>
      </c>
      <c r="CS594">
        <v>541620</v>
      </c>
      <c r="CT594">
        <v>541620</v>
      </c>
      <c r="CU594">
        <v>541620</v>
      </c>
      <c r="CV594">
        <v>541620</v>
      </c>
      <c r="CW594">
        <v>541620</v>
      </c>
      <c r="CX594">
        <v>541620</v>
      </c>
      <c r="CY594">
        <v>0</v>
      </c>
      <c r="CZ594">
        <v>0</v>
      </c>
      <c r="DA594">
        <v>0</v>
      </c>
      <c r="DB594">
        <v>0</v>
      </c>
      <c r="DC594">
        <v>0</v>
      </c>
      <c r="DD594">
        <v>0</v>
      </c>
      <c r="DE594">
        <v>0</v>
      </c>
      <c r="DF594">
        <v>0</v>
      </c>
      <c r="DG594">
        <v>0</v>
      </c>
      <c r="DH594">
        <v>0</v>
      </c>
      <c r="DI594">
        <v>0</v>
      </c>
      <c r="DJ594">
        <v>0</v>
      </c>
      <c r="DK594">
        <v>0</v>
      </c>
      <c r="DL594">
        <v>0</v>
      </c>
      <c r="DM594">
        <v>0</v>
      </c>
      <c r="DN594">
        <v>0</v>
      </c>
      <c r="DO594">
        <v>0</v>
      </c>
      <c r="DP594">
        <v>0</v>
      </c>
      <c r="DQ594">
        <v>0</v>
      </c>
      <c r="DR594">
        <v>0</v>
      </c>
      <c r="DS594">
        <v>0</v>
      </c>
      <c r="DT594">
        <v>0</v>
      </c>
      <c r="DU594">
        <v>0</v>
      </c>
      <c r="DV594">
        <v>0</v>
      </c>
      <c r="DW594">
        <v>0</v>
      </c>
      <c r="DX594">
        <v>0</v>
      </c>
      <c r="DY594">
        <v>0</v>
      </c>
      <c r="DZ594">
        <v>0</v>
      </c>
      <c r="EA594">
        <v>0</v>
      </c>
      <c r="EB594">
        <v>0</v>
      </c>
      <c r="EC594">
        <v>0</v>
      </c>
      <c r="EE594" s="95" t="s">
        <v>450</v>
      </c>
      <c r="EF594" t="s">
        <v>1350</v>
      </c>
      <c r="EG594">
        <v>2</v>
      </c>
      <c r="EH594">
        <v>20</v>
      </c>
      <c r="EI594" s="216" t="str">
        <f t="shared" si="10"/>
        <v>LTQ300220</v>
      </c>
      <c r="EJ594">
        <v>0</v>
      </c>
      <c r="EK594">
        <v>0</v>
      </c>
      <c r="EL594">
        <v>0</v>
      </c>
      <c r="EM594">
        <v>0</v>
      </c>
      <c r="EN594">
        <v>0</v>
      </c>
      <c r="EO594">
        <v>0</v>
      </c>
      <c r="EP594">
        <v>0</v>
      </c>
      <c r="EQ594">
        <v>0</v>
      </c>
      <c r="ER594">
        <v>0</v>
      </c>
      <c r="ES594">
        <v>0</v>
      </c>
      <c r="ET594">
        <v>0</v>
      </c>
      <c r="EU594">
        <v>0</v>
      </c>
      <c r="EV594">
        <v>0</v>
      </c>
      <c r="EW594">
        <v>0</v>
      </c>
      <c r="EX594">
        <v>0</v>
      </c>
      <c r="EY594">
        <v>0</v>
      </c>
      <c r="EZ594">
        <v>0</v>
      </c>
      <c r="FA594">
        <v>0</v>
      </c>
      <c r="FB594">
        <v>0</v>
      </c>
      <c r="FC594">
        <v>0</v>
      </c>
      <c r="FD594">
        <v>0</v>
      </c>
      <c r="FE594">
        <v>0</v>
      </c>
      <c r="FF594">
        <v>0</v>
      </c>
      <c r="FG594">
        <v>0</v>
      </c>
      <c r="FH594">
        <v>0</v>
      </c>
      <c r="FI594">
        <v>0</v>
      </c>
      <c r="FJ594">
        <v>0</v>
      </c>
      <c r="FK594">
        <v>0</v>
      </c>
      <c r="FL594">
        <v>0</v>
      </c>
      <c r="FM594">
        <v>0</v>
      </c>
      <c r="FN594">
        <v>0</v>
      </c>
      <c r="FO594">
        <v>0</v>
      </c>
      <c r="FP594">
        <v>0</v>
      </c>
      <c r="FQ594">
        <v>0</v>
      </c>
      <c r="FR594">
        <v>0</v>
      </c>
      <c r="FS594">
        <v>0</v>
      </c>
      <c r="FT594">
        <v>0</v>
      </c>
      <c r="FU594">
        <v>0</v>
      </c>
      <c r="FV594">
        <v>0</v>
      </c>
      <c r="FW594">
        <v>0</v>
      </c>
      <c r="FX594">
        <v>0</v>
      </c>
      <c r="FY594">
        <v>0</v>
      </c>
      <c r="FZ594">
        <v>0</v>
      </c>
      <c r="GA594">
        <v>0</v>
      </c>
      <c r="GB594">
        <v>0</v>
      </c>
      <c r="GC594">
        <v>0</v>
      </c>
      <c r="GD594">
        <v>0</v>
      </c>
      <c r="GE594">
        <v>0</v>
      </c>
      <c r="GF594">
        <v>0</v>
      </c>
      <c r="GG594">
        <v>0</v>
      </c>
      <c r="GH594">
        <v>0</v>
      </c>
      <c r="GI594">
        <v>0</v>
      </c>
      <c r="GJ594">
        <v>0</v>
      </c>
      <c r="GK594">
        <v>0</v>
      </c>
      <c r="GL594">
        <v>0</v>
      </c>
      <c r="GM594">
        <v>0</v>
      </c>
      <c r="GN594">
        <v>0</v>
      </c>
      <c r="GO594">
        <v>0</v>
      </c>
      <c r="GP594">
        <v>0</v>
      </c>
      <c r="GQ594">
        <v>0</v>
      </c>
      <c r="GR594">
        <v>0</v>
      </c>
      <c r="GS594">
        <v>0</v>
      </c>
      <c r="GT594">
        <v>0</v>
      </c>
      <c r="GU594">
        <v>0</v>
      </c>
      <c r="GV594">
        <v>0</v>
      </c>
      <c r="GW594">
        <v>0</v>
      </c>
      <c r="GX594">
        <v>0</v>
      </c>
      <c r="GY594">
        <v>0</v>
      </c>
      <c r="GZ594">
        <v>0</v>
      </c>
      <c r="HA594">
        <v>0</v>
      </c>
      <c r="HB594">
        <v>0</v>
      </c>
      <c r="HC594">
        <v>0</v>
      </c>
      <c r="HD594">
        <v>0</v>
      </c>
      <c r="HE594">
        <v>0</v>
      </c>
      <c r="HF594">
        <v>0</v>
      </c>
      <c r="HG594">
        <v>0</v>
      </c>
      <c r="HH594">
        <v>0</v>
      </c>
      <c r="HI594">
        <v>0</v>
      </c>
      <c r="HJ594">
        <v>0</v>
      </c>
      <c r="HK594">
        <v>541620</v>
      </c>
      <c r="HL594">
        <v>0</v>
      </c>
      <c r="HM594">
        <v>0</v>
      </c>
      <c r="HN594">
        <v>0</v>
      </c>
      <c r="HO594">
        <v>0</v>
      </c>
      <c r="HP594">
        <v>0</v>
      </c>
      <c r="HQ594">
        <v>0</v>
      </c>
      <c r="HR594">
        <v>0</v>
      </c>
      <c r="HS594">
        <v>0</v>
      </c>
      <c r="HT594">
        <v>0</v>
      </c>
      <c r="HU594">
        <v>0</v>
      </c>
      <c r="HV594">
        <v>0</v>
      </c>
      <c r="HW594">
        <v>0</v>
      </c>
      <c r="HX594">
        <v>0</v>
      </c>
      <c r="HY594">
        <v>0</v>
      </c>
      <c r="HZ594">
        <v>0</v>
      </c>
      <c r="IA594">
        <v>0</v>
      </c>
      <c r="IB594">
        <v>0</v>
      </c>
      <c r="IC594">
        <v>0</v>
      </c>
      <c r="ID594">
        <v>0</v>
      </c>
      <c r="IE594">
        <v>0</v>
      </c>
      <c r="IF594">
        <v>0</v>
      </c>
      <c r="IG594">
        <v>0</v>
      </c>
      <c r="IH594">
        <v>0</v>
      </c>
      <c r="II594">
        <v>0</v>
      </c>
      <c r="IJ594">
        <v>0</v>
      </c>
      <c r="IK594">
        <v>0</v>
      </c>
      <c r="IL594">
        <v>0</v>
      </c>
      <c r="IM594">
        <v>0</v>
      </c>
      <c r="IN594">
        <v>0</v>
      </c>
      <c r="IO594">
        <v>0</v>
      </c>
      <c r="IP594">
        <v>0</v>
      </c>
    </row>
    <row r="595" spans="18:250" ht="16.5" hidden="1" customHeight="1">
      <c r="R595" s="95" t="s">
        <v>450</v>
      </c>
      <c r="S595" t="s">
        <v>1350</v>
      </c>
      <c r="T595">
        <v>2</v>
      </c>
      <c r="U595">
        <v>21</v>
      </c>
      <c r="V595" s="214" t="str">
        <f t="shared" si="9"/>
        <v>LTQ300221</v>
      </c>
      <c r="W595">
        <v>18686.400000000001</v>
      </c>
      <c r="X595">
        <v>37372.800000000003</v>
      </c>
      <c r="Y595">
        <v>56059.199999999997</v>
      </c>
      <c r="Z595">
        <v>74745.600000000006</v>
      </c>
      <c r="AA595">
        <v>93432</v>
      </c>
      <c r="AB595">
        <v>112118.39999999999</v>
      </c>
      <c r="AC595">
        <v>130804.8</v>
      </c>
      <c r="AD595">
        <v>149491.20000000001</v>
      </c>
      <c r="AE595">
        <v>168177.6</v>
      </c>
      <c r="AF595">
        <v>186864</v>
      </c>
      <c r="AG595">
        <v>205550.4</v>
      </c>
      <c r="AH595">
        <v>224236.79999999999</v>
      </c>
      <c r="AI595">
        <v>242923.2</v>
      </c>
      <c r="AJ595">
        <v>261609.60000000001</v>
      </c>
      <c r="AK595">
        <v>280296</v>
      </c>
      <c r="AL595">
        <v>298982.40000000002</v>
      </c>
      <c r="AM595">
        <v>317668.8</v>
      </c>
      <c r="AN595">
        <v>336355.2</v>
      </c>
      <c r="AO595">
        <v>355041.6</v>
      </c>
      <c r="AP595">
        <v>373728</v>
      </c>
      <c r="AQ595">
        <v>392414.4</v>
      </c>
      <c r="AR595">
        <v>411100.8</v>
      </c>
      <c r="AS595">
        <v>429787.2</v>
      </c>
      <c r="AT595">
        <v>448473.59999999998</v>
      </c>
      <c r="AU595">
        <v>467160</v>
      </c>
      <c r="AV595">
        <v>485846.4</v>
      </c>
      <c r="AW595">
        <v>504532.8</v>
      </c>
      <c r="AX595">
        <v>523219.20000000001</v>
      </c>
      <c r="AY595">
        <v>541905.6</v>
      </c>
      <c r="AZ595">
        <v>560592</v>
      </c>
      <c r="BA595">
        <v>560592</v>
      </c>
      <c r="BB595">
        <v>560592</v>
      </c>
      <c r="BC595">
        <v>560592</v>
      </c>
      <c r="BD595">
        <v>560592</v>
      </c>
      <c r="BE595">
        <v>560592</v>
      </c>
      <c r="BF595">
        <v>560592</v>
      </c>
      <c r="BG595">
        <v>560592</v>
      </c>
      <c r="BH595">
        <v>560592</v>
      </c>
      <c r="BI595">
        <v>560592</v>
      </c>
      <c r="BJ595">
        <v>560592</v>
      </c>
      <c r="BK595">
        <v>560592</v>
      </c>
      <c r="BL595">
        <v>560592</v>
      </c>
      <c r="BM595">
        <v>560592</v>
      </c>
      <c r="BN595">
        <v>560592</v>
      </c>
      <c r="BO595">
        <v>560592</v>
      </c>
      <c r="BP595">
        <v>560592</v>
      </c>
      <c r="BQ595">
        <v>560592</v>
      </c>
      <c r="BR595">
        <v>560592</v>
      </c>
      <c r="BS595">
        <v>560592</v>
      </c>
      <c r="BT595">
        <v>560592</v>
      </c>
      <c r="BU595">
        <v>560592</v>
      </c>
      <c r="BV595">
        <v>560592</v>
      </c>
      <c r="BW595">
        <v>560592</v>
      </c>
      <c r="BX595">
        <v>560592</v>
      </c>
      <c r="BY595">
        <v>560592</v>
      </c>
      <c r="BZ595">
        <v>560592</v>
      </c>
      <c r="CA595">
        <v>560592</v>
      </c>
      <c r="CB595">
        <v>560592</v>
      </c>
      <c r="CC595">
        <v>560592</v>
      </c>
      <c r="CD595">
        <v>560592</v>
      </c>
      <c r="CE595">
        <v>560592</v>
      </c>
      <c r="CF595">
        <v>560592</v>
      </c>
      <c r="CG595">
        <v>560592</v>
      </c>
      <c r="CH595">
        <v>560592</v>
      </c>
      <c r="CI595">
        <v>560592</v>
      </c>
      <c r="CJ595">
        <v>560592</v>
      </c>
      <c r="CK595">
        <v>560592</v>
      </c>
      <c r="CL595">
        <v>560592</v>
      </c>
      <c r="CM595">
        <v>560592</v>
      </c>
      <c r="CN595">
        <v>560592</v>
      </c>
      <c r="CO595">
        <v>560592</v>
      </c>
      <c r="CP595">
        <v>560592</v>
      </c>
      <c r="CQ595">
        <v>560592</v>
      </c>
      <c r="CR595">
        <v>560592</v>
      </c>
      <c r="CS595">
        <v>560592</v>
      </c>
      <c r="CT595">
        <v>560592</v>
      </c>
      <c r="CU595">
        <v>560592</v>
      </c>
      <c r="CV595">
        <v>560592</v>
      </c>
      <c r="CW595">
        <v>560592</v>
      </c>
      <c r="CX595">
        <v>0</v>
      </c>
      <c r="CY595">
        <v>0</v>
      </c>
      <c r="CZ595">
        <v>0</v>
      </c>
      <c r="DA595">
        <v>0</v>
      </c>
      <c r="DB595">
        <v>0</v>
      </c>
      <c r="DC595">
        <v>0</v>
      </c>
      <c r="DD595">
        <v>0</v>
      </c>
      <c r="DE595">
        <v>0</v>
      </c>
      <c r="DF595">
        <v>0</v>
      </c>
      <c r="DG595">
        <v>0</v>
      </c>
      <c r="DH595">
        <v>0</v>
      </c>
      <c r="DI595">
        <v>0</v>
      </c>
      <c r="DJ595">
        <v>0</v>
      </c>
      <c r="DK595">
        <v>0</v>
      </c>
      <c r="DL595">
        <v>0</v>
      </c>
      <c r="DM595">
        <v>0</v>
      </c>
      <c r="DN595">
        <v>0</v>
      </c>
      <c r="DO595">
        <v>0</v>
      </c>
      <c r="DP595">
        <v>0</v>
      </c>
      <c r="DQ595">
        <v>0</v>
      </c>
      <c r="DR595">
        <v>0</v>
      </c>
      <c r="DS595">
        <v>0</v>
      </c>
      <c r="DT595">
        <v>0</v>
      </c>
      <c r="DU595">
        <v>0</v>
      </c>
      <c r="DV595">
        <v>0</v>
      </c>
      <c r="DW595">
        <v>0</v>
      </c>
      <c r="DX595">
        <v>0</v>
      </c>
      <c r="DY595">
        <v>0</v>
      </c>
      <c r="DZ595">
        <v>0</v>
      </c>
      <c r="EA595">
        <v>0</v>
      </c>
      <c r="EB595">
        <v>0</v>
      </c>
      <c r="EC595">
        <v>0</v>
      </c>
      <c r="EE595" s="95" t="s">
        <v>450</v>
      </c>
      <c r="EF595" t="s">
        <v>1350</v>
      </c>
      <c r="EG595">
        <v>2</v>
      </c>
      <c r="EH595">
        <v>21</v>
      </c>
      <c r="EI595" s="216" t="str">
        <f t="shared" si="10"/>
        <v>LTQ300221</v>
      </c>
      <c r="EJ595">
        <v>0</v>
      </c>
      <c r="EK595">
        <v>0</v>
      </c>
      <c r="EL595">
        <v>0</v>
      </c>
      <c r="EM595">
        <v>0</v>
      </c>
      <c r="EN595">
        <v>0</v>
      </c>
      <c r="EO595">
        <v>0</v>
      </c>
      <c r="EP595">
        <v>0</v>
      </c>
      <c r="EQ595">
        <v>0</v>
      </c>
      <c r="ER595">
        <v>0</v>
      </c>
      <c r="ES595">
        <v>0</v>
      </c>
      <c r="ET595">
        <v>0</v>
      </c>
      <c r="EU595">
        <v>0</v>
      </c>
      <c r="EV595">
        <v>0</v>
      </c>
      <c r="EW595">
        <v>0</v>
      </c>
      <c r="EX595">
        <v>0</v>
      </c>
      <c r="EY595">
        <v>0</v>
      </c>
      <c r="EZ595">
        <v>0</v>
      </c>
      <c r="FA595">
        <v>0</v>
      </c>
      <c r="FB595">
        <v>0</v>
      </c>
      <c r="FC595">
        <v>0</v>
      </c>
      <c r="FD595">
        <v>0</v>
      </c>
      <c r="FE595">
        <v>0</v>
      </c>
      <c r="FF595">
        <v>0</v>
      </c>
      <c r="FG595">
        <v>0</v>
      </c>
      <c r="FH595">
        <v>0</v>
      </c>
      <c r="FI595">
        <v>0</v>
      </c>
      <c r="FJ595">
        <v>0</v>
      </c>
      <c r="FK595">
        <v>0</v>
      </c>
      <c r="FL595">
        <v>0</v>
      </c>
      <c r="FM595">
        <v>0</v>
      </c>
      <c r="FN595">
        <v>0</v>
      </c>
      <c r="FO595">
        <v>0</v>
      </c>
      <c r="FP595">
        <v>0</v>
      </c>
      <c r="FQ595">
        <v>0</v>
      </c>
      <c r="FR595">
        <v>0</v>
      </c>
      <c r="FS595">
        <v>0</v>
      </c>
      <c r="FT595">
        <v>0</v>
      </c>
      <c r="FU595">
        <v>0</v>
      </c>
      <c r="FV595">
        <v>0</v>
      </c>
      <c r="FW595">
        <v>0</v>
      </c>
      <c r="FX595">
        <v>0</v>
      </c>
      <c r="FY595">
        <v>0</v>
      </c>
      <c r="FZ595">
        <v>0</v>
      </c>
      <c r="GA595">
        <v>0</v>
      </c>
      <c r="GB595">
        <v>0</v>
      </c>
      <c r="GC595">
        <v>0</v>
      </c>
      <c r="GD595">
        <v>0</v>
      </c>
      <c r="GE595">
        <v>0</v>
      </c>
      <c r="GF595">
        <v>0</v>
      </c>
      <c r="GG595">
        <v>0</v>
      </c>
      <c r="GH595">
        <v>0</v>
      </c>
      <c r="GI595">
        <v>0</v>
      </c>
      <c r="GJ595">
        <v>0</v>
      </c>
      <c r="GK595">
        <v>0</v>
      </c>
      <c r="GL595">
        <v>0</v>
      </c>
      <c r="GM595">
        <v>0</v>
      </c>
      <c r="GN595">
        <v>0</v>
      </c>
      <c r="GO595">
        <v>0</v>
      </c>
      <c r="GP595">
        <v>0</v>
      </c>
      <c r="GQ595">
        <v>0</v>
      </c>
      <c r="GR595">
        <v>0</v>
      </c>
      <c r="GS595">
        <v>0</v>
      </c>
      <c r="GT595">
        <v>0</v>
      </c>
      <c r="GU595">
        <v>0</v>
      </c>
      <c r="GV595">
        <v>0</v>
      </c>
      <c r="GW595">
        <v>0</v>
      </c>
      <c r="GX595">
        <v>0</v>
      </c>
      <c r="GY595">
        <v>0</v>
      </c>
      <c r="GZ595">
        <v>0</v>
      </c>
      <c r="HA595">
        <v>0</v>
      </c>
      <c r="HB595">
        <v>0</v>
      </c>
      <c r="HC595">
        <v>0</v>
      </c>
      <c r="HD595">
        <v>0</v>
      </c>
      <c r="HE595">
        <v>0</v>
      </c>
      <c r="HF595">
        <v>0</v>
      </c>
      <c r="HG595">
        <v>0</v>
      </c>
      <c r="HH595">
        <v>0</v>
      </c>
      <c r="HI595">
        <v>0</v>
      </c>
      <c r="HJ595">
        <v>560592</v>
      </c>
      <c r="HK595">
        <v>0</v>
      </c>
      <c r="HL595">
        <v>0</v>
      </c>
      <c r="HM595">
        <v>0</v>
      </c>
      <c r="HN595">
        <v>0</v>
      </c>
      <c r="HO595">
        <v>0</v>
      </c>
      <c r="HP595">
        <v>0</v>
      </c>
      <c r="HQ595">
        <v>0</v>
      </c>
      <c r="HR595">
        <v>0</v>
      </c>
      <c r="HS595">
        <v>0</v>
      </c>
      <c r="HT595">
        <v>0</v>
      </c>
      <c r="HU595">
        <v>0</v>
      </c>
      <c r="HV595">
        <v>0</v>
      </c>
      <c r="HW595">
        <v>0</v>
      </c>
      <c r="HX595">
        <v>0</v>
      </c>
      <c r="HY595">
        <v>0</v>
      </c>
      <c r="HZ595">
        <v>0</v>
      </c>
      <c r="IA595">
        <v>0</v>
      </c>
      <c r="IB595">
        <v>0</v>
      </c>
      <c r="IC595">
        <v>0</v>
      </c>
      <c r="ID595">
        <v>0</v>
      </c>
      <c r="IE595">
        <v>0</v>
      </c>
      <c r="IF595">
        <v>0</v>
      </c>
      <c r="IG595">
        <v>0</v>
      </c>
      <c r="IH595">
        <v>0</v>
      </c>
      <c r="II595">
        <v>0</v>
      </c>
      <c r="IJ595">
        <v>0</v>
      </c>
      <c r="IK595">
        <v>0</v>
      </c>
      <c r="IL595">
        <v>0</v>
      </c>
      <c r="IM595">
        <v>0</v>
      </c>
      <c r="IN595">
        <v>0</v>
      </c>
      <c r="IO595">
        <v>0</v>
      </c>
      <c r="IP595">
        <v>0</v>
      </c>
    </row>
    <row r="596" spans="18:250" ht="16.5" hidden="1" customHeight="1">
      <c r="R596" s="95" t="s">
        <v>450</v>
      </c>
      <c r="S596" t="s">
        <v>1350</v>
      </c>
      <c r="T596">
        <v>2</v>
      </c>
      <c r="U596">
        <v>22</v>
      </c>
      <c r="V596" s="214" t="str">
        <f t="shared" si="9"/>
        <v>LTQ300222</v>
      </c>
      <c r="W596">
        <v>19104.599999999999</v>
      </c>
      <c r="X596">
        <v>38209.199999999997</v>
      </c>
      <c r="Y596">
        <v>57313.8</v>
      </c>
      <c r="Z596">
        <v>76418.399999999994</v>
      </c>
      <c r="AA596">
        <v>95523</v>
      </c>
      <c r="AB596">
        <v>114627.6</v>
      </c>
      <c r="AC596">
        <v>133732.20000000001</v>
      </c>
      <c r="AD596">
        <v>152836.79999999999</v>
      </c>
      <c r="AE596">
        <v>171941.4</v>
      </c>
      <c r="AF596">
        <v>191046</v>
      </c>
      <c r="AG596">
        <v>210150.6</v>
      </c>
      <c r="AH596">
        <v>229255.2</v>
      </c>
      <c r="AI596">
        <v>248359.8</v>
      </c>
      <c r="AJ596">
        <v>267464.40000000002</v>
      </c>
      <c r="AK596">
        <v>286569</v>
      </c>
      <c r="AL596">
        <v>305673.59999999998</v>
      </c>
      <c r="AM596">
        <v>324778.2</v>
      </c>
      <c r="AN596">
        <v>343882.8</v>
      </c>
      <c r="AO596">
        <v>362987.4</v>
      </c>
      <c r="AP596">
        <v>382092</v>
      </c>
      <c r="AQ596">
        <v>401196.6</v>
      </c>
      <c r="AR596">
        <v>420301.2</v>
      </c>
      <c r="AS596">
        <v>439405.8</v>
      </c>
      <c r="AT596">
        <v>458510.4</v>
      </c>
      <c r="AU596">
        <v>477615</v>
      </c>
      <c r="AV596">
        <v>496719.6</v>
      </c>
      <c r="AW596">
        <v>515824.2</v>
      </c>
      <c r="AX596">
        <v>534928.80000000005</v>
      </c>
      <c r="AY596">
        <v>554033.4</v>
      </c>
      <c r="AZ596">
        <v>573138</v>
      </c>
      <c r="BA596">
        <v>573138</v>
      </c>
      <c r="BB596">
        <v>573138</v>
      </c>
      <c r="BC596">
        <v>573138</v>
      </c>
      <c r="BD596">
        <v>573138</v>
      </c>
      <c r="BE596">
        <v>573138</v>
      </c>
      <c r="BF596">
        <v>573138</v>
      </c>
      <c r="BG596">
        <v>573138</v>
      </c>
      <c r="BH596">
        <v>573138</v>
      </c>
      <c r="BI596">
        <v>573138</v>
      </c>
      <c r="BJ596">
        <v>573138</v>
      </c>
      <c r="BK596">
        <v>573138</v>
      </c>
      <c r="BL596">
        <v>573138</v>
      </c>
      <c r="BM596">
        <v>573138</v>
      </c>
      <c r="BN596">
        <v>573138</v>
      </c>
      <c r="BO596">
        <v>573138</v>
      </c>
      <c r="BP596">
        <v>573138</v>
      </c>
      <c r="BQ596">
        <v>573138</v>
      </c>
      <c r="BR596">
        <v>573138</v>
      </c>
      <c r="BS596">
        <v>573138</v>
      </c>
      <c r="BT596">
        <v>573138</v>
      </c>
      <c r="BU596">
        <v>573138</v>
      </c>
      <c r="BV596">
        <v>573138</v>
      </c>
      <c r="BW596">
        <v>573138</v>
      </c>
      <c r="BX596">
        <v>573138</v>
      </c>
      <c r="BY596">
        <v>573138</v>
      </c>
      <c r="BZ596">
        <v>573138</v>
      </c>
      <c r="CA596">
        <v>573138</v>
      </c>
      <c r="CB596">
        <v>573138</v>
      </c>
      <c r="CC596">
        <v>573138</v>
      </c>
      <c r="CD596">
        <v>573138</v>
      </c>
      <c r="CE596">
        <v>573138</v>
      </c>
      <c r="CF596">
        <v>573138</v>
      </c>
      <c r="CG596">
        <v>573138</v>
      </c>
      <c r="CH596">
        <v>573138</v>
      </c>
      <c r="CI596">
        <v>573138</v>
      </c>
      <c r="CJ596">
        <v>573138</v>
      </c>
      <c r="CK596">
        <v>573138</v>
      </c>
      <c r="CL596">
        <v>573138</v>
      </c>
      <c r="CM596">
        <v>573138</v>
      </c>
      <c r="CN596">
        <v>573138</v>
      </c>
      <c r="CO596">
        <v>573138</v>
      </c>
      <c r="CP596">
        <v>573138</v>
      </c>
      <c r="CQ596">
        <v>573138</v>
      </c>
      <c r="CR596">
        <v>573138</v>
      </c>
      <c r="CS596">
        <v>573138</v>
      </c>
      <c r="CT596">
        <v>573138</v>
      </c>
      <c r="CU596">
        <v>573138</v>
      </c>
      <c r="CV596">
        <v>573138</v>
      </c>
      <c r="CW596">
        <v>0</v>
      </c>
      <c r="CX596">
        <v>0</v>
      </c>
      <c r="CY596">
        <v>0</v>
      </c>
      <c r="CZ596">
        <v>0</v>
      </c>
      <c r="DA596">
        <v>0</v>
      </c>
      <c r="DB596">
        <v>0</v>
      </c>
      <c r="DC596">
        <v>0</v>
      </c>
      <c r="DD596">
        <v>0</v>
      </c>
      <c r="DE596">
        <v>0</v>
      </c>
      <c r="DF596">
        <v>0</v>
      </c>
      <c r="DG596">
        <v>0</v>
      </c>
      <c r="DH596">
        <v>0</v>
      </c>
      <c r="DI596">
        <v>0</v>
      </c>
      <c r="DJ596">
        <v>0</v>
      </c>
      <c r="DK596">
        <v>0</v>
      </c>
      <c r="DL596">
        <v>0</v>
      </c>
      <c r="DM596">
        <v>0</v>
      </c>
      <c r="DN596">
        <v>0</v>
      </c>
      <c r="DO596">
        <v>0</v>
      </c>
      <c r="DP596">
        <v>0</v>
      </c>
      <c r="DQ596">
        <v>0</v>
      </c>
      <c r="DR596">
        <v>0</v>
      </c>
      <c r="DS596">
        <v>0</v>
      </c>
      <c r="DT596">
        <v>0</v>
      </c>
      <c r="DU596">
        <v>0</v>
      </c>
      <c r="DV596">
        <v>0</v>
      </c>
      <c r="DW596">
        <v>0</v>
      </c>
      <c r="DX596">
        <v>0</v>
      </c>
      <c r="DY596">
        <v>0</v>
      </c>
      <c r="DZ596">
        <v>0</v>
      </c>
      <c r="EA596">
        <v>0</v>
      </c>
      <c r="EB596">
        <v>0</v>
      </c>
      <c r="EC596">
        <v>0</v>
      </c>
      <c r="EE596" s="95" t="s">
        <v>450</v>
      </c>
      <c r="EF596" t="s">
        <v>1350</v>
      </c>
      <c r="EG596">
        <v>2</v>
      </c>
      <c r="EH596">
        <v>22</v>
      </c>
      <c r="EI596" s="216" t="str">
        <f t="shared" si="10"/>
        <v>LTQ300222</v>
      </c>
      <c r="EJ596">
        <v>0</v>
      </c>
      <c r="EK596">
        <v>0</v>
      </c>
      <c r="EL596">
        <v>0</v>
      </c>
      <c r="EM596">
        <v>0</v>
      </c>
      <c r="EN596">
        <v>0</v>
      </c>
      <c r="EO596">
        <v>0</v>
      </c>
      <c r="EP596">
        <v>0</v>
      </c>
      <c r="EQ596">
        <v>0</v>
      </c>
      <c r="ER596">
        <v>0</v>
      </c>
      <c r="ES596">
        <v>0</v>
      </c>
      <c r="ET596">
        <v>0</v>
      </c>
      <c r="EU596">
        <v>0</v>
      </c>
      <c r="EV596">
        <v>0</v>
      </c>
      <c r="EW596">
        <v>0</v>
      </c>
      <c r="EX596">
        <v>0</v>
      </c>
      <c r="EY596">
        <v>0</v>
      </c>
      <c r="EZ596">
        <v>0</v>
      </c>
      <c r="FA596">
        <v>0</v>
      </c>
      <c r="FB596">
        <v>0</v>
      </c>
      <c r="FC596">
        <v>0</v>
      </c>
      <c r="FD596">
        <v>0</v>
      </c>
      <c r="FE596">
        <v>0</v>
      </c>
      <c r="FF596">
        <v>0</v>
      </c>
      <c r="FG596">
        <v>0</v>
      </c>
      <c r="FH596">
        <v>0</v>
      </c>
      <c r="FI596">
        <v>0</v>
      </c>
      <c r="FJ596">
        <v>0</v>
      </c>
      <c r="FK596">
        <v>0</v>
      </c>
      <c r="FL596">
        <v>0</v>
      </c>
      <c r="FM596">
        <v>0</v>
      </c>
      <c r="FN596">
        <v>0</v>
      </c>
      <c r="FO596">
        <v>0</v>
      </c>
      <c r="FP596">
        <v>0</v>
      </c>
      <c r="FQ596">
        <v>0</v>
      </c>
      <c r="FR596">
        <v>0</v>
      </c>
      <c r="FS596">
        <v>0</v>
      </c>
      <c r="FT596">
        <v>0</v>
      </c>
      <c r="FU596">
        <v>0</v>
      </c>
      <c r="FV596">
        <v>0</v>
      </c>
      <c r="FW596">
        <v>0</v>
      </c>
      <c r="FX596">
        <v>0</v>
      </c>
      <c r="FY596">
        <v>0</v>
      </c>
      <c r="FZ596">
        <v>0</v>
      </c>
      <c r="GA596">
        <v>0</v>
      </c>
      <c r="GB596">
        <v>0</v>
      </c>
      <c r="GC596">
        <v>0</v>
      </c>
      <c r="GD596">
        <v>0</v>
      </c>
      <c r="GE596">
        <v>0</v>
      </c>
      <c r="GF596">
        <v>0</v>
      </c>
      <c r="GG596">
        <v>0</v>
      </c>
      <c r="GH596">
        <v>0</v>
      </c>
      <c r="GI596">
        <v>0</v>
      </c>
      <c r="GJ596">
        <v>0</v>
      </c>
      <c r="GK596">
        <v>0</v>
      </c>
      <c r="GL596">
        <v>0</v>
      </c>
      <c r="GM596">
        <v>0</v>
      </c>
      <c r="GN596">
        <v>0</v>
      </c>
      <c r="GO596">
        <v>0</v>
      </c>
      <c r="GP596">
        <v>0</v>
      </c>
      <c r="GQ596">
        <v>0</v>
      </c>
      <c r="GR596">
        <v>0</v>
      </c>
      <c r="GS596">
        <v>0</v>
      </c>
      <c r="GT596">
        <v>0</v>
      </c>
      <c r="GU596">
        <v>0</v>
      </c>
      <c r="GV596">
        <v>0</v>
      </c>
      <c r="GW596">
        <v>0</v>
      </c>
      <c r="GX596">
        <v>0</v>
      </c>
      <c r="GY596">
        <v>0</v>
      </c>
      <c r="GZ596">
        <v>0</v>
      </c>
      <c r="HA596">
        <v>0</v>
      </c>
      <c r="HB596">
        <v>0</v>
      </c>
      <c r="HC596">
        <v>0</v>
      </c>
      <c r="HD596">
        <v>0</v>
      </c>
      <c r="HE596">
        <v>0</v>
      </c>
      <c r="HF596">
        <v>0</v>
      </c>
      <c r="HG596">
        <v>0</v>
      </c>
      <c r="HH596">
        <v>0</v>
      </c>
      <c r="HI596">
        <v>573138</v>
      </c>
      <c r="HJ596">
        <v>0</v>
      </c>
      <c r="HK596">
        <v>0</v>
      </c>
      <c r="HL596">
        <v>0</v>
      </c>
      <c r="HM596">
        <v>0</v>
      </c>
      <c r="HN596">
        <v>0</v>
      </c>
      <c r="HO596">
        <v>0</v>
      </c>
      <c r="HP596">
        <v>0</v>
      </c>
      <c r="HQ596">
        <v>0</v>
      </c>
      <c r="HR596">
        <v>0</v>
      </c>
      <c r="HS596">
        <v>0</v>
      </c>
      <c r="HT596">
        <v>0</v>
      </c>
      <c r="HU596">
        <v>0</v>
      </c>
      <c r="HV596">
        <v>0</v>
      </c>
      <c r="HW596">
        <v>0</v>
      </c>
      <c r="HX596">
        <v>0</v>
      </c>
      <c r="HY596">
        <v>0</v>
      </c>
      <c r="HZ596">
        <v>0</v>
      </c>
      <c r="IA596">
        <v>0</v>
      </c>
      <c r="IB596">
        <v>0</v>
      </c>
      <c r="IC596">
        <v>0</v>
      </c>
      <c r="ID596">
        <v>0</v>
      </c>
      <c r="IE596">
        <v>0</v>
      </c>
      <c r="IF596">
        <v>0</v>
      </c>
      <c r="IG596">
        <v>0</v>
      </c>
      <c r="IH596">
        <v>0</v>
      </c>
      <c r="II596">
        <v>0</v>
      </c>
      <c r="IJ596">
        <v>0</v>
      </c>
      <c r="IK596">
        <v>0</v>
      </c>
      <c r="IL596">
        <v>0</v>
      </c>
      <c r="IM596">
        <v>0</v>
      </c>
      <c r="IN596">
        <v>0</v>
      </c>
      <c r="IO596">
        <v>0</v>
      </c>
      <c r="IP596">
        <v>0</v>
      </c>
    </row>
    <row r="597" spans="18:250" ht="16.5" hidden="1" customHeight="1">
      <c r="R597" s="95" t="s">
        <v>450</v>
      </c>
      <c r="S597" t="s">
        <v>1350</v>
      </c>
      <c r="T597">
        <v>2</v>
      </c>
      <c r="U597">
        <v>23</v>
      </c>
      <c r="V597" s="214" t="str">
        <f t="shared" si="9"/>
        <v>LTQ300223</v>
      </c>
      <c r="W597">
        <v>19726.8</v>
      </c>
      <c r="X597">
        <v>39453.599999999999</v>
      </c>
      <c r="Y597">
        <v>59180.4</v>
      </c>
      <c r="Z597">
        <v>78907.199999999997</v>
      </c>
      <c r="AA597">
        <v>98634</v>
      </c>
      <c r="AB597">
        <v>118360.8</v>
      </c>
      <c r="AC597">
        <v>138087.6</v>
      </c>
      <c r="AD597">
        <v>157814.39999999999</v>
      </c>
      <c r="AE597">
        <v>177541.2</v>
      </c>
      <c r="AF597">
        <v>197268</v>
      </c>
      <c r="AG597">
        <v>216994.8</v>
      </c>
      <c r="AH597">
        <v>236721.6</v>
      </c>
      <c r="AI597">
        <v>256448.4</v>
      </c>
      <c r="AJ597">
        <v>276175.2</v>
      </c>
      <c r="AK597">
        <v>295902</v>
      </c>
      <c r="AL597">
        <v>315628.79999999999</v>
      </c>
      <c r="AM597">
        <v>335355.59999999998</v>
      </c>
      <c r="AN597">
        <v>355082.4</v>
      </c>
      <c r="AO597">
        <v>374809.2</v>
      </c>
      <c r="AP597">
        <v>394536</v>
      </c>
      <c r="AQ597">
        <v>414262.8</v>
      </c>
      <c r="AR597">
        <v>433989.6</v>
      </c>
      <c r="AS597">
        <v>453716.4</v>
      </c>
      <c r="AT597">
        <v>473443.2</v>
      </c>
      <c r="AU597">
        <v>493170</v>
      </c>
      <c r="AV597">
        <v>512896.8</v>
      </c>
      <c r="AW597">
        <v>532623.6</v>
      </c>
      <c r="AX597">
        <v>552350.4</v>
      </c>
      <c r="AY597">
        <v>572077.19999999995</v>
      </c>
      <c r="AZ597">
        <v>591804</v>
      </c>
      <c r="BA597">
        <v>591804</v>
      </c>
      <c r="BB597">
        <v>591804</v>
      </c>
      <c r="BC597">
        <v>591804</v>
      </c>
      <c r="BD597">
        <v>591804</v>
      </c>
      <c r="BE597">
        <v>591804</v>
      </c>
      <c r="BF597">
        <v>591804</v>
      </c>
      <c r="BG597">
        <v>591804</v>
      </c>
      <c r="BH597">
        <v>591804</v>
      </c>
      <c r="BI597">
        <v>591804</v>
      </c>
      <c r="BJ597">
        <v>591804</v>
      </c>
      <c r="BK597">
        <v>591804</v>
      </c>
      <c r="BL597">
        <v>591804</v>
      </c>
      <c r="BM597">
        <v>591804</v>
      </c>
      <c r="BN597">
        <v>591804</v>
      </c>
      <c r="BO597">
        <v>591804</v>
      </c>
      <c r="BP597">
        <v>591804</v>
      </c>
      <c r="BQ597">
        <v>591804</v>
      </c>
      <c r="BR597">
        <v>591804</v>
      </c>
      <c r="BS597">
        <v>591804</v>
      </c>
      <c r="BT597">
        <v>591804</v>
      </c>
      <c r="BU597">
        <v>591804</v>
      </c>
      <c r="BV597">
        <v>591804</v>
      </c>
      <c r="BW597">
        <v>591804</v>
      </c>
      <c r="BX597">
        <v>591804</v>
      </c>
      <c r="BY597">
        <v>591804</v>
      </c>
      <c r="BZ597">
        <v>591804</v>
      </c>
      <c r="CA597">
        <v>591804</v>
      </c>
      <c r="CB597">
        <v>591804</v>
      </c>
      <c r="CC597">
        <v>591804</v>
      </c>
      <c r="CD597">
        <v>591804</v>
      </c>
      <c r="CE597">
        <v>591804</v>
      </c>
      <c r="CF597">
        <v>591804</v>
      </c>
      <c r="CG597">
        <v>591804</v>
      </c>
      <c r="CH597">
        <v>591804</v>
      </c>
      <c r="CI597">
        <v>591804</v>
      </c>
      <c r="CJ597">
        <v>591804</v>
      </c>
      <c r="CK597">
        <v>591804</v>
      </c>
      <c r="CL597">
        <v>591804</v>
      </c>
      <c r="CM597">
        <v>591804</v>
      </c>
      <c r="CN597">
        <v>591804</v>
      </c>
      <c r="CO597">
        <v>591804</v>
      </c>
      <c r="CP597">
        <v>591804</v>
      </c>
      <c r="CQ597">
        <v>591804</v>
      </c>
      <c r="CR597">
        <v>591804</v>
      </c>
      <c r="CS597">
        <v>591804</v>
      </c>
      <c r="CT597">
        <v>591804</v>
      </c>
      <c r="CU597">
        <v>591804</v>
      </c>
      <c r="CV597">
        <v>0</v>
      </c>
      <c r="CW597">
        <v>0</v>
      </c>
      <c r="CX597">
        <v>0</v>
      </c>
      <c r="CY597">
        <v>0</v>
      </c>
      <c r="CZ597">
        <v>0</v>
      </c>
      <c r="DA597">
        <v>0</v>
      </c>
      <c r="DB597">
        <v>0</v>
      </c>
      <c r="DC597">
        <v>0</v>
      </c>
      <c r="DD597">
        <v>0</v>
      </c>
      <c r="DE597">
        <v>0</v>
      </c>
      <c r="DF597">
        <v>0</v>
      </c>
      <c r="DG597">
        <v>0</v>
      </c>
      <c r="DH597">
        <v>0</v>
      </c>
      <c r="DI597">
        <v>0</v>
      </c>
      <c r="DJ597">
        <v>0</v>
      </c>
      <c r="DK597">
        <v>0</v>
      </c>
      <c r="DL597">
        <v>0</v>
      </c>
      <c r="DM597">
        <v>0</v>
      </c>
      <c r="DN597">
        <v>0</v>
      </c>
      <c r="DO597">
        <v>0</v>
      </c>
      <c r="DP597">
        <v>0</v>
      </c>
      <c r="DQ597">
        <v>0</v>
      </c>
      <c r="DR597">
        <v>0</v>
      </c>
      <c r="DS597">
        <v>0</v>
      </c>
      <c r="DT597">
        <v>0</v>
      </c>
      <c r="DU597">
        <v>0</v>
      </c>
      <c r="DV597">
        <v>0</v>
      </c>
      <c r="DW597">
        <v>0</v>
      </c>
      <c r="DX597">
        <v>0</v>
      </c>
      <c r="DY597">
        <v>0</v>
      </c>
      <c r="DZ597">
        <v>0</v>
      </c>
      <c r="EA597">
        <v>0</v>
      </c>
      <c r="EB597">
        <v>0</v>
      </c>
      <c r="EC597">
        <v>0</v>
      </c>
      <c r="EE597" s="95" t="s">
        <v>450</v>
      </c>
      <c r="EF597" t="s">
        <v>1350</v>
      </c>
      <c r="EG597">
        <v>2</v>
      </c>
      <c r="EH597">
        <v>23</v>
      </c>
      <c r="EI597" s="216" t="str">
        <f t="shared" si="10"/>
        <v>LTQ300223</v>
      </c>
      <c r="EJ597">
        <v>0</v>
      </c>
      <c r="EK597">
        <v>0</v>
      </c>
      <c r="EL597">
        <v>0</v>
      </c>
      <c r="EM597">
        <v>0</v>
      </c>
      <c r="EN597">
        <v>0</v>
      </c>
      <c r="EO597">
        <v>0</v>
      </c>
      <c r="EP597">
        <v>0</v>
      </c>
      <c r="EQ597">
        <v>0</v>
      </c>
      <c r="ER597">
        <v>0</v>
      </c>
      <c r="ES597">
        <v>0</v>
      </c>
      <c r="ET597">
        <v>0</v>
      </c>
      <c r="EU597">
        <v>0</v>
      </c>
      <c r="EV597">
        <v>0</v>
      </c>
      <c r="EW597">
        <v>0</v>
      </c>
      <c r="EX597">
        <v>0</v>
      </c>
      <c r="EY597">
        <v>0</v>
      </c>
      <c r="EZ597">
        <v>0</v>
      </c>
      <c r="FA597">
        <v>0</v>
      </c>
      <c r="FB597">
        <v>0</v>
      </c>
      <c r="FC597">
        <v>0</v>
      </c>
      <c r="FD597">
        <v>0</v>
      </c>
      <c r="FE597">
        <v>0</v>
      </c>
      <c r="FF597">
        <v>0</v>
      </c>
      <c r="FG597">
        <v>0</v>
      </c>
      <c r="FH597">
        <v>0</v>
      </c>
      <c r="FI597">
        <v>0</v>
      </c>
      <c r="FJ597">
        <v>0</v>
      </c>
      <c r="FK597">
        <v>0</v>
      </c>
      <c r="FL597">
        <v>0</v>
      </c>
      <c r="FM597">
        <v>0</v>
      </c>
      <c r="FN597">
        <v>0</v>
      </c>
      <c r="FO597">
        <v>0</v>
      </c>
      <c r="FP597">
        <v>0</v>
      </c>
      <c r="FQ597">
        <v>0</v>
      </c>
      <c r="FR597">
        <v>0</v>
      </c>
      <c r="FS597">
        <v>0</v>
      </c>
      <c r="FT597">
        <v>0</v>
      </c>
      <c r="FU597">
        <v>0</v>
      </c>
      <c r="FV597">
        <v>0</v>
      </c>
      <c r="FW597">
        <v>0</v>
      </c>
      <c r="FX597">
        <v>0</v>
      </c>
      <c r="FY597">
        <v>0</v>
      </c>
      <c r="FZ597">
        <v>0</v>
      </c>
      <c r="GA597">
        <v>0</v>
      </c>
      <c r="GB597">
        <v>0</v>
      </c>
      <c r="GC597">
        <v>0</v>
      </c>
      <c r="GD597">
        <v>0</v>
      </c>
      <c r="GE597">
        <v>0</v>
      </c>
      <c r="GF597">
        <v>0</v>
      </c>
      <c r="GG597">
        <v>0</v>
      </c>
      <c r="GH597">
        <v>0</v>
      </c>
      <c r="GI597">
        <v>0</v>
      </c>
      <c r="GJ597">
        <v>0</v>
      </c>
      <c r="GK597">
        <v>0</v>
      </c>
      <c r="GL597">
        <v>0</v>
      </c>
      <c r="GM597">
        <v>0</v>
      </c>
      <c r="GN597">
        <v>0</v>
      </c>
      <c r="GO597">
        <v>0</v>
      </c>
      <c r="GP597">
        <v>0</v>
      </c>
      <c r="GQ597">
        <v>0</v>
      </c>
      <c r="GR597">
        <v>0</v>
      </c>
      <c r="GS597">
        <v>0</v>
      </c>
      <c r="GT597">
        <v>0</v>
      </c>
      <c r="GU597">
        <v>0</v>
      </c>
      <c r="GV597">
        <v>0</v>
      </c>
      <c r="GW597">
        <v>0</v>
      </c>
      <c r="GX597">
        <v>0</v>
      </c>
      <c r="GY597">
        <v>0</v>
      </c>
      <c r="GZ597">
        <v>0</v>
      </c>
      <c r="HA597">
        <v>0</v>
      </c>
      <c r="HB597">
        <v>0</v>
      </c>
      <c r="HC597">
        <v>0</v>
      </c>
      <c r="HD597">
        <v>0</v>
      </c>
      <c r="HE597">
        <v>0</v>
      </c>
      <c r="HF597">
        <v>0</v>
      </c>
      <c r="HG597">
        <v>0</v>
      </c>
      <c r="HH597">
        <v>591804</v>
      </c>
      <c r="HI597">
        <v>0</v>
      </c>
      <c r="HJ597">
        <v>0</v>
      </c>
      <c r="HK597">
        <v>0</v>
      </c>
      <c r="HL597">
        <v>0</v>
      </c>
      <c r="HM597">
        <v>0</v>
      </c>
      <c r="HN597">
        <v>0</v>
      </c>
      <c r="HO597">
        <v>0</v>
      </c>
      <c r="HP597">
        <v>0</v>
      </c>
      <c r="HQ597">
        <v>0</v>
      </c>
      <c r="HR597">
        <v>0</v>
      </c>
      <c r="HS597">
        <v>0</v>
      </c>
      <c r="HT597">
        <v>0</v>
      </c>
      <c r="HU597">
        <v>0</v>
      </c>
      <c r="HV597">
        <v>0</v>
      </c>
      <c r="HW597">
        <v>0</v>
      </c>
      <c r="HX597">
        <v>0</v>
      </c>
      <c r="HY597">
        <v>0</v>
      </c>
      <c r="HZ597">
        <v>0</v>
      </c>
      <c r="IA597">
        <v>0</v>
      </c>
      <c r="IB597">
        <v>0</v>
      </c>
      <c r="IC597">
        <v>0</v>
      </c>
      <c r="ID597">
        <v>0</v>
      </c>
      <c r="IE597">
        <v>0</v>
      </c>
      <c r="IF597">
        <v>0</v>
      </c>
      <c r="IG597">
        <v>0</v>
      </c>
      <c r="IH597">
        <v>0</v>
      </c>
      <c r="II597">
        <v>0</v>
      </c>
      <c r="IJ597">
        <v>0</v>
      </c>
      <c r="IK597">
        <v>0</v>
      </c>
      <c r="IL597">
        <v>0</v>
      </c>
      <c r="IM597">
        <v>0</v>
      </c>
      <c r="IN597">
        <v>0</v>
      </c>
      <c r="IO597">
        <v>0</v>
      </c>
      <c r="IP597">
        <v>0</v>
      </c>
    </row>
    <row r="598" spans="18:250" ht="16.5" hidden="1" customHeight="1">
      <c r="R598" s="95" t="s">
        <v>450</v>
      </c>
      <c r="S598" t="s">
        <v>1350</v>
      </c>
      <c r="T598">
        <v>2</v>
      </c>
      <c r="U598">
        <v>24</v>
      </c>
      <c r="V598" s="214" t="str">
        <f t="shared" si="9"/>
        <v>LTQ300224</v>
      </c>
      <c r="W598">
        <v>20349</v>
      </c>
      <c r="X598">
        <v>40698</v>
      </c>
      <c r="Y598">
        <v>61047</v>
      </c>
      <c r="Z598">
        <v>81396</v>
      </c>
      <c r="AA598">
        <v>101745</v>
      </c>
      <c r="AB598">
        <v>122094</v>
      </c>
      <c r="AC598">
        <v>142443</v>
      </c>
      <c r="AD598">
        <v>162792</v>
      </c>
      <c r="AE598">
        <v>183141</v>
      </c>
      <c r="AF598">
        <v>203490</v>
      </c>
      <c r="AG598">
        <v>223839</v>
      </c>
      <c r="AH598">
        <v>244188</v>
      </c>
      <c r="AI598">
        <v>264537</v>
      </c>
      <c r="AJ598">
        <v>284886</v>
      </c>
      <c r="AK598">
        <v>305235</v>
      </c>
      <c r="AL598">
        <v>325584</v>
      </c>
      <c r="AM598">
        <v>345933</v>
      </c>
      <c r="AN598">
        <v>366282</v>
      </c>
      <c r="AO598">
        <v>386631</v>
      </c>
      <c r="AP598">
        <v>406980</v>
      </c>
      <c r="AQ598">
        <v>427329</v>
      </c>
      <c r="AR598">
        <v>447678</v>
      </c>
      <c r="AS598">
        <v>468027</v>
      </c>
      <c r="AT598">
        <v>488376</v>
      </c>
      <c r="AU598">
        <v>508725</v>
      </c>
      <c r="AV598">
        <v>529074</v>
      </c>
      <c r="AW598">
        <v>549423</v>
      </c>
      <c r="AX598">
        <v>569772</v>
      </c>
      <c r="AY598">
        <v>590121</v>
      </c>
      <c r="AZ598">
        <v>610470</v>
      </c>
      <c r="BA598">
        <v>610470</v>
      </c>
      <c r="BB598">
        <v>610470</v>
      </c>
      <c r="BC598">
        <v>610470</v>
      </c>
      <c r="BD598">
        <v>610470</v>
      </c>
      <c r="BE598">
        <v>610470</v>
      </c>
      <c r="BF598">
        <v>610470</v>
      </c>
      <c r="BG598">
        <v>610470</v>
      </c>
      <c r="BH598">
        <v>610470</v>
      </c>
      <c r="BI598">
        <v>610470</v>
      </c>
      <c r="BJ598">
        <v>610470</v>
      </c>
      <c r="BK598">
        <v>610470</v>
      </c>
      <c r="BL598">
        <v>610470</v>
      </c>
      <c r="BM598">
        <v>610470</v>
      </c>
      <c r="BN598">
        <v>610470</v>
      </c>
      <c r="BO598">
        <v>610470</v>
      </c>
      <c r="BP598">
        <v>610470</v>
      </c>
      <c r="BQ598">
        <v>610470</v>
      </c>
      <c r="BR598">
        <v>610470</v>
      </c>
      <c r="BS598">
        <v>610470</v>
      </c>
      <c r="BT598">
        <v>610470</v>
      </c>
      <c r="BU598">
        <v>610470</v>
      </c>
      <c r="BV598">
        <v>610470</v>
      </c>
      <c r="BW598">
        <v>610470</v>
      </c>
      <c r="BX598">
        <v>610470</v>
      </c>
      <c r="BY598">
        <v>610470</v>
      </c>
      <c r="BZ598">
        <v>610470</v>
      </c>
      <c r="CA598">
        <v>610470</v>
      </c>
      <c r="CB598">
        <v>610470</v>
      </c>
      <c r="CC598">
        <v>610470</v>
      </c>
      <c r="CD598">
        <v>610470</v>
      </c>
      <c r="CE598">
        <v>610470</v>
      </c>
      <c r="CF598">
        <v>610470</v>
      </c>
      <c r="CG598">
        <v>610470</v>
      </c>
      <c r="CH598">
        <v>610470</v>
      </c>
      <c r="CI598">
        <v>610470</v>
      </c>
      <c r="CJ598">
        <v>610470</v>
      </c>
      <c r="CK598">
        <v>610470</v>
      </c>
      <c r="CL598">
        <v>610470</v>
      </c>
      <c r="CM598">
        <v>610470</v>
      </c>
      <c r="CN598">
        <v>610470</v>
      </c>
      <c r="CO598">
        <v>610470</v>
      </c>
      <c r="CP598">
        <v>610470</v>
      </c>
      <c r="CQ598">
        <v>610470</v>
      </c>
      <c r="CR598">
        <v>610470</v>
      </c>
      <c r="CS598">
        <v>610470</v>
      </c>
      <c r="CT598">
        <v>610470</v>
      </c>
      <c r="CU598">
        <v>0</v>
      </c>
      <c r="CV598">
        <v>0</v>
      </c>
      <c r="CW598">
        <v>0</v>
      </c>
      <c r="CX598">
        <v>0</v>
      </c>
      <c r="CY598">
        <v>0</v>
      </c>
      <c r="CZ598">
        <v>0</v>
      </c>
      <c r="DA598">
        <v>0</v>
      </c>
      <c r="DB598">
        <v>0</v>
      </c>
      <c r="DC598">
        <v>0</v>
      </c>
      <c r="DD598">
        <v>0</v>
      </c>
      <c r="DE598">
        <v>0</v>
      </c>
      <c r="DF598">
        <v>0</v>
      </c>
      <c r="DG598">
        <v>0</v>
      </c>
      <c r="DH598">
        <v>0</v>
      </c>
      <c r="DI598">
        <v>0</v>
      </c>
      <c r="DJ598">
        <v>0</v>
      </c>
      <c r="DK598">
        <v>0</v>
      </c>
      <c r="DL598">
        <v>0</v>
      </c>
      <c r="DM598">
        <v>0</v>
      </c>
      <c r="DN598">
        <v>0</v>
      </c>
      <c r="DO598">
        <v>0</v>
      </c>
      <c r="DP598">
        <v>0</v>
      </c>
      <c r="DQ598">
        <v>0</v>
      </c>
      <c r="DR598">
        <v>0</v>
      </c>
      <c r="DS598">
        <v>0</v>
      </c>
      <c r="DT598">
        <v>0</v>
      </c>
      <c r="DU598">
        <v>0</v>
      </c>
      <c r="DV598">
        <v>0</v>
      </c>
      <c r="DW598">
        <v>0</v>
      </c>
      <c r="DX598">
        <v>0</v>
      </c>
      <c r="DY598">
        <v>0</v>
      </c>
      <c r="DZ598">
        <v>0</v>
      </c>
      <c r="EA598">
        <v>0</v>
      </c>
      <c r="EB598">
        <v>0</v>
      </c>
      <c r="EC598">
        <v>0</v>
      </c>
      <c r="EE598" s="95" t="s">
        <v>450</v>
      </c>
      <c r="EF598" t="s">
        <v>1350</v>
      </c>
      <c r="EG598">
        <v>2</v>
      </c>
      <c r="EH598">
        <v>24</v>
      </c>
      <c r="EI598" s="216" t="str">
        <f t="shared" si="10"/>
        <v>LTQ300224</v>
      </c>
      <c r="EJ598">
        <v>0</v>
      </c>
      <c r="EK598">
        <v>0</v>
      </c>
      <c r="EL598">
        <v>0</v>
      </c>
      <c r="EM598">
        <v>0</v>
      </c>
      <c r="EN598">
        <v>0</v>
      </c>
      <c r="EO598">
        <v>0</v>
      </c>
      <c r="EP598">
        <v>0</v>
      </c>
      <c r="EQ598">
        <v>0</v>
      </c>
      <c r="ER598">
        <v>0</v>
      </c>
      <c r="ES598">
        <v>0</v>
      </c>
      <c r="ET598">
        <v>0</v>
      </c>
      <c r="EU598">
        <v>0</v>
      </c>
      <c r="EV598">
        <v>0</v>
      </c>
      <c r="EW598">
        <v>0</v>
      </c>
      <c r="EX598">
        <v>0</v>
      </c>
      <c r="EY598">
        <v>0</v>
      </c>
      <c r="EZ598">
        <v>0</v>
      </c>
      <c r="FA598">
        <v>0</v>
      </c>
      <c r="FB598">
        <v>0</v>
      </c>
      <c r="FC598">
        <v>0</v>
      </c>
      <c r="FD598">
        <v>0</v>
      </c>
      <c r="FE598">
        <v>0</v>
      </c>
      <c r="FF598">
        <v>0</v>
      </c>
      <c r="FG598">
        <v>0</v>
      </c>
      <c r="FH598">
        <v>0</v>
      </c>
      <c r="FI598">
        <v>0</v>
      </c>
      <c r="FJ598">
        <v>0</v>
      </c>
      <c r="FK598">
        <v>0</v>
      </c>
      <c r="FL598">
        <v>0</v>
      </c>
      <c r="FM598">
        <v>0</v>
      </c>
      <c r="FN598">
        <v>0</v>
      </c>
      <c r="FO598">
        <v>0</v>
      </c>
      <c r="FP598">
        <v>0</v>
      </c>
      <c r="FQ598">
        <v>0</v>
      </c>
      <c r="FR598">
        <v>0</v>
      </c>
      <c r="FS598">
        <v>0</v>
      </c>
      <c r="FT598">
        <v>0</v>
      </c>
      <c r="FU598">
        <v>0</v>
      </c>
      <c r="FV598">
        <v>0</v>
      </c>
      <c r="FW598">
        <v>0</v>
      </c>
      <c r="FX598">
        <v>0</v>
      </c>
      <c r="FY598">
        <v>0</v>
      </c>
      <c r="FZ598">
        <v>0</v>
      </c>
      <c r="GA598">
        <v>0</v>
      </c>
      <c r="GB598">
        <v>0</v>
      </c>
      <c r="GC598">
        <v>0</v>
      </c>
      <c r="GD598">
        <v>0</v>
      </c>
      <c r="GE598">
        <v>0</v>
      </c>
      <c r="GF598">
        <v>0</v>
      </c>
      <c r="GG598">
        <v>0</v>
      </c>
      <c r="GH598">
        <v>0</v>
      </c>
      <c r="GI598">
        <v>0</v>
      </c>
      <c r="GJ598">
        <v>0</v>
      </c>
      <c r="GK598">
        <v>0</v>
      </c>
      <c r="GL598">
        <v>0</v>
      </c>
      <c r="GM598">
        <v>0</v>
      </c>
      <c r="GN598">
        <v>0</v>
      </c>
      <c r="GO598">
        <v>0</v>
      </c>
      <c r="GP598">
        <v>0</v>
      </c>
      <c r="GQ598">
        <v>0</v>
      </c>
      <c r="GR598">
        <v>0</v>
      </c>
      <c r="GS598">
        <v>0</v>
      </c>
      <c r="GT598">
        <v>0</v>
      </c>
      <c r="GU598">
        <v>0</v>
      </c>
      <c r="GV598">
        <v>0</v>
      </c>
      <c r="GW598">
        <v>0</v>
      </c>
      <c r="GX598">
        <v>0</v>
      </c>
      <c r="GY598">
        <v>0</v>
      </c>
      <c r="GZ598">
        <v>0</v>
      </c>
      <c r="HA598">
        <v>0</v>
      </c>
      <c r="HB598">
        <v>0</v>
      </c>
      <c r="HC598">
        <v>0</v>
      </c>
      <c r="HD598">
        <v>0</v>
      </c>
      <c r="HE598">
        <v>0</v>
      </c>
      <c r="HF598">
        <v>0</v>
      </c>
      <c r="HG598">
        <v>610470</v>
      </c>
      <c r="HH598">
        <v>0</v>
      </c>
      <c r="HI598">
        <v>0</v>
      </c>
      <c r="HJ598">
        <v>0</v>
      </c>
      <c r="HK598">
        <v>0</v>
      </c>
      <c r="HL598">
        <v>0</v>
      </c>
      <c r="HM598">
        <v>0</v>
      </c>
      <c r="HN598">
        <v>0</v>
      </c>
      <c r="HO598">
        <v>0</v>
      </c>
      <c r="HP598">
        <v>0</v>
      </c>
      <c r="HQ598">
        <v>0</v>
      </c>
      <c r="HR598">
        <v>0</v>
      </c>
      <c r="HS598">
        <v>0</v>
      </c>
      <c r="HT598">
        <v>0</v>
      </c>
      <c r="HU598">
        <v>0</v>
      </c>
      <c r="HV598">
        <v>0</v>
      </c>
      <c r="HW598">
        <v>0</v>
      </c>
      <c r="HX598">
        <v>0</v>
      </c>
      <c r="HY598">
        <v>0</v>
      </c>
      <c r="HZ598">
        <v>0</v>
      </c>
      <c r="IA598">
        <v>0</v>
      </c>
      <c r="IB598">
        <v>0</v>
      </c>
      <c r="IC598">
        <v>0</v>
      </c>
      <c r="ID598">
        <v>0</v>
      </c>
      <c r="IE598">
        <v>0</v>
      </c>
      <c r="IF598">
        <v>0</v>
      </c>
      <c r="IG598">
        <v>0</v>
      </c>
      <c r="IH598">
        <v>0</v>
      </c>
      <c r="II598">
        <v>0</v>
      </c>
      <c r="IJ598">
        <v>0</v>
      </c>
      <c r="IK598">
        <v>0</v>
      </c>
      <c r="IL598">
        <v>0</v>
      </c>
      <c r="IM598">
        <v>0</v>
      </c>
      <c r="IN598">
        <v>0</v>
      </c>
      <c r="IO598">
        <v>0</v>
      </c>
      <c r="IP598">
        <v>0</v>
      </c>
    </row>
    <row r="599" spans="18:250" ht="16.5" hidden="1" customHeight="1">
      <c r="R599" s="95" t="s">
        <v>450</v>
      </c>
      <c r="S599" t="s">
        <v>1350</v>
      </c>
      <c r="T599">
        <v>2</v>
      </c>
      <c r="U599">
        <v>25</v>
      </c>
      <c r="V599" s="214" t="str">
        <f t="shared" si="9"/>
        <v>LTQ300225</v>
      </c>
      <c r="W599">
        <v>20767.2</v>
      </c>
      <c r="X599">
        <v>41534.400000000001</v>
      </c>
      <c r="Y599">
        <v>62301.599999999999</v>
      </c>
      <c r="Z599">
        <v>83068.800000000003</v>
      </c>
      <c r="AA599">
        <v>103836</v>
      </c>
      <c r="AB599">
        <v>124603.2</v>
      </c>
      <c r="AC599">
        <v>145370.4</v>
      </c>
      <c r="AD599">
        <v>166137.60000000001</v>
      </c>
      <c r="AE599">
        <v>186904.8</v>
      </c>
      <c r="AF599">
        <v>207672</v>
      </c>
      <c r="AG599">
        <v>228439.2</v>
      </c>
      <c r="AH599">
        <v>249206.39999999999</v>
      </c>
      <c r="AI599">
        <v>269973.59999999998</v>
      </c>
      <c r="AJ599">
        <v>290740.8</v>
      </c>
      <c r="AK599">
        <v>311508</v>
      </c>
      <c r="AL599">
        <v>332275.20000000001</v>
      </c>
      <c r="AM599">
        <v>353042.4</v>
      </c>
      <c r="AN599">
        <v>373809.6</v>
      </c>
      <c r="AO599">
        <v>394576.8</v>
      </c>
      <c r="AP599">
        <v>415344</v>
      </c>
      <c r="AQ599">
        <v>436111.2</v>
      </c>
      <c r="AR599">
        <v>456878.4</v>
      </c>
      <c r="AS599">
        <v>477645.6</v>
      </c>
      <c r="AT599">
        <v>498412.79999999999</v>
      </c>
      <c r="AU599">
        <v>519180</v>
      </c>
      <c r="AV599">
        <v>539947.19999999995</v>
      </c>
      <c r="AW599">
        <v>560714.4</v>
      </c>
      <c r="AX599">
        <v>581481.6</v>
      </c>
      <c r="AY599">
        <v>602248.80000000005</v>
      </c>
      <c r="AZ599">
        <v>623016</v>
      </c>
      <c r="BA599">
        <v>623016</v>
      </c>
      <c r="BB599">
        <v>623016</v>
      </c>
      <c r="BC599">
        <v>623016</v>
      </c>
      <c r="BD599">
        <v>623016</v>
      </c>
      <c r="BE599">
        <v>623016</v>
      </c>
      <c r="BF599">
        <v>623016</v>
      </c>
      <c r="BG599">
        <v>623016</v>
      </c>
      <c r="BH599">
        <v>623016</v>
      </c>
      <c r="BI599">
        <v>623016</v>
      </c>
      <c r="BJ599">
        <v>623016</v>
      </c>
      <c r="BK599">
        <v>623016</v>
      </c>
      <c r="BL599">
        <v>623016</v>
      </c>
      <c r="BM599">
        <v>623016</v>
      </c>
      <c r="BN599">
        <v>623016</v>
      </c>
      <c r="BO599">
        <v>623016</v>
      </c>
      <c r="BP599">
        <v>623016</v>
      </c>
      <c r="BQ599">
        <v>623016</v>
      </c>
      <c r="BR599">
        <v>623016</v>
      </c>
      <c r="BS599">
        <v>623016</v>
      </c>
      <c r="BT599">
        <v>623016</v>
      </c>
      <c r="BU599">
        <v>623016</v>
      </c>
      <c r="BV599">
        <v>623016</v>
      </c>
      <c r="BW599">
        <v>623016</v>
      </c>
      <c r="BX599">
        <v>623016</v>
      </c>
      <c r="BY599">
        <v>623016</v>
      </c>
      <c r="BZ599">
        <v>623016</v>
      </c>
      <c r="CA599">
        <v>623016</v>
      </c>
      <c r="CB599">
        <v>623016</v>
      </c>
      <c r="CC599">
        <v>623016</v>
      </c>
      <c r="CD599">
        <v>623016</v>
      </c>
      <c r="CE599">
        <v>623016</v>
      </c>
      <c r="CF599">
        <v>623016</v>
      </c>
      <c r="CG599">
        <v>623016</v>
      </c>
      <c r="CH599">
        <v>623016</v>
      </c>
      <c r="CI599">
        <v>623016</v>
      </c>
      <c r="CJ599">
        <v>623016</v>
      </c>
      <c r="CK599">
        <v>623016</v>
      </c>
      <c r="CL599">
        <v>623016</v>
      </c>
      <c r="CM599">
        <v>623016</v>
      </c>
      <c r="CN599">
        <v>623016</v>
      </c>
      <c r="CO599">
        <v>623016</v>
      </c>
      <c r="CP599">
        <v>623016</v>
      </c>
      <c r="CQ599">
        <v>623016</v>
      </c>
      <c r="CR599">
        <v>623016</v>
      </c>
      <c r="CS599">
        <v>623016</v>
      </c>
      <c r="CT599">
        <v>0</v>
      </c>
      <c r="CU599">
        <v>0</v>
      </c>
      <c r="CV599">
        <v>0</v>
      </c>
      <c r="CW599">
        <v>0</v>
      </c>
      <c r="CX599">
        <v>0</v>
      </c>
      <c r="CY599">
        <v>0</v>
      </c>
      <c r="CZ599">
        <v>0</v>
      </c>
      <c r="DA599">
        <v>0</v>
      </c>
      <c r="DB599">
        <v>0</v>
      </c>
      <c r="DC599">
        <v>0</v>
      </c>
      <c r="DD599">
        <v>0</v>
      </c>
      <c r="DE599">
        <v>0</v>
      </c>
      <c r="DF599">
        <v>0</v>
      </c>
      <c r="DG599">
        <v>0</v>
      </c>
      <c r="DH599">
        <v>0</v>
      </c>
      <c r="DI599">
        <v>0</v>
      </c>
      <c r="DJ599">
        <v>0</v>
      </c>
      <c r="DK599">
        <v>0</v>
      </c>
      <c r="DL599">
        <v>0</v>
      </c>
      <c r="DM599">
        <v>0</v>
      </c>
      <c r="DN599">
        <v>0</v>
      </c>
      <c r="DO599">
        <v>0</v>
      </c>
      <c r="DP599">
        <v>0</v>
      </c>
      <c r="DQ599">
        <v>0</v>
      </c>
      <c r="DR599">
        <v>0</v>
      </c>
      <c r="DS599">
        <v>0</v>
      </c>
      <c r="DT599">
        <v>0</v>
      </c>
      <c r="DU599">
        <v>0</v>
      </c>
      <c r="DV599">
        <v>0</v>
      </c>
      <c r="DW599">
        <v>0</v>
      </c>
      <c r="DX599">
        <v>0</v>
      </c>
      <c r="DY599">
        <v>0</v>
      </c>
      <c r="DZ599">
        <v>0</v>
      </c>
      <c r="EA599">
        <v>0</v>
      </c>
      <c r="EB599">
        <v>0</v>
      </c>
      <c r="EC599">
        <v>0</v>
      </c>
      <c r="EE599" s="95" t="s">
        <v>450</v>
      </c>
      <c r="EF599" t="s">
        <v>1350</v>
      </c>
      <c r="EG599">
        <v>2</v>
      </c>
      <c r="EH599">
        <v>25</v>
      </c>
      <c r="EI599" s="216" t="str">
        <f t="shared" si="10"/>
        <v>LTQ300225</v>
      </c>
      <c r="EJ599">
        <v>0</v>
      </c>
      <c r="EK599">
        <v>0</v>
      </c>
      <c r="EL599">
        <v>0</v>
      </c>
      <c r="EM599">
        <v>0</v>
      </c>
      <c r="EN599">
        <v>0</v>
      </c>
      <c r="EO599">
        <v>0</v>
      </c>
      <c r="EP599">
        <v>0</v>
      </c>
      <c r="EQ599">
        <v>0</v>
      </c>
      <c r="ER599">
        <v>0</v>
      </c>
      <c r="ES599">
        <v>0</v>
      </c>
      <c r="ET599">
        <v>0</v>
      </c>
      <c r="EU599">
        <v>0</v>
      </c>
      <c r="EV599">
        <v>0</v>
      </c>
      <c r="EW599">
        <v>0</v>
      </c>
      <c r="EX599">
        <v>0</v>
      </c>
      <c r="EY599">
        <v>0</v>
      </c>
      <c r="EZ599">
        <v>0</v>
      </c>
      <c r="FA599">
        <v>0</v>
      </c>
      <c r="FB599">
        <v>0</v>
      </c>
      <c r="FC599">
        <v>0</v>
      </c>
      <c r="FD599">
        <v>0</v>
      </c>
      <c r="FE599">
        <v>0</v>
      </c>
      <c r="FF599">
        <v>0</v>
      </c>
      <c r="FG599">
        <v>0</v>
      </c>
      <c r="FH599">
        <v>0</v>
      </c>
      <c r="FI599">
        <v>0</v>
      </c>
      <c r="FJ599">
        <v>0</v>
      </c>
      <c r="FK599">
        <v>0</v>
      </c>
      <c r="FL599">
        <v>0</v>
      </c>
      <c r="FM599">
        <v>0</v>
      </c>
      <c r="FN599">
        <v>0</v>
      </c>
      <c r="FO599">
        <v>0</v>
      </c>
      <c r="FP599">
        <v>0</v>
      </c>
      <c r="FQ599">
        <v>0</v>
      </c>
      <c r="FR599">
        <v>0</v>
      </c>
      <c r="FS599">
        <v>0</v>
      </c>
      <c r="FT599">
        <v>0</v>
      </c>
      <c r="FU599">
        <v>0</v>
      </c>
      <c r="FV599">
        <v>0</v>
      </c>
      <c r="FW599">
        <v>0</v>
      </c>
      <c r="FX599">
        <v>0</v>
      </c>
      <c r="FY599">
        <v>0</v>
      </c>
      <c r="FZ599">
        <v>0</v>
      </c>
      <c r="GA599">
        <v>0</v>
      </c>
      <c r="GB599">
        <v>0</v>
      </c>
      <c r="GC599">
        <v>0</v>
      </c>
      <c r="GD599">
        <v>0</v>
      </c>
      <c r="GE599">
        <v>0</v>
      </c>
      <c r="GF599">
        <v>0</v>
      </c>
      <c r="GG599">
        <v>0</v>
      </c>
      <c r="GH599">
        <v>0</v>
      </c>
      <c r="GI599">
        <v>0</v>
      </c>
      <c r="GJ599">
        <v>0</v>
      </c>
      <c r="GK599">
        <v>0</v>
      </c>
      <c r="GL599">
        <v>0</v>
      </c>
      <c r="GM599">
        <v>0</v>
      </c>
      <c r="GN599">
        <v>0</v>
      </c>
      <c r="GO599">
        <v>0</v>
      </c>
      <c r="GP599">
        <v>0</v>
      </c>
      <c r="GQ599">
        <v>0</v>
      </c>
      <c r="GR599">
        <v>0</v>
      </c>
      <c r="GS599">
        <v>0</v>
      </c>
      <c r="GT599">
        <v>0</v>
      </c>
      <c r="GU599">
        <v>0</v>
      </c>
      <c r="GV599">
        <v>0</v>
      </c>
      <c r="GW599">
        <v>0</v>
      </c>
      <c r="GX599">
        <v>0</v>
      </c>
      <c r="GY599">
        <v>0</v>
      </c>
      <c r="GZ599">
        <v>0</v>
      </c>
      <c r="HA599">
        <v>0</v>
      </c>
      <c r="HB599">
        <v>0</v>
      </c>
      <c r="HC599">
        <v>0</v>
      </c>
      <c r="HD599">
        <v>0</v>
      </c>
      <c r="HE599">
        <v>0</v>
      </c>
      <c r="HF599">
        <v>623016</v>
      </c>
      <c r="HG599">
        <v>0</v>
      </c>
      <c r="HH599">
        <v>0</v>
      </c>
      <c r="HI599">
        <v>0</v>
      </c>
      <c r="HJ599">
        <v>0</v>
      </c>
      <c r="HK599">
        <v>0</v>
      </c>
      <c r="HL599">
        <v>0</v>
      </c>
      <c r="HM599">
        <v>0</v>
      </c>
      <c r="HN599">
        <v>0</v>
      </c>
      <c r="HO599">
        <v>0</v>
      </c>
      <c r="HP599">
        <v>0</v>
      </c>
      <c r="HQ599">
        <v>0</v>
      </c>
      <c r="HR599">
        <v>0</v>
      </c>
      <c r="HS599">
        <v>0</v>
      </c>
      <c r="HT599">
        <v>0</v>
      </c>
      <c r="HU599">
        <v>0</v>
      </c>
      <c r="HV599">
        <v>0</v>
      </c>
      <c r="HW599">
        <v>0</v>
      </c>
      <c r="HX599">
        <v>0</v>
      </c>
      <c r="HY599">
        <v>0</v>
      </c>
      <c r="HZ599">
        <v>0</v>
      </c>
      <c r="IA599">
        <v>0</v>
      </c>
      <c r="IB599">
        <v>0</v>
      </c>
      <c r="IC599">
        <v>0</v>
      </c>
      <c r="ID599">
        <v>0</v>
      </c>
      <c r="IE599">
        <v>0</v>
      </c>
      <c r="IF599">
        <v>0</v>
      </c>
      <c r="IG599">
        <v>0</v>
      </c>
      <c r="IH599">
        <v>0</v>
      </c>
      <c r="II599">
        <v>0</v>
      </c>
      <c r="IJ599">
        <v>0</v>
      </c>
      <c r="IK599">
        <v>0</v>
      </c>
      <c r="IL599">
        <v>0</v>
      </c>
      <c r="IM599">
        <v>0</v>
      </c>
      <c r="IN599">
        <v>0</v>
      </c>
      <c r="IO599">
        <v>0</v>
      </c>
      <c r="IP599">
        <v>0</v>
      </c>
    </row>
    <row r="600" spans="18:250" ht="16.5" hidden="1" customHeight="1">
      <c r="R600" s="95" t="s">
        <v>450</v>
      </c>
      <c r="S600" t="s">
        <v>1350</v>
      </c>
      <c r="T600">
        <v>2</v>
      </c>
      <c r="U600">
        <v>26</v>
      </c>
      <c r="V600" s="214" t="str">
        <f t="shared" si="9"/>
        <v>LTQ300226</v>
      </c>
      <c r="W600">
        <v>21389.4</v>
      </c>
      <c r="X600">
        <v>42778.8</v>
      </c>
      <c r="Y600">
        <v>64168.2</v>
      </c>
      <c r="Z600">
        <v>85557.6</v>
      </c>
      <c r="AA600">
        <v>106947</v>
      </c>
      <c r="AB600">
        <v>128336.4</v>
      </c>
      <c r="AC600">
        <v>149725.79999999999</v>
      </c>
      <c r="AD600">
        <v>171115.2</v>
      </c>
      <c r="AE600">
        <v>192504.6</v>
      </c>
      <c r="AF600">
        <v>213894</v>
      </c>
      <c r="AG600">
        <v>235283.4</v>
      </c>
      <c r="AH600">
        <v>256672.8</v>
      </c>
      <c r="AI600">
        <v>278062.2</v>
      </c>
      <c r="AJ600">
        <v>299451.59999999998</v>
      </c>
      <c r="AK600">
        <v>320841</v>
      </c>
      <c r="AL600">
        <v>342230.4</v>
      </c>
      <c r="AM600">
        <v>363619.8</v>
      </c>
      <c r="AN600">
        <v>385009.2</v>
      </c>
      <c r="AO600">
        <v>406398.6</v>
      </c>
      <c r="AP600">
        <v>427788</v>
      </c>
      <c r="AQ600">
        <v>449177.4</v>
      </c>
      <c r="AR600">
        <v>470566.8</v>
      </c>
      <c r="AS600">
        <v>491956.2</v>
      </c>
      <c r="AT600">
        <v>513345.6</v>
      </c>
      <c r="AU600">
        <v>534735</v>
      </c>
      <c r="AV600">
        <v>556124.4</v>
      </c>
      <c r="AW600">
        <v>577513.80000000005</v>
      </c>
      <c r="AX600">
        <v>598903.19999999995</v>
      </c>
      <c r="AY600">
        <v>620292.6</v>
      </c>
      <c r="AZ600">
        <v>641682</v>
      </c>
      <c r="BA600">
        <v>641682</v>
      </c>
      <c r="BB600">
        <v>641682</v>
      </c>
      <c r="BC600">
        <v>641682</v>
      </c>
      <c r="BD600">
        <v>641682</v>
      </c>
      <c r="BE600">
        <v>641682</v>
      </c>
      <c r="BF600">
        <v>641682</v>
      </c>
      <c r="BG600">
        <v>641682</v>
      </c>
      <c r="BH600">
        <v>641682</v>
      </c>
      <c r="BI600">
        <v>641682</v>
      </c>
      <c r="BJ600">
        <v>641682</v>
      </c>
      <c r="BK600">
        <v>641682</v>
      </c>
      <c r="BL600">
        <v>641682</v>
      </c>
      <c r="BM600">
        <v>641682</v>
      </c>
      <c r="BN600">
        <v>641682</v>
      </c>
      <c r="BO600">
        <v>641682</v>
      </c>
      <c r="BP600">
        <v>641682</v>
      </c>
      <c r="BQ600">
        <v>641682</v>
      </c>
      <c r="BR600">
        <v>641682</v>
      </c>
      <c r="BS600">
        <v>641682</v>
      </c>
      <c r="BT600">
        <v>641682</v>
      </c>
      <c r="BU600">
        <v>641682</v>
      </c>
      <c r="BV600">
        <v>641682</v>
      </c>
      <c r="BW600">
        <v>641682</v>
      </c>
      <c r="BX600">
        <v>641682</v>
      </c>
      <c r="BY600">
        <v>641682</v>
      </c>
      <c r="BZ600">
        <v>641682</v>
      </c>
      <c r="CA600">
        <v>641682</v>
      </c>
      <c r="CB600">
        <v>641682</v>
      </c>
      <c r="CC600">
        <v>641682</v>
      </c>
      <c r="CD600">
        <v>641682</v>
      </c>
      <c r="CE600">
        <v>641682</v>
      </c>
      <c r="CF600">
        <v>641682</v>
      </c>
      <c r="CG600">
        <v>641682</v>
      </c>
      <c r="CH600">
        <v>641682</v>
      </c>
      <c r="CI600">
        <v>641682</v>
      </c>
      <c r="CJ600">
        <v>641682</v>
      </c>
      <c r="CK600">
        <v>641682</v>
      </c>
      <c r="CL600">
        <v>641682</v>
      </c>
      <c r="CM600">
        <v>641682</v>
      </c>
      <c r="CN600">
        <v>641682</v>
      </c>
      <c r="CO600">
        <v>641682</v>
      </c>
      <c r="CP600">
        <v>641682</v>
      </c>
      <c r="CQ600">
        <v>641682</v>
      </c>
      <c r="CR600">
        <v>641682</v>
      </c>
      <c r="CS600">
        <v>0</v>
      </c>
      <c r="CT600">
        <v>0</v>
      </c>
      <c r="CU600">
        <v>0</v>
      </c>
      <c r="CV600">
        <v>0</v>
      </c>
      <c r="CW600">
        <v>0</v>
      </c>
      <c r="CX600">
        <v>0</v>
      </c>
      <c r="CY600">
        <v>0</v>
      </c>
      <c r="CZ600">
        <v>0</v>
      </c>
      <c r="DA600">
        <v>0</v>
      </c>
      <c r="DB600">
        <v>0</v>
      </c>
      <c r="DC600">
        <v>0</v>
      </c>
      <c r="DD600">
        <v>0</v>
      </c>
      <c r="DE600">
        <v>0</v>
      </c>
      <c r="DF600">
        <v>0</v>
      </c>
      <c r="DG600">
        <v>0</v>
      </c>
      <c r="DH600">
        <v>0</v>
      </c>
      <c r="DI600">
        <v>0</v>
      </c>
      <c r="DJ600">
        <v>0</v>
      </c>
      <c r="DK600">
        <v>0</v>
      </c>
      <c r="DL600">
        <v>0</v>
      </c>
      <c r="DM600">
        <v>0</v>
      </c>
      <c r="DN600">
        <v>0</v>
      </c>
      <c r="DO600">
        <v>0</v>
      </c>
      <c r="DP600">
        <v>0</v>
      </c>
      <c r="DQ600">
        <v>0</v>
      </c>
      <c r="DR600">
        <v>0</v>
      </c>
      <c r="DS600">
        <v>0</v>
      </c>
      <c r="DT600">
        <v>0</v>
      </c>
      <c r="DU600">
        <v>0</v>
      </c>
      <c r="DV600">
        <v>0</v>
      </c>
      <c r="DW600">
        <v>0</v>
      </c>
      <c r="DX600">
        <v>0</v>
      </c>
      <c r="DY600">
        <v>0</v>
      </c>
      <c r="DZ600">
        <v>0</v>
      </c>
      <c r="EA600">
        <v>0</v>
      </c>
      <c r="EB600">
        <v>0</v>
      </c>
      <c r="EC600">
        <v>0</v>
      </c>
      <c r="EE600" s="95" t="s">
        <v>450</v>
      </c>
      <c r="EF600" t="s">
        <v>1350</v>
      </c>
      <c r="EG600">
        <v>2</v>
      </c>
      <c r="EH600">
        <v>26</v>
      </c>
      <c r="EI600" s="216" t="str">
        <f t="shared" si="10"/>
        <v>LTQ300226</v>
      </c>
      <c r="EJ600">
        <v>0</v>
      </c>
      <c r="EK600">
        <v>0</v>
      </c>
      <c r="EL600">
        <v>0</v>
      </c>
      <c r="EM600">
        <v>0</v>
      </c>
      <c r="EN600">
        <v>0</v>
      </c>
      <c r="EO600">
        <v>0</v>
      </c>
      <c r="EP600">
        <v>0</v>
      </c>
      <c r="EQ600">
        <v>0</v>
      </c>
      <c r="ER600">
        <v>0</v>
      </c>
      <c r="ES600">
        <v>0</v>
      </c>
      <c r="ET600">
        <v>0</v>
      </c>
      <c r="EU600">
        <v>0</v>
      </c>
      <c r="EV600">
        <v>0</v>
      </c>
      <c r="EW600">
        <v>0</v>
      </c>
      <c r="EX600">
        <v>0</v>
      </c>
      <c r="EY600">
        <v>0</v>
      </c>
      <c r="EZ600">
        <v>0</v>
      </c>
      <c r="FA600">
        <v>0</v>
      </c>
      <c r="FB600">
        <v>0</v>
      </c>
      <c r="FC600">
        <v>0</v>
      </c>
      <c r="FD600">
        <v>0</v>
      </c>
      <c r="FE600">
        <v>0</v>
      </c>
      <c r="FF600">
        <v>0</v>
      </c>
      <c r="FG600">
        <v>0</v>
      </c>
      <c r="FH600">
        <v>0</v>
      </c>
      <c r="FI600">
        <v>0</v>
      </c>
      <c r="FJ600">
        <v>0</v>
      </c>
      <c r="FK600">
        <v>0</v>
      </c>
      <c r="FL600">
        <v>0</v>
      </c>
      <c r="FM600">
        <v>0</v>
      </c>
      <c r="FN600">
        <v>0</v>
      </c>
      <c r="FO600">
        <v>0</v>
      </c>
      <c r="FP600">
        <v>0</v>
      </c>
      <c r="FQ600">
        <v>0</v>
      </c>
      <c r="FR600">
        <v>0</v>
      </c>
      <c r="FS600">
        <v>0</v>
      </c>
      <c r="FT600">
        <v>0</v>
      </c>
      <c r="FU600">
        <v>0</v>
      </c>
      <c r="FV600">
        <v>0</v>
      </c>
      <c r="FW600">
        <v>0</v>
      </c>
      <c r="FX600">
        <v>0</v>
      </c>
      <c r="FY600">
        <v>0</v>
      </c>
      <c r="FZ600">
        <v>0</v>
      </c>
      <c r="GA600">
        <v>0</v>
      </c>
      <c r="GB600">
        <v>0</v>
      </c>
      <c r="GC600">
        <v>0</v>
      </c>
      <c r="GD600">
        <v>0</v>
      </c>
      <c r="GE600">
        <v>0</v>
      </c>
      <c r="GF600">
        <v>0</v>
      </c>
      <c r="GG600">
        <v>0</v>
      </c>
      <c r="GH600">
        <v>0</v>
      </c>
      <c r="GI600">
        <v>0</v>
      </c>
      <c r="GJ600">
        <v>0</v>
      </c>
      <c r="GK600">
        <v>0</v>
      </c>
      <c r="GL600">
        <v>0</v>
      </c>
      <c r="GM600">
        <v>0</v>
      </c>
      <c r="GN600">
        <v>0</v>
      </c>
      <c r="GO600">
        <v>0</v>
      </c>
      <c r="GP600">
        <v>0</v>
      </c>
      <c r="GQ600">
        <v>0</v>
      </c>
      <c r="GR600">
        <v>0</v>
      </c>
      <c r="GS600">
        <v>0</v>
      </c>
      <c r="GT600">
        <v>0</v>
      </c>
      <c r="GU600">
        <v>0</v>
      </c>
      <c r="GV600">
        <v>0</v>
      </c>
      <c r="GW600">
        <v>0</v>
      </c>
      <c r="GX600">
        <v>0</v>
      </c>
      <c r="GY600">
        <v>0</v>
      </c>
      <c r="GZ600">
        <v>0</v>
      </c>
      <c r="HA600">
        <v>0</v>
      </c>
      <c r="HB600">
        <v>0</v>
      </c>
      <c r="HC600">
        <v>0</v>
      </c>
      <c r="HD600">
        <v>0</v>
      </c>
      <c r="HE600">
        <v>641682</v>
      </c>
      <c r="HF600">
        <v>0</v>
      </c>
      <c r="HG600">
        <v>0</v>
      </c>
      <c r="HH600">
        <v>0</v>
      </c>
      <c r="HI600">
        <v>0</v>
      </c>
      <c r="HJ600">
        <v>0</v>
      </c>
      <c r="HK600">
        <v>0</v>
      </c>
      <c r="HL600">
        <v>0</v>
      </c>
      <c r="HM600">
        <v>0</v>
      </c>
      <c r="HN600">
        <v>0</v>
      </c>
      <c r="HO600">
        <v>0</v>
      </c>
      <c r="HP600">
        <v>0</v>
      </c>
      <c r="HQ600">
        <v>0</v>
      </c>
      <c r="HR600">
        <v>0</v>
      </c>
      <c r="HS600">
        <v>0</v>
      </c>
      <c r="HT600">
        <v>0</v>
      </c>
      <c r="HU600">
        <v>0</v>
      </c>
      <c r="HV600">
        <v>0</v>
      </c>
      <c r="HW600">
        <v>0</v>
      </c>
      <c r="HX600">
        <v>0</v>
      </c>
      <c r="HY600">
        <v>0</v>
      </c>
      <c r="HZ600">
        <v>0</v>
      </c>
      <c r="IA600">
        <v>0</v>
      </c>
      <c r="IB600">
        <v>0</v>
      </c>
      <c r="IC600">
        <v>0</v>
      </c>
      <c r="ID600">
        <v>0</v>
      </c>
      <c r="IE600">
        <v>0</v>
      </c>
      <c r="IF600">
        <v>0</v>
      </c>
      <c r="IG600">
        <v>0</v>
      </c>
      <c r="IH600">
        <v>0</v>
      </c>
      <c r="II600">
        <v>0</v>
      </c>
      <c r="IJ600">
        <v>0</v>
      </c>
      <c r="IK600">
        <v>0</v>
      </c>
      <c r="IL600">
        <v>0</v>
      </c>
      <c r="IM600">
        <v>0</v>
      </c>
      <c r="IN600">
        <v>0</v>
      </c>
      <c r="IO600">
        <v>0</v>
      </c>
      <c r="IP600">
        <v>0</v>
      </c>
    </row>
    <row r="601" spans="18:250" ht="16.5" hidden="1" customHeight="1">
      <c r="R601" s="95" t="s">
        <v>450</v>
      </c>
      <c r="S601" t="s">
        <v>1350</v>
      </c>
      <c r="T601">
        <v>2</v>
      </c>
      <c r="U601">
        <v>27</v>
      </c>
      <c r="V601" s="214" t="str">
        <f t="shared" si="9"/>
        <v>LTQ300227</v>
      </c>
      <c r="W601">
        <v>21899.4</v>
      </c>
      <c r="X601">
        <v>43798.8</v>
      </c>
      <c r="Y601">
        <v>65698.2</v>
      </c>
      <c r="Z601">
        <v>87597.6</v>
      </c>
      <c r="AA601">
        <v>109497</v>
      </c>
      <c r="AB601">
        <v>131396.4</v>
      </c>
      <c r="AC601">
        <v>153295.79999999999</v>
      </c>
      <c r="AD601">
        <v>175195.2</v>
      </c>
      <c r="AE601">
        <v>197094.6</v>
      </c>
      <c r="AF601">
        <v>218994</v>
      </c>
      <c r="AG601">
        <v>240893.4</v>
      </c>
      <c r="AH601">
        <v>262792.8</v>
      </c>
      <c r="AI601">
        <v>284692.2</v>
      </c>
      <c r="AJ601">
        <v>306591.59999999998</v>
      </c>
      <c r="AK601">
        <v>328491</v>
      </c>
      <c r="AL601">
        <v>350390.4</v>
      </c>
      <c r="AM601">
        <v>372289.8</v>
      </c>
      <c r="AN601">
        <v>394189.2</v>
      </c>
      <c r="AO601">
        <v>416088.6</v>
      </c>
      <c r="AP601">
        <v>437988</v>
      </c>
      <c r="AQ601">
        <v>459887.4</v>
      </c>
      <c r="AR601">
        <v>481786.8</v>
      </c>
      <c r="AS601">
        <v>503686.2</v>
      </c>
      <c r="AT601">
        <v>525585.6</v>
      </c>
      <c r="AU601">
        <v>547485</v>
      </c>
      <c r="AV601">
        <v>569384.4</v>
      </c>
      <c r="AW601">
        <v>591283.80000000005</v>
      </c>
      <c r="AX601">
        <v>613183.19999999995</v>
      </c>
      <c r="AY601">
        <v>635082.6</v>
      </c>
      <c r="AZ601">
        <v>656982</v>
      </c>
      <c r="BA601">
        <v>656982</v>
      </c>
      <c r="BB601">
        <v>656982</v>
      </c>
      <c r="BC601">
        <v>656982</v>
      </c>
      <c r="BD601">
        <v>656982</v>
      </c>
      <c r="BE601">
        <v>656982</v>
      </c>
      <c r="BF601">
        <v>656982</v>
      </c>
      <c r="BG601">
        <v>656982</v>
      </c>
      <c r="BH601">
        <v>656982</v>
      </c>
      <c r="BI601">
        <v>656982</v>
      </c>
      <c r="BJ601">
        <v>656982</v>
      </c>
      <c r="BK601">
        <v>656982</v>
      </c>
      <c r="BL601">
        <v>656982</v>
      </c>
      <c r="BM601">
        <v>656982</v>
      </c>
      <c r="BN601">
        <v>656982</v>
      </c>
      <c r="BO601">
        <v>656982</v>
      </c>
      <c r="BP601">
        <v>656982</v>
      </c>
      <c r="BQ601">
        <v>656982</v>
      </c>
      <c r="BR601">
        <v>656982</v>
      </c>
      <c r="BS601">
        <v>656982</v>
      </c>
      <c r="BT601">
        <v>656982</v>
      </c>
      <c r="BU601">
        <v>656982</v>
      </c>
      <c r="BV601">
        <v>656982</v>
      </c>
      <c r="BW601">
        <v>656982</v>
      </c>
      <c r="BX601">
        <v>656982</v>
      </c>
      <c r="BY601">
        <v>656982</v>
      </c>
      <c r="BZ601">
        <v>656982</v>
      </c>
      <c r="CA601">
        <v>656982</v>
      </c>
      <c r="CB601">
        <v>656982</v>
      </c>
      <c r="CC601">
        <v>656982</v>
      </c>
      <c r="CD601">
        <v>656982</v>
      </c>
      <c r="CE601">
        <v>656982</v>
      </c>
      <c r="CF601">
        <v>656982</v>
      </c>
      <c r="CG601">
        <v>656982</v>
      </c>
      <c r="CH601">
        <v>656982</v>
      </c>
      <c r="CI601">
        <v>656982</v>
      </c>
      <c r="CJ601">
        <v>656982</v>
      </c>
      <c r="CK601">
        <v>656982</v>
      </c>
      <c r="CL601">
        <v>656982</v>
      </c>
      <c r="CM601">
        <v>656982</v>
      </c>
      <c r="CN601">
        <v>656982</v>
      </c>
      <c r="CO601">
        <v>656982</v>
      </c>
      <c r="CP601">
        <v>656982</v>
      </c>
      <c r="CQ601">
        <v>656982</v>
      </c>
      <c r="CR601">
        <v>0</v>
      </c>
      <c r="CS601">
        <v>0</v>
      </c>
      <c r="CT601">
        <v>0</v>
      </c>
      <c r="CU601">
        <v>0</v>
      </c>
      <c r="CV601">
        <v>0</v>
      </c>
      <c r="CW601">
        <v>0</v>
      </c>
      <c r="CX601">
        <v>0</v>
      </c>
      <c r="CY601">
        <v>0</v>
      </c>
      <c r="CZ601">
        <v>0</v>
      </c>
      <c r="DA601">
        <v>0</v>
      </c>
      <c r="DB601">
        <v>0</v>
      </c>
      <c r="DC601">
        <v>0</v>
      </c>
      <c r="DD601">
        <v>0</v>
      </c>
      <c r="DE601">
        <v>0</v>
      </c>
      <c r="DF601">
        <v>0</v>
      </c>
      <c r="DG601">
        <v>0</v>
      </c>
      <c r="DH601">
        <v>0</v>
      </c>
      <c r="DI601">
        <v>0</v>
      </c>
      <c r="DJ601">
        <v>0</v>
      </c>
      <c r="DK601">
        <v>0</v>
      </c>
      <c r="DL601">
        <v>0</v>
      </c>
      <c r="DM601">
        <v>0</v>
      </c>
      <c r="DN601">
        <v>0</v>
      </c>
      <c r="DO601">
        <v>0</v>
      </c>
      <c r="DP601">
        <v>0</v>
      </c>
      <c r="DQ601">
        <v>0</v>
      </c>
      <c r="DR601">
        <v>0</v>
      </c>
      <c r="DS601">
        <v>0</v>
      </c>
      <c r="DT601">
        <v>0</v>
      </c>
      <c r="DU601">
        <v>0</v>
      </c>
      <c r="DV601">
        <v>0</v>
      </c>
      <c r="DW601">
        <v>0</v>
      </c>
      <c r="DX601">
        <v>0</v>
      </c>
      <c r="DY601">
        <v>0</v>
      </c>
      <c r="DZ601">
        <v>0</v>
      </c>
      <c r="EA601">
        <v>0</v>
      </c>
      <c r="EB601">
        <v>0</v>
      </c>
      <c r="EC601">
        <v>0</v>
      </c>
      <c r="EE601" s="95" t="s">
        <v>450</v>
      </c>
      <c r="EF601" t="s">
        <v>1350</v>
      </c>
      <c r="EG601">
        <v>2</v>
      </c>
      <c r="EH601">
        <v>27</v>
      </c>
      <c r="EI601" s="216" t="str">
        <f t="shared" si="10"/>
        <v>LTQ300227</v>
      </c>
      <c r="EJ601">
        <v>0</v>
      </c>
      <c r="EK601">
        <v>0</v>
      </c>
      <c r="EL601">
        <v>0</v>
      </c>
      <c r="EM601">
        <v>0</v>
      </c>
      <c r="EN601">
        <v>0</v>
      </c>
      <c r="EO601">
        <v>0</v>
      </c>
      <c r="EP601">
        <v>0</v>
      </c>
      <c r="EQ601">
        <v>0</v>
      </c>
      <c r="ER601">
        <v>0</v>
      </c>
      <c r="ES601">
        <v>0</v>
      </c>
      <c r="ET601">
        <v>0</v>
      </c>
      <c r="EU601">
        <v>0</v>
      </c>
      <c r="EV601">
        <v>0</v>
      </c>
      <c r="EW601">
        <v>0</v>
      </c>
      <c r="EX601">
        <v>0</v>
      </c>
      <c r="EY601">
        <v>0</v>
      </c>
      <c r="EZ601">
        <v>0</v>
      </c>
      <c r="FA601">
        <v>0</v>
      </c>
      <c r="FB601">
        <v>0</v>
      </c>
      <c r="FC601">
        <v>0</v>
      </c>
      <c r="FD601">
        <v>0</v>
      </c>
      <c r="FE601">
        <v>0</v>
      </c>
      <c r="FF601">
        <v>0</v>
      </c>
      <c r="FG601">
        <v>0</v>
      </c>
      <c r="FH601">
        <v>0</v>
      </c>
      <c r="FI601">
        <v>0</v>
      </c>
      <c r="FJ601">
        <v>0</v>
      </c>
      <c r="FK601">
        <v>0</v>
      </c>
      <c r="FL601">
        <v>0</v>
      </c>
      <c r="FM601">
        <v>0</v>
      </c>
      <c r="FN601">
        <v>0</v>
      </c>
      <c r="FO601">
        <v>0</v>
      </c>
      <c r="FP601">
        <v>0</v>
      </c>
      <c r="FQ601">
        <v>0</v>
      </c>
      <c r="FR601">
        <v>0</v>
      </c>
      <c r="FS601">
        <v>0</v>
      </c>
      <c r="FT601">
        <v>0</v>
      </c>
      <c r="FU601">
        <v>0</v>
      </c>
      <c r="FV601">
        <v>0</v>
      </c>
      <c r="FW601">
        <v>0</v>
      </c>
      <c r="FX601">
        <v>0</v>
      </c>
      <c r="FY601">
        <v>0</v>
      </c>
      <c r="FZ601">
        <v>0</v>
      </c>
      <c r="GA601">
        <v>0</v>
      </c>
      <c r="GB601">
        <v>0</v>
      </c>
      <c r="GC601">
        <v>0</v>
      </c>
      <c r="GD601">
        <v>0</v>
      </c>
      <c r="GE601">
        <v>0</v>
      </c>
      <c r="GF601">
        <v>0</v>
      </c>
      <c r="GG601">
        <v>0</v>
      </c>
      <c r="GH601">
        <v>0</v>
      </c>
      <c r="GI601">
        <v>0</v>
      </c>
      <c r="GJ601">
        <v>0</v>
      </c>
      <c r="GK601">
        <v>0</v>
      </c>
      <c r="GL601">
        <v>0</v>
      </c>
      <c r="GM601">
        <v>0</v>
      </c>
      <c r="GN601">
        <v>0</v>
      </c>
      <c r="GO601">
        <v>0</v>
      </c>
      <c r="GP601">
        <v>0</v>
      </c>
      <c r="GQ601">
        <v>0</v>
      </c>
      <c r="GR601">
        <v>0</v>
      </c>
      <c r="GS601">
        <v>0</v>
      </c>
      <c r="GT601">
        <v>0</v>
      </c>
      <c r="GU601">
        <v>0</v>
      </c>
      <c r="GV601">
        <v>0</v>
      </c>
      <c r="GW601">
        <v>0</v>
      </c>
      <c r="GX601">
        <v>0</v>
      </c>
      <c r="GY601">
        <v>0</v>
      </c>
      <c r="GZ601">
        <v>0</v>
      </c>
      <c r="HA601">
        <v>0</v>
      </c>
      <c r="HB601">
        <v>0</v>
      </c>
      <c r="HC601">
        <v>0</v>
      </c>
      <c r="HD601">
        <v>656982</v>
      </c>
      <c r="HE601">
        <v>0</v>
      </c>
      <c r="HF601">
        <v>0</v>
      </c>
      <c r="HG601">
        <v>0</v>
      </c>
      <c r="HH601">
        <v>0</v>
      </c>
      <c r="HI601">
        <v>0</v>
      </c>
      <c r="HJ601">
        <v>0</v>
      </c>
      <c r="HK601">
        <v>0</v>
      </c>
      <c r="HL601">
        <v>0</v>
      </c>
      <c r="HM601">
        <v>0</v>
      </c>
      <c r="HN601">
        <v>0</v>
      </c>
      <c r="HO601">
        <v>0</v>
      </c>
      <c r="HP601">
        <v>0</v>
      </c>
      <c r="HQ601">
        <v>0</v>
      </c>
      <c r="HR601">
        <v>0</v>
      </c>
      <c r="HS601">
        <v>0</v>
      </c>
      <c r="HT601">
        <v>0</v>
      </c>
      <c r="HU601">
        <v>0</v>
      </c>
      <c r="HV601">
        <v>0</v>
      </c>
      <c r="HW601">
        <v>0</v>
      </c>
      <c r="HX601">
        <v>0</v>
      </c>
      <c r="HY601">
        <v>0</v>
      </c>
      <c r="HZ601">
        <v>0</v>
      </c>
      <c r="IA601">
        <v>0</v>
      </c>
      <c r="IB601">
        <v>0</v>
      </c>
      <c r="IC601">
        <v>0</v>
      </c>
      <c r="ID601">
        <v>0</v>
      </c>
      <c r="IE601">
        <v>0</v>
      </c>
      <c r="IF601">
        <v>0</v>
      </c>
      <c r="IG601">
        <v>0</v>
      </c>
      <c r="IH601">
        <v>0</v>
      </c>
      <c r="II601">
        <v>0</v>
      </c>
      <c r="IJ601">
        <v>0</v>
      </c>
      <c r="IK601">
        <v>0</v>
      </c>
      <c r="IL601">
        <v>0</v>
      </c>
      <c r="IM601">
        <v>0</v>
      </c>
      <c r="IN601">
        <v>0</v>
      </c>
      <c r="IO601">
        <v>0</v>
      </c>
      <c r="IP601">
        <v>0</v>
      </c>
    </row>
    <row r="602" spans="18:250" ht="16.5" hidden="1" customHeight="1">
      <c r="R602" s="95" t="s">
        <v>450</v>
      </c>
      <c r="S602" t="s">
        <v>1350</v>
      </c>
      <c r="T602">
        <v>2</v>
      </c>
      <c r="U602">
        <v>28</v>
      </c>
      <c r="V602" s="214" t="str">
        <f t="shared" si="9"/>
        <v>LTQ300228</v>
      </c>
      <c r="W602">
        <v>22409.4</v>
      </c>
      <c r="X602">
        <v>44818.8</v>
      </c>
      <c r="Y602">
        <v>67228.2</v>
      </c>
      <c r="Z602">
        <v>89637.6</v>
      </c>
      <c r="AA602">
        <v>112047</v>
      </c>
      <c r="AB602">
        <v>134456.4</v>
      </c>
      <c r="AC602">
        <v>156865.79999999999</v>
      </c>
      <c r="AD602">
        <v>179275.2</v>
      </c>
      <c r="AE602">
        <v>201684.6</v>
      </c>
      <c r="AF602">
        <v>224094</v>
      </c>
      <c r="AG602">
        <v>246503.4</v>
      </c>
      <c r="AH602">
        <v>268912.8</v>
      </c>
      <c r="AI602">
        <v>291322.2</v>
      </c>
      <c r="AJ602">
        <v>313731.59999999998</v>
      </c>
      <c r="AK602">
        <v>336141</v>
      </c>
      <c r="AL602">
        <v>358550.4</v>
      </c>
      <c r="AM602">
        <v>380959.8</v>
      </c>
      <c r="AN602">
        <v>403369.2</v>
      </c>
      <c r="AO602">
        <v>425778.6</v>
      </c>
      <c r="AP602">
        <v>448188</v>
      </c>
      <c r="AQ602">
        <v>470597.4</v>
      </c>
      <c r="AR602">
        <v>493006.8</v>
      </c>
      <c r="AS602">
        <v>515416.2</v>
      </c>
      <c r="AT602">
        <v>537825.6</v>
      </c>
      <c r="AU602">
        <v>560235</v>
      </c>
      <c r="AV602">
        <v>582644.4</v>
      </c>
      <c r="AW602">
        <v>605053.80000000005</v>
      </c>
      <c r="AX602">
        <v>627463.19999999995</v>
      </c>
      <c r="AY602">
        <v>649872.6</v>
      </c>
      <c r="AZ602">
        <v>672282</v>
      </c>
      <c r="BA602">
        <v>672282</v>
      </c>
      <c r="BB602">
        <v>672282</v>
      </c>
      <c r="BC602">
        <v>672282</v>
      </c>
      <c r="BD602">
        <v>672282</v>
      </c>
      <c r="BE602">
        <v>672282</v>
      </c>
      <c r="BF602">
        <v>672282</v>
      </c>
      <c r="BG602">
        <v>672282</v>
      </c>
      <c r="BH602">
        <v>672282</v>
      </c>
      <c r="BI602">
        <v>672282</v>
      </c>
      <c r="BJ602">
        <v>672282</v>
      </c>
      <c r="BK602">
        <v>672282</v>
      </c>
      <c r="BL602">
        <v>672282</v>
      </c>
      <c r="BM602">
        <v>672282</v>
      </c>
      <c r="BN602">
        <v>672282</v>
      </c>
      <c r="BO602">
        <v>672282</v>
      </c>
      <c r="BP602">
        <v>672282</v>
      </c>
      <c r="BQ602">
        <v>672282</v>
      </c>
      <c r="BR602">
        <v>672282</v>
      </c>
      <c r="BS602">
        <v>672282</v>
      </c>
      <c r="BT602">
        <v>672282</v>
      </c>
      <c r="BU602">
        <v>672282</v>
      </c>
      <c r="BV602">
        <v>672282</v>
      </c>
      <c r="BW602">
        <v>672282</v>
      </c>
      <c r="BX602">
        <v>672282</v>
      </c>
      <c r="BY602">
        <v>672282</v>
      </c>
      <c r="BZ602">
        <v>672282</v>
      </c>
      <c r="CA602">
        <v>672282</v>
      </c>
      <c r="CB602">
        <v>672282</v>
      </c>
      <c r="CC602">
        <v>672282</v>
      </c>
      <c r="CD602">
        <v>672282</v>
      </c>
      <c r="CE602">
        <v>672282</v>
      </c>
      <c r="CF602">
        <v>672282</v>
      </c>
      <c r="CG602">
        <v>672282</v>
      </c>
      <c r="CH602">
        <v>672282</v>
      </c>
      <c r="CI602">
        <v>672282</v>
      </c>
      <c r="CJ602">
        <v>672282</v>
      </c>
      <c r="CK602">
        <v>672282</v>
      </c>
      <c r="CL602">
        <v>672282</v>
      </c>
      <c r="CM602">
        <v>672282</v>
      </c>
      <c r="CN602">
        <v>672282</v>
      </c>
      <c r="CO602">
        <v>672282</v>
      </c>
      <c r="CP602">
        <v>672282</v>
      </c>
      <c r="CQ602">
        <v>0</v>
      </c>
      <c r="CR602">
        <v>0</v>
      </c>
      <c r="CS602">
        <v>0</v>
      </c>
      <c r="CT602">
        <v>0</v>
      </c>
      <c r="CU602">
        <v>0</v>
      </c>
      <c r="CV602">
        <v>0</v>
      </c>
      <c r="CW602">
        <v>0</v>
      </c>
      <c r="CX602">
        <v>0</v>
      </c>
      <c r="CY602">
        <v>0</v>
      </c>
      <c r="CZ602">
        <v>0</v>
      </c>
      <c r="DA602">
        <v>0</v>
      </c>
      <c r="DB602">
        <v>0</v>
      </c>
      <c r="DC602">
        <v>0</v>
      </c>
      <c r="DD602">
        <v>0</v>
      </c>
      <c r="DE602">
        <v>0</v>
      </c>
      <c r="DF602">
        <v>0</v>
      </c>
      <c r="DG602">
        <v>0</v>
      </c>
      <c r="DH602">
        <v>0</v>
      </c>
      <c r="DI602">
        <v>0</v>
      </c>
      <c r="DJ602">
        <v>0</v>
      </c>
      <c r="DK602">
        <v>0</v>
      </c>
      <c r="DL602">
        <v>0</v>
      </c>
      <c r="DM602">
        <v>0</v>
      </c>
      <c r="DN602">
        <v>0</v>
      </c>
      <c r="DO602">
        <v>0</v>
      </c>
      <c r="DP602">
        <v>0</v>
      </c>
      <c r="DQ602">
        <v>0</v>
      </c>
      <c r="DR602">
        <v>0</v>
      </c>
      <c r="DS602">
        <v>0</v>
      </c>
      <c r="DT602">
        <v>0</v>
      </c>
      <c r="DU602">
        <v>0</v>
      </c>
      <c r="DV602">
        <v>0</v>
      </c>
      <c r="DW602">
        <v>0</v>
      </c>
      <c r="DX602">
        <v>0</v>
      </c>
      <c r="DY602">
        <v>0</v>
      </c>
      <c r="DZ602">
        <v>0</v>
      </c>
      <c r="EA602">
        <v>0</v>
      </c>
      <c r="EB602">
        <v>0</v>
      </c>
      <c r="EC602">
        <v>0</v>
      </c>
      <c r="EE602" s="95" t="s">
        <v>450</v>
      </c>
      <c r="EF602" t="s">
        <v>1350</v>
      </c>
      <c r="EG602">
        <v>2</v>
      </c>
      <c r="EH602">
        <v>28</v>
      </c>
      <c r="EI602" s="216" t="str">
        <f t="shared" si="10"/>
        <v>LTQ300228</v>
      </c>
      <c r="EJ602">
        <v>0</v>
      </c>
      <c r="EK602">
        <v>0</v>
      </c>
      <c r="EL602">
        <v>0</v>
      </c>
      <c r="EM602">
        <v>0</v>
      </c>
      <c r="EN602">
        <v>0</v>
      </c>
      <c r="EO602">
        <v>0</v>
      </c>
      <c r="EP602">
        <v>0</v>
      </c>
      <c r="EQ602">
        <v>0</v>
      </c>
      <c r="ER602">
        <v>0</v>
      </c>
      <c r="ES602">
        <v>0</v>
      </c>
      <c r="ET602">
        <v>0</v>
      </c>
      <c r="EU602">
        <v>0</v>
      </c>
      <c r="EV602">
        <v>0</v>
      </c>
      <c r="EW602">
        <v>0</v>
      </c>
      <c r="EX602">
        <v>0</v>
      </c>
      <c r="EY602">
        <v>0</v>
      </c>
      <c r="EZ602">
        <v>0</v>
      </c>
      <c r="FA602">
        <v>0</v>
      </c>
      <c r="FB602">
        <v>0</v>
      </c>
      <c r="FC602">
        <v>0</v>
      </c>
      <c r="FD602">
        <v>0</v>
      </c>
      <c r="FE602">
        <v>0</v>
      </c>
      <c r="FF602">
        <v>0</v>
      </c>
      <c r="FG602">
        <v>0</v>
      </c>
      <c r="FH602">
        <v>0</v>
      </c>
      <c r="FI602">
        <v>0</v>
      </c>
      <c r="FJ602">
        <v>0</v>
      </c>
      <c r="FK602">
        <v>0</v>
      </c>
      <c r="FL602">
        <v>0</v>
      </c>
      <c r="FM602">
        <v>0</v>
      </c>
      <c r="FN602">
        <v>0</v>
      </c>
      <c r="FO602">
        <v>0</v>
      </c>
      <c r="FP602">
        <v>0</v>
      </c>
      <c r="FQ602">
        <v>0</v>
      </c>
      <c r="FR602">
        <v>0</v>
      </c>
      <c r="FS602">
        <v>0</v>
      </c>
      <c r="FT602">
        <v>0</v>
      </c>
      <c r="FU602">
        <v>0</v>
      </c>
      <c r="FV602">
        <v>0</v>
      </c>
      <c r="FW602">
        <v>0</v>
      </c>
      <c r="FX602">
        <v>0</v>
      </c>
      <c r="FY602">
        <v>0</v>
      </c>
      <c r="FZ602">
        <v>0</v>
      </c>
      <c r="GA602">
        <v>0</v>
      </c>
      <c r="GB602">
        <v>0</v>
      </c>
      <c r="GC602">
        <v>0</v>
      </c>
      <c r="GD602">
        <v>0</v>
      </c>
      <c r="GE602">
        <v>0</v>
      </c>
      <c r="GF602">
        <v>0</v>
      </c>
      <c r="GG602">
        <v>0</v>
      </c>
      <c r="GH602">
        <v>0</v>
      </c>
      <c r="GI602">
        <v>0</v>
      </c>
      <c r="GJ602">
        <v>0</v>
      </c>
      <c r="GK602">
        <v>0</v>
      </c>
      <c r="GL602">
        <v>0</v>
      </c>
      <c r="GM602">
        <v>0</v>
      </c>
      <c r="GN602">
        <v>0</v>
      </c>
      <c r="GO602">
        <v>0</v>
      </c>
      <c r="GP602">
        <v>0</v>
      </c>
      <c r="GQ602">
        <v>0</v>
      </c>
      <c r="GR602">
        <v>0</v>
      </c>
      <c r="GS602">
        <v>0</v>
      </c>
      <c r="GT602">
        <v>0</v>
      </c>
      <c r="GU602">
        <v>0</v>
      </c>
      <c r="GV602">
        <v>0</v>
      </c>
      <c r="GW602">
        <v>0</v>
      </c>
      <c r="GX602">
        <v>0</v>
      </c>
      <c r="GY602">
        <v>0</v>
      </c>
      <c r="GZ602">
        <v>0</v>
      </c>
      <c r="HA602">
        <v>0</v>
      </c>
      <c r="HB602">
        <v>0</v>
      </c>
      <c r="HC602">
        <v>672282</v>
      </c>
      <c r="HD602">
        <v>0</v>
      </c>
      <c r="HE602">
        <v>0</v>
      </c>
      <c r="HF602">
        <v>0</v>
      </c>
      <c r="HG602">
        <v>0</v>
      </c>
      <c r="HH602">
        <v>0</v>
      </c>
      <c r="HI602">
        <v>0</v>
      </c>
      <c r="HJ602">
        <v>0</v>
      </c>
      <c r="HK602">
        <v>0</v>
      </c>
      <c r="HL602">
        <v>0</v>
      </c>
      <c r="HM602">
        <v>0</v>
      </c>
      <c r="HN602">
        <v>0</v>
      </c>
      <c r="HO602">
        <v>0</v>
      </c>
      <c r="HP602">
        <v>0</v>
      </c>
      <c r="HQ602">
        <v>0</v>
      </c>
      <c r="HR602">
        <v>0</v>
      </c>
      <c r="HS602">
        <v>0</v>
      </c>
      <c r="HT602">
        <v>0</v>
      </c>
      <c r="HU602">
        <v>0</v>
      </c>
      <c r="HV602">
        <v>0</v>
      </c>
      <c r="HW602">
        <v>0</v>
      </c>
      <c r="HX602">
        <v>0</v>
      </c>
      <c r="HY602">
        <v>0</v>
      </c>
      <c r="HZ602">
        <v>0</v>
      </c>
      <c r="IA602">
        <v>0</v>
      </c>
      <c r="IB602">
        <v>0</v>
      </c>
      <c r="IC602">
        <v>0</v>
      </c>
      <c r="ID602">
        <v>0</v>
      </c>
      <c r="IE602">
        <v>0</v>
      </c>
      <c r="IF602">
        <v>0</v>
      </c>
      <c r="IG602">
        <v>0</v>
      </c>
      <c r="IH602">
        <v>0</v>
      </c>
      <c r="II602">
        <v>0</v>
      </c>
      <c r="IJ602">
        <v>0</v>
      </c>
      <c r="IK602">
        <v>0</v>
      </c>
      <c r="IL602">
        <v>0</v>
      </c>
      <c r="IM602">
        <v>0</v>
      </c>
      <c r="IN602">
        <v>0</v>
      </c>
      <c r="IO602">
        <v>0</v>
      </c>
      <c r="IP602">
        <v>0</v>
      </c>
    </row>
    <row r="603" spans="18:250" ht="16.5" hidden="1" customHeight="1">
      <c r="R603" s="95" t="s">
        <v>450</v>
      </c>
      <c r="S603" t="s">
        <v>1350</v>
      </c>
      <c r="T603">
        <v>2</v>
      </c>
      <c r="U603">
        <v>29</v>
      </c>
      <c r="V603" s="214" t="str">
        <f t="shared" si="9"/>
        <v>LTQ300229</v>
      </c>
      <c r="W603">
        <v>23021.4</v>
      </c>
      <c r="X603">
        <v>46042.8</v>
      </c>
      <c r="Y603">
        <v>69064.2</v>
      </c>
      <c r="Z603">
        <v>92085.6</v>
      </c>
      <c r="AA603">
        <v>115107</v>
      </c>
      <c r="AB603">
        <v>138128.4</v>
      </c>
      <c r="AC603">
        <v>161149.79999999999</v>
      </c>
      <c r="AD603">
        <v>184171.2</v>
      </c>
      <c r="AE603">
        <v>207192.6</v>
      </c>
      <c r="AF603">
        <v>230214</v>
      </c>
      <c r="AG603">
        <v>253235.4</v>
      </c>
      <c r="AH603">
        <v>276256.8</v>
      </c>
      <c r="AI603">
        <v>299278.2</v>
      </c>
      <c r="AJ603">
        <v>322299.59999999998</v>
      </c>
      <c r="AK603">
        <v>345321</v>
      </c>
      <c r="AL603">
        <v>368342.4</v>
      </c>
      <c r="AM603">
        <v>391363.8</v>
      </c>
      <c r="AN603">
        <v>414385.2</v>
      </c>
      <c r="AO603">
        <v>437406.6</v>
      </c>
      <c r="AP603">
        <v>460428</v>
      </c>
      <c r="AQ603">
        <v>483449.4</v>
      </c>
      <c r="AR603">
        <v>506470.8</v>
      </c>
      <c r="AS603">
        <v>529492.19999999995</v>
      </c>
      <c r="AT603">
        <v>552513.6</v>
      </c>
      <c r="AU603">
        <v>575535</v>
      </c>
      <c r="AV603">
        <v>598556.4</v>
      </c>
      <c r="AW603">
        <v>621577.80000000005</v>
      </c>
      <c r="AX603">
        <v>644599.19999999995</v>
      </c>
      <c r="AY603">
        <v>667620.6</v>
      </c>
      <c r="AZ603">
        <v>690642</v>
      </c>
      <c r="BA603">
        <v>690642</v>
      </c>
      <c r="BB603">
        <v>690642</v>
      </c>
      <c r="BC603">
        <v>690642</v>
      </c>
      <c r="BD603">
        <v>690642</v>
      </c>
      <c r="BE603">
        <v>690642</v>
      </c>
      <c r="BF603">
        <v>690642</v>
      </c>
      <c r="BG603">
        <v>690642</v>
      </c>
      <c r="BH603">
        <v>690642</v>
      </c>
      <c r="BI603">
        <v>690642</v>
      </c>
      <c r="BJ603">
        <v>690642</v>
      </c>
      <c r="BK603">
        <v>690642</v>
      </c>
      <c r="BL603">
        <v>690642</v>
      </c>
      <c r="BM603">
        <v>690642</v>
      </c>
      <c r="BN603">
        <v>690642</v>
      </c>
      <c r="BO603">
        <v>690642</v>
      </c>
      <c r="BP603">
        <v>690642</v>
      </c>
      <c r="BQ603">
        <v>690642</v>
      </c>
      <c r="BR603">
        <v>690642</v>
      </c>
      <c r="BS603">
        <v>690642</v>
      </c>
      <c r="BT603">
        <v>690642</v>
      </c>
      <c r="BU603">
        <v>690642</v>
      </c>
      <c r="BV603">
        <v>690642</v>
      </c>
      <c r="BW603">
        <v>690642</v>
      </c>
      <c r="BX603">
        <v>690642</v>
      </c>
      <c r="BY603">
        <v>690642</v>
      </c>
      <c r="BZ603">
        <v>690642</v>
      </c>
      <c r="CA603">
        <v>690642</v>
      </c>
      <c r="CB603">
        <v>690642</v>
      </c>
      <c r="CC603">
        <v>690642</v>
      </c>
      <c r="CD603">
        <v>690642</v>
      </c>
      <c r="CE603">
        <v>690642</v>
      </c>
      <c r="CF603">
        <v>690642</v>
      </c>
      <c r="CG603">
        <v>690642</v>
      </c>
      <c r="CH603">
        <v>690642</v>
      </c>
      <c r="CI603">
        <v>690642</v>
      </c>
      <c r="CJ603">
        <v>690642</v>
      </c>
      <c r="CK603">
        <v>690642</v>
      </c>
      <c r="CL603">
        <v>690642</v>
      </c>
      <c r="CM603">
        <v>690642</v>
      </c>
      <c r="CN603">
        <v>690642</v>
      </c>
      <c r="CO603">
        <v>690642</v>
      </c>
      <c r="CP603">
        <v>0</v>
      </c>
      <c r="CQ603">
        <v>0</v>
      </c>
      <c r="CR603">
        <v>0</v>
      </c>
      <c r="CS603">
        <v>0</v>
      </c>
      <c r="CT603">
        <v>0</v>
      </c>
      <c r="CU603">
        <v>0</v>
      </c>
      <c r="CV603">
        <v>0</v>
      </c>
      <c r="CW603">
        <v>0</v>
      </c>
      <c r="CX603">
        <v>0</v>
      </c>
      <c r="CY603">
        <v>0</v>
      </c>
      <c r="CZ603">
        <v>0</v>
      </c>
      <c r="DA603">
        <v>0</v>
      </c>
      <c r="DB603">
        <v>0</v>
      </c>
      <c r="DC603">
        <v>0</v>
      </c>
      <c r="DD603">
        <v>0</v>
      </c>
      <c r="DE603">
        <v>0</v>
      </c>
      <c r="DF603">
        <v>0</v>
      </c>
      <c r="DG603">
        <v>0</v>
      </c>
      <c r="DH603">
        <v>0</v>
      </c>
      <c r="DI603">
        <v>0</v>
      </c>
      <c r="DJ603">
        <v>0</v>
      </c>
      <c r="DK603">
        <v>0</v>
      </c>
      <c r="DL603">
        <v>0</v>
      </c>
      <c r="DM603">
        <v>0</v>
      </c>
      <c r="DN603">
        <v>0</v>
      </c>
      <c r="DO603">
        <v>0</v>
      </c>
      <c r="DP603">
        <v>0</v>
      </c>
      <c r="DQ603">
        <v>0</v>
      </c>
      <c r="DR603">
        <v>0</v>
      </c>
      <c r="DS603">
        <v>0</v>
      </c>
      <c r="DT603">
        <v>0</v>
      </c>
      <c r="DU603">
        <v>0</v>
      </c>
      <c r="DV603">
        <v>0</v>
      </c>
      <c r="DW603">
        <v>0</v>
      </c>
      <c r="DX603">
        <v>0</v>
      </c>
      <c r="DY603">
        <v>0</v>
      </c>
      <c r="DZ603">
        <v>0</v>
      </c>
      <c r="EA603">
        <v>0</v>
      </c>
      <c r="EB603">
        <v>0</v>
      </c>
      <c r="EC603">
        <v>0</v>
      </c>
      <c r="EE603" s="95" t="s">
        <v>450</v>
      </c>
      <c r="EF603" t="s">
        <v>1350</v>
      </c>
      <c r="EG603">
        <v>2</v>
      </c>
      <c r="EH603">
        <v>29</v>
      </c>
      <c r="EI603" s="216" t="str">
        <f t="shared" si="10"/>
        <v>LTQ300229</v>
      </c>
      <c r="EJ603">
        <v>0</v>
      </c>
      <c r="EK603">
        <v>0</v>
      </c>
      <c r="EL603">
        <v>0</v>
      </c>
      <c r="EM603">
        <v>0</v>
      </c>
      <c r="EN603">
        <v>0</v>
      </c>
      <c r="EO603">
        <v>0</v>
      </c>
      <c r="EP603">
        <v>0</v>
      </c>
      <c r="EQ603">
        <v>0</v>
      </c>
      <c r="ER603">
        <v>0</v>
      </c>
      <c r="ES603">
        <v>0</v>
      </c>
      <c r="ET603">
        <v>0</v>
      </c>
      <c r="EU603">
        <v>0</v>
      </c>
      <c r="EV603">
        <v>0</v>
      </c>
      <c r="EW603">
        <v>0</v>
      </c>
      <c r="EX603">
        <v>0</v>
      </c>
      <c r="EY603">
        <v>0</v>
      </c>
      <c r="EZ603">
        <v>0</v>
      </c>
      <c r="FA603">
        <v>0</v>
      </c>
      <c r="FB603">
        <v>0</v>
      </c>
      <c r="FC603">
        <v>0</v>
      </c>
      <c r="FD603">
        <v>0</v>
      </c>
      <c r="FE603">
        <v>0</v>
      </c>
      <c r="FF603">
        <v>0</v>
      </c>
      <c r="FG603">
        <v>0</v>
      </c>
      <c r="FH603">
        <v>0</v>
      </c>
      <c r="FI603">
        <v>0</v>
      </c>
      <c r="FJ603">
        <v>0</v>
      </c>
      <c r="FK603">
        <v>0</v>
      </c>
      <c r="FL603">
        <v>0</v>
      </c>
      <c r="FM603">
        <v>0</v>
      </c>
      <c r="FN603">
        <v>0</v>
      </c>
      <c r="FO603">
        <v>0</v>
      </c>
      <c r="FP603">
        <v>0</v>
      </c>
      <c r="FQ603">
        <v>0</v>
      </c>
      <c r="FR603">
        <v>0</v>
      </c>
      <c r="FS603">
        <v>0</v>
      </c>
      <c r="FT603">
        <v>0</v>
      </c>
      <c r="FU603">
        <v>0</v>
      </c>
      <c r="FV603">
        <v>0</v>
      </c>
      <c r="FW603">
        <v>0</v>
      </c>
      <c r="FX603">
        <v>0</v>
      </c>
      <c r="FY603">
        <v>0</v>
      </c>
      <c r="FZ603">
        <v>0</v>
      </c>
      <c r="GA603">
        <v>0</v>
      </c>
      <c r="GB603">
        <v>0</v>
      </c>
      <c r="GC603">
        <v>0</v>
      </c>
      <c r="GD603">
        <v>0</v>
      </c>
      <c r="GE603">
        <v>0</v>
      </c>
      <c r="GF603">
        <v>0</v>
      </c>
      <c r="GG603">
        <v>0</v>
      </c>
      <c r="GH603">
        <v>0</v>
      </c>
      <c r="GI603">
        <v>0</v>
      </c>
      <c r="GJ603">
        <v>0</v>
      </c>
      <c r="GK603">
        <v>0</v>
      </c>
      <c r="GL603">
        <v>0</v>
      </c>
      <c r="GM603">
        <v>0</v>
      </c>
      <c r="GN603">
        <v>0</v>
      </c>
      <c r="GO603">
        <v>0</v>
      </c>
      <c r="GP603">
        <v>0</v>
      </c>
      <c r="GQ603">
        <v>0</v>
      </c>
      <c r="GR603">
        <v>0</v>
      </c>
      <c r="GS603">
        <v>0</v>
      </c>
      <c r="GT603">
        <v>0</v>
      </c>
      <c r="GU603">
        <v>0</v>
      </c>
      <c r="GV603">
        <v>0</v>
      </c>
      <c r="GW603">
        <v>0</v>
      </c>
      <c r="GX603">
        <v>0</v>
      </c>
      <c r="GY603">
        <v>0</v>
      </c>
      <c r="GZ603">
        <v>0</v>
      </c>
      <c r="HA603">
        <v>0</v>
      </c>
      <c r="HB603">
        <v>690642</v>
      </c>
      <c r="HC603">
        <v>0</v>
      </c>
      <c r="HD603">
        <v>0</v>
      </c>
      <c r="HE603">
        <v>0</v>
      </c>
      <c r="HF603">
        <v>0</v>
      </c>
      <c r="HG603">
        <v>0</v>
      </c>
      <c r="HH603">
        <v>0</v>
      </c>
      <c r="HI603">
        <v>0</v>
      </c>
      <c r="HJ603">
        <v>0</v>
      </c>
      <c r="HK603">
        <v>0</v>
      </c>
      <c r="HL603">
        <v>0</v>
      </c>
      <c r="HM603">
        <v>0</v>
      </c>
      <c r="HN603">
        <v>0</v>
      </c>
      <c r="HO603">
        <v>0</v>
      </c>
      <c r="HP603">
        <v>0</v>
      </c>
      <c r="HQ603">
        <v>0</v>
      </c>
      <c r="HR603">
        <v>0</v>
      </c>
      <c r="HS603">
        <v>0</v>
      </c>
      <c r="HT603">
        <v>0</v>
      </c>
      <c r="HU603">
        <v>0</v>
      </c>
      <c r="HV603">
        <v>0</v>
      </c>
      <c r="HW603">
        <v>0</v>
      </c>
      <c r="HX603">
        <v>0</v>
      </c>
      <c r="HY603">
        <v>0</v>
      </c>
      <c r="HZ603">
        <v>0</v>
      </c>
      <c r="IA603">
        <v>0</v>
      </c>
      <c r="IB603">
        <v>0</v>
      </c>
      <c r="IC603">
        <v>0</v>
      </c>
      <c r="ID603">
        <v>0</v>
      </c>
      <c r="IE603">
        <v>0</v>
      </c>
      <c r="IF603">
        <v>0</v>
      </c>
      <c r="IG603">
        <v>0</v>
      </c>
      <c r="IH603">
        <v>0</v>
      </c>
      <c r="II603">
        <v>0</v>
      </c>
      <c r="IJ603">
        <v>0</v>
      </c>
      <c r="IK603">
        <v>0</v>
      </c>
      <c r="IL603">
        <v>0</v>
      </c>
      <c r="IM603">
        <v>0</v>
      </c>
      <c r="IN603">
        <v>0</v>
      </c>
      <c r="IO603">
        <v>0</v>
      </c>
      <c r="IP603">
        <v>0</v>
      </c>
    </row>
    <row r="604" spans="18:250" ht="16.5" hidden="1" customHeight="1">
      <c r="R604" s="95" t="s">
        <v>450</v>
      </c>
      <c r="S604" t="s">
        <v>1350</v>
      </c>
      <c r="T604">
        <v>2</v>
      </c>
      <c r="U604" s="665">
        <v>30</v>
      </c>
      <c r="V604" s="214" t="str">
        <f t="shared" si="9"/>
        <v>LTQ300230</v>
      </c>
      <c r="W604">
        <v>23541.599999999999</v>
      </c>
      <c r="X604">
        <v>47083.199999999997</v>
      </c>
      <c r="Y604">
        <v>70624.800000000003</v>
      </c>
      <c r="Z604">
        <v>94166.399999999994</v>
      </c>
      <c r="AA604">
        <v>117708</v>
      </c>
      <c r="AB604">
        <v>141249.60000000001</v>
      </c>
      <c r="AC604">
        <v>164791.20000000001</v>
      </c>
      <c r="AD604">
        <v>188332.79999999999</v>
      </c>
      <c r="AE604">
        <v>211874.4</v>
      </c>
      <c r="AF604">
        <v>235416</v>
      </c>
      <c r="AG604">
        <v>258957.6</v>
      </c>
      <c r="AH604">
        <v>282499.20000000001</v>
      </c>
      <c r="AI604">
        <v>306040.8</v>
      </c>
      <c r="AJ604">
        <v>329582.40000000002</v>
      </c>
      <c r="AK604">
        <v>353124</v>
      </c>
      <c r="AL604">
        <v>376665.59999999998</v>
      </c>
      <c r="AM604">
        <v>400207.2</v>
      </c>
      <c r="AN604">
        <v>423748.8</v>
      </c>
      <c r="AO604">
        <v>447290.4</v>
      </c>
      <c r="AP604">
        <v>470832</v>
      </c>
      <c r="AQ604">
        <v>494373.6</v>
      </c>
      <c r="AR604">
        <v>517915.2</v>
      </c>
      <c r="AS604">
        <v>541456.80000000005</v>
      </c>
      <c r="AT604">
        <v>564998.40000000002</v>
      </c>
      <c r="AU604">
        <v>588540</v>
      </c>
      <c r="AV604">
        <v>612081.6</v>
      </c>
      <c r="AW604">
        <v>635623.19999999995</v>
      </c>
      <c r="AX604">
        <v>659164.80000000005</v>
      </c>
      <c r="AY604">
        <v>682706.4</v>
      </c>
      <c r="AZ604">
        <v>706248</v>
      </c>
      <c r="BA604">
        <v>706248</v>
      </c>
      <c r="BB604">
        <v>706248</v>
      </c>
      <c r="BC604">
        <v>706248</v>
      </c>
      <c r="BD604">
        <v>706248</v>
      </c>
      <c r="BE604">
        <v>706248</v>
      </c>
      <c r="BF604">
        <v>706248</v>
      </c>
      <c r="BG604">
        <v>706248</v>
      </c>
      <c r="BH604">
        <v>706248</v>
      </c>
      <c r="BI604">
        <v>706248</v>
      </c>
      <c r="BJ604">
        <v>706248</v>
      </c>
      <c r="BK604">
        <v>706248</v>
      </c>
      <c r="BL604">
        <v>706248</v>
      </c>
      <c r="BM604">
        <v>706248</v>
      </c>
      <c r="BN604">
        <v>706248</v>
      </c>
      <c r="BO604">
        <v>706248</v>
      </c>
      <c r="BP604">
        <v>706248</v>
      </c>
      <c r="BQ604">
        <v>706248</v>
      </c>
      <c r="BR604">
        <v>706248</v>
      </c>
      <c r="BS604">
        <v>706248</v>
      </c>
      <c r="BT604">
        <v>706248</v>
      </c>
      <c r="BU604">
        <v>706248</v>
      </c>
      <c r="BV604">
        <v>706248</v>
      </c>
      <c r="BW604">
        <v>706248</v>
      </c>
      <c r="BX604">
        <v>706248</v>
      </c>
      <c r="BY604">
        <v>706248</v>
      </c>
      <c r="BZ604">
        <v>706248</v>
      </c>
      <c r="CA604">
        <v>706248</v>
      </c>
      <c r="CB604">
        <v>706248</v>
      </c>
      <c r="CC604">
        <v>706248</v>
      </c>
      <c r="CD604">
        <v>706248</v>
      </c>
      <c r="CE604">
        <v>706248</v>
      </c>
      <c r="CF604">
        <v>706248</v>
      </c>
      <c r="CG604">
        <v>706248</v>
      </c>
      <c r="CH604">
        <v>706248</v>
      </c>
      <c r="CI604">
        <v>706248</v>
      </c>
      <c r="CJ604">
        <v>706248</v>
      </c>
      <c r="CK604">
        <v>706248</v>
      </c>
      <c r="CL604">
        <v>706248</v>
      </c>
      <c r="CM604">
        <v>706248</v>
      </c>
      <c r="CN604">
        <v>706248</v>
      </c>
      <c r="CO604">
        <v>0</v>
      </c>
      <c r="CP604">
        <v>0</v>
      </c>
      <c r="CQ604">
        <v>0</v>
      </c>
      <c r="CR604">
        <v>0</v>
      </c>
      <c r="CS604">
        <v>0</v>
      </c>
      <c r="CT604">
        <v>0</v>
      </c>
      <c r="CU604">
        <v>0</v>
      </c>
      <c r="CV604">
        <v>0</v>
      </c>
      <c r="CW604">
        <v>0</v>
      </c>
      <c r="CX604">
        <v>0</v>
      </c>
      <c r="CY604">
        <v>0</v>
      </c>
      <c r="CZ604">
        <v>0</v>
      </c>
      <c r="DA604">
        <v>0</v>
      </c>
      <c r="DB604">
        <v>0</v>
      </c>
      <c r="DC604">
        <v>0</v>
      </c>
      <c r="DD604">
        <v>0</v>
      </c>
      <c r="DE604">
        <v>0</v>
      </c>
      <c r="DF604">
        <v>0</v>
      </c>
      <c r="DG604">
        <v>0</v>
      </c>
      <c r="DH604">
        <v>0</v>
      </c>
      <c r="DI604">
        <v>0</v>
      </c>
      <c r="DJ604">
        <v>0</v>
      </c>
      <c r="DK604">
        <v>0</v>
      </c>
      <c r="DL604">
        <v>0</v>
      </c>
      <c r="DM604">
        <v>0</v>
      </c>
      <c r="DN604">
        <v>0</v>
      </c>
      <c r="DO604">
        <v>0</v>
      </c>
      <c r="DP604">
        <v>0</v>
      </c>
      <c r="DQ604">
        <v>0</v>
      </c>
      <c r="DR604">
        <v>0</v>
      </c>
      <c r="DS604">
        <v>0</v>
      </c>
      <c r="DT604">
        <v>0</v>
      </c>
      <c r="DU604">
        <v>0</v>
      </c>
      <c r="DV604">
        <v>0</v>
      </c>
      <c r="DW604">
        <v>0</v>
      </c>
      <c r="DX604">
        <v>0</v>
      </c>
      <c r="DY604">
        <v>0</v>
      </c>
      <c r="DZ604">
        <v>0</v>
      </c>
      <c r="EA604">
        <v>0</v>
      </c>
      <c r="EB604">
        <v>0</v>
      </c>
      <c r="EC604">
        <v>0</v>
      </c>
      <c r="EE604" s="95" t="s">
        <v>450</v>
      </c>
      <c r="EF604" t="s">
        <v>1350</v>
      </c>
      <c r="EG604">
        <v>2</v>
      </c>
      <c r="EH604">
        <v>30</v>
      </c>
      <c r="EI604" s="216" t="str">
        <f t="shared" si="10"/>
        <v>LTQ300230</v>
      </c>
      <c r="EJ604">
        <v>0</v>
      </c>
      <c r="EK604">
        <v>0</v>
      </c>
      <c r="EL604">
        <v>0</v>
      </c>
      <c r="EM604">
        <v>0</v>
      </c>
      <c r="EN604">
        <v>0</v>
      </c>
      <c r="EO604">
        <v>0</v>
      </c>
      <c r="EP604">
        <v>0</v>
      </c>
      <c r="EQ604">
        <v>0</v>
      </c>
      <c r="ER604">
        <v>0</v>
      </c>
      <c r="ES604">
        <v>0</v>
      </c>
      <c r="ET604">
        <v>0</v>
      </c>
      <c r="EU604">
        <v>0</v>
      </c>
      <c r="EV604">
        <v>0</v>
      </c>
      <c r="EW604">
        <v>0</v>
      </c>
      <c r="EX604">
        <v>0</v>
      </c>
      <c r="EY604">
        <v>0</v>
      </c>
      <c r="EZ604">
        <v>0</v>
      </c>
      <c r="FA604">
        <v>0</v>
      </c>
      <c r="FB604">
        <v>0</v>
      </c>
      <c r="FC604">
        <v>0</v>
      </c>
      <c r="FD604">
        <v>0</v>
      </c>
      <c r="FE604">
        <v>0</v>
      </c>
      <c r="FF604">
        <v>0</v>
      </c>
      <c r="FG604">
        <v>0</v>
      </c>
      <c r="FH604">
        <v>0</v>
      </c>
      <c r="FI604">
        <v>0</v>
      </c>
      <c r="FJ604">
        <v>0</v>
      </c>
      <c r="FK604">
        <v>0</v>
      </c>
      <c r="FL604">
        <v>0</v>
      </c>
      <c r="FM604">
        <v>0</v>
      </c>
      <c r="FN604">
        <v>0</v>
      </c>
      <c r="FO604">
        <v>0</v>
      </c>
      <c r="FP604">
        <v>0</v>
      </c>
      <c r="FQ604">
        <v>0</v>
      </c>
      <c r="FR604">
        <v>0</v>
      </c>
      <c r="FS604">
        <v>0</v>
      </c>
      <c r="FT604">
        <v>0</v>
      </c>
      <c r="FU604">
        <v>0</v>
      </c>
      <c r="FV604">
        <v>0</v>
      </c>
      <c r="FW604">
        <v>0</v>
      </c>
      <c r="FX604">
        <v>0</v>
      </c>
      <c r="FY604">
        <v>0</v>
      </c>
      <c r="FZ604">
        <v>0</v>
      </c>
      <c r="GA604">
        <v>0</v>
      </c>
      <c r="GB604">
        <v>0</v>
      </c>
      <c r="GC604">
        <v>0</v>
      </c>
      <c r="GD604">
        <v>0</v>
      </c>
      <c r="GE604">
        <v>0</v>
      </c>
      <c r="GF604">
        <v>0</v>
      </c>
      <c r="GG604">
        <v>0</v>
      </c>
      <c r="GH604">
        <v>0</v>
      </c>
      <c r="GI604">
        <v>0</v>
      </c>
      <c r="GJ604">
        <v>0</v>
      </c>
      <c r="GK604">
        <v>0</v>
      </c>
      <c r="GL604">
        <v>0</v>
      </c>
      <c r="GM604">
        <v>0</v>
      </c>
      <c r="GN604">
        <v>0</v>
      </c>
      <c r="GO604">
        <v>0</v>
      </c>
      <c r="GP604">
        <v>0</v>
      </c>
      <c r="GQ604">
        <v>0</v>
      </c>
      <c r="GR604">
        <v>0</v>
      </c>
      <c r="GS604">
        <v>0</v>
      </c>
      <c r="GT604">
        <v>0</v>
      </c>
      <c r="GU604">
        <v>0</v>
      </c>
      <c r="GV604">
        <v>0</v>
      </c>
      <c r="GW604">
        <v>0</v>
      </c>
      <c r="GX604">
        <v>0</v>
      </c>
      <c r="GY604">
        <v>0</v>
      </c>
      <c r="GZ604">
        <v>0</v>
      </c>
      <c r="HA604">
        <v>706248</v>
      </c>
      <c r="HB604">
        <v>0</v>
      </c>
      <c r="HC604">
        <v>0</v>
      </c>
      <c r="HD604">
        <v>0</v>
      </c>
      <c r="HE604">
        <v>0</v>
      </c>
      <c r="HF604">
        <v>0</v>
      </c>
      <c r="HG604">
        <v>0</v>
      </c>
      <c r="HH604">
        <v>0</v>
      </c>
      <c r="HI604">
        <v>0</v>
      </c>
      <c r="HJ604">
        <v>0</v>
      </c>
      <c r="HK604">
        <v>0</v>
      </c>
      <c r="HL604">
        <v>0</v>
      </c>
      <c r="HM604">
        <v>0</v>
      </c>
      <c r="HN604">
        <v>0</v>
      </c>
      <c r="HO604">
        <v>0</v>
      </c>
      <c r="HP604">
        <v>0</v>
      </c>
      <c r="HQ604">
        <v>0</v>
      </c>
      <c r="HR604">
        <v>0</v>
      </c>
      <c r="HS604">
        <v>0</v>
      </c>
      <c r="HT604">
        <v>0</v>
      </c>
      <c r="HU604">
        <v>0</v>
      </c>
      <c r="HV604">
        <v>0</v>
      </c>
      <c r="HW604">
        <v>0</v>
      </c>
      <c r="HX604">
        <v>0</v>
      </c>
      <c r="HY604">
        <v>0</v>
      </c>
      <c r="HZ604">
        <v>0</v>
      </c>
      <c r="IA604">
        <v>0</v>
      </c>
      <c r="IB604">
        <v>0</v>
      </c>
      <c r="IC604">
        <v>0</v>
      </c>
      <c r="ID604">
        <v>0</v>
      </c>
      <c r="IE604">
        <v>0</v>
      </c>
      <c r="IF604">
        <v>0</v>
      </c>
      <c r="IG604">
        <v>0</v>
      </c>
      <c r="IH604">
        <v>0</v>
      </c>
      <c r="II604">
        <v>0</v>
      </c>
      <c r="IJ604">
        <v>0</v>
      </c>
      <c r="IK604">
        <v>0</v>
      </c>
      <c r="IL604">
        <v>0</v>
      </c>
      <c r="IM604">
        <v>0</v>
      </c>
      <c r="IN604">
        <v>0</v>
      </c>
      <c r="IO604">
        <v>0</v>
      </c>
      <c r="IP604">
        <v>0</v>
      </c>
    </row>
    <row r="605" spans="18:250" ht="16.5" hidden="1" customHeight="1">
      <c r="R605" s="95" t="s">
        <v>450</v>
      </c>
      <c r="S605" t="s">
        <v>1350</v>
      </c>
      <c r="T605">
        <v>2</v>
      </c>
      <c r="U605">
        <v>31</v>
      </c>
      <c r="V605" s="214" t="str">
        <f t="shared" si="9"/>
        <v>LTQ300231</v>
      </c>
      <c r="W605">
        <v>24367.8</v>
      </c>
      <c r="X605">
        <v>48735.6</v>
      </c>
      <c r="Y605">
        <v>73103.399999999994</v>
      </c>
      <c r="Z605">
        <v>97471.2</v>
      </c>
      <c r="AA605">
        <v>121839</v>
      </c>
      <c r="AB605">
        <v>146206.79999999999</v>
      </c>
      <c r="AC605">
        <v>170574.6</v>
      </c>
      <c r="AD605">
        <v>194942.4</v>
      </c>
      <c r="AE605">
        <v>219310.2</v>
      </c>
      <c r="AF605">
        <v>243678</v>
      </c>
      <c r="AG605">
        <v>268045.8</v>
      </c>
      <c r="AH605">
        <v>292413.59999999998</v>
      </c>
      <c r="AI605">
        <v>316781.40000000002</v>
      </c>
      <c r="AJ605">
        <v>341149.2</v>
      </c>
      <c r="AK605">
        <v>365517</v>
      </c>
      <c r="AL605">
        <v>389884.8</v>
      </c>
      <c r="AM605">
        <v>414252.6</v>
      </c>
      <c r="AN605">
        <v>438620.4</v>
      </c>
      <c r="AO605">
        <v>462988.2</v>
      </c>
      <c r="AP605">
        <v>487356</v>
      </c>
      <c r="AQ605">
        <v>511723.8</v>
      </c>
      <c r="AR605">
        <v>536091.6</v>
      </c>
      <c r="AS605">
        <v>560459.4</v>
      </c>
      <c r="AT605">
        <v>584827.19999999995</v>
      </c>
      <c r="AU605">
        <v>609195</v>
      </c>
      <c r="AV605">
        <v>633562.80000000005</v>
      </c>
      <c r="AW605">
        <v>657930.6</v>
      </c>
      <c r="AX605">
        <v>682298.4</v>
      </c>
      <c r="AY605">
        <v>706666.2</v>
      </c>
      <c r="AZ605">
        <v>731034</v>
      </c>
      <c r="BA605">
        <v>731034</v>
      </c>
      <c r="BB605">
        <v>731034</v>
      </c>
      <c r="BC605">
        <v>731034</v>
      </c>
      <c r="BD605">
        <v>731034</v>
      </c>
      <c r="BE605">
        <v>731034</v>
      </c>
      <c r="BF605">
        <v>731034</v>
      </c>
      <c r="BG605">
        <v>731034</v>
      </c>
      <c r="BH605">
        <v>731034</v>
      </c>
      <c r="BI605">
        <v>731034</v>
      </c>
      <c r="BJ605">
        <v>731034</v>
      </c>
      <c r="BK605">
        <v>731034</v>
      </c>
      <c r="BL605">
        <v>731034</v>
      </c>
      <c r="BM605">
        <v>731034</v>
      </c>
      <c r="BN605">
        <v>731034</v>
      </c>
      <c r="BO605">
        <v>731034</v>
      </c>
      <c r="BP605">
        <v>731034</v>
      </c>
      <c r="BQ605">
        <v>731034</v>
      </c>
      <c r="BR605">
        <v>731034</v>
      </c>
      <c r="BS605">
        <v>731034</v>
      </c>
      <c r="BT605">
        <v>731034</v>
      </c>
      <c r="BU605">
        <v>731034</v>
      </c>
      <c r="BV605">
        <v>731034</v>
      </c>
      <c r="BW605">
        <v>731034</v>
      </c>
      <c r="BX605">
        <v>731034</v>
      </c>
      <c r="BY605">
        <v>731034</v>
      </c>
      <c r="BZ605">
        <v>731034</v>
      </c>
      <c r="CA605">
        <v>731034</v>
      </c>
      <c r="CB605">
        <v>731034</v>
      </c>
      <c r="CC605">
        <v>731034</v>
      </c>
      <c r="CD605">
        <v>731034</v>
      </c>
      <c r="CE605">
        <v>731034</v>
      </c>
      <c r="CF605">
        <v>731034</v>
      </c>
      <c r="CG605">
        <v>731034</v>
      </c>
      <c r="CH605">
        <v>731034</v>
      </c>
      <c r="CI605">
        <v>731034</v>
      </c>
      <c r="CJ605">
        <v>731034</v>
      </c>
      <c r="CK605">
        <v>731034</v>
      </c>
      <c r="CL605">
        <v>731034</v>
      </c>
      <c r="CM605">
        <v>731034</v>
      </c>
      <c r="CN605">
        <v>0</v>
      </c>
      <c r="CO605">
        <v>0</v>
      </c>
      <c r="CP605">
        <v>0</v>
      </c>
      <c r="CQ605">
        <v>0</v>
      </c>
      <c r="CR605">
        <v>0</v>
      </c>
      <c r="CS605">
        <v>0</v>
      </c>
      <c r="CT605">
        <v>0</v>
      </c>
      <c r="CU605">
        <v>0</v>
      </c>
      <c r="CV605">
        <v>0</v>
      </c>
      <c r="CW605">
        <v>0</v>
      </c>
      <c r="CX605">
        <v>0</v>
      </c>
      <c r="CY605">
        <v>0</v>
      </c>
      <c r="CZ605">
        <v>0</v>
      </c>
      <c r="DA605">
        <v>0</v>
      </c>
      <c r="DB605">
        <v>0</v>
      </c>
      <c r="DC605">
        <v>0</v>
      </c>
      <c r="DD605">
        <v>0</v>
      </c>
      <c r="DE605">
        <v>0</v>
      </c>
      <c r="DF605">
        <v>0</v>
      </c>
      <c r="DG605">
        <v>0</v>
      </c>
      <c r="DH605">
        <v>0</v>
      </c>
      <c r="DI605">
        <v>0</v>
      </c>
      <c r="DJ605">
        <v>0</v>
      </c>
      <c r="DK605">
        <v>0</v>
      </c>
      <c r="DL605">
        <v>0</v>
      </c>
      <c r="DM605">
        <v>0</v>
      </c>
      <c r="DN605">
        <v>0</v>
      </c>
      <c r="DO605">
        <v>0</v>
      </c>
      <c r="DP605">
        <v>0</v>
      </c>
      <c r="DQ605">
        <v>0</v>
      </c>
      <c r="DR605">
        <v>0</v>
      </c>
      <c r="DS605">
        <v>0</v>
      </c>
      <c r="DT605">
        <v>0</v>
      </c>
      <c r="DU605">
        <v>0</v>
      </c>
      <c r="DV605">
        <v>0</v>
      </c>
      <c r="DW605">
        <v>0</v>
      </c>
      <c r="DX605">
        <v>0</v>
      </c>
      <c r="DY605">
        <v>0</v>
      </c>
      <c r="DZ605">
        <v>0</v>
      </c>
      <c r="EA605">
        <v>0</v>
      </c>
      <c r="EB605">
        <v>0</v>
      </c>
      <c r="EC605">
        <v>0</v>
      </c>
      <c r="EE605" s="95" t="s">
        <v>450</v>
      </c>
      <c r="EF605" t="s">
        <v>1350</v>
      </c>
      <c r="EG605">
        <v>2</v>
      </c>
      <c r="EH605">
        <v>31</v>
      </c>
      <c r="EI605" s="216" t="str">
        <f t="shared" si="10"/>
        <v>LTQ300231</v>
      </c>
      <c r="EJ605">
        <v>0</v>
      </c>
      <c r="EK605">
        <v>0</v>
      </c>
      <c r="EL605">
        <v>0</v>
      </c>
      <c r="EM605">
        <v>0</v>
      </c>
      <c r="EN605">
        <v>0</v>
      </c>
      <c r="EO605">
        <v>0</v>
      </c>
      <c r="EP605">
        <v>0</v>
      </c>
      <c r="EQ605">
        <v>0</v>
      </c>
      <c r="ER605">
        <v>0</v>
      </c>
      <c r="ES605">
        <v>0</v>
      </c>
      <c r="ET605">
        <v>0</v>
      </c>
      <c r="EU605">
        <v>0</v>
      </c>
      <c r="EV605">
        <v>0</v>
      </c>
      <c r="EW605">
        <v>0</v>
      </c>
      <c r="EX605">
        <v>0</v>
      </c>
      <c r="EY605">
        <v>0</v>
      </c>
      <c r="EZ605">
        <v>0</v>
      </c>
      <c r="FA605">
        <v>0</v>
      </c>
      <c r="FB605">
        <v>0</v>
      </c>
      <c r="FC605">
        <v>0</v>
      </c>
      <c r="FD605">
        <v>0</v>
      </c>
      <c r="FE605">
        <v>0</v>
      </c>
      <c r="FF605">
        <v>0</v>
      </c>
      <c r="FG605">
        <v>0</v>
      </c>
      <c r="FH605">
        <v>0</v>
      </c>
      <c r="FI605">
        <v>0</v>
      </c>
      <c r="FJ605">
        <v>0</v>
      </c>
      <c r="FK605">
        <v>0</v>
      </c>
      <c r="FL605">
        <v>0</v>
      </c>
      <c r="FM605">
        <v>0</v>
      </c>
      <c r="FN605">
        <v>0</v>
      </c>
      <c r="FO605">
        <v>0</v>
      </c>
      <c r="FP605">
        <v>0</v>
      </c>
      <c r="FQ605">
        <v>0</v>
      </c>
      <c r="FR605">
        <v>0</v>
      </c>
      <c r="FS605">
        <v>0</v>
      </c>
      <c r="FT605">
        <v>0</v>
      </c>
      <c r="FU605">
        <v>0</v>
      </c>
      <c r="FV605">
        <v>0</v>
      </c>
      <c r="FW605">
        <v>0</v>
      </c>
      <c r="FX605">
        <v>0</v>
      </c>
      <c r="FY605">
        <v>0</v>
      </c>
      <c r="FZ605">
        <v>0</v>
      </c>
      <c r="GA605">
        <v>0</v>
      </c>
      <c r="GB605">
        <v>0</v>
      </c>
      <c r="GC605">
        <v>0</v>
      </c>
      <c r="GD605">
        <v>0</v>
      </c>
      <c r="GE605">
        <v>0</v>
      </c>
      <c r="GF605">
        <v>0</v>
      </c>
      <c r="GG605">
        <v>0</v>
      </c>
      <c r="GH605">
        <v>0</v>
      </c>
      <c r="GI605">
        <v>0</v>
      </c>
      <c r="GJ605">
        <v>0</v>
      </c>
      <c r="GK605">
        <v>0</v>
      </c>
      <c r="GL605">
        <v>0</v>
      </c>
      <c r="GM605">
        <v>0</v>
      </c>
      <c r="GN605">
        <v>0</v>
      </c>
      <c r="GO605">
        <v>0</v>
      </c>
      <c r="GP605">
        <v>0</v>
      </c>
      <c r="GQ605">
        <v>0</v>
      </c>
      <c r="GR605">
        <v>0</v>
      </c>
      <c r="GS605">
        <v>0</v>
      </c>
      <c r="GT605">
        <v>0</v>
      </c>
      <c r="GU605">
        <v>0</v>
      </c>
      <c r="GV605">
        <v>0</v>
      </c>
      <c r="GW605">
        <v>0</v>
      </c>
      <c r="GX605">
        <v>0</v>
      </c>
      <c r="GY605">
        <v>0</v>
      </c>
      <c r="GZ605">
        <v>731034</v>
      </c>
      <c r="HA605">
        <v>0</v>
      </c>
      <c r="HB605">
        <v>0</v>
      </c>
      <c r="HC605">
        <v>0</v>
      </c>
      <c r="HD605">
        <v>0</v>
      </c>
      <c r="HE605">
        <v>0</v>
      </c>
      <c r="HF605">
        <v>0</v>
      </c>
      <c r="HG605">
        <v>0</v>
      </c>
      <c r="HH605">
        <v>0</v>
      </c>
      <c r="HI605">
        <v>0</v>
      </c>
      <c r="HJ605">
        <v>0</v>
      </c>
      <c r="HK605">
        <v>0</v>
      </c>
      <c r="HL605">
        <v>0</v>
      </c>
      <c r="HM605">
        <v>0</v>
      </c>
      <c r="HN605">
        <v>0</v>
      </c>
      <c r="HO605">
        <v>0</v>
      </c>
      <c r="HP605">
        <v>0</v>
      </c>
      <c r="HQ605">
        <v>0</v>
      </c>
      <c r="HR605">
        <v>0</v>
      </c>
      <c r="HS605">
        <v>0</v>
      </c>
      <c r="HT605">
        <v>0</v>
      </c>
      <c r="HU605">
        <v>0</v>
      </c>
      <c r="HV605">
        <v>0</v>
      </c>
      <c r="HW605">
        <v>0</v>
      </c>
      <c r="HX605">
        <v>0</v>
      </c>
      <c r="HY605">
        <v>0</v>
      </c>
      <c r="HZ605">
        <v>0</v>
      </c>
      <c r="IA605">
        <v>0</v>
      </c>
      <c r="IB605">
        <v>0</v>
      </c>
      <c r="IC605">
        <v>0</v>
      </c>
      <c r="ID605">
        <v>0</v>
      </c>
      <c r="IE605">
        <v>0</v>
      </c>
      <c r="IF605">
        <v>0</v>
      </c>
      <c r="IG605">
        <v>0</v>
      </c>
      <c r="IH605">
        <v>0</v>
      </c>
      <c r="II605">
        <v>0</v>
      </c>
      <c r="IJ605">
        <v>0</v>
      </c>
      <c r="IK605">
        <v>0</v>
      </c>
      <c r="IL605">
        <v>0</v>
      </c>
      <c r="IM605">
        <v>0</v>
      </c>
      <c r="IN605">
        <v>0</v>
      </c>
      <c r="IO605">
        <v>0</v>
      </c>
      <c r="IP605">
        <v>0</v>
      </c>
    </row>
    <row r="606" spans="18:250" ht="16.5" hidden="1" customHeight="1">
      <c r="R606" s="95" t="s">
        <v>450</v>
      </c>
      <c r="S606" t="s">
        <v>1350</v>
      </c>
      <c r="T606">
        <v>2</v>
      </c>
      <c r="U606">
        <v>32</v>
      </c>
      <c r="V606" s="214" t="str">
        <f t="shared" si="9"/>
        <v>LTQ300232</v>
      </c>
      <c r="W606">
        <v>24990</v>
      </c>
      <c r="X606">
        <v>49980</v>
      </c>
      <c r="Y606">
        <v>74970</v>
      </c>
      <c r="Z606">
        <v>99960</v>
      </c>
      <c r="AA606">
        <v>124950</v>
      </c>
      <c r="AB606">
        <v>149940</v>
      </c>
      <c r="AC606">
        <v>174930</v>
      </c>
      <c r="AD606">
        <v>199920</v>
      </c>
      <c r="AE606">
        <v>224910</v>
      </c>
      <c r="AF606">
        <v>249900</v>
      </c>
      <c r="AG606">
        <v>274890</v>
      </c>
      <c r="AH606">
        <v>299880</v>
      </c>
      <c r="AI606">
        <v>324870</v>
      </c>
      <c r="AJ606">
        <v>349860</v>
      </c>
      <c r="AK606">
        <v>374850</v>
      </c>
      <c r="AL606">
        <v>399840</v>
      </c>
      <c r="AM606">
        <v>424830</v>
      </c>
      <c r="AN606">
        <v>449820</v>
      </c>
      <c r="AO606">
        <v>474810</v>
      </c>
      <c r="AP606">
        <v>499800</v>
      </c>
      <c r="AQ606">
        <v>524790</v>
      </c>
      <c r="AR606">
        <v>549780</v>
      </c>
      <c r="AS606">
        <v>574770</v>
      </c>
      <c r="AT606">
        <v>599760</v>
      </c>
      <c r="AU606">
        <v>624750</v>
      </c>
      <c r="AV606">
        <v>649740</v>
      </c>
      <c r="AW606">
        <v>674730</v>
      </c>
      <c r="AX606">
        <v>699720</v>
      </c>
      <c r="AY606">
        <v>724710</v>
      </c>
      <c r="AZ606">
        <v>749700</v>
      </c>
      <c r="BA606">
        <v>749700</v>
      </c>
      <c r="BB606">
        <v>749700</v>
      </c>
      <c r="BC606">
        <v>749700</v>
      </c>
      <c r="BD606">
        <v>749700</v>
      </c>
      <c r="BE606">
        <v>749700</v>
      </c>
      <c r="BF606">
        <v>749700</v>
      </c>
      <c r="BG606">
        <v>749700</v>
      </c>
      <c r="BH606">
        <v>749700</v>
      </c>
      <c r="BI606">
        <v>749700</v>
      </c>
      <c r="BJ606">
        <v>749700</v>
      </c>
      <c r="BK606">
        <v>749700</v>
      </c>
      <c r="BL606">
        <v>749700</v>
      </c>
      <c r="BM606">
        <v>749700</v>
      </c>
      <c r="BN606">
        <v>749700</v>
      </c>
      <c r="BO606">
        <v>749700</v>
      </c>
      <c r="BP606">
        <v>749700</v>
      </c>
      <c r="BQ606">
        <v>749700</v>
      </c>
      <c r="BR606">
        <v>749700</v>
      </c>
      <c r="BS606">
        <v>749700</v>
      </c>
      <c r="BT606">
        <v>749700</v>
      </c>
      <c r="BU606">
        <v>749700</v>
      </c>
      <c r="BV606">
        <v>749700</v>
      </c>
      <c r="BW606">
        <v>749700</v>
      </c>
      <c r="BX606">
        <v>749700</v>
      </c>
      <c r="BY606">
        <v>749700</v>
      </c>
      <c r="BZ606">
        <v>749700</v>
      </c>
      <c r="CA606">
        <v>749700</v>
      </c>
      <c r="CB606">
        <v>749700</v>
      </c>
      <c r="CC606">
        <v>749700</v>
      </c>
      <c r="CD606">
        <v>749700</v>
      </c>
      <c r="CE606">
        <v>749700</v>
      </c>
      <c r="CF606">
        <v>749700</v>
      </c>
      <c r="CG606">
        <v>749700</v>
      </c>
      <c r="CH606">
        <v>749700</v>
      </c>
      <c r="CI606">
        <v>749700</v>
      </c>
      <c r="CJ606">
        <v>749700</v>
      </c>
      <c r="CK606">
        <v>749700</v>
      </c>
      <c r="CL606">
        <v>749700</v>
      </c>
      <c r="CM606">
        <v>0</v>
      </c>
      <c r="CN606">
        <v>0</v>
      </c>
      <c r="CO606">
        <v>0</v>
      </c>
      <c r="CP606">
        <v>0</v>
      </c>
      <c r="CQ606">
        <v>0</v>
      </c>
      <c r="CR606">
        <v>0</v>
      </c>
      <c r="CS606">
        <v>0</v>
      </c>
      <c r="CT606">
        <v>0</v>
      </c>
      <c r="CU606">
        <v>0</v>
      </c>
      <c r="CV606">
        <v>0</v>
      </c>
      <c r="CW606">
        <v>0</v>
      </c>
      <c r="CX606">
        <v>0</v>
      </c>
      <c r="CY606">
        <v>0</v>
      </c>
      <c r="CZ606">
        <v>0</v>
      </c>
      <c r="DA606">
        <v>0</v>
      </c>
      <c r="DB606">
        <v>0</v>
      </c>
      <c r="DC606">
        <v>0</v>
      </c>
      <c r="DD606">
        <v>0</v>
      </c>
      <c r="DE606">
        <v>0</v>
      </c>
      <c r="DF606">
        <v>0</v>
      </c>
      <c r="DG606">
        <v>0</v>
      </c>
      <c r="DH606">
        <v>0</v>
      </c>
      <c r="DI606">
        <v>0</v>
      </c>
      <c r="DJ606">
        <v>0</v>
      </c>
      <c r="DK606">
        <v>0</v>
      </c>
      <c r="DL606">
        <v>0</v>
      </c>
      <c r="DM606">
        <v>0</v>
      </c>
      <c r="DN606">
        <v>0</v>
      </c>
      <c r="DO606">
        <v>0</v>
      </c>
      <c r="DP606">
        <v>0</v>
      </c>
      <c r="DQ606">
        <v>0</v>
      </c>
      <c r="DR606">
        <v>0</v>
      </c>
      <c r="DS606">
        <v>0</v>
      </c>
      <c r="DT606">
        <v>0</v>
      </c>
      <c r="DU606">
        <v>0</v>
      </c>
      <c r="DV606">
        <v>0</v>
      </c>
      <c r="DW606">
        <v>0</v>
      </c>
      <c r="DX606">
        <v>0</v>
      </c>
      <c r="DY606">
        <v>0</v>
      </c>
      <c r="DZ606">
        <v>0</v>
      </c>
      <c r="EA606">
        <v>0</v>
      </c>
      <c r="EB606">
        <v>0</v>
      </c>
      <c r="EC606">
        <v>0</v>
      </c>
      <c r="EE606" s="95" t="s">
        <v>450</v>
      </c>
      <c r="EF606" t="s">
        <v>1350</v>
      </c>
      <c r="EG606">
        <v>2</v>
      </c>
      <c r="EH606">
        <v>32</v>
      </c>
      <c r="EI606" s="216" t="str">
        <f t="shared" si="10"/>
        <v>LTQ300232</v>
      </c>
      <c r="EJ606">
        <v>0</v>
      </c>
      <c r="EK606">
        <v>0</v>
      </c>
      <c r="EL606">
        <v>0</v>
      </c>
      <c r="EM606">
        <v>0</v>
      </c>
      <c r="EN606">
        <v>0</v>
      </c>
      <c r="EO606">
        <v>0</v>
      </c>
      <c r="EP606">
        <v>0</v>
      </c>
      <c r="EQ606">
        <v>0</v>
      </c>
      <c r="ER606">
        <v>0</v>
      </c>
      <c r="ES606">
        <v>0</v>
      </c>
      <c r="ET606">
        <v>0</v>
      </c>
      <c r="EU606">
        <v>0</v>
      </c>
      <c r="EV606">
        <v>0</v>
      </c>
      <c r="EW606">
        <v>0</v>
      </c>
      <c r="EX606">
        <v>0</v>
      </c>
      <c r="EY606">
        <v>0</v>
      </c>
      <c r="EZ606">
        <v>0</v>
      </c>
      <c r="FA606">
        <v>0</v>
      </c>
      <c r="FB606">
        <v>0</v>
      </c>
      <c r="FC606">
        <v>0</v>
      </c>
      <c r="FD606">
        <v>0</v>
      </c>
      <c r="FE606">
        <v>0</v>
      </c>
      <c r="FF606">
        <v>0</v>
      </c>
      <c r="FG606">
        <v>0</v>
      </c>
      <c r="FH606">
        <v>0</v>
      </c>
      <c r="FI606">
        <v>0</v>
      </c>
      <c r="FJ606">
        <v>0</v>
      </c>
      <c r="FK606">
        <v>0</v>
      </c>
      <c r="FL606">
        <v>0</v>
      </c>
      <c r="FM606">
        <v>0</v>
      </c>
      <c r="FN606">
        <v>0</v>
      </c>
      <c r="FO606">
        <v>0</v>
      </c>
      <c r="FP606">
        <v>0</v>
      </c>
      <c r="FQ606">
        <v>0</v>
      </c>
      <c r="FR606">
        <v>0</v>
      </c>
      <c r="FS606">
        <v>0</v>
      </c>
      <c r="FT606">
        <v>0</v>
      </c>
      <c r="FU606">
        <v>0</v>
      </c>
      <c r="FV606">
        <v>0</v>
      </c>
      <c r="FW606">
        <v>0</v>
      </c>
      <c r="FX606">
        <v>0</v>
      </c>
      <c r="FY606">
        <v>0</v>
      </c>
      <c r="FZ606">
        <v>0</v>
      </c>
      <c r="GA606">
        <v>0</v>
      </c>
      <c r="GB606">
        <v>0</v>
      </c>
      <c r="GC606">
        <v>0</v>
      </c>
      <c r="GD606">
        <v>0</v>
      </c>
      <c r="GE606">
        <v>0</v>
      </c>
      <c r="GF606">
        <v>0</v>
      </c>
      <c r="GG606">
        <v>0</v>
      </c>
      <c r="GH606">
        <v>0</v>
      </c>
      <c r="GI606">
        <v>0</v>
      </c>
      <c r="GJ606">
        <v>0</v>
      </c>
      <c r="GK606">
        <v>0</v>
      </c>
      <c r="GL606">
        <v>0</v>
      </c>
      <c r="GM606">
        <v>0</v>
      </c>
      <c r="GN606">
        <v>0</v>
      </c>
      <c r="GO606">
        <v>0</v>
      </c>
      <c r="GP606">
        <v>0</v>
      </c>
      <c r="GQ606">
        <v>0</v>
      </c>
      <c r="GR606">
        <v>0</v>
      </c>
      <c r="GS606">
        <v>0</v>
      </c>
      <c r="GT606">
        <v>0</v>
      </c>
      <c r="GU606">
        <v>0</v>
      </c>
      <c r="GV606">
        <v>0</v>
      </c>
      <c r="GW606">
        <v>0</v>
      </c>
      <c r="GX606">
        <v>0</v>
      </c>
      <c r="GY606">
        <v>749700</v>
      </c>
      <c r="GZ606">
        <v>0</v>
      </c>
      <c r="HA606">
        <v>0</v>
      </c>
      <c r="HB606">
        <v>0</v>
      </c>
      <c r="HC606">
        <v>0</v>
      </c>
      <c r="HD606">
        <v>0</v>
      </c>
      <c r="HE606">
        <v>0</v>
      </c>
      <c r="HF606">
        <v>0</v>
      </c>
      <c r="HG606">
        <v>0</v>
      </c>
      <c r="HH606">
        <v>0</v>
      </c>
      <c r="HI606">
        <v>0</v>
      </c>
      <c r="HJ606">
        <v>0</v>
      </c>
      <c r="HK606">
        <v>0</v>
      </c>
      <c r="HL606">
        <v>0</v>
      </c>
      <c r="HM606">
        <v>0</v>
      </c>
      <c r="HN606">
        <v>0</v>
      </c>
      <c r="HO606">
        <v>0</v>
      </c>
      <c r="HP606">
        <v>0</v>
      </c>
      <c r="HQ606">
        <v>0</v>
      </c>
      <c r="HR606">
        <v>0</v>
      </c>
      <c r="HS606">
        <v>0</v>
      </c>
      <c r="HT606">
        <v>0</v>
      </c>
      <c r="HU606">
        <v>0</v>
      </c>
      <c r="HV606">
        <v>0</v>
      </c>
      <c r="HW606">
        <v>0</v>
      </c>
      <c r="HX606">
        <v>0</v>
      </c>
      <c r="HY606">
        <v>0</v>
      </c>
      <c r="HZ606">
        <v>0</v>
      </c>
      <c r="IA606">
        <v>0</v>
      </c>
      <c r="IB606">
        <v>0</v>
      </c>
      <c r="IC606">
        <v>0</v>
      </c>
      <c r="ID606">
        <v>0</v>
      </c>
      <c r="IE606">
        <v>0</v>
      </c>
      <c r="IF606">
        <v>0</v>
      </c>
      <c r="IG606">
        <v>0</v>
      </c>
      <c r="IH606">
        <v>0</v>
      </c>
      <c r="II606">
        <v>0</v>
      </c>
      <c r="IJ606">
        <v>0</v>
      </c>
      <c r="IK606">
        <v>0</v>
      </c>
      <c r="IL606">
        <v>0</v>
      </c>
      <c r="IM606">
        <v>0</v>
      </c>
      <c r="IN606">
        <v>0</v>
      </c>
      <c r="IO606">
        <v>0</v>
      </c>
      <c r="IP606">
        <v>0</v>
      </c>
    </row>
    <row r="607" spans="18:250" ht="16.5" hidden="1" customHeight="1">
      <c r="R607" s="95" t="s">
        <v>450</v>
      </c>
      <c r="S607" t="s">
        <v>1350</v>
      </c>
      <c r="T607">
        <v>2</v>
      </c>
      <c r="U607">
        <v>33</v>
      </c>
      <c r="V607" s="214" t="str">
        <f t="shared" si="9"/>
        <v>LTQ300233</v>
      </c>
      <c r="W607">
        <v>25816.2</v>
      </c>
      <c r="X607">
        <v>51632.4</v>
      </c>
      <c r="Y607">
        <v>77448.600000000006</v>
      </c>
      <c r="Z607">
        <v>103264.8</v>
      </c>
      <c r="AA607">
        <v>129081</v>
      </c>
      <c r="AB607">
        <v>154897.20000000001</v>
      </c>
      <c r="AC607">
        <v>180713.4</v>
      </c>
      <c r="AD607">
        <v>206529.6</v>
      </c>
      <c r="AE607">
        <v>232345.8</v>
      </c>
      <c r="AF607">
        <v>258162</v>
      </c>
      <c r="AG607">
        <v>283978.2</v>
      </c>
      <c r="AH607">
        <v>309794.40000000002</v>
      </c>
      <c r="AI607">
        <v>335610.6</v>
      </c>
      <c r="AJ607">
        <v>361426.8</v>
      </c>
      <c r="AK607">
        <v>387243</v>
      </c>
      <c r="AL607">
        <v>413059.2</v>
      </c>
      <c r="AM607">
        <v>438875.4</v>
      </c>
      <c r="AN607">
        <v>464691.6</v>
      </c>
      <c r="AO607">
        <v>490507.8</v>
      </c>
      <c r="AP607">
        <v>516324</v>
      </c>
      <c r="AQ607">
        <v>542140.19999999995</v>
      </c>
      <c r="AR607">
        <v>567956.4</v>
      </c>
      <c r="AS607">
        <v>593772.6</v>
      </c>
      <c r="AT607">
        <v>619588.80000000005</v>
      </c>
      <c r="AU607">
        <v>645405</v>
      </c>
      <c r="AV607">
        <v>671221.2</v>
      </c>
      <c r="AW607">
        <v>697037.4</v>
      </c>
      <c r="AX607">
        <v>722853.6</v>
      </c>
      <c r="AY607">
        <v>748669.8</v>
      </c>
      <c r="AZ607">
        <v>774486</v>
      </c>
      <c r="BA607">
        <v>774486</v>
      </c>
      <c r="BB607">
        <v>774486</v>
      </c>
      <c r="BC607">
        <v>774486</v>
      </c>
      <c r="BD607">
        <v>774486</v>
      </c>
      <c r="BE607">
        <v>774486</v>
      </c>
      <c r="BF607">
        <v>774486</v>
      </c>
      <c r="BG607">
        <v>774486</v>
      </c>
      <c r="BH607">
        <v>774486</v>
      </c>
      <c r="BI607">
        <v>774486</v>
      </c>
      <c r="BJ607">
        <v>774486</v>
      </c>
      <c r="BK607">
        <v>774486</v>
      </c>
      <c r="BL607">
        <v>774486</v>
      </c>
      <c r="BM607">
        <v>774486</v>
      </c>
      <c r="BN607">
        <v>774486</v>
      </c>
      <c r="BO607">
        <v>774486</v>
      </c>
      <c r="BP607">
        <v>774486</v>
      </c>
      <c r="BQ607">
        <v>774486</v>
      </c>
      <c r="BR607">
        <v>774486</v>
      </c>
      <c r="BS607">
        <v>774486</v>
      </c>
      <c r="BT607">
        <v>774486</v>
      </c>
      <c r="BU607">
        <v>774486</v>
      </c>
      <c r="BV607">
        <v>774486</v>
      </c>
      <c r="BW607">
        <v>774486</v>
      </c>
      <c r="BX607">
        <v>774486</v>
      </c>
      <c r="BY607">
        <v>774486</v>
      </c>
      <c r="BZ607">
        <v>774486</v>
      </c>
      <c r="CA607">
        <v>774486</v>
      </c>
      <c r="CB607">
        <v>774486</v>
      </c>
      <c r="CC607">
        <v>774486</v>
      </c>
      <c r="CD607">
        <v>774486</v>
      </c>
      <c r="CE607">
        <v>774486</v>
      </c>
      <c r="CF607">
        <v>774486</v>
      </c>
      <c r="CG607">
        <v>774486</v>
      </c>
      <c r="CH607">
        <v>774486</v>
      </c>
      <c r="CI607">
        <v>774486</v>
      </c>
      <c r="CJ607">
        <v>774486</v>
      </c>
      <c r="CK607">
        <v>774486</v>
      </c>
      <c r="CL607">
        <v>0</v>
      </c>
      <c r="CM607">
        <v>0</v>
      </c>
      <c r="CN607">
        <v>0</v>
      </c>
      <c r="CO607">
        <v>0</v>
      </c>
      <c r="CP607">
        <v>0</v>
      </c>
      <c r="CQ607">
        <v>0</v>
      </c>
      <c r="CR607">
        <v>0</v>
      </c>
      <c r="CS607">
        <v>0</v>
      </c>
      <c r="CT607">
        <v>0</v>
      </c>
      <c r="CU607">
        <v>0</v>
      </c>
      <c r="CV607">
        <v>0</v>
      </c>
      <c r="CW607">
        <v>0</v>
      </c>
      <c r="CX607">
        <v>0</v>
      </c>
      <c r="CY607">
        <v>0</v>
      </c>
      <c r="CZ607">
        <v>0</v>
      </c>
      <c r="DA607">
        <v>0</v>
      </c>
      <c r="DB607">
        <v>0</v>
      </c>
      <c r="DC607">
        <v>0</v>
      </c>
      <c r="DD607">
        <v>0</v>
      </c>
      <c r="DE607">
        <v>0</v>
      </c>
      <c r="DF607">
        <v>0</v>
      </c>
      <c r="DG607">
        <v>0</v>
      </c>
      <c r="DH607">
        <v>0</v>
      </c>
      <c r="DI607">
        <v>0</v>
      </c>
      <c r="DJ607">
        <v>0</v>
      </c>
      <c r="DK607">
        <v>0</v>
      </c>
      <c r="DL607">
        <v>0</v>
      </c>
      <c r="DM607">
        <v>0</v>
      </c>
      <c r="DN607">
        <v>0</v>
      </c>
      <c r="DO607">
        <v>0</v>
      </c>
      <c r="DP607">
        <v>0</v>
      </c>
      <c r="DQ607">
        <v>0</v>
      </c>
      <c r="DR607">
        <v>0</v>
      </c>
      <c r="DS607">
        <v>0</v>
      </c>
      <c r="DT607">
        <v>0</v>
      </c>
      <c r="DU607">
        <v>0</v>
      </c>
      <c r="DV607">
        <v>0</v>
      </c>
      <c r="DW607">
        <v>0</v>
      </c>
      <c r="DX607">
        <v>0</v>
      </c>
      <c r="DY607">
        <v>0</v>
      </c>
      <c r="DZ607">
        <v>0</v>
      </c>
      <c r="EA607">
        <v>0</v>
      </c>
      <c r="EB607">
        <v>0</v>
      </c>
      <c r="EC607">
        <v>0</v>
      </c>
      <c r="EE607" s="95" t="s">
        <v>450</v>
      </c>
      <c r="EF607" t="s">
        <v>1350</v>
      </c>
      <c r="EG607">
        <v>2</v>
      </c>
      <c r="EH607">
        <v>33</v>
      </c>
      <c r="EI607" s="216" t="str">
        <f t="shared" si="10"/>
        <v>LTQ300233</v>
      </c>
      <c r="EJ607">
        <v>0</v>
      </c>
      <c r="EK607">
        <v>0</v>
      </c>
      <c r="EL607">
        <v>0</v>
      </c>
      <c r="EM607">
        <v>0</v>
      </c>
      <c r="EN607">
        <v>0</v>
      </c>
      <c r="EO607">
        <v>0</v>
      </c>
      <c r="EP607">
        <v>0</v>
      </c>
      <c r="EQ607">
        <v>0</v>
      </c>
      <c r="ER607">
        <v>0</v>
      </c>
      <c r="ES607">
        <v>0</v>
      </c>
      <c r="ET607">
        <v>0</v>
      </c>
      <c r="EU607">
        <v>0</v>
      </c>
      <c r="EV607">
        <v>0</v>
      </c>
      <c r="EW607">
        <v>0</v>
      </c>
      <c r="EX607">
        <v>0</v>
      </c>
      <c r="EY607">
        <v>0</v>
      </c>
      <c r="EZ607">
        <v>0</v>
      </c>
      <c r="FA607">
        <v>0</v>
      </c>
      <c r="FB607">
        <v>0</v>
      </c>
      <c r="FC607">
        <v>0</v>
      </c>
      <c r="FD607">
        <v>0</v>
      </c>
      <c r="FE607">
        <v>0</v>
      </c>
      <c r="FF607">
        <v>0</v>
      </c>
      <c r="FG607">
        <v>0</v>
      </c>
      <c r="FH607">
        <v>0</v>
      </c>
      <c r="FI607">
        <v>0</v>
      </c>
      <c r="FJ607">
        <v>0</v>
      </c>
      <c r="FK607">
        <v>0</v>
      </c>
      <c r="FL607">
        <v>0</v>
      </c>
      <c r="FM607">
        <v>0</v>
      </c>
      <c r="FN607">
        <v>0</v>
      </c>
      <c r="FO607">
        <v>0</v>
      </c>
      <c r="FP607">
        <v>0</v>
      </c>
      <c r="FQ607">
        <v>0</v>
      </c>
      <c r="FR607">
        <v>0</v>
      </c>
      <c r="FS607">
        <v>0</v>
      </c>
      <c r="FT607">
        <v>0</v>
      </c>
      <c r="FU607">
        <v>0</v>
      </c>
      <c r="FV607">
        <v>0</v>
      </c>
      <c r="FW607">
        <v>0</v>
      </c>
      <c r="FX607">
        <v>0</v>
      </c>
      <c r="FY607">
        <v>0</v>
      </c>
      <c r="FZ607">
        <v>0</v>
      </c>
      <c r="GA607">
        <v>0</v>
      </c>
      <c r="GB607">
        <v>0</v>
      </c>
      <c r="GC607">
        <v>0</v>
      </c>
      <c r="GD607">
        <v>0</v>
      </c>
      <c r="GE607">
        <v>0</v>
      </c>
      <c r="GF607">
        <v>0</v>
      </c>
      <c r="GG607">
        <v>0</v>
      </c>
      <c r="GH607">
        <v>0</v>
      </c>
      <c r="GI607">
        <v>0</v>
      </c>
      <c r="GJ607">
        <v>0</v>
      </c>
      <c r="GK607">
        <v>0</v>
      </c>
      <c r="GL607">
        <v>0</v>
      </c>
      <c r="GM607">
        <v>0</v>
      </c>
      <c r="GN607">
        <v>0</v>
      </c>
      <c r="GO607">
        <v>0</v>
      </c>
      <c r="GP607">
        <v>0</v>
      </c>
      <c r="GQ607">
        <v>0</v>
      </c>
      <c r="GR607">
        <v>0</v>
      </c>
      <c r="GS607">
        <v>0</v>
      </c>
      <c r="GT607">
        <v>0</v>
      </c>
      <c r="GU607">
        <v>0</v>
      </c>
      <c r="GV607">
        <v>0</v>
      </c>
      <c r="GW607">
        <v>0</v>
      </c>
      <c r="GX607">
        <v>774486</v>
      </c>
      <c r="GY607">
        <v>0</v>
      </c>
      <c r="GZ607">
        <v>0</v>
      </c>
      <c r="HA607">
        <v>0</v>
      </c>
      <c r="HB607">
        <v>0</v>
      </c>
      <c r="HC607">
        <v>0</v>
      </c>
      <c r="HD607">
        <v>0</v>
      </c>
      <c r="HE607">
        <v>0</v>
      </c>
      <c r="HF607">
        <v>0</v>
      </c>
      <c r="HG607">
        <v>0</v>
      </c>
      <c r="HH607">
        <v>0</v>
      </c>
      <c r="HI607">
        <v>0</v>
      </c>
      <c r="HJ607">
        <v>0</v>
      </c>
      <c r="HK607">
        <v>0</v>
      </c>
      <c r="HL607">
        <v>0</v>
      </c>
      <c r="HM607">
        <v>0</v>
      </c>
      <c r="HN607">
        <v>0</v>
      </c>
      <c r="HO607">
        <v>0</v>
      </c>
      <c r="HP607">
        <v>0</v>
      </c>
      <c r="HQ607">
        <v>0</v>
      </c>
      <c r="HR607">
        <v>0</v>
      </c>
      <c r="HS607">
        <v>0</v>
      </c>
      <c r="HT607">
        <v>0</v>
      </c>
      <c r="HU607">
        <v>0</v>
      </c>
      <c r="HV607">
        <v>0</v>
      </c>
      <c r="HW607">
        <v>0</v>
      </c>
      <c r="HX607">
        <v>0</v>
      </c>
      <c r="HY607">
        <v>0</v>
      </c>
      <c r="HZ607">
        <v>0</v>
      </c>
      <c r="IA607">
        <v>0</v>
      </c>
      <c r="IB607">
        <v>0</v>
      </c>
      <c r="IC607">
        <v>0</v>
      </c>
      <c r="ID607">
        <v>0</v>
      </c>
      <c r="IE607">
        <v>0</v>
      </c>
      <c r="IF607">
        <v>0</v>
      </c>
      <c r="IG607">
        <v>0</v>
      </c>
      <c r="IH607">
        <v>0</v>
      </c>
      <c r="II607">
        <v>0</v>
      </c>
      <c r="IJ607">
        <v>0</v>
      </c>
      <c r="IK607">
        <v>0</v>
      </c>
      <c r="IL607">
        <v>0</v>
      </c>
      <c r="IM607">
        <v>0</v>
      </c>
      <c r="IN607">
        <v>0</v>
      </c>
      <c r="IO607">
        <v>0</v>
      </c>
      <c r="IP607">
        <v>0</v>
      </c>
    </row>
    <row r="608" spans="18:250" ht="16.5" hidden="1" customHeight="1">
      <c r="R608" s="95" t="s">
        <v>450</v>
      </c>
      <c r="S608" t="s">
        <v>1350</v>
      </c>
      <c r="T608">
        <v>2</v>
      </c>
      <c r="U608">
        <v>34</v>
      </c>
      <c r="V608" s="214" t="str">
        <f t="shared" si="9"/>
        <v>LTQ300234</v>
      </c>
      <c r="W608">
        <v>26550.6</v>
      </c>
      <c r="X608">
        <v>53101.2</v>
      </c>
      <c r="Y608">
        <v>79651.8</v>
      </c>
      <c r="Z608">
        <v>106202.4</v>
      </c>
      <c r="AA608">
        <v>132753</v>
      </c>
      <c r="AB608">
        <v>159303.6</v>
      </c>
      <c r="AC608">
        <v>185854.2</v>
      </c>
      <c r="AD608">
        <v>212404.8</v>
      </c>
      <c r="AE608">
        <v>238955.4</v>
      </c>
      <c r="AF608">
        <v>265506</v>
      </c>
      <c r="AG608">
        <v>292056.59999999998</v>
      </c>
      <c r="AH608">
        <v>318607.2</v>
      </c>
      <c r="AI608">
        <v>345157.8</v>
      </c>
      <c r="AJ608">
        <v>371708.4</v>
      </c>
      <c r="AK608">
        <v>398259</v>
      </c>
      <c r="AL608">
        <v>424809.6</v>
      </c>
      <c r="AM608">
        <v>451360.2</v>
      </c>
      <c r="AN608">
        <v>477910.8</v>
      </c>
      <c r="AO608">
        <v>504461.4</v>
      </c>
      <c r="AP608">
        <v>531012</v>
      </c>
      <c r="AQ608">
        <v>557562.6</v>
      </c>
      <c r="AR608">
        <v>584113.19999999995</v>
      </c>
      <c r="AS608">
        <v>610663.80000000005</v>
      </c>
      <c r="AT608">
        <v>637214.4</v>
      </c>
      <c r="AU608">
        <v>663765</v>
      </c>
      <c r="AV608">
        <v>690315.6</v>
      </c>
      <c r="AW608">
        <v>716866.2</v>
      </c>
      <c r="AX608">
        <v>743416.8</v>
      </c>
      <c r="AY608">
        <v>769967.4</v>
      </c>
      <c r="AZ608">
        <v>796518</v>
      </c>
      <c r="BA608">
        <v>796518</v>
      </c>
      <c r="BB608">
        <v>796518</v>
      </c>
      <c r="BC608">
        <v>796518</v>
      </c>
      <c r="BD608">
        <v>796518</v>
      </c>
      <c r="BE608">
        <v>796518</v>
      </c>
      <c r="BF608">
        <v>796518</v>
      </c>
      <c r="BG608">
        <v>796518</v>
      </c>
      <c r="BH608">
        <v>796518</v>
      </c>
      <c r="BI608">
        <v>796518</v>
      </c>
      <c r="BJ608">
        <v>796518</v>
      </c>
      <c r="BK608">
        <v>796518</v>
      </c>
      <c r="BL608">
        <v>796518</v>
      </c>
      <c r="BM608">
        <v>796518</v>
      </c>
      <c r="BN608">
        <v>796518</v>
      </c>
      <c r="BO608">
        <v>796518</v>
      </c>
      <c r="BP608">
        <v>796518</v>
      </c>
      <c r="BQ608">
        <v>796518</v>
      </c>
      <c r="BR608">
        <v>796518</v>
      </c>
      <c r="BS608">
        <v>796518</v>
      </c>
      <c r="BT608">
        <v>796518</v>
      </c>
      <c r="BU608">
        <v>796518</v>
      </c>
      <c r="BV608">
        <v>796518</v>
      </c>
      <c r="BW608">
        <v>796518</v>
      </c>
      <c r="BX608">
        <v>796518</v>
      </c>
      <c r="BY608">
        <v>796518</v>
      </c>
      <c r="BZ608">
        <v>796518</v>
      </c>
      <c r="CA608">
        <v>796518</v>
      </c>
      <c r="CB608">
        <v>796518</v>
      </c>
      <c r="CC608">
        <v>796518</v>
      </c>
      <c r="CD608">
        <v>796518</v>
      </c>
      <c r="CE608">
        <v>796518</v>
      </c>
      <c r="CF608">
        <v>796518</v>
      </c>
      <c r="CG608">
        <v>796518</v>
      </c>
      <c r="CH608">
        <v>796518</v>
      </c>
      <c r="CI608">
        <v>796518</v>
      </c>
      <c r="CJ608">
        <v>796518</v>
      </c>
      <c r="CK608">
        <v>0</v>
      </c>
      <c r="CL608">
        <v>0</v>
      </c>
      <c r="CM608">
        <v>0</v>
      </c>
      <c r="CN608">
        <v>0</v>
      </c>
      <c r="CO608">
        <v>0</v>
      </c>
      <c r="CP608">
        <v>0</v>
      </c>
      <c r="CQ608">
        <v>0</v>
      </c>
      <c r="CR608">
        <v>0</v>
      </c>
      <c r="CS608">
        <v>0</v>
      </c>
      <c r="CT608">
        <v>0</v>
      </c>
      <c r="CU608">
        <v>0</v>
      </c>
      <c r="CV608">
        <v>0</v>
      </c>
      <c r="CW608">
        <v>0</v>
      </c>
      <c r="CX608">
        <v>0</v>
      </c>
      <c r="CY608">
        <v>0</v>
      </c>
      <c r="CZ608">
        <v>0</v>
      </c>
      <c r="DA608">
        <v>0</v>
      </c>
      <c r="DB608">
        <v>0</v>
      </c>
      <c r="DC608">
        <v>0</v>
      </c>
      <c r="DD608">
        <v>0</v>
      </c>
      <c r="DE608">
        <v>0</v>
      </c>
      <c r="DF608">
        <v>0</v>
      </c>
      <c r="DG608">
        <v>0</v>
      </c>
      <c r="DH608">
        <v>0</v>
      </c>
      <c r="DI608">
        <v>0</v>
      </c>
      <c r="DJ608">
        <v>0</v>
      </c>
      <c r="DK608">
        <v>0</v>
      </c>
      <c r="DL608">
        <v>0</v>
      </c>
      <c r="DM608">
        <v>0</v>
      </c>
      <c r="DN608">
        <v>0</v>
      </c>
      <c r="DO608">
        <v>0</v>
      </c>
      <c r="DP608">
        <v>0</v>
      </c>
      <c r="DQ608">
        <v>0</v>
      </c>
      <c r="DR608">
        <v>0</v>
      </c>
      <c r="DS608">
        <v>0</v>
      </c>
      <c r="DT608">
        <v>0</v>
      </c>
      <c r="DU608">
        <v>0</v>
      </c>
      <c r="DV608">
        <v>0</v>
      </c>
      <c r="DW608">
        <v>0</v>
      </c>
      <c r="DX608">
        <v>0</v>
      </c>
      <c r="DY608">
        <v>0</v>
      </c>
      <c r="DZ608">
        <v>0</v>
      </c>
      <c r="EA608">
        <v>0</v>
      </c>
      <c r="EB608">
        <v>0</v>
      </c>
      <c r="EC608">
        <v>0</v>
      </c>
      <c r="EE608" s="95" t="s">
        <v>450</v>
      </c>
      <c r="EF608" t="s">
        <v>1350</v>
      </c>
      <c r="EG608">
        <v>2</v>
      </c>
      <c r="EH608">
        <v>34</v>
      </c>
      <c r="EI608" s="216" t="str">
        <f t="shared" si="10"/>
        <v>LTQ300234</v>
      </c>
      <c r="EJ608">
        <v>0</v>
      </c>
      <c r="EK608">
        <v>0</v>
      </c>
      <c r="EL608">
        <v>0</v>
      </c>
      <c r="EM608">
        <v>0</v>
      </c>
      <c r="EN608">
        <v>0</v>
      </c>
      <c r="EO608">
        <v>0</v>
      </c>
      <c r="EP608">
        <v>0</v>
      </c>
      <c r="EQ608">
        <v>0</v>
      </c>
      <c r="ER608">
        <v>0</v>
      </c>
      <c r="ES608">
        <v>0</v>
      </c>
      <c r="ET608">
        <v>0</v>
      </c>
      <c r="EU608">
        <v>0</v>
      </c>
      <c r="EV608">
        <v>0</v>
      </c>
      <c r="EW608">
        <v>0</v>
      </c>
      <c r="EX608">
        <v>0</v>
      </c>
      <c r="EY608">
        <v>0</v>
      </c>
      <c r="EZ608">
        <v>0</v>
      </c>
      <c r="FA608">
        <v>0</v>
      </c>
      <c r="FB608">
        <v>0</v>
      </c>
      <c r="FC608">
        <v>0</v>
      </c>
      <c r="FD608">
        <v>0</v>
      </c>
      <c r="FE608">
        <v>0</v>
      </c>
      <c r="FF608">
        <v>0</v>
      </c>
      <c r="FG608">
        <v>0</v>
      </c>
      <c r="FH608">
        <v>0</v>
      </c>
      <c r="FI608">
        <v>0</v>
      </c>
      <c r="FJ608">
        <v>0</v>
      </c>
      <c r="FK608">
        <v>0</v>
      </c>
      <c r="FL608">
        <v>0</v>
      </c>
      <c r="FM608">
        <v>0</v>
      </c>
      <c r="FN608">
        <v>0</v>
      </c>
      <c r="FO608">
        <v>0</v>
      </c>
      <c r="FP608">
        <v>0</v>
      </c>
      <c r="FQ608">
        <v>0</v>
      </c>
      <c r="FR608">
        <v>0</v>
      </c>
      <c r="FS608">
        <v>0</v>
      </c>
      <c r="FT608">
        <v>0</v>
      </c>
      <c r="FU608">
        <v>0</v>
      </c>
      <c r="FV608">
        <v>0</v>
      </c>
      <c r="FW608">
        <v>0</v>
      </c>
      <c r="FX608">
        <v>0</v>
      </c>
      <c r="FY608">
        <v>0</v>
      </c>
      <c r="FZ608">
        <v>0</v>
      </c>
      <c r="GA608">
        <v>0</v>
      </c>
      <c r="GB608">
        <v>0</v>
      </c>
      <c r="GC608">
        <v>0</v>
      </c>
      <c r="GD608">
        <v>0</v>
      </c>
      <c r="GE608">
        <v>0</v>
      </c>
      <c r="GF608">
        <v>0</v>
      </c>
      <c r="GG608">
        <v>0</v>
      </c>
      <c r="GH608">
        <v>0</v>
      </c>
      <c r="GI608">
        <v>0</v>
      </c>
      <c r="GJ608">
        <v>0</v>
      </c>
      <c r="GK608">
        <v>0</v>
      </c>
      <c r="GL608">
        <v>0</v>
      </c>
      <c r="GM608">
        <v>0</v>
      </c>
      <c r="GN608">
        <v>0</v>
      </c>
      <c r="GO608">
        <v>0</v>
      </c>
      <c r="GP608">
        <v>0</v>
      </c>
      <c r="GQ608">
        <v>0</v>
      </c>
      <c r="GR608">
        <v>0</v>
      </c>
      <c r="GS608">
        <v>0</v>
      </c>
      <c r="GT608">
        <v>0</v>
      </c>
      <c r="GU608">
        <v>0</v>
      </c>
      <c r="GV608">
        <v>0</v>
      </c>
      <c r="GW608">
        <v>796518</v>
      </c>
      <c r="GX608">
        <v>0</v>
      </c>
      <c r="GY608">
        <v>0</v>
      </c>
      <c r="GZ608">
        <v>0</v>
      </c>
      <c r="HA608">
        <v>0</v>
      </c>
      <c r="HB608">
        <v>0</v>
      </c>
      <c r="HC608">
        <v>0</v>
      </c>
      <c r="HD608">
        <v>0</v>
      </c>
      <c r="HE608">
        <v>0</v>
      </c>
      <c r="HF608">
        <v>0</v>
      </c>
      <c r="HG608">
        <v>0</v>
      </c>
      <c r="HH608">
        <v>0</v>
      </c>
      <c r="HI608">
        <v>0</v>
      </c>
      <c r="HJ608">
        <v>0</v>
      </c>
      <c r="HK608">
        <v>0</v>
      </c>
      <c r="HL608">
        <v>0</v>
      </c>
      <c r="HM608">
        <v>0</v>
      </c>
      <c r="HN608">
        <v>0</v>
      </c>
      <c r="HO608">
        <v>0</v>
      </c>
      <c r="HP608">
        <v>0</v>
      </c>
      <c r="HQ608">
        <v>0</v>
      </c>
      <c r="HR608">
        <v>0</v>
      </c>
      <c r="HS608">
        <v>0</v>
      </c>
      <c r="HT608">
        <v>0</v>
      </c>
      <c r="HU608">
        <v>0</v>
      </c>
      <c r="HV608">
        <v>0</v>
      </c>
      <c r="HW608">
        <v>0</v>
      </c>
      <c r="HX608">
        <v>0</v>
      </c>
      <c r="HY608">
        <v>0</v>
      </c>
      <c r="HZ608">
        <v>0</v>
      </c>
      <c r="IA608">
        <v>0</v>
      </c>
      <c r="IB608">
        <v>0</v>
      </c>
      <c r="IC608">
        <v>0</v>
      </c>
      <c r="ID608">
        <v>0</v>
      </c>
      <c r="IE608">
        <v>0</v>
      </c>
      <c r="IF608">
        <v>0</v>
      </c>
      <c r="IG608">
        <v>0</v>
      </c>
      <c r="IH608">
        <v>0</v>
      </c>
      <c r="II608">
        <v>0</v>
      </c>
      <c r="IJ608">
        <v>0</v>
      </c>
      <c r="IK608">
        <v>0</v>
      </c>
      <c r="IL608">
        <v>0</v>
      </c>
      <c r="IM608">
        <v>0</v>
      </c>
      <c r="IN608">
        <v>0</v>
      </c>
      <c r="IO608">
        <v>0</v>
      </c>
      <c r="IP608">
        <v>0</v>
      </c>
    </row>
    <row r="609" spans="18:250" ht="16.5" hidden="1" customHeight="1">
      <c r="R609" s="95" t="s">
        <v>450</v>
      </c>
      <c r="S609" t="s">
        <v>1350</v>
      </c>
      <c r="T609">
        <v>2</v>
      </c>
      <c r="U609">
        <v>35</v>
      </c>
      <c r="V609" s="214" t="str">
        <f t="shared" si="9"/>
        <v>LTQ300235</v>
      </c>
      <c r="W609">
        <v>27274.799999999999</v>
      </c>
      <c r="X609">
        <v>54549.599999999999</v>
      </c>
      <c r="Y609">
        <v>81824.399999999994</v>
      </c>
      <c r="Z609">
        <v>109099.2</v>
      </c>
      <c r="AA609">
        <v>136374</v>
      </c>
      <c r="AB609">
        <v>163648.79999999999</v>
      </c>
      <c r="AC609">
        <v>190923.6</v>
      </c>
      <c r="AD609">
        <v>218198.39999999999</v>
      </c>
      <c r="AE609">
        <v>245473.2</v>
      </c>
      <c r="AF609">
        <v>272748</v>
      </c>
      <c r="AG609">
        <v>300022.8</v>
      </c>
      <c r="AH609">
        <v>327297.59999999998</v>
      </c>
      <c r="AI609">
        <v>354572.4</v>
      </c>
      <c r="AJ609">
        <v>381847.2</v>
      </c>
      <c r="AK609">
        <v>409122</v>
      </c>
      <c r="AL609">
        <v>436396.79999999999</v>
      </c>
      <c r="AM609">
        <v>463671.6</v>
      </c>
      <c r="AN609">
        <v>490946.4</v>
      </c>
      <c r="AO609">
        <v>518221.2</v>
      </c>
      <c r="AP609">
        <v>545496</v>
      </c>
      <c r="AQ609">
        <v>572770.80000000005</v>
      </c>
      <c r="AR609">
        <v>600045.6</v>
      </c>
      <c r="AS609">
        <v>627320.4</v>
      </c>
      <c r="AT609">
        <v>654595.19999999995</v>
      </c>
      <c r="AU609">
        <v>681870</v>
      </c>
      <c r="AV609">
        <v>709144.8</v>
      </c>
      <c r="AW609">
        <v>736419.6</v>
      </c>
      <c r="AX609">
        <v>763694.4</v>
      </c>
      <c r="AY609">
        <v>790969.2</v>
      </c>
      <c r="AZ609">
        <v>818244</v>
      </c>
      <c r="BA609">
        <v>818244</v>
      </c>
      <c r="BB609">
        <v>818244</v>
      </c>
      <c r="BC609">
        <v>818244</v>
      </c>
      <c r="BD609">
        <v>818244</v>
      </c>
      <c r="BE609">
        <v>818244</v>
      </c>
      <c r="BF609">
        <v>818244</v>
      </c>
      <c r="BG609">
        <v>818244</v>
      </c>
      <c r="BH609">
        <v>818244</v>
      </c>
      <c r="BI609">
        <v>818244</v>
      </c>
      <c r="BJ609">
        <v>818244</v>
      </c>
      <c r="BK609">
        <v>818244</v>
      </c>
      <c r="BL609">
        <v>818244</v>
      </c>
      <c r="BM609">
        <v>818244</v>
      </c>
      <c r="BN609">
        <v>818244</v>
      </c>
      <c r="BO609">
        <v>818244</v>
      </c>
      <c r="BP609">
        <v>818244</v>
      </c>
      <c r="BQ609">
        <v>818244</v>
      </c>
      <c r="BR609">
        <v>818244</v>
      </c>
      <c r="BS609">
        <v>818244</v>
      </c>
      <c r="BT609">
        <v>818244</v>
      </c>
      <c r="BU609">
        <v>818244</v>
      </c>
      <c r="BV609">
        <v>818244</v>
      </c>
      <c r="BW609">
        <v>818244</v>
      </c>
      <c r="BX609">
        <v>818244</v>
      </c>
      <c r="BY609">
        <v>818244</v>
      </c>
      <c r="BZ609">
        <v>818244</v>
      </c>
      <c r="CA609">
        <v>818244</v>
      </c>
      <c r="CB609">
        <v>818244</v>
      </c>
      <c r="CC609">
        <v>818244</v>
      </c>
      <c r="CD609">
        <v>818244</v>
      </c>
      <c r="CE609">
        <v>818244</v>
      </c>
      <c r="CF609">
        <v>818244</v>
      </c>
      <c r="CG609">
        <v>818244</v>
      </c>
      <c r="CH609">
        <v>818244</v>
      </c>
      <c r="CI609">
        <v>818244</v>
      </c>
      <c r="CJ609">
        <v>0</v>
      </c>
      <c r="CK609">
        <v>0</v>
      </c>
      <c r="CL609">
        <v>0</v>
      </c>
      <c r="CM609">
        <v>0</v>
      </c>
      <c r="CN609">
        <v>0</v>
      </c>
      <c r="CO609">
        <v>0</v>
      </c>
      <c r="CP609">
        <v>0</v>
      </c>
      <c r="CQ609">
        <v>0</v>
      </c>
      <c r="CR609">
        <v>0</v>
      </c>
      <c r="CS609">
        <v>0</v>
      </c>
      <c r="CT609">
        <v>0</v>
      </c>
      <c r="CU609">
        <v>0</v>
      </c>
      <c r="CV609">
        <v>0</v>
      </c>
      <c r="CW609">
        <v>0</v>
      </c>
      <c r="CX609">
        <v>0</v>
      </c>
      <c r="CY609">
        <v>0</v>
      </c>
      <c r="CZ609">
        <v>0</v>
      </c>
      <c r="DA609">
        <v>0</v>
      </c>
      <c r="DB609">
        <v>0</v>
      </c>
      <c r="DC609">
        <v>0</v>
      </c>
      <c r="DD609">
        <v>0</v>
      </c>
      <c r="DE609">
        <v>0</v>
      </c>
      <c r="DF609">
        <v>0</v>
      </c>
      <c r="DG609">
        <v>0</v>
      </c>
      <c r="DH609">
        <v>0</v>
      </c>
      <c r="DI609">
        <v>0</v>
      </c>
      <c r="DJ609">
        <v>0</v>
      </c>
      <c r="DK609">
        <v>0</v>
      </c>
      <c r="DL609">
        <v>0</v>
      </c>
      <c r="DM609">
        <v>0</v>
      </c>
      <c r="DN609">
        <v>0</v>
      </c>
      <c r="DO609">
        <v>0</v>
      </c>
      <c r="DP609">
        <v>0</v>
      </c>
      <c r="DQ609">
        <v>0</v>
      </c>
      <c r="DR609">
        <v>0</v>
      </c>
      <c r="DS609">
        <v>0</v>
      </c>
      <c r="DT609">
        <v>0</v>
      </c>
      <c r="DU609">
        <v>0</v>
      </c>
      <c r="DV609">
        <v>0</v>
      </c>
      <c r="DW609">
        <v>0</v>
      </c>
      <c r="DX609">
        <v>0</v>
      </c>
      <c r="DY609">
        <v>0</v>
      </c>
      <c r="DZ609">
        <v>0</v>
      </c>
      <c r="EA609">
        <v>0</v>
      </c>
      <c r="EB609">
        <v>0</v>
      </c>
      <c r="EC609">
        <v>0</v>
      </c>
      <c r="EE609" s="95" t="s">
        <v>450</v>
      </c>
      <c r="EF609" t="s">
        <v>1350</v>
      </c>
      <c r="EG609">
        <v>2</v>
      </c>
      <c r="EH609">
        <v>35</v>
      </c>
      <c r="EI609" s="216" t="str">
        <f t="shared" si="10"/>
        <v>LTQ300235</v>
      </c>
      <c r="EJ609">
        <v>0</v>
      </c>
      <c r="EK609">
        <v>0</v>
      </c>
      <c r="EL609">
        <v>0</v>
      </c>
      <c r="EM609">
        <v>0</v>
      </c>
      <c r="EN609">
        <v>0</v>
      </c>
      <c r="EO609">
        <v>0</v>
      </c>
      <c r="EP609">
        <v>0</v>
      </c>
      <c r="EQ609">
        <v>0</v>
      </c>
      <c r="ER609">
        <v>0</v>
      </c>
      <c r="ES609">
        <v>0</v>
      </c>
      <c r="ET609">
        <v>0</v>
      </c>
      <c r="EU609">
        <v>0</v>
      </c>
      <c r="EV609">
        <v>0</v>
      </c>
      <c r="EW609">
        <v>0</v>
      </c>
      <c r="EX609">
        <v>0</v>
      </c>
      <c r="EY609">
        <v>0</v>
      </c>
      <c r="EZ609">
        <v>0</v>
      </c>
      <c r="FA609">
        <v>0</v>
      </c>
      <c r="FB609">
        <v>0</v>
      </c>
      <c r="FC609">
        <v>0</v>
      </c>
      <c r="FD609">
        <v>0</v>
      </c>
      <c r="FE609">
        <v>0</v>
      </c>
      <c r="FF609">
        <v>0</v>
      </c>
      <c r="FG609">
        <v>0</v>
      </c>
      <c r="FH609">
        <v>0</v>
      </c>
      <c r="FI609">
        <v>0</v>
      </c>
      <c r="FJ609">
        <v>0</v>
      </c>
      <c r="FK609">
        <v>0</v>
      </c>
      <c r="FL609">
        <v>0</v>
      </c>
      <c r="FM609">
        <v>0</v>
      </c>
      <c r="FN609">
        <v>0</v>
      </c>
      <c r="FO609">
        <v>0</v>
      </c>
      <c r="FP609">
        <v>0</v>
      </c>
      <c r="FQ609">
        <v>0</v>
      </c>
      <c r="FR609">
        <v>0</v>
      </c>
      <c r="FS609">
        <v>0</v>
      </c>
      <c r="FT609">
        <v>0</v>
      </c>
      <c r="FU609">
        <v>0</v>
      </c>
      <c r="FV609">
        <v>0</v>
      </c>
      <c r="FW609">
        <v>0</v>
      </c>
      <c r="FX609">
        <v>0</v>
      </c>
      <c r="FY609">
        <v>0</v>
      </c>
      <c r="FZ609">
        <v>0</v>
      </c>
      <c r="GA609">
        <v>0</v>
      </c>
      <c r="GB609">
        <v>0</v>
      </c>
      <c r="GC609">
        <v>0</v>
      </c>
      <c r="GD609">
        <v>0</v>
      </c>
      <c r="GE609">
        <v>0</v>
      </c>
      <c r="GF609">
        <v>0</v>
      </c>
      <c r="GG609">
        <v>0</v>
      </c>
      <c r="GH609">
        <v>0</v>
      </c>
      <c r="GI609">
        <v>0</v>
      </c>
      <c r="GJ609">
        <v>0</v>
      </c>
      <c r="GK609">
        <v>0</v>
      </c>
      <c r="GL609">
        <v>0</v>
      </c>
      <c r="GM609">
        <v>0</v>
      </c>
      <c r="GN609">
        <v>0</v>
      </c>
      <c r="GO609">
        <v>0</v>
      </c>
      <c r="GP609">
        <v>0</v>
      </c>
      <c r="GQ609">
        <v>0</v>
      </c>
      <c r="GR609">
        <v>0</v>
      </c>
      <c r="GS609">
        <v>0</v>
      </c>
      <c r="GT609">
        <v>0</v>
      </c>
      <c r="GU609">
        <v>0</v>
      </c>
      <c r="GV609">
        <v>818244</v>
      </c>
      <c r="GW609">
        <v>0</v>
      </c>
      <c r="GX609">
        <v>0</v>
      </c>
      <c r="GY609">
        <v>0</v>
      </c>
      <c r="GZ609">
        <v>0</v>
      </c>
      <c r="HA609">
        <v>0</v>
      </c>
      <c r="HB609">
        <v>0</v>
      </c>
      <c r="HC609">
        <v>0</v>
      </c>
      <c r="HD609">
        <v>0</v>
      </c>
      <c r="HE609">
        <v>0</v>
      </c>
      <c r="HF609">
        <v>0</v>
      </c>
      <c r="HG609">
        <v>0</v>
      </c>
      <c r="HH609">
        <v>0</v>
      </c>
      <c r="HI609">
        <v>0</v>
      </c>
      <c r="HJ609">
        <v>0</v>
      </c>
      <c r="HK609">
        <v>0</v>
      </c>
      <c r="HL609">
        <v>0</v>
      </c>
      <c r="HM609">
        <v>0</v>
      </c>
      <c r="HN609">
        <v>0</v>
      </c>
      <c r="HO609">
        <v>0</v>
      </c>
      <c r="HP609">
        <v>0</v>
      </c>
      <c r="HQ609">
        <v>0</v>
      </c>
      <c r="HR609">
        <v>0</v>
      </c>
      <c r="HS609">
        <v>0</v>
      </c>
      <c r="HT609">
        <v>0</v>
      </c>
      <c r="HU609">
        <v>0</v>
      </c>
      <c r="HV609">
        <v>0</v>
      </c>
      <c r="HW609">
        <v>0</v>
      </c>
      <c r="HX609">
        <v>0</v>
      </c>
      <c r="HY609">
        <v>0</v>
      </c>
      <c r="HZ609">
        <v>0</v>
      </c>
      <c r="IA609">
        <v>0</v>
      </c>
      <c r="IB609">
        <v>0</v>
      </c>
      <c r="IC609">
        <v>0</v>
      </c>
      <c r="ID609">
        <v>0</v>
      </c>
      <c r="IE609">
        <v>0</v>
      </c>
      <c r="IF609">
        <v>0</v>
      </c>
      <c r="IG609">
        <v>0</v>
      </c>
      <c r="IH609">
        <v>0</v>
      </c>
      <c r="II609">
        <v>0</v>
      </c>
      <c r="IJ609">
        <v>0</v>
      </c>
      <c r="IK609">
        <v>0</v>
      </c>
      <c r="IL609">
        <v>0</v>
      </c>
      <c r="IM609">
        <v>0</v>
      </c>
      <c r="IN609">
        <v>0</v>
      </c>
      <c r="IO609">
        <v>0</v>
      </c>
      <c r="IP609">
        <v>0</v>
      </c>
    </row>
    <row r="610" spans="18:250" ht="16.5" hidden="1" customHeight="1">
      <c r="R610" s="95" t="s">
        <v>450</v>
      </c>
      <c r="S610" t="s">
        <v>1350</v>
      </c>
      <c r="T610">
        <v>2</v>
      </c>
      <c r="U610">
        <v>36</v>
      </c>
      <c r="V610" s="214" t="str">
        <f t="shared" si="9"/>
        <v>LTQ300236</v>
      </c>
      <c r="W610">
        <v>28009.200000000001</v>
      </c>
      <c r="X610">
        <v>56018.400000000001</v>
      </c>
      <c r="Y610">
        <v>84027.6</v>
      </c>
      <c r="Z610">
        <v>112036.8</v>
      </c>
      <c r="AA610">
        <v>140046</v>
      </c>
      <c r="AB610">
        <v>168055.2</v>
      </c>
      <c r="AC610">
        <v>196064.4</v>
      </c>
      <c r="AD610">
        <v>224073.60000000001</v>
      </c>
      <c r="AE610">
        <v>252082.8</v>
      </c>
      <c r="AF610">
        <v>280092</v>
      </c>
      <c r="AG610">
        <v>308101.2</v>
      </c>
      <c r="AH610">
        <v>336110.4</v>
      </c>
      <c r="AI610">
        <v>364119.6</v>
      </c>
      <c r="AJ610">
        <v>392128.8</v>
      </c>
      <c r="AK610">
        <v>420138</v>
      </c>
      <c r="AL610">
        <v>448147.20000000001</v>
      </c>
      <c r="AM610">
        <v>476156.4</v>
      </c>
      <c r="AN610">
        <v>504165.6</v>
      </c>
      <c r="AO610">
        <v>532174.80000000005</v>
      </c>
      <c r="AP610">
        <v>560184</v>
      </c>
      <c r="AQ610">
        <v>588193.19999999995</v>
      </c>
      <c r="AR610">
        <v>616202.4</v>
      </c>
      <c r="AS610">
        <v>644211.6</v>
      </c>
      <c r="AT610">
        <v>672220.8</v>
      </c>
      <c r="AU610">
        <v>700230</v>
      </c>
      <c r="AV610">
        <v>728239.2</v>
      </c>
      <c r="AW610">
        <v>756248.4</v>
      </c>
      <c r="AX610">
        <v>784257.6</v>
      </c>
      <c r="AY610">
        <v>812266.8</v>
      </c>
      <c r="AZ610">
        <v>840276</v>
      </c>
      <c r="BA610">
        <v>840276</v>
      </c>
      <c r="BB610">
        <v>840276</v>
      </c>
      <c r="BC610">
        <v>840276</v>
      </c>
      <c r="BD610">
        <v>840276</v>
      </c>
      <c r="BE610">
        <v>840276</v>
      </c>
      <c r="BF610">
        <v>840276</v>
      </c>
      <c r="BG610">
        <v>840276</v>
      </c>
      <c r="BH610">
        <v>840276</v>
      </c>
      <c r="BI610">
        <v>840276</v>
      </c>
      <c r="BJ610">
        <v>840276</v>
      </c>
      <c r="BK610">
        <v>840276</v>
      </c>
      <c r="BL610">
        <v>840276</v>
      </c>
      <c r="BM610">
        <v>840276</v>
      </c>
      <c r="BN610">
        <v>840276</v>
      </c>
      <c r="BO610">
        <v>840276</v>
      </c>
      <c r="BP610">
        <v>840276</v>
      </c>
      <c r="BQ610">
        <v>840276</v>
      </c>
      <c r="BR610">
        <v>840276</v>
      </c>
      <c r="BS610">
        <v>840276</v>
      </c>
      <c r="BT610">
        <v>840276</v>
      </c>
      <c r="BU610">
        <v>840276</v>
      </c>
      <c r="BV610">
        <v>840276</v>
      </c>
      <c r="BW610">
        <v>840276</v>
      </c>
      <c r="BX610">
        <v>840276</v>
      </c>
      <c r="BY610">
        <v>840276</v>
      </c>
      <c r="BZ610">
        <v>840276</v>
      </c>
      <c r="CA610">
        <v>840276</v>
      </c>
      <c r="CB610">
        <v>840276</v>
      </c>
      <c r="CC610">
        <v>840276</v>
      </c>
      <c r="CD610">
        <v>840276</v>
      </c>
      <c r="CE610">
        <v>840276</v>
      </c>
      <c r="CF610">
        <v>840276</v>
      </c>
      <c r="CG610">
        <v>840276</v>
      </c>
      <c r="CH610">
        <v>840276</v>
      </c>
      <c r="CI610">
        <v>0</v>
      </c>
      <c r="CJ610">
        <v>0</v>
      </c>
      <c r="CK610">
        <v>0</v>
      </c>
      <c r="CL610">
        <v>0</v>
      </c>
      <c r="CM610">
        <v>0</v>
      </c>
      <c r="CN610">
        <v>0</v>
      </c>
      <c r="CO610">
        <v>0</v>
      </c>
      <c r="CP610">
        <v>0</v>
      </c>
      <c r="CQ610">
        <v>0</v>
      </c>
      <c r="CR610">
        <v>0</v>
      </c>
      <c r="CS610">
        <v>0</v>
      </c>
      <c r="CT610">
        <v>0</v>
      </c>
      <c r="CU610">
        <v>0</v>
      </c>
      <c r="CV610">
        <v>0</v>
      </c>
      <c r="CW610">
        <v>0</v>
      </c>
      <c r="CX610">
        <v>0</v>
      </c>
      <c r="CY610">
        <v>0</v>
      </c>
      <c r="CZ610">
        <v>0</v>
      </c>
      <c r="DA610">
        <v>0</v>
      </c>
      <c r="DB610">
        <v>0</v>
      </c>
      <c r="DC610">
        <v>0</v>
      </c>
      <c r="DD610">
        <v>0</v>
      </c>
      <c r="DE610">
        <v>0</v>
      </c>
      <c r="DF610">
        <v>0</v>
      </c>
      <c r="DG610">
        <v>0</v>
      </c>
      <c r="DH610">
        <v>0</v>
      </c>
      <c r="DI610">
        <v>0</v>
      </c>
      <c r="DJ610">
        <v>0</v>
      </c>
      <c r="DK610">
        <v>0</v>
      </c>
      <c r="DL610">
        <v>0</v>
      </c>
      <c r="DM610">
        <v>0</v>
      </c>
      <c r="DN610">
        <v>0</v>
      </c>
      <c r="DO610">
        <v>0</v>
      </c>
      <c r="DP610">
        <v>0</v>
      </c>
      <c r="DQ610">
        <v>0</v>
      </c>
      <c r="DR610">
        <v>0</v>
      </c>
      <c r="DS610">
        <v>0</v>
      </c>
      <c r="DT610">
        <v>0</v>
      </c>
      <c r="DU610">
        <v>0</v>
      </c>
      <c r="DV610">
        <v>0</v>
      </c>
      <c r="DW610">
        <v>0</v>
      </c>
      <c r="DX610">
        <v>0</v>
      </c>
      <c r="DY610">
        <v>0</v>
      </c>
      <c r="DZ610">
        <v>0</v>
      </c>
      <c r="EA610">
        <v>0</v>
      </c>
      <c r="EB610">
        <v>0</v>
      </c>
      <c r="EC610">
        <v>0</v>
      </c>
      <c r="EE610" s="95" t="s">
        <v>450</v>
      </c>
      <c r="EF610" t="s">
        <v>1350</v>
      </c>
      <c r="EG610">
        <v>2</v>
      </c>
      <c r="EH610">
        <v>36</v>
      </c>
      <c r="EI610" s="216" t="str">
        <f t="shared" si="10"/>
        <v>LTQ300236</v>
      </c>
      <c r="EJ610">
        <v>0</v>
      </c>
      <c r="EK610">
        <v>0</v>
      </c>
      <c r="EL610">
        <v>0</v>
      </c>
      <c r="EM610">
        <v>0</v>
      </c>
      <c r="EN610">
        <v>0</v>
      </c>
      <c r="EO610">
        <v>0</v>
      </c>
      <c r="EP610">
        <v>0</v>
      </c>
      <c r="EQ610">
        <v>0</v>
      </c>
      <c r="ER610">
        <v>0</v>
      </c>
      <c r="ES610">
        <v>0</v>
      </c>
      <c r="ET610">
        <v>0</v>
      </c>
      <c r="EU610">
        <v>0</v>
      </c>
      <c r="EV610">
        <v>0</v>
      </c>
      <c r="EW610">
        <v>0</v>
      </c>
      <c r="EX610">
        <v>0</v>
      </c>
      <c r="EY610">
        <v>0</v>
      </c>
      <c r="EZ610">
        <v>0</v>
      </c>
      <c r="FA610">
        <v>0</v>
      </c>
      <c r="FB610">
        <v>0</v>
      </c>
      <c r="FC610">
        <v>0</v>
      </c>
      <c r="FD610">
        <v>0</v>
      </c>
      <c r="FE610">
        <v>0</v>
      </c>
      <c r="FF610">
        <v>0</v>
      </c>
      <c r="FG610">
        <v>0</v>
      </c>
      <c r="FH610">
        <v>0</v>
      </c>
      <c r="FI610">
        <v>0</v>
      </c>
      <c r="FJ610">
        <v>0</v>
      </c>
      <c r="FK610">
        <v>0</v>
      </c>
      <c r="FL610">
        <v>0</v>
      </c>
      <c r="FM610">
        <v>0</v>
      </c>
      <c r="FN610">
        <v>0</v>
      </c>
      <c r="FO610">
        <v>0</v>
      </c>
      <c r="FP610">
        <v>0</v>
      </c>
      <c r="FQ610">
        <v>0</v>
      </c>
      <c r="FR610">
        <v>0</v>
      </c>
      <c r="FS610">
        <v>0</v>
      </c>
      <c r="FT610">
        <v>0</v>
      </c>
      <c r="FU610">
        <v>0</v>
      </c>
      <c r="FV610">
        <v>0</v>
      </c>
      <c r="FW610">
        <v>0</v>
      </c>
      <c r="FX610">
        <v>0</v>
      </c>
      <c r="FY610">
        <v>0</v>
      </c>
      <c r="FZ610">
        <v>0</v>
      </c>
      <c r="GA610">
        <v>0</v>
      </c>
      <c r="GB610">
        <v>0</v>
      </c>
      <c r="GC610">
        <v>0</v>
      </c>
      <c r="GD610">
        <v>0</v>
      </c>
      <c r="GE610">
        <v>0</v>
      </c>
      <c r="GF610">
        <v>0</v>
      </c>
      <c r="GG610">
        <v>0</v>
      </c>
      <c r="GH610">
        <v>0</v>
      </c>
      <c r="GI610">
        <v>0</v>
      </c>
      <c r="GJ610">
        <v>0</v>
      </c>
      <c r="GK610">
        <v>0</v>
      </c>
      <c r="GL610">
        <v>0</v>
      </c>
      <c r="GM610">
        <v>0</v>
      </c>
      <c r="GN610">
        <v>0</v>
      </c>
      <c r="GO610">
        <v>0</v>
      </c>
      <c r="GP610">
        <v>0</v>
      </c>
      <c r="GQ610">
        <v>0</v>
      </c>
      <c r="GR610">
        <v>0</v>
      </c>
      <c r="GS610">
        <v>0</v>
      </c>
      <c r="GT610">
        <v>0</v>
      </c>
      <c r="GU610">
        <v>840276</v>
      </c>
      <c r="GV610">
        <v>0</v>
      </c>
      <c r="GW610">
        <v>0</v>
      </c>
      <c r="GX610">
        <v>0</v>
      </c>
      <c r="GY610">
        <v>0</v>
      </c>
      <c r="GZ610">
        <v>0</v>
      </c>
      <c r="HA610">
        <v>0</v>
      </c>
      <c r="HB610">
        <v>0</v>
      </c>
      <c r="HC610">
        <v>0</v>
      </c>
      <c r="HD610">
        <v>0</v>
      </c>
      <c r="HE610">
        <v>0</v>
      </c>
      <c r="HF610">
        <v>0</v>
      </c>
      <c r="HG610">
        <v>0</v>
      </c>
      <c r="HH610">
        <v>0</v>
      </c>
      <c r="HI610">
        <v>0</v>
      </c>
      <c r="HJ610">
        <v>0</v>
      </c>
      <c r="HK610">
        <v>0</v>
      </c>
      <c r="HL610">
        <v>0</v>
      </c>
      <c r="HM610">
        <v>0</v>
      </c>
      <c r="HN610">
        <v>0</v>
      </c>
      <c r="HO610">
        <v>0</v>
      </c>
      <c r="HP610">
        <v>0</v>
      </c>
      <c r="HQ610">
        <v>0</v>
      </c>
      <c r="HR610">
        <v>0</v>
      </c>
      <c r="HS610">
        <v>0</v>
      </c>
      <c r="HT610">
        <v>0</v>
      </c>
      <c r="HU610">
        <v>0</v>
      </c>
      <c r="HV610">
        <v>0</v>
      </c>
      <c r="HW610">
        <v>0</v>
      </c>
      <c r="HX610">
        <v>0</v>
      </c>
      <c r="HY610">
        <v>0</v>
      </c>
      <c r="HZ610">
        <v>0</v>
      </c>
      <c r="IA610">
        <v>0</v>
      </c>
      <c r="IB610">
        <v>0</v>
      </c>
      <c r="IC610">
        <v>0</v>
      </c>
      <c r="ID610">
        <v>0</v>
      </c>
      <c r="IE610">
        <v>0</v>
      </c>
      <c r="IF610">
        <v>0</v>
      </c>
      <c r="IG610">
        <v>0</v>
      </c>
      <c r="IH610">
        <v>0</v>
      </c>
      <c r="II610">
        <v>0</v>
      </c>
      <c r="IJ610">
        <v>0</v>
      </c>
      <c r="IK610">
        <v>0</v>
      </c>
      <c r="IL610">
        <v>0</v>
      </c>
      <c r="IM610">
        <v>0</v>
      </c>
      <c r="IN610">
        <v>0</v>
      </c>
      <c r="IO610">
        <v>0</v>
      </c>
      <c r="IP610">
        <v>0</v>
      </c>
    </row>
    <row r="611" spans="18:250" ht="16.5" hidden="1" customHeight="1">
      <c r="R611" s="95" t="s">
        <v>450</v>
      </c>
      <c r="S611" t="s">
        <v>1350</v>
      </c>
      <c r="T611">
        <v>2</v>
      </c>
      <c r="U611">
        <v>37</v>
      </c>
      <c r="V611" s="214" t="str">
        <f t="shared" si="9"/>
        <v>LTQ300237</v>
      </c>
      <c r="W611">
        <v>28743.599999999999</v>
      </c>
      <c r="X611">
        <v>57487.199999999997</v>
      </c>
      <c r="Y611">
        <v>86230.8</v>
      </c>
      <c r="Z611">
        <v>114974.39999999999</v>
      </c>
      <c r="AA611">
        <v>143718</v>
      </c>
      <c r="AB611">
        <v>172461.6</v>
      </c>
      <c r="AC611">
        <v>201205.2</v>
      </c>
      <c r="AD611">
        <v>229948.79999999999</v>
      </c>
      <c r="AE611">
        <v>258692.4</v>
      </c>
      <c r="AF611">
        <v>287436</v>
      </c>
      <c r="AG611">
        <v>316179.59999999998</v>
      </c>
      <c r="AH611">
        <v>344923.2</v>
      </c>
      <c r="AI611">
        <v>373666.8</v>
      </c>
      <c r="AJ611">
        <v>402410.4</v>
      </c>
      <c r="AK611">
        <v>431154</v>
      </c>
      <c r="AL611">
        <v>459897.59999999998</v>
      </c>
      <c r="AM611">
        <v>488641.2</v>
      </c>
      <c r="AN611">
        <v>517384.8</v>
      </c>
      <c r="AO611">
        <v>546128.4</v>
      </c>
      <c r="AP611">
        <v>574872</v>
      </c>
      <c r="AQ611">
        <v>603615.6</v>
      </c>
      <c r="AR611">
        <v>632359.19999999995</v>
      </c>
      <c r="AS611">
        <v>661102.80000000005</v>
      </c>
      <c r="AT611">
        <v>689846.4</v>
      </c>
      <c r="AU611">
        <v>718590</v>
      </c>
      <c r="AV611">
        <v>747333.6</v>
      </c>
      <c r="AW611">
        <v>776077.2</v>
      </c>
      <c r="AX611">
        <v>804820.8</v>
      </c>
      <c r="AY611">
        <v>833564.4</v>
      </c>
      <c r="AZ611">
        <v>862308</v>
      </c>
      <c r="BA611">
        <v>862308</v>
      </c>
      <c r="BB611">
        <v>862308</v>
      </c>
      <c r="BC611">
        <v>862308</v>
      </c>
      <c r="BD611">
        <v>862308</v>
      </c>
      <c r="BE611">
        <v>862308</v>
      </c>
      <c r="BF611">
        <v>862308</v>
      </c>
      <c r="BG611">
        <v>862308</v>
      </c>
      <c r="BH611">
        <v>862308</v>
      </c>
      <c r="BI611">
        <v>862308</v>
      </c>
      <c r="BJ611">
        <v>862308</v>
      </c>
      <c r="BK611">
        <v>862308</v>
      </c>
      <c r="BL611">
        <v>862308</v>
      </c>
      <c r="BM611">
        <v>862308</v>
      </c>
      <c r="BN611">
        <v>862308</v>
      </c>
      <c r="BO611">
        <v>862308</v>
      </c>
      <c r="BP611">
        <v>862308</v>
      </c>
      <c r="BQ611">
        <v>862308</v>
      </c>
      <c r="BR611">
        <v>862308</v>
      </c>
      <c r="BS611">
        <v>862308</v>
      </c>
      <c r="BT611">
        <v>862308</v>
      </c>
      <c r="BU611">
        <v>862308</v>
      </c>
      <c r="BV611">
        <v>862308</v>
      </c>
      <c r="BW611">
        <v>862308</v>
      </c>
      <c r="BX611">
        <v>862308</v>
      </c>
      <c r="BY611">
        <v>862308</v>
      </c>
      <c r="BZ611">
        <v>862308</v>
      </c>
      <c r="CA611">
        <v>862308</v>
      </c>
      <c r="CB611">
        <v>862308</v>
      </c>
      <c r="CC611">
        <v>862308</v>
      </c>
      <c r="CD611">
        <v>862308</v>
      </c>
      <c r="CE611">
        <v>862308</v>
      </c>
      <c r="CF611">
        <v>862308</v>
      </c>
      <c r="CG611">
        <v>862308</v>
      </c>
      <c r="CH611">
        <v>0</v>
      </c>
      <c r="CI611">
        <v>0</v>
      </c>
      <c r="CJ611">
        <v>0</v>
      </c>
      <c r="CK611">
        <v>0</v>
      </c>
      <c r="CL611">
        <v>0</v>
      </c>
      <c r="CM611">
        <v>0</v>
      </c>
      <c r="CN611">
        <v>0</v>
      </c>
      <c r="CO611">
        <v>0</v>
      </c>
      <c r="CP611">
        <v>0</v>
      </c>
      <c r="CQ611">
        <v>0</v>
      </c>
      <c r="CR611">
        <v>0</v>
      </c>
      <c r="CS611">
        <v>0</v>
      </c>
      <c r="CT611">
        <v>0</v>
      </c>
      <c r="CU611">
        <v>0</v>
      </c>
      <c r="CV611">
        <v>0</v>
      </c>
      <c r="CW611">
        <v>0</v>
      </c>
      <c r="CX611">
        <v>0</v>
      </c>
      <c r="CY611">
        <v>0</v>
      </c>
      <c r="CZ611">
        <v>0</v>
      </c>
      <c r="DA611">
        <v>0</v>
      </c>
      <c r="DB611">
        <v>0</v>
      </c>
      <c r="DC611">
        <v>0</v>
      </c>
      <c r="DD611">
        <v>0</v>
      </c>
      <c r="DE611">
        <v>0</v>
      </c>
      <c r="DF611">
        <v>0</v>
      </c>
      <c r="DG611">
        <v>0</v>
      </c>
      <c r="DH611">
        <v>0</v>
      </c>
      <c r="DI611">
        <v>0</v>
      </c>
      <c r="DJ611">
        <v>0</v>
      </c>
      <c r="DK611">
        <v>0</v>
      </c>
      <c r="DL611">
        <v>0</v>
      </c>
      <c r="DM611">
        <v>0</v>
      </c>
      <c r="DN611">
        <v>0</v>
      </c>
      <c r="DO611">
        <v>0</v>
      </c>
      <c r="DP611">
        <v>0</v>
      </c>
      <c r="DQ611">
        <v>0</v>
      </c>
      <c r="DR611">
        <v>0</v>
      </c>
      <c r="DS611">
        <v>0</v>
      </c>
      <c r="DT611">
        <v>0</v>
      </c>
      <c r="DU611">
        <v>0</v>
      </c>
      <c r="DV611">
        <v>0</v>
      </c>
      <c r="DW611">
        <v>0</v>
      </c>
      <c r="DX611">
        <v>0</v>
      </c>
      <c r="DY611">
        <v>0</v>
      </c>
      <c r="DZ611">
        <v>0</v>
      </c>
      <c r="EA611">
        <v>0</v>
      </c>
      <c r="EB611">
        <v>0</v>
      </c>
      <c r="EC611">
        <v>0</v>
      </c>
      <c r="EE611" s="95" t="s">
        <v>450</v>
      </c>
      <c r="EF611" t="s">
        <v>1350</v>
      </c>
      <c r="EG611">
        <v>2</v>
      </c>
      <c r="EH611">
        <v>37</v>
      </c>
      <c r="EI611" s="216" t="str">
        <f t="shared" si="10"/>
        <v>LTQ300237</v>
      </c>
      <c r="EJ611">
        <v>0</v>
      </c>
      <c r="EK611">
        <v>0</v>
      </c>
      <c r="EL611">
        <v>0</v>
      </c>
      <c r="EM611">
        <v>0</v>
      </c>
      <c r="EN611">
        <v>0</v>
      </c>
      <c r="EO611">
        <v>0</v>
      </c>
      <c r="EP611">
        <v>0</v>
      </c>
      <c r="EQ611">
        <v>0</v>
      </c>
      <c r="ER611">
        <v>0</v>
      </c>
      <c r="ES611">
        <v>0</v>
      </c>
      <c r="ET611">
        <v>0</v>
      </c>
      <c r="EU611">
        <v>0</v>
      </c>
      <c r="EV611">
        <v>0</v>
      </c>
      <c r="EW611">
        <v>0</v>
      </c>
      <c r="EX611">
        <v>0</v>
      </c>
      <c r="EY611">
        <v>0</v>
      </c>
      <c r="EZ611">
        <v>0</v>
      </c>
      <c r="FA611">
        <v>0</v>
      </c>
      <c r="FB611">
        <v>0</v>
      </c>
      <c r="FC611">
        <v>0</v>
      </c>
      <c r="FD611">
        <v>0</v>
      </c>
      <c r="FE611">
        <v>0</v>
      </c>
      <c r="FF611">
        <v>0</v>
      </c>
      <c r="FG611">
        <v>0</v>
      </c>
      <c r="FH611">
        <v>0</v>
      </c>
      <c r="FI611">
        <v>0</v>
      </c>
      <c r="FJ611">
        <v>0</v>
      </c>
      <c r="FK611">
        <v>0</v>
      </c>
      <c r="FL611">
        <v>0</v>
      </c>
      <c r="FM611">
        <v>0</v>
      </c>
      <c r="FN611">
        <v>0</v>
      </c>
      <c r="FO611">
        <v>0</v>
      </c>
      <c r="FP611">
        <v>0</v>
      </c>
      <c r="FQ611">
        <v>0</v>
      </c>
      <c r="FR611">
        <v>0</v>
      </c>
      <c r="FS611">
        <v>0</v>
      </c>
      <c r="FT611">
        <v>0</v>
      </c>
      <c r="FU611">
        <v>0</v>
      </c>
      <c r="FV611">
        <v>0</v>
      </c>
      <c r="FW611">
        <v>0</v>
      </c>
      <c r="FX611">
        <v>0</v>
      </c>
      <c r="FY611">
        <v>0</v>
      </c>
      <c r="FZ611">
        <v>0</v>
      </c>
      <c r="GA611">
        <v>0</v>
      </c>
      <c r="GB611">
        <v>0</v>
      </c>
      <c r="GC611">
        <v>0</v>
      </c>
      <c r="GD611">
        <v>0</v>
      </c>
      <c r="GE611">
        <v>0</v>
      </c>
      <c r="GF611">
        <v>0</v>
      </c>
      <c r="GG611">
        <v>0</v>
      </c>
      <c r="GH611">
        <v>0</v>
      </c>
      <c r="GI611">
        <v>0</v>
      </c>
      <c r="GJ611">
        <v>0</v>
      </c>
      <c r="GK611">
        <v>0</v>
      </c>
      <c r="GL611">
        <v>0</v>
      </c>
      <c r="GM611">
        <v>0</v>
      </c>
      <c r="GN611">
        <v>0</v>
      </c>
      <c r="GO611">
        <v>0</v>
      </c>
      <c r="GP611">
        <v>0</v>
      </c>
      <c r="GQ611">
        <v>0</v>
      </c>
      <c r="GR611">
        <v>0</v>
      </c>
      <c r="GS611">
        <v>0</v>
      </c>
      <c r="GT611">
        <v>862308</v>
      </c>
      <c r="GU611">
        <v>0</v>
      </c>
      <c r="GV611">
        <v>0</v>
      </c>
      <c r="GW611">
        <v>0</v>
      </c>
      <c r="GX611">
        <v>0</v>
      </c>
      <c r="GY611">
        <v>0</v>
      </c>
      <c r="GZ611">
        <v>0</v>
      </c>
      <c r="HA611">
        <v>0</v>
      </c>
      <c r="HB611">
        <v>0</v>
      </c>
      <c r="HC611">
        <v>0</v>
      </c>
      <c r="HD611">
        <v>0</v>
      </c>
      <c r="HE611">
        <v>0</v>
      </c>
      <c r="HF611">
        <v>0</v>
      </c>
      <c r="HG611">
        <v>0</v>
      </c>
      <c r="HH611">
        <v>0</v>
      </c>
      <c r="HI611">
        <v>0</v>
      </c>
      <c r="HJ611">
        <v>0</v>
      </c>
      <c r="HK611">
        <v>0</v>
      </c>
      <c r="HL611">
        <v>0</v>
      </c>
      <c r="HM611">
        <v>0</v>
      </c>
      <c r="HN611">
        <v>0</v>
      </c>
      <c r="HO611">
        <v>0</v>
      </c>
      <c r="HP611">
        <v>0</v>
      </c>
      <c r="HQ611">
        <v>0</v>
      </c>
      <c r="HR611">
        <v>0</v>
      </c>
      <c r="HS611">
        <v>0</v>
      </c>
      <c r="HT611">
        <v>0</v>
      </c>
      <c r="HU611">
        <v>0</v>
      </c>
      <c r="HV611">
        <v>0</v>
      </c>
      <c r="HW611">
        <v>0</v>
      </c>
      <c r="HX611">
        <v>0</v>
      </c>
      <c r="HY611">
        <v>0</v>
      </c>
      <c r="HZ611">
        <v>0</v>
      </c>
      <c r="IA611">
        <v>0</v>
      </c>
      <c r="IB611">
        <v>0</v>
      </c>
      <c r="IC611">
        <v>0</v>
      </c>
      <c r="ID611">
        <v>0</v>
      </c>
      <c r="IE611">
        <v>0</v>
      </c>
      <c r="IF611">
        <v>0</v>
      </c>
      <c r="IG611">
        <v>0</v>
      </c>
      <c r="IH611">
        <v>0</v>
      </c>
      <c r="II611">
        <v>0</v>
      </c>
      <c r="IJ611">
        <v>0</v>
      </c>
      <c r="IK611">
        <v>0</v>
      </c>
      <c r="IL611">
        <v>0</v>
      </c>
      <c r="IM611">
        <v>0</v>
      </c>
      <c r="IN611">
        <v>0</v>
      </c>
      <c r="IO611">
        <v>0</v>
      </c>
      <c r="IP611">
        <v>0</v>
      </c>
    </row>
    <row r="612" spans="18:250" ht="16.5" hidden="1" customHeight="1">
      <c r="R612" s="95" t="s">
        <v>450</v>
      </c>
      <c r="S612" t="s">
        <v>1350</v>
      </c>
      <c r="T612">
        <v>2</v>
      </c>
      <c r="U612">
        <v>38</v>
      </c>
      <c r="V612" s="214" t="str">
        <f t="shared" si="9"/>
        <v>LTQ300238</v>
      </c>
      <c r="W612">
        <v>29580</v>
      </c>
      <c r="X612">
        <v>59160</v>
      </c>
      <c r="Y612">
        <v>88740</v>
      </c>
      <c r="Z612">
        <v>118320</v>
      </c>
      <c r="AA612">
        <v>147900</v>
      </c>
      <c r="AB612">
        <v>177480</v>
      </c>
      <c r="AC612">
        <v>207060</v>
      </c>
      <c r="AD612">
        <v>236640</v>
      </c>
      <c r="AE612">
        <v>266220</v>
      </c>
      <c r="AF612">
        <v>295800</v>
      </c>
      <c r="AG612">
        <v>325380</v>
      </c>
      <c r="AH612">
        <v>354960</v>
      </c>
      <c r="AI612">
        <v>384540</v>
      </c>
      <c r="AJ612">
        <v>414120</v>
      </c>
      <c r="AK612">
        <v>443700</v>
      </c>
      <c r="AL612">
        <v>473280</v>
      </c>
      <c r="AM612">
        <v>502860</v>
      </c>
      <c r="AN612">
        <v>532440</v>
      </c>
      <c r="AO612">
        <v>562020</v>
      </c>
      <c r="AP612">
        <v>591600</v>
      </c>
      <c r="AQ612">
        <v>621180</v>
      </c>
      <c r="AR612">
        <v>650760</v>
      </c>
      <c r="AS612">
        <v>680340</v>
      </c>
      <c r="AT612">
        <v>709920</v>
      </c>
      <c r="AU612">
        <v>739500</v>
      </c>
      <c r="AV612">
        <v>769080</v>
      </c>
      <c r="AW612">
        <v>798660</v>
      </c>
      <c r="AX612">
        <v>828240</v>
      </c>
      <c r="AY612">
        <v>857820</v>
      </c>
      <c r="AZ612">
        <v>887400</v>
      </c>
      <c r="BA612">
        <v>887400</v>
      </c>
      <c r="BB612">
        <v>887400</v>
      </c>
      <c r="BC612">
        <v>887400</v>
      </c>
      <c r="BD612">
        <v>887400</v>
      </c>
      <c r="BE612">
        <v>887400</v>
      </c>
      <c r="BF612">
        <v>887400</v>
      </c>
      <c r="BG612">
        <v>887400</v>
      </c>
      <c r="BH612">
        <v>887400</v>
      </c>
      <c r="BI612">
        <v>887400</v>
      </c>
      <c r="BJ612">
        <v>887400</v>
      </c>
      <c r="BK612">
        <v>887400</v>
      </c>
      <c r="BL612">
        <v>887400</v>
      </c>
      <c r="BM612">
        <v>887400</v>
      </c>
      <c r="BN612">
        <v>887400</v>
      </c>
      <c r="BO612">
        <v>887400</v>
      </c>
      <c r="BP612">
        <v>887400</v>
      </c>
      <c r="BQ612">
        <v>887400</v>
      </c>
      <c r="BR612">
        <v>887400</v>
      </c>
      <c r="BS612">
        <v>887400</v>
      </c>
      <c r="BT612">
        <v>887400</v>
      </c>
      <c r="BU612">
        <v>887400</v>
      </c>
      <c r="BV612">
        <v>887400</v>
      </c>
      <c r="BW612">
        <v>887400</v>
      </c>
      <c r="BX612">
        <v>887400</v>
      </c>
      <c r="BY612">
        <v>887400</v>
      </c>
      <c r="BZ612">
        <v>887400</v>
      </c>
      <c r="CA612">
        <v>887400</v>
      </c>
      <c r="CB612">
        <v>887400</v>
      </c>
      <c r="CC612">
        <v>887400</v>
      </c>
      <c r="CD612">
        <v>887400</v>
      </c>
      <c r="CE612">
        <v>887400</v>
      </c>
      <c r="CF612">
        <v>887400</v>
      </c>
      <c r="CG612">
        <v>0</v>
      </c>
      <c r="CH612">
        <v>0</v>
      </c>
      <c r="CI612">
        <v>0</v>
      </c>
      <c r="CJ612">
        <v>0</v>
      </c>
      <c r="CK612">
        <v>0</v>
      </c>
      <c r="CL612">
        <v>0</v>
      </c>
      <c r="CM612">
        <v>0</v>
      </c>
      <c r="CN612">
        <v>0</v>
      </c>
      <c r="CO612">
        <v>0</v>
      </c>
      <c r="CP612">
        <v>0</v>
      </c>
      <c r="CQ612">
        <v>0</v>
      </c>
      <c r="CR612">
        <v>0</v>
      </c>
      <c r="CS612">
        <v>0</v>
      </c>
      <c r="CT612">
        <v>0</v>
      </c>
      <c r="CU612">
        <v>0</v>
      </c>
      <c r="CV612">
        <v>0</v>
      </c>
      <c r="CW612">
        <v>0</v>
      </c>
      <c r="CX612">
        <v>0</v>
      </c>
      <c r="CY612">
        <v>0</v>
      </c>
      <c r="CZ612">
        <v>0</v>
      </c>
      <c r="DA612">
        <v>0</v>
      </c>
      <c r="DB612">
        <v>0</v>
      </c>
      <c r="DC612">
        <v>0</v>
      </c>
      <c r="DD612">
        <v>0</v>
      </c>
      <c r="DE612">
        <v>0</v>
      </c>
      <c r="DF612">
        <v>0</v>
      </c>
      <c r="DG612">
        <v>0</v>
      </c>
      <c r="DH612">
        <v>0</v>
      </c>
      <c r="DI612">
        <v>0</v>
      </c>
      <c r="DJ612">
        <v>0</v>
      </c>
      <c r="DK612">
        <v>0</v>
      </c>
      <c r="DL612">
        <v>0</v>
      </c>
      <c r="DM612">
        <v>0</v>
      </c>
      <c r="DN612">
        <v>0</v>
      </c>
      <c r="DO612">
        <v>0</v>
      </c>
      <c r="DP612">
        <v>0</v>
      </c>
      <c r="DQ612">
        <v>0</v>
      </c>
      <c r="DR612">
        <v>0</v>
      </c>
      <c r="DS612">
        <v>0</v>
      </c>
      <c r="DT612">
        <v>0</v>
      </c>
      <c r="DU612">
        <v>0</v>
      </c>
      <c r="DV612">
        <v>0</v>
      </c>
      <c r="DW612">
        <v>0</v>
      </c>
      <c r="DX612">
        <v>0</v>
      </c>
      <c r="DY612">
        <v>0</v>
      </c>
      <c r="DZ612">
        <v>0</v>
      </c>
      <c r="EA612">
        <v>0</v>
      </c>
      <c r="EB612">
        <v>0</v>
      </c>
      <c r="EC612">
        <v>0</v>
      </c>
      <c r="EE612" s="95" t="s">
        <v>450</v>
      </c>
      <c r="EF612" t="s">
        <v>1350</v>
      </c>
      <c r="EG612">
        <v>2</v>
      </c>
      <c r="EH612">
        <v>38</v>
      </c>
      <c r="EI612" s="216" t="str">
        <f t="shared" si="10"/>
        <v>LTQ300238</v>
      </c>
      <c r="EJ612">
        <v>0</v>
      </c>
      <c r="EK612">
        <v>0</v>
      </c>
      <c r="EL612">
        <v>0</v>
      </c>
      <c r="EM612">
        <v>0</v>
      </c>
      <c r="EN612">
        <v>0</v>
      </c>
      <c r="EO612">
        <v>0</v>
      </c>
      <c r="EP612">
        <v>0</v>
      </c>
      <c r="EQ612">
        <v>0</v>
      </c>
      <c r="ER612">
        <v>0</v>
      </c>
      <c r="ES612">
        <v>0</v>
      </c>
      <c r="ET612">
        <v>0</v>
      </c>
      <c r="EU612">
        <v>0</v>
      </c>
      <c r="EV612">
        <v>0</v>
      </c>
      <c r="EW612">
        <v>0</v>
      </c>
      <c r="EX612">
        <v>0</v>
      </c>
      <c r="EY612">
        <v>0</v>
      </c>
      <c r="EZ612">
        <v>0</v>
      </c>
      <c r="FA612">
        <v>0</v>
      </c>
      <c r="FB612">
        <v>0</v>
      </c>
      <c r="FC612">
        <v>0</v>
      </c>
      <c r="FD612">
        <v>0</v>
      </c>
      <c r="FE612">
        <v>0</v>
      </c>
      <c r="FF612">
        <v>0</v>
      </c>
      <c r="FG612">
        <v>0</v>
      </c>
      <c r="FH612">
        <v>0</v>
      </c>
      <c r="FI612">
        <v>0</v>
      </c>
      <c r="FJ612">
        <v>0</v>
      </c>
      <c r="FK612">
        <v>0</v>
      </c>
      <c r="FL612">
        <v>0</v>
      </c>
      <c r="FM612">
        <v>0</v>
      </c>
      <c r="FN612">
        <v>0</v>
      </c>
      <c r="FO612">
        <v>0</v>
      </c>
      <c r="FP612">
        <v>0</v>
      </c>
      <c r="FQ612">
        <v>0</v>
      </c>
      <c r="FR612">
        <v>0</v>
      </c>
      <c r="FS612">
        <v>0</v>
      </c>
      <c r="FT612">
        <v>0</v>
      </c>
      <c r="FU612">
        <v>0</v>
      </c>
      <c r="FV612">
        <v>0</v>
      </c>
      <c r="FW612">
        <v>0</v>
      </c>
      <c r="FX612">
        <v>0</v>
      </c>
      <c r="FY612">
        <v>0</v>
      </c>
      <c r="FZ612">
        <v>0</v>
      </c>
      <c r="GA612">
        <v>0</v>
      </c>
      <c r="GB612">
        <v>0</v>
      </c>
      <c r="GC612">
        <v>0</v>
      </c>
      <c r="GD612">
        <v>0</v>
      </c>
      <c r="GE612">
        <v>0</v>
      </c>
      <c r="GF612">
        <v>0</v>
      </c>
      <c r="GG612">
        <v>0</v>
      </c>
      <c r="GH612">
        <v>0</v>
      </c>
      <c r="GI612">
        <v>0</v>
      </c>
      <c r="GJ612">
        <v>0</v>
      </c>
      <c r="GK612">
        <v>0</v>
      </c>
      <c r="GL612">
        <v>0</v>
      </c>
      <c r="GM612">
        <v>0</v>
      </c>
      <c r="GN612">
        <v>0</v>
      </c>
      <c r="GO612">
        <v>0</v>
      </c>
      <c r="GP612">
        <v>0</v>
      </c>
      <c r="GQ612">
        <v>0</v>
      </c>
      <c r="GR612">
        <v>0</v>
      </c>
      <c r="GS612">
        <v>887400</v>
      </c>
      <c r="GT612">
        <v>0</v>
      </c>
      <c r="GU612">
        <v>0</v>
      </c>
      <c r="GV612">
        <v>0</v>
      </c>
      <c r="GW612">
        <v>0</v>
      </c>
      <c r="GX612">
        <v>0</v>
      </c>
      <c r="GY612">
        <v>0</v>
      </c>
      <c r="GZ612">
        <v>0</v>
      </c>
      <c r="HA612">
        <v>0</v>
      </c>
      <c r="HB612">
        <v>0</v>
      </c>
      <c r="HC612">
        <v>0</v>
      </c>
      <c r="HD612">
        <v>0</v>
      </c>
      <c r="HE612">
        <v>0</v>
      </c>
      <c r="HF612">
        <v>0</v>
      </c>
      <c r="HG612">
        <v>0</v>
      </c>
      <c r="HH612">
        <v>0</v>
      </c>
      <c r="HI612">
        <v>0</v>
      </c>
      <c r="HJ612">
        <v>0</v>
      </c>
      <c r="HK612">
        <v>0</v>
      </c>
      <c r="HL612">
        <v>0</v>
      </c>
      <c r="HM612">
        <v>0</v>
      </c>
      <c r="HN612">
        <v>0</v>
      </c>
      <c r="HO612">
        <v>0</v>
      </c>
      <c r="HP612">
        <v>0</v>
      </c>
      <c r="HQ612">
        <v>0</v>
      </c>
      <c r="HR612">
        <v>0</v>
      </c>
      <c r="HS612">
        <v>0</v>
      </c>
      <c r="HT612">
        <v>0</v>
      </c>
      <c r="HU612">
        <v>0</v>
      </c>
      <c r="HV612">
        <v>0</v>
      </c>
      <c r="HW612">
        <v>0</v>
      </c>
      <c r="HX612">
        <v>0</v>
      </c>
      <c r="HY612">
        <v>0</v>
      </c>
      <c r="HZ612">
        <v>0</v>
      </c>
      <c r="IA612">
        <v>0</v>
      </c>
      <c r="IB612">
        <v>0</v>
      </c>
      <c r="IC612">
        <v>0</v>
      </c>
      <c r="ID612">
        <v>0</v>
      </c>
      <c r="IE612">
        <v>0</v>
      </c>
      <c r="IF612">
        <v>0</v>
      </c>
      <c r="IG612">
        <v>0</v>
      </c>
      <c r="IH612">
        <v>0</v>
      </c>
      <c r="II612">
        <v>0</v>
      </c>
      <c r="IJ612">
        <v>0</v>
      </c>
      <c r="IK612">
        <v>0</v>
      </c>
      <c r="IL612">
        <v>0</v>
      </c>
      <c r="IM612">
        <v>0</v>
      </c>
      <c r="IN612">
        <v>0</v>
      </c>
      <c r="IO612">
        <v>0</v>
      </c>
      <c r="IP612">
        <v>0</v>
      </c>
    </row>
    <row r="613" spans="18:250" ht="16.5" hidden="1" customHeight="1">
      <c r="R613" s="95" t="s">
        <v>450</v>
      </c>
      <c r="S613" t="s">
        <v>1350</v>
      </c>
      <c r="T613">
        <v>2</v>
      </c>
      <c r="U613">
        <v>39</v>
      </c>
      <c r="V613" s="214" t="str">
        <f t="shared" si="9"/>
        <v>LTQ300239</v>
      </c>
      <c r="W613">
        <v>30314.400000000001</v>
      </c>
      <c r="X613">
        <v>60628.800000000003</v>
      </c>
      <c r="Y613">
        <v>90943.2</v>
      </c>
      <c r="Z613">
        <v>121257.60000000001</v>
      </c>
      <c r="AA613">
        <v>151572</v>
      </c>
      <c r="AB613">
        <v>181886.4</v>
      </c>
      <c r="AC613">
        <v>212200.8</v>
      </c>
      <c r="AD613">
        <v>242515.20000000001</v>
      </c>
      <c r="AE613">
        <v>272829.59999999998</v>
      </c>
      <c r="AF613">
        <v>303144</v>
      </c>
      <c r="AG613">
        <v>333458.40000000002</v>
      </c>
      <c r="AH613">
        <v>363772.8</v>
      </c>
      <c r="AI613">
        <v>394087.2</v>
      </c>
      <c r="AJ613">
        <v>424401.6</v>
      </c>
      <c r="AK613">
        <v>454716</v>
      </c>
      <c r="AL613">
        <v>485030.40000000002</v>
      </c>
      <c r="AM613">
        <v>515344.8</v>
      </c>
      <c r="AN613">
        <v>545659.19999999995</v>
      </c>
      <c r="AO613">
        <v>575973.6</v>
      </c>
      <c r="AP613">
        <v>606288</v>
      </c>
      <c r="AQ613">
        <v>636602.4</v>
      </c>
      <c r="AR613">
        <v>666916.80000000005</v>
      </c>
      <c r="AS613">
        <v>697231.2</v>
      </c>
      <c r="AT613">
        <v>727545.6</v>
      </c>
      <c r="AU613">
        <v>757860</v>
      </c>
      <c r="AV613">
        <v>788174.4</v>
      </c>
      <c r="AW613">
        <v>818488.8</v>
      </c>
      <c r="AX613">
        <v>848803.2</v>
      </c>
      <c r="AY613">
        <v>879117.6</v>
      </c>
      <c r="AZ613">
        <v>909432</v>
      </c>
      <c r="BA613">
        <v>909432</v>
      </c>
      <c r="BB613">
        <v>909432</v>
      </c>
      <c r="BC613">
        <v>909432</v>
      </c>
      <c r="BD613">
        <v>909432</v>
      </c>
      <c r="BE613">
        <v>909432</v>
      </c>
      <c r="BF613">
        <v>909432</v>
      </c>
      <c r="BG613">
        <v>909432</v>
      </c>
      <c r="BH613">
        <v>909432</v>
      </c>
      <c r="BI613">
        <v>909432</v>
      </c>
      <c r="BJ613">
        <v>909432</v>
      </c>
      <c r="BK613">
        <v>909432</v>
      </c>
      <c r="BL613">
        <v>909432</v>
      </c>
      <c r="BM613">
        <v>909432</v>
      </c>
      <c r="BN613">
        <v>909432</v>
      </c>
      <c r="BO613">
        <v>909432</v>
      </c>
      <c r="BP613">
        <v>909432</v>
      </c>
      <c r="BQ613">
        <v>909432</v>
      </c>
      <c r="BR613">
        <v>909432</v>
      </c>
      <c r="BS613">
        <v>909432</v>
      </c>
      <c r="BT613">
        <v>909432</v>
      </c>
      <c r="BU613">
        <v>909432</v>
      </c>
      <c r="BV613">
        <v>909432</v>
      </c>
      <c r="BW613">
        <v>909432</v>
      </c>
      <c r="BX613">
        <v>909432</v>
      </c>
      <c r="BY613">
        <v>909432</v>
      </c>
      <c r="BZ613">
        <v>909432</v>
      </c>
      <c r="CA613">
        <v>909432</v>
      </c>
      <c r="CB613">
        <v>909432</v>
      </c>
      <c r="CC613">
        <v>909432</v>
      </c>
      <c r="CD613">
        <v>909432</v>
      </c>
      <c r="CE613">
        <v>909432</v>
      </c>
      <c r="CF613">
        <v>0</v>
      </c>
      <c r="CG613">
        <v>0</v>
      </c>
      <c r="CH613">
        <v>0</v>
      </c>
      <c r="CI613">
        <v>0</v>
      </c>
      <c r="CJ613">
        <v>0</v>
      </c>
      <c r="CK613">
        <v>0</v>
      </c>
      <c r="CL613">
        <v>0</v>
      </c>
      <c r="CM613">
        <v>0</v>
      </c>
      <c r="CN613">
        <v>0</v>
      </c>
      <c r="CO613">
        <v>0</v>
      </c>
      <c r="CP613">
        <v>0</v>
      </c>
      <c r="CQ613">
        <v>0</v>
      </c>
      <c r="CR613">
        <v>0</v>
      </c>
      <c r="CS613">
        <v>0</v>
      </c>
      <c r="CT613">
        <v>0</v>
      </c>
      <c r="CU613">
        <v>0</v>
      </c>
      <c r="CV613">
        <v>0</v>
      </c>
      <c r="CW613">
        <v>0</v>
      </c>
      <c r="CX613">
        <v>0</v>
      </c>
      <c r="CY613">
        <v>0</v>
      </c>
      <c r="CZ613">
        <v>0</v>
      </c>
      <c r="DA613">
        <v>0</v>
      </c>
      <c r="DB613">
        <v>0</v>
      </c>
      <c r="DC613">
        <v>0</v>
      </c>
      <c r="DD613">
        <v>0</v>
      </c>
      <c r="DE613">
        <v>0</v>
      </c>
      <c r="DF613">
        <v>0</v>
      </c>
      <c r="DG613">
        <v>0</v>
      </c>
      <c r="DH613">
        <v>0</v>
      </c>
      <c r="DI613">
        <v>0</v>
      </c>
      <c r="DJ613">
        <v>0</v>
      </c>
      <c r="DK613">
        <v>0</v>
      </c>
      <c r="DL613">
        <v>0</v>
      </c>
      <c r="DM613">
        <v>0</v>
      </c>
      <c r="DN613">
        <v>0</v>
      </c>
      <c r="DO613">
        <v>0</v>
      </c>
      <c r="DP613">
        <v>0</v>
      </c>
      <c r="DQ613">
        <v>0</v>
      </c>
      <c r="DR613">
        <v>0</v>
      </c>
      <c r="DS613">
        <v>0</v>
      </c>
      <c r="DT613">
        <v>0</v>
      </c>
      <c r="DU613">
        <v>0</v>
      </c>
      <c r="DV613">
        <v>0</v>
      </c>
      <c r="DW613">
        <v>0</v>
      </c>
      <c r="DX613">
        <v>0</v>
      </c>
      <c r="DY613">
        <v>0</v>
      </c>
      <c r="DZ613">
        <v>0</v>
      </c>
      <c r="EA613">
        <v>0</v>
      </c>
      <c r="EB613">
        <v>0</v>
      </c>
      <c r="EC613">
        <v>0</v>
      </c>
      <c r="EE613" s="95" t="s">
        <v>450</v>
      </c>
      <c r="EF613" t="s">
        <v>1350</v>
      </c>
      <c r="EG613">
        <v>2</v>
      </c>
      <c r="EH613">
        <v>39</v>
      </c>
      <c r="EI613" s="216" t="str">
        <f t="shared" si="10"/>
        <v>LTQ300239</v>
      </c>
      <c r="EJ613">
        <v>0</v>
      </c>
      <c r="EK613">
        <v>0</v>
      </c>
      <c r="EL613">
        <v>0</v>
      </c>
      <c r="EM613">
        <v>0</v>
      </c>
      <c r="EN613">
        <v>0</v>
      </c>
      <c r="EO613">
        <v>0</v>
      </c>
      <c r="EP613">
        <v>0</v>
      </c>
      <c r="EQ613">
        <v>0</v>
      </c>
      <c r="ER613">
        <v>0</v>
      </c>
      <c r="ES613">
        <v>0</v>
      </c>
      <c r="ET613">
        <v>0</v>
      </c>
      <c r="EU613">
        <v>0</v>
      </c>
      <c r="EV613">
        <v>0</v>
      </c>
      <c r="EW613">
        <v>0</v>
      </c>
      <c r="EX613">
        <v>0</v>
      </c>
      <c r="EY613">
        <v>0</v>
      </c>
      <c r="EZ613">
        <v>0</v>
      </c>
      <c r="FA613">
        <v>0</v>
      </c>
      <c r="FB613">
        <v>0</v>
      </c>
      <c r="FC613">
        <v>0</v>
      </c>
      <c r="FD613">
        <v>0</v>
      </c>
      <c r="FE613">
        <v>0</v>
      </c>
      <c r="FF613">
        <v>0</v>
      </c>
      <c r="FG613">
        <v>0</v>
      </c>
      <c r="FH613">
        <v>0</v>
      </c>
      <c r="FI613">
        <v>0</v>
      </c>
      <c r="FJ613">
        <v>0</v>
      </c>
      <c r="FK613">
        <v>0</v>
      </c>
      <c r="FL613">
        <v>0</v>
      </c>
      <c r="FM613">
        <v>0</v>
      </c>
      <c r="FN613">
        <v>0</v>
      </c>
      <c r="FO613">
        <v>0</v>
      </c>
      <c r="FP613">
        <v>0</v>
      </c>
      <c r="FQ613">
        <v>0</v>
      </c>
      <c r="FR613">
        <v>0</v>
      </c>
      <c r="FS613">
        <v>0</v>
      </c>
      <c r="FT613">
        <v>0</v>
      </c>
      <c r="FU613">
        <v>0</v>
      </c>
      <c r="FV613">
        <v>0</v>
      </c>
      <c r="FW613">
        <v>0</v>
      </c>
      <c r="FX613">
        <v>0</v>
      </c>
      <c r="FY613">
        <v>0</v>
      </c>
      <c r="FZ613">
        <v>0</v>
      </c>
      <c r="GA613">
        <v>0</v>
      </c>
      <c r="GB613">
        <v>0</v>
      </c>
      <c r="GC613">
        <v>0</v>
      </c>
      <c r="GD613">
        <v>0</v>
      </c>
      <c r="GE613">
        <v>0</v>
      </c>
      <c r="GF613">
        <v>0</v>
      </c>
      <c r="GG613">
        <v>0</v>
      </c>
      <c r="GH613">
        <v>0</v>
      </c>
      <c r="GI613">
        <v>0</v>
      </c>
      <c r="GJ613">
        <v>0</v>
      </c>
      <c r="GK613">
        <v>0</v>
      </c>
      <c r="GL613">
        <v>0</v>
      </c>
      <c r="GM613">
        <v>0</v>
      </c>
      <c r="GN613">
        <v>0</v>
      </c>
      <c r="GO613">
        <v>0</v>
      </c>
      <c r="GP613">
        <v>0</v>
      </c>
      <c r="GQ613">
        <v>0</v>
      </c>
      <c r="GR613">
        <v>909432</v>
      </c>
      <c r="GS613">
        <v>0</v>
      </c>
      <c r="GT613">
        <v>0</v>
      </c>
      <c r="GU613">
        <v>0</v>
      </c>
      <c r="GV613">
        <v>0</v>
      </c>
      <c r="GW613">
        <v>0</v>
      </c>
      <c r="GX613">
        <v>0</v>
      </c>
      <c r="GY613">
        <v>0</v>
      </c>
      <c r="GZ613">
        <v>0</v>
      </c>
      <c r="HA613">
        <v>0</v>
      </c>
      <c r="HB613">
        <v>0</v>
      </c>
      <c r="HC613">
        <v>0</v>
      </c>
      <c r="HD613">
        <v>0</v>
      </c>
      <c r="HE613">
        <v>0</v>
      </c>
      <c r="HF613">
        <v>0</v>
      </c>
      <c r="HG613">
        <v>0</v>
      </c>
      <c r="HH613">
        <v>0</v>
      </c>
      <c r="HI613">
        <v>0</v>
      </c>
      <c r="HJ613">
        <v>0</v>
      </c>
      <c r="HK613">
        <v>0</v>
      </c>
      <c r="HL613">
        <v>0</v>
      </c>
      <c r="HM613">
        <v>0</v>
      </c>
      <c r="HN613">
        <v>0</v>
      </c>
      <c r="HO613">
        <v>0</v>
      </c>
      <c r="HP613">
        <v>0</v>
      </c>
      <c r="HQ613">
        <v>0</v>
      </c>
      <c r="HR613">
        <v>0</v>
      </c>
      <c r="HS613">
        <v>0</v>
      </c>
      <c r="HT613">
        <v>0</v>
      </c>
      <c r="HU613">
        <v>0</v>
      </c>
      <c r="HV613">
        <v>0</v>
      </c>
      <c r="HW613">
        <v>0</v>
      </c>
      <c r="HX613">
        <v>0</v>
      </c>
      <c r="HY613">
        <v>0</v>
      </c>
      <c r="HZ613">
        <v>0</v>
      </c>
      <c r="IA613">
        <v>0</v>
      </c>
      <c r="IB613">
        <v>0</v>
      </c>
      <c r="IC613">
        <v>0</v>
      </c>
      <c r="ID613">
        <v>0</v>
      </c>
      <c r="IE613">
        <v>0</v>
      </c>
      <c r="IF613">
        <v>0</v>
      </c>
      <c r="IG613">
        <v>0</v>
      </c>
      <c r="IH613">
        <v>0</v>
      </c>
      <c r="II613">
        <v>0</v>
      </c>
      <c r="IJ613">
        <v>0</v>
      </c>
      <c r="IK613">
        <v>0</v>
      </c>
      <c r="IL613">
        <v>0</v>
      </c>
      <c r="IM613">
        <v>0</v>
      </c>
      <c r="IN613">
        <v>0</v>
      </c>
      <c r="IO613">
        <v>0</v>
      </c>
      <c r="IP613">
        <v>0</v>
      </c>
    </row>
    <row r="614" spans="18:250" ht="16.5" hidden="1" customHeight="1">
      <c r="R614" s="95" t="s">
        <v>450</v>
      </c>
      <c r="S614" t="s">
        <v>1350</v>
      </c>
      <c r="T614">
        <v>2</v>
      </c>
      <c r="U614">
        <v>40</v>
      </c>
      <c r="V614" s="214" t="str">
        <f t="shared" si="9"/>
        <v>LTQ300240</v>
      </c>
      <c r="W614">
        <v>31038.6</v>
      </c>
      <c r="X614">
        <v>62077.2</v>
      </c>
      <c r="Y614">
        <v>93115.8</v>
      </c>
      <c r="Z614">
        <v>124154.4</v>
      </c>
      <c r="AA614">
        <v>155193</v>
      </c>
      <c r="AB614">
        <v>186231.6</v>
      </c>
      <c r="AC614">
        <v>217270.2</v>
      </c>
      <c r="AD614">
        <v>248308.8</v>
      </c>
      <c r="AE614">
        <v>279347.40000000002</v>
      </c>
      <c r="AF614">
        <v>310386</v>
      </c>
      <c r="AG614">
        <v>341424.6</v>
      </c>
      <c r="AH614">
        <v>372463.2</v>
      </c>
      <c r="AI614">
        <v>403501.8</v>
      </c>
      <c r="AJ614">
        <v>434540.4</v>
      </c>
      <c r="AK614">
        <v>465579</v>
      </c>
      <c r="AL614">
        <v>496617.6</v>
      </c>
      <c r="AM614">
        <v>527656.19999999995</v>
      </c>
      <c r="AN614">
        <v>558694.80000000005</v>
      </c>
      <c r="AO614">
        <v>589733.4</v>
      </c>
      <c r="AP614">
        <v>620772</v>
      </c>
      <c r="AQ614">
        <v>651810.6</v>
      </c>
      <c r="AR614">
        <v>682849.2</v>
      </c>
      <c r="AS614">
        <v>713887.8</v>
      </c>
      <c r="AT614">
        <v>744926.4</v>
      </c>
      <c r="AU614">
        <v>775965</v>
      </c>
      <c r="AV614">
        <v>807003.6</v>
      </c>
      <c r="AW614">
        <v>838042.2</v>
      </c>
      <c r="AX614">
        <v>869080.8</v>
      </c>
      <c r="AY614">
        <v>900119.4</v>
      </c>
      <c r="AZ614">
        <v>931158</v>
      </c>
      <c r="BA614">
        <v>931158</v>
      </c>
      <c r="BB614">
        <v>931158</v>
      </c>
      <c r="BC614">
        <v>931158</v>
      </c>
      <c r="BD614">
        <v>931158</v>
      </c>
      <c r="BE614">
        <v>931158</v>
      </c>
      <c r="BF614">
        <v>931158</v>
      </c>
      <c r="BG614">
        <v>931158</v>
      </c>
      <c r="BH614">
        <v>931158</v>
      </c>
      <c r="BI614">
        <v>931158</v>
      </c>
      <c r="BJ614">
        <v>931158</v>
      </c>
      <c r="BK614">
        <v>931158</v>
      </c>
      <c r="BL614">
        <v>931158</v>
      </c>
      <c r="BM614">
        <v>931158</v>
      </c>
      <c r="BN614">
        <v>931158</v>
      </c>
      <c r="BO614">
        <v>931158</v>
      </c>
      <c r="BP614">
        <v>931158</v>
      </c>
      <c r="BQ614">
        <v>931158</v>
      </c>
      <c r="BR614">
        <v>931158</v>
      </c>
      <c r="BS614">
        <v>931158</v>
      </c>
      <c r="BT614">
        <v>931158</v>
      </c>
      <c r="BU614">
        <v>931158</v>
      </c>
      <c r="BV614">
        <v>931158</v>
      </c>
      <c r="BW614">
        <v>931158</v>
      </c>
      <c r="BX614">
        <v>931158</v>
      </c>
      <c r="BY614">
        <v>931158</v>
      </c>
      <c r="BZ614">
        <v>931158</v>
      </c>
      <c r="CA614">
        <v>931158</v>
      </c>
      <c r="CB614">
        <v>931158</v>
      </c>
      <c r="CC614">
        <v>931158</v>
      </c>
      <c r="CD614">
        <v>931158</v>
      </c>
      <c r="CE614">
        <v>0</v>
      </c>
      <c r="CF614">
        <v>0</v>
      </c>
      <c r="CG614">
        <v>0</v>
      </c>
      <c r="CH614">
        <v>0</v>
      </c>
      <c r="CI614">
        <v>0</v>
      </c>
      <c r="CJ614">
        <v>0</v>
      </c>
      <c r="CK614">
        <v>0</v>
      </c>
      <c r="CL614">
        <v>0</v>
      </c>
      <c r="CM614">
        <v>0</v>
      </c>
      <c r="CN614">
        <v>0</v>
      </c>
      <c r="CO614">
        <v>0</v>
      </c>
      <c r="CP614">
        <v>0</v>
      </c>
      <c r="CQ614">
        <v>0</v>
      </c>
      <c r="CR614">
        <v>0</v>
      </c>
      <c r="CS614">
        <v>0</v>
      </c>
      <c r="CT614">
        <v>0</v>
      </c>
      <c r="CU614">
        <v>0</v>
      </c>
      <c r="CV614">
        <v>0</v>
      </c>
      <c r="CW614">
        <v>0</v>
      </c>
      <c r="CX614">
        <v>0</v>
      </c>
      <c r="CY614">
        <v>0</v>
      </c>
      <c r="CZ614">
        <v>0</v>
      </c>
      <c r="DA614">
        <v>0</v>
      </c>
      <c r="DB614">
        <v>0</v>
      </c>
      <c r="DC614">
        <v>0</v>
      </c>
      <c r="DD614">
        <v>0</v>
      </c>
      <c r="DE614">
        <v>0</v>
      </c>
      <c r="DF614">
        <v>0</v>
      </c>
      <c r="DG614">
        <v>0</v>
      </c>
      <c r="DH614">
        <v>0</v>
      </c>
      <c r="DI614">
        <v>0</v>
      </c>
      <c r="DJ614">
        <v>0</v>
      </c>
      <c r="DK614">
        <v>0</v>
      </c>
      <c r="DL614">
        <v>0</v>
      </c>
      <c r="DM614">
        <v>0</v>
      </c>
      <c r="DN614">
        <v>0</v>
      </c>
      <c r="DO614">
        <v>0</v>
      </c>
      <c r="DP614">
        <v>0</v>
      </c>
      <c r="DQ614">
        <v>0</v>
      </c>
      <c r="DR614">
        <v>0</v>
      </c>
      <c r="DS614">
        <v>0</v>
      </c>
      <c r="DT614">
        <v>0</v>
      </c>
      <c r="DU614">
        <v>0</v>
      </c>
      <c r="DV614">
        <v>0</v>
      </c>
      <c r="DW614">
        <v>0</v>
      </c>
      <c r="DX614">
        <v>0</v>
      </c>
      <c r="DY614">
        <v>0</v>
      </c>
      <c r="DZ614">
        <v>0</v>
      </c>
      <c r="EA614">
        <v>0</v>
      </c>
      <c r="EB614">
        <v>0</v>
      </c>
      <c r="EC614">
        <v>0</v>
      </c>
      <c r="EE614" s="95" t="s">
        <v>450</v>
      </c>
      <c r="EF614" t="s">
        <v>1350</v>
      </c>
      <c r="EG614">
        <v>2</v>
      </c>
      <c r="EH614">
        <v>40</v>
      </c>
      <c r="EI614" s="216" t="str">
        <f t="shared" si="10"/>
        <v>LTQ300240</v>
      </c>
      <c r="EJ614">
        <v>0</v>
      </c>
      <c r="EK614">
        <v>0</v>
      </c>
      <c r="EL614">
        <v>0</v>
      </c>
      <c r="EM614">
        <v>0</v>
      </c>
      <c r="EN614">
        <v>0</v>
      </c>
      <c r="EO614">
        <v>0</v>
      </c>
      <c r="EP614">
        <v>0</v>
      </c>
      <c r="EQ614">
        <v>0</v>
      </c>
      <c r="ER614">
        <v>0</v>
      </c>
      <c r="ES614">
        <v>0</v>
      </c>
      <c r="ET614">
        <v>0</v>
      </c>
      <c r="EU614">
        <v>0</v>
      </c>
      <c r="EV614">
        <v>0</v>
      </c>
      <c r="EW614">
        <v>0</v>
      </c>
      <c r="EX614">
        <v>0</v>
      </c>
      <c r="EY614">
        <v>0</v>
      </c>
      <c r="EZ614">
        <v>0</v>
      </c>
      <c r="FA614">
        <v>0</v>
      </c>
      <c r="FB614">
        <v>0</v>
      </c>
      <c r="FC614">
        <v>0</v>
      </c>
      <c r="FD614">
        <v>0</v>
      </c>
      <c r="FE614">
        <v>0</v>
      </c>
      <c r="FF614">
        <v>0</v>
      </c>
      <c r="FG614">
        <v>0</v>
      </c>
      <c r="FH614">
        <v>0</v>
      </c>
      <c r="FI614">
        <v>0</v>
      </c>
      <c r="FJ614">
        <v>0</v>
      </c>
      <c r="FK614">
        <v>0</v>
      </c>
      <c r="FL614">
        <v>0</v>
      </c>
      <c r="FM614">
        <v>0</v>
      </c>
      <c r="FN614">
        <v>0</v>
      </c>
      <c r="FO614">
        <v>0</v>
      </c>
      <c r="FP614">
        <v>0</v>
      </c>
      <c r="FQ614">
        <v>0</v>
      </c>
      <c r="FR614">
        <v>0</v>
      </c>
      <c r="FS614">
        <v>0</v>
      </c>
      <c r="FT614">
        <v>0</v>
      </c>
      <c r="FU614">
        <v>0</v>
      </c>
      <c r="FV614">
        <v>0</v>
      </c>
      <c r="FW614">
        <v>0</v>
      </c>
      <c r="FX614">
        <v>0</v>
      </c>
      <c r="FY614">
        <v>0</v>
      </c>
      <c r="FZ614">
        <v>0</v>
      </c>
      <c r="GA614">
        <v>0</v>
      </c>
      <c r="GB614">
        <v>0</v>
      </c>
      <c r="GC614">
        <v>0</v>
      </c>
      <c r="GD614">
        <v>0</v>
      </c>
      <c r="GE614">
        <v>0</v>
      </c>
      <c r="GF614">
        <v>0</v>
      </c>
      <c r="GG614">
        <v>0</v>
      </c>
      <c r="GH614">
        <v>0</v>
      </c>
      <c r="GI614">
        <v>0</v>
      </c>
      <c r="GJ614">
        <v>0</v>
      </c>
      <c r="GK614">
        <v>0</v>
      </c>
      <c r="GL614">
        <v>0</v>
      </c>
      <c r="GM614">
        <v>0</v>
      </c>
      <c r="GN614">
        <v>0</v>
      </c>
      <c r="GO614">
        <v>0</v>
      </c>
      <c r="GP614">
        <v>0</v>
      </c>
      <c r="GQ614">
        <v>931158</v>
      </c>
      <c r="GR614">
        <v>0</v>
      </c>
      <c r="GS614">
        <v>0</v>
      </c>
      <c r="GT614">
        <v>0</v>
      </c>
      <c r="GU614">
        <v>0</v>
      </c>
      <c r="GV614">
        <v>0</v>
      </c>
      <c r="GW614">
        <v>0</v>
      </c>
      <c r="GX614">
        <v>0</v>
      </c>
      <c r="GY614">
        <v>0</v>
      </c>
      <c r="GZ614">
        <v>0</v>
      </c>
      <c r="HA614">
        <v>0</v>
      </c>
      <c r="HB614">
        <v>0</v>
      </c>
      <c r="HC614">
        <v>0</v>
      </c>
      <c r="HD614">
        <v>0</v>
      </c>
      <c r="HE614">
        <v>0</v>
      </c>
      <c r="HF614">
        <v>0</v>
      </c>
      <c r="HG614">
        <v>0</v>
      </c>
      <c r="HH614">
        <v>0</v>
      </c>
      <c r="HI614">
        <v>0</v>
      </c>
      <c r="HJ614">
        <v>0</v>
      </c>
      <c r="HK614">
        <v>0</v>
      </c>
      <c r="HL614">
        <v>0</v>
      </c>
      <c r="HM614">
        <v>0</v>
      </c>
      <c r="HN614">
        <v>0</v>
      </c>
      <c r="HO614">
        <v>0</v>
      </c>
      <c r="HP614">
        <v>0</v>
      </c>
      <c r="HQ614">
        <v>0</v>
      </c>
      <c r="HR614">
        <v>0</v>
      </c>
      <c r="HS614">
        <v>0</v>
      </c>
      <c r="HT614">
        <v>0</v>
      </c>
      <c r="HU614">
        <v>0</v>
      </c>
      <c r="HV614">
        <v>0</v>
      </c>
      <c r="HW614">
        <v>0</v>
      </c>
      <c r="HX614">
        <v>0</v>
      </c>
      <c r="HY614">
        <v>0</v>
      </c>
      <c r="HZ614">
        <v>0</v>
      </c>
      <c r="IA614">
        <v>0</v>
      </c>
      <c r="IB614">
        <v>0</v>
      </c>
      <c r="IC614">
        <v>0</v>
      </c>
      <c r="ID614">
        <v>0</v>
      </c>
      <c r="IE614">
        <v>0</v>
      </c>
      <c r="IF614">
        <v>0</v>
      </c>
      <c r="IG614">
        <v>0</v>
      </c>
      <c r="IH614">
        <v>0</v>
      </c>
      <c r="II614">
        <v>0</v>
      </c>
      <c r="IJ614">
        <v>0</v>
      </c>
      <c r="IK614">
        <v>0</v>
      </c>
      <c r="IL614">
        <v>0</v>
      </c>
      <c r="IM614">
        <v>0</v>
      </c>
      <c r="IN614">
        <v>0</v>
      </c>
      <c r="IO614">
        <v>0</v>
      </c>
      <c r="IP614">
        <v>0</v>
      </c>
    </row>
    <row r="615" spans="18:250" ht="16.5" hidden="1" customHeight="1">
      <c r="R615" s="95" t="s">
        <v>450</v>
      </c>
      <c r="S615" t="s">
        <v>1350</v>
      </c>
      <c r="T615">
        <v>2</v>
      </c>
      <c r="U615">
        <v>41</v>
      </c>
      <c r="V615" s="214" t="str">
        <f t="shared" ref="V615:V678" si="11">S615&amp;TEXT(T615,"00")&amp;TEXT(U615,"00")</f>
        <v>LTQ300241</v>
      </c>
      <c r="W615">
        <v>32395.200000000001</v>
      </c>
      <c r="X615">
        <v>64790.400000000001</v>
      </c>
      <c r="Y615">
        <v>97185.600000000006</v>
      </c>
      <c r="Z615">
        <v>129580.8</v>
      </c>
      <c r="AA615">
        <v>161976</v>
      </c>
      <c r="AB615">
        <v>194371.20000000001</v>
      </c>
      <c r="AC615">
        <v>226766.4</v>
      </c>
      <c r="AD615">
        <v>259161.60000000001</v>
      </c>
      <c r="AE615">
        <v>291556.8</v>
      </c>
      <c r="AF615">
        <v>323952</v>
      </c>
      <c r="AG615">
        <v>356347.2</v>
      </c>
      <c r="AH615">
        <v>388742.40000000002</v>
      </c>
      <c r="AI615">
        <v>421137.6</v>
      </c>
      <c r="AJ615">
        <v>453532.8</v>
      </c>
      <c r="AK615">
        <v>485928</v>
      </c>
      <c r="AL615">
        <v>518323.20000000001</v>
      </c>
      <c r="AM615">
        <v>550718.4</v>
      </c>
      <c r="AN615">
        <v>583113.6</v>
      </c>
      <c r="AO615">
        <v>615508.80000000005</v>
      </c>
      <c r="AP615">
        <v>647904</v>
      </c>
      <c r="AQ615">
        <v>680299.2</v>
      </c>
      <c r="AR615">
        <v>712694.4</v>
      </c>
      <c r="AS615">
        <v>745089.6</v>
      </c>
      <c r="AT615">
        <v>777484.80000000005</v>
      </c>
      <c r="AU615">
        <v>809880</v>
      </c>
      <c r="AV615">
        <v>842275.2</v>
      </c>
      <c r="AW615">
        <v>874670.4</v>
      </c>
      <c r="AX615">
        <v>907065.6</v>
      </c>
      <c r="AY615">
        <v>939460.8</v>
      </c>
      <c r="AZ615">
        <v>971856</v>
      </c>
      <c r="BA615">
        <v>971856</v>
      </c>
      <c r="BB615">
        <v>971856</v>
      </c>
      <c r="BC615">
        <v>971856</v>
      </c>
      <c r="BD615">
        <v>971856</v>
      </c>
      <c r="BE615">
        <v>971856</v>
      </c>
      <c r="BF615">
        <v>971856</v>
      </c>
      <c r="BG615">
        <v>971856</v>
      </c>
      <c r="BH615">
        <v>971856</v>
      </c>
      <c r="BI615">
        <v>971856</v>
      </c>
      <c r="BJ615">
        <v>971856</v>
      </c>
      <c r="BK615">
        <v>971856</v>
      </c>
      <c r="BL615">
        <v>971856</v>
      </c>
      <c r="BM615">
        <v>971856</v>
      </c>
      <c r="BN615">
        <v>971856</v>
      </c>
      <c r="BO615">
        <v>971856</v>
      </c>
      <c r="BP615">
        <v>971856</v>
      </c>
      <c r="BQ615">
        <v>971856</v>
      </c>
      <c r="BR615">
        <v>971856</v>
      </c>
      <c r="BS615">
        <v>971856</v>
      </c>
      <c r="BT615">
        <v>971856</v>
      </c>
      <c r="BU615">
        <v>971856</v>
      </c>
      <c r="BV615">
        <v>971856</v>
      </c>
      <c r="BW615">
        <v>971856</v>
      </c>
      <c r="BX615">
        <v>971856</v>
      </c>
      <c r="BY615">
        <v>971856</v>
      </c>
      <c r="BZ615">
        <v>971856</v>
      </c>
      <c r="CA615">
        <v>971856</v>
      </c>
      <c r="CB615">
        <v>971856</v>
      </c>
      <c r="CC615">
        <v>971856</v>
      </c>
      <c r="CD615">
        <v>0</v>
      </c>
      <c r="CE615">
        <v>0</v>
      </c>
      <c r="CF615">
        <v>0</v>
      </c>
      <c r="CG615">
        <v>0</v>
      </c>
      <c r="CH615">
        <v>0</v>
      </c>
      <c r="CI615">
        <v>0</v>
      </c>
      <c r="CJ615">
        <v>0</v>
      </c>
      <c r="CK615">
        <v>0</v>
      </c>
      <c r="CL615">
        <v>0</v>
      </c>
      <c r="CM615">
        <v>0</v>
      </c>
      <c r="CN615">
        <v>0</v>
      </c>
      <c r="CO615">
        <v>0</v>
      </c>
      <c r="CP615">
        <v>0</v>
      </c>
      <c r="CQ615">
        <v>0</v>
      </c>
      <c r="CR615">
        <v>0</v>
      </c>
      <c r="CS615">
        <v>0</v>
      </c>
      <c r="CT615">
        <v>0</v>
      </c>
      <c r="CU615">
        <v>0</v>
      </c>
      <c r="CV615">
        <v>0</v>
      </c>
      <c r="CW615">
        <v>0</v>
      </c>
      <c r="CX615">
        <v>0</v>
      </c>
      <c r="CY615">
        <v>0</v>
      </c>
      <c r="CZ615">
        <v>0</v>
      </c>
      <c r="DA615">
        <v>0</v>
      </c>
      <c r="DB615">
        <v>0</v>
      </c>
      <c r="DC615">
        <v>0</v>
      </c>
      <c r="DD615">
        <v>0</v>
      </c>
      <c r="DE615">
        <v>0</v>
      </c>
      <c r="DF615">
        <v>0</v>
      </c>
      <c r="DG615">
        <v>0</v>
      </c>
      <c r="DH615">
        <v>0</v>
      </c>
      <c r="DI615">
        <v>0</v>
      </c>
      <c r="DJ615">
        <v>0</v>
      </c>
      <c r="DK615">
        <v>0</v>
      </c>
      <c r="DL615">
        <v>0</v>
      </c>
      <c r="DM615">
        <v>0</v>
      </c>
      <c r="DN615">
        <v>0</v>
      </c>
      <c r="DO615">
        <v>0</v>
      </c>
      <c r="DP615">
        <v>0</v>
      </c>
      <c r="DQ615">
        <v>0</v>
      </c>
      <c r="DR615">
        <v>0</v>
      </c>
      <c r="DS615">
        <v>0</v>
      </c>
      <c r="DT615">
        <v>0</v>
      </c>
      <c r="DU615">
        <v>0</v>
      </c>
      <c r="DV615">
        <v>0</v>
      </c>
      <c r="DW615">
        <v>0</v>
      </c>
      <c r="DX615">
        <v>0</v>
      </c>
      <c r="DY615">
        <v>0</v>
      </c>
      <c r="DZ615">
        <v>0</v>
      </c>
      <c r="EA615">
        <v>0</v>
      </c>
      <c r="EB615">
        <v>0</v>
      </c>
      <c r="EC615">
        <v>0</v>
      </c>
      <c r="EE615" s="95" t="s">
        <v>450</v>
      </c>
      <c r="EF615" t="s">
        <v>1350</v>
      </c>
      <c r="EG615">
        <v>2</v>
      </c>
      <c r="EH615">
        <v>41</v>
      </c>
      <c r="EI615" s="216" t="str">
        <f t="shared" ref="EI615:EI678" si="12">EF615&amp;TEXT(EG615,"00")&amp;TEXT(EH615,"00")</f>
        <v>LTQ300241</v>
      </c>
      <c r="EJ615">
        <v>0</v>
      </c>
      <c r="EK615">
        <v>0</v>
      </c>
      <c r="EL615">
        <v>0</v>
      </c>
      <c r="EM615">
        <v>0</v>
      </c>
      <c r="EN615">
        <v>0</v>
      </c>
      <c r="EO615">
        <v>0</v>
      </c>
      <c r="EP615">
        <v>0</v>
      </c>
      <c r="EQ615">
        <v>0</v>
      </c>
      <c r="ER615">
        <v>0</v>
      </c>
      <c r="ES615">
        <v>0</v>
      </c>
      <c r="ET615">
        <v>0</v>
      </c>
      <c r="EU615">
        <v>0</v>
      </c>
      <c r="EV615">
        <v>0</v>
      </c>
      <c r="EW615">
        <v>0</v>
      </c>
      <c r="EX615">
        <v>0</v>
      </c>
      <c r="EY615">
        <v>0</v>
      </c>
      <c r="EZ615">
        <v>0</v>
      </c>
      <c r="FA615">
        <v>0</v>
      </c>
      <c r="FB615">
        <v>0</v>
      </c>
      <c r="FC615">
        <v>0</v>
      </c>
      <c r="FD615">
        <v>0</v>
      </c>
      <c r="FE615">
        <v>0</v>
      </c>
      <c r="FF615">
        <v>0</v>
      </c>
      <c r="FG615">
        <v>0</v>
      </c>
      <c r="FH615">
        <v>0</v>
      </c>
      <c r="FI615">
        <v>0</v>
      </c>
      <c r="FJ615">
        <v>0</v>
      </c>
      <c r="FK615">
        <v>0</v>
      </c>
      <c r="FL615">
        <v>0</v>
      </c>
      <c r="FM615">
        <v>0</v>
      </c>
      <c r="FN615">
        <v>0</v>
      </c>
      <c r="FO615">
        <v>0</v>
      </c>
      <c r="FP615">
        <v>0</v>
      </c>
      <c r="FQ615">
        <v>0</v>
      </c>
      <c r="FR615">
        <v>0</v>
      </c>
      <c r="FS615">
        <v>0</v>
      </c>
      <c r="FT615">
        <v>0</v>
      </c>
      <c r="FU615">
        <v>0</v>
      </c>
      <c r="FV615">
        <v>0</v>
      </c>
      <c r="FW615">
        <v>0</v>
      </c>
      <c r="FX615">
        <v>0</v>
      </c>
      <c r="FY615">
        <v>0</v>
      </c>
      <c r="FZ615">
        <v>0</v>
      </c>
      <c r="GA615">
        <v>0</v>
      </c>
      <c r="GB615">
        <v>0</v>
      </c>
      <c r="GC615">
        <v>0</v>
      </c>
      <c r="GD615">
        <v>0</v>
      </c>
      <c r="GE615">
        <v>0</v>
      </c>
      <c r="GF615">
        <v>0</v>
      </c>
      <c r="GG615">
        <v>0</v>
      </c>
      <c r="GH615">
        <v>0</v>
      </c>
      <c r="GI615">
        <v>0</v>
      </c>
      <c r="GJ615">
        <v>0</v>
      </c>
      <c r="GK615">
        <v>0</v>
      </c>
      <c r="GL615">
        <v>0</v>
      </c>
      <c r="GM615">
        <v>0</v>
      </c>
      <c r="GN615">
        <v>0</v>
      </c>
      <c r="GO615">
        <v>0</v>
      </c>
      <c r="GP615">
        <v>971856</v>
      </c>
      <c r="GQ615">
        <v>0</v>
      </c>
      <c r="GR615">
        <v>0</v>
      </c>
      <c r="GS615">
        <v>0</v>
      </c>
      <c r="GT615">
        <v>0</v>
      </c>
      <c r="GU615">
        <v>0</v>
      </c>
      <c r="GV615">
        <v>0</v>
      </c>
      <c r="GW615">
        <v>0</v>
      </c>
      <c r="GX615">
        <v>0</v>
      </c>
      <c r="GY615">
        <v>0</v>
      </c>
      <c r="GZ615">
        <v>0</v>
      </c>
      <c r="HA615">
        <v>0</v>
      </c>
      <c r="HB615">
        <v>0</v>
      </c>
      <c r="HC615">
        <v>0</v>
      </c>
      <c r="HD615">
        <v>0</v>
      </c>
      <c r="HE615">
        <v>0</v>
      </c>
      <c r="HF615">
        <v>0</v>
      </c>
      <c r="HG615">
        <v>0</v>
      </c>
      <c r="HH615">
        <v>0</v>
      </c>
      <c r="HI615">
        <v>0</v>
      </c>
      <c r="HJ615">
        <v>0</v>
      </c>
      <c r="HK615">
        <v>0</v>
      </c>
      <c r="HL615">
        <v>0</v>
      </c>
      <c r="HM615">
        <v>0</v>
      </c>
      <c r="HN615">
        <v>0</v>
      </c>
      <c r="HO615">
        <v>0</v>
      </c>
      <c r="HP615">
        <v>0</v>
      </c>
      <c r="HQ615">
        <v>0</v>
      </c>
      <c r="HR615">
        <v>0</v>
      </c>
      <c r="HS615">
        <v>0</v>
      </c>
      <c r="HT615">
        <v>0</v>
      </c>
      <c r="HU615">
        <v>0</v>
      </c>
      <c r="HV615">
        <v>0</v>
      </c>
      <c r="HW615">
        <v>0</v>
      </c>
      <c r="HX615">
        <v>0</v>
      </c>
      <c r="HY615">
        <v>0</v>
      </c>
      <c r="HZ615">
        <v>0</v>
      </c>
      <c r="IA615">
        <v>0</v>
      </c>
      <c r="IB615">
        <v>0</v>
      </c>
      <c r="IC615">
        <v>0</v>
      </c>
      <c r="ID615">
        <v>0</v>
      </c>
      <c r="IE615">
        <v>0</v>
      </c>
      <c r="IF615">
        <v>0</v>
      </c>
      <c r="IG615">
        <v>0</v>
      </c>
      <c r="IH615">
        <v>0</v>
      </c>
      <c r="II615">
        <v>0</v>
      </c>
      <c r="IJ615">
        <v>0</v>
      </c>
      <c r="IK615">
        <v>0</v>
      </c>
      <c r="IL615">
        <v>0</v>
      </c>
      <c r="IM615">
        <v>0</v>
      </c>
      <c r="IN615">
        <v>0</v>
      </c>
      <c r="IO615">
        <v>0</v>
      </c>
      <c r="IP615">
        <v>0</v>
      </c>
    </row>
    <row r="616" spans="18:250" ht="16.5" hidden="1" customHeight="1">
      <c r="R616" s="95" t="s">
        <v>450</v>
      </c>
      <c r="S616" t="s">
        <v>1350</v>
      </c>
      <c r="T616">
        <v>2</v>
      </c>
      <c r="U616">
        <v>42</v>
      </c>
      <c r="V616" s="214" t="str">
        <f t="shared" si="11"/>
        <v>LTQ300242</v>
      </c>
      <c r="W616">
        <v>33853.800000000003</v>
      </c>
      <c r="X616">
        <v>67707.600000000006</v>
      </c>
      <c r="Y616">
        <v>101561.4</v>
      </c>
      <c r="Z616">
        <v>135415.20000000001</v>
      </c>
      <c r="AA616">
        <v>169269</v>
      </c>
      <c r="AB616">
        <v>203122.8</v>
      </c>
      <c r="AC616">
        <v>236976.6</v>
      </c>
      <c r="AD616">
        <v>270830.40000000002</v>
      </c>
      <c r="AE616">
        <v>304684.2</v>
      </c>
      <c r="AF616">
        <v>338538</v>
      </c>
      <c r="AG616">
        <v>372391.8</v>
      </c>
      <c r="AH616">
        <v>406245.6</v>
      </c>
      <c r="AI616">
        <v>440099.4</v>
      </c>
      <c r="AJ616">
        <v>473953.2</v>
      </c>
      <c r="AK616">
        <v>507807</v>
      </c>
      <c r="AL616">
        <v>541660.80000000005</v>
      </c>
      <c r="AM616">
        <v>575514.6</v>
      </c>
      <c r="AN616">
        <v>609368.4</v>
      </c>
      <c r="AO616">
        <v>643222.19999999995</v>
      </c>
      <c r="AP616">
        <v>677076</v>
      </c>
      <c r="AQ616">
        <v>710929.8</v>
      </c>
      <c r="AR616">
        <v>744783.6</v>
      </c>
      <c r="AS616">
        <v>778637.4</v>
      </c>
      <c r="AT616">
        <v>812491.2</v>
      </c>
      <c r="AU616">
        <v>846345</v>
      </c>
      <c r="AV616">
        <v>880198.8</v>
      </c>
      <c r="AW616">
        <v>914052.6</v>
      </c>
      <c r="AX616">
        <v>947906.4</v>
      </c>
      <c r="AY616">
        <v>981760.2</v>
      </c>
      <c r="AZ616">
        <v>1015614</v>
      </c>
      <c r="BA616">
        <v>1015614</v>
      </c>
      <c r="BB616">
        <v>1015614</v>
      </c>
      <c r="BC616">
        <v>1015614</v>
      </c>
      <c r="BD616">
        <v>1015614</v>
      </c>
      <c r="BE616">
        <v>1015614</v>
      </c>
      <c r="BF616">
        <v>1015614</v>
      </c>
      <c r="BG616">
        <v>1015614</v>
      </c>
      <c r="BH616">
        <v>1015614</v>
      </c>
      <c r="BI616">
        <v>1015614</v>
      </c>
      <c r="BJ616">
        <v>1015614</v>
      </c>
      <c r="BK616">
        <v>1015614</v>
      </c>
      <c r="BL616">
        <v>1015614</v>
      </c>
      <c r="BM616">
        <v>1015614</v>
      </c>
      <c r="BN616">
        <v>1015614</v>
      </c>
      <c r="BO616">
        <v>1015614</v>
      </c>
      <c r="BP616">
        <v>1015614</v>
      </c>
      <c r="BQ616">
        <v>1015614</v>
      </c>
      <c r="BR616">
        <v>1015614</v>
      </c>
      <c r="BS616">
        <v>1015614</v>
      </c>
      <c r="BT616">
        <v>1015614</v>
      </c>
      <c r="BU616">
        <v>1015614</v>
      </c>
      <c r="BV616">
        <v>1015614</v>
      </c>
      <c r="BW616">
        <v>1015614</v>
      </c>
      <c r="BX616">
        <v>1015614</v>
      </c>
      <c r="BY616">
        <v>1015614</v>
      </c>
      <c r="BZ616">
        <v>1015614</v>
      </c>
      <c r="CA616">
        <v>1015614</v>
      </c>
      <c r="CB616">
        <v>1015614</v>
      </c>
      <c r="CC616">
        <v>0</v>
      </c>
      <c r="CD616">
        <v>0</v>
      </c>
      <c r="CE616">
        <v>0</v>
      </c>
      <c r="CF616">
        <v>0</v>
      </c>
      <c r="CG616">
        <v>0</v>
      </c>
      <c r="CH616">
        <v>0</v>
      </c>
      <c r="CI616">
        <v>0</v>
      </c>
      <c r="CJ616">
        <v>0</v>
      </c>
      <c r="CK616">
        <v>0</v>
      </c>
      <c r="CL616">
        <v>0</v>
      </c>
      <c r="CM616">
        <v>0</v>
      </c>
      <c r="CN616">
        <v>0</v>
      </c>
      <c r="CO616">
        <v>0</v>
      </c>
      <c r="CP616">
        <v>0</v>
      </c>
      <c r="CQ616">
        <v>0</v>
      </c>
      <c r="CR616">
        <v>0</v>
      </c>
      <c r="CS616">
        <v>0</v>
      </c>
      <c r="CT616">
        <v>0</v>
      </c>
      <c r="CU616">
        <v>0</v>
      </c>
      <c r="CV616">
        <v>0</v>
      </c>
      <c r="CW616">
        <v>0</v>
      </c>
      <c r="CX616">
        <v>0</v>
      </c>
      <c r="CY616">
        <v>0</v>
      </c>
      <c r="CZ616">
        <v>0</v>
      </c>
      <c r="DA616">
        <v>0</v>
      </c>
      <c r="DB616">
        <v>0</v>
      </c>
      <c r="DC616">
        <v>0</v>
      </c>
      <c r="DD616">
        <v>0</v>
      </c>
      <c r="DE616">
        <v>0</v>
      </c>
      <c r="DF616">
        <v>0</v>
      </c>
      <c r="DG616">
        <v>0</v>
      </c>
      <c r="DH616">
        <v>0</v>
      </c>
      <c r="DI616">
        <v>0</v>
      </c>
      <c r="DJ616">
        <v>0</v>
      </c>
      <c r="DK616">
        <v>0</v>
      </c>
      <c r="DL616">
        <v>0</v>
      </c>
      <c r="DM616">
        <v>0</v>
      </c>
      <c r="DN616">
        <v>0</v>
      </c>
      <c r="DO616">
        <v>0</v>
      </c>
      <c r="DP616">
        <v>0</v>
      </c>
      <c r="DQ616">
        <v>0</v>
      </c>
      <c r="DR616">
        <v>0</v>
      </c>
      <c r="DS616">
        <v>0</v>
      </c>
      <c r="DT616">
        <v>0</v>
      </c>
      <c r="DU616">
        <v>0</v>
      </c>
      <c r="DV616">
        <v>0</v>
      </c>
      <c r="DW616">
        <v>0</v>
      </c>
      <c r="DX616">
        <v>0</v>
      </c>
      <c r="DY616">
        <v>0</v>
      </c>
      <c r="DZ616">
        <v>0</v>
      </c>
      <c r="EA616">
        <v>0</v>
      </c>
      <c r="EB616">
        <v>0</v>
      </c>
      <c r="EC616">
        <v>0</v>
      </c>
      <c r="EE616" s="95" t="s">
        <v>450</v>
      </c>
      <c r="EF616" t="s">
        <v>1350</v>
      </c>
      <c r="EG616">
        <v>2</v>
      </c>
      <c r="EH616">
        <v>42</v>
      </c>
      <c r="EI616" s="216" t="str">
        <f t="shared" si="12"/>
        <v>LTQ300242</v>
      </c>
      <c r="EJ616">
        <v>0</v>
      </c>
      <c r="EK616">
        <v>0</v>
      </c>
      <c r="EL616">
        <v>0</v>
      </c>
      <c r="EM616">
        <v>0</v>
      </c>
      <c r="EN616">
        <v>0</v>
      </c>
      <c r="EO616">
        <v>0</v>
      </c>
      <c r="EP616">
        <v>0</v>
      </c>
      <c r="EQ616">
        <v>0</v>
      </c>
      <c r="ER616">
        <v>0</v>
      </c>
      <c r="ES616">
        <v>0</v>
      </c>
      <c r="ET616">
        <v>0</v>
      </c>
      <c r="EU616">
        <v>0</v>
      </c>
      <c r="EV616">
        <v>0</v>
      </c>
      <c r="EW616">
        <v>0</v>
      </c>
      <c r="EX616">
        <v>0</v>
      </c>
      <c r="EY616">
        <v>0</v>
      </c>
      <c r="EZ616">
        <v>0</v>
      </c>
      <c r="FA616">
        <v>0</v>
      </c>
      <c r="FB616">
        <v>0</v>
      </c>
      <c r="FC616">
        <v>0</v>
      </c>
      <c r="FD616">
        <v>0</v>
      </c>
      <c r="FE616">
        <v>0</v>
      </c>
      <c r="FF616">
        <v>0</v>
      </c>
      <c r="FG616">
        <v>0</v>
      </c>
      <c r="FH616">
        <v>0</v>
      </c>
      <c r="FI616">
        <v>0</v>
      </c>
      <c r="FJ616">
        <v>0</v>
      </c>
      <c r="FK616">
        <v>0</v>
      </c>
      <c r="FL616">
        <v>0</v>
      </c>
      <c r="FM616">
        <v>0</v>
      </c>
      <c r="FN616">
        <v>0</v>
      </c>
      <c r="FO616">
        <v>0</v>
      </c>
      <c r="FP616">
        <v>0</v>
      </c>
      <c r="FQ616">
        <v>0</v>
      </c>
      <c r="FR616">
        <v>0</v>
      </c>
      <c r="FS616">
        <v>0</v>
      </c>
      <c r="FT616">
        <v>0</v>
      </c>
      <c r="FU616">
        <v>0</v>
      </c>
      <c r="FV616">
        <v>0</v>
      </c>
      <c r="FW616">
        <v>0</v>
      </c>
      <c r="FX616">
        <v>0</v>
      </c>
      <c r="FY616">
        <v>0</v>
      </c>
      <c r="FZ616">
        <v>0</v>
      </c>
      <c r="GA616">
        <v>0</v>
      </c>
      <c r="GB616">
        <v>0</v>
      </c>
      <c r="GC616">
        <v>0</v>
      </c>
      <c r="GD616">
        <v>0</v>
      </c>
      <c r="GE616">
        <v>0</v>
      </c>
      <c r="GF616">
        <v>0</v>
      </c>
      <c r="GG616">
        <v>0</v>
      </c>
      <c r="GH616">
        <v>0</v>
      </c>
      <c r="GI616">
        <v>0</v>
      </c>
      <c r="GJ616">
        <v>0</v>
      </c>
      <c r="GK616">
        <v>0</v>
      </c>
      <c r="GL616">
        <v>0</v>
      </c>
      <c r="GM616">
        <v>0</v>
      </c>
      <c r="GN616">
        <v>0</v>
      </c>
      <c r="GO616">
        <v>1015614</v>
      </c>
      <c r="GP616">
        <v>0</v>
      </c>
      <c r="GQ616">
        <v>0</v>
      </c>
      <c r="GR616">
        <v>0</v>
      </c>
      <c r="GS616">
        <v>0</v>
      </c>
      <c r="GT616">
        <v>0</v>
      </c>
      <c r="GU616">
        <v>0</v>
      </c>
      <c r="GV616">
        <v>0</v>
      </c>
      <c r="GW616">
        <v>0</v>
      </c>
      <c r="GX616">
        <v>0</v>
      </c>
      <c r="GY616">
        <v>0</v>
      </c>
      <c r="GZ616">
        <v>0</v>
      </c>
      <c r="HA616">
        <v>0</v>
      </c>
      <c r="HB616">
        <v>0</v>
      </c>
      <c r="HC616">
        <v>0</v>
      </c>
      <c r="HD616">
        <v>0</v>
      </c>
      <c r="HE616">
        <v>0</v>
      </c>
      <c r="HF616">
        <v>0</v>
      </c>
      <c r="HG616">
        <v>0</v>
      </c>
      <c r="HH616">
        <v>0</v>
      </c>
      <c r="HI616">
        <v>0</v>
      </c>
      <c r="HJ616">
        <v>0</v>
      </c>
      <c r="HK616">
        <v>0</v>
      </c>
      <c r="HL616">
        <v>0</v>
      </c>
      <c r="HM616">
        <v>0</v>
      </c>
      <c r="HN616">
        <v>0</v>
      </c>
      <c r="HO616">
        <v>0</v>
      </c>
      <c r="HP616">
        <v>0</v>
      </c>
      <c r="HQ616">
        <v>0</v>
      </c>
      <c r="HR616">
        <v>0</v>
      </c>
      <c r="HS616">
        <v>0</v>
      </c>
      <c r="HT616">
        <v>0</v>
      </c>
      <c r="HU616">
        <v>0</v>
      </c>
      <c r="HV616">
        <v>0</v>
      </c>
      <c r="HW616">
        <v>0</v>
      </c>
      <c r="HX616">
        <v>0</v>
      </c>
      <c r="HY616">
        <v>0</v>
      </c>
      <c r="HZ616">
        <v>0</v>
      </c>
      <c r="IA616">
        <v>0</v>
      </c>
      <c r="IB616">
        <v>0</v>
      </c>
      <c r="IC616">
        <v>0</v>
      </c>
      <c r="ID616">
        <v>0</v>
      </c>
      <c r="IE616">
        <v>0</v>
      </c>
      <c r="IF616">
        <v>0</v>
      </c>
      <c r="IG616">
        <v>0</v>
      </c>
      <c r="IH616">
        <v>0</v>
      </c>
      <c r="II616">
        <v>0</v>
      </c>
      <c r="IJ616">
        <v>0</v>
      </c>
      <c r="IK616">
        <v>0</v>
      </c>
      <c r="IL616">
        <v>0</v>
      </c>
      <c r="IM616">
        <v>0</v>
      </c>
      <c r="IN616">
        <v>0</v>
      </c>
      <c r="IO616">
        <v>0</v>
      </c>
      <c r="IP616">
        <v>0</v>
      </c>
    </row>
    <row r="617" spans="18:250" ht="16.5" hidden="1" customHeight="1">
      <c r="R617" s="95" t="s">
        <v>450</v>
      </c>
      <c r="S617" t="s">
        <v>1350</v>
      </c>
      <c r="T617">
        <v>2</v>
      </c>
      <c r="U617">
        <v>43</v>
      </c>
      <c r="V617" s="214" t="str">
        <f t="shared" si="11"/>
        <v>LTQ300243</v>
      </c>
      <c r="W617">
        <v>35200.199999999997</v>
      </c>
      <c r="X617">
        <v>70400.399999999994</v>
      </c>
      <c r="Y617">
        <v>105600.6</v>
      </c>
      <c r="Z617">
        <v>140800.79999999999</v>
      </c>
      <c r="AA617">
        <v>176001</v>
      </c>
      <c r="AB617">
        <v>211201.2</v>
      </c>
      <c r="AC617">
        <v>246401.4</v>
      </c>
      <c r="AD617">
        <v>281601.59999999998</v>
      </c>
      <c r="AE617">
        <v>316801.8</v>
      </c>
      <c r="AF617">
        <v>352002</v>
      </c>
      <c r="AG617">
        <v>387202.2</v>
      </c>
      <c r="AH617">
        <v>422402.4</v>
      </c>
      <c r="AI617">
        <v>457602.6</v>
      </c>
      <c r="AJ617">
        <v>492802.8</v>
      </c>
      <c r="AK617">
        <v>528003</v>
      </c>
      <c r="AL617">
        <v>563203.19999999995</v>
      </c>
      <c r="AM617">
        <v>598403.4</v>
      </c>
      <c r="AN617">
        <v>633603.6</v>
      </c>
      <c r="AO617">
        <v>668803.80000000005</v>
      </c>
      <c r="AP617">
        <v>704004</v>
      </c>
      <c r="AQ617">
        <v>739204.2</v>
      </c>
      <c r="AR617">
        <v>774404.4</v>
      </c>
      <c r="AS617">
        <v>809604.6</v>
      </c>
      <c r="AT617">
        <v>844804.8</v>
      </c>
      <c r="AU617">
        <v>880005</v>
      </c>
      <c r="AV617">
        <v>915205.2</v>
      </c>
      <c r="AW617">
        <v>950405.4</v>
      </c>
      <c r="AX617">
        <v>985605.6</v>
      </c>
      <c r="AY617">
        <v>1020805.8</v>
      </c>
      <c r="AZ617">
        <v>1056006</v>
      </c>
      <c r="BA617">
        <v>1056006</v>
      </c>
      <c r="BB617">
        <v>1056006</v>
      </c>
      <c r="BC617">
        <v>1056006</v>
      </c>
      <c r="BD617">
        <v>1056006</v>
      </c>
      <c r="BE617">
        <v>1056006</v>
      </c>
      <c r="BF617">
        <v>1056006</v>
      </c>
      <c r="BG617">
        <v>1056006</v>
      </c>
      <c r="BH617">
        <v>1056006</v>
      </c>
      <c r="BI617">
        <v>1056006</v>
      </c>
      <c r="BJ617">
        <v>1056006</v>
      </c>
      <c r="BK617">
        <v>1056006</v>
      </c>
      <c r="BL617">
        <v>1056006</v>
      </c>
      <c r="BM617">
        <v>1056006</v>
      </c>
      <c r="BN617">
        <v>1056006</v>
      </c>
      <c r="BO617">
        <v>1056006</v>
      </c>
      <c r="BP617">
        <v>1056006</v>
      </c>
      <c r="BQ617">
        <v>1056006</v>
      </c>
      <c r="BR617">
        <v>1056006</v>
      </c>
      <c r="BS617">
        <v>1056006</v>
      </c>
      <c r="BT617">
        <v>1056006</v>
      </c>
      <c r="BU617">
        <v>1056006</v>
      </c>
      <c r="BV617">
        <v>1056006</v>
      </c>
      <c r="BW617">
        <v>1056006</v>
      </c>
      <c r="BX617">
        <v>1056006</v>
      </c>
      <c r="BY617">
        <v>1056006</v>
      </c>
      <c r="BZ617">
        <v>1056006</v>
      </c>
      <c r="CA617">
        <v>1056006</v>
      </c>
      <c r="CB617">
        <v>0</v>
      </c>
      <c r="CC617">
        <v>0</v>
      </c>
      <c r="CD617">
        <v>0</v>
      </c>
      <c r="CE617">
        <v>0</v>
      </c>
      <c r="CF617">
        <v>0</v>
      </c>
      <c r="CG617">
        <v>0</v>
      </c>
      <c r="CH617">
        <v>0</v>
      </c>
      <c r="CI617">
        <v>0</v>
      </c>
      <c r="CJ617">
        <v>0</v>
      </c>
      <c r="CK617">
        <v>0</v>
      </c>
      <c r="CL617">
        <v>0</v>
      </c>
      <c r="CM617">
        <v>0</v>
      </c>
      <c r="CN617">
        <v>0</v>
      </c>
      <c r="CO617">
        <v>0</v>
      </c>
      <c r="CP617">
        <v>0</v>
      </c>
      <c r="CQ617">
        <v>0</v>
      </c>
      <c r="CR617">
        <v>0</v>
      </c>
      <c r="CS617">
        <v>0</v>
      </c>
      <c r="CT617">
        <v>0</v>
      </c>
      <c r="CU617">
        <v>0</v>
      </c>
      <c r="CV617">
        <v>0</v>
      </c>
      <c r="CW617">
        <v>0</v>
      </c>
      <c r="CX617">
        <v>0</v>
      </c>
      <c r="CY617">
        <v>0</v>
      </c>
      <c r="CZ617">
        <v>0</v>
      </c>
      <c r="DA617">
        <v>0</v>
      </c>
      <c r="DB617">
        <v>0</v>
      </c>
      <c r="DC617">
        <v>0</v>
      </c>
      <c r="DD617">
        <v>0</v>
      </c>
      <c r="DE617">
        <v>0</v>
      </c>
      <c r="DF617">
        <v>0</v>
      </c>
      <c r="DG617">
        <v>0</v>
      </c>
      <c r="DH617">
        <v>0</v>
      </c>
      <c r="DI617">
        <v>0</v>
      </c>
      <c r="DJ617">
        <v>0</v>
      </c>
      <c r="DK617">
        <v>0</v>
      </c>
      <c r="DL617">
        <v>0</v>
      </c>
      <c r="DM617">
        <v>0</v>
      </c>
      <c r="DN617">
        <v>0</v>
      </c>
      <c r="DO617">
        <v>0</v>
      </c>
      <c r="DP617">
        <v>0</v>
      </c>
      <c r="DQ617">
        <v>0</v>
      </c>
      <c r="DR617">
        <v>0</v>
      </c>
      <c r="DS617">
        <v>0</v>
      </c>
      <c r="DT617">
        <v>0</v>
      </c>
      <c r="DU617">
        <v>0</v>
      </c>
      <c r="DV617">
        <v>0</v>
      </c>
      <c r="DW617">
        <v>0</v>
      </c>
      <c r="DX617">
        <v>0</v>
      </c>
      <c r="DY617">
        <v>0</v>
      </c>
      <c r="DZ617">
        <v>0</v>
      </c>
      <c r="EA617">
        <v>0</v>
      </c>
      <c r="EB617">
        <v>0</v>
      </c>
      <c r="EC617">
        <v>0</v>
      </c>
      <c r="EE617" s="95" t="s">
        <v>450</v>
      </c>
      <c r="EF617" t="s">
        <v>1350</v>
      </c>
      <c r="EG617">
        <v>2</v>
      </c>
      <c r="EH617">
        <v>43</v>
      </c>
      <c r="EI617" s="216" t="str">
        <f t="shared" si="12"/>
        <v>LTQ300243</v>
      </c>
      <c r="EJ617">
        <v>0</v>
      </c>
      <c r="EK617">
        <v>0</v>
      </c>
      <c r="EL617">
        <v>0</v>
      </c>
      <c r="EM617">
        <v>0</v>
      </c>
      <c r="EN617">
        <v>0</v>
      </c>
      <c r="EO617">
        <v>0</v>
      </c>
      <c r="EP617">
        <v>0</v>
      </c>
      <c r="EQ617">
        <v>0</v>
      </c>
      <c r="ER617">
        <v>0</v>
      </c>
      <c r="ES617">
        <v>0</v>
      </c>
      <c r="ET617">
        <v>0</v>
      </c>
      <c r="EU617">
        <v>0</v>
      </c>
      <c r="EV617">
        <v>0</v>
      </c>
      <c r="EW617">
        <v>0</v>
      </c>
      <c r="EX617">
        <v>0</v>
      </c>
      <c r="EY617">
        <v>0</v>
      </c>
      <c r="EZ617">
        <v>0</v>
      </c>
      <c r="FA617">
        <v>0</v>
      </c>
      <c r="FB617">
        <v>0</v>
      </c>
      <c r="FC617">
        <v>0</v>
      </c>
      <c r="FD617">
        <v>0</v>
      </c>
      <c r="FE617">
        <v>0</v>
      </c>
      <c r="FF617">
        <v>0</v>
      </c>
      <c r="FG617">
        <v>0</v>
      </c>
      <c r="FH617">
        <v>0</v>
      </c>
      <c r="FI617">
        <v>0</v>
      </c>
      <c r="FJ617">
        <v>0</v>
      </c>
      <c r="FK617">
        <v>0</v>
      </c>
      <c r="FL617">
        <v>0</v>
      </c>
      <c r="FM617">
        <v>0</v>
      </c>
      <c r="FN617">
        <v>0</v>
      </c>
      <c r="FO617">
        <v>0</v>
      </c>
      <c r="FP617">
        <v>0</v>
      </c>
      <c r="FQ617">
        <v>0</v>
      </c>
      <c r="FR617">
        <v>0</v>
      </c>
      <c r="FS617">
        <v>0</v>
      </c>
      <c r="FT617">
        <v>0</v>
      </c>
      <c r="FU617">
        <v>0</v>
      </c>
      <c r="FV617">
        <v>0</v>
      </c>
      <c r="FW617">
        <v>0</v>
      </c>
      <c r="FX617">
        <v>0</v>
      </c>
      <c r="FY617">
        <v>0</v>
      </c>
      <c r="FZ617">
        <v>0</v>
      </c>
      <c r="GA617">
        <v>0</v>
      </c>
      <c r="GB617">
        <v>0</v>
      </c>
      <c r="GC617">
        <v>0</v>
      </c>
      <c r="GD617">
        <v>0</v>
      </c>
      <c r="GE617">
        <v>0</v>
      </c>
      <c r="GF617">
        <v>0</v>
      </c>
      <c r="GG617">
        <v>0</v>
      </c>
      <c r="GH617">
        <v>0</v>
      </c>
      <c r="GI617">
        <v>0</v>
      </c>
      <c r="GJ617">
        <v>0</v>
      </c>
      <c r="GK617">
        <v>0</v>
      </c>
      <c r="GL617">
        <v>0</v>
      </c>
      <c r="GM617">
        <v>0</v>
      </c>
      <c r="GN617">
        <v>1056006</v>
      </c>
      <c r="GO617">
        <v>0</v>
      </c>
      <c r="GP617">
        <v>0</v>
      </c>
      <c r="GQ617">
        <v>0</v>
      </c>
      <c r="GR617">
        <v>0</v>
      </c>
      <c r="GS617">
        <v>0</v>
      </c>
      <c r="GT617">
        <v>0</v>
      </c>
      <c r="GU617">
        <v>0</v>
      </c>
      <c r="GV617">
        <v>0</v>
      </c>
      <c r="GW617">
        <v>0</v>
      </c>
      <c r="GX617">
        <v>0</v>
      </c>
      <c r="GY617">
        <v>0</v>
      </c>
      <c r="GZ617">
        <v>0</v>
      </c>
      <c r="HA617">
        <v>0</v>
      </c>
      <c r="HB617">
        <v>0</v>
      </c>
      <c r="HC617">
        <v>0</v>
      </c>
      <c r="HD617">
        <v>0</v>
      </c>
      <c r="HE617">
        <v>0</v>
      </c>
      <c r="HF617">
        <v>0</v>
      </c>
      <c r="HG617">
        <v>0</v>
      </c>
      <c r="HH617">
        <v>0</v>
      </c>
      <c r="HI617">
        <v>0</v>
      </c>
      <c r="HJ617">
        <v>0</v>
      </c>
      <c r="HK617">
        <v>0</v>
      </c>
      <c r="HL617">
        <v>0</v>
      </c>
      <c r="HM617">
        <v>0</v>
      </c>
      <c r="HN617">
        <v>0</v>
      </c>
      <c r="HO617">
        <v>0</v>
      </c>
      <c r="HP617">
        <v>0</v>
      </c>
      <c r="HQ617">
        <v>0</v>
      </c>
      <c r="HR617">
        <v>0</v>
      </c>
      <c r="HS617">
        <v>0</v>
      </c>
      <c r="HT617">
        <v>0</v>
      </c>
      <c r="HU617">
        <v>0</v>
      </c>
      <c r="HV617">
        <v>0</v>
      </c>
      <c r="HW617">
        <v>0</v>
      </c>
      <c r="HX617">
        <v>0</v>
      </c>
      <c r="HY617">
        <v>0</v>
      </c>
      <c r="HZ617">
        <v>0</v>
      </c>
      <c r="IA617">
        <v>0</v>
      </c>
      <c r="IB617">
        <v>0</v>
      </c>
      <c r="IC617">
        <v>0</v>
      </c>
      <c r="ID617">
        <v>0</v>
      </c>
      <c r="IE617">
        <v>0</v>
      </c>
      <c r="IF617">
        <v>0</v>
      </c>
      <c r="IG617">
        <v>0</v>
      </c>
      <c r="IH617">
        <v>0</v>
      </c>
      <c r="II617">
        <v>0</v>
      </c>
      <c r="IJ617">
        <v>0</v>
      </c>
      <c r="IK617">
        <v>0</v>
      </c>
      <c r="IL617">
        <v>0</v>
      </c>
      <c r="IM617">
        <v>0</v>
      </c>
      <c r="IN617">
        <v>0</v>
      </c>
      <c r="IO617">
        <v>0</v>
      </c>
      <c r="IP617">
        <v>0</v>
      </c>
    </row>
    <row r="618" spans="18:250" ht="16.5" hidden="1" customHeight="1">
      <c r="R618" s="95" t="s">
        <v>450</v>
      </c>
      <c r="S618" t="s">
        <v>1350</v>
      </c>
      <c r="T618">
        <v>2</v>
      </c>
      <c r="U618">
        <v>44</v>
      </c>
      <c r="V618" s="214" t="str">
        <f t="shared" si="11"/>
        <v>LTQ300244</v>
      </c>
      <c r="W618">
        <v>36648.6</v>
      </c>
      <c r="X618">
        <v>73297.2</v>
      </c>
      <c r="Y618">
        <v>109945.8</v>
      </c>
      <c r="Z618">
        <v>146594.4</v>
      </c>
      <c r="AA618">
        <v>183243</v>
      </c>
      <c r="AB618">
        <v>219891.6</v>
      </c>
      <c r="AC618">
        <v>256540.2</v>
      </c>
      <c r="AD618">
        <v>293188.8</v>
      </c>
      <c r="AE618">
        <v>329837.40000000002</v>
      </c>
      <c r="AF618">
        <v>366486</v>
      </c>
      <c r="AG618">
        <v>403134.6</v>
      </c>
      <c r="AH618">
        <v>439783.2</v>
      </c>
      <c r="AI618">
        <v>476431.8</v>
      </c>
      <c r="AJ618">
        <v>513080.4</v>
      </c>
      <c r="AK618">
        <v>549729</v>
      </c>
      <c r="AL618">
        <v>586377.6</v>
      </c>
      <c r="AM618">
        <v>623026.19999999995</v>
      </c>
      <c r="AN618">
        <v>659674.80000000005</v>
      </c>
      <c r="AO618">
        <v>696323.4</v>
      </c>
      <c r="AP618">
        <v>732972</v>
      </c>
      <c r="AQ618">
        <v>769620.6</v>
      </c>
      <c r="AR618">
        <v>806269.2</v>
      </c>
      <c r="AS618">
        <v>842917.8</v>
      </c>
      <c r="AT618">
        <v>879566.4</v>
      </c>
      <c r="AU618">
        <v>916215</v>
      </c>
      <c r="AV618">
        <v>952863.6</v>
      </c>
      <c r="AW618">
        <v>989512.2</v>
      </c>
      <c r="AX618">
        <v>1026160.8</v>
      </c>
      <c r="AY618">
        <v>1062809.3999999999</v>
      </c>
      <c r="AZ618">
        <v>1099458</v>
      </c>
      <c r="BA618">
        <v>1099458</v>
      </c>
      <c r="BB618">
        <v>1099458</v>
      </c>
      <c r="BC618">
        <v>1099458</v>
      </c>
      <c r="BD618">
        <v>1099458</v>
      </c>
      <c r="BE618">
        <v>1099458</v>
      </c>
      <c r="BF618">
        <v>1099458</v>
      </c>
      <c r="BG618">
        <v>1099458</v>
      </c>
      <c r="BH618">
        <v>1099458</v>
      </c>
      <c r="BI618">
        <v>1099458</v>
      </c>
      <c r="BJ618">
        <v>1099458</v>
      </c>
      <c r="BK618">
        <v>1099458</v>
      </c>
      <c r="BL618">
        <v>1099458</v>
      </c>
      <c r="BM618">
        <v>1099458</v>
      </c>
      <c r="BN618">
        <v>1099458</v>
      </c>
      <c r="BO618">
        <v>1099458</v>
      </c>
      <c r="BP618">
        <v>1099458</v>
      </c>
      <c r="BQ618">
        <v>1099458</v>
      </c>
      <c r="BR618">
        <v>1099458</v>
      </c>
      <c r="BS618">
        <v>1099458</v>
      </c>
      <c r="BT618">
        <v>1099458</v>
      </c>
      <c r="BU618">
        <v>1099458</v>
      </c>
      <c r="BV618">
        <v>1099458</v>
      </c>
      <c r="BW618">
        <v>1099458</v>
      </c>
      <c r="BX618">
        <v>1099458</v>
      </c>
      <c r="BY618">
        <v>1099458</v>
      </c>
      <c r="BZ618">
        <v>1099458</v>
      </c>
      <c r="CA618">
        <v>0</v>
      </c>
      <c r="CB618">
        <v>0</v>
      </c>
      <c r="CC618">
        <v>0</v>
      </c>
      <c r="CD618">
        <v>0</v>
      </c>
      <c r="CE618">
        <v>0</v>
      </c>
      <c r="CF618">
        <v>0</v>
      </c>
      <c r="CG618">
        <v>0</v>
      </c>
      <c r="CH618">
        <v>0</v>
      </c>
      <c r="CI618">
        <v>0</v>
      </c>
      <c r="CJ618">
        <v>0</v>
      </c>
      <c r="CK618">
        <v>0</v>
      </c>
      <c r="CL618">
        <v>0</v>
      </c>
      <c r="CM618">
        <v>0</v>
      </c>
      <c r="CN618">
        <v>0</v>
      </c>
      <c r="CO618">
        <v>0</v>
      </c>
      <c r="CP618">
        <v>0</v>
      </c>
      <c r="CQ618">
        <v>0</v>
      </c>
      <c r="CR618">
        <v>0</v>
      </c>
      <c r="CS618">
        <v>0</v>
      </c>
      <c r="CT618">
        <v>0</v>
      </c>
      <c r="CU618">
        <v>0</v>
      </c>
      <c r="CV618">
        <v>0</v>
      </c>
      <c r="CW618">
        <v>0</v>
      </c>
      <c r="CX618">
        <v>0</v>
      </c>
      <c r="CY618">
        <v>0</v>
      </c>
      <c r="CZ618">
        <v>0</v>
      </c>
      <c r="DA618">
        <v>0</v>
      </c>
      <c r="DB618">
        <v>0</v>
      </c>
      <c r="DC618">
        <v>0</v>
      </c>
      <c r="DD618">
        <v>0</v>
      </c>
      <c r="DE618">
        <v>0</v>
      </c>
      <c r="DF618">
        <v>0</v>
      </c>
      <c r="DG618">
        <v>0</v>
      </c>
      <c r="DH618">
        <v>0</v>
      </c>
      <c r="DI618">
        <v>0</v>
      </c>
      <c r="DJ618">
        <v>0</v>
      </c>
      <c r="DK618">
        <v>0</v>
      </c>
      <c r="DL618">
        <v>0</v>
      </c>
      <c r="DM618">
        <v>0</v>
      </c>
      <c r="DN618">
        <v>0</v>
      </c>
      <c r="DO618">
        <v>0</v>
      </c>
      <c r="DP618">
        <v>0</v>
      </c>
      <c r="DQ618">
        <v>0</v>
      </c>
      <c r="DR618">
        <v>0</v>
      </c>
      <c r="DS618">
        <v>0</v>
      </c>
      <c r="DT618">
        <v>0</v>
      </c>
      <c r="DU618">
        <v>0</v>
      </c>
      <c r="DV618">
        <v>0</v>
      </c>
      <c r="DW618">
        <v>0</v>
      </c>
      <c r="DX618">
        <v>0</v>
      </c>
      <c r="DY618">
        <v>0</v>
      </c>
      <c r="DZ618">
        <v>0</v>
      </c>
      <c r="EA618">
        <v>0</v>
      </c>
      <c r="EB618">
        <v>0</v>
      </c>
      <c r="EC618">
        <v>0</v>
      </c>
      <c r="EE618" s="95" t="s">
        <v>450</v>
      </c>
      <c r="EF618" t="s">
        <v>1350</v>
      </c>
      <c r="EG618">
        <v>2</v>
      </c>
      <c r="EH618">
        <v>44</v>
      </c>
      <c r="EI618" s="216" t="str">
        <f t="shared" si="12"/>
        <v>LTQ300244</v>
      </c>
      <c r="EJ618">
        <v>0</v>
      </c>
      <c r="EK618">
        <v>0</v>
      </c>
      <c r="EL618">
        <v>0</v>
      </c>
      <c r="EM618">
        <v>0</v>
      </c>
      <c r="EN618">
        <v>0</v>
      </c>
      <c r="EO618">
        <v>0</v>
      </c>
      <c r="EP618">
        <v>0</v>
      </c>
      <c r="EQ618">
        <v>0</v>
      </c>
      <c r="ER618">
        <v>0</v>
      </c>
      <c r="ES618">
        <v>0</v>
      </c>
      <c r="ET618">
        <v>0</v>
      </c>
      <c r="EU618">
        <v>0</v>
      </c>
      <c r="EV618">
        <v>0</v>
      </c>
      <c r="EW618">
        <v>0</v>
      </c>
      <c r="EX618">
        <v>0</v>
      </c>
      <c r="EY618">
        <v>0</v>
      </c>
      <c r="EZ618">
        <v>0</v>
      </c>
      <c r="FA618">
        <v>0</v>
      </c>
      <c r="FB618">
        <v>0</v>
      </c>
      <c r="FC618">
        <v>0</v>
      </c>
      <c r="FD618">
        <v>0</v>
      </c>
      <c r="FE618">
        <v>0</v>
      </c>
      <c r="FF618">
        <v>0</v>
      </c>
      <c r="FG618">
        <v>0</v>
      </c>
      <c r="FH618">
        <v>0</v>
      </c>
      <c r="FI618">
        <v>0</v>
      </c>
      <c r="FJ618">
        <v>0</v>
      </c>
      <c r="FK618">
        <v>0</v>
      </c>
      <c r="FL618">
        <v>0</v>
      </c>
      <c r="FM618">
        <v>0</v>
      </c>
      <c r="FN618">
        <v>0</v>
      </c>
      <c r="FO618">
        <v>0</v>
      </c>
      <c r="FP618">
        <v>0</v>
      </c>
      <c r="FQ618">
        <v>0</v>
      </c>
      <c r="FR618">
        <v>0</v>
      </c>
      <c r="FS618">
        <v>0</v>
      </c>
      <c r="FT618">
        <v>0</v>
      </c>
      <c r="FU618">
        <v>0</v>
      </c>
      <c r="FV618">
        <v>0</v>
      </c>
      <c r="FW618">
        <v>0</v>
      </c>
      <c r="FX618">
        <v>0</v>
      </c>
      <c r="FY618">
        <v>0</v>
      </c>
      <c r="FZ618">
        <v>0</v>
      </c>
      <c r="GA618">
        <v>0</v>
      </c>
      <c r="GB618">
        <v>0</v>
      </c>
      <c r="GC618">
        <v>0</v>
      </c>
      <c r="GD618">
        <v>0</v>
      </c>
      <c r="GE618">
        <v>0</v>
      </c>
      <c r="GF618">
        <v>0</v>
      </c>
      <c r="GG618">
        <v>0</v>
      </c>
      <c r="GH618">
        <v>0</v>
      </c>
      <c r="GI618">
        <v>0</v>
      </c>
      <c r="GJ618">
        <v>0</v>
      </c>
      <c r="GK618">
        <v>0</v>
      </c>
      <c r="GL618">
        <v>0</v>
      </c>
      <c r="GM618">
        <v>1099458</v>
      </c>
      <c r="GN618">
        <v>0</v>
      </c>
      <c r="GO618">
        <v>0</v>
      </c>
      <c r="GP618">
        <v>0</v>
      </c>
      <c r="GQ618">
        <v>0</v>
      </c>
      <c r="GR618">
        <v>0</v>
      </c>
      <c r="GS618">
        <v>0</v>
      </c>
      <c r="GT618">
        <v>0</v>
      </c>
      <c r="GU618">
        <v>0</v>
      </c>
      <c r="GV618">
        <v>0</v>
      </c>
      <c r="GW618">
        <v>0</v>
      </c>
      <c r="GX618">
        <v>0</v>
      </c>
      <c r="GY618">
        <v>0</v>
      </c>
      <c r="GZ618">
        <v>0</v>
      </c>
      <c r="HA618">
        <v>0</v>
      </c>
      <c r="HB618">
        <v>0</v>
      </c>
      <c r="HC618">
        <v>0</v>
      </c>
      <c r="HD618">
        <v>0</v>
      </c>
      <c r="HE618">
        <v>0</v>
      </c>
      <c r="HF618">
        <v>0</v>
      </c>
      <c r="HG618">
        <v>0</v>
      </c>
      <c r="HH618">
        <v>0</v>
      </c>
      <c r="HI618">
        <v>0</v>
      </c>
      <c r="HJ618">
        <v>0</v>
      </c>
      <c r="HK618">
        <v>0</v>
      </c>
      <c r="HL618">
        <v>0</v>
      </c>
      <c r="HM618">
        <v>0</v>
      </c>
      <c r="HN618">
        <v>0</v>
      </c>
      <c r="HO618">
        <v>0</v>
      </c>
      <c r="HP618">
        <v>0</v>
      </c>
      <c r="HQ618">
        <v>0</v>
      </c>
      <c r="HR618">
        <v>0</v>
      </c>
      <c r="HS618">
        <v>0</v>
      </c>
      <c r="HT618">
        <v>0</v>
      </c>
      <c r="HU618">
        <v>0</v>
      </c>
      <c r="HV618">
        <v>0</v>
      </c>
      <c r="HW618">
        <v>0</v>
      </c>
      <c r="HX618">
        <v>0</v>
      </c>
      <c r="HY618">
        <v>0</v>
      </c>
      <c r="HZ618">
        <v>0</v>
      </c>
      <c r="IA618">
        <v>0</v>
      </c>
      <c r="IB618">
        <v>0</v>
      </c>
      <c r="IC618">
        <v>0</v>
      </c>
      <c r="ID618">
        <v>0</v>
      </c>
      <c r="IE618">
        <v>0</v>
      </c>
      <c r="IF618">
        <v>0</v>
      </c>
      <c r="IG618">
        <v>0</v>
      </c>
      <c r="IH618">
        <v>0</v>
      </c>
      <c r="II618">
        <v>0</v>
      </c>
      <c r="IJ618">
        <v>0</v>
      </c>
      <c r="IK618">
        <v>0</v>
      </c>
      <c r="IL618">
        <v>0</v>
      </c>
      <c r="IM618">
        <v>0</v>
      </c>
      <c r="IN618">
        <v>0</v>
      </c>
      <c r="IO618">
        <v>0</v>
      </c>
      <c r="IP618">
        <v>0</v>
      </c>
    </row>
    <row r="619" spans="18:250" ht="16.5" hidden="1" customHeight="1">
      <c r="R619" s="95" t="s">
        <v>450</v>
      </c>
      <c r="S619" t="s">
        <v>1350</v>
      </c>
      <c r="T619">
        <v>2</v>
      </c>
      <c r="U619">
        <v>45</v>
      </c>
      <c r="V619" s="214" t="str">
        <f t="shared" si="11"/>
        <v>LTQ300245</v>
      </c>
      <c r="W619">
        <v>38097</v>
      </c>
      <c r="X619">
        <v>76194</v>
      </c>
      <c r="Y619">
        <v>114291</v>
      </c>
      <c r="Z619">
        <v>152388</v>
      </c>
      <c r="AA619">
        <v>190485</v>
      </c>
      <c r="AB619">
        <v>228582</v>
      </c>
      <c r="AC619">
        <v>266679</v>
      </c>
      <c r="AD619">
        <v>304776</v>
      </c>
      <c r="AE619">
        <v>342873</v>
      </c>
      <c r="AF619">
        <v>380970</v>
      </c>
      <c r="AG619">
        <v>419067</v>
      </c>
      <c r="AH619">
        <v>457164</v>
      </c>
      <c r="AI619">
        <v>495261</v>
      </c>
      <c r="AJ619">
        <v>533358</v>
      </c>
      <c r="AK619">
        <v>571455</v>
      </c>
      <c r="AL619">
        <v>609552</v>
      </c>
      <c r="AM619">
        <v>647649</v>
      </c>
      <c r="AN619">
        <v>685746</v>
      </c>
      <c r="AO619">
        <v>723843</v>
      </c>
      <c r="AP619">
        <v>761940</v>
      </c>
      <c r="AQ619">
        <v>800037</v>
      </c>
      <c r="AR619">
        <v>838134</v>
      </c>
      <c r="AS619">
        <v>876231</v>
      </c>
      <c r="AT619">
        <v>914328</v>
      </c>
      <c r="AU619">
        <v>952425</v>
      </c>
      <c r="AV619">
        <v>990522</v>
      </c>
      <c r="AW619">
        <v>1028619</v>
      </c>
      <c r="AX619">
        <v>1066716</v>
      </c>
      <c r="AY619">
        <v>1104813</v>
      </c>
      <c r="AZ619">
        <v>1142910</v>
      </c>
      <c r="BA619">
        <v>1142910</v>
      </c>
      <c r="BB619">
        <v>1142910</v>
      </c>
      <c r="BC619">
        <v>1142910</v>
      </c>
      <c r="BD619">
        <v>1142910</v>
      </c>
      <c r="BE619">
        <v>1142910</v>
      </c>
      <c r="BF619">
        <v>1142910</v>
      </c>
      <c r="BG619">
        <v>1142910</v>
      </c>
      <c r="BH619">
        <v>1142910</v>
      </c>
      <c r="BI619">
        <v>1142910</v>
      </c>
      <c r="BJ619">
        <v>1142910</v>
      </c>
      <c r="BK619">
        <v>1142910</v>
      </c>
      <c r="BL619">
        <v>1142910</v>
      </c>
      <c r="BM619">
        <v>1142910</v>
      </c>
      <c r="BN619">
        <v>1142910</v>
      </c>
      <c r="BO619">
        <v>1142910</v>
      </c>
      <c r="BP619">
        <v>1142910</v>
      </c>
      <c r="BQ619">
        <v>1142910</v>
      </c>
      <c r="BR619">
        <v>1142910</v>
      </c>
      <c r="BS619">
        <v>1142910</v>
      </c>
      <c r="BT619">
        <v>1142910</v>
      </c>
      <c r="BU619">
        <v>1142910</v>
      </c>
      <c r="BV619">
        <v>1142910</v>
      </c>
      <c r="BW619">
        <v>1142910</v>
      </c>
      <c r="BX619">
        <v>1142910</v>
      </c>
      <c r="BY619">
        <v>1142910</v>
      </c>
      <c r="BZ619">
        <v>0</v>
      </c>
      <c r="CA619">
        <v>0</v>
      </c>
      <c r="CB619">
        <v>0</v>
      </c>
      <c r="CC619">
        <v>0</v>
      </c>
      <c r="CD619">
        <v>0</v>
      </c>
      <c r="CE619">
        <v>0</v>
      </c>
      <c r="CF619">
        <v>0</v>
      </c>
      <c r="CG619">
        <v>0</v>
      </c>
      <c r="CH619">
        <v>0</v>
      </c>
      <c r="CI619">
        <v>0</v>
      </c>
      <c r="CJ619">
        <v>0</v>
      </c>
      <c r="CK619">
        <v>0</v>
      </c>
      <c r="CL619">
        <v>0</v>
      </c>
      <c r="CM619">
        <v>0</v>
      </c>
      <c r="CN619">
        <v>0</v>
      </c>
      <c r="CO619">
        <v>0</v>
      </c>
      <c r="CP619">
        <v>0</v>
      </c>
      <c r="CQ619">
        <v>0</v>
      </c>
      <c r="CR619">
        <v>0</v>
      </c>
      <c r="CS619">
        <v>0</v>
      </c>
      <c r="CT619">
        <v>0</v>
      </c>
      <c r="CU619">
        <v>0</v>
      </c>
      <c r="CV619">
        <v>0</v>
      </c>
      <c r="CW619">
        <v>0</v>
      </c>
      <c r="CX619">
        <v>0</v>
      </c>
      <c r="CY619">
        <v>0</v>
      </c>
      <c r="CZ619">
        <v>0</v>
      </c>
      <c r="DA619">
        <v>0</v>
      </c>
      <c r="DB619">
        <v>0</v>
      </c>
      <c r="DC619">
        <v>0</v>
      </c>
      <c r="DD619">
        <v>0</v>
      </c>
      <c r="DE619">
        <v>0</v>
      </c>
      <c r="DF619">
        <v>0</v>
      </c>
      <c r="DG619">
        <v>0</v>
      </c>
      <c r="DH619">
        <v>0</v>
      </c>
      <c r="DI619">
        <v>0</v>
      </c>
      <c r="DJ619">
        <v>0</v>
      </c>
      <c r="DK619">
        <v>0</v>
      </c>
      <c r="DL619">
        <v>0</v>
      </c>
      <c r="DM619">
        <v>0</v>
      </c>
      <c r="DN619">
        <v>0</v>
      </c>
      <c r="DO619">
        <v>0</v>
      </c>
      <c r="DP619">
        <v>0</v>
      </c>
      <c r="DQ619">
        <v>0</v>
      </c>
      <c r="DR619">
        <v>0</v>
      </c>
      <c r="DS619">
        <v>0</v>
      </c>
      <c r="DT619">
        <v>0</v>
      </c>
      <c r="DU619">
        <v>0</v>
      </c>
      <c r="DV619">
        <v>0</v>
      </c>
      <c r="DW619">
        <v>0</v>
      </c>
      <c r="DX619">
        <v>0</v>
      </c>
      <c r="DY619">
        <v>0</v>
      </c>
      <c r="DZ619">
        <v>0</v>
      </c>
      <c r="EA619">
        <v>0</v>
      </c>
      <c r="EB619">
        <v>0</v>
      </c>
      <c r="EC619">
        <v>0</v>
      </c>
      <c r="EE619" s="95" t="s">
        <v>450</v>
      </c>
      <c r="EF619" t="s">
        <v>1350</v>
      </c>
      <c r="EG619">
        <v>2</v>
      </c>
      <c r="EH619">
        <v>45</v>
      </c>
      <c r="EI619" s="216" t="str">
        <f t="shared" si="12"/>
        <v>LTQ300245</v>
      </c>
      <c r="EJ619">
        <v>0</v>
      </c>
      <c r="EK619">
        <v>0</v>
      </c>
      <c r="EL619">
        <v>0</v>
      </c>
      <c r="EM619">
        <v>0</v>
      </c>
      <c r="EN619">
        <v>0</v>
      </c>
      <c r="EO619">
        <v>0</v>
      </c>
      <c r="EP619">
        <v>0</v>
      </c>
      <c r="EQ619">
        <v>0</v>
      </c>
      <c r="ER619">
        <v>0</v>
      </c>
      <c r="ES619">
        <v>0</v>
      </c>
      <c r="ET619">
        <v>0</v>
      </c>
      <c r="EU619">
        <v>0</v>
      </c>
      <c r="EV619">
        <v>0</v>
      </c>
      <c r="EW619">
        <v>0</v>
      </c>
      <c r="EX619">
        <v>0</v>
      </c>
      <c r="EY619">
        <v>0</v>
      </c>
      <c r="EZ619">
        <v>0</v>
      </c>
      <c r="FA619">
        <v>0</v>
      </c>
      <c r="FB619">
        <v>0</v>
      </c>
      <c r="FC619">
        <v>0</v>
      </c>
      <c r="FD619">
        <v>0</v>
      </c>
      <c r="FE619">
        <v>0</v>
      </c>
      <c r="FF619">
        <v>0</v>
      </c>
      <c r="FG619">
        <v>0</v>
      </c>
      <c r="FH619">
        <v>0</v>
      </c>
      <c r="FI619">
        <v>0</v>
      </c>
      <c r="FJ619">
        <v>0</v>
      </c>
      <c r="FK619">
        <v>0</v>
      </c>
      <c r="FL619">
        <v>0</v>
      </c>
      <c r="FM619">
        <v>0</v>
      </c>
      <c r="FN619">
        <v>0</v>
      </c>
      <c r="FO619">
        <v>0</v>
      </c>
      <c r="FP619">
        <v>0</v>
      </c>
      <c r="FQ619">
        <v>0</v>
      </c>
      <c r="FR619">
        <v>0</v>
      </c>
      <c r="FS619">
        <v>0</v>
      </c>
      <c r="FT619">
        <v>0</v>
      </c>
      <c r="FU619">
        <v>0</v>
      </c>
      <c r="FV619">
        <v>0</v>
      </c>
      <c r="FW619">
        <v>0</v>
      </c>
      <c r="FX619">
        <v>0</v>
      </c>
      <c r="FY619">
        <v>0</v>
      </c>
      <c r="FZ619">
        <v>0</v>
      </c>
      <c r="GA619">
        <v>0</v>
      </c>
      <c r="GB619">
        <v>0</v>
      </c>
      <c r="GC619">
        <v>0</v>
      </c>
      <c r="GD619">
        <v>0</v>
      </c>
      <c r="GE619">
        <v>0</v>
      </c>
      <c r="GF619">
        <v>0</v>
      </c>
      <c r="GG619">
        <v>0</v>
      </c>
      <c r="GH619">
        <v>0</v>
      </c>
      <c r="GI619">
        <v>0</v>
      </c>
      <c r="GJ619">
        <v>0</v>
      </c>
      <c r="GK619">
        <v>0</v>
      </c>
      <c r="GL619">
        <v>1142910</v>
      </c>
      <c r="GM619">
        <v>0</v>
      </c>
      <c r="GN619">
        <v>0</v>
      </c>
      <c r="GO619">
        <v>0</v>
      </c>
      <c r="GP619">
        <v>0</v>
      </c>
      <c r="GQ619">
        <v>0</v>
      </c>
      <c r="GR619">
        <v>0</v>
      </c>
      <c r="GS619">
        <v>0</v>
      </c>
      <c r="GT619">
        <v>0</v>
      </c>
      <c r="GU619">
        <v>0</v>
      </c>
      <c r="GV619">
        <v>0</v>
      </c>
      <c r="GW619">
        <v>0</v>
      </c>
      <c r="GX619">
        <v>0</v>
      </c>
      <c r="GY619">
        <v>0</v>
      </c>
      <c r="GZ619">
        <v>0</v>
      </c>
      <c r="HA619">
        <v>0</v>
      </c>
      <c r="HB619">
        <v>0</v>
      </c>
      <c r="HC619">
        <v>0</v>
      </c>
      <c r="HD619">
        <v>0</v>
      </c>
      <c r="HE619">
        <v>0</v>
      </c>
      <c r="HF619">
        <v>0</v>
      </c>
      <c r="HG619">
        <v>0</v>
      </c>
      <c r="HH619">
        <v>0</v>
      </c>
      <c r="HI619">
        <v>0</v>
      </c>
      <c r="HJ619">
        <v>0</v>
      </c>
      <c r="HK619">
        <v>0</v>
      </c>
      <c r="HL619">
        <v>0</v>
      </c>
      <c r="HM619">
        <v>0</v>
      </c>
      <c r="HN619">
        <v>0</v>
      </c>
      <c r="HO619">
        <v>0</v>
      </c>
      <c r="HP619">
        <v>0</v>
      </c>
      <c r="HQ619">
        <v>0</v>
      </c>
      <c r="HR619">
        <v>0</v>
      </c>
      <c r="HS619">
        <v>0</v>
      </c>
      <c r="HT619">
        <v>0</v>
      </c>
      <c r="HU619">
        <v>0</v>
      </c>
      <c r="HV619">
        <v>0</v>
      </c>
      <c r="HW619">
        <v>0</v>
      </c>
      <c r="HX619">
        <v>0</v>
      </c>
      <c r="HY619">
        <v>0</v>
      </c>
      <c r="HZ619">
        <v>0</v>
      </c>
      <c r="IA619">
        <v>0</v>
      </c>
      <c r="IB619">
        <v>0</v>
      </c>
      <c r="IC619">
        <v>0</v>
      </c>
      <c r="ID619">
        <v>0</v>
      </c>
      <c r="IE619">
        <v>0</v>
      </c>
      <c r="IF619">
        <v>0</v>
      </c>
      <c r="IG619">
        <v>0</v>
      </c>
      <c r="IH619">
        <v>0</v>
      </c>
      <c r="II619">
        <v>0</v>
      </c>
      <c r="IJ619">
        <v>0</v>
      </c>
      <c r="IK619">
        <v>0</v>
      </c>
      <c r="IL619">
        <v>0</v>
      </c>
      <c r="IM619">
        <v>0</v>
      </c>
      <c r="IN619">
        <v>0</v>
      </c>
      <c r="IO619">
        <v>0</v>
      </c>
      <c r="IP619">
        <v>0</v>
      </c>
    </row>
    <row r="620" spans="18:250" ht="16.5" hidden="1" customHeight="1">
      <c r="R620" s="95" t="s">
        <v>450</v>
      </c>
      <c r="S620" t="s">
        <v>1350</v>
      </c>
      <c r="T620">
        <v>2</v>
      </c>
      <c r="U620">
        <v>46</v>
      </c>
      <c r="V620" s="214" t="str">
        <f t="shared" si="11"/>
        <v>LTQ300246</v>
      </c>
      <c r="W620">
        <v>39453.599999999999</v>
      </c>
      <c r="X620">
        <v>78907.199999999997</v>
      </c>
      <c r="Y620">
        <v>118360.8</v>
      </c>
      <c r="Z620">
        <v>157814.39999999999</v>
      </c>
      <c r="AA620">
        <v>197268</v>
      </c>
      <c r="AB620">
        <v>236721.6</v>
      </c>
      <c r="AC620">
        <v>276175.2</v>
      </c>
      <c r="AD620">
        <v>315628.79999999999</v>
      </c>
      <c r="AE620">
        <v>355082.4</v>
      </c>
      <c r="AF620">
        <v>394536</v>
      </c>
      <c r="AG620">
        <v>433989.6</v>
      </c>
      <c r="AH620">
        <v>473443.2</v>
      </c>
      <c r="AI620">
        <v>512896.8</v>
      </c>
      <c r="AJ620">
        <v>552350.4</v>
      </c>
      <c r="AK620">
        <v>591804</v>
      </c>
      <c r="AL620">
        <v>631257.59999999998</v>
      </c>
      <c r="AM620">
        <v>670711.19999999995</v>
      </c>
      <c r="AN620">
        <v>710164.8</v>
      </c>
      <c r="AO620">
        <v>749618.4</v>
      </c>
      <c r="AP620">
        <v>789072</v>
      </c>
      <c r="AQ620">
        <v>828525.6</v>
      </c>
      <c r="AR620">
        <v>867979.2</v>
      </c>
      <c r="AS620">
        <v>907432.8</v>
      </c>
      <c r="AT620">
        <v>946886.4</v>
      </c>
      <c r="AU620">
        <v>986340</v>
      </c>
      <c r="AV620">
        <v>1025793.6</v>
      </c>
      <c r="AW620">
        <v>1065247.2</v>
      </c>
      <c r="AX620">
        <v>1104700.8</v>
      </c>
      <c r="AY620">
        <v>1144154.3999999999</v>
      </c>
      <c r="AZ620">
        <v>1183608</v>
      </c>
      <c r="BA620">
        <v>1183608</v>
      </c>
      <c r="BB620">
        <v>1183608</v>
      </c>
      <c r="BC620">
        <v>1183608</v>
      </c>
      <c r="BD620">
        <v>1183608</v>
      </c>
      <c r="BE620">
        <v>1183608</v>
      </c>
      <c r="BF620">
        <v>1183608</v>
      </c>
      <c r="BG620">
        <v>1183608</v>
      </c>
      <c r="BH620">
        <v>1183608</v>
      </c>
      <c r="BI620">
        <v>1183608</v>
      </c>
      <c r="BJ620">
        <v>1183608</v>
      </c>
      <c r="BK620">
        <v>1183608</v>
      </c>
      <c r="BL620">
        <v>1183608</v>
      </c>
      <c r="BM620">
        <v>1183608</v>
      </c>
      <c r="BN620">
        <v>1183608</v>
      </c>
      <c r="BO620">
        <v>1183608</v>
      </c>
      <c r="BP620">
        <v>1183608</v>
      </c>
      <c r="BQ620">
        <v>1183608</v>
      </c>
      <c r="BR620">
        <v>1183608</v>
      </c>
      <c r="BS620">
        <v>1183608</v>
      </c>
      <c r="BT620">
        <v>1183608</v>
      </c>
      <c r="BU620">
        <v>1183608</v>
      </c>
      <c r="BV620">
        <v>1183608</v>
      </c>
      <c r="BW620">
        <v>1183608</v>
      </c>
      <c r="BX620">
        <v>1183608</v>
      </c>
      <c r="BY620">
        <v>0</v>
      </c>
      <c r="BZ620">
        <v>0</v>
      </c>
      <c r="CA620">
        <v>0</v>
      </c>
      <c r="CB620">
        <v>0</v>
      </c>
      <c r="CC620">
        <v>0</v>
      </c>
      <c r="CD620">
        <v>0</v>
      </c>
      <c r="CE620">
        <v>0</v>
      </c>
      <c r="CF620">
        <v>0</v>
      </c>
      <c r="CG620">
        <v>0</v>
      </c>
      <c r="CH620">
        <v>0</v>
      </c>
      <c r="CI620">
        <v>0</v>
      </c>
      <c r="CJ620">
        <v>0</v>
      </c>
      <c r="CK620">
        <v>0</v>
      </c>
      <c r="CL620">
        <v>0</v>
      </c>
      <c r="CM620">
        <v>0</v>
      </c>
      <c r="CN620">
        <v>0</v>
      </c>
      <c r="CO620">
        <v>0</v>
      </c>
      <c r="CP620">
        <v>0</v>
      </c>
      <c r="CQ620">
        <v>0</v>
      </c>
      <c r="CR620">
        <v>0</v>
      </c>
      <c r="CS620">
        <v>0</v>
      </c>
      <c r="CT620">
        <v>0</v>
      </c>
      <c r="CU620">
        <v>0</v>
      </c>
      <c r="CV620">
        <v>0</v>
      </c>
      <c r="CW620">
        <v>0</v>
      </c>
      <c r="CX620">
        <v>0</v>
      </c>
      <c r="CY620">
        <v>0</v>
      </c>
      <c r="CZ620">
        <v>0</v>
      </c>
      <c r="DA620">
        <v>0</v>
      </c>
      <c r="DB620">
        <v>0</v>
      </c>
      <c r="DC620">
        <v>0</v>
      </c>
      <c r="DD620">
        <v>0</v>
      </c>
      <c r="DE620">
        <v>0</v>
      </c>
      <c r="DF620">
        <v>0</v>
      </c>
      <c r="DG620">
        <v>0</v>
      </c>
      <c r="DH620">
        <v>0</v>
      </c>
      <c r="DI620">
        <v>0</v>
      </c>
      <c r="DJ620">
        <v>0</v>
      </c>
      <c r="DK620">
        <v>0</v>
      </c>
      <c r="DL620">
        <v>0</v>
      </c>
      <c r="DM620">
        <v>0</v>
      </c>
      <c r="DN620">
        <v>0</v>
      </c>
      <c r="DO620">
        <v>0</v>
      </c>
      <c r="DP620">
        <v>0</v>
      </c>
      <c r="DQ620">
        <v>0</v>
      </c>
      <c r="DR620">
        <v>0</v>
      </c>
      <c r="DS620">
        <v>0</v>
      </c>
      <c r="DT620">
        <v>0</v>
      </c>
      <c r="DU620">
        <v>0</v>
      </c>
      <c r="DV620">
        <v>0</v>
      </c>
      <c r="DW620">
        <v>0</v>
      </c>
      <c r="DX620">
        <v>0</v>
      </c>
      <c r="DY620">
        <v>0</v>
      </c>
      <c r="DZ620">
        <v>0</v>
      </c>
      <c r="EA620">
        <v>0</v>
      </c>
      <c r="EB620">
        <v>0</v>
      </c>
      <c r="EC620">
        <v>0</v>
      </c>
      <c r="EE620" s="95" t="s">
        <v>450</v>
      </c>
      <c r="EF620" t="s">
        <v>1350</v>
      </c>
      <c r="EG620">
        <v>2</v>
      </c>
      <c r="EH620">
        <v>46</v>
      </c>
      <c r="EI620" s="216" t="str">
        <f t="shared" si="12"/>
        <v>LTQ300246</v>
      </c>
      <c r="EJ620">
        <v>0</v>
      </c>
      <c r="EK620">
        <v>0</v>
      </c>
      <c r="EL620">
        <v>0</v>
      </c>
      <c r="EM620">
        <v>0</v>
      </c>
      <c r="EN620">
        <v>0</v>
      </c>
      <c r="EO620">
        <v>0</v>
      </c>
      <c r="EP620">
        <v>0</v>
      </c>
      <c r="EQ620">
        <v>0</v>
      </c>
      <c r="ER620">
        <v>0</v>
      </c>
      <c r="ES620">
        <v>0</v>
      </c>
      <c r="ET620">
        <v>0</v>
      </c>
      <c r="EU620">
        <v>0</v>
      </c>
      <c r="EV620">
        <v>0</v>
      </c>
      <c r="EW620">
        <v>0</v>
      </c>
      <c r="EX620">
        <v>0</v>
      </c>
      <c r="EY620">
        <v>0</v>
      </c>
      <c r="EZ620">
        <v>0</v>
      </c>
      <c r="FA620">
        <v>0</v>
      </c>
      <c r="FB620">
        <v>0</v>
      </c>
      <c r="FC620">
        <v>0</v>
      </c>
      <c r="FD620">
        <v>0</v>
      </c>
      <c r="FE620">
        <v>0</v>
      </c>
      <c r="FF620">
        <v>0</v>
      </c>
      <c r="FG620">
        <v>0</v>
      </c>
      <c r="FH620">
        <v>0</v>
      </c>
      <c r="FI620">
        <v>0</v>
      </c>
      <c r="FJ620">
        <v>0</v>
      </c>
      <c r="FK620">
        <v>0</v>
      </c>
      <c r="FL620">
        <v>0</v>
      </c>
      <c r="FM620">
        <v>0</v>
      </c>
      <c r="FN620">
        <v>0</v>
      </c>
      <c r="FO620">
        <v>0</v>
      </c>
      <c r="FP620">
        <v>0</v>
      </c>
      <c r="FQ620">
        <v>0</v>
      </c>
      <c r="FR620">
        <v>0</v>
      </c>
      <c r="FS620">
        <v>0</v>
      </c>
      <c r="FT620">
        <v>0</v>
      </c>
      <c r="FU620">
        <v>0</v>
      </c>
      <c r="FV620">
        <v>0</v>
      </c>
      <c r="FW620">
        <v>0</v>
      </c>
      <c r="FX620">
        <v>0</v>
      </c>
      <c r="FY620">
        <v>0</v>
      </c>
      <c r="FZ620">
        <v>0</v>
      </c>
      <c r="GA620">
        <v>0</v>
      </c>
      <c r="GB620">
        <v>0</v>
      </c>
      <c r="GC620">
        <v>0</v>
      </c>
      <c r="GD620">
        <v>0</v>
      </c>
      <c r="GE620">
        <v>0</v>
      </c>
      <c r="GF620">
        <v>0</v>
      </c>
      <c r="GG620">
        <v>0</v>
      </c>
      <c r="GH620">
        <v>0</v>
      </c>
      <c r="GI620">
        <v>0</v>
      </c>
      <c r="GJ620">
        <v>0</v>
      </c>
      <c r="GK620">
        <v>1183608</v>
      </c>
      <c r="GL620">
        <v>0</v>
      </c>
      <c r="GM620">
        <v>0</v>
      </c>
      <c r="GN620">
        <v>0</v>
      </c>
      <c r="GO620">
        <v>0</v>
      </c>
      <c r="GP620">
        <v>0</v>
      </c>
      <c r="GQ620">
        <v>0</v>
      </c>
      <c r="GR620">
        <v>0</v>
      </c>
      <c r="GS620">
        <v>0</v>
      </c>
      <c r="GT620">
        <v>0</v>
      </c>
      <c r="GU620">
        <v>0</v>
      </c>
      <c r="GV620">
        <v>0</v>
      </c>
      <c r="GW620">
        <v>0</v>
      </c>
      <c r="GX620">
        <v>0</v>
      </c>
      <c r="GY620">
        <v>0</v>
      </c>
      <c r="GZ620">
        <v>0</v>
      </c>
      <c r="HA620">
        <v>0</v>
      </c>
      <c r="HB620">
        <v>0</v>
      </c>
      <c r="HC620">
        <v>0</v>
      </c>
      <c r="HD620">
        <v>0</v>
      </c>
      <c r="HE620">
        <v>0</v>
      </c>
      <c r="HF620">
        <v>0</v>
      </c>
      <c r="HG620">
        <v>0</v>
      </c>
      <c r="HH620">
        <v>0</v>
      </c>
      <c r="HI620">
        <v>0</v>
      </c>
      <c r="HJ620">
        <v>0</v>
      </c>
      <c r="HK620">
        <v>0</v>
      </c>
      <c r="HL620">
        <v>0</v>
      </c>
      <c r="HM620">
        <v>0</v>
      </c>
      <c r="HN620">
        <v>0</v>
      </c>
      <c r="HO620">
        <v>0</v>
      </c>
      <c r="HP620">
        <v>0</v>
      </c>
      <c r="HQ620">
        <v>0</v>
      </c>
      <c r="HR620">
        <v>0</v>
      </c>
      <c r="HS620">
        <v>0</v>
      </c>
      <c r="HT620">
        <v>0</v>
      </c>
      <c r="HU620">
        <v>0</v>
      </c>
      <c r="HV620">
        <v>0</v>
      </c>
      <c r="HW620">
        <v>0</v>
      </c>
      <c r="HX620">
        <v>0</v>
      </c>
      <c r="HY620">
        <v>0</v>
      </c>
      <c r="HZ620">
        <v>0</v>
      </c>
      <c r="IA620">
        <v>0</v>
      </c>
      <c r="IB620">
        <v>0</v>
      </c>
      <c r="IC620">
        <v>0</v>
      </c>
      <c r="ID620">
        <v>0</v>
      </c>
      <c r="IE620">
        <v>0</v>
      </c>
      <c r="IF620">
        <v>0</v>
      </c>
      <c r="IG620">
        <v>0</v>
      </c>
      <c r="IH620">
        <v>0</v>
      </c>
      <c r="II620">
        <v>0</v>
      </c>
      <c r="IJ620">
        <v>0</v>
      </c>
      <c r="IK620">
        <v>0</v>
      </c>
      <c r="IL620">
        <v>0</v>
      </c>
      <c r="IM620">
        <v>0</v>
      </c>
      <c r="IN620">
        <v>0</v>
      </c>
      <c r="IO620">
        <v>0</v>
      </c>
      <c r="IP620">
        <v>0</v>
      </c>
    </row>
    <row r="621" spans="18:250" ht="16.5" hidden="1" customHeight="1">
      <c r="R621" s="95" t="s">
        <v>450</v>
      </c>
      <c r="S621" t="s">
        <v>1350</v>
      </c>
      <c r="T621">
        <v>2</v>
      </c>
      <c r="U621">
        <v>47</v>
      </c>
      <c r="V621" s="214" t="str">
        <f t="shared" si="11"/>
        <v>LTQ300247</v>
      </c>
      <c r="W621">
        <v>40912.199999999997</v>
      </c>
      <c r="X621">
        <v>81824.399999999994</v>
      </c>
      <c r="Y621">
        <v>122736.6</v>
      </c>
      <c r="Z621">
        <v>163648.79999999999</v>
      </c>
      <c r="AA621">
        <v>204561</v>
      </c>
      <c r="AB621">
        <v>245473.2</v>
      </c>
      <c r="AC621">
        <v>286385.40000000002</v>
      </c>
      <c r="AD621">
        <v>327297.59999999998</v>
      </c>
      <c r="AE621">
        <v>368209.8</v>
      </c>
      <c r="AF621">
        <v>409122</v>
      </c>
      <c r="AG621">
        <v>450034.2</v>
      </c>
      <c r="AH621">
        <v>490946.4</v>
      </c>
      <c r="AI621">
        <v>531858.6</v>
      </c>
      <c r="AJ621">
        <v>572770.80000000005</v>
      </c>
      <c r="AK621">
        <v>613683</v>
      </c>
      <c r="AL621">
        <v>654595.19999999995</v>
      </c>
      <c r="AM621">
        <v>695507.4</v>
      </c>
      <c r="AN621">
        <v>736419.6</v>
      </c>
      <c r="AO621">
        <v>777331.8</v>
      </c>
      <c r="AP621">
        <v>818244</v>
      </c>
      <c r="AQ621">
        <v>859156.2</v>
      </c>
      <c r="AR621">
        <v>900068.4</v>
      </c>
      <c r="AS621">
        <v>940980.6</v>
      </c>
      <c r="AT621">
        <v>981892.8</v>
      </c>
      <c r="AU621">
        <v>1022805</v>
      </c>
      <c r="AV621">
        <v>1063717.2</v>
      </c>
      <c r="AW621">
        <v>1104629.3999999999</v>
      </c>
      <c r="AX621">
        <v>1145541.6000000001</v>
      </c>
      <c r="AY621">
        <v>1186453.8</v>
      </c>
      <c r="AZ621">
        <v>1227366</v>
      </c>
      <c r="BA621">
        <v>1227366</v>
      </c>
      <c r="BB621">
        <v>1227366</v>
      </c>
      <c r="BC621">
        <v>1227366</v>
      </c>
      <c r="BD621">
        <v>1227366</v>
      </c>
      <c r="BE621">
        <v>1227366</v>
      </c>
      <c r="BF621">
        <v>1227366</v>
      </c>
      <c r="BG621">
        <v>1227366</v>
      </c>
      <c r="BH621">
        <v>1227366</v>
      </c>
      <c r="BI621">
        <v>1227366</v>
      </c>
      <c r="BJ621">
        <v>1227366</v>
      </c>
      <c r="BK621">
        <v>1227366</v>
      </c>
      <c r="BL621">
        <v>1227366</v>
      </c>
      <c r="BM621">
        <v>1227366</v>
      </c>
      <c r="BN621">
        <v>1227366</v>
      </c>
      <c r="BO621">
        <v>1227366</v>
      </c>
      <c r="BP621">
        <v>1227366</v>
      </c>
      <c r="BQ621">
        <v>1227366</v>
      </c>
      <c r="BR621">
        <v>1227366</v>
      </c>
      <c r="BS621">
        <v>1227366</v>
      </c>
      <c r="BT621">
        <v>1227366</v>
      </c>
      <c r="BU621">
        <v>1227366</v>
      </c>
      <c r="BV621">
        <v>1227366</v>
      </c>
      <c r="BW621">
        <v>1227366</v>
      </c>
      <c r="BX621">
        <v>0</v>
      </c>
      <c r="BY621">
        <v>0</v>
      </c>
      <c r="BZ621">
        <v>0</v>
      </c>
      <c r="CA621">
        <v>0</v>
      </c>
      <c r="CB621">
        <v>0</v>
      </c>
      <c r="CC621">
        <v>0</v>
      </c>
      <c r="CD621">
        <v>0</v>
      </c>
      <c r="CE621">
        <v>0</v>
      </c>
      <c r="CF621">
        <v>0</v>
      </c>
      <c r="CG621">
        <v>0</v>
      </c>
      <c r="CH621">
        <v>0</v>
      </c>
      <c r="CI621">
        <v>0</v>
      </c>
      <c r="CJ621">
        <v>0</v>
      </c>
      <c r="CK621">
        <v>0</v>
      </c>
      <c r="CL621">
        <v>0</v>
      </c>
      <c r="CM621">
        <v>0</v>
      </c>
      <c r="CN621">
        <v>0</v>
      </c>
      <c r="CO621">
        <v>0</v>
      </c>
      <c r="CP621">
        <v>0</v>
      </c>
      <c r="CQ621">
        <v>0</v>
      </c>
      <c r="CR621">
        <v>0</v>
      </c>
      <c r="CS621">
        <v>0</v>
      </c>
      <c r="CT621">
        <v>0</v>
      </c>
      <c r="CU621">
        <v>0</v>
      </c>
      <c r="CV621">
        <v>0</v>
      </c>
      <c r="CW621">
        <v>0</v>
      </c>
      <c r="CX621">
        <v>0</v>
      </c>
      <c r="CY621">
        <v>0</v>
      </c>
      <c r="CZ621">
        <v>0</v>
      </c>
      <c r="DA621">
        <v>0</v>
      </c>
      <c r="DB621">
        <v>0</v>
      </c>
      <c r="DC621">
        <v>0</v>
      </c>
      <c r="DD621">
        <v>0</v>
      </c>
      <c r="DE621">
        <v>0</v>
      </c>
      <c r="DF621">
        <v>0</v>
      </c>
      <c r="DG621">
        <v>0</v>
      </c>
      <c r="DH621">
        <v>0</v>
      </c>
      <c r="DI621">
        <v>0</v>
      </c>
      <c r="DJ621">
        <v>0</v>
      </c>
      <c r="DK621">
        <v>0</v>
      </c>
      <c r="DL621">
        <v>0</v>
      </c>
      <c r="DM621">
        <v>0</v>
      </c>
      <c r="DN621">
        <v>0</v>
      </c>
      <c r="DO621">
        <v>0</v>
      </c>
      <c r="DP621">
        <v>0</v>
      </c>
      <c r="DQ621">
        <v>0</v>
      </c>
      <c r="DR621">
        <v>0</v>
      </c>
      <c r="DS621">
        <v>0</v>
      </c>
      <c r="DT621">
        <v>0</v>
      </c>
      <c r="DU621">
        <v>0</v>
      </c>
      <c r="DV621">
        <v>0</v>
      </c>
      <c r="DW621">
        <v>0</v>
      </c>
      <c r="DX621">
        <v>0</v>
      </c>
      <c r="DY621">
        <v>0</v>
      </c>
      <c r="DZ621">
        <v>0</v>
      </c>
      <c r="EA621">
        <v>0</v>
      </c>
      <c r="EB621">
        <v>0</v>
      </c>
      <c r="EC621">
        <v>0</v>
      </c>
      <c r="EE621" s="95" t="s">
        <v>450</v>
      </c>
      <c r="EF621" t="s">
        <v>1350</v>
      </c>
      <c r="EG621">
        <v>2</v>
      </c>
      <c r="EH621">
        <v>47</v>
      </c>
      <c r="EI621" s="216" t="str">
        <f t="shared" si="12"/>
        <v>LTQ300247</v>
      </c>
      <c r="EJ621">
        <v>0</v>
      </c>
      <c r="EK621">
        <v>0</v>
      </c>
      <c r="EL621">
        <v>0</v>
      </c>
      <c r="EM621">
        <v>0</v>
      </c>
      <c r="EN621">
        <v>0</v>
      </c>
      <c r="EO621">
        <v>0</v>
      </c>
      <c r="EP621">
        <v>0</v>
      </c>
      <c r="EQ621">
        <v>0</v>
      </c>
      <c r="ER621">
        <v>0</v>
      </c>
      <c r="ES621">
        <v>0</v>
      </c>
      <c r="ET621">
        <v>0</v>
      </c>
      <c r="EU621">
        <v>0</v>
      </c>
      <c r="EV621">
        <v>0</v>
      </c>
      <c r="EW621">
        <v>0</v>
      </c>
      <c r="EX621">
        <v>0</v>
      </c>
      <c r="EY621">
        <v>0</v>
      </c>
      <c r="EZ621">
        <v>0</v>
      </c>
      <c r="FA621">
        <v>0</v>
      </c>
      <c r="FB621">
        <v>0</v>
      </c>
      <c r="FC621">
        <v>0</v>
      </c>
      <c r="FD621">
        <v>0</v>
      </c>
      <c r="FE621">
        <v>0</v>
      </c>
      <c r="FF621">
        <v>0</v>
      </c>
      <c r="FG621">
        <v>0</v>
      </c>
      <c r="FH621">
        <v>0</v>
      </c>
      <c r="FI621">
        <v>0</v>
      </c>
      <c r="FJ621">
        <v>0</v>
      </c>
      <c r="FK621">
        <v>0</v>
      </c>
      <c r="FL621">
        <v>0</v>
      </c>
      <c r="FM621">
        <v>0</v>
      </c>
      <c r="FN621">
        <v>0</v>
      </c>
      <c r="FO621">
        <v>0</v>
      </c>
      <c r="FP621">
        <v>0</v>
      </c>
      <c r="FQ621">
        <v>0</v>
      </c>
      <c r="FR621">
        <v>0</v>
      </c>
      <c r="FS621">
        <v>0</v>
      </c>
      <c r="FT621">
        <v>0</v>
      </c>
      <c r="FU621">
        <v>0</v>
      </c>
      <c r="FV621">
        <v>0</v>
      </c>
      <c r="FW621">
        <v>0</v>
      </c>
      <c r="FX621">
        <v>0</v>
      </c>
      <c r="FY621">
        <v>0</v>
      </c>
      <c r="FZ621">
        <v>0</v>
      </c>
      <c r="GA621">
        <v>0</v>
      </c>
      <c r="GB621">
        <v>0</v>
      </c>
      <c r="GC621">
        <v>0</v>
      </c>
      <c r="GD621">
        <v>0</v>
      </c>
      <c r="GE621">
        <v>0</v>
      </c>
      <c r="GF621">
        <v>0</v>
      </c>
      <c r="GG621">
        <v>0</v>
      </c>
      <c r="GH621">
        <v>0</v>
      </c>
      <c r="GI621">
        <v>0</v>
      </c>
      <c r="GJ621">
        <v>1227366</v>
      </c>
      <c r="GK621">
        <v>0</v>
      </c>
      <c r="GL621">
        <v>0</v>
      </c>
      <c r="GM621">
        <v>0</v>
      </c>
      <c r="GN621">
        <v>0</v>
      </c>
      <c r="GO621">
        <v>0</v>
      </c>
      <c r="GP621">
        <v>0</v>
      </c>
      <c r="GQ621">
        <v>0</v>
      </c>
      <c r="GR621">
        <v>0</v>
      </c>
      <c r="GS621">
        <v>0</v>
      </c>
      <c r="GT621">
        <v>0</v>
      </c>
      <c r="GU621">
        <v>0</v>
      </c>
      <c r="GV621">
        <v>0</v>
      </c>
      <c r="GW621">
        <v>0</v>
      </c>
      <c r="GX621">
        <v>0</v>
      </c>
      <c r="GY621">
        <v>0</v>
      </c>
      <c r="GZ621">
        <v>0</v>
      </c>
      <c r="HA621">
        <v>0</v>
      </c>
      <c r="HB621">
        <v>0</v>
      </c>
      <c r="HC621">
        <v>0</v>
      </c>
      <c r="HD621">
        <v>0</v>
      </c>
      <c r="HE621">
        <v>0</v>
      </c>
      <c r="HF621">
        <v>0</v>
      </c>
      <c r="HG621">
        <v>0</v>
      </c>
      <c r="HH621">
        <v>0</v>
      </c>
      <c r="HI621">
        <v>0</v>
      </c>
      <c r="HJ621">
        <v>0</v>
      </c>
      <c r="HK621">
        <v>0</v>
      </c>
      <c r="HL621">
        <v>0</v>
      </c>
      <c r="HM621">
        <v>0</v>
      </c>
      <c r="HN621">
        <v>0</v>
      </c>
      <c r="HO621">
        <v>0</v>
      </c>
      <c r="HP621">
        <v>0</v>
      </c>
      <c r="HQ621">
        <v>0</v>
      </c>
      <c r="HR621">
        <v>0</v>
      </c>
      <c r="HS621">
        <v>0</v>
      </c>
      <c r="HT621">
        <v>0</v>
      </c>
      <c r="HU621">
        <v>0</v>
      </c>
      <c r="HV621">
        <v>0</v>
      </c>
      <c r="HW621">
        <v>0</v>
      </c>
      <c r="HX621">
        <v>0</v>
      </c>
      <c r="HY621">
        <v>0</v>
      </c>
      <c r="HZ621">
        <v>0</v>
      </c>
      <c r="IA621">
        <v>0</v>
      </c>
      <c r="IB621">
        <v>0</v>
      </c>
      <c r="IC621">
        <v>0</v>
      </c>
      <c r="ID621">
        <v>0</v>
      </c>
      <c r="IE621">
        <v>0</v>
      </c>
      <c r="IF621">
        <v>0</v>
      </c>
      <c r="IG621">
        <v>0</v>
      </c>
      <c r="IH621">
        <v>0</v>
      </c>
      <c r="II621">
        <v>0</v>
      </c>
      <c r="IJ621">
        <v>0</v>
      </c>
      <c r="IK621">
        <v>0</v>
      </c>
      <c r="IL621">
        <v>0</v>
      </c>
      <c r="IM621">
        <v>0</v>
      </c>
      <c r="IN621">
        <v>0</v>
      </c>
      <c r="IO621">
        <v>0</v>
      </c>
      <c r="IP621">
        <v>0</v>
      </c>
    </row>
    <row r="622" spans="18:250" ht="16.5" hidden="1" customHeight="1">
      <c r="R622" s="95" t="s">
        <v>450</v>
      </c>
      <c r="S622" t="s">
        <v>1350</v>
      </c>
      <c r="T622">
        <v>2</v>
      </c>
      <c r="U622">
        <v>48</v>
      </c>
      <c r="V622" s="214" t="str">
        <f t="shared" si="11"/>
        <v>LTQ300248</v>
      </c>
      <c r="W622">
        <v>42268.800000000003</v>
      </c>
      <c r="X622">
        <v>84537.600000000006</v>
      </c>
      <c r="Y622">
        <v>126806.39999999999</v>
      </c>
      <c r="Z622">
        <v>169075.20000000001</v>
      </c>
      <c r="AA622">
        <v>211344</v>
      </c>
      <c r="AB622">
        <v>253612.79999999999</v>
      </c>
      <c r="AC622">
        <v>295881.59999999998</v>
      </c>
      <c r="AD622">
        <v>338150.40000000002</v>
      </c>
      <c r="AE622">
        <v>380419.2</v>
      </c>
      <c r="AF622">
        <v>422688</v>
      </c>
      <c r="AG622">
        <v>464956.8</v>
      </c>
      <c r="AH622">
        <v>507225.59999999998</v>
      </c>
      <c r="AI622">
        <v>549494.4</v>
      </c>
      <c r="AJ622">
        <v>591763.19999999995</v>
      </c>
      <c r="AK622">
        <v>634032</v>
      </c>
      <c r="AL622">
        <v>676300.80000000005</v>
      </c>
      <c r="AM622">
        <v>718569.6</v>
      </c>
      <c r="AN622">
        <v>760838.4</v>
      </c>
      <c r="AO622">
        <v>803107.2</v>
      </c>
      <c r="AP622">
        <v>845376</v>
      </c>
      <c r="AQ622">
        <v>887644.8</v>
      </c>
      <c r="AR622">
        <v>929913.6</v>
      </c>
      <c r="AS622">
        <v>972182.4</v>
      </c>
      <c r="AT622">
        <v>1014451.2</v>
      </c>
      <c r="AU622">
        <v>1056720</v>
      </c>
      <c r="AV622">
        <v>1098988.8</v>
      </c>
      <c r="AW622">
        <v>1141257.6000000001</v>
      </c>
      <c r="AX622">
        <v>1183526.3999999999</v>
      </c>
      <c r="AY622">
        <v>1225795.2</v>
      </c>
      <c r="AZ622">
        <v>1268064</v>
      </c>
      <c r="BA622">
        <v>1268064</v>
      </c>
      <c r="BB622">
        <v>1268064</v>
      </c>
      <c r="BC622">
        <v>1268064</v>
      </c>
      <c r="BD622">
        <v>1268064</v>
      </c>
      <c r="BE622">
        <v>1268064</v>
      </c>
      <c r="BF622">
        <v>1268064</v>
      </c>
      <c r="BG622">
        <v>1268064</v>
      </c>
      <c r="BH622">
        <v>1268064</v>
      </c>
      <c r="BI622">
        <v>1268064</v>
      </c>
      <c r="BJ622">
        <v>1268064</v>
      </c>
      <c r="BK622">
        <v>1268064</v>
      </c>
      <c r="BL622">
        <v>1268064</v>
      </c>
      <c r="BM622">
        <v>1268064</v>
      </c>
      <c r="BN622">
        <v>1268064</v>
      </c>
      <c r="BO622">
        <v>1268064</v>
      </c>
      <c r="BP622">
        <v>1268064</v>
      </c>
      <c r="BQ622">
        <v>1268064</v>
      </c>
      <c r="BR622">
        <v>1268064</v>
      </c>
      <c r="BS622">
        <v>1268064</v>
      </c>
      <c r="BT622">
        <v>1268064</v>
      </c>
      <c r="BU622">
        <v>1268064</v>
      </c>
      <c r="BV622">
        <v>1268064</v>
      </c>
      <c r="BW622">
        <v>0</v>
      </c>
      <c r="BX622">
        <v>0</v>
      </c>
      <c r="BY622">
        <v>0</v>
      </c>
      <c r="BZ622">
        <v>0</v>
      </c>
      <c r="CA622">
        <v>0</v>
      </c>
      <c r="CB622">
        <v>0</v>
      </c>
      <c r="CC622">
        <v>0</v>
      </c>
      <c r="CD622">
        <v>0</v>
      </c>
      <c r="CE622">
        <v>0</v>
      </c>
      <c r="CF622">
        <v>0</v>
      </c>
      <c r="CG622">
        <v>0</v>
      </c>
      <c r="CH622">
        <v>0</v>
      </c>
      <c r="CI622">
        <v>0</v>
      </c>
      <c r="CJ622">
        <v>0</v>
      </c>
      <c r="CK622">
        <v>0</v>
      </c>
      <c r="CL622">
        <v>0</v>
      </c>
      <c r="CM622">
        <v>0</v>
      </c>
      <c r="CN622">
        <v>0</v>
      </c>
      <c r="CO622">
        <v>0</v>
      </c>
      <c r="CP622">
        <v>0</v>
      </c>
      <c r="CQ622">
        <v>0</v>
      </c>
      <c r="CR622">
        <v>0</v>
      </c>
      <c r="CS622">
        <v>0</v>
      </c>
      <c r="CT622">
        <v>0</v>
      </c>
      <c r="CU622">
        <v>0</v>
      </c>
      <c r="CV622">
        <v>0</v>
      </c>
      <c r="CW622">
        <v>0</v>
      </c>
      <c r="CX622">
        <v>0</v>
      </c>
      <c r="CY622">
        <v>0</v>
      </c>
      <c r="CZ622">
        <v>0</v>
      </c>
      <c r="DA622">
        <v>0</v>
      </c>
      <c r="DB622">
        <v>0</v>
      </c>
      <c r="DC622">
        <v>0</v>
      </c>
      <c r="DD622">
        <v>0</v>
      </c>
      <c r="DE622">
        <v>0</v>
      </c>
      <c r="DF622">
        <v>0</v>
      </c>
      <c r="DG622">
        <v>0</v>
      </c>
      <c r="DH622">
        <v>0</v>
      </c>
      <c r="DI622">
        <v>0</v>
      </c>
      <c r="DJ622">
        <v>0</v>
      </c>
      <c r="DK622">
        <v>0</v>
      </c>
      <c r="DL622">
        <v>0</v>
      </c>
      <c r="DM622">
        <v>0</v>
      </c>
      <c r="DN622">
        <v>0</v>
      </c>
      <c r="DO622">
        <v>0</v>
      </c>
      <c r="DP622">
        <v>0</v>
      </c>
      <c r="DQ622">
        <v>0</v>
      </c>
      <c r="DR622">
        <v>0</v>
      </c>
      <c r="DS622">
        <v>0</v>
      </c>
      <c r="DT622">
        <v>0</v>
      </c>
      <c r="DU622">
        <v>0</v>
      </c>
      <c r="DV622">
        <v>0</v>
      </c>
      <c r="DW622">
        <v>0</v>
      </c>
      <c r="DX622">
        <v>0</v>
      </c>
      <c r="DY622">
        <v>0</v>
      </c>
      <c r="DZ622">
        <v>0</v>
      </c>
      <c r="EA622">
        <v>0</v>
      </c>
      <c r="EB622">
        <v>0</v>
      </c>
      <c r="EC622">
        <v>0</v>
      </c>
      <c r="EE622" s="95" t="s">
        <v>450</v>
      </c>
      <c r="EF622" t="s">
        <v>1350</v>
      </c>
      <c r="EG622">
        <v>2</v>
      </c>
      <c r="EH622">
        <v>48</v>
      </c>
      <c r="EI622" s="216" t="str">
        <f t="shared" si="12"/>
        <v>LTQ300248</v>
      </c>
      <c r="EJ622">
        <v>0</v>
      </c>
      <c r="EK622">
        <v>0</v>
      </c>
      <c r="EL622">
        <v>0</v>
      </c>
      <c r="EM622">
        <v>0</v>
      </c>
      <c r="EN622">
        <v>0</v>
      </c>
      <c r="EO622">
        <v>0</v>
      </c>
      <c r="EP622">
        <v>0</v>
      </c>
      <c r="EQ622">
        <v>0</v>
      </c>
      <c r="ER622">
        <v>0</v>
      </c>
      <c r="ES622">
        <v>0</v>
      </c>
      <c r="ET622">
        <v>0</v>
      </c>
      <c r="EU622">
        <v>0</v>
      </c>
      <c r="EV622">
        <v>0</v>
      </c>
      <c r="EW622">
        <v>0</v>
      </c>
      <c r="EX622">
        <v>0</v>
      </c>
      <c r="EY622">
        <v>0</v>
      </c>
      <c r="EZ622">
        <v>0</v>
      </c>
      <c r="FA622">
        <v>0</v>
      </c>
      <c r="FB622">
        <v>0</v>
      </c>
      <c r="FC622">
        <v>0</v>
      </c>
      <c r="FD622">
        <v>0</v>
      </c>
      <c r="FE622">
        <v>0</v>
      </c>
      <c r="FF622">
        <v>0</v>
      </c>
      <c r="FG622">
        <v>0</v>
      </c>
      <c r="FH622">
        <v>0</v>
      </c>
      <c r="FI622">
        <v>0</v>
      </c>
      <c r="FJ622">
        <v>0</v>
      </c>
      <c r="FK622">
        <v>0</v>
      </c>
      <c r="FL622">
        <v>0</v>
      </c>
      <c r="FM622">
        <v>0</v>
      </c>
      <c r="FN622">
        <v>0</v>
      </c>
      <c r="FO622">
        <v>0</v>
      </c>
      <c r="FP622">
        <v>0</v>
      </c>
      <c r="FQ622">
        <v>0</v>
      </c>
      <c r="FR622">
        <v>0</v>
      </c>
      <c r="FS622">
        <v>0</v>
      </c>
      <c r="FT622">
        <v>0</v>
      </c>
      <c r="FU622">
        <v>0</v>
      </c>
      <c r="FV622">
        <v>0</v>
      </c>
      <c r="FW622">
        <v>0</v>
      </c>
      <c r="FX622">
        <v>0</v>
      </c>
      <c r="FY622">
        <v>0</v>
      </c>
      <c r="FZ622">
        <v>0</v>
      </c>
      <c r="GA622">
        <v>0</v>
      </c>
      <c r="GB622">
        <v>0</v>
      </c>
      <c r="GC622">
        <v>0</v>
      </c>
      <c r="GD622">
        <v>0</v>
      </c>
      <c r="GE622">
        <v>0</v>
      </c>
      <c r="GF622">
        <v>0</v>
      </c>
      <c r="GG622">
        <v>0</v>
      </c>
      <c r="GH622">
        <v>0</v>
      </c>
      <c r="GI622">
        <v>1268064</v>
      </c>
      <c r="GJ622">
        <v>0</v>
      </c>
      <c r="GK622">
        <v>0</v>
      </c>
      <c r="GL622">
        <v>0</v>
      </c>
      <c r="GM622">
        <v>0</v>
      </c>
      <c r="GN622">
        <v>0</v>
      </c>
      <c r="GO622">
        <v>0</v>
      </c>
      <c r="GP622">
        <v>0</v>
      </c>
      <c r="GQ622">
        <v>0</v>
      </c>
      <c r="GR622">
        <v>0</v>
      </c>
      <c r="GS622">
        <v>0</v>
      </c>
      <c r="GT622">
        <v>0</v>
      </c>
      <c r="GU622">
        <v>0</v>
      </c>
      <c r="GV622">
        <v>0</v>
      </c>
      <c r="GW622">
        <v>0</v>
      </c>
      <c r="GX622">
        <v>0</v>
      </c>
      <c r="GY622">
        <v>0</v>
      </c>
      <c r="GZ622">
        <v>0</v>
      </c>
      <c r="HA622">
        <v>0</v>
      </c>
      <c r="HB622">
        <v>0</v>
      </c>
      <c r="HC622">
        <v>0</v>
      </c>
      <c r="HD622">
        <v>0</v>
      </c>
      <c r="HE622">
        <v>0</v>
      </c>
      <c r="HF622">
        <v>0</v>
      </c>
      <c r="HG622">
        <v>0</v>
      </c>
      <c r="HH622">
        <v>0</v>
      </c>
      <c r="HI622">
        <v>0</v>
      </c>
      <c r="HJ622">
        <v>0</v>
      </c>
      <c r="HK622">
        <v>0</v>
      </c>
      <c r="HL622">
        <v>0</v>
      </c>
      <c r="HM622">
        <v>0</v>
      </c>
      <c r="HN622">
        <v>0</v>
      </c>
      <c r="HO622">
        <v>0</v>
      </c>
      <c r="HP622">
        <v>0</v>
      </c>
      <c r="HQ622">
        <v>0</v>
      </c>
      <c r="HR622">
        <v>0</v>
      </c>
      <c r="HS622">
        <v>0</v>
      </c>
      <c r="HT622">
        <v>0</v>
      </c>
      <c r="HU622">
        <v>0</v>
      </c>
      <c r="HV622">
        <v>0</v>
      </c>
      <c r="HW622">
        <v>0</v>
      </c>
      <c r="HX622">
        <v>0</v>
      </c>
      <c r="HY622">
        <v>0</v>
      </c>
      <c r="HZ622">
        <v>0</v>
      </c>
      <c r="IA622">
        <v>0</v>
      </c>
      <c r="IB622">
        <v>0</v>
      </c>
      <c r="IC622">
        <v>0</v>
      </c>
      <c r="ID622">
        <v>0</v>
      </c>
      <c r="IE622">
        <v>0</v>
      </c>
      <c r="IF622">
        <v>0</v>
      </c>
      <c r="IG622">
        <v>0</v>
      </c>
      <c r="IH622">
        <v>0</v>
      </c>
      <c r="II622">
        <v>0</v>
      </c>
      <c r="IJ622">
        <v>0</v>
      </c>
      <c r="IK622">
        <v>0</v>
      </c>
      <c r="IL622">
        <v>0</v>
      </c>
      <c r="IM622">
        <v>0</v>
      </c>
      <c r="IN622">
        <v>0</v>
      </c>
      <c r="IO622">
        <v>0</v>
      </c>
      <c r="IP622">
        <v>0</v>
      </c>
    </row>
    <row r="623" spans="18:250" ht="16.5" hidden="1" customHeight="1">
      <c r="R623" s="95" t="s">
        <v>450</v>
      </c>
      <c r="S623" t="s">
        <v>1350</v>
      </c>
      <c r="T623">
        <v>2</v>
      </c>
      <c r="U623">
        <v>49</v>
      </c>
      <c r="V623" s="214" t="str">
        <f t="shared" si="11"/>
        <v>LTQ300249</v>
      </c>
      <c r="W623">
        <v>43727.4</v>
      </c>
      <c r="X623">
        <v>87454.8</v>
      </c>
      <c r="Y623">
        <v>131182.20000000001</v>
      </c>
      <c r="Z623">
        <v>174909.6</v>
      </c>
      <c r="AA623">
        <v>218637</v>
      </c>
      <c r="AB623">
        <v>262364.40000000002</v>
      </c>
      <c r="AC623">
        <v>306091.8</v>
      </c>
      <c r="AD623">
        <v>349819.2</v>
      </c>
      <c r="AE623">
        <v>393546.6</v>
      </c>
      <c r="AF623">
        <v>437274</v>
      </c>
      <c r="AG623">
        <v>481001.4</v>
      </c>
      <c r="AH623">
        <v>524728.80000000005</v>
      </c>
      <c r="AI623">
        <v>568456.19999999995</v>
      </c>
      <c r="AJ623">
        <v>612183.6</v>
      </c>
      <c r="AK623">
        <v>655911</v>
      </c>
      <c r="AL623">
        <v>699638.4</v>
      </c>
      <c r="AM623">
        <v>743365.8</v>
      </c>
      <c r="AN623">
        <v>787093.2</v>
      </c>
      <c r="AO623">
        <v>830820.6</v>
      </c>
      <c r="AP623">
        <v>874548</v>
      </c>
      <c r="AQ623">
        <v>918275.4</v>
      </c>
      <c r="AR623">
        <v>962002.8</v>
      </c>
      <c r="AS623">
        <v>1005730.2</v>
      </c>
      <c r="AT623">
        <v>1049457.6000000001</v>
      </c>
      <c r="AU623">
        <v>1093185</v>
      </c>
      <c r="AV623">
        <v>1136912.3999999999</v>
      </c>
      <c r="AW623">
        <v>1180639.8</v>
      </c>
      <c r="AX623">
        <v>1224367.2</v>
      </c>
      <c r="AY623">
        <v>1268094.6000000001</v>
      </c>
      <c r="AZ623">
        <v>1311822</v>
      </c>
      <c r="BA623">
        <v>1311822</v>
      </c>
      <c r="BB623">
        <v>1311822</v>
      </c>
      <c r="BC623">
        <v>1311822</v>
      </c>
      <c r="BD623">
        <v>1311822</v>
      </c>
      <c r="BE623">
        <v>1311822</v>
      </c>
      <c r="BF623">
        <v>1311822</v>
      </c>
      <c r="BG623">
        <v>1311822</v>
      </c>
      <c r="BH623">
        <v>1311822</v>
      </c>
      <c r="BI623">
        <v>1311822</v>
      </c>
      <c r="BJ623">
        <v>1311822</v>
      </c>
      <c r="BK623">
        <v>1311822</v>
      </c>
      <c r="BL623">
        <v>1311822</v>
      </c>
      <c r="BM623">
        <v>1311822</v>
      </c>
      <c r="BN623">
        <v>1311822</v>
      </c>
      <c r="BO623">
        <v>1311822</v>
      </c>
      <c r="BP623">
        <v>1311822</v>
      </c>
      <c r="BQ623">
        <v>1311822</v>
      </c>
      <c r="BR623">
        <v>1311822</v>
      </c>
      <c r="BS623">
        <v>1311822</v>
      </c>
      <c r="BT623">
        <v>1311822</v>
      </c>
      <c r="BU623">
        <v>1311822</v>
      </c>
      <c r="BV623">
        <v>0</v>
      </c>
      <c r="BW623">
        <v>0</v>
      </c>
      <c r="BX623">
        <v>0</v>
      </c>
      <c r="BY623">
        <v>0</v>
      </c>
      <c r="BZ623">
        <v>0</v>
      </c>
      <c r="CA623">
        <v>0</v>
      </c>
      <c r="CB623">
        <v>0</v>
      </c>
      <c r="CC623">
        <v>0</v>
      </c>
      <c r="CD623">
        <v>0</v>
      </c>
      <c r="CE623">
        <v>0</v>
      </c>
      <c r="CF623">
        <v>0</v>
      </c>
      <c r="CG623">
        <v>0</v>
      </c>
      <c r="CH623">
        <v>0</v>
      </c>
      <c r="CI623">
        <v>0</v>
      </c>
      <c r="CJ623">
        <v>0</v>
      </c>
      <c r="CK623">
        <v>0</v>
      </c>
      <c r="CL623">
        <v>0</v>
      </c>
      <c r="CM623">
        <v>0</v>
      </c>
      <c r="CN623">
        <v>0</v>
      </c>
      <c r="CO623">
        <v>0</v>
      </c>
      <c r="CP623">
        <v>0</v>
      </c>
      <c r="CQ623">
        <v>0</v>
      </c>
      <c r="CR623">
        <v>0</v>
      </c>
      <c r="CS623">
        <v>0</v>
      </c>
      <c r="CT623">
        <v>0</v>
      </c>
      <c r="CU623">
        <v>0</v>
      </c>
      <c r="CV623">
        <v>0</v>
      </c>
      <c r="CW623">
        <v>0</v>
      </c>
      <c r="CX623">
        <v>0</v>
      </c>
      <c r="CY623">
        <v>0</v>
      </c>
      <c r="CZ623">
        <v>0</v>
      </c>
      <c r="DA623">
        <v>0</v>
      </c>
      <c r="DB623">
        <v>0</v>
      </c>
      <c r="DC623">
        <v>0</v>
      </c>
      <c r="DD623">
        <v>0</v>
      </c>
      <c r="DE623">
        <v>0</v>
      </c>
      <c r="DF623">
        <v>0</v>
      </c>
      <c r="DG623">
        <v>0</v>
      </c>
      <c r="DH623">
        <v>0</v>
      </c>
      <c r="DI623">
        <v>0</v>
      </c>
      <c r="DJ623">
        <v>0</v>
      </c>
      <c r="DK623">
        <v>0</v>
      </c>
      <c r="DL623">
        <v>0</v>
      </c>
      <c r="DM623">
        <v>0</v>
      </c>
      <c r="DN623">
        <v>0</v>
      </c>
      <c r="DO623">
        <v>0</v>
      </c>
      <c r="DP623">
        <v>0</v>
      </c>
      <c r="DQ623">
        <v>0</v>
      </c>
      <c r="DR623">
        <v>0</v>
      </c>
      <c r="DS623">
        <v>0</v>
      </c>
      <c r="DT623">
        <v>0</v>
      </c>
      <c r="DU623">
        <v>0</v>
      </c>
      <c r="DV623">
        <v>0</v>
      </c>
      <c r="DW623">
        <v>0</v>
      </c>
      <c r="DX623">
        <v>0</v>
      </c>
      <c r="DY623">
        <v>0</v>
      </c>
      <c r="DZ623">
        <v>0</v>
      </c>
      <c r="EA623">
        <v>0</v>
      </c>
      <c r="EB623">
        <v>0</v>
      </c>
      <c r="EC623">
        <v>0</v>
      </c>
      <c r="EE623" s="95" t="s">
        <v>450</v>
      </c>
      <c r="EF623" t="s">
        <v>1350</v>
      </c>
      <c r="EG623">
        <v>2</v>
      </c>
      <c r="EH623">
        <v>49</v>
      </c>
      <c r="EI623" s="216" t="str">
        <f t="shared" si="12"/>
        <v>LTQ300249</v>
      </c>
      <c r="EJ623">
        <v>0</v>
      </c>
      <c r="EK623">
        <v>0</v>
      </c>
      <c r="EL623">
        <v>0</v>
      </c>
      <c r="EM623">
        <v>0</v>
      </c>
      <c r="EN623">
        <v>0</v>
      </c>
      <c r="EO623">
        <v>0</v>
      </c>
      <c r="EP623">
        <v>0</v>
      </c>
      <c r="EQ623">
        <v>0</v>
      </c>
      <c r="ER623">
        <v>0</v>
      </c>
      <c r="ES623">
        <v>0</v>
      </c>
      <c r="ET623">
        <v>0</v>
      </c>
      <c r="EU623">
        <v>0</v>
      </c>
      <c r="EV623">
        <v>0</v>
      </c>
      <c r="EW623">
        <v>0</v>
      </c>
      <c r="EX623">
        <v>0</v>
      </c>
      <c r="EY623">
        <v>0</v>
      </c>
      <c r="EZ623">
        <v>0</v>
      </c>
      <c r="FA623">
        <v>0</v>
      </c>
      <c r="FB623">
        <v>0</v>
      </c>
      <c r="FC623">
        <v>0</v>
      </c>
      <c r="FD623">
        <v>0</v>
      </c>
      <c r="FE623">
        <v>0</v>
      </c>
      <c r="FF623">
        <v>0</v>
      </c>
      <c r="FG623">
        <v>0</v>
      </c>
      <c r="FH623">
        <v>0</v>
      </c>
      <c r="FI623">
        <v>0</v>
      </c>
      <c r="FJ623">
        <v>0</v>
      </c>
      <c r="FK623">
        <v>0</v>
      </c>
      <c r="FL623">
        <v>0</v>
      </c>
      <c r="FM623">
        <v>0</v>
      </c>
      <c r="FN623">
        <v>0</v>
      </c>
      <c r="FO623">
        <v>0</v>
      </c>
      <c r="FP623">
        <v>0</v>
      </c>
      <c r="FQ623">
        <v>0</v>
      </c>
      <c r="FR623">
        <v>0</v>
      </c>
      <c r="FS623">
        <v>0</v>
      </c>
      <c r="FT623">
        <v>0</v>
      </c>
      <c r="FU623">
        <v>0</v>
      </c>
      <c r="FV623">
        <v>0</v>
      </c>
      <c r="FW623">
        <v>0</v>
      </c>
      <c r="FX623">
        <v>0</v>
      </c>
      <c r="FY623">
        <v>0</v>
      </c>
      <c r="FZ623">
        <v>0</v>
      </c>
      <c r="GA623">
        <v>0</v>
      </c>
      <c r="GB623">
        <v>0</v>
      </c>
      <c r="GC623">
        <v>0</v>
      </c>
      <c r="GD623">
        <v>0</v>
      </c>
      <c r="GE623">
        <v>0</v>
      </c>
      <c r="GF623">
        <v>0</v>
      </c>
      <c r="GG623">
        <v>0</v>
      </c>
      <c r="GH623">
        <v>1311822</v>
      </c>
      <c r="GI623">
        <v>0</v>
      </c>
      <c r="GJ623">
        <v>0</v>
      </c>
      <c r="GK623">
        <v>0</v>
      </c>
      <c r="GL623">
        <v>0</v>
      </c>
      <c r="GM623">
        <v>0</v>
      </c>
      <c r="GN623">
        <v>0</v>
      </c>
      <c r="GO623">
        <v>0</v>
      </c>
      <c r="GP623">
        <v>0</v>
      </c>
      <c r="GQ623">
        <v>0</v>
      </c>
      <c r="GR623">
        <v>0</v>
      </c>
      <c r="GS623">
        <v>0</v>
      </c>
      <c r="GT623">
        <v>0</v>
      </c>
      <c r="GU623">
        <v>0</v>
      </c>
      <c r="GV623">
        <v>0</v>
      </c>
      <c r="GW623">
        <v>0</v>
      </c>
      <c r="GX623">
        <v>0</v>
      </c>
      <c r="GY623">
        <v>0</v>
      </c>
      <c r="GZ623">
        <v>0</v>
      </c>
      <c r="HA623">
        <v>0</v>
      </c>
      <c r="HB623">
        <v>0</v>
      </c>
      <c r="HC623">
        <v>0</v>
      </c>
      <c r="HD623">
        <v>0</v>
      </c>
      <c r="HE623">
        <v>0</v>
      </c>
      <c r="HF623">
        <v>0</v>
      </c>
      <c r="HG623">
        <v>0</v>
      </c>
      <c r="HH623">
        <v>0</v>
      </c>
      <c r="HI623">
        <v>0</v>
      </c>
      <c r="HJ623">
        <v>0</v>
      </c>
      <c r="HK623">
        <v>0</v>
      </c>
      <c r="HL623">
        <v>0</v>
      </c>
      <c r="HM623">
        <v>0</v>
      </c>
      <c r="HN623">
        <v>0</v>
      </c>
      <c r="HO623">
        <v>0</v>
      </c>
      <c r="HP623">
        <v>0</v>
      </c>
      <c r="HQ623">
        <v>0</v>
      </c>
      <c r="HR623">
        <v>0</v>
      </c>
      <c r="HS623">
        <v>0</v>
      </c>
      <c r="HT623">
        <v>0</v>
      </c>
      <c r="HU623">
        <v>0</v>
      </c>
      <c r="HV623">
        <v>0</v>
      </c>
      <c r="HW623">
        <v>0</v>
      </c>
      <c r="HX623">
        <v>0</v>
      </c>
      <c r="HY623">
        <v>0</v>
      </c>
      <c r="HZ623">
        <v>0</v>
      </c>
      <c r="IA623">
        <v>0</v>
      </c>
      <c r="IB623">
        <v>0</v>
      </c>
      <c r="IC623">
        <v>0</v>
      </c>
      <c r="ID623">
        <v>0</v>
      </c>
      <c r="IE623">
        <v>0</v>
      </c>
      <c r="IF623">
        <v>0</v>
      </c>
      <c r="IG623">
        <v>0</v>
      </c>
      <c r="IH623">
        <v>0</v>
      </c>
      <c r="II623">
        <v>0</v>
      </c>
      <c r="IJ623">
        <v>0</v>
      </c>
      <c r="IK623">
        <v>0</v>
      </c>
      <c r="IL623">
        <v>0</v>
      </c>
      <c r="IM623">
        <v>0</v>
      </c>
      <c r="IN623">
        <v>0</v>
      </c>
      <c r="IO623">
        <v>0</v>
      </c>
      <c r="IP623">
        <v>0</v>
      </c>
    </row>
    <row r="624" spans="18:250" ht="16.5" hidden="1" customHeight="1">
      <c r="R624" s="95" t="s">
        <v>450</v>
      </c>
      <c r="S624" t="s">
        <v>1350</v>
      </c>
      <c r="T624">
        <v>2</v>
      </c>
      <c r="U624">
        <v>50</v>
      </c>
      <c r="V624" s="214" t="str">
        <f t="shared" si="11"/>
        <v>LTQ300250</v>
      </c>
      <c r="W624">
        <v>45084</v>
      </c>
      <c r="X624">
        <v>90168</v>
      </c>
      <c r="Y624">
        <v>135252</v>
      </c>
      <c r="Z624">
        <v>180336</v>
      </c>
      <c r="AA624">
        <v>225420</v>
      </c>
      <c r="AB624">
        <v>270504</v>
      </c>
      <c r="AC624">
        <v>315588</v>
      </c>
      <c r="AD624">
        <v>360672</v>
      </c>
      <c r="AE624">
        <v>405756</v>
      </c>
      <c r="AF624">
        <v>450840</v>
      </c>
      <c r="AG624">
        <v>495924</v>
      </c>
      <c r="AH624">
        <v>541008</v>
      </c>
      <c r="AI624">
        <v>586092</v>
      </c>
      <c r="AJ624">
        <v>631176</v>
      </c>
      <c r="AK624">
        <v>676260</v>
      </c>
      <c r="AL624">
        <v>721344</v>
      </c>
      <c r="AM624">
        <v>766428</v>
      </c>
      <c r="AN624">
        <v>811512</v>
      </c>
      <c r="AO624">
        <v>856596</v>
      </c>
      <c r="AP624">
        <v>901680</v>
      </c>
      <c r="AQ624">
        <v>946764</v>
      </c>
      <c r="AR624">
        <v>991848</v>
      </c>
      <c r="AS624">
        <v>1036932</v>
      </c>
      <c r="AT624">
        <v>1082016</v>
      </c>
      <c r="AU624">
        <v>1127100</v>
      </c>
      <c r="AV624">
        <v>1172184</v>
      </c>
      <c r="AW624">
        <v>1217268</v>
      </c>
      <c r="AX624">
        <v>1262352</v>
      </c>
      <c r="AY624">
        <v>1307436</v>
      </c>
      <c r="AZ624">
        <v>1352520</v>
      </c>
      <c r="BA624">
        <v>1352520</v>
      </c>
      <c r="BB624">
        <v>1352520</v>
      </c>
      <c r="BC624">
        <v>1352520</v>
      </c>
      <c r="BD624">
        <v>1352520</v>
      </c>
      <c r="BE624">
        <v>1352520</v>
      </c>
      <c r="BF624">
        <v>1352520</v>
      </c>
      <c r="BG624">
        <v>1352520</v>
      </c>
      <c r="BH624">
        <v>1352520</v>
      </c>
      <c r="BI624">
        <v>1352520</v>
      </c>
      <c r="BJ624">
        <v>1352520</v>
      </c>
      <c r="BK624">
        <v>1352520</v>
      </c>
      <c r="BL624">
        <v>1352520</v>
      </c>
      <c r="BM624">
        <v>1352520</v>
      </c>
      <c r="BN624">
        <v>1352520</v>
      </c>
      <c r="BO624">
        <v>1352520</v>
      </c>
      <c r="BP624">
        <v>1352520</v>
      </c>
      <c r="BQ624">
        <v>1352520</v>
      </c>
      <c r="BR624">
        <v>1352520</v>
      </c>
      <c r="BS624">
        <v>1352520</v>
      </c>
      <c r="BT624">
        <v>1352520</v>
      </c>
      <c r="BU624">
        <v>0</v>
      </c>
      <c r="BV624">
        <v>0</v>
      </c>
      <c r="BW624">
        <v>0</v>
      </c>
      <c r="BX624">
        <v>0</v>
      </c>
      <c r="BY624">
        <v>0</v>
      </c>
      <c r="BZ624">
        <v>0</v>
      </c>
      <c r="CA624">
        <v>0</v>
      </c>
      <c r="CB624">
        <v>0</v>
      </c>
      <c r="CC624">
        <v>0</v>
      </c>
      <c r="CD624">
        <v>0</v>
      </c>
      <c r="CE624">
        <v>0</v>
      </c>
      <c r="CF624">
        <v>0</v>
      </c>
      <c r="CG624">
        <v>0</v>
      </c>
      <c r="CH624">
        <v>0</v>
      </c>
      <c r="CI624">
        <v>0</v>
      </c>
      <c r="CJ624">
        <v>0</v>
      </c>
      <c r="CK624">
        <v>0</v>
      </c>
      <c r="CL624">
        <v>0</v>
      </c>
      <c r="CM624">
        <v>0</v>
      </c>
      <c r="CN624">
        <v>0</v>
      </c>
      <c r="CO624">
        <v>0</v>
      </c>
      <c r="CP624">
        <v>0</v>
      </c>
      <c r="CQ624">
        <v>0</v>
      </c>
      <c r="CR624">
        <v>0</v>
      </c>
      <c r="CS624">
        <v>0</v>
      </c>
      <c r="CT624">
        <v>0</v>
      </c>
      <c r="CU624">
        <v>0</v>
      </c>
      <c r="CV624">
        <v>0</v>
      </c>
      <c r="CW624">
        <v>0</v>
      </c>
      <c r="CX624">
        <v>0</v>
      </c>
      <c r="CY624">
        <v>0</v>
      </c>
      <c r="CZ624">
        <v>0</v>
      </c>
      <c r="DA624">
        <v>0</v>
      </c>
      <c r="DB624">
        <v>0</v>
      </c>
      <c r="DC624">
        <v>0</v>
      </c>
      <c r="DD624">
        <v>0</v>
      </c>
      <c r="DE624">
        <v>0</v>
      </c>
      <c r="DF624">
        <v>0</v>
      </c>
      <c r="DG624">
        <v>0</v>
      </c>
      <c r="DH624">
        <v>0</v>
      </c>
      <c r="DI624">
        <v>0</v>
      </c>
      <c r="DJ624">
        <v>0</v>
      </c>
      <c r="DK624">
        <v>0</v>
      </c>
      <c r="DL624">
        <v>0</v>
      </c>
      <c r="DM624">
        <v>0</v>
      </c>
      <c r="DN624">
        <v>0</v>
      </c>
      <c r="DO624">
        <v>0</v>
      </c>
      <c r="DP624">
        <v>0</v>
      </c>
      <c r="DQ624">
        <v>0</v>
      </c>
      <c r="DR624">
        <v>0</v>
      </c>
      <c r="DS624">
        <v>0</v>
      </c>
      <c r="DT624">
        <v>0</v>
      </c>
      <c r="DU624">
        <v>0</v>
      </c>
      <c r="DV624">
        <v>0</v>
      </c>
      <c r="DW624">
        <v>0</v>
      </c>
      <c r="DX624">
        <v>0</v>
      </c>
      <c r="DY624">
        <v>0</v>
      </c>
      <c r="DZ624">
        <v>0</v>
      </c>
      <c r="EA624">
        <v>0</v>
      </c>
      <c r="EB624">
        <v>0</v>
      </c>
      <c r="EC624">
        <v>0</v>
      </c>
      <c r="EE624" s="95" t="s">
        <v>450</v>
      </c>
      <c r="EF624" t="s">
        <v>1350</v>
      </c>
      <c r="EG624">
        <v>2</v>
      </c>
      <c r="EH624">
        <v>50</v>
      </c>
      <c r="EI624" s="216" t="str">
        <f t="shared" si="12"/>
        <v>LTQ300250</v>
      </c>
      <c r="EJ624">
        <v>0</v>
      </c>
      <c r="EK624">
        <v>0</v>
      </c>
      <c r="EL624">
        <v>0</v>
      </c>
      <c r="EM624">
        <v>0</v>
      </c>
      <c r="EN624">
        <v>0</v>
      </c>
      <c r="EO624">
        <v>0</v>
      </c>
      <c r="EP624">
        <v>0</v>
      </c>
      <c r="EQ624">
        <v>0</v>
      </c>
      <c r="ER624">
        <v>0</v>
      </c>
      <c r="ES624">
        <v>0</v>
      </c>
      <c r="ET624">
        <v>0</v>
      </c>
      <c r="EU624">
        <v>0</v>
      </c>
      <c r="EV624">
        <v>0</v>
      </c>
      <c r="EW624">
        <v>0</v>
      </c>
      <c r="EX624">
        <v>0</v>
      </c>
      <c r="EY624">
        <v>0</v>
      </c>
      <c r="EZ624">
        <v>0</v>
      </c>
      <c r="FA624">
        <v>0</v>
      </c>
      <c r="FB624">
        <v>0</v>
      </c>
      <c r="FC624">
        <v>0</v>
      </c>
      <c r="FD624">
        <v>0</v>
      </c>
      <c r="FE624">
        <v>0</v>
      </c>
      <c r="FF624">
        <v>0</v>
      </c>
      <c r="FG624">
        <v>0</v>
      </c>
      <c r="FH624">
        <v>0</v>
      </c>
      <c r="FI624">
        <v>0</v>
      </c>
      <c r="FJ624">
        <v>0</v>
      </c>
      <c r="FK624">
        <v>0</v>
      </c>
      <c r="FL624">
        <v>0</v>
      </c>
      <c r="FM624">
        <v>0</v>
      </c>
      <c r="FN624">
        <v>0</v>
      </c>
      <c r="FO624">
        <v>0</v>
      </c>
      <c r="FP624">
        <v>0</v>
      </c>
      <c r="FQ624">
        <v>0</v>
      </c>
      <c r="FR624">
        <v>0</v>
      </c>
      <c r="FS624">
        <v>0</v>
      </c>
      <c r="FT624">
        <v>0</v>
      </c>
      <c r="FU624">
        <v>0</v>
      </c>
      <c r="FV624">
        <v>0</v>
      </c>
      <c r="FW624">
        <v>0</v>
      </c>
      <c r="FX624">
        <v>0</v>
      </c>
      <c r="FY624">
        <v>0</v>
      </c>
      <c r="FZ624">
        <v>0</v>
      </c>
      <c r="GA624">
        <v>0</v>
      </c>
      <c r="GB624">
        <v>0</v>
      </c>
      <c r="GC624">
        <v>0</v>
      </c>
      <c r="GD624">
        <v>0</v>
      </c>
      <c r="GE624">
        <v>0</v>
      </c>
      <c r="GF624">
        <v>0</v>
      </c>
      <c r="GG624">
        <v>1352520</v>
      </c>
      <c r="GH624">
        <v>0</v>
      </c>
      <c r="GI624">
        <v>0</v>
      </c>
      <c r="GJ624">
        <v>0</v>
      </c>
      <c r="GK624">
        <v>0</v>
      </c>
      <c r="GL624">
        <v>0</v>
      </c>
      <c r="GM624">
        <v>0</v>
      </c>
      <c r="GN624">
        <v>0</v>
      </c>
      <c r="GO624">
        <v>0</v>
      </c>
      <c r="GP624">
        <v>0</v>
      </c>
      <c r="GQ624">
        <v>0</v>
      </c>
      <c r="GR624">
        <v>0</v>
      </c>
      <c r="GS624">
        <v>0</v>
      </c>
      <c r="GT624">
        <v>0</v>
      </c>
      <c r="GU624">
        <v>0</v>
      </c>
      <c r="GV624">
        <v>0</v>
      </c>
      <c r="GW624">
        <v>0</v>
      </c>
      <c r="GX624">
        <v>0</v>
      </c>
      <c r="GY624">
        <v>0</v>
      </c>
      <c r="GZ624">
        <v>0</v>
      </c>
      <c r="HA624">
        <v>0</v>
      </c>
      <c r="HB624">
        <v>0</v>
      </c>
      <c r="HC624">
        <v>0</v>
      </c>
      <c r="HD624">
        <v>0</v>
      </c>
      <c r="HE624">
        <v>0</v>
      </c>
      <c r="HF624">
        <v>0</v>
      </c>
      <c r="HG624">
        <v>0</v>
      </c>
      <c r="HH624">
        <v>0</v>
      </c>
      <c r="HI624">
        <v>0</v>
      </c>
      <c r="HJ624">
        <v>0</v>
      </c>
      <c r="HK624">
        <v>0</v>
      </c>
      <c r="HL624">
        <v>0</v>
      </c>
      <c r="HM624">
        <v>0</v>
      </c>
      <c r="HN624">
        <v>0</v>
      </c>
      <c r="HO624">
        <v>0</v>
      </c>
      <c r="HP624">
        <v>0</v>
      </c>
      <c r="HQ624">
        <v>0</v>
      </c>
      <c r="HR624">
        <v>0</v>
      </c>
      <c r="HS624">
        <v>0</v>
      </c>
      <c r="HT624">
        <v>0</v>
      </c>
      <c r="HU624">
        <v>0</v>
      </c>
      <c r="HV624">
        <v>0</v>
      </c>
      <c r="HW624">
        <v>0</v>
      </c>
      <c r="HX624">
        <v>0</v>
      </c>
      <c r="HY624">
        <v>0</v>
      </c>
      <c r="HZ624">
        <v>0</v>
      </c>
      <c r="IA624">
        <v>0</v>
      </c>
      <c r="IB624">
        <v>0</v>
      </c>
      <c r="IC624">
        <v>0</v>
      </c>
      <c r="ID624">
        <v>0</v>
      </c>
      <c r="IE624">
        <v>0</v>
      </c>
      <c r="IF624">
        <v>0</v>
      </c>
      <c r="IG624">
        <v>0</v>
      </c>
      <c r="IH624">
        <v>0</v>
      </c>
      <c r="II624">
        <v>0</v>
      </c>
      <c r="IJ624">
        <v>0</v>
      </c>
      <c r="IK624">
        <v>0</v>
      </c>
      <c r="IL624">
        <v>0</v>
      </c>
      <c r="IM624">
        <v>0</v>
      </c>
      <c r="IN624">
        <v>0</v>
      </c>
      <c r="IO624">
        <v>0</v>
      </c>
      <c r="IP624">
        <v>0</v>
      </c>
    </row>
    <row r="625" spans="18:250" ht="16.5" hidden="1" customHeight="1">
      <c r="R625" s="95" t="s">
        <v>450</v>
      </c>
      <c r="S625" t="s">
        <v>1349</v>
      </c>
      <c r="T625">
        <v>1</v>
      </c>
      <c r="U625">
        <v>15</v>
      </c>
      <c r="V625" s="214" t="str">
        <f t="shared" si="11"/>
        <v>LTQ200115</v>
      </c>
      <c r="W625">
        <v>19084.2</v>
      </c>
      <c r="X625">
        <v>38168.400000000001</v>
      </c>
      <c r="Y625">
        <v>57252.6</v>
      </c>
      <c r="Z625">
        <v>76336.800000000003</v>
      </c>
      <c r="AA625">
        <v>95421</v>
      </c>
      <c r="AB625">
        <v>114505.2</v>
      </c>
      <c r="AC625">
        <v>133589.4</v>
      </c>
      <c r="AD625">
        <v>152673.60000000001</v>
      </c>
      <c r="AE625">
        <v>171757.8</v>
      </c>
      <c r="AF625">
        <v>190842</v>
      </c>
      <c r="AG625">
        <v>209926.2</v>
      </c>
      <c r="AH625">
        <v>229010.4</v>
      </c>
      <c r="AI625">
        <v>248094.6</v>
      </c>
      <c r="AJ625">
        <v>267178.8</v>
      </c>
      <c r="AK625">
        <v>286263</v>
      </c>
      <c r="AL625">
        <v>305347.20000000001</v>
      </c>
      <c r="AM625">
        <v>324431.40000000002</v>
      </c>
      <c r="AN625">
        <v>343515.6</v>
      </c>
      <c r="AO625">
        <v>362599.8</v>
      </c>
      <c r="AP625">
        <v>381684</v>
      </c>
      <c r="AQ625">
        <v>381684</v>
      </c>
      <c r="AR625">
        <v>381684</v>
      </c>
      <c r="AS625">
        <v>381684</v>
      </c>
      <c r="AT625">
        <v>381684</v>
      </c>
      <c r="AU625">
        <v>381684</v>
      </c>
      <c r="AV625">
        <v>381684</v>
      </c>
      <c r="AW625">
        <v>381684</v>
      </c>
      <c r="AX625">
        <v>381684</v>
      </c>
      <c r="AY625">
        <v>381684</v>
      </c>
      <c r="AZ625">
        <v>381684</v>
      </c>
      <c r="BA625">
        <v>381684</v>
      </c>
      <c r="BB625">
        <v>381684</v>
      </c>
      <c r="BC625">
        <v>381684</v>
      </c>
      <c r="BD625">
        <v>381684</v>
      </c>
      <c r="BE625">
        <v>381684</v>
      </c>
      <c r="BF625">
        <v>381684</v>
      </c>
      <c r="BG625">
        <v>381684</v>
      </c>
      <c r="BH625">
        <v>381684</v>
      </c>
      <c r="BI625">
        <v>381684</v>
      </c>
      <c r="BJ625">
        <v>381684</v>
      </c>
      <c r="BK625">
        <v>381684</v>
      </c>
      <c r="BL625">
        <v>381684</v>
      </c>
      <c r="BM625">
        <v>381684</v>
      </c>
      <c r="BN625">
        <v>381684</v>
      </c>
      <c r="BO625">
        <v>381684</v>
      </c>
      <c r="BP625">
        <v>381684</v>
      </c>
      <c r="BQ625">
        <v>381684</v>
      </c>
      <c r="BR625">
        <v>381684</v>
      </c>
      <c r="BS625">
        <v>381684</v>
      </c>
      <c r="BT625">
        <v>381684</v>
      </c>
      <c r="BU625">
        <v>381684</v>
      </c>
      <c r="BV625">
        <v>381684</v>
      </c>
      <c r="BW625">
        <v>381684</v>
      </c>
      <c r="BX625">
        <v>381684</v>
      </c>
      <c r="BY625">
        <v>381684</v>
      </c>
      <c r="BZ625">
        <v>381684</v>
      </c>
      <c r="CA625">
        <v>381684</v>
      </c>
      <c r="CB625">
        <v>381684</v>
      </c>
      <c r="CC625">
        <v>381684</v>
      </c>
      <c r="CD625">
        <v>381684</v>
      </c>
      <c r="CE625">
        <v>381684</v>
      </c>
      <c r="CF625">
        <v>381684</v>
      </c>
      <c r="CG625">
        <v>381684</v>
      </c>
      <c r="CH625">
        <v>381684</v>
      </c>
      <c r="CI625">
        <v>381684</v>
      </c>
      <c r="CJ625">
        <v>381684</v>
      </c>
      <c r="CK625">
        <v>381684</v>
      </c>
      <c r="CL625">
        <v>381684</v>
      </c>
      <c r="CM625">
        <v>381684</v>
      </c>
      <c r="CN625">
        <v>381684</v>
      </c>
      <c r="CO625">
        <v>381684</v>
      </c>
      <c r="CP625">
        <v>381684</v>
      </c>
      <c r="CQ625">
        <v>381684</v>
      </c>
      <c r="CR625">
        <v>381684</v>
      </c>
      <c r="CS625">
        <v>381684</v>
      </c>
      <c r="CT625">
        <v>381684</v>
      </c>
      <c r="CU625">
        <v>381684</v>
      </c>
      <c r="CV625">
        <v>381684</v>
      </c>
      <c r="CW625">
        <v>381684</v>
      </c>
      <c r="CX625">
        <v>381684</v>
      </c>
      <c r="CY625">
        <v>381684</v>
      </c>
      <c r="CZ625">
        <v>381684</v>
      </c>
      <c r="DA625">
        <v>381684</v>
      </c>
      <c r="DB625">
        <v>381684</v>
      </c>
      <c r="DC625">
        <v>381684</v>
      </c>
      <c r="DD625">
        <v>0</v>
      </c>
      <c r="DE625">
        <v>0</v>
      </c>
      <c r="DF625">
        <v>0</v>
      </c>
      <c r="DG625">
        <v>0</v>
      </c>
      <c r="DH625">
        <v>0</v>
      </c>
      <c r="DI625">
        <v>0</v>
      </c>
      <c r="DJ625">
        <v>0</v>
      </c>
      <c r="DK625">
        <v>0</v>
      </c>
      <c r="DL625">
        <v>0</v>
      </c>
      <c r="DM625">
        <v>0</v>
      </c>
      <c r="DN625">
        <v>0</v>
      </c>
      <c r="DO625">
        <v>0</v>
      </c>
      <c r="DP625">
        <v>0</v>
      </c>
      <c r="DQ625">
        <v>0</v>
      </c>
      <c r="DR625">
        <v>0</v>
      </c>
      <c r="DS625">
        <v>0</v>
      </c>
      <c r="DT625">
        <v>0</v>
      </c>
      <c r="DU625">
        <v>0</v>
      </c>
      <c r="DV625">
        <v>0</v>
      </c>
      <c r="DW625">
        <v>0</v>
      </c>
      <c r="DX625">
        <v>0</v>
      </c>
      <c r="DY625">
        <v>0</v>
      </c>
      <c r="DZ625">
        <v>0</v>
      </c>
      <c r="EA625">
        <v>0</v>
      </c>
      <c r="EB625">
        <v>0</v>
      </c>
      <c r="EC625">
        <v>0</v>
      </c>
      <c r="EE625" s="95" t="s">
        <v>450</v>
      </c>
      <c r="EF625" t="s">
        <v>1349</v>
      </c>
      <c r="EG625">
        <v>1</v>
      </c>
      <c r="EH625">
        <v>15</v>
      </c>
      <c r="EI625" s="216" t="str">
        <f t="shared" si="12"/>
        <v>LTQ200115</v>
      </c>
      <c r="EJ625">
        <v>0</v>
      </c>
      <c r="EK625">
        <v>0</v>
      </c>
      <c r="EL625">
        <v>0</v>
      </c>
      <c r="EM625">
        <v>0</v>
      </c>
      <c r="EN625">
        <v>0</v>
      </c>
      <c r="EO625">
        <v>0</v>
      </c>
      <c r="EP625">
        <v>0</v>
      </c>
      <c r="EQ625">
        <v>0</v>
      </c>
      <c r="ER625">
        <v>0</v>
      </c>
      <c r="ES625">
        <v>0</v>
      </c>
      <c r="ET625">
        <v>0</v>
      </c>
      <c r="EU625">
        <v>0</v>
      </c>
      <c r="EV625">
        <v>0</v>
      </c>
      <c r="EW625">
        <v>0</v>
      </c>
      <c r="EX625">
        <v>0</v>
      </c>
      <c r="EY625">
        <v>0</v>
      </c>
      <c r="EZ625">
        <v>0</v>
      </c>
      <c r="FA625">
        <v>0</v>
      </c>
      <c r="FB625">
        <v>0</v>
      </c>
      <c r="FC625">
        <v>0</v>
      </c>
      <c r="FD625">
        <v>0</v>
      </c>
      <c r="FE625">
        <v>0</v>
      </c>
      <c r="FF625">
        <v>0</v>
      </c>
      <c r="FG625">
        <v>0</v>
      </c>
      <c r="FH625">
        <v>0</v>
      </c>
      <c r="FI625">
        <v>0</v>
      </c>
      <c r="FJ625">
        <v>0</v>
      </c>
      <c r="FK625">
        <v>0</v>
      </c>
      <c r="FL625">
        <v>0</v>
      </c>
      <c r="FM625">
        <v>0</v>
      </c>
      <c r="FN625">
        <v>0</v>
      </c>
      <c r="FO625">
        <v>0</v>
      </c>
      <c r="FP625">
        <v>0</v>
      </c>
      <c r="FQ625">
        <v>0</v>
      </c>
      <c r="FR625">
        <v>0</v>
      </c>
      <c r="FS625">
        <v>0</v>
      </c>
      <c r="FT625">
        <v>0</v>
      </c>
      <c r="FU625">
        <v>0</v>
      </c>
      <c r="FV625">
        <v>0</v>
      </c>
      <c r="FW625">
        <v>0</v>
      </c>
      <c r="FX625">
        <v>0</v>
      </c>
      <c r="FY625">
        <v>0</v>
      </c>
      <c r="FZ625">
        <v>0</v>
      </c>
      <c r="GA625">
        <v>0</v>
      </c>
      <c r="GB625">
        <v>0</v>
      </c>
      <c r="GC625">
        <v>0</v>
      </c>
      <c r="GD625">
        <v>0</v>
      </c>
      <c r="GE625">
        <v>0</v>
      </c>
      <c r="GF625">
        <v>0</v>
      </c>
      <c r="GG625">
        <v>0</v>
      </c>
      <c r="GH625">
        <v>0</v>
      </c>
      <c r="GI625">
        <v>0</v>
      </c>
      <c r="GJ625">
        <v>0</v>
      </c>
      <c r="GK625">
        <v>0</v>
      </c>
      <c r="GL625">
        <v>0</v>
      </c>
      <c r="GM625">
        <v>0</v>
      </c>
      <c r="GN625">
        <v>0</v>
      </c>
      <c r="GO625">
        <v>0</v>
      </c>
      <c r="GP625">
        <v>0</v>
      </c>
      <c r="GQ625">
        <v>0</v>
      </c>
      <c r="GR625">
        <v>0</v>
      </c>
      <c r="GS625">
        <v>0</v>
      </c>
      <c r="GT625">
        <v>0</v>
      </c>
      <c r="GU625">
        <v>0</v>
      </c>
      <c r="GV625">
        <v>0</v>
      </c>
      <c r="GW625">
        <v>0</v>
      </c>
      <c r="GX625">
        <v>0</v>
      </c>
      <c r="GY625">
        <v>0</v>
      </c>
      <c r="GZ625">
        <v>0</v>
      </c>
      <c r="HA625">
        <v>0</v>
      </c>
      <c r="HB625">
        <v>0</v>
      </c>
      <c r="HC625">
        <v>0</v>
      </c>
      <c r="HD625">
        <v>0</v>
      </c>
      <c r="HE625">
        <v>0</v>
      </c>
      <c r="HF625">
        <v>0</v>
      </c>
      <c r="HG625">
        <v>0</v>
      </c>
      <c r="HH625">
        <v>0</v>
      </c>
      <c r="HI625">
        <v>0</v>
      </c>
      <c r="HJ625">
        <v>0</v>
      </c>
      <c r="HK625">
        <v>0</v>
      </c>
      <c r="HL625">
        <v>0</v>
      </c>
      <c r="HM625">
        <v>0</v>
      </c>
      <c r="HN625">
        <v>0</v>
      </c>
      <c r="HO625">
        <v>0</v>
      </c>
      <c r="HP625">
        <v>381684</v>
      </c>
      <c r="HQ625">
        <v>0</v>
      </c>
      <c r="HR625">
        <v>0</v>
      </c>
      <c r="HS625">
        <v>0</v>
      </c>
      <c r="HT625">
        <v>0</v>
      </c>
      <c r="HU625">
        <v>0</v>
      </c>
      <c r="HV625">
        <v>0</v>
      </c>
      <c r="HW625">
        <v>0</v>
      </c>
      <c r="HX625">
        <v>0</v>
      </c>
      <c r="HY625">
        <v>0</v>
      </c>
      <c r="HZ625">
        <v>0</v>
      </c>
      <c r="IA625">
        <v>0</v>
      </c>
      <c r="IB625">
        <v>0</v>
      </c>
      <c r="IC625">
        <v>0</v>
      </c>
      <c r="ID625">
        <v>0</v>
      </c>
      <c r="IE625">
        <v>0</v>
      </c>
      <c r="IF625">
        <v>0</v>
      </c>
      <c r="IG625">
        <v>0</v>
      </c>
      <c r="IH625">
        <v>0</v>
      </c>
      <c r="II625">
        <v>0</v>
      </c>
      <c r="IJ625">
        <v>0</v>
      </c>
      <c r="IK625">
        <v>0</v>
      </c>
      <c r="IL625">
        <v>0</v>
      </c>
      <c r="IM625">
        <v>0</v>
      </c>
      <c r="IN625">
        <v>0</v>
      </c>
      <c r="IO625">
        <v>0</v>
      </c>
      <c r="IP625">
        <v>0</v>
      </c>
    </row>
    <row r="626" spans="18:250" ht="16.5" hidden="1" customHeight="1">
      <c r="R626" s="95" t="s">
        <v>450</v>
      </c>
      <c r="S626" t="s">
        <v>1349</v>
      </c>
      <c r="T626">
        <v>1</v>
      </c>
      <c r="U626">
        <v>16</v>
      </c>
      <c r="V626" s="214" t="str">
        <f t="shared" si="11"/>
        <v>LTQ200116</v>
      </c>
      <c r="W626">
        <v>19390.2</v>
      </c>
      <c r="X626">
        <v>38780.400000000001</v>
      </c>
      <c r="Y626">
        <v>58170.6</v>
      </c>
      <c r="Z626">
        <v>77560.800000000003</v>
      </c>
      <c r="AA626">
        <v>96951</v>
      </c>
      <c r="AB626">
        <v>116341.2</v>
      </c>
      <c r="AC626">
        <v>135731.4</v>
      </c>
      <c r="AD626">
        <v>155121.60000000001</v>
      </c>
      <c r="AE626">
        <v>174511.8</v>
      </c>
      <c r="AF626">
        <v>193902</v>
      </c>
      <c r="AG626">
        <v>213292.2</v>
      </c>
      <c r="AH626">
        <v>232682.4</v>
      </c>
      <c r="AI626">
        <v>252072.6</v>
      </c>
      <c r="AJ626">
        <v>271462.8</v>
      </c>
      <c r="AK626">
        <v>290853</v>
      </c>
      <c r="AL626">
        <v>310243.20000000001</v>
      </c>
      <c r="AM626">
        <v>329633.40000000002</v>
      </c>
      <c r="AN626">
        <v>349023.6</v>
      </c>
      <c r="AO626">
        <v>368413.8</v>
      </c>
      <c r="AP626">
        <v>387804</v>
      </c>
      <c r="AQ626">
        <v>387804</v>
      </c>
      <c r="AR626">
        <v>387804</v>
      </c>
      <c r="AS626">
        <v>387804</v>
      </c>
      <c r="AT626">
        <v>387804</v>
      </c>
      <c r="AU626">
        <v>387804</v>
      </c>
      <c r="AV626">
        <v>387804</v>
      </c>
      <c r="AW626">
        <v>387804</v>
      </c>
      <c r="AX626">
        <v>387804</v>
      </c>
      <c r="AY626">
        <v>387804</v>
      </c>
      <c r="AZ626">
        <v>387804</v>
      </c>
      <c r="BA626">
        <v>387804</v>
      </c>
      <c r="BB626">
        <v>387804</v>
      </c>
      <c r="BC626">
        <v>387804</v>
      </c>
      <c r="BD626">
        <v>387804</v>
      </c>
      <c r="BE626">
        <v>387804</v>
      </c>
      <c r="BF626">
        <v>387804</v>
      </c>
      <c r="BG626">
        <v>387804</v>
      </c>
      <c r="BH626">
        <v>387804</v>
      </c>
      <c r="BI626">
        <v>387804</v>
      </c>
      <c r="BJ626">
        <v>387804</v>
      </c>
      <c r="BK626">
        <v>387804</v>
      </c>
      <c r="BL626">
        <v>387804</v>
      </c>
      <c r="BM626">
        <v>387804</v>
      </c>
      <c r="BN626">
        <v>387804</v>
      </c>
      <c r="BO626">
        <v>387804</v>
      </c>
      <c r="BP626">
        <v>387804</v>
      </c>
      <c r="BQ626">
        <v>387804</v>
      </c>
      <c r="BR626">
        <v>387804</v>
      </c>
      <c r="BS626">
        <v>387804</v>
      </c>
      <c r="BT626">
        <v>387804</v>
      </c>
      <c r="BU626">
        <v>387804</v>
      </c>
      <c r="BV626">
        <v>387804</v>
      </c>
      <c r="BW626">
        <v>387804</v>
      </c>
      <c r="BX626">
        <v>387804</v>
      </c>
      <c r="BY626">
        <v>387804</v>
      </c>
      <c r="BZ626">
        <v>387804</v>
      </c>
      <c r="CA626">
        <v>387804</v>
      </c>
      <c r="CB626">
        <v>387804</v>
      </c>
      <c r="CC626">
        <v>387804</v>
      </c>
      <c r="CD626">
        <v>387804</v>
      </c>
      <c r="CE626">
        <v>387804</v>
      </c>
      <c r="CF626">
        <v>387804</v>
      </c>
      <c r="CG626">
        <v>387804</v>
      </c>
      <c r="CH626">
        <v>387804</v>
      </c>
      <c r="CI626">
        <v>387804</v>
      </c>
      <c r="CJ626">
        <v>387804</v>
      </c>
      <c r="CK626">
        <v>387804</v>
      </c>
      <c r="CL626">
        <v>387804</v>
      </c>
      <c r="CM626">
        <v>387804</v>
      </c>
      <c r="CN626">
        <v>387804</v>
      </c>
      <c r="CO626">
        <v>387804</v>
      </c>
      <c r="CP626">
        <v>387804</v>
      </c>
      <c r="CQ626">
        <v>387804</v>
      </c>
      <c r="CR626">
        <v>387804</v>
      </c>
      <c r="CS626">
        <v>387804</v>
      </c>
      <c r="CT626">
        <v>387804</v>
      </c>
      <c r="CU626">
        <v>387804</v>
      </c>
      <c r="CV626">
        <v>387804</v>
      </c>
      <c r="CW626">
        <v>387804</v>
      </c>
      <c r="CX626">
        <v>387804</v>
      </c>
      <c r="CY626">
        <v>387804</v>
      </c>
      <c r="CZ626">
        <v>387804</v>
      </c>
      <c r="DA626">
        <v>387804</v>
      </c>
      <c r="DB626">
        <v>387804</v>
      </c>
      <c r="DC626">
        <v>0</v>
      </c>
      <c r="DD626">
        <v>0</v>
      </c>
      <c r="DE626">
        <v>0</v>
      </c>
      <c r="DF626">
        <v>0</v>
      </c>
      <c r="DG626">
        <v>0</v>
      </c>
      <c r="DH626">
        <v>0</v>
      </c>
      <c r="DI626">
        <v>0</v>
      </c>
      <c r="DJ626">
        <v>0</v>
      </c>
      <c r="DK626">
        <v>0</v>
      </c>
      <c r="DL626">
        <v>0</v>
      </c>
      <c r="DM626">
        <v>0</v>
      </c>
      <c r="DN626">
        <v>0</v>
      </c>
      <c r="DO626">
        <v>0</v>
      </c>
      <c r="DP626">
        <v>0</v>
      </c>
      <c r="DQ626">
        <v>0</v>
      </c>
      <c r="DR626">
        <v>0</v>
      </c>
      <c r="DS626">
        <v>0</v>
      </c>
      <c r="DT626">
        <v>0</v>
      </c>
      <c r="DU626">
        <v>0</v>
      </c>
      <c r="DV626">
        <v>0</v>
      </c>
      <c r="DW626">
        <v>0</v>
      </c>
      <c r="DX626">
        <v>0</v>
      </c>
      <c r="DY626">
        <v>0</v>
      </c>
      <c r="DZ626">
        <v>0</v>
      </c>
      <c r="EA626">
        <v>0</v>
      </c>
      <c r="EB626">
        <v>0</v>
      </c>
      <c r="EC626">
        <v>0</v>
      </c>
      <c r="EE626" s="95" t="s">
        <v>450</v>
      </c>
      <c r="EF626" t="s">
        <v>1349</v>
      </c>
      <c r="EG626">
        <v>1</v>
      </c>
      <c r="EH626">
        <v>16</v>
      </c>
      <c r="EI626" s="216" t="str">
        <f t="shared" si="12"/>
        <v>LTQ200116</v>
      </c>
      <c r="EJ626">
        <v>0</v>
      </c>
      <c r="EK626">
        <v>0</v>
      </c>
      <c r="EL626">
        <v>0</v>
      </c>
      <c r="EM626">
        <v>0</v>
      </c>
      <c r="EN626">
        <v>0</v>
      </c>
      <c r="EO626">
        <v>0</v>
      </c>
      <c r="EP626">
        <v>0</v>
      </c>
      <c r="EQ626">
        <v>0</v>
      </c>
      <c r="ER626">
        <v>0</v>
      </c>
      <c r="ES626">
        <v>0</v>
      </c>
      <c r="ET626">
        <v>0</v>
      </c>
      <c r="EU626">
        <v>0</v>
      </c>
      <c r="EV626">
        <v>0</v>
      </c>
      <c r="EW626">
        <v>0</v>
      </c>
      <c r="EX626">
        <v>0</v>
      </c>
      <c r="EY626">
        <v>0</v>
      </c>
      <c r="EZ626">
        <v>0</v>
      </c>
      <c r="FA626">
        <v>0</v>
      </c>
      <c r="FB626">
        <v>0</v>
      </c>
      <c r="FC626">
        <v>0</v>
      </c>
      <c r="FD626">
        <v>0</v>
      </c>
      <c r="FE626">
        <v>0</v>
      </c>
      <c r="FF626">
        <v>0</v>
      </c>
      <c r="FG626">
        <v>0</v>
      </c>
      <c r="FH626">
        <v>0</v>
      </c>
      <c r="FI626">
        <v>0</v>
      </c>
      <c r="FJ626">
        <v>0</v>
      </c>
      <c r="FK626">
        <v>0</v>
      </c>
      <c r="FL626">
        <v>0</v>
      </c>
      <c r="FM626">
        <v>0</v>
      </c>
      <c r="FN626">
        <v>0</v>
      </c>
      <c r="FO626">
        <v>0</v>
      </c>
      <c r="FP626">
        <v>0</v>
      </c>
      <c r="FQ626">
        <v>0</v>
      </c>
      <c r="FR626">
        <v>0</v>
      </c>
      <c r="FS626">
        <v>0</v>
      </c>
      <c r="FT626">
        <v>0</v>
      </c>
      <c r="FU626">
        <v>0</v>
      </c>
      <c r="FV626">
        <v>0</v>
      </c>
      <c r="FW626">
        <v>0</v>
      </c>
      <c r="FX626">
        <v>0</v>
      </c>
      <c r="FY626">
        <v>0</v>
      </c>
      <c r="FZ626">
        <v>0</v>
      </c>
      <c r="GA626">
        <v>0</v>
      </c>
      <c r="GB626">
        <v>0</v>
      </c>
      <c r="GC626">
        <v>0</v>
      </c>
      <c r="GD626">
        <v>0</v>
      </c>
      <c r="GE626">
        <v>0</v>
      </c>
      <c r="GF626">
        <v>0</v>
      </c>
      <c r="GG626">
        <v>0</v>
      </c>
      <c r="GH626">
        <v>0</v>
      </c>
      <c r="GI626">
        <v>0</v>
      </c>
      <c r="GJ626">
        <v>0</v>
      </c>
      <c r="GK626">
        <v>0</v>
      </c>
      <c r="GL626">
        <v>0</v>
      </c>
      <c r="GM626">
        <v>0</v>
      </c>
      <c r="GN626">
        <v>0</v>
      </c>
      <c r="GO626">
        <v>0</v>
      </c>
      <c r="GP626">
        <v>0</v>
      </c>
      <c r="GQ626">
        <v>0</v>
      </c>
      <c r="GR626">
        <v>0</v>
      </c>
      <c r="GS626">
        <v>0</v>
      </c>
      <c r="GT626">
        <v>0</v>
      </c>
      <c r="GU626">
        <v>0</v>
      </c>
      <c r="GV626">
        <v>0</v>
      </c>
      <c r="GW626">
        <v>0</v>
      </c>
      <c r="GX626">
        <v>0</v>
      </c>
      <c r="GY626">
        <v>0</v>
      </c>
      <c r="GZ626">
        <v>0</v>
      </c>
      <c r="HA626">
        <v>0</v>
      </c>
      <c r="HB626">
        <v>0</v>
      </c>
      <c r="HC626">
        <v>0</v>
      </c>
      <c r="HD626">
        <v>0</v>
      </c>
      <c r="HE626">
        <v>0</v>
      </c>
      <c r="HF626">
        <v>0</v>
      </c>
      <c r="HG626">
        <v>0</v>
      </c>
      <c r="HH626">
        <v>0</v>
      </c>
      <c r="HI626">
        <v>0</v>
      </c>
      <c r="HJ626">
        <v>0</v>
      </c>
      <c r="HK626">
        <v>0</v>
      </c>
      <c r="HL626">
        <v>0</v>
      </c>
      <c r="HM626">
        <v>0</v>
      </c>
      <c r="HN626">
        <v>0</v>
      </c>
      <c r="HO626">
        <v>387804</v>
      </c>
      <c r="HP626">
        <v>0</v>
      </c>
      <c r="HQ626">
        <v>0</v>
      </c>
      <c r="HR626">
        <v>0</v>
      </c>
      <c r="HS626">
        <v>0</v>
      </c>
      <c r="HT626">
        <v>0</v>
      </c>
      <c r="HU626">
        <v>0</v>
      </c>
      <c r="HV626">
        <v>0</v>
      </c>
      <c r="HW626">
        <v>0</v>
      </c>
      <c r="HX626">
        <v>0</v>
      </c>
      <c r="HY626">
        <v>0</v>
      </c>
      <c r="HZ626">
        <v>0</v>
      </c>
      <c r="IA626">
        <v>0</v>
      </c>
      <c r="IB626">
        <v>0</v>
      </c>
      <c r="IC626">
        <v>0</v>
      </c>
      <c r="ID626">
        <v>0</v>
      </c>
      <c r="IE626">
        <v>0</v>
      </c>
      <c r="IF626">
        <v>0</v>
      </c>
      <c r="IG626">
        <v>0</v>
      </c>
      <c r="IH626">
        <v>0</v>
      </c>
      <c r="II626">
        <v>0</v>
      </c>
      <c r="IJ626">
        <v>0</v>
      </c>
      <c r="IK626">
        <v>0</v>
      </c>
      <c r="IL626">
        <v>0</v>
      </c>
      <c r="IM626">
        <v>0</v>
      </c>
      <c r="IN626">
        <v>0</v>
      </c>
      <c r="IO626">
        <v>0</v>
      </c>
      <c r="IP626">
        <v>0</v>
      </c>
    </row>
    <row r="627" spans="18:250" ht="16.5" hidden="1" customHeight="1">
      <c r="R627" s="95" t="s">
        <v>450</v>
      </c>
      <c r="S627" t="s">
        <v>1349</v>
      </c>
      <c r="T627">
        <v>1</v>
      </c>
      <c r="U627">
        <v>17</v>
      </c>
      <c r="V627" s="214" t="str">
        <f t="shared" si="11"/>
        <v>LTQ200117</v>
      </c>
      <c r="W627">
        <v>19808.400000000001</v>
      </c>
      <c r="X627">
        <v>39616.800000000003</v>
      </c>
      <c r="Y627">
        <v>59425.2</v>
      </c>
      <c r="Z627">
        <v>79233.600000000006</v>
      </c>
      <c r="AA627">
        <v>99042</v>
      </c>
      <c r="AB627">
        <v>118850.4</v>
      </c>
      <c r="AC627">
        <v>138658.79999999999</v>
      </c>
      <c r="AD627">
        <v>158467.20000000001</v>
      </c>
      <c r="AE627">
        <v>178275.6</v>
      </c>
      <c r="AF627">
        <v>198084</v>
      </c>
      <c r="AG627">
        <v>217892.4</v>
      </c>
      <c r="AH627">
        <v>237700.8</v>
      </c>
      <c r="AI627">
        <v>257509.2</v>
      </c>
      <c r="AJ627">
        <v>277317.59999999998</v>
      </c>
      <c r="AK627">
        <v>297126</v>
      </c>
      <c r="AL627">
        <v>316934.40000000002</v>
      </c>
      <c r="AM627">
        <v>336742.8</v>
      </c>
      <c r="AN627">
        <v>356551.2</v>
      </c>
      <c r="AO627">
        <v>376359.6</v>
      </c>
      <c r="AP627">
        <v>396168</v>
      </c>
      <c r="AQ627">
        <v>396168</v>
      </c>
      <c r="AR627">
        <v>396168</v>
      </c>
      <c r="AS627">
        <v>396168</v>
      </c>
      <c r="AT627">
        <v>396168</v>
      </c>
      <c r="AU627">
        <v>396168</v>
      </c>
      <c r="AV627">
        <v>396168</v>
      </c>
      <c r="AW627">
        <v>396168</v>
      </c>
      <c r="AX627">
        <v>396168</v>
      </c>
      <c r="AY627">
        <v>396168</v>
      </c>
      <c r="AZ627">
        <v>396168</v>
      </c>
      <c r="BA627">
        <v>396168</v>
      </c>
      <c r="BB627">
        <v>396168</v>
      </c>
      <c r="BC627">
        <v>396168</v>
      </c>
      <c r="BD627">
        <v>396168</v>
      </c>
      <c r="BE627">
        <v>396168</v>
      </c>
      <c r="BF627">
        <v>396168</v>
      </c>
      <c r="BG627">
        <v>396168</v>
      </c>
      <c r="BH627">
        <v>396168</v>
      </c>
      <c r="BI627">
        <v>396168</v>
      </c>
      <c r="BJ627">
        <v>396168</v>
      </c>
      <c r="BK627">
        <v>396168</v>
      </c>
      <c r="BL627">
        <v>396168</v>
      </c>
      <c r="BM627">
        <v>396168</v>
      </c>
      <c r="BN627">
        <v>396168</v>
      </c>
      <c r="BO627">
        <v>396168</v>
      </c>
      <c r="BP627">
        <v>396168</v>
      </c>
      <c r="BQ627">
        <v>396168</v>
      </c>
      <c r="BR627">
        <v>396168</v>
      </c>
      <c r="BS627">
        <v>396168</v>
      </c>
      <c r="BT627">
        <v>396168</v>
      </c>
      <c r="BU627">
        <v>396168</v>
      </c>
      <c r="BV627">
        <v>396168</v>
      </c>
      <c r="BW627">
        <v>396168</v>
      </c>
      <c r="BX627">
        <v>396168</v>
      </c>
      <c r="BY627">
        <v>396168</v>
      </c>
      <c r="BZ627">
        <v>396168</v>
      </c>
      <c r="CA627">
        <v>396168</v>
      </c>
      <c r="CB627">
        <v>396168</v>
      </c>
      <c r="CC627">
        <v>396168</v>
      </c>
      <c r="CD627">
        <v>396168</v>
      </c>
      <c r="CE627">
        <v>396168</v>
      </c>
      <c r="CF627">
        <v>396168</v>
      </c>
      <c r="CG627">
        <v>396168</v>
      </c>
      <c r="CH627">
        <v>396168</v>
      </c>
      <c r="CI627">
        <v>396168</v>
      </c>
      <c r="CJ627">
        <v>396168</v>
      </c>
      <c r="CK627">
        <v>396168</v>
      </c>
      <c r="CL627">
        <v>396168</v>
      </c>
      <c r="CM627">
        <v>396168</v>
      </c>
      <c r="CN627">
        <v>396168</v>
      </c>
      <c r="CO627">
        <v>396168</v>
      </c>
      <c r="CP627">
        <v>396168</v>
      </c>
      <c r="CQ627">
        <v>396168</v>
      </c>
      <c r="CR627">
        <v>396168</v>
      </c>
      <c r="CS627">
        <v>396168</v>
      </c>
      <c r="CT627">
        <v>396168</v>
      </c>
      <c r="CU627">
        <v>396168</v>
      </c>
      <c r="CV627">
        <v>396168</v>
      </c>
      <c r="CW627">
        <v>396168</v>
      </c>
      <c r="CX627">
        <v>396168</v>
      </c>
      <c r="CY627">
        <v>396168</v>
      </c>
      <c r="CZ627">
        <v>396168</v>
      </c>
      <c r="DA627">
        <v>396168</v>
      </c>
      <c r="DB627">
        <v>0</v>
      </c>
      <c r="DC627">
        <v>0</v>
      </c>
      <c r="DD627">
        <v>0</v>
      </c>
      <c r="DE627">
        <v>0</v>
      </c>
      <c r="DF627">
        <v>0</v>
      </c>
      <c r="DG627">
        <v>0</v>
      </c>
      <c r="DH627">
        <v>0</v>
      </c>
      <c r="DI627">
        <v>0</v>
      </c>
      <c r="DJ627">
        <v>0</v>
      </c>
      <c r="DK627">
        <v>0</v>
      </c>
      <c r="DL627">
        <v>0</v>
      </c>
      <c r="DM627">
        <v>0</v>
      </c>
      <c r="DN627">
        <v>0</v>
      </c>
      <c r="DO627">
        <v>0</v>
      </c>
      <c r="DP627">
        <v>0</v>
      </c>
      <c r="DQ627">
        <v>0</v>
      </c>
      <c r="DR627">
        <v>0</v>
      </c>
      <c r="DS627">
        <v>0</v>
      </c>
      <c r="DT627">
        <v>0</v>
      </c>
      <c r="DU627">
        <v>0</v>
      </c>
      <c r="DV627">
        <v>0</v>
      </c>
      <c r="DW627">
        <v>0</v>
      </c>
      <c r="DX627">
        <v>0</v>
      </c>
      <c r="DY627">
        <v>0</v>
      </c>
      <c r="DZ627">
        <v>0</v>
      </c>
      <c r="EA627">
        <v>0</v>
      </c>
      <c r="EB627">
        <v>0</v>
      </c>
      <c r="EC627">
        <v>0</v>
      </c>
      <c r="EE627" s="95" t="s">
        <v>450</v>
      </c>
      <c r="EF627" t="s">
        <v>1349</v>
      </c>
      <c r="EG627">
        <v>1</v>
      </c>
      <c r="EH627">
        <v>17</v>
      </c>
      <c r="EI627" s="216" t="str">
        <f t="shared" si="12"/>
        <v>LTQ200117</v>
      </c>
      <c r="EJ627">
        <v>0</v>
      </c>
      <c r="EK627">
        <v>0</v>
      </c>
      <c r="EL627">
        <v>0</v>
      </c>
      <c r="EM627">
        <v>0</v>
      </c>
      <c r="EN627">
        <v>0</v>
      </c>
      <c r="EO627">
        <v>0</v>
      </c>
      <c r="EP627">
        <v>0</v>
      </c>
      <c r="EQ627">
        <v>0</v>
      </c>
      <c r="ER627">
        <v>0</v>
      </c>
      <c r="ES627">
        <v>0</v>
      </c>
      <c r="ET627">
        <v>0</v>
      </c>
      <c r="EU627">
        <v>0</v>
      </c>
      <c r="EV627">
        <v>0</v>
      </c>
      <c r="EW627">
        <v>0</v>
      </c>
      <c r="EX627">
        <v>0</v>
      </c>
      <c r="EY627">
        <v>0</v>
      </c>
      <c r="EZ627">
        <v>0</v>
      </c>
      <c r="FA627">
        <v>0</v>
      </c>
      <c r="FB627">
        <v>0</v>
      </c>
      <c r="FC627">
        <v>0</v>
      </c>
      <c r="FD627">
        <v>0</v>
      </c>
      <c r="FE627">
        <v>0</v>
      </c>
      <c r="FF627">
        <v>0</v>
      </c>
      <c r="FG627">
        <v>0</v>
      </c>
      <c r="FH627">
        <v>0</v>
      </c>
      <c r="FI627">
        <v>0</v>
      </c>
      <c r="FJ627">
        <v>0</v>
      </c>
      <c r="FK627">
        <v>0</v>
      </c>
      <c r="FL627">
        <v>0</v>
      </c>
      <c r="FM627">
        <v>0</v>
      </c>
      <c r="FN627">
        <v>0</v>
      </c>
      <c r="FO627">
        <v>0</v>
      </c>
      <c r="FP627">
        <v>0</v>
      </c>
      <c r="FQ627">
        <v>0</v>
      </c>
      <c r="FR627">
        <v>0</v>
      </c>
      <c r="FS627">
        <v>0</v>
      </c>
      <c r="FT627">
        <v>0</v>
      </c>
      <c r="FU627">
        <v>0</v>
      </c>
      <c r="FV627">
        <v>0</v>
      </c>
      <c r="FW627">
        <v>0</v>
      </c>
      <c r="FX627">
        <v>0</v>
      </c>
      <c r="FY627">
        <v>0</v>
      </c>
      <c r="FZ627">
        <v>0</v>
      </c>
      <c r="GA627">
        <v>0</v>
      </c>
      <c r="GB627">
        <v>0</v>
      </c>
      <c r="GC627">
        <v>0</v>
      </c>
      <c r="GD627">
        <v>0</v>
      </c>
      <c r="GE627">
        <v>0</v>
      </c>
      <c r="GF627">
        <v>0</v>
      </c>
      <c r="GG627">
        <v>0</v>
      </c>
      <c r="GH627">
        <v>0</v>
      </c>
      <c r="GI627">
        <v>0</v>
      </c>
      <c r="GJ627">
        <v>0</v>
      </c>
      <c r="GK627">
        <v>0</v>
      </c>
      <c r="GL627">
        <v>0</v>
      </c>
      <c r="GM627">
        <v>0</v>
      </c>
      <c r="GN627">
        <v>0</v>
      </c>
      <c r="GO627">
        <v>0</v>
      </c>
      <c r="GP627">
        <v>0</v>
      </c>
      <c r="GQ627">
        <v>0</v>
      </c>
      <c r="GR627">
        <v>0</v>
      </c>
      <c r="GS627">
        <v>0</v>
      </c>
      <c r="GT627">
        <v>0</v>
      </c>
      <c r="GU627">
        <v>0</v>
      </c>
      <c r="GV627">
        <v>0</v>
      </c>
      <c r="GW627">
        <v>0</v>
      </c>
      <c r="GX627">
        <v>0</v>
      </c>
      <c r="GY627">
        <v>0</v>
      </c>
      <c r="GZ627">
        <v>0</v>
      </c>
      <c r="HA627">
        <v>0</v>
      </c>
      <c r="HB627">
        <v>0</v>
      </c>
      <c r="HC627">
        <v>0</v>
      </c>
      <c r="HD627">
        <v>0</v>
      </c>
      <c r="HE627">
        <v>0</v>
      </c>
      <c r="HF627">
        <v>0</v>
      </c>
      <c r="HG627">
        <v>0</v>
      </c>
      <c r="HH627">
        <v>0</v>
      </c>
      <c r="HI627">
        <v>0</v>
      </c>
      <c r="HJ627">
        <v>0</v>
      </c>
      <c r="HK627">
        <v>0</v>
      </c>
      <c r="HL627">
        <v>0</v>
      </c>
      <c r="HM627">
        <v>0</v>
      </c>
      <c r="HN627">
        <v>396168</v>
      </c>
      <c r="HO627">
        <v>0</v>
      </c>
      <c r="HP627">
        <v>0</v>
      </c>
      <c r="HQ627">
        <v>0</v>
      </c>
      <c r="HR627">
        <v>0</v>
      </c>
      <c r="HS627">
        <v>0</v>
      </c>
      <c r="HT627">
        <v>0</v>
      </c>
      <c r="HU627">
        <v>0</v>
      </c>
      <c r="HV627">
        <v>0</v>
      </c>
      <c r="HW627">
        <v>0</v>
      </c>
      <c r="HX627">
        <v>0</v>
      </c>
      <c r="HY627">
        <v>0</v>
      </c>
      <c r="HZ627">
        <v>0</v>
      </c>
      <c r="IA627">
        <v>0</v>
      </c>
      <c r="IB627">
        <v>0</v>
      </c>
      <c r="IC627">
        <v>0</v>
      </c>
      <c r="ID627">
        <v>0</v>
      </c>
      <c r="IE627">
        <v>0</v>
      </c>
      <c r="IF627">
        <v>0</v>
      </c>
      <c r="IG627">
        <v>0</v>
      </c>
      <c r="IH627">
        <v>0</v>
      </c>
      <c r="II627">
        <v>0</v>
      </c>
      <c r="IJ627">
        <v>0</v>
      </c>
      <c r="IK627">
        <v>0</v>
      </c>
      <c r="IL627">
        <v>0</v>
      </c>
      <c r="IM627">
        <v>0</v>
      </c>
      <c r="IN627">
        <v>0</v>
      </c>
      <c r="IO627">
        <v>0</v>
      </c>
      <c r="IP627">
        <v>0</v>
      </c>
    </row>
    <row r="628" spans="18:250" ht="16.5" hidden="1" customHeight="1">
      <c r="R628" s="95" t="s">
        <v>450</v>
      </c>
      <c r="S628" t="s">
        <v>1349</v>
      </c>
      <c r="T628">
        <v>1</v>
      </c>
      <c r="U628">
        <v>18</v>
      </c>
      <c r="V628" s="214" t="str">
        <f t="shared" si="11"/>
        <v>LTQ200118</v>
      </c>
      <c r="W628">
        <v>20226.599999999999</v>
      </c>
      <c r="X628">
        <v>40453.199999999997</v>
      </c>
      <c r="Y628">
        <v>60679.8</v>
      </c>
      <c r="Z628">
        <v>80906.399999999994</v>
      </c>
      <c r="AA628">
        <v>101133</v>
      </c>
      <c r="AB628">
        <v>121359.6</v>
      </c>
      <c r="AC628">
        <v>141586.20000000001</v>
      </c>
      <c r="AD628">
        <v>161812.79999999999</v>
      </c>
      <c r="AE628">
        <v>182039.4</v>
      </c>
      <c r="AF628">
        <v>202266</v>
      </c>
      <c r="AG628">
        <v>222492.6</v>
      </c>
      <c r="AH628">
        <v>242719.2</v>
      </c>
      <c r="AI628">
        <v>262945.8</v>
      </c>
      <c r="AJ628">
        <v>283172.40000000002</v>
      </c>
      <c r="AK628">
        <v>303399</v>
      </c>
      <c r="AL628">
        <v>323625.59999999998</v>
      </c>
      <c r="AM628">
        <v>343852.2</v>
      </c>
      <c r="AN628">
        <v>364078.8</v>
      </c>
      <c r="AO628">
        <v>384305.4</v>
      </c>
      <c r="AP628">
        <v>404532</v>
      </c>
      <c r="AQ628">
        <v>404532</v>
      </c>
      <c r="AR628">
        <v>404532</v>
      </c>
      <c r="AS628">
        <v>404532</v>
      </c>
      <c r="AT628">
        <v>404532</v>
      </c>
      <c r="AU628">
        <v>404532</v>
      </c>
      <c r="AV628">
        <v>404532</v>
      </c>
      <c r="AW628">
        <v>404532</v>
      </c>
      <c r="AX628">
        <v>404532</v>
      </c>
      <c r="AY628">
        <v>404532</v>
      </c>
      <c r="AZ628">
        <v>404532</v>
      </c>
      <c r="BA628">
        <v>404532</v>
      </c>
      <c r="BB628">
        <v>404532</v>
      </c>
      <c r="BC628">
        <v>404532</v>
      </c>
      <c r="BD628">
        <v>404532</v>
      </c>
      <c r="BE628">
        <v>404532</v>
      </c>
      <c r="BF628">
        <v>404532</v>
      </c>
      <c r="BG628">
        <v>404532</v>
      </c>
      <c r="BH628">
        <v>404532</v>
      </c>
      <c r="BI628">
        <v>404532</v>
      </c>
      <c r="BJ628">
        <v>404532</v>
      </c>
      <c r="BK628">
        <v>404532</v>
      </c>
      <c r="BL628">
        <v>404532</v>
      </c>
      <c r="BM628">
        <v>404532</v>
      </c>
      <c r="BN628">
        <v>404532</v>
      </c>
      <c r="BO628">
        <v>404532</v>
      </c>
      <c r="BP628">
        <v>404532</v>
      </c>
      <c r="BQ628">
        <v>404532</v>
      </c>
      <c r="BR628">
        <v>404532</v>
      </c>
      <c r="BS628">
        <v>404532</v>
      </c>
      <c r="BT628">
        <v>404532</v>
      </c>
      <c r="BU628">
        <v>404532</v>
      </c>
      <c r="BV628">
        <v>404532</v>
      </c>
      <c r="BW628">
        <v>404532</v>
      </c>
      <c r="BX628">
        <v>404532</v>
      </c>
      <c r="BY628">
        <v>404532</v>
      </c>
      <c r="BZ628">
        <v>404532</v>
      </c>
      <c r="CA628">
        <v>404532</v>
      </c>
      <c r="CB628">
        <v>404532</v>
      </c>
      <c r="CC628">
        <v>404532</v>
      </c>
      <c r="CD628">
        <v>404532</v>
      </c>
      <c r="CE628">
        <v>404532</v>
      </c>
      <c r="CF628">
        <v>404532</v>
      </c>
      <c r="CG628">
        <v>404532</v>
      </c>
      <c r="CH628">
        <v>404532</v>
      </c>
      <c r="CI628">
        <v>404532</v>
      </c>
      <c r="CJ628">
        <v>404532</v>
      </c>
      <c r="CK628">
        <v>404532</v>
      </c>
      <c r="CL628">
        <v>404532</v>
      </c>
      <c r="CM628">
        <v>404532</v>
      </c>
      <c r="CN628">
        <v>404532</v>
      </c>
      <c r="CO628">
        <v>404532</v>
      </c>
      <c r="CP628">
        <v>404532</v>
      </c>
      <c r="CQ628">
        <v>404532</v>
      </c>
      <c r="CR628">
        <v>404532</v>
      </c>
      <c r="CS628">
        <v>404532</v>
      </c>
      <c r="CT628">
        <v>404532</v>
      </c>
      <c r="CU628">
        <v>404532</v>
      </c>
      <c r="CV628">
        <v>404532</v>
      </c>
      <c r="CW628">
        <v>404532</v>
      </c>
      <c r="CX628">
        <v>404532</v>
      </c>
      <c r="CY628">
        <v>404532</v>
      </c>
      <c r="CZ628">
        <v>404532</v>
      </c>
      <c r="DA628">
        <v>0</v>
      </c>
      <c r="DB628">
        <v>0</v>
      </c>
      <c r="DC628">
        <v>0</v>
      </c>
      <c r="DD628">
        <v>0</v>
      </c>
      <c r="DE628">
        <v>0</v>
      </c>
      <c r="DF628">
        <v>0</v>
      </c>
      <c r="DG628">
        <v>0</v>
      </c>
      <c r="DH628">
        <v>0</v>
      </c>
      <c r="DI628">
        <v>0</v>
      </c>
      <c r="DJ628">
        <v>0</v>
      </c>
      <c r="DK628">
        <v>0</v>
      </c>
      <c r="DL628">
        <v>0</v>
      </c>
      <c r="DM628">
        <v>0</v>
      </c>
      <c r="DN628">
        <v>0</v>
      </c>
      <c r="DO628">
        <v>0</v>
      </c>
      <c r="DP628">
        <v>0</v>
      </c>
      <c r="DQ628">
        <v>0</v>
      </c>
      <c r="DR628">
        <v>0</v>
      </c>
      <c r="DS628">
        <v>0</v>
      </c>
      <c r="DT628">
        <v>0</v>
      </c>
      <c r="DU628">
        <v>0</v>
      </c>
      <c r="DV628">
        <v>0</v>
      </c>
      <c r="DW628">
        <v>0</v>
      </c>
      <c r="DX628">
        <v>0</v>
      </c>
      <c r="DY628">
        <v>0</v>
      </c>
      <c r="DZ628">
        <v>0</v>
      </c>
      <c r="EA628">
        <v>0</v>
      </c>
      <c r="EB628">
        <v>0</v>
      </c>
      <c r="EC628">
        <v>0</v>
      </c>
      <c r="EE628" s="95" t="s">
        <v>450</v>
      </c>
      <c r="EF628" t="s">
        <v>1349</v>
      </c>
      <c r="EG628">
        <v>1</v>
      </c>
      <c r="EH628">
        <v>18</v>
      </c>
      <c r="EI628" s="216" t="str">
        <f t="shared" si="12"/>
        <v>LTQ200118</v>
      </c>
      <c r="EJ628">
        <v>0</v>
      </c>
      <c r="EK628">
        <v>0</v>
      </c>
      <c r="EL628">
        <v>0</v>
      </c>
      <c r="EM628">
        <v>0</v>
      </c>
      <c r="EN628">
        <v>0</v>
      </c>
      <c r="EO628">
        <v>0</v>
      </c>
      <c r="EP628">
        <v>0</v>
      </c>
      <c r="EQ628">
        <v>0</v>
      </c>
      <c r="ER628">
        <v>0</v>
      </c>
      <c r="ES628">
        <v>0</v>
      </c>
      <c r="ET628">
        <v>0</v>
      </c>
      <c r="EU628">
        <v>0</v>
      </c>
      <c r="EV628">
        <v>0</v>
      </c>
      <c r="EW628">
        <v>0</v>
      </c>
      <c r="EX628">
        <v>0</v>
      </c>
      <c r="EY628">
        <v>0</v>
      </c>
      <c r="EZ628">
        <v>0</v>
      </c>
      <c r="FA628">
        <v>0</v>
      </c>
      <c r="FB628">
        <v>0</v>
      </c>
      <c r="FC628">
        <v>0</v>
      </c>
      <c r="FD628">
        <v>0</v>
      </c>
      <c r="FE628">
        <v>0</v>
      </c>
      <c r="FF628">
        <v>0</v>
      </c>
      <c r="FG628">
        <v>0</v>
      </c>
      <c r="FH628">
        <v>0</v>
      </c>
      <c r="FI628">
        <v>0</v>
      </c>
      <c r="FJ628">
        <v>0</v>
      </c>
      <c r="FK628">
        <v>0</v>
      </c>
      <c r="FL628">
        <v>0</v>
      </c>
      <c r="FM628">
        <v>0</v>
      </c>
      <c r="FN628">
        <v>0</v>
      </c>
      <c r="FO628">
        <v>0</v>
      </c>
      <c r="FP628">
        <v>0</v>
      </c>
      <c r="FQ628">
        <v>0</v>
      </c>
      <c r="FR628">
        <v>0</v>
      </c>
      <c r="FS628">
        <v>0</v>
      </c>
      <c r="FT628">
        <v>0</v>
      </c>
      <c r="FU628">
        <v>0</v>
      </c>
      <c r="FV628">
        <v>0</v>
      </c>
      <c r="FW628">
        <v>0</v>
      </c>
      <c r="FX628">
        <v>0</v>
      </c>
      <c r="FY628">
        <v>0</v>
      </c>
      <c r="FZ628">
        <v>0</v>
      </c>
      <c r="GA628">
        <v>0</v>
      </c>
      <c r="GB628">
        <v>0</v>
      </c>
      <c r="GC628">
        <v>0</v>
      </c>
      <c r="GD628">
        <v>0</v>
      </c>
      <c r="GE628">
        <v>0</v>
      </c>
      <c r="GF628">
        <v>0</v>
      </c>
      <c r="GG628">
        <v>0</v>
      </c>
      <c r="GH628">
        <v>0</v>
      </c>
      <c r="GI628">
        <v>0</v>
      </c>
      <c r="GJ628">
        <v>0</v>
      </c>
      <c r="GK628">
        <v>0</v>
      </c>
      <c r="GL628">
        <v>0</v>
      </c>
      <c r="GM628">
        <v>0</v>
      </c>
      <c r="GN628">
        <v>0</v>
      </c>
      <c r="GO628">
        <v>0</v>
      </c>
      <c r="GP628">
        <v>0</v>
      </c>
      <c r="GQ628">
        <v>0</v>
      </c>
      <c r="GR628">
        <v>0</v>
      </c>
      <c r="GS628">
        <v>0</v>
      </c>
      <c r="GT628">
        <v>0</v>
      </c>
      <c r="GU628">
        <v>0</v>
      </c>
      <c r="GV628">
        <v>0</v>
      </c>
      <c r="GW628">
        <v>0</v>
      </c>
      <c r="GX628">
        <v>0</v>
      </c>
      <c r="GY628">
        <v>0</v>
      </c>
      <c r="GZ628">
        <v>0</v>
      </c>
      <c r="HA628">
        <v>0</v>
      </c>
      <c r="HB628">
        <v>0</v>
      </c>
      <c r="HC628">
        <v>0</v>
      </c>
      <c r="HD628">
        <v>0</v>
      </c>
      <c r="HE628">
        <v>0</v>
      </c>
      <c r="HF628">
        <v>0</v>
      </c>
      <c r="HG628">
        <v>0</v>
      </c>
      <c r="HH628">
        <v>0</v>
      </c>
      <c r="HI628">
        <v>0</v>
      </c>
      <c r="HJ628">
        <v>0</v>
      </c>
      <c r="HK628">
        <v>0</v>
      </c>
      <c r="HL628">
        <v>0</v>
      </c>
      <c r="HM628">
        <v>404532</v>
      </c>
      <c r="HN628">
        <v>0</v>
      </c>
      <c r="HO628">
        <v>0</v>
      </c>
      <c r="HP628">
        <v>0</v>
      </c>
      <c r="HQ628">
        <v>0</v>
      </c>
      <c r="HR628">
        <v>0</v>
      </c>
      <c r="HS628">
        <v>0</v>
      </c>
      <c r="HT628">
        <v>0</v>
      </c>
      <c r="HU628">
        <v>0</v>
      </c>
      <c r="HV628">
        <v>0</v>
      </c>
      <c r="HW628">
        <v>0</v>
      </c>
      <c r="HX628">
        <v>0</v>
      </c>
      <c r="HY628">
        <v>0</v>
      </c>
      <c r="HZ628">
        <v>0</v>
      </c>
      <c r="IA628">
        <v>0</v>
      </c>
      <c r="IB628">
        <v>0</v>
      </c>
      <c r="IC628">
        <v>0</v>
      </c>
      <c r="ID628">
        <v>0</v>
      </c>
      <c r="IE628">
        <v>0</v>
      </c>
      <c r="IF628">
        <v>0</v>
      </c>
      <c r="IG628">
        <v>0</v>
      </c>
      <c r="IH628">
        <v>0</v>
      </c>
      <c r="II628">
        <v>0</v>
      </c>
      <c r="IJ628">
        <v>0</v>
      </c>
      <c r="IK628">
        <v>0</v>
      </c>
      <c r="IL628">
        <v>0</v>
      </c>
      <c r="IM628">
        <v>0</v>
      </c>
      <c r="IN628">
        <v>0</v>
      </c>
      <c r="IO628">
        <v>0</v>
      </c>
      <c r="IP628">
        <v>0</v>
      </c>
    </row>
    <row r="629" spans="18:250" ht="16.5" hidden="1" customHeight="1">
      <c r="R629" s="95" t="s">
        <v>450</v>
      </c>
      <c r="S629" t="s">
        <v>1349</v>
      </c>
      <c r="T629">
        <v>1</v>
      </c>
      <c r="U629">
        <v>19</v>
      </c>
      <c r="V629" s="214" t="str">
        <f t="shared" si="11"/>
        <v>LTQ200119</v>
      </c>
      <c r="W629">
        <v>20542.8</v>
      </c>
      <c r="X629">
        <v>41085.599999999999</v>
      </c>
      <c r="Y629">
        <v>61628.4</v>
      </c>
      <c r="Z629">
        <v>82171.199999999997</v>
      </c>
      <c r="AA629">
        <v>102714</v>
      </c>
      <c r="AB629">
        <v>123256.8</v>
      </c>
      <c r="AC629">
        <v>143799.6</v>
      </c>
      <c r="AD629">
        <v>164342.39999999999</v>
      </c>
      <c r="AE629">
        <v>184885.2</v>
      </c>
      <c r="AF629">
        <v>205428</v>
      </c>
      <c r="AG629">
        <v>225970.8</v>
      </c>
      <c r="AH629">
        <v>246513.6</v>
      </c>
      <c r="AI629">
        <v>267056.40000000002</v>
      </c>
      <c r="AJ629">
        <v>287599.2</v>
      </c>
      <c r="AK629">
        <v>308142</v>
      </c>
      <c r="AL629">
        <v>328684.79999999999</v>
      </c>
      <c r="AM629">
        <v>349227.6</v>
      </c>
      <c r="AN629">
        <v>369770.4</v>
      </c>
      <c r="AO629">
        <v>390313.2</v>
      </c>
      <c r="AP629">
        <v>410856</v>
      </c>
      <c r="AQ629">
        <v>410856</v>
      </c>
      <c r="AR629">
        <v>410856</v>
      </c>
      <c r="AS629">
        <v>410856</v>
      </c>
      <c r="AT629">
        <v>410856</v>
      </c>
      <c r="AU629">
        <v>410856</v>
      </c>
      <c r="AV629">
        <v>410856</v>
      </c>
      <c r="AW629">
        <v>410856</v>
      </c>
      <c r="AX629">
        <v>410856</v>
      </c>
      <c r="AY629">
        <v>410856</v>
      </c>
      <c r="AZ629">
        <v>410856</v>
      </c>
      <c r="BA629">
        <v>410856</v>
      </c>
      <c r="BB629">
        <v>410856</v>
      </c>
      <c r="BC629">
        <v>410856</v>
      </c>
      <c r="BD629">
        <v>410856</v>
      </c>
      <c r="BE629">
        <v>410856</v>
      </c>
      <c r="BF629">
        <v>410856</v>
      </c>
      <c r="BG629">
        <v>410856</v>
      </c>
      <c r="BH629">
        <v>410856</v>
      </c>
      <c r="BI629">
        <v>410856</v>
      </c>
      <c r="BJ629">
        <v>410856</v>
      </c>
      <c r="BK629">
        <v>410856</v>
      </c>
      <c r="BL629">
        <v>410856</v>
      </c>
      <c r="BM629">
        <v>410856</v>
      </c>
      <c r="BN629">
        <v>410856</v>
      </c>
      <c r="BO629">
        <v>410856</v>
      </c>
      <c r="BP629">
        <v>410856</v>
      </c>
      <c r="BQ629">
        <v>410856</v>
      </c>
      <c r="BR629">
        <v>410856</v>
      </c>
      <c r="BS629">
        <v>410856</v>
      </c>
      <c r="BT629">
        <v>410856</v>
      </c>
      <c r="BU629">
        <v>410856</v>
      </c>
      <c r="BV629">
        <v>410856</v>
      </c>
      <c r="BW629">
        <v>410856</v>
      </c>
      <c r="BX629">
        <v>410856</v>
      </c>
      <c r="BY629">
        <v>410856</v>
      </c>
      <c r="BZ629">
        <v>410856</v>
      </c>
      <c r="CA629">
        <v>410856</v>
      </c>
      <c r="CB629">
        <v>410856</v>
      </c>
      <c r="CC629">
        <v>410856</v>
      </c>
      <c r="CD629">
        <v>410856</v>
      </c>
      <c r="CE629">
        <v>410856</v>
      </c>
      <c r="CF629">
        <v>410856</v>
      </c>
      <c r="CG629">
        <v>410856</v>
      </c>
      <c r="CH629">
        <v>410856</v>
      </c>
      <c r="CI629">
        <v>410856</v>
      </c>
      <c r="CJ629">
        <v>410856</v>
      </c>
      <c r="CK629">
        <v>410856</v>
      </c>
      <c r="CL629">
        <v>410856</v>
      </c>
      <c r="CM629">
        <v>410856</v>
      </c>
      <c r="CN629">
        <v>410856</v>
      </c>
      <c r="CO629">
        <v>410856</v>
      </c>
      <c r="CP629">
        <v>410856</v>
      </c>
      <c r="CQ629">
        <v>410856</v>
      </c>
      <c r="CR629">
        <v>410856</v>
      </c>
      <c r="CS629">
        <v>410856</v>
      </c>
      <c r="CT629">
        <v>410856</v>
      </c>
      <c r="CU629">
        <v>410856</v>
      </c>
      <c r="CV629">
        <v>410856</v>
      </c>
      <c r="CW629">
        <v>410856</v>
      </c>
      <c r="CX629">
        <v>410856</v>
      </c>
      <c r="CY629">
        <v>410856</v>
      </c>
      <c r="CZ629">
        <v>0</v>
      </c>
      <c r="DA629">
        <v>0</v>
      </c>
      <c r="DB629">
        <v>0</v>
      </c>
      <c r="DC629">
        <v>0</v>
      </c>
      <c r="DD629">
        <v>0</v>
      </c>
      <c r="DE629">
        <v>0</v>
      </c>
      <c r="DF629">
        <v>0</v>
      </c>
      <c r="DG629">
        <v>0</v>
      </c>
      <c r="DH629">
        <v>0</v>
      </c>
      <c r="DI629">
        <v>0</v>
      </c>
      <c r="DJ629">
        <v>0</v>
      </c>
      <c r="DK629">
        <v>0</v>
      </c>
      <c r="DL629">
        <v>0</v>
      </c>
      <c r="DM629">
        <v>0</v>
      </c>
      <c r="DN629">
        <v>0</v>
      </c>
      <c r="DO629">
        <v>0</v>
      </c>
      <c r="DP629">
        <v>0</v>
      </c>
      <c r="DQ629">
        <v>0</v>
      </c>
      <c r="DR629">
        <v>0</v>
      </c>
      <c r="DS629">
        <v>0</v>
      </c>
      <c r="DT629">
        <v>0</v>
      </c>
      <c r="DU629">
        <v>0</v>
      </c>
      <c r="DV629">
        <v>0</v>
      </c>
      <c r="DW629">
        <v>0</v>
      </c>
      <c r="DX629">
        <v>0</v>
      </c>
      <c r="DY629">
        <v>0</v>
      </c>
      <c r="DZ629">
        <v>0</v>
      </c>
      <c r="EA629">
        <v>0</v>
      </c>
      <c r="EB629">
        <v>0</v>
      </c>
      <c r="EC629">
        <v>0</v>
      </c>
      <c r="EE629" s="95" t="s">
        <v>450</v>
      </c>
      <c r="EF629" t="s">
        <v>1349</v>
      </c>
      <c r="EG629">
        <v>1</v>
      </c>
      <c r="EH629">
        <v>19</v>
      </c>
      <c r="EI629" s="216" t="str">
        <f t="shared" si="12"/>
        <v>LTQ200119</v>
      </c>
      <c r="EJ629">
        <v>0</v>
      </c>
      <c r="EK629">
        <v>0</v>
      </c>
      <c r="EL629">
        <v>0</v>
      </c>
      <c r="EM629">
        <v>0</v>
      </c>
      <c r="EN629">
        <v>0</v>
      </c>
      <c r="EO629">
        <v>0</v>
      </c>
      <c r="EP629">
        <v>0</v>
      </c>
      <c r="EQ629">
        <v>0</v>
      </c>
      <c r="ER629">
        <v>0</v>
      </c>
      <c r="ES629">
        <v>0</v>
      </c>
      <c r="ET629">
        <v>0</v>
      </c>
      <c r="EU629">
        <v>0</v>
      </c>
      <c r="EV629">
        <v>0</v>
      </c>
      <c r="EW629">
        <v>0</v>
      </c>
      <c r="EX629">
        <v>0</v>
      </c>
      <c r="EY629">
        <v>0</v>
      </c>
      <c r="EZ629">
        <v>0</v>
      </c>
      <c r="FA629">
        <v>0</v>
      </c>
      <c r="FB629">
        <v>0</v>
      </c>
      <c r="FC629">
        <v>0</v>
      </c>
      <c r="FD629">
        <v>0</v>
      </c>
      <c r="FE629">
        <v>0</v>
      </c>
      <c r="FF629">
        <v>0</v>
      </c>
      <c r="FG629">
        <v>0</v>
      </c>
      <c r="FH629">
        <v>0</v>
      </c>
      <c r="FI629">
        <v>0</v>
      </c>
      <c r="FJ629">
        <v>0</v>
      </c>
      <c r="FK629">
        <v>0</v>
      </c>
      <c r="FL629">
        <v>0</v>
      </c>
      <c r="FM629">
        <v>0</v>
      </c>
      <c r="FN629">
        <v>0</v>
      </c>
      <c r="FO629">
        <v>0</v>
      </c>
      <c r="FP629">
        <v>0</v>
      </c>
      <c r="FQ629">
        <v>0</v>
      </c>
      <c r="FR629">
        <v>0</v>
      </c>
      <c r="FS629">
        <v>0</v>
      </c>
      <c r="FT629">
        <v>0</v>
      </c>
      <c r="FU629">
        <v>0</v>
      </c>
      <c r="FV629">
        <v>0</v>
      </c>
      <c r="FW629">
        <v>0</v>
      </c>
      <c r="FX629">
        <v>0</v>
      </c>
      <c r="FY629">
        <v>0</v>
      </c>
      <c r="FZ629">
        <v>0</v>
      </c>
      <c r="GA629">
        <v>0</v>
      </c>
      <c r="GB629">
        <v>0</v>
      </c>
      <c r="GC629">
        <v>0</v>
      </c>
      <c r="GD629">
        <v>0</v>
      </c>
      <c r="GE629">
        <v>0</v>
      </c>
      <c r="GF629">
        <v>0</v>
      </c>
      <c r="GG629">
        <v>0</v>
      </c>
      <c r="GH629">
        <v>0</v>
      </c>
      <c r="GI629">
        <v>0</v>
      </c>
      <c r="GJ629">
        <v>0</v>
      </c>
      <c r="GK629">
        <v>0</v>
      </c>
      <c r="GL629">
        <v>0</v>
      </c>
      <c r="GM629">
        <v>0</v>
      </c>
      <c r="GN629">
        <v>0</v>
      </c>
      <c r="GO629">
        <v>0</v>
      </c>
      <c r="GP629">
        <v>0</v>
      </c>
      <c r="GQ629">
        <v>0</v>
      </c>
      <c r="GR629">
        <v>0</v>
      </c>
      <c r="GS629">
        <v>0</v>
      </c>
      <c r="GT629">
        <v>0</v>
      </c>
      <c r="GU629">
        <v>0</v>
      </c>
      <c r="GV629">
        <v>0</v>
      </c>
      <c r="GW629">
        <v>0</v>
      </c>
      <c r="GX629">
        <v>0</v>
      </c>
      <c r="GY629">
        <v>0</v>
      </c>
      <c r="GZ629">
        <v>0</v>
      </c>
      <c r="HA629">
        <v>0</v>
      </c>
      <c r="HB629">
        <v>0</v>
      </c>
      <c r="HC629">
        <v>0</v>
      </c>
      <c r="HD629">
        <v>0</v>
      </c>
      <c r="HE629">
        <v>0</v>
      </c>
      <c r="HF629">
        <v>0</v>
      </c>
      <c r="HG629">
        <v>0</v>
      </c>
      <c r="HH629">
        <v>0</v>
      </c>
      <c r="HI629">
        <v>0</v>
      </c>
      <c r="HJ629">
        <v>0</v>
      </c>
      <c r="HK629">
        <v>0</v>
      </c>
      <c r="HL629">
        <v>410856</v>
      </c>
      <c r="HM629">
        <v>0</v>
      </c>
      <c r="HN629">
        <v>0</v>
      </c>
      <c r="HO629">
        <v>0</v>
      </c>
      <c r="HP629">
        <v>0</v>
      </c>
      <c r="HQ629">
        <v>0</v>
      </c>
      <c r="HR629">
        <v>0</v>
      </c>
      <c r="HS629">
        <v>0</v>
      </c>
      <c r="HT629">
        <v>0</v>
      </c>
      <c r="HU629">
        <v>0</v>
      </c>
      <c r="HV629">
        <v>0</v>
      </c>
      <c r="HW629">
        <v>0</v>
      </c>
      <c r="HX629">
        <v>0</v>
      </c>
      <c r="HY629">
        <v>0</v>
      </c>
      <c r="HZ629">
        <v>0</v>
      </c>
      <c r="IA629">
        <v>0</v>
      </c>
      <c r="IB629">
        <v>0</v>
      </c>
      <c r="IC629">
        <v>0</v>
      </c>
      <c r="ID629">
        <v>0</v>
      </c>
      <c r="IE629">
        <v>0</v>
      </c>
      <c r="IF629">
        <v>0</v>
      </c>
      <c r="IG629">
        <v>0</v>
      </c>
      <c r="IH629">
        <v>0</v>
      </c>
      <c r="II629">
        <v>0</v>
      </c>
      <c r="IJ629">
        <v>0</v>
      </c>
      <c r="IK629">
        <v>0</v>
      </c>
      <c r="IL629">
        <v>0</v>
      </c>
      <c r="IM629">
        <v>0</v>
      </c>
      <c r="IN629">
        <v>0</v>
      </c>
      <c r="IO629">
        <v>0</v>
      </c>
      <c r="IP629">
        <v>0</v>
      </c>
    </row>
    <row r="630" spans="18:250" ht="16.5" hidden="1" customHeight="1">
      <c r="R630" s="95" t="s">
        <v>450</v>
      </c>
      <c r="S630" t="s">
        <v>1349</v>
      </c>
      <c r="T630">
        <v>1</v>
      </c>
      <c r="U630">
        <v>20</v>
      </c>
      <c r="V630" s="214" t="str">
        <f t="shared" si="11"/>
        <v>LTQ200120</v>
      </c>
      <c r="W630">
        <v>21063</v>
      </c>
      <c r="X630">
        <v>42126</v>
      </c>
      <c r="Y630">
        <v>63189</v>
      </c>
      <c r="Z630">
        <v>84252</v>
      </c>
      <c r="AA630">
        <v>105315</v>
      </c>
      <c r="AB630">
        <v>126378</v>
      </c>
      <c r="AC630">
        <v>147441</v>
      </c>
      <c r="AD630">
        <v>168504</v>
      </c>
      <c r="AE630">
        <v>189567</v>
      </c>
      <c r="AF630">
        <v>210630</v>
      </c>
      <c r="AG630">
        <v>231693</v>
      </c>
      <c r="AH630">
        <v>252756</v>
      </c>
      <c r="AI630">
        <v>273819</v>
      </c>
      <c r="AJ630">
        <v>294882</v>
      </c>
      <c r="AK630">
        <v>315945</v>
      </c>
      <c r="AL630">
        <v>337008</v>
      </c>
      <c r="AM630">
        <v>358071</v>
      </c>
      <c r="AN630">
        <v>379134</v>
      </c>
      <c r="AO630">
        <v>400197</v>
      </c>
      <c r="AP630">
        <v>421260</v>
      </c>
      <c r="AQ630">
        <v>421260</v>
      </c>
      <c r="AR630">
        <v>421260</v>
      </c>
      <c r="AS630">
        <v>421260</v>
      </c>
      <c r="AT630">
        <v>421260</v>
      </c>
      <c r="AU630">
        <v>421260</v>
      </c>
      <c r="AV630">
        <v>421260</v>
      </c>
      <c r="AW630">
        <v>421260</v>
      </c>
      <c r="AX630">
        <v>421260</v>
      </c>
      <c r="AY630">
        <v>421260</v>
      </c>
      <c r="AZ630">
        <v>421260</v>
      </c>
      <c r="BA630">
        <v>421260</v>
      </c>
      <c r="BB630">
        <v>421260</v>
      </c>
      <c r="BC630">
        <v>421260</v>
      </c>
      <c r="BD630">
        <v>421260</v>
      </c>
      <c r="BE630">
        <v>421260</v>
      </c>
      <c r="BF630">
        <v>421260</v>
      </c>
      <c r="BG630">
        <v>421260</v>
      </c>
      <c r="BH630">
        <v>421260</v>
      </c>
      <c r="BI630">
        <v>421260</v>
      </c>
      <c r="BJ630">
        <v>421260</v>
      </c>
      <c r="BK630">
        <v>421260</v>
      </c>
      <c r="BL630">
        <v>421260</v>
      </c>
      <c r="BM630">
        <v>421260</v>
      </c>
      <c r="BN630">
        <v>421260</v>
      </c>
      <c r="BO630">
        <v>421260</v>
      </c>
      <c r="BP630">
        <v>421260</v>
      </c>
      <c r="BQ630">
        <v>421260</v>
      </c>
      <c r="BR630">
        <v>421260</v>
      </c>
      <c r="BS630">
        <v>421260</v>
      </c>
      <c r="BT630">
        <v>421260</v>
      </c>
      <c r="BU630">
        <v>421260</v>
      </c>
      <c r="BV630">
        <v>421260</v>
      </c>
      <c r="BW630">
        <v>421260</v>
      </c>
      <c r="BX630">
        <v>421260</v>
      </c>
      <c r="BY630">
        <v>421260</v>
      </c>
      <c r="BZ630">
        <v>421260</v>
      </c>
      <c r="CA630">
        <v>421260</v>
      </c>
      <c r="CB630">
        <v>421260</v>
      </c>
      <c r="CC630">
        <v>421260</v>
      </c>
      <c r="CD630">
        <v>421260</v>
      </c>
      <c r="CE630">
        <v>421260</v>
      </c>
      <c r="CF630">
        <v>421260</v>
      </c>
      <c r="CG630">
        <v>421260</v>
      </c>
      <c r="CH630">
        <v>421260</v>
      </c>
      <c r="CI630">
        <v>421260</v>
      </c>
      <c r="CJ630">
        <v>421260</v>
      </c>
      <c r="CK630">
        <v>421260</v>
      </c>
      <c r="CL630">
        <v>421260</v>
      </c>
      <c r="CM630">
        <v>421260</v>
      </c>
      <c r="CN630">
        <v>421260</v>
      </c>
      <c r="CO630">
        <v>421260</v>
      </c>
      <c r="CP630">
        <v>421260</v>
      </c>
      <c r="CQ630">
        <v>421260</v>
      </c>
      <c r="CR630">
        <v>421260</v>
      </c>
      <c r="CS630">
        <v>421260</v>
      </c>
      <c r="CT630">
        <v>421260</v>
      </c>
      <c r="CU630">
        <v>421260</v>
      </c>
      <c r="CV630">
        <v>421260</v>
      </c>
      <c r="CW630">
        <v>421260</v>
      </c>
      <c r="CX630">
        <v>421260</v>
      </c>
      <c r="CY630">
        <v>0</v>
      </c>
      <c r="CZ630">
        <v>0</v>
      </c>
      <c r="DA630">
        <v>0</v>
      </c>
      <c r="DB630">
        <v>0</v>
      </c>
      <c r="DC630">
        <v>0</v>
      </c>
      <c r="DD630">
        <v>0</v>
      </c>
      <c r="DE630">
        <v>0</v>
      </c>
      <c r="DF630">
        <v>0</v>
      </c>
      <c r="DG630">
        <v>0</v>
      </c>
      <c r="DH630">
        <v>0</v>
      </c>
      <c r="DI630">
        <v>0</v>
      </c>
      <c r="DJ630">
        <v>0</v>
      </c>
      <c r="DK630">
        <v>0</v>
      </c>
      <c r="DL630">
        <v>0</v>
      </c>
      <c r="DM630">
        <v>0</v>
      </c>
      <c r="DN630">
        <v>0</v>
      </c>
      <c r="DO630">
        <v>0</v>
      </c>
      <c r="DP630">
        <v>0</v>
      </c>
      <c r="DQ630">
        <v>0</v>
      </c>
      <c r="DR630">
        <v>0</v>
      </c>
      <c r="DS630">
        <v>0</v>
      </c>
      <c r="DT630">
        <v>0</v>
      </c>
      <c r="DU630">
        <v>0</v>
      </c>
      <c r="DV630">
        <v>0</v>
      </c>
      <c r="DW630">
        <v>0</v>
      </c>
      <c r="DX630">
        <v>0</v>
      </c>
      <c r="DY630">
        <v>0</v>
      </c>
      <c r="DZ630">
        <v>0</v>
      </c>
      <c r="EA630">
        <v>0</v>
      </c>
      <c r="EB630">
        <v>0</v>
      </c>
      <c r="EC630">
        <v>0</v>
      </c>
      <c r="EE630" s="95" t="s">
        <v>450</v>
      </c>
      <c r="EF630" t="s">
        <v>1349</v>
      </c>
      <c r="EG630">
        <v>1</v>
      </c>
      <c r="EH630">
        <v>20</v>
      </c>
      <c r="EI630" s="216" t="str">
        <f t="shared" si="12"/>
        <v>LTQ200120</v>
      </c>
      <c r="EJ630">
        <v>0</v>
      </c>
      <c r="EK630">
        <v>0</v>
      </c>
      <c r="EL630">
        <v>0</v>
      </c>
      <c r="EM630">
        <v>0</v>
      </c>
      <c r="EN630">
        <v>0</v>
      </c>
      <c r="EO630">
        <v>0</v>
      </c>
      <c r="EP630">
        <v>0</v>
      </c>
      <c r="EQ630">
        <v>0</v>
      </c>
      <c r="ER630">
        <v>0</v>
      </c>
      <c r="ES630">
        <v>0</v>
      </c>
      <c r="ET630">
        <v>0</v>
      </c>
      <c r="EU630">
        <v>0</v>
      </c>
      <c r="EV630">
        <v>0</v>
      </c>
      <c r="EW630">
        <v>0</v>
      </c>
      <c r="EX630">
        <v>0</v>
      </c>
      <c r="EY630">
        <v>0</v>
      </c>
      <c r="EZ630">
        <v>0</v>
      </c>
      <c r="FA630">
        <v>0</v>
      </c>
      <c r="FB630">
        <v>0</v>
      </c>
      <c r="FC630">
        <v>0</v>
      </c>
      <c r="FD630">
        <v>0</v>
      </c>
      <c r="FE630">
        <v>0</v>
      </c>
      <c r="FF630">
        <v>0</v>
      </c>
      <c r="FG630">
        <v>0</v>
      </c>
      <c r="FH630">
        <v>0</v>
      </c>
      <c r="FI630">
        <v>0</v>
      </c>
      <c r="FJ630">
        <v>0</v>
      </c>
      <c r="FK630">
        <v>0</v>
      </c>
      <c r="FL630">
        <v>0</v>
      </c>
      <c r="FM630">
        <v>0</v>
      </c>
      <c r="FN630">
        <v>0</v>
      </c>
      <c r="FO630">
        <v>0</v>
      </c>
      <c r="FP630">
        <v>0</v>
      </c>
      <c r="FQ630">
        <v>0</v>
      </c>
      <c r="FR630">
        <v>0</v>
      </c>
      <c r="FS630">
        <v>0</v>
      </c>
      <c r="FT630">
        <v>0</v>
      </c>
      <c r="FU630">
        <v>0</v>
      </c>
      <c r="FV630">
        <v>0</v>
      </c>
      <c r="FW630">
        <v>0</v>
      </c>
      <c r="FX630">
        <v>0</v>
      </c>
      <c r="FY630">
        <v>0</v>
      </c>
      <c r="FZ630">
        <v>0</v>
      </c>
      <c r="GA630">
        <v>0</v>
      </c>
      <c r="GB630">
        <v>0</v>
      </c>
      <c r="GC630">
        <v>0</v>
      </c>
      <c r="GD630">
        <v>0</v>
      </c>
      <c r="GE630">
        <v>0</v>
      </c>
      <c r="GF630">
        <v>0</v>
      </c>
      <c r="GG630">
        <v>0</v>
      </c>
      <c r="GH630">
        <v>0</v>
      </c>
      <c r="GI630">
        <v>0</v>
      </c>
      <c r="GJ630">
        <v>0</v>
      </c>
      <c r="GK630">
        <v>0</v>
      </c>
      <c r="GL630">
        <v>0</v>
      </c>
      <c r="GM630">
        <v>0</v>
      </c>
      <c r="GN630">
        <v>0</v>
      </c>
      <c r="GO630">
        <v>0</v>
      </c>
      <c r="GP630">
        <v>0</v>
      </c>
      <c r="GQ630">
        <v>0</v>
      </c>
      <c r="GR630">
        <v>0</v>
      </c>
      <c r="GS630">
        <v>0</v>
      </c>
      <c r="GT630">
        <v>0</v>
      </c>
      <c r="GU630">
        <v>0</v>
      </c>
      <c r="GV630">
        <v>0</v>
      </c>
      <c r="GW630">
        <v>0</v>
      </c>
      <c r="GX630">
        <v>0</v>
      </c>
      <c r="GY630">
        <v>0</v>
      </c>
      <c r="GZ630">
        <v>0</v>
      </c>
      <c r="HA630">
        <v>0</v>
      </c>
      <c r="HB630">
        <v>0</v>
      </c>
      <c r="HC630">
        <v>0</v>
      </c>
      <c r="HD630">
        <v>0</v>
      </c>
      <c r="HE630">
        <v>0</v>
      </c>
      <c r="HF630">
        <v>0</v>
      </c>
      <c r="HG630">
        <v>0</v>
      </c>
      <c r="HH630">
        <v>0</v>
      </c>
      <c r="HI630">
        <v>0</v>
      </c>
      <c r="HJ630">
        <v>0</v>
      </c>
      <c r="HK630">
        <v>421260</v>
      </c>
      <c r="HL630">
        <v>0</v>
      </c>
      <c r="HM630">
        <v>0</v>
      </c>
      <c r="HN630">
        <v>0</v>
      </c>
      <c r="HO630">
        <v>0</v>
      </c>
      <c r="HP630">
        <v>0</v>
      </c>
      <c r="HQ630">
        <v>0</v>
      </c>
      <c r="HR630">
        <v>0</v>
      </c>
      <c r="HS630">
        <v>0</v>
      </c>
      <c r="HT630">
        <v>0</v>
      </c>
      <c r="HU630">
        <v>0</v>
      </c>
      <c r="HV630">
        <v>0</v>
      </c>
      <c r="HW630">
        <v>0</v>
      </c>
      <c r="HX630">
        <v>0</v>
      </c>
      <c r="HY630">
        <v>0</v>
      </c>
      <c r="HZ630">
        <v>0</v>
      </c>
      <c r="IA630">
        <v>0</v>
      </c>
      <c r="IB630">
        <v>0</v>
      </c>
      <c r="IC630">
        <v>0</v>
      </c>
      <c r="ID630">
        <v>0</v>
      </c>
      <c r="IE630">
        <v>0</v>
      </c>
      <c r="IF630">
        <v>0</v>
      </c>
      <c r="IG630">
        <v>0</v>
      </c>
      <c r="IH630">
        <v>0</v>
      </c>
      <c r="II630">
        <v>0</v>
      </c>
      <c r="IJ630">
        <v>0</v>
      </c>
      <c r="IK630">
        <v>0</v>
      </c>
      <c r="IL630">
        <v>0</v>
      </c>
      <c r="IM630">
        <v>0</v>
      </c>
      <c r="IN630">
        <v>0</v>
      </c>
      <c r="IO630">
        <v>0</v>
      </c>
      <c r="IP630">
        <v>0</v>
      </c>
    </row>
    <row r="631" spans="18:250" ht="16.5" hidden="1" customHeight="1">
      <c r="R631" s="95" t="s">
        <v>450</v>
      </c>
      <c r="S631" t="s">
        <v>1349</v>
      </c>
      <c r="T631">
        <v>1</v>
      </c>
      <c r="U631">
        <v>21</v>
      </c>
      <c r="V631" s="214" t="str">
        <f t="shared" si="11"/>
        <v>LTQ200121</v>
      </c>
      <c r="W631">
        <v>21685.200000000001</v>
      </c>
      <c r="X631">
        <v>43370.400000000001</v>
      </c>
      <c r="Y631">
        <v>65055.6</v>
      </c>
      <c r="Z631">
        <v>86740.800000000003</v>
      </c>
      <c r="AA631">
        <v>108426</v>
      </c>
      <c r="AB631">
        <v>130111.2</v>
      </c>
      <c r="AC631">
        <v>151796.4</v>
      </c>
      <c r="AD631">
        <v>173481.60000000001</v>
      </c>
      <c r="AE631">
        <v>195166.8</v>
      </c>
      <c r="AF631">
        <v>216852</v>
      </c>
      <c r="AG631">
        <v>238537.2</v>
      </c>
      <c r="AH631">
        <v>260222.4</v>
      </c>
      <c r="AI631">
        <v>281907.59999999998</v>
      </c>
      <c r="AJ631">
        <v>303592.8</v>
      </c>
      <c r="AK631">
        <v>325278</v>
      </c>
      <c r="AL631">
        <v>346963.20000000001</v>
      </c>
      <c r="AM631">
        <v>368648.4</v>
      </c>
      <c r="AN631">
        <v>390333.6</v>
      </c>
      <c r="AO631">
        <v>412018.8</v>
      </c>
      <c r="AP631">
        <v>433704</v>
      </c>
      <c r="AQ631">
        <v>433704</v>
      </c>
      <c r="AR631">
        <v>433704</v>
      </c>
      <c r="AS631">
        <v>433704</v>
      </c>
      <c r="AT631">
        <v>433704</v>
      </c>
      <c r="AU631">
        <v>433704</v>
      </c>
      <c r="AV631">
        <v>433704</v>
      </c>
      <c r="AW631">
        <v>433704</v>
      </c>
      <c r="AX631">
        <v>433704</v>
      </c>
      <c r="AY631">
        <v>433704</v>
      </c>
      <c r="AZ631">
        <v>433704</v>
      </c>
      <c r="BA631">
        <v>433704</v>
      </c>
      <c r="BB631">
        <v>433704</v>
      </c>
      <c r="BC631">
        <v>433704</v>
      </c>
      <c r="BD631">
        <v>433704</v>
      </c>
      <c r="BE631">
        <v>433704</v>
      </c>
      <c r="BF631">
        <v>433704</v>
      </c>
      <c r="BG631">
        <v>433704</v>
      </c>
      <c r="BH631">
        <v>433704</v>
      </c>
      <c r="BI631">
        <v>433704</v>
      </c>
      <c r="BJ631">
        <v>433704</v>
      </c>
      <c r="BK631">
        <v>433704</v>
      </c>
      <c r="BL631">
        <v>433704</v>
      </c>
      <c r="BM631">
        <v>433704</v>
      </c>
      <c r="BN631">
        <v>433704</v>
      </c>
      <c r="BO631">
        <v>433704</v>
      </c>
      <c r="BP631">
        <v>433704</v>
      </c>
      <c r="BQ631">
        <v>433704</v>
      </c>
      <c r="BR631">
        <v>433704</v>
      </c>
      <c r="BS631">
        <v>433704</v>
      </c>
      <c r="BT631">
        <v>433704</v>
      </c>
      <c r="BU631">
        <v>433704</v>
      </c>
      <c r="BV631">
        <v>433704</v>
      </c>
      <c r="BW631">
        <v>433704</v>
      </c>
      <c r="BX631">
        <v>433704</v>
      </c>
      <c r="BY631">
        <v>433704</v>
      </c>
      <c r="BZ631">
        <v>433704</v>
      </c>
      <c r="CA631">
        <v>433704</v>
      </c>
      <c r="CB631">
        <v>433704</v>
      </c>
      <c r="CC631">
        <v>433704</v>
      </c>
      <c r="CD631">
        <v>433704</v>
      </c>
      <c r="CE631">
        <v>433704</v>
      </c>
      <c r="CF631">
        <v>433704</v>
      </c>
      <c r="CG631">
        <v>433704</v>
      </c>
      <c r="CH631">
        <v>433704</v>
      </c>
      <c r="CI631">
        <v>433704</v>
      </c>
      <c r="CJ631">
        <v>433704</v>
      </c>
      <c r="CK631">
        <v>433704</v>
      </c>
      <c r="CL631">
        <v>433704</v>
      </c>
      <c r="CM631">
        <v>433704</v>
      </c>
      <c r="CN631">
        <v>433704</v>
      </c>
      <c r="CO631">
        <v>433704</v>
      </c>
      <c r="CP631">
        <v>433704</v>
      </c>
      <c r="CQ631">
        <v>433704</v>
      </c>
      <c r="CR631">
        <v>433704</v>
      </c>
      <c r="CS631">
        <v>433704</v>
      </c>
      <c r="CT631">
        <v>433704</v>
      </c>
      <c r="CU631">
        <v>433704</v>
      </c>
      <c r="CV631">
        <v>433704</v>
      </c>
      <c r="CW631">
        <v>433704</v>
      </c>
      <c r="CX631">
        <v>0</v>
      </c>
      <c r="CY631">
        <v>0</v>
      </c>
      <c r="CZ631">
        <v>0</v>
      </c>
      <c r="DA631">
        <v>0</v>
      </c>
      <c r="DB631">
        <v>0</v>
      </c>
      <c r="DC631">
        <v>0</v>
      </c>
      <c r="DD631">
        <v>0</v>
      </c>
      <c r="DE631">
        <v>0</v>
      </c>
      <c r="DF631">
        <v>0</v>
      </c>
      <c r="DG631">
        <v>0</v>
      </c>
      <c r="DH631">
        <v>0</v>
      </c>
      <c r="DI631">
        <v>0</v>
      </c>
      <c r="DJ631">
        <v>0</v>
      </c>
      <c r="DK631">
        <v>0</v>
      </c>
      <c r="DL631">
        <v>0</v>
      </c>
      <c r="DM631">
        <v>0</v>
      </c>
      <c r="DN631">
        <v>0</v>
      </c>
      <c r="DO631">
        <v>0</v>
      </c>
      <c r="DP631">
        <v>0</v>
      </c>
      <c r="DQ631">
        <v>0</v>
      </c>
      <c r="DR631">
        <v>0</v>
      </c>
      <c r="DS631">
        <v>0</v>
      </c>
      <c r="DT631">
        <v>0</v>
      </c>
      <c r="DU631">
        <v>0</v>
      </c>
      <c r="DV631">
        <v>0</v>
      </c>
      <c r="DW631">
        <v>0</v>
      </c>
      <c r="DX631">
        <v>0</v>
      </c>
      <c r="DY631">
        <v>0</v>
      </c>
      <c r="DZ631">
        <v>0</v>
      </c>
      <c r="EA631">
        <v>0</v>
      </c>
      <c r="EB631">
        <v>0</v>
      </c>
      <c r="EC631">
        <v>0</v>
      </c>
      <c r="EE631" s="95" t="s">
        <v>450</v>
      </c>
      <c r="EF631" t="s">
        <v>1349</v>
      </c>
      <c r="EG631">
        <v>1</v>
      </c>
      <c r="EH631">
        <v>21</v>
      </c>
      <c r="EI631" s="216" t="str">
        <f t="shared" si="12"/>
        <v>LTQ200121</v>
      </c>
      <c r="EJ631">
        <v>0</v>
      </c>
      <c r="EK631">
        <v>0</v>
      </c>
      <c r="EL631">
        <v>0</v>
      </c>
      <c r="EM631">
        <v>0</v>
      </c>
      <c r="EN631">
        <v>0</v>
      </c>
      <c r="EO631">
        <v>0</v>
      </c>
      <c r="EP631">
        <v>0</v>
      </c>
      <c r="EQ631">
        <v>0</v>
      </c>
      <c r="ER631">
        <v>0</v>
      </c>
      <c r="ES631">
        <v>0</v>
      </c>
      <c r="ET631">
        <v>0</v>
      </c>
      <c r="EU631">
        <v>0</v>
      </c>
      <c r="EV631">
        <v>0</v>
      </c>
      <c r="EW631">
        <v>0</v>
      </c>
      <c r="EX631">
        <v>0</v>
      </c>
      <c r="EY631">
        <v>0</v>
      </c>
      <c r="EZ631">
        <v>0</v>
      </c>
      <c r="FA631">
        <v>0</v>
      </c>
      <c r="FB631">
        <v>0</v>
      </c>
      <c r="FC631">
        <v>0</v>
      </c>
      <c r="FD631">
        <v>0</v>
      </c>
      <c r="FE631">
        <v>0</v>
      </c>
      <c r="FF631">
        <v>0</v>
      </c>
      <c r="FG631">
        <v>0</v>
      </c>
      <c r="FH631">
        <v>0</v>
      </c>
      <c r="FI631">
        <v>0</v>
      </c>
      <c r="FJ631">
        <v>0</v>
      </c>
      <c r="FK631">
        <v>0</v>
      </c>
      <c r="FL631">
        <v>0</v>
      </c>
      <c r="FM631">
        <v>0</v>
      </c>
      <c r="FN631">
        <v>0</v>
      </c>
      <c r="FO631">
        <v>0</v>
      </c>
      <c r="FP631">
        <v>0</v>
      </c>
      <c r="FQ631">
        <v>0</v>
      </c>
      <c r="FR631">
        <v>0</v>
      </c>
      <c r="FS631">
        <v>0</v>
      </c>
      <c r="FT631">
        <v>0</v>
      </c>
      <c r="FU631">
        <v>0</v>
      </c>
      <c r="FV631">
        <v>0</v>
      </c>
      <c r="FW631">
        <v>0</v>
      </c>
      <c r="FX631">
        <v>0</v>
      </c>
      <c r="FY631">
        <v>0</v>
      </c>
      <c r="FZ631">
        <v>0</v>
      </c>
      <c r="GA631">
        <v>0</v>
      </c>
      <c r="GB631">
        <v>0</v>
      </c>
      <c r="GC631">
        <v>0</v>
      </c>
      <c r="GD631">
        <v>0</v>
      </c>
      <c r="GE631">
        <v>0</v>
      </c>
      <c r="GF631">
        <v>0</v>
      </c>
      <c r="GG631">
        <v>0</v>
      </c>
      <c r="GH631">
        <v>0</v>
      </c>
      <c r="GI631">
        <v>0</v>
      </c>
      <c r="GJ631">
        <v>0</v>
      </c>
      <c r="GK631">
        <v>0</v>
      </c>
      <c r="GL631">
        <v>0</v>
      </c>
      <c r="GM631">
        <v>0</v>
      </c>
      <c r="GN631">
        <v>0</v>
      </c>
      <c r="GO631">
        <v>0</v>
      </c>
      <c r="GP631">
        <v>0</v>
      </c>
      <c r="GQ631">
        <v>0</v>
      </c>
      <c r="GR631">
        <v>0</v>
      </c>
      <c r="GS631">
        <v>0</v>
      </c>
      <c r="GT631">
        <v>0</v>
      </c>
      <c r="GU631">
        <v>0</v>
      </c>
      <c r="GV631">
        <v>0</v>
      </c>
      <c r="GW631">
        <v>0</v>
      </c>
      <c r="GX631">
        <v>0</v>
      </c>
      <c r="GY631">
        <v>0</v>
      </c>
      <c r="GZ631">
        <v>0</v>
      </c>
      <c r="HA631">
        <v>0</v>
      </c>
      <c r="HB631">
        <v>0</v>
      </c>
      <c r="HC631">
        <v>0</v>
      </c>
      <c r="HD631">
        <v>0</v>
      </c>
      <c r="HE631">
        <v>0</v>
      </c>
      <c r="HF631">
        <v>0</v>
      </c>
      <c r="HG631">
        <v>0</v>
      </c>
      <c r="HH631">
        <v>0</v>
      </c>
      <c r="HI631">
        <v>0</v>
      </c>
      <c r="HJ631">
        <v>433704</v>
      </c>
      <c r="HK631">
        <v>0</v>
      </c>
      <c r="HL631">
        <v>0</v>
      </c>
      <c r="HM631">
        <v>0</v>
      </c>
      <c r="HN631">
        <v>0</v>
      </c>
      <c r="HO631">
        <v>0</v>
      </c>
      <c r="HP631">
        <v>0</v>
      </c>
      <c r="HQ631">
        <v>0</v>
      </c>
      <c r="HR631">
        <v>0</v>
      </c>
      <c r="HS631">
        <v>0</v>
      </c>
      <c r="HT631">
        <v>0</v>
      </c>
      <c r="HU631">
        <v>0</v>
      </c>
      <c r="HV631">
        <v>0</v>
      </c>
      <c r="HW631">
        <v>0</v>
      </c>
      <c r="HX631">
        <v>0</v>
      </c>
      <c r="HY631">
        <v>0</v>
      </c>
      <c r="HZ631">
        <v>0</v>
      </c>
      <c r="IA631">
        <v>0</v>
      </c>
      <c r="IB631">
        <v>0</v>
      </c>
      <c r="IC631">
        <v>0</v>
      </c>
      <c r="ID631">
        <v>0</v>
      </c>
      <c r="IE631">
        <v>0</v>
      </c>
      <c r="IF631">
        <v>0</v>
      </c>
      <c r="IG631">
        <v>0</v>
      </c>
      <c r="IH631">
        <v>0</v>
      </c>
      <c r="II631">
        <v>0</v>
      </c>
      <c r="IJ631">
        <v>0</v>
      </c>
      <c r="IK631">
        <v>0</v>
      </c>
      <c r="IL631">
        <v>0</v>
      </c>
      <c r="IM631">
        <v>0</v>
      </c>
      <c r="IN631">
        <v>0</v>
      </c>
      <c r="IO631">
        <v>0</v>
      </c>
      <c r="IP631">
        <v>0</v>
      </c>
    </row>
    <row r="632" spans="18:250" ht="16.5" hidden="1" customHeight="1">
      <c r="R632" s="95" t="s">
        <v>450</v>
      </c>
      <c r="S632" t="s">
        <v>1349</v>
      </c>
      <c r="T632">
        <v>1</v>
      </c>
      <c r="U632">
        <v>22</v>
      </c>
      <c r="V632" s="214" t="str">
        <f t="shared" si="11"/>
        <v>LTQ200122</v>
      </c>
      <c r="W632">
        <v>22205.4</v>
      </c>
      <c r="X632">
        <v>44410.8</v>
      </c>
      <c r="Y632">
        <v>66616.2</v>
      </c>
      <c r="Z632">
        <v>88821.6</v>
      </c>
      <c r="AA632">
        <v>111027</v>
      </c>
      <c r="AB632">
        <v>133232.4</v>
      </c>
      <c r="AC632">
        <v>155437.79999999999</v>
      </c>
      <c r="AD632">
        <v>177643.2</v>
      </c>
      <c r="AE632">
        <v>199848.6</v>
      </c>
      <c r="AF632">
        <v>222054</v>
      </c>
      <c r="AG632">
        <v>244259.4</v>
      </c>
      <c r="AH632">
        <v>266464.8</v>
      </c>
      <c r="AI632">
        <v>288670.2</v>
      </c>
      <c r="AJ632">
        <v>310875.59999999998</v>
      </c>
      <c r="AK632">
        <v>333081</v>
      </c>
      <c r="AL632">
        <v>355286.4</v>
      </c>
      <c r="AM632">
        <v>377491.8</v>
      </c>
      <c r="AN632">
        <v>399697.2</v>
      </c>
      <c r="AO632">
        <v>421902.6</v>
      </c>
      <c r="AP632">
        <v>444108</v>
      </c>
      <c r="AQ632">
        <v>444108</v>
      </c>
      <c r="AR632">
        <v>444108</v>
      </c>
      <c r="AS632">
        <v>444108</v>
      </c>
      <c r="AT632">
        <v>444108</v>
      </c>
      <c r="AU632">
        <v>444108</v>
      </c>
      <c r="AV632">
        <v>444108</v>
      </c>
      <c r="AW632">
        <v>444108</v>
      </c>
      <c r="AX632">
        <v>444108</v>
      </c>
      <c r="AY632">
        <v>444108</v>
      </c>
      <c r="AZ632">
        <v>444108</v>
      </c>
      <c r="BA632">
        <v>444108</v>
      </c>
      <c r="BB632">
        <v>444108</v>
      </c>
      <c r="BC632">
        <v>444108</v>
      </c>
      <c r="BD632">
        <v>444108</v>
      </c>
      <c r="BE632">
        <v>444108</v>
      </c>
      <c r="BF632">
        <v>444108</v>
      </c>
      <c r="BG632">
        <v>444108</v>
      </c>
      <c r="BH632">
        <v>444108</v>
      </c>
      <c r="BI632">
        <v>444108</v>
      </c>
      <c r="BJ632">
        <v>444108</v>
      </c>
      <c r="BK632">
        <v>444108</v>
      </c>
      <c r="BL632">
        <v>444108</v>
      </c>
      <c r="BM632">
        <v>444108</v>
      </c>
      <c r="BN632">
        <v>444108</v>
      </c>
      <c r="BO632">
        <v>444108</v>
      </c>
      <c r="BP632">
        <v>444108</v>
      </c>
      <c r="BQ632">
        <v>444108</v>
      </c>
      <c r="BR632">
        <v>444108</v>
      </c>
      <c r="BS632">
        <v>444108</v>
      </c>
      <c r="BT632">
        <v>444108</v>
      </c>
      <c r="BU632">
        <v>444108</v>
      </c>
      <c r="BV632">
        <v>444108</v>
      </c>
      <c r="BW632">
        <v>444108</v>
      </c>
      <c r="BX632">
        <v>444108</v>
      </c>
      <c r="BY632">
        <v>444108</v>
      </c>
      <c r="BZ632">
        <v>444108</v>
      </c>
      <c r="CA632">
        <v>444108</v>
      </c>
      <c r="CB632">
        <v>444108</v>
      </c>
      <c r="CC632">
        <v>444108</v>
      </c>
      <c r="CD632">
        <v>444108</v>
      </c>
      <c r="CE632">
        <v>444108</v>
      </c>
      <c r="CF632">
        <v>444108</v>
      </c>
      <c r="CG632">
        <v>444108</v>
      </c>
      <c r="CH632">
        <v>444108</v>
      </c>
      <c r="CI632">
        <v>444108</v>
      </c>
      <c r="CJ632">
        <v>444108</v>
      </c>
      <c r="CK632">
        <v>444108</v>
      </c>
      <c r="CL632">
        <v>444108</v>
      </c>
      <c r="CM632">
        <v>444108</v>
      </c>
      <c r="CN632">
        <v>444108</v>
      </c>
      <c r="CO632">
        <v>444108</v>
      </c>
      <c r="CP632">
        <v>444108</v>
      </c>
      <c r="CQ632">
        <v>444108</v>
      </c>
      <c r="CR632">
        <v>444108</v>
      </c>
      <c r="CS632">
        <v>444108</v>
      </c>
      <c r="CT632">
        <v>444108</v>
      </c>
      <c r="CU632">
        <v>444108</v>
      </c>
      <c r="CV632">
        <v>444108</v>
      </c>
      <c r="CW632">
        <v>0</v>
      </c>
      <c r="CX632">
        <v>0</v>
      </c>
      <c r="CY632">
        <v>0</v>
      </c>
      <c r="CZ632">
        <v>0</v>
      </c>
      <c r="DA632">
        <v>0</v>
      </c>
      <c r="DB632">
        <v>0</v>
      </c>
      <c r="DC632">
        <v>0</v>
      </c>
      <c r="DD632">
        <v>0</v>
      </c>
      <c r="DE632">
        <v>0</v>
      </c>
      <c r="DF632">
        <v>0</v>
      </c>
      <c r="DG632">
        <v>0</v>
      </c>
      <c r="DH632">
        <v>0</v>
      </c>
      <c r="DI632">
        <v>0</v>
      </c>
      <c r="DJ632">
        <v>0</v>
      </c>
      <c r="DK632">
        <v>0</v>
      </c>
      <c r="DL632">
        <v>0</v>
      </c>
      <c r="DM632">
        <v>0</v>
      </c>
      <c r="DN632">
        <v>0</v>
      </c>
      <c r="DO632">
        <v>0</v>
      </c>
      <c r="DP632">
        <v>0</v>
      </c>
      <c r="DQ632">
        <v>0</v>
      </c>
      <c r="DR632">
        <v>0</v>
      </c>
      <c r="DS632">
        <v>0</v>
      </c>
      <c r="DT632">
        <v>0</v>
      </c>
      <c r="DU632">
        <v>0</v>
      </c>
      <c r="DV632">
        <v>0</v>
      </c>
      <c r="DW632">
        <v>0</v>
      </c>
      <c r="DX632">
        <v>0</v>
      </c>
      <c r="DY632">
        <v>0</v>
      </c>
      <c r="DZ632">
        <v>0</v>
      </c>
      <c r="EA632">
        <v>0</v>
      </c>
      <c r="EB632">
        <v>0</v>
      </c>
      <c r="EC632">
        <v>0</v>
      </c>
      <c r="EE632" s="95" t="s">
        <v>450</v>
      </c>
      <c r="EF632" t="s">
        <v>1349</v>
      </c>
      <c r="EG632">
        <v>1</v>
      </c>
      <c r="EH632">
        <v>22</v>
      </c>
      <c r="EI632" s="216" t="str">
        <f t="shared" si="12"/>
        <v>LTQ200122</v>
      </c>
      <c r="EJ632">
        <v>0</v>
      </c>
      <c r="EK632">
        <v>0</v>
      </c>
      <c r="EL632">
        <v>0</v>
      </c>
      <c r="EM632">
        <v>0</v>
      </c>
      <c r="EN632">
        <v>0</v>
      </c>
      <c r="EO632">
        <v>0</v>
      </c>
      <c r="EP632">
        <v>0</v>
      </c>
      <c r="EQ632">
        <v>0</v>
      </c>
      <c r="ER632">
        <v>0</v>
      </c>
      <c r="ES632">
        <v>0</v>
      </c>
      <c r="ET632">
        <v>0</v>
      </c>
      <c r="EU632">
        <v>0</v>
      </c>
      <c r="EV632">
        <v>0</v>
      </c>
      <c r="EW632">
        <v>0</v>
      </c>
      <c r="EX632">
        <v>0</v>
      </c>
      <c r="EY632">
        <v>0</v>
      </c>
      <c r="EZ632">
        <v>0</v>
      </c>
      <c r="FA632">
        <v>0</v>
      </c>
      <c r="FB632">
        <v>0</v>
      </c>
      <c r="FC632">
        <v>0</v>
      </c>
      <c r="FD632">
        <v>0</v>
      </c>
      <c r="FE632">
        <v>0</v>
      </c>
      <c r="FF632">
        <v>0</v>
      </c>
      <c r="FG632">
        <v>0</v>
      </c>
      <c r="FH632">
        <v>0</v>
      </c>
      <c r="FI632">
        <v>0</v>
      </c>
      <c r="FJ632">
        <v>0</v>
      </c>
      <c r="FK632">
        <v>0</v>
      </c>
      <c r="FL632">
        <v>0</v>
      </c>
      <c r="FM632">
        <v>0</v>
      </c>
      <c r="FN632">
        <v>0</v>
      </c>
      <c r="FO632">
        <v>0</v>
      </c>
      <c r="FP632">
        <v>0</v>
      </c>
      <c r="FQ632">
        <v>0</v>
      </c>
      <c r="FR632">
        <v>0</v>
      </c>
      <c r="FS632">
        <v>0</v>
      </c>
      <c r="FT632">
        <v>0</v>
      </c>
      <c r="FU632">
        <v>0</v>
      </c>
      <c r="FV632">
        <v>0</v>
      </c>
      <c r="FW632">
        <v>0</v>
      </c>
      <c r="FX632">
        <v>0</v>
      </c>
      <c r="FY632">
        <v>0</v>
      </c>
      <c r="FZ632">
        <v>0</v>
      </c>
      <c r="GA632">
        <v>0</v>
      </c>
      <c r="GB632">
        <v>0</v>
      </c>
      <c r="GC632">
        <v>0</v>
      </c>
      <c r="GD632">
        <v>0</v>
      </c>
      <c r="GE632">
        <v>0</v>
      </c>
      <c r="GF632">
        <v>0</v>
      </c>
      <c r="GG632">
        <v>0</v>
      </c>
      <c r="GH632">
        <v>0</v>
      </c>
      <c r="GI632">
        <v>0</v>
      </c>
      <c r="GJ632">
        <v>0</v>
      </c>
      <c r="GK632">
        <v>0</v>
      </c>
      <c r="GL632">
        <v>0</v>
      </c>
      <c r="GM632">
        <v>0</v>
      </c>
      <c r="GN632">
        <v>0</v>
      </c>
      <c r="GO632">
        <v>0</v>
      </c>
      <c r="GP632">
        <v>0</v>
      </c>
      <c r="GQ632">
        <v>0</v>
      </c>
      <c r="GR632">
        <v>0</v>
      </c>
      <c r="GS632">
        <v>0</v>
      </c>
      <c r="GT632">
        <v>0</v>
      </c>
      <c r="GU632">
        <v>0</v>
      </c>
      <c r="GV632">
        <v>0</v>
      </c>
      <c r="GW632">
        <v>0</v>
      </c>
      <c r="GX632">
        <v>0</v>
      </c>
      <c r="GY632">
        <v>0</v>
      </c>
      <c r="GZ632">
        <v>0</v>
      </c>
      <c r="HA632">
        <v>0</v>
      </c>
      <c r="HB632">
        <v>0</v>
      </c>
      <c r="HC632">
        <v>0</v>
      </c>
      <c r="HD632">
        <v>0</v>
      </c>
      <c r="HE632">
        <v>0</v>
      </c>
      <c r="HF632">
        <v>0</v>
      </c>
      <c r="HG632">
        <v>0</v>
      </c>
      <c r="HH632">
        <v>0</v>
      </c>
      <c r="HI632">
        <v>444108</v>
      </c>
      <c r="HJ632">
        <v>0</v>
      </c>
      <c r="HK632">
        <v>0</v>
      </c>
      <c r="HL632">
        <v>0</v>
      </c>
      <c r="HM632">
        <v>0</v>
      </c>
      <c r="HN632">
        <v>0</v>
      </c>
      <c r="HO632">
        <v>0</v>
      </c>
      <c r="HP632">
        <v>0</v>
      </c>
      <c r="HQ632">
        <v>0</v>
      </c>
      <c r="HR632">
        <v>0</v>
      </c>
      <c r="HS632">
        <v>0</v>
      </c>
      <c r="HT632">
        <v>0</v>
      </c>
      <c r="HU632">
        <v>0</v>
      </c>
      <c r="HV632">
        <v>0</v>
      </c>
      <c r="HW632">
        <v>0</v>
      </c>
      <c r="HX632">
        <v>0</v>
      </c>
      <c r="HY632">
        <v>0</v>
      </c>
      <c r="HZ632">
        <v>0</v>
      </c>
      <c r="IA632">
        <v>0</v>
      </c>
      <c r="IB632">
        <v>0</v>
      </c>
      <c r="IC632">
        <v>0</v>
      </c>
      <c r="ID632">
        <v>0</v>
      </c>
      <c r="IE632">
        <v>0</v>
      </c>
      <c r="IF632">
        <v>0</v>
      </c>
      <c r="IG632">
        <v>0</v>
      </c>
      <c r="IH632">
        <v>0</v>
      </c>
      <c r="II632">
        <v>0</v>
      </c>
      <c r="IJ632">
        <v>0</v>
      </c>
      <c r="IK632">
        <v>0</v>
      </c>
      <c r="IL632">
        <v>0</v>
      </c>
      <c r="IM632">
        <v>0</v>
      </c>
      <c r="IN632">
        <v>0</v>
      </c>
      <c r="IO632">
        <v>0</v>
      </c>
      <c r="IP632">
        <v>0</v>
      </c>
    </row>
    <row r="633" spans="18:250" ht="16.5" hidden="1" customHeight="1">
      <c r="R633" s="95" t="s">
        <v>450</v>
      </c>
      <c r="S633" t="s">
        <v>1349</v>
      </c>
      <c r="T633">
        <v>1</v>
      </c>
      <c r="U633">
        <v>23</v>
      </c>
      <c r="V633" s="214" t="str">
        <f t="shared" si="11"/>
        <v>LTQ200123</v>
      </c>
      <c r="W633">
        <v>23031.599999999999</v>
      </c>
      <c r="X633">
        <v>46063.199999999997</v>
      </c>
      <c r="Y633">
        <v>69094.8</v>
      </c>
      <c r="Z633">
        <v>92126.399999999994</v>
      </c>
      <c r="AA633">
        <v>115158</v>
      </c>
      <c r="AB633">
        <v>138189.6</v>
      </c>
      <c r="AC633">
        <v>161221.20000000001</v>
      </c>
      <c r="AD633">
        <v>184252.79999999999</v>
      </c>
      <c r="AE633">
        <v>207284.4</v>
      </c>
      <c r="AF633">
        <v>230316</v>
      </c>
      <c r="AG633">
        <v>253347.6</v>
      </c>
      <c r="AH633">
        <v>276379.2</v>
      </c>
      <c r="AI633">
        <v>299410.8</v>
      </c>
      <c r="AJ633">
        <v>322442.40000000002</v>
      </c>
      <c r="AK633">
        <v>345474</v>
      </c>
      <c r="AL633">
        <v>368505.59999999998</v>
      </c>
      <c r="AM633">
        <v>391537.2</v>
      </c>
      <c r="AN633">
        <v>414568.8</v>
      </c>
      <c r="AO633">
        <v>437600.4</v>
      </c>
      <c r="AP633">
        <v>460632</v>
      </c>
      <c r="AQ633">
        <v>460632</v>
      </c>
      <c r="AR633">
        <v>460632</v>
      </c>
      <c r="AS633">
        <v>460632</v>
      </c>
      <c r="AT633">
        <v>460632</v>
      </c>
      <c r="AU633">
        <v>460632</v>
      </c>
      <c r="AV633">
        <v>460632</v>
      </c>
      <c r="AW633">
        <v>460632</v>
      </c>
      <c r="AX633">
        <v>460632</v>
      </c>
      <c r="AY633">
        <v>460632</v>
      </c>
      <c r="AZ633">
        <v>460632</v>
      </c>
      <c r="BA633">
        <v>460632</v>
      </c>
      <c r="BB633">
        <v>460632</v>
      </c>
      <c r="BC633">
        <v>460632</v>
      </c>
      <c r="BD633">
        <v>460632</v>
      </c>
      <c r="BE633">
        <v>460632</v>
      </c>
      <c r="BF633">
        <v>460632</v>
      </c>
      <c r="BG633">
        <v>460632</v>
      </c>
      <c r="BH633">
        <v>460632</v>
      </c>
      <c r="BI633">
        <v>460632</v>
      </c>
      <c r="BJ633">
        <v>460632</v>
      </c>
      <c r="BK633">
        <v>460632</v>
      </c>
      <c r="BL633">
        <v>460632</v>
      </c>
      <c r="BM633">
        <v>460632</v>
      </c>
      <c r="BN633">
        <v>460632</v>
      </c>
      <c r="BO633">
        <v>460632</v>
      </c>
      <c r="BP633">
        <v>460632</v>
      </c>
      <c r="BQ633">
        <v>460632</v>
      </c>
      <c r="BR633">
        <v>460632</v>
      </c>
      <c r="BS633">
        <v>460632</v>
      </c>
      <c r="BT633">
        <v>460632</v>
      </c>
      <c r="BU633">
        <v>460632</v>
      </c>
      <c r="BV633">
        <v>460632</v>
      </c>
      <c r="BW633">
        <v>460632</v>
      </c>
      <c r="BX633">
        <v>460632</v>
      </c>
      <c r="BY633">
        <v>460632</v>
      </c>
      <c r="BZ633">
        <v>460632</v>
      </c>
      <c r="CA633">
        <v>460632</v>
      </c>
      <c r="CB633">
        <v>460632</v>
      </c>
      <c r="CC633">
        <v>460632</v>
      </c>
      <c r="CD633">
        <v>460632</v>
      </c>
      <c r="CE633">
        <v>460632</v>
      </c>
      <c r="CF633">
        <v>460632</v>
      </c>
      <c r="CG633">
        <v>460632</v>
      </c>
      <c r="CH633">
        <v>460632</v>
      </c>
      <c r="CI633">
        <v>460632</v>
      </c>
      <c r="CJ633">
        <v>460632</v>
      </c>
      <c r="CK633">
        <v>460632</v>
      </c>
      <c r="CL633">
        <v>460632</v>
      </c>
      <c r="CM633">
        <v>460632</v>
      </c>
      <c r="CN633">
        <v>460632</v>
      </c>
      <c r="CO633">
        <v>460632</v>
      </c>
      <c r="CP633">
        <v>460632</v>
      </c>
      <c r="CQ633">
        <v>460632</v>
      </c>
      <c r="CR633">
        <v>460632</v>
      </c>
      <c r="CS633">
        <v>460632</v>
      </c>
      <c r="CT633">
        <v>460632</v>
      </c>
      <c r="CU633">
        <v>460632</v>
      </c>
      <c r="CV633">
        <v>0</v>
      </c>
      <c r="CW633">
        <v>0</v>
      </c>
      <c r="CX633">
        <v>0</v>
      </c>
      <c r="CY633">
        <v>0</v>
      </c>
      <c r="CZ633">
        <v>0</v>
      </c>
      <c r="DA633">
        <v>0</v>
      </c>
      <c r="DB633">
        <v>0</v>
      </c>
      <c r="DC633">
        <v>0</v>
      </c>
      <c r="DD633">
        <v>0</v>
      </c>
      <c r="DE633">
        <v>0</v>
      </c>
      <c r="DF633">
        <v>0</v>
      </c>
      <c r="DG633">
        <v>0</v>
      </c>
      <c r="DH633">
        <v>0</v>
      </c>
      <c r="DI633">
        <v>0</v>
      </c>
      <c r="DJ633">
        <v>0</v>
      </c>
      <c r="DK633">
        <v>0</v>
      </c>
      <c r="DL633">
        <v>0</v>
      </c>
      <c r="DM633">
        <v>0</v>
      </c>
      <c r="DN633">
        <v>0</v>
      </c>
      <c r="DO633">
        <v>0</v>
      </c>
      <c r="DP633">
        <v>0</v>
      </c>
      <c r="DQ633">
        <v>0</v>
      </c>
      <c r="DR633">
        <v>0</v>
      </c>
      <c r="DS633">
        <v>0</v>
      </c>
      <c r="DT633">
        <v>0</v>
      </c>
      <c r="DU633">
        <v>0</v>
      </c>
      <c r="DV633">
        <v>0</v>
      </c>
      <c r="DW633">
        <v>0</v>
      </c>
      <c r="DX633">
        <v>0</v>
      </c>
      <c r="DY633">
        <v>0</v>
      </c>
      <c r="DZ633">
        <v>0</v>
      </c>
      <c r="EA633">
        <v>0</v>
      </c>
      <c r="EB633">
        <v>0</v>
      </c>
      <c r="EC633">
        <v>0</v>
      </c>
      <c r="EE633" s="95" t="s">
        <v>450</v>
      </c>
      <c r="EF633" t="s">
        <v>1349</v>
      </c>
      <c r="EG633">
        <v>1</v>
      </c>
      <c r="EH633">
        <v>23</v>
      </c>
      <c r="EI633" s="216" t="str">
        <f t="shared" si="12"/>
        <v>LTQ200123</v>
      </c>
      <c r="EJ633">
        <v>0</v>
      </c>
      <c r="EK633">
        <v>0</v>
      </c>
      <c r="EL633">
        <v>0</v>
      </c>
      <c r="EM633">
        <v>0</v>
      </c>
      <c r="EN633">
        <v>0</v>
      </c>
      <c r="EO633">
        <v>0</v>
      </c>
      <c r="EP633">
        <v>0</v>
      </c>
      <c r="EQ633">
        <v>0</v>
      </c>
      <c r="ER633">
        <v>0</v>
      </c>
      <c r="ES633">
        <v>0</v>
      </c>
      <c r="ET633">
        <v>0</v>
      </c>
      <c r="EU633">
        <v>0</v>
      </c>
      <c r="EV633">
        <v>0</v>
      </c>
      <c r="EW633">
        <v>0</v>
      </c>
      <c r="EX633">
        <v>0</v>
      </c>
      <c r="EY633">
        <v>0</v>
      </c>
      <c r="EZ633">
        <v>0</v>
      </c>
      <c r="FA633">
        <v>0</v>
      </c>
      <c r="FB633">
        <v>0</v>
      </c>
      <c r="FC633">
        <v>0</v>
      </c>
      <c r="FD633">
        <v>0</v>
      </c>
      <c r="FE633">
        <v>0</v>
      </c>
      <c r="FF633">
        <v>0</v>
      </c>
      <c r="FG633">
        <v>0</v>
      </c>
      <c r="FH633">
        <v>0</v>
      </c>
      <c r="FI633">
        <v>0</v>
      </c>
      <c r="FJ633">
        <v>0</v>
      </c>
      <c r="FK633">
        <v>0</v>
      </c>
      <c r="FL633">
        <v>0</v>
      </c>
      <c r="FM633">
        <v>0</v>
      </c>
      <c r="FN633">
        <v>0</v>
      </c>
      <c r="FO633">
        <v>0</v>
      </c>
      <c r="FP633">
        <v>0</v>
      </c>
      <c r="FQ633">
        <v>0</v>
      </c>
      <c r="FR633">
        <v>0</v>
      </c>
      <c r="FS633">
        <v>0</v>
      </c>
      <c r="FT633">
        <v>0</v>
      </c>
      <c r="FU633">
        <v>0</v>
      </c>
      <c r="FV633">
        <v>0</v>
      </c>
      <c r="FW633">
        <v>0</v>
      </c>
      <c r="FX633">
        <v>0</v>
      </c>
      <c r="FY633">
        <v>0</v>
      </c>
      <c r="FZ633">
        <v>0</v>
      </c>
      <c r="GA633">
        <v>0</v>
      </c>
      <c r="GB633">
        <v>0</v>
      </c>
      <c r="GC633">
        <v>0</v>
      </c>
      <c r="GD633">
        <v>0</v>
      </c>
      <c r="GE633">
        <v>0</v>
      </c>
      <c r="GF633">
        <v>0</v>
      </c>
      <c r="GG633">
        <v>0</v>
      </c>
      <c r="GH633">
        <v>0</v>
      </c>
      <c r="GI633">
        <v>0</v>
      </c>
      <c r="GJ633">
        <v>0</v>
      </c>
      <c r="GK633">
        <v>0</v>
      </c>
      <c r="GL633">
        <v>0</v>
      </c>
      <c r="GM633">
        <v>0</v>
      </c>
      <c r="GN633">
        <v>0</v>
      </c>
      <c r="GO633">
        <v>0</v>
      </c>
      <c r="GP633">
        <v>0</v>
      </c>
      <c r="GQ633">
        <v>0</v>
      </c>
      <c r="GR633">
        <v>0</v>
      </c>
      <c r="GS633">
        <v>0</v>
      </c>
      <c r="GT633">
        <v>0</v>
      </c>
      <c r="GU633">
        <v>0</v>
      </c>
      <c r="GV633">
        <v>0</v>
      </c>
      <c r="GW633">
        <v>0</v>
      </c>
      <c r="GX633">
        <v>0</v>
      </c>
      <c r="GY633">
        <v>0</v>
      </c>
      <c r="GZ633">
        <v>0</v>
      </c>
      <c r="HA633">
        <v>0</v>
      </c>
      <c r="HB633">
        <v>0</v>
      </c>
      <c r="HC633">
        <v>0</v>
      </c>
      <c r="HD633">
        <v>0</v>
      </c>
      <c r="HE633">
        <v>0</v>
      </c>
      <c r="HF633">
        <v>0</v>
      </c>
      <c r="HG633">
        <v>0</v>
      </c>
      <c r="HH633">
        <v>460632</v>
      </c>
      <c r="HI633">
        <v>0</v>
      </c>
      <c r="HJ633">
        <v>0</v>
      </c>
      <c r="HK633">
        <v>0</v>
      </c>
      <c r="HL633">
        <v>0</v>
      </c>
      <c r="HM633">
        <v>0</v>
      </c>
      <c r="HN633">
        <v>0</v>
      </c>
      <c r="HO633">
        <v>0</v>
      </c>
      <c r="HP633">
        <v>0</v>
      </c>
      <c r="HQ633">
        <v>0</v>
      </c>
      <c r="HR633">
        <v>0</v>
      </c>
      <c r="HS633">
        <v>0</v>
      </c>
      <c r="HT633">
        <v>0</v>
      </c>
      <c r="HU633">
        <v>0</v>
      </c>
      <c r="HV633">
        <v>0</v>
      </c>
      <c r="HW633">
        <v>0</v>
      </c>
      <c r="HX633">
        <v>0</v>
      </c>
      <c r="HY633">
        <v>0</v>
      </c>
      <c r="HZ633">
        <v>0</v>
      </c>
      <c r="IA633">
        <v>0</v>
      </c>
      <c r="IB633">
        <v>0</v>
      </c>
      <c r="IC633">
        <v>0</v>
      </c>
      <c r="ID633">
        <v>0</v>
      </c>
      <c r="IE633">
        <v>0</v>
      </c>
      <c r="IF633">
        <v>0</v>
      </c>
      <c r="IG633">
        <v>0</v>
      </c>
      <c r="IH633">
        <v>0</v>
      </c>
      <c r="II633">
        <v>0</v>
      </c>
      <c r="IJ633">
        <v>0</v>
      </c>
      <c r="IK633">
        <v>0</v>
      </c>
      <c r="IL633">
        <v>0</v>
      </c>
      <c r="IM633">
        <v>0</v>
      </c>
      <c r="IN633">
        <v>0</v>
      </c>
      <c r="IO633">
        <v>0</v>
      </c>
      <c r="IP633">
        <v>0</v>
      </c>
    </row>
    <row r="634" spans="18:250" ht="16.5" hidden="1" customHeight="1">
      <c r="R634" s="95" t="s">
        <v>450</v>
      </c>
      <c r="S634" t="s">
        <v>1349</v>
      </c>
      <c r="T634">
        <v>1</v>
      </c>
      <c r="U634">
        <v>24</v>
      </c>
      <c r="V634" s="214" t="str">
        <f t="shared" si="11"/>
        <v>LTQ200124</v>
      </c>
      <c r="W634">
        <v>23551.8</v>
      </c>
      <c r="X634">
        <v>47103.6</v>
      </c>
      <c r="Y634">
        <v>70655.399999999994</v>
      </c>
      <c r="Z634">
        <v>94207.2</v>
      </c>
      <c r="AA634">
        <v>117759</v>
      </c>
      <c r="AB634">
        <v>141310.79999999999</v>
      </c>
      <c r="AC634">
        <v>164862.6</v>
      </c>
      <c r="AD634">
        <v>188414.4</v>
      </c>
      <c r="AE634">
        <v>211966.2</v>
      </c>
      <c r="AF634">
        <v>235518</v>
      </c>
      <c r="AG634">
        <v>259069.8</v>
      </c>
      <c r="AH634">
        <v>282621.59999999998</v>
      </c>
      <c r="AI634">
        <v>306173.40000000002</v>
      </c>
      <c r="AJ634">
        <v>329725.2</v>
      </c>
      <c r="AK634">
        <v>353277</v>
      </c>
      <c r="AL634">
        <v>376828.8</v>
      </c>
      <c r="AM634">
        <v>400380.6</v>
      </c>
      <c r="AN634">
        <v>423932.4</v>
      </c>
      <c r="AO634">
        <v>447484.2</v>
      </c>
      <c r="AP634">
        <v>471036</v>
      </c>
      <c r="AQ634">
        <v>471036</v>
      </c>
      <c r="AR634">
        <v>471036</v>
      </c>
      <c r="AS634">
        <v>471036</v>
      </c>
      <c r="AT634">
        <v>471036</v>
      </c>
      <c r="AU634">
        <v>471036</v>
      </c>
      <c r="AV634">
        <v>471036</v>
      </c>
      <c r="AW634">
        <v>471036</v>
      </c>
      <c r="AX634">
        <v>471036</v>
      </c>
      <c r="AY634">
        <v>471036</v>
      </c>
      <c r="AZ634">
        <v>471036</v>
      </c>
      <c r="BA634">
        <v>471036</v>
      </c>
      <c r="BB634">
        <v>471036</v>
      </c>
      <c r="BC634">
        <v>471036</v>
      </c>
      <c r="BD634">
        <v>471036</v>
      </c>
      <c r="BE634">
        <v>471036</v>
      </c>
      <c r="BF634">
        <v>471036</v>
      </c>
      <c r="BG634">
        <v>471036</v>
      </c>
      <c r="BH634">
        <v>471036</v>
      </c>
      <c r="BI634">
        <v>471036</v>
      </c>
      <c r="BJ634">
        <v>471036</v>
      </c>
      <c r="BK634">
        <v>471036</v>
      </c>
      <c r="BL634">
        <v>471036</v>
      </c>
      <c r="BM634">
        <v>471036</v>
      </c>
      <c r="BN634">
        <v>471036</v>
      </c>
      <c r="BO634">
        <v>471036</v>
      </c>
      <c r="BP634">
        <v>471036</v>
      </c>
      <c r="BQ634">
        <v>471036</v>
      </c>
      <c r="BR634">
        <v>471036</v>
      </c>
      <c r="BS634">
        <v>471036</v>
      </c>
      <c r="BT634">
        <v>471036</v>
      </c>
      <c r="BU634">
        <v>471036</v>
      </c>
      <c r="BV634">
        <v>471036</v>
      </c>
      <c r="BW634">
        <v>471036</v>
      </c>
      <c r="BX634">
        <v>471036</v>
      </c>
      <c r="BY634">
        <v>471036</v>
      </c>
      <c r="BZ634">
        <v>471036</v>
      </c>
      <c r="CA634">
        <v>471036</v>
      </c>
      <c r="CB634">
        <v>471036</v>
      </c>
      <c r="CC634">
        <v>471036</v>
      </c>
      <c r="CD634">
        <v>471036</v>
      </c>
      <c r="CE634">
        <v>471036</v>
      </c>
      <c r="CF634">
        <v>471036</v>
      </c>
      <c r="CG634">
        <v>471036</v>
      </c>
      <c r="CH634">
        <v>471036</v>
      </c>
      <c r="CI634">
        <v>471036</v>
      </c>
      <c r="CJ634">
        <v>471036</v>
      </c>
      <c r="CK634">
        <v>471036</v>
      </c>
      <c r="CL634">
        <v>471036</v>
      </c>
      <c r="CM634">
        <v>471036</v>
      </c>
      <c r="CN634">
        <v>471036</v>
      </c>
      <c r="CO634">
        <v>471036</v>
      </c>
      <c r="CP634">
        <v>471036</v>
      </c>
      <c r="CQ634">
        <v>471036</v>
      </c>
      <c r="CR634">
        <v>471036</v>
      </c>
      <c r="CS634">
        <v>471036</v>
      </c>
      <c r="CT634">
        <v>471036</v>
      </c>
      <c r="CU634">
        <v>0</v>
      </c>
      <c r="CV634">
        <v>0</v>
      </c>
      <c r="CW634">
        <v>0</v>
      </c>
      <c r="CX634">
        <v>0</v>
      </c>
      <c r="CY634">
        <v>0</v>
      </c>
      <c r="CZ634">
        <v>0</v>
      </c>
      <c r="DA634">
        <v>0</v>
      </c>
      <c r="DB634">
        <v>0</v>
      </c>
      <c r="DC634">
        <v>0</v>
      </c>
      <c r="DD634">
        <v>0</v>
      </c>
      <c r="DE634">
        <v>0</v>
      </c>
      <c r="DF634">
        <v>0</v>
      </c>
      <c r="DG634">
        <v>0</v>
      </c>
      <c r="DH634">
        <v>0</v>
      </c>
      <c r="DI634">
        <v>0</v>
      </c>
      <c r="DJ634">
        <v>0</v>
      </c>
      <c r="DK634">
        <v>0</v>
      </c>
      <c r="DL634">
        <v>0</v>
      </c>
      <c r="DM634">
        <v>0</v>
      </c>
      <c r="DN634">
        <v>0</v>
      </c>
      <c r="DO634">
        <v>0</v>
      </c>
      <c r="DP634">
        <v>0</v>
      </c>
      <c r="DQ634">
        <v>0</v>
      </c>
      <c r="DR634">
        <v>0</v>
      </c>
      <c r="DS634">
        <v>0</v>
      </c>
      <c r="DT634">
        <v>0</v>
      </c>
      <c r="DU634">
        <v>0</v>
      </c>
      <c r="DV634">
        <v>0</v>
      </c>
      <c r="DW634">
        <v>0</v>
      </c>
      <c r="DX634">
        <v>0</v>
      </c>
      <c r="DY634">
        <v>0</v>
      </c>
      <c r="DZ634">
        <v>0</v>
      </c>
      <c r="EA634">
        <v>0</v>
      </c>
      <c r="EB634">
        <v>0</v>
      </c>
      <c r="EC634">
        <v>0</v>
      </c>
      <c r="EE634" s="95" t="s">
        <v>450</v>
      </c>
      <c r="EF634" t="s">
        <v>1349</v>
      </c>
      <c r="EG634">
        <v>1</v>
      </c>
      <c r="EH634">
        <v>24</v>
      </c>
      <c r="EI634" s="216" t="str">
        <f t="shared" si="12"/>
        <v>LTQ200124</v>
      </c>
      <c r="EJ634">
        <v>0</v>
      </c>
      <c r="EK634">
        <v>0</v>
      </c>
      <c r="EL634">
        <v>0</v>
      </c>
      <c r="EM634">
        <v>0</v>
      </c>
      <c r="EN634">
        <v>0</v>
      </c>
      <c r="EO634">
        <v>0</v>
      </c>
      <c r="EP634">
        <v>0</v>
      </c>
      <c r="EQ634">
        <v>0</v>
      </c>
      <c r="ER634">
        <v>0</v>
      </c>
      <c r="ES634">
        <v>0</v>
      </c>
      <c r="ET634">
        <v>0</v>
      </c>
      <c r="EU634">
        <v>0</v>
      </c>
      <c r="EV634">
        <v>0</v>
      </c>
      <c r="EW634">
        <v>0</v>
      </c>
      <c r="EX634">
        <v>0</v>
      </c>
      <c r="EY634">
        <v>0</v>
      </c>
      <c r="EZ634">
        <v>0</v>
      </c>
      <c r="FA634">
        <v>0</v>
      </c>
      <c r="FB634">
        <v>0</v>
      </c>
      <c r="FC634">
        <v>0</v>
      </c>
      <c r="FD634">
        <v>0</v>
      </c>
      <c r="FE634">
        <v>0</v>
      </c>
      <c r="FF634">
        <v>0</v>
      </c>
      <c r="FG634">
        <v>0</v>
      </c>
      <c r="FH634">
        <v>0</v>
      </c>
      <c r="FI634">
        <v>0</v>
      </c>
      <c r="FJ634">
        <v>0</v>
      </c>
      <c r="FK634">
        <v>0</v>
      </c>
      <c r="FL634">
        <v>0</v>
      </c>
      <c r="FM634">
        <v>0</v>
      </c>
      <c r="FN634">
        <v>0</v>
      </c>
      <c r="FO634">
        <v>0</v>
      </c>
      <c r="FP634">
        <v>0</v>
      </c>
      <c r="FQ634">
        <v>0</v>
      </c>
      <c r="FR634">
        <v>0</v>
      </c>
      <c r="FS634">
        <v>0</v>
      </c>
      <c r="FT634">
        <v>0</v>
      </c>
      <c r="FU634">
        <v>0</v>
      </c>
      <c r="FV634">
        <v>0</v>
      </c>
      <c r="FW634">
        <v>0</v>
      </c>
      <c r="FX634">
        <v>0</v>
      </c>
      <c r="FY634">
        <v>0</v>
      </c>
      <c r="FZ634">
        <v>0</v>
      </c>
      <c r="GA634">
        <v>0</v>
      </c>
      <c r="GB634">
        <v>0</v>
      </c>
      <c r="GC634">
        <v>0</v>
      </c>
      <c r="GD634">
        <v>0</v>
      </c>
      <c r="GE634">
        <v>0</v>
      </c>
      <c r="GF634">
        <v>0</v>
      </c>
      <c r="GG634">
        <v>0</v>
      </c>
      <c r="GH634">
        <v>0</v>
      </c>
      <c r="GI634">
        <v>0</v>
      </c>
      <c r="GJ634">
        <v>0</v>
      </c>
      <c r="GK634">
        <v>0</v>
      </c>
      <c r="GL634">
        <v>0</v>
      </c>
      <c r="GM634">
        <v>0</v>
      </c>
      <c r="GN634">
        <v>0</v>
      </c>
      <c r="GO634">
        <v>0</v>
      </c>
      <c r="GP634">
        <v>0</v>
      </c>
      <c r="GQ634">
        <v>0</v>
      </c>
      <c r="GR634">
        <v>0</v>
      </c>
      <c r="GS634">
        <v>0</v>
      </c>
      <c r="GT634">
        <v>0</v>
      </c>
      <c r="GU634">
        <v>0</v>
      </c>
      <c r="GV634">
        <v>0</v>
      </c>
      <c r="GW634">
        <v>0</v>
      </c>
      <c r="GX634">
        <v>0</v>
      </c>
      <c r="GY634">
        <v>0</v>
      </c>
      <c r="GZ634">
        <v>0</v>
      </c>
      <c r="HA634">
        <v>0</v>
      </c>
      <c r="HB634">
        <v>0</v>
      </c>
      <c r="HC634">
        <v>0</v>
      </c>
      <c r="HD634">
        <v>0</v>
      </c>
      <c r="HE634">
        <v>0</v>
      </c>
      <c r="HF634">
        <v>0</v>
      </c>
      <c r="HG634">
        <v>471036</v>
      </c>
      <c r="HH634">
        <v>0</v>
      </c>
      <c r="HI634">
        <v>0</v>
      </c>
      <c r="HJ634">
        <v>0</v>
      </c>
      <c r="HK634">
        <v>0</v>
      </c>
      <c r="HL634">
        <v>0</v>
      </c>
      <c r="HM634">
        <v>0</v>
      </c>
      <c r="HN634">
        <v>0</v>
      </c>
      <c r="HO634">
        <v>0</v>
      </c>
      <c r="HP634">
        <v>0</v>
      </c>
      <c r="HQ634">
        <v>0</v>
      </c>
      <c r="HR634">
        <v>0</v>
      </c>
      <c r="HS634">
        <v>0</v>
      </c>
      <c r="HT634">
        <v>0</v>
      </c>
      <c r="HU634">
        <v>0</v>
      </c>
      <c r="HV634">
        <v>0</v>
      </c>
      <c r="HW634">
        <v>0</v>
      </c>
      <c r="HX634">
        <v>0</v>
      </c>
      <c r="HY634">
        <v>0</v>
      </c>
      <c r="HZ634">
        <v>0</v>
      </c>
      <c r="IA634">
        <v>0</v>
      </c>
      <c r="IB634">
        <v>0</v>
      </c>
      <c r="IC634">
        <v>0</v>
      </c>
      <c r="ID634">
        <v>0</v>
      </c>
      <c r="IE634">
        <v>0</v>
      </c>
      <c r="IF634">
        <v>0</v>
      </c>
      <c r="IG634">
        <v>0</v>
      </c>
      <c r="IH634">
        <v>0</v>
      </c>
      <c r="II634">
        <v>0</v>
      </c>
      <c r="IJ634">
        <v>0</v>
      </c>
      <c r="IK634">
        <v>0</v>
      </c>
      <c r="IL634">
        <v>0</v>
      </c>
      <c r="IM634">
        <v>0</v>
      </c>
      <c r="IN634">
        <v>0</v>
      </c>
      <c r="IO634">
        <v>0</v>
      </c>
      <c r="IP634">
        <v>0</v>
      </c>
    </row>
    <row r="635" spans="18:250" ht="16.5" hidden="1" customHeight="1">
      <c r="R635" s="95" t="s">
        <v>450</v>
      </c>
      <c r="S635" t="s">
        <v>1349</v>
      </c>
      <c r="T635">
        <v>1</v>
      </c>
      <c r="U635">
        <v>25</v>
      </c>
      <c r="V635" s="214" t="str">
        <f t="shared" si="11"/>
        <v>LTQ200125</v>
      </c>
      <c r="W635">
        <v>24174</v>
      </c>
      <c r="X635">
        <v>48348</v>
      </c>
      <c r="Y635">
        <v>72522</v>
      </c>
      <c r="Z635">
        <v>96696</v>
      </c>
      <c r="AA635">
        <v>120870</v>
      </c>
      <c r="AB635">
        <v>145044</v>
      </c>
      <c r="AC635">
        <v>169218</v>
      </c>
      <c r="AD635">
        <v>193392</v>
      </c>
      <c r="AE635">
        <v>217566</v>
      </c>
      <c r="AF635">
        <v>241740</v>
      </c>
      <c r="AG635">
        <v>265914</v>
      </c>
      <c r="AH635">
        <v>290088</v>
      </c>
      <c r="AI635">
        <v>314262</v>
      </c>
      <c r="AJ635">
        <v>338436</v>
      </c>
      <c r="AK635">
        <v>362610</v>
      </c>
      <c r="AL635">
        <v>386784</v>
      </c>
      <c r="AM635">
        <v>410958</v>
      </c>
      <c r="AN635">
        <v>435132</v>
      </c>
      <c r="AO635">
        <v>459306</v>
      </c>
      <c r="AP635">
        <v>483480</v>
      </c>
      <c r="AQ635">
        <v>483480</v>
      </c>
      <c r="AR635">
        <v>483480</v>
      </c>
      <c r="AS635">
        <v>483480</v>
      </c>
      <c r="AT635">
        <v>483480</v>
      </c>
      <c r="AU635">
        <v>483480</v>
      </c>
      <c r="AV635">
        <v>483480</v>
      </c>
      <c r="AW635">
        <v>483480</v>
      </c>
      <c r="AX635">
        <v>483480</v>
      </c>
      <c r="AY635">
        <v>483480</v>
      </c>
      <c r="AZ635">
        <v>483480</v>
      </c>
      <c r="BA635">
        <v>483480</v>
      </c>
      <c r="BB635">
        <v>483480</v>
      </c>
      <c r="BC635">
        <v>483480</v>
      </c>
      <c r="BD635">
        <v>483480</v>
      </c>
      <c r="BE635">
        <v>483480</v>
      </c>
      <c r="BF635">
        <v>483480</v>
      </c>
      <c r="BG635">
        <v>483480</v>
      </c>
      <c r="BH635">
        <v>483480</v>
      </c>
      <c r="BI635">
        <v>483480</v>
      </c>
      <c r="BJ635">
        <v>483480</v>
      </c>
      <c r="BK635">
        <v>483480</v>
      </c>
      <c r="BL635">
        <v>483480</v>
      </c>
      <c r="BM635">
        <v>483480</v>
      </c>
      <c r="BN635">
        <v>483480</v>
      </c>
      <c r="BO635">
        <v>483480</v>
      </c>
      <c r="BP635">
        <v>483480</v>
      </c>
      <c r="BQ635">
        <v>483480</v>
      </c>
      <c r="BR635">
        <v>483480</v>
      </c>
      <c r="BS635">
        <v>483480</v>
      </c>
      <c r="BT635">
        <v>483480</v>
      </c>
      <c r="BU635">
        <v>483480</v>
      </c>
      <c r="BV635">
        <v>483480</v>
      </c>
      <c r="BW635">
        <v>483480</v>
      </c>
      <c r="BX635">
        <v>483480</v>
      </c>
      <c r="BY635">
        <v>483480</v>
      </c>
      <c r="BZ635">
        <v>483480</v>
      </c>
      <c r="CA635">
        <v>483480</v>
      </c>
      <c r="CB635">
        <v>483480</v>
      </c>
      <c r="CC635">
        <v>483480</v>
      </c>
      <c r="CD635">
        <v>483480</v>
      </c>
      <c r="CE635">
        <v>483480</v>
      </c>
      <c r="CF635">
        <v>483480</v>
      </c>
      <c r="CG635">
        <v>483480</v>
      </c>
      <c r="CH635">
        <v>483480</v>
      </c>
      <c r="CI635">
        <v>483480</v>
      </c>
      <c r="CJ635">
        <v>483480</v>
      </c>
      <c r="CK635">
        <v>483480</v>
      </c>
      <c r="CL635">
        <v>483480</v>
      </c>
      <c r="CM635">
        <v>483480</v>
      </c>
      <c r="CN635">
        <v>483480</v>
      </c>
      <c r="CO635">
        <v>483480</v>
      </c>
      <c r="CP635">
        <v>483480</v>
      </c>
      <c r="CQ635">
        <v>483480</v>
      </c>
      <c r="CR635">
        <v>483480</v>
      </c>
      <c r="CS635">
        <v>483480</v>
      </c>
      <c r="CT635">
        <v>0</v>
      </c>
      <c r="CU635">
        <v>0</v>
      </c>
      <c r="CV635">
        <v>0</v>
      </c>
      <c r="CW635">
        <v>0</v>
      </c>
      <c r="CX635">
        <v>0</v>
      </c>
      <c r="CY635">
        <v>0</v>
      </c>
      <c r="CZ635">
        <v>0</v>
      </c>
      <c r="DA635">
        <v>0</v>
      </c>
      <c r="DB635">
        <v>0</v>
      </c>
      <c r="DC635">
        <v>0</v>
      </c>
      <c r="DD635">
        <v>0</v>
      </c>
      <c r="DE635">
        <v>0</v>
      </c>
      <c r="DF635">
        <v>0</v>
      </c>
      <c r="DG635">
        <v>0</v>
      </c>
      <c r="DH635">
        <v>0</v>
      </c>
      <c r="DI635">
        <v>0</v>
      </c>
      <c r="DJ635">
        <v>0</v>
      </c>
      <c r="DK635">
        <v>0</v>
      </c>
      <c r="DL635">
        <v>0</v>
      </c>
      <c r="DM635">
        <v>0</v>
      </c>
      <c r="DN635">
        <v>0</v>
      </c>
      <c r="DO635">
        <v>0</v>
      </c>
      <c r="DP635">
        <v>0</v>
      </c>
      <c r="DQ635">
        <v>0</v>
      </c>
      <c r="DR635">
        <v>0</v>
      </c>
      <c r="DS635">
        <v>0</v>
      </c>
      <c r="DT635">
        <v>0</v>
      </c>
      <c r="DU635">
        <v>0</v>
      </c>
      <c r="DV635">
        <v>0</v>
      </c>
      <c r="DW635">
        <v>0</v>
      </c>
      <c r="DX635">
        <v>0</v>
      </c>
      <c r="DY635">
        <v>0</v>
      </c>
      <c r="DZ635">
        <v>0</v>
      </c>
      <c r="EA635">
        <v>0</v>
      </c>
      <c r="EB635">
        <v>0</v>
      </c>
      <c r="EC635">
        <v>0</v>
      </c>
      <c r="EE635" s="95" t="s">
        <v>450</v>
      </c>
      <c r="EF635" t="s">
        <v>1349</v>
      </c>
      <c r="EG635">
        <v>1</v>
      </c>
      <c r="EH635">
        <v>25</v>
      </c>
      <c r="EI635" s="216" t="str">
        <f t="shared" si="12"/>
        <v>LTQ200125</v>
      </c>
      <c r="EJ635">
        <v>0</v>
      </c>
      <c r="EK635">
        <v>0</v>
      </c>
      <c r="EL635">
        <v>0</v>
      </c>
      <c r="EM635">
        <v>0</v>
      </c>
      <c r="EN635">
        <v>0</v>
      </c>
      <c r="EO635">
        <v>0</v>
      </c>
      <c r="EP635">
        <v>0</v>
      </c>
      <c r="EQ635">
        <v>0</v>
      </c>
      <c r="ER635">
        <v>0</v>
      </c>
      <c r="ES635">
        <v>0</v>
      </c>
      <c r="ET635">
        <v>0</v>
      </c>
      <c r="EU635">
        <v>0</v>
      </c>
      <c r="EV635">
        <v>0</v>
      </c>
      <c r="EW635">
        <v>0</v>
      </c>
      <c r="EX635">
        <v>0</v>
      </c>
      <c r="EY635">
        <v>0</v>
      </c>
      <c r="EZ635">
        <v>0</v>
      </c>
      <c r="FA635">
        <v>0</v>
      </c>
      <c r="FB635">
        <v>0</v>
      </c>
      <c r="FC635">
        <v>0</v>
      </c>
      <c r="FD635">
        <v>0</v>
      </c>
      <c r="FE635">
        <v>0</v>
      </c>
      <c r="FF635">
        <v>0</v>
      </c>
      <c r="FG635">
        <v>0</v>
      </c>
      <c r="FH635">
        <v>0</v>
      </c>
      <c r="FI635">
        <v>0</v>
      </c>
      <c r="FJ635">
        <v>0</v>
      </c>
      <c r="FK635">
        <v>0</v>
      </c>
      <c r="FL635">
        <v>0</v>
      </c>
      <c r="FM635">
        <v>0</v>
      </c>
      <c r="FN635">
        <v>0</v>
      </c>
      <c r="FO635">
        <v>0</v>
      </c>
      <c r="FP635">
        <v>0</v>
      </c>
      <c r="FQ635">
        <v>0</v>
      </c>
      <c r="FR635">
        <v>0</v>
      </c>
      <c r="FS635">
        <v>0</v>
      </c>
      <c r="FT635">
        <v>0</v>
      </c>
      <c r="FU635">
        <v>0</v>
      </c>
      <c r="FV635">
        <v>0</v>
      </c>
      <c r="FW635">
        <v>0</v>
      </c>
      <c r="FX635">
        <v>0</v>
      </c>
      <c r="FY635">
        <v>0</v>
      </c>
      <c r="FZ635">
        <v>0</v>
      </c>
      <c r="GA635">
        <v>0</v>
      </c>
      <c r="GB635">
        <v>0</v>
      </c>
      <c r="GC635">
        <v>0</v>
      </c>
      <c r="GD635">
        <v>0</v>
      </c>
      <c r="GE635">
        <v>0</v>
      </c>
      <c r="GF635">
        <v>0</v>
      </c>
      <c r="GG635">
        <v>0</v>
      </c>
      <c r="GH635">
        <v>0</v>
      </c>
      <c r="GI635">
        <v>0</v>
      </c>
      <c r="GJ635">
        <v>0</v>
      </c>
      <c r="GK635">
        <v>0</v>
      </c>
      <c r="GL635">
        <v>0</v>
      </c>
      <c r="GM635">
        <v>0</v>
      </c>
      <c r="GN635">
        <v>0</v>
      </c>
      <c r="GO635">
        <v>0</v>
      </c>
      <c r="GP635">
        <v>0</v>
      </c>
      <c r="GQ635">
        <v>0</v>
      </c>
      <c r="GR635">
        <v>0</v>
      </c>
      <c r="GS635">
        <v>0</v>
      </c>
      <c r="GT635">
        <v>0</v>
      </c>
      <c r="GU635">
        <v>0</v>
      </c>
      <c r="GV635">
        <v>0</v>
      </c>
      <c r="GW635">
        <v>0</v>
      </c>
      <c r="GX635">
        <v>0</v>
      </c>
      <c r="GY635">
        <v>0</v>
      </c>
      <c r="GZ635">
        <v>0</v>
      </c>
      <c r="HA635">
        <v>0</v>
      </c>
      <c r="HB635">
        <v>0</v>
      </c>
      <c r="HC635">
        <v>0</v>
      </c>
      <c r="HD635">
        <v>0</v>
      </c>
      <c r="HE635">
        <v>0</v>
      </c>
      <c r="HF635">
        <v>483480</v>
      </c>
      <c r="HG635">
        <v>0</v>
      </c>
      <c r="HH635">
        <v>0</v>
      </c>
      <c r="HI635">
        <v>0</v>
      </c>
      <c r="HJ635">
        <v>0</v>
      </c>
      <c r="HK635">
        <v>0</v>
      </c>
      <c r="HL635">
        <v>0</v>
      </c>
      <c r="HM635">
        <v>0</v>
      </c>
      <c r="HN635">
        <v>0</v>
      </c>
      <c r="HO635">
        <v>0</v>
      </c>
      <c r="HP635">
        <v>0</v>
      </c>
      <c r="HQ635">
        <v>0</v>
      </c>
      <c r="HR635">
        <v>0</v>
      </c>
      <c r="HS635">
        <v>0</v>
      </c>
      <c r="HT635">
        <v>0</v>
      </c>
      <c r="HU635">
        <v>0</v>
      </c>
      <c r="HV635">
        <v>0</v>
      </c>
      <c r="HW635">
        <v>0</v>
      </c>
      <c r="HX635">
        <v>0</v>
      </c>
      <c r="HY635">
        <v>0</v>
      </c>
      <c r="HZ635">
        <v>0</v>
      </c>
      <c r="IA635">
        <v>0</v>
      </c>
      <c r="IB635">
        <v>0</v>
      </c>
      <c r="IC635">
        <v>0</v>
      </c>
      <c r="ID635">
        <v>0</v>
      </c>
      <c r="IE635">
        <v>0</v>
      </c>
      <c r="IF635">
        <v>0</v>
      </c>
      <c r="IG635">
        <v>0</v>
      </c>
      <c r="IH635">
        <v>0</v>
      </c>
      <c r="II635">
        <v>0</v>
      </c>
      <c r="IJ635">
        <v>0</v>
      </c>
      <c r="IK635">
        <v>0</v>
      </c>
      <c r="IL635">
        <v>0</v>
      </c>
      <c r="IM635">
        <v>0</v>
      </c>
      <c r="IN635">
        <v>0</v>
      </c>
      <c r="IO635">
        <v>0</v>
      </c>
      <c r="IP635">
        <v>0</v>
      </c>
    </row>
    <row r="636" spans="18:250" ht="16.5" hidden="1" customHeight="1">
      <c r="R636" s="95" t="s">
        <v>450</v>
      </c>
      <c r="S636" t="s">
        <v>1349</v>
      </c>
      <c r="T636">
        <v>1</v>
      </c>
      <c r="U636">
        <v>26</v>
      </c>
      <c r="V636" s="214" t="str">
        <f t="shared" si="11"/>
        <v>LTQ200126</v>
      </c>
      <c r="W636">
        <v>24898.2</v>
      </c>
      <c r="X636">
        <v>49796.4</v>
      </c>
      <c r="Y636">
        <v>74694.600000000006</v>
      </c>
      <c r="Z636">
        <v>99592.8</v>
      </c>
      <c r="AA636">
        <v>124491</v>
      </c>
      <c r="AB636">
        <v>149389.20000000001</v>
      </c>
      <c r="AC636">
        <v>174287.4</v>
      </c>
      <c r="AD636">
        <v>199185.6</v>
      </c>
      <c r="AE636">
        <v>224083.8</v>
      </c>
      <c r="AF636">
        <v>248982</v>
      </c>
      <c r="AG636">
        <v>273880.2</v>
      </c>
      <c r="AH636">
        <v>298778.40000000002</v>
      </c>
      <c r="AI636">
        <v>323676.59999999998</v>
      </c>
      <c r="AJ636">
        <v>348574.8</v>
      </c>
      <c r="AK636">
        <v>373473</v>
      </c>
      <c r="AL636">
        <v>398371.2</v>
      </c>
      <c r="AM636">
        <v>423269.4</v>
      </c>
      <c r="AN636">
        <v>448167.6</v>
      </c>
      <c r="AO636">
        <v>473065.8</v>
      </c>
      <c r="AP636">
        <v>497964</v>
      </c>
      <c r="AQ636">
        <v>497964</v>
      </c>
      <c r="AR636">
        <v>497964</v>
      </c>
      <c r="AS636">
        <v>497964</v>
      </c>
      <c r="AT636">
        <v>497964</v>
      </c>
      <c r="AU636">
        <v>497964</v>
      </c>
      <c r="AV636">
        <v>497964</v>
      </c>
      <c r="AW636">
        <v>497964</v>
      </c>
      <c r="AX636">
        <v>497964</v>
      </c>
      <c r="AY636">
        <v>497964</v>
      </c>
      <c r="AZ636">
        <v>497964</v>
      </c>
      <c r="BA636">
        <v>497964</v>
      </c>
      <c r="BB636">
        <v>497964</v>
      </c>
      <c r="BC636">
        <v>497964</v>
      </c>
      <c r="BD636">
        <v>497964</v>
      </c>
      <c r="BE636">
        <v>497964</v>
      </c>
      <c r="BF636">
        <v>497964</v>
      </c>
      <c r="BG636">
        <v>497964</v>
      </c>
      <c r="BH636">
        <v>497964</v>
      </c>
      <c r="BI636">
        <v>497964</v>
      </c>
      <c r="BJ636">
        <v>497964</v>
      </c>
      <c r="BK636">
        <v>497964</v>
      </c>
      <c r="BL636">
        <v>497964</v>
      </c>
      <c r="BM636">
        <v>497964</v>
      </c>
      <c r="BN636">
        <v>497964</v>
      </c>
      <c r="BO636">
        <v>497964</v>
      </c>
      <c r="BP636">
        <v>497964</v>
      </c>
      <c r="BQ636">
        <v>497964</v>
      </c>
      <c r="BR636">
        <v>497964</v>
      </c>
      <c r="BS636">
        <v>497964</v>
      </c>
      <c r="BT636">
        <v>497964</v>
      </c>
      <c r="BU636">
        <v>497964</v>
      </c>
      <c r="BV636">
        <v>497964</v>
      </c>
      <c r="BW636">
        <v>497964</v>
      </c>
      <c r="BX636">
        <v>497964</v>
      </c>
      <c r="BY636">
        <v>497964</v>
      </c>
      <c r="BZ636">
        <v>497964</v>
      </c>
      <c r="CA636">
        <v>497964</v>
      </c>
      <c r="CB636">
        <v>497964</v>
      </c>
      <c r="CC636">
        <v>497964</v>
      </c>
      <c r="CD636">
        <v>497964</v>
      </c>
      <c r="CE636">
        <v>497964</v>
      </c>
      <c r="CF636">
        <v>497964</v>
      </c>
      <c r="CG636">
        <v>497964</v>
      </c>
      <c r="CH636">
        <v>497964</v>
      </c>
      <c r="CI636">
        <v>497964</v>
      </c>
      <c r="CJ636">
        <v>497964</v>
      </c>
      <c r="CK636">
        <v>497964</v>
      </c>
      <c r="CL636">
        <v>497964</v>
      </c>
      <c r="CM636">
        <v>497964</v>
      </c>
      <c r="CN636">
        <v>497964</v>
      </c>
      <c r="CO636">
        <v>497964</v>
      </c>
      <c r="CP636">
        <v>497964</v>
      </c>
      <c r="CQ636">
        <v>497964</v>
      </c>
      <c r="CR636">
        <v>497964</v>
      </c>
      <c r="CS636">
        <v>0</v>
      </c>
      <c r="CT636">
        <v>0</v>
      </c>
      <c r="CU636">
        <v>0</v>
      </c>
      <c r="CV636">
        <v>0</v>
      </c>
      <c r="CW636">
        <v>0</v>
      </c>
      <c r="CX636">
        <v>0</v>
      </c>
      <c r="CY636">
        <v>0</v>
      </c>
      <c r="CZ636">
        <v>0</v>
      </c>
      <c r="DA636">
        <v>0</v>
      </c>
      <c r="DB636">
        <v>0</v>
      </c>
      <c r="DC636">
        <v>0</v>
      </c>
      <c r="DD636">
        <v>0</v>
      </c>
      <c r="DE636">
        <v>0</v>
      </c>
      <c r="DF636">
        <v>0</v>
      </c>
      <c r="DG636">
        <v>0</v>
      </c>
      <c r="DH636">
        <v>0</v>
      </c>
      <c r="DI636">
        <v>0</v>
      </c>
      <c r="DJ636">
        <v>0</v>
      </c>
      <c r="DK636">
        <v>0</v>
      </c>
      <c r="DL636">
        <v>0</v>
      </c>
      <c r="DM636">
        <v>0</v>
      </c>
      <c r="DN636">
        <v>0</v>
      </c>
      <c r="DO636">
        <v>0</v>
      </c>
      <c r="DP636">
        <v>0</v>
      </c>
      <c r="DQ636">
        <v>0</v>
      </c>
      <c r="DR636">
        <v>0</v>
      </c>
      <c r="DS636">
        <v>0</v>
      </c>
      <c r="DT636">
        <v>0</v>
      </c>
      <c r="DU636">
        <v>0</v>
      </c>
      <c r="DV636">
        <v>0</v>
      </c>
      <c r="DW636">
        <v>0</v>
      </c>
      <c r="DX636">
        <v>0</v>
      </c>
      <c r="DY636">
        <v>0</v>
      </c>
      <c r="DZ636">
        <v>0</v>
      </c>
      <c r="EA636">
        <v>0</v>
      </c>
      <c r="EB636">
        <v>0</v>
      </c>
      <c r="EC636">
        <v>0</v>
      </c>
      <c r="EE636" s="95" t="s">
        <v>450</v>
      </c>
      <c r="EF636" t="s">
        <v>1349</v>
      </c>
      <c r="EG636">
        <v>1</v>
      </c>
      <c r="EH636">
        <v>26</v>
      </c>
      <c r="EI636" s="216" t="str">
        <f t="shared" si="12"/>
        <v>LTQ200126</v>
      </c>
      <c r="EJ636">
        <v>0</v>
      </c>
      <c r="EK636">
        <v>0</v>
      </c>
      <c r="EL636">
        <v>0</v>
      </c>
      <c r="EM636">
        <v>0</v>
      </c>
      <c r="EN636">
        <v>0</v>
      </c>
      <c r="EO636">
        <v>0</v>
      </c>
      <c r="EP636">
        <v>0</v>
      </c>
      <c r="EQ636">
        <v>0</v>
      </c>
      <c r="ER636">
        <v>0</v>
      </c>
      <c r="ES636">
        <v>0</v>
      </c>
      <c r="ET636">
        <v>0</v>
      </c>
      <c r="EU636">
        <v>0</v>
      </c>
      <c r="EV636">
        <v>0</v>
      </c>
      <c r="EW636">
        <v>0</v>
      </c>
      <c r="EX636">
        <v>0</v>
      </c>
      <c r="EY636">
        <v>0</v>
      </c>
      <c r="EZ636">
        <v>0</v>
      </c>
      <c r="FA636">
        <v>0</v>
      </c>
      <c r="FB636">
        <v>0</v>
      </c>
      <c r="FC636">
        <v>0</v>
      </c>
      <c r="FD636">
        <v>0</v>
      </c>
      <c r="FE636">
        <v>0</v>
      </c>
      <c r="FF636">
        <v>0</v>
      </c>
      <c r="FG636">
        <v>0</v>
      </c>
      <c r="FH636">
        <v>0</v>
      </c>
      <c r="FI636">
        <v>0</v>
      </c>
      <c r="FJ636">
        <v>0</v>
      </c>
      <c r="FK636">
        <v>0</v>
      </c>
      <c r="FL636">
        <v>0</v>
      </c>
      <c r="FM636">
        <v>0</v>
      </c>
      <c r="FN636">
        <v>0</v>
      </c>
      <c r="FO636">
        <v>0</v>
      </c>
      <c r="FP636">
        <v>0</v>
      </c>
      <c r="FQ636">
        <v>0</v>
      </c>
      <c r="FR636">
        <v>0</v>
      </c>
      <c r="FS636">
        <v>0</v>
      </c>
      <c r="FT636">
        <v>0</v>
      </c>
      <c r="FU636">
        <v>0</v>
      </c>
      <c r="FV636">
        <v>0</v>
      </c>
      <c r="FW636">
        <v>0</v>
      </c>
      <c r="FX636">
        <v>0</v>
      </c>
      <c r="FY636">
        <v>0</v>
      </c>
      <c r="FZ636">
        <v>0</v>
      </c>
      <c r="GA636">
        <v>0</v>
      </c>
      <c r="GB636">
        <v>0</v>
      </c>
      <c r="GC636">
        <v>0</v>
      </c>
      <c r="GD636">
        <v>0</v>
      </c>
      <c r="GE636">
        <v>0</v>
      </c>
      <c r="GF636">
        <v>0</v>
      </c>
      <c r="GG636">
        <v>0</v>
      </c>
      <c r="GH636">
        <v>0</v>
      </c>
      <c r="GI636">
        <v>0</v>
      </c>
      <c r="GJ636">
        <v>0</v>
      </c>
      <c r="GK636">
        <v>0</v>
      </c>
      <c r="GL636">
        <v>0</v>
      </c>
      <c r="GM636">
        <v>0</v>
      </c>
      <c r="GN636">
        <v>0</v>
      </c>
      <c r="GO636">
        <v>0</v>
      </c>
      <c r="GP636">
        <v>0</v>
      </c>
      <c r="GQ636">
        <v>0</v>
      </c>
      <c r="GR636">
        <v>0</v>
      </c>
      <c r="GS636">
        <v>0</v>
      </c>
      <c r="GT636">
        <v>0</v>
      </c>
      <c r="GU636">
        <v>0</v>
      </c>
      <c r="GV636">
        <v>0</v>
      </c>
      <c r="GW636">
        <v>0</v>
      </c>
      <c r="GX636">
        <v>0</v>
      </c>
      <c r="GY636">
        <v>0</v>
      </c>
      <c r="GZ636">
        <v>0</v>
      </c>
      <c r="HA636">
        <v>0</v>
      </c>
      <c r="HB636">
        <v>0</v>
      </c>
      <c r="HC636">
        <v>0</v>
      </c>
      <c r="HD636">
        <v>0</v>
      </c>
      <c r="HE636">
        <v>497964</v>
      </c>
      <c r="HF636">
        <v>0</v>
      </c>
      <c r="HG636">
        <v>0</v>
      </c>
      <c r="HH636">
        <v>0</v>
      </c>
      <c r="HI636">
        <v>0</v>
      </c>
      <c r="HJ636">
        <v>0</v>
      </c>
      <c r="HK636">
        <v>0</v>
      </c>
      <c r="HL636">
        <v>0</v>
      </c>
      <c r="HM636">
        <v>0</v>
      </c>
      <c r="HN636">
        <v>0</v>
      </c>
      <c r="HO636">
        <v>0</v>
      </c>
      <c r="HP636">
        <v>0</v>
      </c>
      <c r="HQ636">
        <v>0</v>
      </c>
      <c r="HR636">
        <v>0</v>
      </c>
      <c r="HS636">
        <v>0</v>
      </c>
      <c r="HT636">
        <v>0</v>
      </c>
      <c r="HU636">
        <v>0</v>
      </c>
      <c r="HV636">
        <v>0</v>
      </c>
      <c r="HW636">
        <v>0</v>
      </c>
      <c r="HX636">
        <v>0</v>
      </c>
      <c r="HY636">
        <v>0</v>
      </c>
      <c r="HZ636">
        <v>0</v>
      </c>
      <c r="IA636">
        <v>0</v>
      </c>
      <c r="IB636">
        <v>0</v>
      </c>
      <c r="IC636">
        <v>0</v>
      </c>
      <c r="ID636">
        <v>0</v>
      </c>
      <c r="IE636">
        <v>0</v>
      </c>
      <c r="IF636">
        <v>0</v>
      </c>
      <c r="IG636">
        <v>0</v>
      </c>
      <c r="IH636">
        <v>0</v>
      </c>
      <c r="II636">
        <v>0</v>
      </c>
      <c r="IJ636">
        <v>0</v>
      </c>
      <c r="IK636">
        <v>0</v>
      </c>
      <c r="IL636">
        <v>0</v>
      </c>
      <c r="IM636">
        <v>0</v>
      </c>
      <c r="IN636">
        <v>0</v>
      </c>
      <c r="IO636">
        <v>0</v>
      </c>
      <c r="IP636">
        <v>0</v>
      </c>
    </row>
    <row r="637" spans="18:250" ht="16.5" hidden="1" customHeight="1">
      <c r="R637" s="95" t="s">
        <v>450</v>
      </c>
      <c r="S637" t="s">
        <v>1349</v>
      </c>
      <c r="T637">
        <v>1</v>
      </c>
      <c r="U637">
        <v>27</v>
      </c>
      <c r="V637" s="214" t="str">
        <f t="shared" si="11"/>
        <v>LTQ200127</v>
      </c>
      <c r="W637">
        <v>25316.400000000001</v>
      </c>
      <c r="X637">
        <v>50632.800000000003</v>
      </c>
      <c r="Y637">
        <v>75949.2</v>
      </c>
      <c r="Z637">
        <v>101265.60000000001</v>
      </c>
      <c r="AA637">
        <v>126582</v>
      </c>
      <c r="AB637">
        <v>151898.4</v>
      </c>
      <c r="AC637">
        <v>177214.8</v>
      </c>
      <c r="AD637">
        <v>202531.20000000001</v>
      </c>
      <c r="AE637">
        <v>227847.6</v>
      </c>
      <c r="AF637">
        <v>253164</v>
      </c>
      <c r="AG637">
        <v>278480.40000000002</v>
      </c>
      <c r="AH637">
        <v>303796.8</v>
      </c>
      <c r="AI637">
        <v>329113.2</v>
      </c>
      <c r="AJ637">
        <v>354429.6</v>
      </c>
      <c r="AK637">
        <v>379746</v>
      </c>
      <c r="AL637">
        <v>405062.40000000002</v>
      </c>
      <c r="AM637">
        <v>430378.8</v>
      </c>
      <c r="AN637">
        <v>455695.2</v>
      </c>
      <c r="AO637">
        <v>481011.6</v>
      </c>
      <c r="AP637">
        <v>506328</v>
      </c>
      <c r="AQ637">
        <v>506328</v>
      </c>
      <c r="AR637">
        <v>506328</v>
      </c>
      <c r="AS637">
        <v>506328</v>
      </c>
      <c r="AT637">
        <v>506328</v>
      </c>
      <c r="AU637">
        <v>506328</v>
      </c>
      <c r="AV637">
        <v>506328</v>
      </c>
      <c r="AW637">
        <v>506328</v>
      </c>
      <c r="AX637">
        <v>506328</v>
      </c>
      <c r="AY637">
        <v>506328</v>
      </c>
      <c r="AZ637">
        <v>506328</v>
      </c>
      <c r="BA637">
        <v>506328</v>
      </c>
      <c r="BB637">
        <v>506328</v>
      </c>
      <c r="BC637">
        <v>506328</v>
      </c>
      <c r="BD637">
        <v>506328</v>
      </c>
      <c r="BE637">
        <v>506328</v>
      </c>
      <c r="BF637">
        <v>506328</v>
      </c>
      <c r="BG637">
        <v>506328</v>
      </c>
      <c r="BH637">
        <v>506328</v>
      </c>
      <c r="BI637">
        <v>506328</v>
      </c>
      <c r="BJ637">
        <v>506328</v>
      </c>
      <c r="BK637">
        <v>506328</v>
      </c>
      <c r="BL637">
        <v>506328</v>
      </c>
      <c r="BM637">
        <v>506328</v>
      </c>
      <c r="BN637">
        <v>506328</v>
      </c>
      <c r="BO637">
        <v>506328</v>
      </c>
      <c r="BP637">
        <v>506328</v>
      </c>
      <c r="BQ637">
        <v>506328</v>
      </c>
      <c r="BR637">
        <v>506328</v>
      </c>
      <c r="BS637">
        <v>506328</v>
      </c>
      <c r="BT637">
        <v>506328</v>
      </c>
      <c r="BU637">
        <v>506328</v>
      </c>
      <c r="BV637">
        <v>506328</v>
      </c>
      <c r="BW637">
        <v>506328</v>
      </c>
      <c r="BX637">
        <v>506328</v>
      </c>
      <c r="BY637">
        <v>506328</v>
      </c>
      <c r="BZ637">
        <v>506328</v>
      </c>
      <c r="CA637">
        <v>506328</v>
      </c>
      <c r="CB637">
        <v>506328</v>
      </c>
      <c r="CC637">
        <v>506328</v>
      </c>
      <c r="CD637">
        <v>506328</v>
      </c>
      <c r="CE637">
        <v>506328</v>
      </c>
      <c r="CF637">
        <v>506328</v>
      </c>
      <c r="CG637">
        <v>506328</v>
      </c>
      <c r="CH637">
        <v>506328</v>
      </c>
      <c r="CI637">
        <v>506328</v>
      </c>
      <c r="CJ637">
        <v>506328</v>
      </c>
      <c r="CK637">
        <v>506328</v>
      </c>
      <c r="CL637">
        <v>506328</v>
      </c>
      <c r="CM637">
        <v>506328</v>
      </c>
      <c r="CN637">
        <v>506328</v>
      </c>
      <c r="CO637">
        <v>506328</v>
      </c>
      <c r="CP637">
        <v>506328</v>
      </c>
      <c r="CQ637">
        <v>506328</v>
      </c>
      <c r="CR637">
        <v>0</v>
      </c>
      <c r="CS637">
        <v>0</v>
      </c>
      <c r="CT637">
        <v>0</v>
      </c>
      <c r="CU637">
        <v>0</v>
      </c>
      <c r="CV637">
        <v>0</v>
      </c>
      <c r="CW637">
        <v>0</v>
      </c>
      <c r="CX637">
        <v>0</v>
      </c>
      <c r="CY637">
        <v>0</v>
      </c>
      <c r="CZ637">
        <v>0</v>
      </c>
      <c r="DA637">
        <v>0</v>
      </c>
      <c r="DB637">
        <v>0</v>
      </c>
      <c r="DC637">
        <v>0</v>
      </c>
      <c r="DD637">
        <v>0</v>
      </c>
      <c r="DE637">
        <v>0</v>
      </c>
      <c r="DF637">
        <v>0</v>
      </c>
      <c r="DG637">
        <v>0</v>
      </c>
      <c r="DH637">
        <v>0</v>
      </c>
      <c r="DI637">
        <v>0</v>
      </c>
      <c r="DJ637">
        <v>0</v>
      </c>
      <c r="DK637">
        <v>0</v>
      </c>
      <c r="DL637">
        <v>0</v>
      </c>
      <c r="DM637">
        <v>0</v>
      </c>
      <c r="DN637">
        <v>0</v>
      </c>
      <c r="DO637">
        <v>0</v>
      </c>
      <c r="DP637">
        <v>0</v>
      </c>
      <c r="DQ637">
        <v>0</v>
      </c>
      <c r="DR637">
        <v>0</v>
      </c>
      <c r="DS637">
        <v>0</v>
      </c>
      <c r="DT637">
        <v>0</v>
      </c>
      <c r="DU637">
        <v>0</v>
      </c>
      <c r="DV637">
        <v>0</v>
      </c>
      <c r="DW637">
        <v>0</v>
      </c>
      <c r="DX637">
        <v>0</v>
      </c>
      <c r="DY637">
        <v>0</v>
      </c>
      <c r="DZ637">
        <v>0</v>
      </c>
      <c r="EA637">
        <v>0</v>
      </c>
      <c r="EB637">
        <v>0</v>
      </c>
      <c r="EC637">
        <v>0</v>
      </c>
      <c r="EE637" s="95" t="s">
        <v>450</v>
      </c>
      <c r="EF637" t="s">
        <v>1349</v>
      </c>
      <c r="EG637">
        <v>1</v>
      </c>
      <c r="EH637">
        <v>27</v>
      </c>
      <c r="EI637" s="216" t="str">
        <f t="shared" si="12"/>
        <v>LTQ200127</v>
      </c>
      <c r="EJ637">
        <v>0</v>
      </c>
      <c r="EK637">
        <v>0</v>
      </c>
      <c r="EL637">
        <v>0</v>
      </c>
      <c r="EM637">
        <v>0</v>
      </c>
      <c r="EN637">
        <v>0</v>
      </c>
      <c r="EO637">
        <v>0</v>
      </c>
      <c r="EP637">
        <v>0</v>
      </c>
      <c r="EQ637">
        <v>0</v>
      </c>
      <c r="ER637">
        <v>0</v>
      </c>
      <c r="ES637">
        <v>0</v>
      </c>
      <c r="ET637">
        <v>0</v>
      </c>
      <c r="EU637">
        <v>0</v>
      </c>
      <c r="EV637">
        <v>0</v>
      </c>
      <c r="EW637">
        <v>0</v>
      </c>
      <c r="EX637">
        <v>0</v>
      </c>
      <c r="EY637">
        <v>0</v>
      </c>
      <c r="EZ637">
        <v>0</v>
      </c>
      <c r="FA637">
        <v>0</v>
      </c>
      <c r="FB637">
        <v>0</v>
      </c>
      <c r="FC637">
        <v>0</v>
      </c>
      <c r="FD637">
        <v>0</v>
      </c>
      <c r="FE637">
        <v>0</v>
      </c>
      <c r="FF637">
        <v>0</v>
      </c>
      <c r="FG637">
        <v>0</v>
      </c>
      <c r="FH637">
        <v>0</v>
      </c>
      <c r="FI637">
        <v>0</v>
      </c>
      <c r="FJ637">
        <v>0</v>
      </c>
      <c r="FK637">
        <v>0</v>
      </c>
      <c r="FL637">
        <v>0</v>
      </c>
      <c r="FM637">
        <v>0</v>
      </c>
      <c r="FN637">
        <v>0</v>
      </c>
      <c r="FO637">
        <v>0</v>
      </c>
      <c r="FP637">
        <v>0</v>
      </c>
      <c r="FQ637">
        <v>0</v>
      </c>
      <c r="FR637">
        <v>0</v>
      </c>
      <c r="FS637">
        <v>0</v>
      </c>
      <c r="FT637">
        <v>0</v>
      </c>
      <c r="FU637">
        <v>0</v>
      </c>
      <c r="FV637">
        <v>0</v>
      </c>
      <c r="FW637">
        <v>0</v>
      </c>
      <c r="FX637">
        <v>0</v>
      </c>
      <c r="FY637">
        <v>0</v>
      </c>
      <c r="FZ637">
        <v>0</v>
      </c>
      <c r="GA637">
        <v>0</v>
      </c>
      <c r="GB637">
        <v>0</v>
      </c>
      <c r="GC637">
        <v>0</v>
      </c>
      <c r="GD637">
        <v>0</v>
      </c>
      <c r="GE637">
        <v>0</v>
      </c>
      <c r="GF637">
        <v>0</v>
      </c>
      <c r="GG637">
        <v>0</v>
      </c>
      <c r="GH637">
        <v>0</v>
      </c>
      <c r="GI637">
        <v>0</v>
      </c>
      <c r="GJ637">
        <v>0</v>
      </c>
      <c r="GK637">
        <v>0</v>
      </c>
      <c r="GL637">
        <v>0</v>
      </c>
      <c r="GM637">
        <v>0</v>
      </c>
      <c r="GN637">
        <v>0</v>
      </c>
      <c r="GO637">
        <v>0</v>
      </c>
      <c r="GP637">
        <v>0</v>
      </c>
      <c r="GQ637">
        <v>0</v>
      </c>
      <c r="GR637">
        <v>0</v>
      </c>
      <c r="GS637">
        <v>0</v>
      </c>
      <c r="GT637">
        <v>0</v>
      </c>
      <c r="GU637">
        <v>0</v>
      </c>
      <c r="GV637">
        <v>0</v>
      </c>
      <c r="GW637">
        <v>0</v>
      </c>
      <c r="GX637">
        <v>0</v>
      </c>
      <c r="GY637">
        <v>0</v>
      </c>
      <c r="GZ637">
        <v>0</v>
      </c>
      <c r="HA637">
        <v>0</v>
      </c>
      <c r="HB637">
        <v>0</v>
      </c>
      <c r="HC637">
        <v>0</v>
      </c>
      <c r="HD637">
        <v>506328</v>
      </c>
      <c r="HE637">
        <v>0</v>
      </c>
      <c r="HF637">
        <v>0</v>
      </c>
      <c r="HG637">
        <v>0</v>
      </c>
      <c r="HH637">
        <v>0</v>
      </c>
      <c r="HI637">
        <v>0</v>
      </c>
      <c r="HJ637">
        <v>0</v>
      </c>
      <c r="HK637">
        <v>0</v>
      </c>
      <c r="HL637">
        <v>0</v>
      </c>
      <c r="HM637">
        <v>0</v>
      </c>
      <c r="HN637">
        <v>0</v>
      </c>
      <c r="HO637">
        <v>0</v>
      </c>
      <c r="HP637">
        <v>0</v>
      </c>
      <c r="HQ637">
        <v>0</v>
      </c>
      <c r="HR637">
        <v>0</v>
      </c>
      <c r="HS637">
        <v>0</v>
      </c>
      <c r="HT637">
        <v>0</v>
      </c>
      <c r="HU637">
        <v>0</v>
      </c>
      <c r="HV637">
        <v>0</v>
      </c>
      <c r="HW637">
        <v>0</v>
      </c>
      <c r="HX637">
        <v>0</v>
      </c>
      <c r="HY637">
        <v>0</v>
      </c>
      <c r="HZ637">
        <v>0</v>
      </c>
      <c r="IA637">
        <v>0</v>
      </c>
      <c r="IB637">
        <v>0</v>
      </c>
      <c r="IC637">
        <v>0</v>
      </c>
      <c r="ID637">
        <v>0</v>
      </c>
      <c r="IE637">
        <v>0</v>
      </c>
      <c r="IF637">
        <v>0</v>
      </c>
      <c r="IG637">
        <v>0</v>
      </c>
      <c r="IH637">
        <v>0</v>
      </c>
      <c r="II637">
        <v>0</v>
      </c>
      <c r="IJ637">
        <v>0</v>
      </c>
      <c r="IK637">
        <v>0</v>
      </c>
      <c r="IL637">
        <v>0</v>
      </c>
      <c r="IM637">
        <v>0</v>
      </c>
      <c r="IN637">
        <v>0</v>
      </c>
      <c r="IO637">
        <v>0</v>
      </c>
      <c r="IP637">
        <v>0</v>
      </c>
    </row>
    <row r="638" spans="18:250" ht="16.5" hidden="1" customHeight="1">
      <c r="R638" s="95" t="s">
        <v>450</v>
      </c>
      <c r="S638" t="s">
        <v>1349</v>
      </c>
      <c r="T638">
        <v>1</v>
      </c>
      <c r="U638">
        <v>28</v>
      </c>
      <c r="V638" s="214" t="str">
        <f t="shared" si="11"/>
        <v>LTQ200128</v>
      </c>
      <c r="W638">
        <v>25826.400000000001</v>
      </c>
      <c r="X638">
        <v>51652.800000000003</v>
      </c>
      <c r="Y638">
        <v>77479.199999999997</v>
      </c>
      <c r="Z638">
        <v>103305.60000000001</v>
      </c>
      <c r="AA638">
        <v>129132</v>
      </c>
      <c r="AB638">
        <v>154958.39999999999</v>
      </c>
      <c r="AC638">
        <v>180784.8</v>
      </c>
      <c r="AD638">
        <v>206611.20000000001</v>
      </c>
      <c r="AE638">
        <v>232437.6</v>
      </c>
      <c r="AF638">
        <v>258264</v>
      </c>
      <c r="AG638">
        <v>284090.40000000002</v>
      </c>
      <c r="AH638">
        <v>309916.79999999999</v>
      </c>
      <c r="AI638">
        <v>335743.2</v>
      </c>
      <c r="AJ638">
        <v>361569.6</v>
      </c>
      <c r="AK638">
        <v>387396</v>
      </c>
      <c r="AL638">
        <v>413222.40000000002</v>
      </c>
      <c r="AM638">
        <v>439048.8</v>
      </c>
      <c r="AN638">
        <v>464875.2</v>
      </c>
      <c r="AO638">
        <v>490701.6</v>
      </c>
      <c r="AP638">
        <v>516528</v>
      </c>
      <c r="AQ638">
        <v>516528</v>
      </c>
      <c r="AR638">
        <v>516528</v>
      </c>
      <c r="AS638">
        <v>516528</v>
      </c>
      <c r="AT638">
        <v>516528</v>
      </c>
      <c r="AU638">
        <v>516528</v>
      </c>
      <c r="AV638">
        <v>516528</v>
      </c>
      <c r="AW638">
        <v>516528</v>
      </c>
      <c r="AX638">
        <v>516528</v>
      </c>
      <c r="AY638">
        <v>516528</v>
      </c>
      <c r="AZ638">
        <v>516528</v>
      </c>
      <c r="BA638">
        <v>516528</v>
      </c>
      <c r="BB638">
        <v>516528</v>
      </c>
      <c r="BC638">
        <v>516528</v>
      </c>
      <c r="BD638">
        <v>516528</v>
      </c>
      <c r="BE638">
        <v>516528</v>
      </c>
      <c r="BF638">
        <v>516528</v>
      </c>
      <c r="BG638">
        <v>516528</v>
      </c>
      <c r="BH638">
        <v>516528</v>
      </c>
      <c r="BI638">
        <v>516528</v>
      </c>
      <c r="BJ638">
        <v>516528</v>
      </c>
      <c r="BK638">
        <v>516528</v>
      </c>
      <c r="BL638">
        <v>516528</v>
      </c>
      <c r="BM638">
        <v>516528</v>
      </c>
      <c r="BN638">
        <v>516528</v>
      </c>
      <c r="BO638">
        <v>516528</v>
      </c>
      <c r="BP638">
        <v>516528</v>
      </c>
      <c r="BQ638">
        <v>516528</v>
      </c>
      <c r="BR638">
        <v>516528</v>
      </c>
      <c r="BS638">
        <v>516528</v>
      </c>
      <c r="BT638">
        <v>516528</v>
      </c>
      <c r="BU638">
        <v>516528</v>
      </c>
      <c r="BV638">
        <v>516528</v>
      </c>
      <c r="BW638">
        <v>516528</v>
      </c>
      <c r="BX638">
        <v>516528</v>
      </c>
      <c r="BY638">
        <v>516528</v>
      </c>
      <c r="BZ638">
        <v>516528</v>
      </c>
      <c r="CA638">
        <v>516528</v>
      </c>
      <c r="CB638">
        <v>516528</v>
      </c>
      <c r="CC638">
        <v>516528</v>
      </c>
      <c r="CD638">
        <v>516528</v>
      </c>
      <c r="CE638">
        <v>516528</v>
      </c>
      <c r="CF638">
        <v>516528</v>
      </c>
      <c r="CG638">
        <v>516528</v>
      </c>
      <c r="CH638">
        <v>516528</v>
      </c>
      <c r="CI638">
        <v>516528</v>
      </c>
      <c r="CJ638">
        <v>516528</v>
      </c>
      <c r="CK638">
        <v>516528</v>
      </c>
      <c r="CL638">
        <v>516528</v>
      </c>
      <c r="CM638">
        <v>516528</v>
      </c>
      <c r="CN638">
        <v>516528</v>
      </c>
      <c r="CO638">
        <v>516528</v>
      </c>
      <c r="CP638">
        <v>516528</v>
      </c>
      <c r="CQ638">
        <v>0</v>
      </c>
      <c r="CR638">
        <v>0</v>
      </c>
      <c r="CS638">
        <v>0</v>
      </c>
      <c r="CT638">
        <v>0</v>
      </c>
      <c r="CU638">
        <v>0</v>
      </c>
      <c r="CV638">
        <v>0</v>
      </c>
      <c r="CW638">
        <v>0</v>
      </c>
      <c r="CX638">
        <v>0</v>
      </c>
      <c r="CY638">
        <v>0</v>
      </c>
      <c r="CZ638">
        <v>0</v>
      </c>
      <c r="DA638">
        <v>0</v>
      </c>
      <c r="DB638">
        <v>0</v>
      </c>
      <c r="DC638">
        <v>0</v>
      </c>
      <c r="DD638">
        <v>0</v>
      </c>
      <c r="DE638">
        <v>0</v>
      </c>
      <c r="DF638">
        <v>0</v>
      </c>
      <c r="DG638">
        <v>0</v>
      </c>
      <c r="DH638">
        <v>0</v>
      </c>
      <c r="DI638">
        <v>0</v>
      </c>
      <c r="DJ638">
        <v>0</v>
      </c>
      <c r="DK638">
        <v>0</v>
      </c>
      <c r="DL638">
        <v>0</v>
      </c>
      <c r="DM638">
        <v>0</v>
      </c>
      <c r="DN638">
        <v>0</v>
      </c>
      <c r="DO638">
        <v>0</v>
      </c>
      <c r="DP638">
        <v>0</v>
      </c>
      <c r="DQ638">
        <v>0</v>
      </c>
      <c r="DR638">
        <v>0</v>
      </c>
      <c r="DS638">
        <v>0</v>
      </c>
      <c r="DT638">
        <v>0</v>
      </c>
      <c r="DU638">
        <v>0</v>
      </c>
      <c r="DV638">
        <v>0</v>
      </c>
      <c r="DW638">
        <v>0</v>
      </c>
      <c r="DX638">
        <v>0</v>
      </c>
      <c r="DY638">
        <v>0</v>
      </c>
      <c r="DZ638">
        <v>0</v>
      </c>
      <c r="EA638">
        <v>0</v>
      </c>
      <c r="EB638">
        <v>0</v>
      </c>
      <c r="EC638">
        <v>0</v>
      </c>
      <c r="EE638" s="95" t="s">
        <v>450</v>
      </c>
      <c r="EF638" t="s">
        <v>1349</v>
      </c>
      <c r="EG638">
        <v>1</v>
      </c>
      <c r="EH638">
        <v>28</v>
      </c>
      <c r="EI638" s="216" t="str">
        <f t="shared" si="12"/>
        <v>LTQ200128</v>
      </c>
      <c r="EJ638">
        <v>0</v>
      </c>
      <c r="EK638">
        <v>0</v>
      </c>
      <c r="EL638">
        <v>0</v>
      </c>
      <c r="EM638">
        <v>0</v>
      </c>
      <c r="EN638">
        <v>0</v>
      </c>
      <c r="EO638">
        <v>0</v>
      </c>
      <c r="EP638">
        <v>0</v>
      </c>
      <c r="EQ638">
        <v>0</v>
      </c>
      <c r="ER638">
        <v>0</v>
      </c>
      <c r="ES638">
        <v>0</v>
      </c>
      <c r="ET638">
        <v>0</v>
      </c>
      <c r="EU638">
        <v>0</v>
      </c>
      <c r="EV638">
        <v>0</v>
      </c>
      <c r="EW638">
        <v>0</v>
      </c>
      <c r="EX638">
        <v>0</v>
      </c>
      <c r="EY638">
        <v>0</v>
      </c>
      <c r="EZ638">
        <v>0</v>
      </c>
      <c r="FA638">
        <v>0</v>
      </c>
      <c r="FB638">
        <v>0</v>
      </c>
      <c r="FC638">
        <v>0</v>
      </c>
      <c r="FD638">
        <v>0</v>
      </c>
      <c r="FE638">
        <v>0</v>
      </c>
      <c r="FF638">
        <v>0</v>
      </c>
      <c r="FG638">
        <v>0</v>
      </c>
      <c r="FH638">
        <v>0</v>
      </c>
      <c r="FI638">
        <v>0</v>
      </c>
      <c r="FJ638">
        <v>0</v>
      </c>
      <c r="FK638">
        <v>0</v>
      </c>
      <c r="FL638">
        <v>0</v>
      </c>
      <c r="FM638">
        <v>0</v>
      </c>
      <c r="FN638">
        <v>0</v>
      </c>
      <c r="FO638">
        <v>0</v>
      </c>
      <c r="FP638">
        <v>0</v>
      </c>
      <c r="FQ638">
        <v>0</v>
      </c>
      <c r="FR638">
        <v>0</v>
      </c>
      <c r="FS638">
        <v>0</v>
      </c>
      <c r="FT638">
        <v>0</v>
      </c>
      <c r="FU638">
        <v>0</v>
      </c>
      <c r="FV638">
        <v>0</v>
      </c>
      <c r="FW638">
        <v>0</v>
      </c>
      <c r="FX638">
        <v>0</v>
      </c>
      <c r="FY638">
        <v>0</v>
      </c>
      <c r="FZ638">
        <v>0</v>
      </c>
      <c r="GA638">
        <v>0</v>
      </c>
      <c r="GB638">
        <v>0</v>
      </c>
      <c r="GC638">
        <v>0</v>
      </c>
      <c r="GD638">
        <v>0</v>
      </c>
      <c r="GE638">
        <v>0</v>
      </c>
      <c r="GF638">
        <v>0</v>
      </c>
      <c r="GG638">
        <v>0</v>
      </c>
      <c r="GH638">
        <v>0</v>
      </c>
      <c r="GI638">
        <v>0</v>
      </c>
      <c r="GJ638">
        <v>0</v>
      </c>
      <c r="GK638">
        <v>0</v>
      </c>
      <c r="GL638">
        <v>0</v>
      </c>
      <c r="GM638">
        <v>0</v>
      </c>
      <c r="GN638">
        <v>0</v>
      </c>
      <c r="GO638">
        <v>0</v>
      </c>
      <c r="GP638">
        <v>0</v>
      </c>
      <c r="GQ638">
        <v>0</v>
      </c>
      <c r="GR638">
        <v>0</v>
      </c>
      <c r="GS638">
        <v>0</v>
      </c>
      <c r="GT638">
        <v>0</v>
      </c>
      <c r="GU638">
        <v>0</v>
      </c>
      <c r="GV638">
        <v>0</v>
      </c>
      <c r="GW638">
        <v>0</v>
      </c>
      <c r="GX638">
        <v>0</v>
      </c>
      <c r="GY638">
        <v>0</v>
      </c>
      <c r="GZ638">
        <v>0</v>
      </c>
      <c r="HA638">
        <v>0</v>
      </c>
      <c r="HB638">
        <v>0</v>
      </c>
      <c r="HC638">
        <v>516528</v>
      </c>
      <c r="HD638">
        <v>0</v>
      </c>
      <c r="HE638">
        <v>0</v>
      </c>
      <c r="HF638">
        <v>0</v>
      </c>
      <c r="HG638">
        <v>0</v>
      </c>
      <c r="HH638">
        <v>0</v>
      </c>
      <c r="HI638">
        <v>0</v>
      </c>
      <c r="HJ638">
        <v>0</v>
      </c>
      <c r="HK638">
        <v>0</v>
      </c>
      <c r="HL638">
        <v>0</v>
      </c>
      <c r="HM638">
        <v>0</v>
      </c>
      <c r="HN638">
        <v>0</v>
      </c>
      <c r="HO638">
        <v>0</v>
      </c>
      <c r="HP638">
        <v>0</v>
      </c>
      <c r="HQ638">
        <v>0</v>
      </c>
      <c r="HR638">
        <v>0</v>
      </c>
      <c r="HS638">
        <v>0</v>
      </c>
      <c r="HT638">
        <v>0</v>
      </c>
      <c r="HU638">
        <v>0</v>
      </c>
      <c r="HV638">
        <v>0</v>
      </c>
      <c r="HW638">
        <v>0</v>
      </c>
      <c r="HX638">
        <v>0</v>
      </c>
      <c r="HY638">
        <v>0</v>
      </c>
      <c r="HZ638">
        <v>0</v>
      </c>
      <c r="IA638">
        <v>0</v>
      </c>
      <c r="IB638">
        <v>0</v>
      </c>
      <c r="IC638">
        <v>0</v>
      </c>
      <c r="ID638">
        <v>0</v>
      </c>
      <c r="IE638">
        <v>0</v>
      </c>
      <c r="IF638">
        <v>0</v>
      </c>
      <c r="IG638">
        <v>0</v>
      </c>
      <c r="IH638">
        <v>0</v>
      </c>
      <c r="II638">
        <v>0</v>
      </c>
      <c r="IJ638">
        <v>0</v>
      </c>
      <c r="IK638">
        <v>0</v>
      </c>
      <c r="IL638">
        <v>0</v>
      </c>
      <c r="IM638">
        <v>0</v>
      </c>
      <c r="IN638">
        <v>0</v>
      </c>
      <c r="IO638">
        <v>0</v>
      </c>
      <c r="IP638">
        <v>0</v>
      </c>
    </row>
    <row r="639" spans="18:250" ht="16.5" hidden="1" customHeight="1">
      <c r="R639" s="95" t="s">
        <v>450</v>
      </c>
      <c r="S639" t="s">
        <v>1349</v>
      </c>
      <c r="T639">
        <v>1</v>
      </c>
      <c r="U639">
        <v>29</v>
      </c>
      <c r="V639" s="214" t="str">
        <f t="shared" si="11"/>
        <v>LTQ200129</v>
      </c>
      <c r="W639">
        <v>26336.400000000001</v>
      </c>
      <c r="X639">
        <v>52672.800000000003</v>
      </c>
      <c r="Y639">
        <v>79009.2</v>
      </c>
      <c r="Z639">
        <v>105345.60000000001</v>
      </c>
      <c r="AA639">
        <v>131682</v>
      </c>
      <c r="AB639">
        <v>158018.4</v>
      </c>
      <c r="AC639">
        <v>184354.8</v>
      </c>
      <c r="AD639">
        <v>210691.20000000001</v>
      </c>
      <c r="AE639">
        <v>237027.6</v>
      </c>
      <c r="AF639">
        <v>263364</v>
      </c>
      <c r="AG639">
        <v>289700.40000000002</v>
      </c>
      <c r="AH639">
        <v>316036.8</v>
      </c>
      <c r="AI639">
        <v>342373.2</v>
      </c>
      <c r="AJ639">
        <v>368709.6</v>
      </c>
      <c r="AK639">
        <v>395046</v>
      </c>
      <c r="AL639">
        <v>421382.40000000002</v>
      </c>
      <c r="AM639">
        <v>447718.8</v>
      </c>
      <c r="AN639">
        <v>474055.2</v>
      </c>
      <c r="AO639">
        <v>500391.6</v>
      </c>
      <c r="AP639">
        <v>526728</v>
      </c>
      <c r="AQ639">
        <v>526728</v>
      </c>
      <c r="AR639">
        <v>526728</v>
      </c>
      <c r="AS639">
        <v>526728</v>
      </c>
      <c r="AT639">
        <v>526728</v>
      </c>
      <c r="AU639">
        <v>526728</v>
      </c>
      <c r="AV639">
        <v>526728</v>
      </c>
      <c r="AW639">
        <v>526728</v>
      </c>
      <c r="AX639">
        <v>526728</v>
      </c>
      <c r="AY639">
        <v>526728</v>
      </c>
      <c r="AZ639">
        <v>526728</v>
      </c>
      <c r="BA639">
        <v>526728</v>
      </c>
      <c r="BB639">
        <v>526728</v>
      </c>
      <c r="BC639">
        <v>526728</v>
      </c>
      <c r="BD639">
        <v>526728</v>
      </c>
      <c r="BE639">
        <v>526728</v>
      </c>
      <c r="BF639">
        <v>526728</v>
      </c>
      <c r="BG639">
        <v>526728</v>
      </c>
      <c r="BH639">
        <v>526728</v>
      </c>
      <c r="BI639">
        <v>526728</v>
      </c>
      <c r="BJ639">
        <v>526728</v>
      </c>
      <c r="BK639">
        <v>526728</v>
      </c>
      <c r="BL639">
        <v>526728</v>
      </c>
      <c r="BM639">
        <v>526728</v>
      </c>
      <c r="BN639">
        <v>526728</v>
      </c>
      <c r="BO639">
        <v>526728</v>
      </c>
      <c r="BP639">
        <v>526728</v>
      </c>
      <c r="BQ639">
        <v>526728</v>
      </c>
      <c r="BR639">
        <v>526728</v>
      </c>
      <c r="BS639">
        <v>526728</v>
      </c>
      <c r="BT639">
        <v>526728</v>
      </c>
      <c r="BU639">
        <v>526728</v>
      </c>
      <c r="BV639">
        <v>526728</v>
      </c>
      <c r="BW639">
        <v>526728</v>
      </c>
      <c r="BX639">
        <v>526728</v>
      </c>
      <c r="BY639">
        <v>526728</v>
      </c>
      <c r="BZ639">
        <v>526728</v>
      </c>
      <c r="CA639">
        <v>526728</v>
      </c>
      <c r="CB639">
        <v>526728</v>
      </c>
      <c r="CC639">
        <v>526728</v>
      </c>
      <c r="CD639">
        <v>526728</v>
      </c>
      <c r="CE639">
        <v>526728</v>
      </c>
      <c r="CF639">
        <v>526728</v>
      </c>
      <c r="CG639">
        <v>526728</v>
      </c>
      <c r="CH639">
        <v>526728</v>
      </c>
      <c r="CI639">
        <v>526728</v>
      </c>
      <c r="CJ639">
        <v>526728</v>
      </c>
      <c r="CK639">
        <v>526728</v>
      </c>
      <c r="CL639">
        <v>526728</v>
      </c>
      <c r="CM639">
        <v>526728</v>
      </c>
      <c r="CN639">
        <v>526728</v>
      </c>
      <c r="CO639">
        <v>526728</v>
      </c>
      <c r="CP639">
        <v>0</v>
      </c>
      <c r="CQ639">
        <v>0</v>
      </c>
      <c r="CR639">
        <v>0</v>
      </c>
      <c r="CS639">
        <v>0</v>
      </c>
      <c r="CT639">
        <v>0</v>
      </c>
      <c r="CU639">
        <v>0</v>
      </c>
      <c r="CV639">
        <v>0</v>
      </c>
      <c r="CW639">
        <v>0</v>
      </c>
      <c r="CX639">
        <v>0</v>
      </c>
      <c r="CY639">
        <v>0</v>
      </c>
      <c r="CZ639">
        <v>0</v>
      </c>
      <c r="DA639">
        <v>0</v>
      </c>
      <c r="DB639">
        <v>0</v>
      </c>
      <c r="DC639">
        <v>0</v>
      </c>
      <c r="DD639">
        <v>0</v>
      </c>
      <c r="DE639">
        <v>0</v>
      </c>
      <c r="DF639">
        <v>0</v>
      </c>
      <c r="DG639">
        <v>0</v>
      </c>
      <c r="DH639">
        <v>0</v>
      </c>
      <c r="DI639">
        <v>0</v>
      </c>
      <c r="DJ639">
        <v>0</v>
      </c>
      <c r="DK639">
        <v>0</v>
      </c>
      <c r="DL639">
        <v>0</v>
      </c>
      <c r="DM639">
        <v>0</v>
      </c>
      <c r="DN639">
        <v>0</v>
      </c>
      <c r="DO639">
        <v>0</v>
      </c>
      <c r="DP639">
        <v>0</v>
      </c>
      <c r="DQ639">
        <v>0</v>
      </c>
      <c r="DR639">
        <v>0</v>
      </c>
      <c r="DS639">
        <v>0</v>
      </c>
      <c r="DT639">
        <v>0</v>
      </c>
      <c r="DU639">
        <v>0</v>
      </c>
      <c r="DV639">
        <v>0</v>
      </c>
      <c r="DW639">
        <v>0</v>
      </c>
      <c r="DX639">
        <v>0</v>
      </c>
      <c r="DY639">
        <v>0</v>
      </c>
      <c r="DZ639">
        <v>0</v>
      </c>
      <c r="EA639">
        <v>0</v>
      </c>
      <c r="EB639">
        <v>0</v>
      </c>
      <c r="EC639">
        <v>0</v>
      </c>
      <c r="EE639" s="95" t="s">
        <v>450</v>
      </c>
      <c r="EF639" t="s">
        <v>1349</v>
      </c>
      <c r="EG639">
        <v>1</v>
      </c>
      <c r="EH639">
        <v>29</v>
      </c>
      <c r="EI639" s="216" t="str">
        <f t="shared" si="12"/>
        <v>LTQ200129</v>
      </c>
      <c r="EJ639">
        <v>0</v>
      </c>
      <c r="EK639">
        <v>0</v>
      </c>
      <c r="EL639">
        <v>0</v>
      </c>
      <c r="EM639">
        <v>0</v>
      </c>
      <c r="EN639">
        <v>0</v>
      </c>
      <c r="EO639">
        <v>0</v>
      </c>
      <c r="EP639">
        <v>0</v>
      </c>
      <c r="EQ639">
        <v>0</v>
      </c>
      <c r="ER639">
        <v>0</v>
      </c>
      <c r="ES639">
        <v>0</v>
      </c>
      <c r="ET639">
        <v>0</v>
      </c>
      <c r="EU639">
        <v>0</v>
      </c>
      <c r="EV639">
        <v>0</v>
      </c>
      <c r="EW639">
        <v>0</v>
      </c>
      <c r="EX639">
        <v>0</v>
      </c>
      <c r="EY639">
        <v>0</v>
      </c>
      <c r="EZ639">
        <v>0</v>
      </c>
      <c r="FA639">
        <v>0</v>
      </c>
      <c r="FB639">
        <v>0</v>
      </c>
      <c r="FC639">
        <v>0</v>
      </c>
      <c r="FD639">
        <v>0</v>
      </c>
      <c r="FE639">
        <v>0</v>
      </c>
      <c r="FF639">
        <v>0</v>
      </c>
      <c r="FG639">
        <v>0</v>
      </c>
      <c r="FH639">
        <v>0</v>
      </c>
      <c r="FI639">
        <v>0</v>
      </c>
      <c r="FJ639">
        <v>0</v>
      </c>
      <c r="FK639">
        <v>0</v>
      </c>
      <c r="FL639">
        <v>0</v>
      </c>
      <c r="FM639">
        <v>0</v>
      </c>
      <c r="FN639">
        <v>0</v>
      </c>
      <c r="FO639">
        <v>0</v>
      </c>
      <c r="FP639">
        <v>0</v>
      </c>
      <c r="FQ639">
        <v>0</v>
      </c>
      <c r="FR639">
        <v>0</v>
      </c>
      <c r="FS639">
        <v>0</v>
      </c>
      <c r="FT639">
        <v>0</v>
      </c>
      <c r="FU639">
        <v>0</v>
      </c>
      <c r="FV639">
        <v>0</v>
      </c>
      <c r="FW639">
        <v>0</v>
      </c>
      <c r="FX639">
        <v>0</v>
      </c>
      <c r="FY639">
        <v>0</v>
      </c>
      <c r="FZ639">
        <v>0</v>
      </c>
      <c r="GA639">
        <v>0</v>
      </c>
      <c r="GB639">
        <v>0</v>
      </c>
      <c r="GC639">
        <v>0</v>
      </c>
      <c r="GD639">
        <v>0</v>
      </c>
      <c r="GE639">
        <v>0</v>
      </c>
      <c r="GF639">
        <v>0</v>
      </c>
      <c r="GG639">
        <v>0</v>
      </c>
      <c r="GH639">
        <v>0</v>
      </c>
      <c r="GI639">
        <v>0</v>
      </c>
      <c r="GJ639">
        <v>0</v>
      </c>
      <c r="GK639">
        <v>0</v>
      </c>
      <c r="GL639">
        <v>0</v>
      </c>
      <c r="GM639">
        <v>0</v>
      </c>
      <c r="GN639">
        <v>0</v>
      </c>
      <c r="GO639">
        <v>0</v>
      </c>
      <c r="GP639">
        <v>0</v>
      </c>
      <c r="GQ639">
        <v>0</v>
      </c>
      <c r="GR639">
        <v>0</v>
      </c>
      <c r="GS639">
        <v>0</v>
      </c>
      <c r="GT639">
        <v>0</v>
      </c>
      <c r="GU639">
        <v>0</v>
      </c>
      <c r="GV639">
        <v>0</v>
      </c>
      <c r="GW639">
        <v>0</v>
      </c>
      <c r="GX639">
        <v>0</v>
      </c>
      <c r="GY639">
        <v>0</v>
      </c>
      <c r="GZ639">
        <v>0</v>
      </c>
      <c r="HA639">
        <v>0</v>
      </c>
      <c r="HB639">
        <v>526728</v>
      </c>
      <c r="HC639">
        <v>0</v>
      </c>
      <c r="HD639">
        <v>0</v>
      </c>
      <c r="HE639">
        <v>0</v>
      </c>
      <c r="HF639">
        <v>0</v>
      </c>
      <c r="HG639">
        <v>0</v>
      </c>
      <c r="HH639">
        <v>0</v>
      </c>
      <c r="HI639">
        <v>0</v>
      </c>
      <c r="HJ639">
        <v>0</v>
      </c>
      <c r="HK639">
        <v>0</v>
      </c>
      <c r="HL639">
        <v>0</v>
      </c>
      <c r="HM639">
        <v>0</v>
      </c>
      <c r="HN639">
        <v>0</v>
      </c>
      <c r="HO639">
        <v>0</v>
      </c>
      <c r="HP639">
        <v>0</v>
      </c>
      <c r="HQ639">
        <v>0</v>
      </c>
      <c r="HR639">
        <v>0</v>
      </c>
      <c r="HS639">
        <v>0</v>
      </c>
      <c r="HT639">
        <v>0</v>
      </c>
      <c r="HU639">
        <v>0</v>
      </c>
      <c r="HV639">
        <v>0</v>
      </c>
      <c r="HW639">
        <v>0</v>
      </c>
      <c r="HX639">
        <v>0</v>
      </c>
      <c r="HY639">
        <v>0</v>
      </c>
      <c r="HZ639">
        <v>0</v>
      </c>
      <c r="IA639">
        <v>0</v>
      </c>
      <c r="IB639">
        <v>0</v>
      </c>
      <c r="IC639">
        <v>0</v>
      </c>
      <c r="ID639">
        <v>0</v>
      </c>
      <c r="IE639">
        <v>0</v>
      </c>
      <c r="IF639">
        <v>0</v>
      </c>
      <c r="IG639">
        <v>0</v>
      </c>
      <c r="IH639">
        <v>0</v>
      </c>
      <c r="II639">
        <v>0</v>
      </c>
      <c r="IJ639">
        <v>0</v>
      </c>
      <c r="IK639">
        <v>0</v>
      </c>
      <c r="IL639">
        <v>0</v>
      </c>
      <c r="IM639">
        <v>0</v>
      </c>
      <c r="IN639">
        <v>0</v>
      </c>
      <c r="IO639">
        <v>0</v>
      </c>
      <c r="IP639">
        <v>0</v>
      </c>
    </row>
    <row r="640" spans="18:250" ht="16.5" hidden="1" customHeight="1">
      <c r="R640" s="95" t="s">
        <v>450</v>
      </c>
      <c r="S640" t="s">
        <v>1349</v>
      </c>
      <c r="T640">
        <v>1</v>
      </c>
      <c r="U640">
        <v>30</v>
      </c>
      <c r="V640" s="214" t="str">
        <f t="shared" si="11"/>
        <v>LTQ200130</v>
      </c>
      <c r="W640">
        <v>26856.6</v>
      </c>
      <c r="X640">
        <v>53713.2</v>
      </c>
      <c r="Y640">
        <v>80569.8</v>
      </c>
      <c r="Z640">
        <v>107426.4</v>
      </c>
      <c r="AA640">
        <v>134283</v>
      </c>
      <c r="AB640">
        <v>161139.6</v>
      </c>
      <c r="AC640">
        <v>187996.2</v>
      </c>
      <c r="AD640">
        <v>214852.8</v>
      </c>
      <c r="AE640">
        <v>241709.4</v>
      </c>
      <c r="AF640">
        <v>268566</v>
      </c>
      <c r="AG640">
        <v>295422.59999999998</v>
      </c>
      <c r="AH640">
        <v>322279.2</v>
      </c>
      <c r="AI640">
        <v>349135.8</v>
      </c>
      <c r="AJ640">
        <v>375992.4</v>
      </c>
      <c r="AK640">
        <v>402849</v>
      </c>
      <c r="AL640">
        <v>429705.6</v>
      </c>
      <c r="AM640">
        <v>456562.2</v>
      </c>
      <c r="AN640">
        <v>483418.8</v>
      </c>
      <c r="AO640">
        <v>510275.4</v>
      </c>
      <c r="AP640">
        <v>537132</v>
      </c>
      <c r="AQ640">
        <v>537132</v>
      </c>
      <c r="AR640">
        <v>537132</v>
      </c>
      <c r="AS640">
        <v>537132</v>
      </c>
      <c r="AT640">
        <v>537132</v>
      </c>
      <c r="AU640">
        <v>537132</v>
      </c>
      <c r="AV640">
        <v>537132</v>
      </c>
      <c r="AW640">
        <v>537132</v>
      </c>
      <c r="AX640">
        <v>537132</v>
      </c>
      <c r="AY640">
        <v>537132</v>
      </c>
      <c r="AZ640">
        <v>537132</v>
      </c>
      <c r="BA640">
        <v>537132</v>
      </c>
      <c r="BB640">
        <v>537132</v>
      </c>
      <c r="BC640">
        <v>537132</v>
      </c>
      <c r="BD640">
        <v>537132</v>
      </c>
      <c r="BE640">
        <v>537132</v>
      </c>
      <c r="BF640">
        <v>537132</v>
      </c>
      <c r="BG640">
        <v>537132</v>
      </c>
      <c r="BH640">
        <v>537132</v>
      </c>
      <c r="BI640">
        <v>537132</v>
      </c>
      <c r="BJ640">
        <v>537132</v>
      </c>
      <c r="BK640">
        <v>537132</v>
      </c>
      <c r="BL640">
        <v>537132</v>
      </c>
      <c r="BM640">
        <v>537132</v>
      </c>
      <c r="BN640">
        <v>537132</v>
      </c>
      <c r="BO640">
        <v>537132</v>
      </c>
      <c r="BP640">
        <v>537132</v>
      </c>
      <c r="BQ640">
        <v>537132</v>
      </c>
      <c r="BR640">
        <v>537132</v>
      </c>
      <c r="BS640">
        <v>537132</v>
      </c>
      <c r="BT640">
        <v>537132</v>
      </c>
      <c r="BU640">
        <v>537132</v>
      </c>
      <c r="BV640">
        <v>537132</v>
      </c>
      <c r="BW640">
        <v>537132</v>
      </c>
      <c r="BX640">
        <v>537132</v>
      </c>
      <c r="BY640">
        <v>537132</v>
      </c>
      <c r="BZ640">
        <v>537132</v>
      </c>
      <c r="CA640">
        <v>537132</v>
      </c>
      <c r="CB640">
        <v>537132</v>
      </c>
      <c r="CC640">
        <v>537132</v>
      </c>
      <c r="CD640">
        <v>537132</v>
      </c>
      <c r="CE640">
        <v>537132</v>
      </c>
      <c r="CF640">
        <v>537132</v>
      </c>
      <c r="CG640">
        <v>537132</v>
      </c>
      <c r="CH640">
        <v>537132</v>
      </c>
      <c r="CI640">
        <v>537132</v>
      </c>
      <c r="CJ640">
        <v>537132</v>
      </c>
      <c r="CK640">
        <v>537132</v>
      </c>
      <c r="CL640">
        <v>537132</v>
      </c>
      <c r="CM640">
        <v>537132</v>
      </c>
      <c r="CN640">
        <v>537132</v>
      </c>
      <c r="CO640">
        <v>0</v>
      </c>
      <c r="CP640">
        <v>0</v>
      </c>
      <c r="CQ640">
        <v>0</v>
      </c>
      <c r="CR640">
        <v>0</v>
      </c>
      <c r="CS640">
        <v>0</v>
      </c>
      <c r="CT640">
        <v>0</v>
      </c>
      <c r="CU640">
        <v>0</v>
      </c>
      <c r="CV640">
        <v>0</v>
      </c>
      <c r="CW640">
        <v>0</v>
      </c>
      <c r="CX640">
        <v>0</v>
      </c>
      <c r="CY640">
        <v>0</v>
      </c>
      <c r="CZ640">
        <v>0</v>
      </c>
      <c r="DA640">
        <v>0</v>
      </c>
      <c r="DB640">
        <v>0</v>
      </c>
      <c r="DC640">
        <v>0</v>
      </c>
      <c r="DD640">
        <v>0</v>
      </c>
      <c r="DE640">
        <v>0</v>
      </c>
      <c r="DF640">
        <v>0</v>
      </c>
      <c r="DG640">
        <v>0</v>
      </c>
      <c r="DH640">
        <v>0</v>
      </c>
      <c r="DI640">
        <v>0</v>
      </c>
      <c r="DJ640">
        <v>0</v>
      </c>
      <c r="DK640">
        <v>0</v>
      </c>
      <c r="DL640">
        <v>0</v>
      </c>
      <c r="DM640">
        <v>0</v>
      </c>
      <c r="DN640">
        <v>0</v>
      </c>
      <c r="DO640">
        <v>0</v>
      </c>
      <c r="DP640">
        <v>0</v>
      </c>
      <c r="DQ640">
        <v>0</v>
      </c>
      <c r="DR640">
        <v>0</v>
      </c>
      <c r="DS640">
        <v>0</v>
      </c>
      <c r="DT640">
        <v>0</v>
      </c>
      <c r="DU640">
        <v>0</v>
      </c>
      <c r="DV640">
        <v>0</v>
      </c>
      <c r="DW640">
        <v>0</v>
      </c>
      <c r="DX640">
        <v>0</v>
      </c>
      <c r="DY640">
        <v>0</v>
      </c>
      <c r="DZ640">
        <v>0</v>
      </c>
      <c r="EA640">
        <v>0</v>
      </c>
      <c r="EB640">
        <v>0</v>
      </c>
      <c r="EC640">
        <v>0</v>
      </c>
      <c r="EE640" s="95" t="s">
        <v>450</v>
      </c>
      <c r="EF640" t="s">
        <v>1349</v>
      </c>
      <c r="EG640">
        <v>1</v>
      </c>
      <c r="EH640">
        <v>30</v>
      </c>
      <c r="EI640" s="216" t="str">
        <f t="shared" si="12"/>
        <v>LTQ200130</v>
      </c>
      <c r="EJ640">
        <v>0</v>
      </c>
      <c r="EK640">
        <v>0</v>
      </c>
      <c r="EL640">
        <v>0</v>
      </c>
      <c r="EM640">
        <v>0</v>
      </c>
      <c r="EN640">
        <v>0</v>
      </c>
      <c r="EO640">
        <v>0</v>
      </c>
      <c r="EP640">
        <v>0</v>
      </c>
      <c r="EQ640">
        <v>0</v>
      </c>
      <c r="ER640">
        <v>0</v>
      </c>
      <c r="ES640">
        <v>0</v>
      </c>
      <c r="ET640">
        <v>0</v>
      </c>
      <c r="EU640">
        <v>0</v>
      </c>
      <c r="EV640">
        <v>0</v>
      </c>
      <c r="EW640">
        <v>0</v>
      </c>
      <c r="EX640">
        <v>0</v>
      </c>
      <c r="EY640">
        <v>0</v>
      </c>
      <c r="EZ640">
        <v>0</v>
      </c>
      <c r="FA640">
        <v>0</v>
      </c>
      <c r="FB640">
        <v>0</v>
      </c>
      <c r="FC640">
        <v>0</v>
      </c>
      <c r="FD640">
        <v>0</v>
      </c>
      <c r="FE640">
        <v>0</v>
      </c>
      <c r="FF640">
        <v>0</v>
      </c>
      <c r="FG640">
        <v>0</v>
      </c>
      <c r="FH640">
        <v>0</v>
      </c>
      <c r="FI640">
        <v>0</v>
      </c>
      <c r="FJ640">
        <v>0</v>
      </c>
      <c r="FK640">
        <v>0</v>
      </c>
      <c r="FL640">
        <v>0</v>
      </c>
      <c r="FM640">
        <v>0</v>
      </c>
      <c r="FN640">
        <v>0</v>
      </c>
      <c r="FO640">
        <v>0</v>
      </c>
      <c r="FP640">
        <v>0</v>
      </c>
      <c r="FQ640">
        <v>0</v>
      </c>
      <c r="FR640">
        <v>0</v>
      </c>
      <c r="FS640">
        <v>0</v>
      </c>
      <c r="FT640">
        <v>0</v>
      </c>
      <c r="FU640">
        <v>0</v>
      </c>
      <c r="FV640">
        <v>0</v>
      </c>
      <c r="FW640">
        <v>0</v>
      </c>
      <c r="FX640">
        <v>0</v>
      </c>
      <c r="FY640">
        <v>0</v>
      </c>
      <c r="FZ640">
        <v>0</v>
      </c>
      <c r="GA640">
        <v>0</v>
      </c>
      <c r="GB640">
        <v>0</v>
      </c>
      <c r="GC640">
        <v>0</v>
      </c>
      <c r="GD640">
        <v>0</v>
      </c>
      <c r="GE640">
        <v>0</v>
      </c>
      <c r="GF640">
        <v>0</v>
      </c>
      <c r="GG640">
        <v>0</v>
      </c>
      <c r="GH640">
        <v>0</v>
      </c>
      <c r="GI640">
        <v>0</v>
      </c>
      <c r="GJ640">
        <v>0</v>
      </c>
      <c r="GK640">
        <v>0</v>
      </c>
      <c r="GL640">
        <v>0</v>
      </c>
      <c r="GM640">
        <v>0</v>
      </c>
      <c r="GN640">
        <v>0</v>
      </c>
      <c r="GO640">
        <v>0</v>
      </c>
      <c r="GP640">
        <v>0</v>
      </c>
      <c r="GQ640">
        <v>0</v>
      </c>
      <c r="GR640">
        <v>0</v>
      </c>
      <c r="GS640">
        <v>0</v>
      </c>
      <c r="GT640">
        <v>0</v>
      </c>
      <c r="GU640">
        <v>0</v>
      </c>
      <c r="GV640">
        <v>0</v>
      </c>
      <c r="GW640">
        <v>0</v>
      </c>
      <c r="GX640">
        <v>0</v>
      </c>
      <c r="GY640">
        <v>0</v>
      </c>
      <c r="GZ640">
        <v>0</v>
      </c>
      <c r="HA640">
        <v>537132</v>
      </c>
      <c r="HB640">
        <v>0</v>
      </c>
      <c r="HC640">
        <v>0</v>
      </c>
      <c r="HD640">
        <v>0</v>
      </c>
      <c r="HE640">
        <v>0</v>
      </c>
      <c r="HF640">
        <v>0</v>
      </c>
      <c r="HG640">
        <v>0</v>
      </c>
      <c r="HH640">
        <v>0</v>
      </c>
      <c r="HI640">
        <v>0</v>
      </c>
      <c r="HJ640">
        <v>0</v>
      </c>
      <c r="HK640">
        <v>0</v>
      </c>
      <c r="HL640">
        <v>0</v>
      </c>
      <c r="HM640">
        <v>0</v>
      </c>
      <c r="HN640">
        <v>0</v>
      </c>
      <c r="HO640">
        <v>0</v>
      </c>
      <c r="HP640">
        <v>0</v>
      </c>
      <c r="HQ640">
        <v>0</v>
      </c>
      <c r="HR640">
        <v>0</v>
      </c>
      <c r="HS640">
        <v>0</v>
      </c>
      <c r="HT640">
        <v>0</v>
      </c>
      <c r="HU640">
        <v>0</v>
      </c>
      <c r="HV640">
        <v>0</v>
      </c>
      <c r="HW640">
        <v>0</v>
      </c>
      <c r="HX640">
        <v>0</v>
      </c>
      <c r="HY640">
        <v>0</v>
      </c>
      <c r="HZ640">
        <v>0</v>
      </c>
      <c r="IA640">
        <v>0</v>
      </c>
      <c r="IB640">
        <v>0</v>
      </c>
      <c r="IC640">
        <v>0</v>
      </c>
      <c r="ID640">
        <v>0</v>
      </c>
      <c r="IE640">
        <v>0</v>
      </c>
      <c r="IF640">
        <v>0</v>
      </c>
      <c r="IG640">
        <v>0</v>
      </c>
      <c r="IH640">
        <v>0</v>
      </c>
      <c r="II640">
        <v>0</v>
      </c>
      <c r="IJ640">
        <v>0</v>
      </c>
      <c r="IK640">
        <v>0</v>
      </c>
      <c r="IL640">
        <v>0</v>
      </c>
      <c r="IM640">
        <v>0</v>
      </c>
      <c r="IN640">
        <v>0</v>
      </c>
      <c r="IO640">
        <v>0</v>
      </c>
      <c r="IP640">
        <v>0</v>
      </c>
    </row>
    <row r="641" spans="18:250" ht="16.5" hidden="1" customHeight="1">
      <c r="R641" s="95" t="s">
        <v>450</v>
      </c>
      <c r="S641" t="s">
        <v>1349</v>
      </c>
      <c r="T641">
        <v>1</v>
      </c>
      <c r="U641">
        <v>31</v>
      </c>
      <c r="V641" s="214" t="str">
        <f t="shared" si="11"/>
        <v>LTQ200131</v>
      </c>
      <c r="W641">
        <v>27795</v>
      </c>
      <c r="X641">
        <v>55590</v>
      </c>
      <c r="Y641">
        <v>83385</v>
      </c>
      <c r="Z641">
        <v>111180</v>
      </c>
      <c r="AA641">
        <v>138975</v>
      </c>
      <c r="AB641">
        <v>166770</v>
      </c>
      <c r="AC641">
        <v>194565</v>
      </c>
      <c r="AD641">
        <v>222360</v>
      </c>
      <c r="AE641">
        <v>250155</v>
      </c>
      <c r="AF641">
        <v>277950</v>
      </c>
      <c r="AG641">
        <v>305745</v>
      </c>
      <c r="AH641">
        <v>333540</v>
      </c>
      <c r="AI641">
        <v>361335</v>
      </c>
      <c r="AJ641">
        <v>389130</v>
      </c>
      <c r="AK641">
        <v>416925</v>
      </c>
      <c r="AL641">
        <v>444720</v>
      </c>
      <c r="AM641">
        <v>472515</v>
      </c>
      <c r="AN641">
        <v>500310</v>
      </c>
      <c r="AO641">
        <v>528105</v>
      </c>
      <c r="AP641">
        <v>555900</v>
      </c>
      <c r="AQ641">
        <v>555900</v>
      </c>
      <c r="AR641">
        <v>555900</v>
      </c>
      <c r="AS641">
        <v>555900</v>
      </c>
      <c r="AT641">
        <v>555900</v>
      </c>
      <c r="AU641">
        <v>555900</v>
      </c>
      <c r="AV641">
        <v>555900</v>
      </c>
      <c r="AW641">
        <v>555900</v>
      </c>
      <c r="AX641">
        <v>555900</v>
      </c>
      <c r="AY641">
        <v>555900</v>
      </c>
      <c r="AZ641">
        <v>555900</v>
      </c>
      <c r="BA641">
        <v>555900</v>
      </c>
      <c r="BB641">
        <v>555900</v>
      </c>
      <c r="BC641">
        <v>555900</v>
      </c>
      <c r="BD641">
        <v>555900</v>
      </c>
      <c r="BE641">
        <v>555900</v>
      </c>
      <c r="BF641">
        <v>555900</v>
      </c>
      <c r="BG641">
        <v>555900</v>
      </c>
      <c r="BH641">
        <v>555900</v>
      </c>
      <c r="BI641">
        <v>555900</v>
      </c>
      <c r="BJ641">
        <v>555900</v>
      </c>
      <c r="BK641">
        <v>555900</v>
      </c>
      <c r="BL641">
        <v>555900</v>
      </c>
      <c r="BM641">
        <v>555900</v>
      </c>
      <c r="BN641">
        <v>555900</v>
      </c>
      <c r="BO641">
        <v>555900</v>
      </c>
      <c r="BP641">
        <v>555900</v>
      </c>
      <c r="BQ641">
        <v>555900</v>
      </c>
      <c r="BR641">
        <v>555900</v>
      </c>
      <c r="BS641">
        <v>555900</v>
      </c>
      <c r="BT641">
        <v>555900</v>
      </c>
      <c r="BU641">
        <v>555900</v>
      </c>
      <c r="BV641">
        <v>555900</v>
      </c>
      <c r="BW641">
        <v>555900</v>
      </c>
      <c r="BX641">
        <v>555900</v>
      </c>
      <c r="BY641">
        <v>555900</v>
      </c>
      <c r="BZ641">
        <v>555900</v>
      </c>
      <c r="CA641">
        <v>555900</v>
      </c>
      <c r="CB641">
        <v>555900</v>
      </c>
      <c r="CC641">
        <v>555900</v>
      </c>
      <c r="CD641">
        <v>555900</v>
      </c>
      <c r="CE641">
        <v>555900</v>
      </c>
      <c r="CF641">
        <v>555900</v>
      </c>
      <c r="CG641">
        <v>555900</v>
      </c>
      <c r="CH641">
        <v>555900</v>
      </c>
      <c r="CI641">
        <v>555900</v>
      </c>
      <c r="CJ641">
        <v>555900</v>
      </c>
      <c r="CK641">
        <v>555900</v>
      </c>
      <c r="CL641">
        <v>555900</v>
      </c>
      <c r="CM641">
        <v>555900</v>
      </c>
      <c r="CN641">
        <v>0</v>
      </c>
      <c r="CO641">
        <v>0</v>
      </c>
      <c r="CP641">
        <v>0</v>
      </c>
      <c r="CQ641">
        <v>0</v>
      </c>
      <c r="CR641">
        <v>0</v>
      </c>
      <c r="CS641">
        <v>0</v>
      </c>
      <c r="CT641">
        <v>0</v>
      </c>
      <c r="CU641">
        <v>0</v>
      </c>
      <c r="CV641">
        <v>0</v>
      </c>
      <c r="CW641">
        <v>0</v>
      </c>
      <c r="CX641">
        <v>0</v>
      </c>
      <c r="CY641">
        <v>0</v>
      </c>
      <c r="CZ641">
        <v>0</v>
      </c>
      <c r="DA641">
        <v>0</v>
      </c>
      <c r="DB641">
        <v>0</v>
      </c>
      <c r="DC641">
        <v>0</v>
      </c>
      <c r="DD641">
        <v>0</v>
      </c>
      <c r="DE641">
        <v>0</v>
      </c>
      <c r="DF641">
        <v>0</v>
      </c>
      <c r="DG641">
        <v>0</v>
      </c>
      <c r="DH641">
        <v>0</v>
      </c>
      <c r="DI641">
        <v>0</v>
      </c>
      <c r="DJ641">
        <v>0</v>
      </c>
      <c r="DK641">
        <v>0</v>
      </c>
      <c r="DL641">
        <v>0</v>
      </c>
      <c r="DM641">
        <v>0</v>
      </c>
      <c r="DN641">
        <v>0</v>
      </c>
      <c r="DO641">
        <v>0</v>
      </c>
      <c r="DP641">
        <v>0</v>
      </c>
      <c r="DQ641">
        <v>0</v>
      </c>
      <c r="DR641">
        <v>0</v>
      </c>
      <c r="DS641">
        <v>0</v>
      </c>
      <c r="DT641">
        <v>0</v>
      </c>
      <c r="DU641">
        <v>0</v>
      </c>
      <c r="DV641">
        <v>0</v>
      </c>
      <c r="DW641">
        <v>0</v>
      </c>
      <c r="DX641">
        <v>0</v>
      </c>
      <c r="DY641">
        <v>0</v>
      </c>
      <c r="DZ641">
        <v>0</v>
      </c>
      <c r="EA641">
        <v>0</v>
      </c>
      <c r="EB641">
        <v>0</v>
      </c>
      <c r="EC641">
        <v>0</v>
      </c>
      <c r="EE641" s="95" t="s">
        <v>450</v>
      </c>
      <c r="EF641" t="s">
        <v>1349</v>
      </c>
      <c r="EG641">
        <v>1</v>
      </c>
      <c r="EH641">
        <v>31</v>
      </c>
      <c r="EI641" s="216" t="str">
        <f t="shared" si="12"/>
        <v>LTQ200131</v>
      </c>
      <c r="EJ641">
        <v>0</v>
      </c>
      <c r="EK641">
        <v>0</v>
      </c>
      <c r="EL641">
        <v>0</v>
      </c>
      <c r="EM641">
        <v>0</v>
      </c>
      <c r="EN641">
        <v>0</v>
      </c>
      <c r="EO641">
        <v>0</v>
      </c>
      <c r="EP641">
        <v>0</v>
      </c>
      <c r="EQ641">
        <v>0</v>
      </c>
      <c r="ER641">
        <v>0</v>
      </c>
      <c r="ES641">
        <v>0</v>
      </c>
      <c r="ET641">
        <v>0</v>
      </c>
      <c r="EU641">
        <v>0</v>
      </c>
      <c r="EV641">
        <v>0</v>
      </c>
      <c r="EW641">
        <v>0</v>
      </c>
      <c r="EX641">
        <v>0</v>
      </c>
      <c r="EY641">
        <v>0</v>
      </c>
      <c r="EZ641">
        <v>0</v>
      </c>
      <c r="FA641">
        <v>0</v>
      </c>
      <c r="FB641">
        <v>0</v>
      </c>
      <c r="FC641">
        <v>0</v>
      </c>
      <c r="FD641">
        <v>0</v>
      </c>
      <c r="FE641">
        <v>0</v>
      </c>
      <c r="FF641">
        <v>0</v>
      </c>
      <c r="FG641">
        <v>0</v>
      </c>
      <c r="FH641">
        <v>0</v>
      </c>
      <c r="FI641">
        <v>0</v>
      </c>
      <c r="FJ641">
        <v>0</v>
      </c>
      <c r="FK641">
        <v>0</v>
      </c>
      <c r="FL641">
        <v>0</v>
      </c>
      <c r="FM641">
        <v>0</v>
      </c>
      <c r="FN641">
        <v>0</v>
      </c>
      <c r="FO641">
        <v>0</v>
      </c>
      <c r="FP641">
        <v>0</v>
      </c>
      <c r="FQ641">
        <v>0</v>
      </c>
      <c r="FR641">
        <v>0</v>
      </c>
      <c r="FS641">
        <v>0</v>
      </c>
      <c r="FT641">
        <v>0</v>
      </c>
      <c r="FU641">
        <v>0</v>
      </c>
      <c r="FV641">
        <v>0</v>
      </c>
      <c r="FW641">
        <v>0</v>
      </c>
      <c r="FX641">
        <v>0</v>
      </c>
      <c r="FY641">
        <v>0</v>
      </c>
      <c r="FZ641">
        <v>0</v>
      </c>
      <c r="GA641">
        <v>0</v>
      </c>
      <c r="GB641">
        <v>0</v>
      </c>
      <c r="GC641">
        <v>0</v>
      </c>
      <c r="GD641">
        <v>0</v>
      </c>
      <c r="GE641">
        <v>0</v>
      </c>
      <c r="GF641">
        <v>0</v>
      </c>
      <c r="GG641">
        <v>0</v>
      </c>
      <c r="GH641">
        <v>0</v>
      </c>
      <c r="GI641">
        <v>0</v>
      </c>
      <c r="GJ641">
        <v>0</v>
      </c>
      <c r="GK641">
        <v>0</v>
      </c>
      <c r="GL641">
        <v>0</v>
      </c>
      <c r="GM641">
        <v>0</v>
      </c>
      <c r="GN641">
        <v>0</v>
      </c>
      <c r="GO641">
        <v>0</v>
      </c>
      <c r="GP641">
        <v>0</v>
      </c>
      <c r="GQ641">
        <v>0</v>
      </c>
      <c r="GR641">
        <v>0</v>
      </c>
      <c r="GS641">
        <v>0</v>
      </c>
      <c r="GT641">
        <v>0</v>
      </c>
      <c r="GU641">
        <v>0</v>
      </c>
      <c r="GV641">
        <v>0</v>
      </c>
      <c r="GW641">
        <v>0</v>
      </c>
      <c r="GX641">
        <v>0</v>
      </c>
      <c r="GY641">
        <v>0</v>
      </c>
      <c r="GZ641">
        <v>555900</v>
      </c>
      <c r="HA641">
        <v>0</v>
      </c>
      <c r="HB641">
        <v>0</v>
      </c>
      <c r="HC641">
        <v>0</v>
      </c>
      <c r="HD641">
        <v>0</v>
      </c>
      <c r="HE641">
        <v>0</v>
      </c>
      <c r="HF641">
        <v>0</v>
      </c>
      <c r="HG641">
        <v>0</v>
      </c>
      <c r="HH641">
        <v>0</v>
      </c>
      <c r="HI641">
        <v>0</v>
      </c>
      <c r="HJ641">
        <v>0</v>
      </c>
      <c r="HK641">
        <v>0</v>
      </c>
      <c r="HL641">
        <v>0</v>
      </c>
      <c r="HM641">
        <v>0</v>
      </c>
      <c r="HN641">
        <v>0</v>
      </c>
      <c r="HO641">
        <v>0</v>
      </c>
      <c r="HP641">
        <v>0</v>
      </c>
      <c r="HQ641">
        <v>0</v>
      </c>
      <c r="HR641">
        <v>0</v>
      </c>
      <c r="HS641">
        <v>0</v>
      </c>
      <c r="HT641">
        <v>0</v>
      </c>
      <c r="HU641">
        <v>0</v>
      </c>
      <c r="HV641">
        <v>0</v>
      </c>
      <c r="HW641">
        <v>0</v>
      </c>
      <c r="HX641">
        <v>0</v>
      </c>
      <c r="HY641">
        <v>0</v>
      </c>
      <c r="HZ641">
        <v>0</v>
      </c>
      <c r="IA641">
        <v>0</v>
      </c>
      <c r="IB641">
        <v>0</v>
      </c>
      <c r="IC641">
        <v>0</v>
      </c>
      <c r="ID641">
        <v>0</v>
      </c>
      <c r="IE641">
        <v>0</v>
      </c>
      <c r="IF641">
        <v>0</v>
      </c>
      <c r="IG641">
        <v>0</v>
      </c>
      <c r="IH641">
        <v>0</v>
      </c>
      <c r="II641">
        <v>0</v>
      </c>
      <c r="IJ641">
        <v>0</v>
      </c>
      <c r="IK641">
        <v>0</v>
      </c>
      <c r="IL641">
        <v>0</v>
      </c>
      <c r="IM641">
        <v>0</v>
      </c>
      <c r="IN641">
        <v>0</v>
      </c>
      <c r="IO641">
        <v>0</v>
      </c>
      <c r="IP641">
        <v>0</v>
      </c>
    </row>
    <row r="642" spans="18:250" ht="16.5" hidden="1" customHeight="1">
      <c r="R642" s="95" t="s">
        <v>450</v>
      </c>
      <c r="S642" t="s">
        <v>1349</v>
      </c>
      <c r="T642">
        <v>1</v>
      </c>
      <c r="U642">
        <v>32</v>
      </c>
      <c r="V642" s="214" t="str">
        <f t="shared" si="11"/>
        <v>LTQ200132</v>
      </c>
      <c r="W642">
        <v>28631.4</v>
      </c>
      <c r="X642">
        <v>57262.8</v>
      </c>
      <c r="Y642">
        <v>85894.2</v>
      </c>
      <c r="Z642">
        <v>114525.6</v>
      </c>
      <c r="AA642">
        <v>143157</v>
      </c>
      <c r="AB642">
        <v>171788.4</v>
      </c>
      <c r="AC642">
        <v>200419.8</v>
      </c>
      <c r="AD642">
        <v>229051.2</v>
      </c>
      <c r="AE642">
        <v>257682.6</v>
      </c>
      <c r="AF642">
        <v>286314</v>
      </c>
      <c r="AG642">
        <v>314945.40000000002</v>
      </c>
      <c r="AH642">
        <v>343576.8</v>
      </c>
      <c r="AI642">
        <v>372208.2</v>
      </c>
      <c r="AJ642">
        <v>400839.6</v>
      </c>
      <c r="AK642">
        <v>429471</v>
      </c>
      <c r="AL642">
        <v>458102.4</v>
      </c>
      <c r="AM642">
        <v>486733.8</v>
      </c>
      <c r="AN642">
        <v>515365.2</v>
      </c>
      <c r="AO642">
        <v>543996.6</v>
      </c>
      <c r="AP642">
        <v>572628</v>
      </c>
      <c r="AQ642">
        <v>572628</v>
      </c>
      <c r="AR642">
        <v>572628</v>
      </c>
      <c r="AS642">
        <v>572628</v>
      </c>
      <c r="AT642">
        <v>572628</v>
      </c>
      <c r="AU642">
        <v>572628</v>
      </c>
      <c r="AV642">
        <v>572628</v>
      </c>
      <c r="AW642">
        <v>572628</v>
      </c>
      <c r="AX642">
        <v>572628</v>
      </c>
      <c r="AY642">
        <v>572628</v>
      </c>
      <c r="AZ642">
        <v>572628</v>
      </c>
      <c r="BA642">
        <v>572628</v>
      </c>
      <c r="BB642">
        <v>572628</v>
      </c>
      <c r="BC642">
        <v>572628</v>
      </c>
      <c r="BD642">
        <v>572628</v>
      </c>
      <c r="BE642">
        <v>572628</v>
      </c>
      <c r="BF642">
        <v>572628</v>
      </c>
      <c r="BG642">
        <v>572628</v>
      </c>
      <c r="BH642">
        <v>572628</v>
      </c>
      <c r="BI642">
        <v>572628</v>
      </c>
      <c r="BJ642">
        <v>572628</v>
      </c>
      <c r="BK642">
        <v>572628</v>
      </c>
      <c r="BL642">
        <v>572628</v>
      </c>
      <c r="BM642">
        <v>572628</v>
      </c>
      <c r="BN642">
        <v>572628</v>
      </c>
      <c r="BO642">
        <v>572628</v>
      </c>
      <c r="BP642">
        <v>572628</v>
      </c>
      <c r="BQ642">
        <v>572628</v>
      </c>
      <c r="BR642">
        <v>572628</v>
      </c>
      <c r="BS642">
        <v>572628</v>
      </c>
      <c r="BT642">
        <v>572628</v>
      </c>
      <c r="BU642">
        <v>572628</v>
      </c>
      <c r="BV642">
        <v>572628</v>
      </c>
      <c r="BW642">
        <v>572628</v>
      </c>
      <c r="BX642">
        <v>572628</v>
      </c>
      <c r="BY642">
        <v>572628</v>
      </c>
      <c r="BZ642">
        <v>572628</v>
      </c>
      <c r="CA642">
        <v>572628</v>
      </c>
      <c r="CB642">
        <v>572628</v>
      </c>
      <c r="CC642">
        <v>572628</v>
      </c>
      <c r="CD642">
        <v>572628</v>
      </c>
      <c r="CE642">
        <v>572628</v>
      </c>
      <c r="CF642">
        <v>572628</v>
      </c>
      <c r="CG642">
        <v>572628</v>
      </c>
      <c r="CH642">
        <v>572628</v>
      </c>
      <c r="CI642">
        <v>572628</v>
      </c>
      <c r="CJ642">
        <v>572628</v>
      </c>
      <c r="CK642">
        <v>572628</v>
      </c>
      <c r="CL642">
        <v>572628</v>
      </c>
      <c r="CM642">
        <v>0</v>
      </c>
      <c r="CN642">
        <v>0</v>
      </c>
      <c r="CO642">
        <v>0</v>
      </c>
      <c r="CP642">
        <v>0</v>
      </c>
      <c r="CQ642">
        <v>0</v>
      </c>
      <c r="CR642">
        <v>0</v>
      </c>
      <c r="CS642">
        <v>0</v>
      </c>
      <c r="CT642">
        <v>0</v>
      </c>
      <c r="CU642">
        <v>0</v>
      </c>
      <c r="CV642">
        <v>0</v>
      </c>
      <c r="CW642">
        <v>0</v>
      </c>
      <c r="CX642">
        <v>0</v>
      </c>
      <c r="CY642">
        <v>0</v>
      </c>
      <c r="CZ642">
        <v>0</v>
      </c>
      <c r="DA642">
        <v>0</v>
      </c>
      <c r="DB642">
        <v>0</v>
      </c>
      <c r="DC642">
        <v>0</v>
      </c>
      <c r="DD642">
        <v>0</v>
      </c>
      <c r="DE642">
        <v>0</v>
      </c>
      <c r="DF642">
        <v>0</v>
      </c>
      <c r="DG642">
        <v>0</v>
      </c>
      <c r="DH642">
        <v>0</v>
      </c>
      <c r="DI642">
        <v>0</v>
      </c>
      <c r="DJ642">
        <v>0</v>
      </c>
      <c r="DK642">
        <v>0</v>
      </c>
      <c r="DL642">
        <v>0</v>
      </c>
      <c r="DM642">
        <v>0</v>
      </c>
      <c r="DN642">
        <v>0</v>
      </c>
      <c r="DO642">
        <v>0</v>
      </c>
      <c r="DP642">
        <v>0</v>
      </c>
      <c r="DQ642">
        <v>0</v>
      </c>
      <c r="DR642">
        <v>0</v>
      </c>
      <c r="DS642">
        <v>0</v>
      </c>
      <c r="DT642">
        <v>0</v>
      </c>
      <c r="DU642">
        <v>0</v>
      </c>
      <c r="DV642">
        <v>0</v>
      </c>
      <c r="DW642">
        <v>0</v>
      </c>
      <c r="DX642">
        <v>0</v>
      </c>
      <c r="DY642">
        <v>0</v>
      </c>
      <c r="DZ642">
        <v>0</v>
      </c>
      <c r="EA642">
        <v>0</v>
      </c>
      <c r="EB642">
        <v>0</v>
      </c>
      <c r="EC642">
        <v>0</v>
      </c>
      <c r="EE642" s="95" t="s">
        <v>450</v>
      </c>
      <c r="EF642" t="s">
        <v>1349</v>
      </c>
      <c r="EG642">
        <v>1</v>
      </c>
      <c r="EH642">
        <v>32</v>
      </c>
      <c r="EI642" s="216" t="str">
        <f t="shared" si="12"/>
        <v>LTQ200132</v>
      </c>
      <c r="EJ642">
        <v>0</v>
      </c>
      <c r="EK642">
        <v>0</v>
      </c>
      <c r="EL642">
        <v>0</v>
      </c>
      <c r="EM642">
        <v>0</v>
      </c>
      <c r="EN642">
        <v>0</v>
      </c>
      <c r="EO642">
        <v>0</v>
      </c>
      <c r="EP642">
        <v>0</v>
      </c>
      <c r="EQ642">
        <v>0</v>
      </c>
      <c r="ER642">
        <v>0</v>
      </c>
      <c r="ES642">
        <v>0</v>
      </c>
      <c r="ET642">
        <v>0</v>
      </c>
      <c r="EU642">
        <v>0</v>
      </c>
      <c r="EV642">
        <v>0</v>
      </c>
      <c r="EW642">
        <v>0</v>
      </c>
      <c r="EX642">
        <v>0</v>
      </c>
      <c r="EY642">
        <v>0</v>
      </c>
      <c r="EZ642">
        <v>0</v>
      </c>
      <c r="FA642">
        <v>0</v>
      </c>
      <c r="FB642">
        <v>0</v>
      </c>
      <c r="FC642">
        <v>0</v>
      </c>
      <c r="FD642">
        <v>0</v>
      </c>
      <c r="FE642">
        <v>0</v>
      </c>
      <c r="FF642">
        <v>0</v>
      </c>
      <c r="FG642">
        <v>0</v>
      </c>
      <c r="FH642">
        <v>0</v>
      </c>
      <c r="FI642">
        <v>0</v>
      </c>
      <c r="FJ642">
        <v>0</v>
      </c>
      <c r="FK642">
        <v>0</v>
      </c>
      <c r="FL642">
        <v>0</v>
      </c>
      <c r="FM642">
        <v>0</v>
      </c>
      <c r="FN642">
        <v>0</v>
      </c>
      <c r="FO642">
        <v>0</v>
      </c>
      <c r="FP642">
        <v>0</v>
      </c>
      <c r="FQ642">
        <v>0</v>
      </c>
      <c r="FR642">
        <v>0</v>
      </c>
      <c r="FS642">
        <v>0</v>
      </c>
      <c r="FT642">
        <v>0</v>
      </c>
      <c r="FU642">
        <v>0</v>
      </c>
      <c r="FV642">
        <v>0</v>
      </c>
      <c r="FW642">
        <v>0</v>
      </c>
      <c r="FX642">
        <v>0</v>
      </c>
      <c r="FY642">
        <v>0</v>
      </c>
      <c r="FZ642">
        <v>0</v>
      </c>
      <c r="GA642">
        <v>0</v>
      </c>
      <c r="GB642">
        <v>0</v>
      </c>
      <c r="GC642">
        <v>0</v>
      </c>
      <c r="GD642">
        <v>0</v>
      </c>
      <c r="GE642">
        <v>0</v>
      </c>
      <c r="GF642">
        <v>0</v>
      </c>
      <c r="GG642">
        <v>0</v>
      </c>
      <c r="GH642">
        <v>0</v>
      </c>
      <c r="GI642">
        <v>0</v>
      </c>
      <c r="GJ642">
        <v>0</v>
      </c>
      <c r="GK642">
        <v>0</v>
      </c>
      <c r="GL642">
        <v>0</v>
      </c>
      <c r="GM642">
        <v>0</v>
      </c>
      <c r="GN642">
        <v>0</v>
      </c>
      <c r="GO642">
        <v>0</v>
      </c>
      <c r="GP642">
        <v>0</v>
      </c>
      <c r="GQ642">
        <v>0</v>
      </c>
      <c r="GR642">
        <v>0</v>
      </c>
      <c r="GS642">
        <v>0</v>
      </c>
      <c r="GT642">
        <v>0</v>
      </c>
      <c r="GU642">
        <v>0</v>
      </c>
      <c r="GV642">
        <v>0</v>
      </c>
      <c r="GW642">
        <v>0</v>
      </c>
      <c r="GX642">
        <v>0</v>
      </c>
      <c r="GY642">
        <v>572628</v>
      </c>
      <c r="GZ642">
        <v>0</v>
      </c>
      <c r="HA642">
        <v>0</v>
      </c>
      <c r="HB642">
        <v>0</v>
      </c>
      <c r="HC642">
        <v>0</v>
      </c>
      <c r="HD642">
        <v>0</v>
      </c>
      <c r="HE642">
        <v>0</v>
      </c>
      <c r="HF642">
        <v>0</v>
      </c>
      <c r="HG642">
        <v>0</v>
      </c>
      <c r="HH642">
        <v>0</v>
      </c>
      <c r="HI642">
        <v>0</v>
      </c>
      <c r="HJ642">
        <v>0</v>
      </c>
      <c r="HK642">
        <v>0</v>
      </c>
      <c r="HL642">
        <v>0</v>
      </c>
      <c r="HM642">
        <v>0</v>
      </c>
      <c r="HN642">
        <v>0</v>
      </c>
      <c r="HO642">
        <v>0</v>
      </c>
      <c r="HP642">
        <v>0</v>
      </c>
      <c r="HQ642">
        <v>0</v>
      </c>
      <c r="HR642">
        <v>0</v>
      </c>
      <c r="HS642">
        <v>0</v>
      </c>
      <c r="HT642">
        <v>0</v>
      </c>
      <c r="HU642">
        <v>0</v>
      </c>
      <c r="HV642">
        <v>0</v>
      </c>
      <c r="HW642">
        <v>0</v>
      </c>
      <c r="HX642">
        <v>0</v>
      </c>
      <c r="HY642">
        <v>0</v>
      </c>
      <c r="HZ642">
        <v>0</v>
      </c>
      <c r="IA642">
        <v>0</v>
      </c>
      <c r="IB642">
        <v>0</v>
      </c>
      <c r="IC642">
        <v>0</v>
      </c>
      <c r="ID642">
        <v>0</v>
      </c>
      <c r="IE642">
        <v>0</v>
      </c>
      <c r="IF642">
        <v>0</v>
      </c>
      <c r="IG642">
        <v>0</v>
      </c>
      <c r="IH642">
        <v>0</v>
      </c>
      <c r="II642">
        <v>0</v>
      </c>
      <c r="IJ642">
        <v>0</v>
      </c>
      <c r="IK642">
        <v>0</v>
      </c>
      <c r="IL642">
        <v>0</v>
      </c>
      <c r="IM642">
        <v>0</v>
      </c>
      <c r="IN642">
        <v>0</v>
      </c>
      <c r="IO642">
        <v>0</v>
      </c>
      <c r="IP642">
        <v>0</v>
      </c>
    </row>
    <row r="643" spans="18:250" ht="16.5" hidden="1" customHeight="1">
      <c r="R643" s="95" t="s">
        <v>450</v>
      </c>
      <c r="S643" t="s">
        <v>1349</v>
      </c>
      <c r="T643">
        <v>1</v>
      </c>
      <c r="U643">
        <v>33</v>
      </c>
      <c r="V643" s="214" t="str">
        <f t="shared" si="11"/>
        <v>LTQ200133</v>
      </c>
      <c r="W643">
        <v>29569.8</v>
      </c>
      <c r="X643">
        <v>59139.6</v>
      </c>
      <c r="Y643">
        <v>88709.4</v>
      </c>
      <c r="Z643">
        <v>118279.2</v>
      </c>
      <c r="AA643">
        <v>147849</v>
      </c>
      <c r="AB643">
        <v>177418.8</v>
      </c>
      <c r="AC643">
        <v>206988.6</v>
      </c>
      <c r="AD643">
        <v>236558.4</v>
      </c>
      <c r="AE643">
        <v>266128.2</v>
      </c>
      <c r="AF643">
        <v>295698</v>
      </c>
      <c r="AG643">
        <v>325267.8</v>
      </c>
      <c r="AH643">
        <v>354837.6</v>
      </c>
      <c r="AI643">
        <v>384407.4</v>
      </c>
      <c r="AJ643">
        <v>413977.2</v>
      </c>
      <c r="AK643">
        <v>443547</v>
      </c>
      <c r="AL643">
        <v>473116.8</v>
      </c>
      <c r="AM643">
        <v>502686.6</v>
      </c>
      <c r="AN643">
        <v>532256.4</v>
      </c>
      <c r="AO643">
        <v>561826.19999999995</v>
      </c>
      <c r="AP643">
        <v>591396</v>
      </c>
      <c r="AQ643">
        <v>591396</v>
      </c>
      <c r="AR643">
        <v>591396</v>
      </c>
      <c r="AS643">
        <v>591396</v>
      </c>
      <c r="AT643">
        <v>591396</v>
      </c>
      <c r="AU643">
        <v>591396</v>
      </c>
      <c r="AV643">
        <v>591396</v>
      </c>
      <c r="AW643">
        <v>591396</v>
      </c>
      <c r="AX643">
        <v>591396</v>
      </c>
      <c r="AY643">
        <v>591396</v>
      </c>
      <c r="AZ643">
        <v>591396</v>
      </c>
      <c r="BA643">
        <v>591396</v>
      </c>
      <c r="BB643">
        <v>591396</v>
      </c>
      <c r="BC643">
        <v>591396</v>
      </c>
      <c r="BD643">
        <v>591396</v>
      </c>
      <c r="BE643">
        <v>591396</v>
      </c>
      <c r="BF643">
        <v>591396</v>
      </c>
      <c r="BG643">
        <v>591396</v>
      </c>
      <c r="BH643">
        <v>591396</v>
      </c>
      <c r="BI643">
        <v>591396</v>
      </c>
      <c r="BJ643">
        <v>591396</v>
      </c>
      <c r="BK643">
        <v>591396</v>
      </c>
      <c r="BL643">
        <v>591396</v>
      </c>
      <c r="BM643">
        <v>591396</v>
      </c>
      <c r="BN643">
        <v>591396</v>
      </c>
      <c r="BO643">
        <v>591396</v>
      </c>
      <c r="BP643">
        <v>591396</v>
      </c>
      <c r="BQ643">
        <v>591396</v>
      </c>
      <c r="BR643">
        <v>591396</v>
      </c>
      <c r="BS643">
        <v>591396</v>
      </c>
      <c r="BT643">
        <v>591396</v>
      </c>
      <c r="BU643">
        <v>591396</v>
      </c>
      <c r="BV643">
        <v>591396</v>
      </c>
      <c r="BW643">
        <v>591396</v>
      </c>
      <c r="BX643">
        <v>591396</v>
      </c>
      <c r="BY643">
        <v>591396</v>
      </c>
      <c r="BZ643">
        <v>591396</v>
      </c>
      <c r="CA643">
        <v>591396</v>
      </c>
      <c r="CB643">
        <v>591396</v>
      </c>
      <c r="CC643">
        <v>591396</v>
      </c>
      <c r="CD643">
        <v>591396</v>
      </c>
      <c r="CE643">
        <v>591396</v>
      </c>
      <c r="CF643">
        <v>591396</v>
      </c>
      <c r="CG643">
        <v>591396</v>
      </c>
      <c r="CH643">
        <v>591396</v>
      </c>
      <c r="CI643">
        <v>591396</v>
      </c>
      <c r="CJ643">
        <v>591396</v>
      </c>
      <c r="CK643">
        <v>591396</v>
      </c>
      <c r="CL643">
        <v>0</v>
      </c>
      <c r="CM643">
        <v>0</v>
      </c>
      <c r="CN643">
        <v>0</v>
      </c>
      <c r="CO643">
        <v>0</v>
      </c>
      <c r="CP643">
        <v>0</v>
      </c>
      <c r="CQ643">
        <v>0</v>
      </c>
      <c r="CR643">
        <v>0</v>
      </c>
      <c r="CS643">
        <v>0</v>
      </c>
      <c r="CT643">
        <v>0</v>
      </c>
      <c r="CU643">
        <v>0</v>
      </c>
      <c r="CV643">
        <v>0</v>
      </c>
      <c r="CW643">
        <v>0</v>
      </c>
      <c r="CX643">
        <v>0</v>
      </c>
      <c r="CY643">
        <v>0</v>
      </c>
      <c r="CZ643">
        <v>0</v>
      </c>
      <c r="DA643">
        <v>0</v>
      </c>
      <c r="DB643">
        <v>0</v>
      </c>
      <c r="DC643">
        <v>0</v>
      </c>
      <c r="DD643">
        <v>0</v>
      </c>
      <c r="DE643">
        <v>0</v>
      </c>
      <c r="DF643">
        <v>0</v>
      </c>
      <c r="DG643">
        <v>0</v>
      </c>
      <c r="DH643">
        <v>0</v>
      </c>
      <c r="DI643">
        <v>0</v>
      </c>
      <c r="DJ643">
        <v>0</v>
      </c>
      <c r="DK643">
        <v>0</v>
      </c>
      <c r="DL643">
        <v>0</v>
      </c>
      <c r="DM643">
        <v>0</v>
      </c>
      <c r="DN643">
        <v>0</v>
      </c>
      <c r="DO643">
        <v>0</v>
      </c>
      <c r="DP643">
        <v>0</v>
      </c>
      <c r="DQ643">
        <v>0</v>
      </c>
      <c r="DR643">
        <v>0</v>
      </c>
      <c r="DS643">
        <v>0</v>
      </c>
      <c r="DT643">
        <v>0</v>
      </c>
      <c r="DU643">
        <v>0</v>
      </c>
      <c r="DV643">
        <v>0</v>
      </c>
      <c r="DW643">
        <v>0</v>
      </c>
      <c r="DX643">
        <v>0</v>
      </c>
      <c r="DY643">
        <v>0</v>
      </c>
      <c r="DZ643">
        <v>0</v>
      </c>
      <c r="EA643">
        <v>0</v>
      </c>
      <c r="EB643">
        <v>0</v>
      </c>
      <c r="EC643">
        <v>0</v>
      </c>
      <c r="EE643" s="95" t="s">
        <v>450</v>
      </c>
      <c r="EF643" t="s">
        <v>1349</v>
      </c>
      <c r="EG643">
        <v>1</v>
      </c>
      <c r="EH643">
        <v>33</v>
      </c>
      <c r="EI643" s="216" t="str">
        <f t="shared" si="12"/>
        <v>LTQ200133</v>
      </c>
      <c r="EJ643">
        <v>0</v>
      </c>
      <c r="EK643">
        <v>0</v>
      </c>
      <c r="EL643">
        <v>0</v>
      </c>
      <c r="EM643">
        <v>0</v>
      </c>
      <c r="EN643">
        <v>0</v>
      </c>
      <c r="EO643">
        <v>0</v>
      </c>
      <c r="EP643">
        <v>0</v>
      </c>
      <c r="EQ643">
        <v>0</v>
      </c>
      <c r="ER643">
        <v>0</v>
      </c>
      <c r="ES643">
        <v>0</v>
      </c>
      <c r="ET643">
        <v>0</v>
      </c>
      <c r="EU643">
        <v>0</v>
      </c>
      <c r="EV643">
        <v>0</v>
      </c>
      <c r="EW643">
        <v>0</v>
      </c>
      <c r="EX643">
        <v>0</v>
      </c>
      <c r="EY643">
        <v>0</v>
      </c>
      <c r="EZ643">
        <v>0</v>
      </c>
      <c r="FA643">
        <v>0</v>
      </c>
      <c r="FB643">
        <v>0</v>
      </c>
      <c r="FC643">
        <v>0</v>
      </c>
      <c r="FD643">
        <v>0</v>
      </c>
      <c r="FE643">
        <v>0</v>
      </c>
      <c r="FF643">
        <v>0</v>
      </c>
      <c r="FG643">
        <v>0</v>
      </c>
      <c r="FH643">
        <v>0</v>
      </c>
      <c r="FI643">
        <v>0</v>
      </c>
      <c r="FJ643">
        <v>0</v>
      </c>
      <c r="FK643">
        <v>0</v>
      </c>
      <c r="FL643">
        <v>0</v>
      </c>
      <c r="FM643">
        <v>0</v>
      </c>
      <c r="FN643">
        <v>0</v>
      </c>
      <c r="FO643">
        <v>0</v>
      </c>
      <c r="FP643">
        <v>0</v>
      </c>
      <c r="FQ643">
        <v>0</v>
      </c>
      <c r="FR643">
        <v>0</v>
      </c>
      <c r="FS643">
        <v>0</v>
      </c>
      <c r="FT643">
        <v>0</v>
      </c>
      <c r="FU643">
        <v>0</v>
      </c>
      <c r="FV643">
        <v>0</v>
      </c>
      <c r="FW643">
        <v>0</v>
      </c>
      <c r="FX643">
        <v>0</v>
      </c>
      <c r="FY643">
        <v>0</v>
      </c>
      <c r="FZ643">
        <v>0</v>
      </c>
      <c r="GA643">
        <v>0</v>
      </c>
      <c r="GB643">
        <v>0</v>
      </c>
      <c r="GC643">
        <v>0</v>
      </c>
      <c r="GD643">
        <v>0</v>
      </c>
      <c r="GE643">
        <v>0</v>
      </c>
      <c r="GF643">
        <v>0</v>
      </c>
      <c r="GG643">
        <v>0</v>
      </c>
      <c r="GH643">
        <v>0</v>
      </c>
      <c r="GI643">
        <v>0</v>
      </c>
      <c r="GJ643">
        <v>0</v>
      </c>
      <c r="GK643">
        <v>0</v>
      </c>
      <c r="GL643">
        <v>0</v>
      </c>
      <c r="GM643">
        <v>0</v>
      </c>
      <c r="GN643">
        <v>0</v>
      </c>
      <c r="GO643">
        <v>0</v>
      </c>
      <c r="GP643">
        <v>0</v>
      </c>
      <c r="GQ643">
        <v>0</v>
      </c>
      <c r="GR643">
        <v>0</v>
      </c>
      <c r="GS643">
        <v>0</v>
      </c>
      <c r="GT643">
        <v>0</v>
      </c>
      <c r="GU643">
        <v>0</v>
      </c>
      <c r="GV643">
        <v>0</v>
      </c>
      <c r="GW643">
        <v>0</v>
      </c>
      <c r="GX643">
        <v>591396</v>
      </c>
      <c r="GY643">
        <v>0</v>
      </c>
      <c r="GZ643">
        <v>0</v>
      </c>
      <c r="HA643">
        <v>0</v>
      </c>
      <c r="HB643">
        <v>0</v>
      </c>
      <c r="HC643">
        <v>0</v>
      </c>
      <c r="HD643">
        <v>0</v>
      </c>
      <c r="HE643">
        <v>0</v>
      </c>
      <c r="HF643">
        <v>0</v>
      </c>
      <c r="HG643">
        <v>0</v>
      </c>
      <c r="HH643">
        <v>0</v>
      </c>
      <c r="HI643">
        <v>0</v>
      </c>
      <c r="HJ643">
        <v>0</v>
      </c>
      <c r="HK643">
        <v>0</v>
      </c>
      <c r="HL643">
        <v>0</v>
      </c>
      <c r="HM643">
        <v>0</v>
      </c>
      <c r="HN643">
        <v>0</v>
      </c>
      <c r="HO643">
        <v>0</v>
      </c>
      <c r="HP643">
        <v>0</v>
      </c>
      <c r="HQ643">
        <v>0</v>
      </c>
      <c r="HR643">
        <v>0</v>
      </c>
      <c r="HS643">
        <v>0</v>
      </c>
      <c r="HT643">
        <v>0</v>
      </c>
      <c r="HU643">
        <v>0</v>
      </c>
      <c r="HV643">
        <v>0</v>
      </c>
      <c r="HW643">
        <v>0</v>
      </c>
      <c r="HX643">
        <v>0</v>
      </c>
      <c r="HY643">
        <v>0</v>
      </c>
      <c r="HZ643">
        <v>0</v>
      </c>
      <c r="IA643">
        <v>0</v>
      </c>
      <c r="IB643">
        <v>0</v>
      </c>
      <c r="IC643">
        <v>0</v>
      </c>
      <c r="ID643">
        <v>0</v>
      </c>
      <c r="IE643">
        <v>0</v>
      </c>
      <c r="IF643">
        <v>0</v>
      </c>
      <c r="IG643">
        <v>0</v>
      </c>
      <c r="IH643">
        <v>0</v>
      </c>
      <c r="II643">
        <v>0</v>
      </c>
      <c r="IJ643">
        <v>0</v>
      </c>
      <c r="IK643">
        <v>0</v>
      </c>
      <c r="IL643">
        <v>0</v>
      </c>
      <c r="IM643">
        <v>0</v>
      </c>
      <c r="IN643">
        <v>0</v>
      </c>
      <c r="IO643">
        <v>0</v>
      </c>
      <c r="IP643">
        <v>0</v>
      </c>
    </row>
    <row r="644" spans="18:250" ht="16.5" hidden="1" customHeight="1">
      <c r="R644" s="95" t="s">
        <v>450</v>
      </c>
      <c r="S644" t="s">
        <v>1349</v>
      </c>
      <c r="T644">
        <v>1</v>
      </c>
      <c r="U644">
        <v>34</v>
      </c>
      <c r="V644" s="214" t="str">
        <f t="shared" si="11"/>
        <v>LTQ200134</v>
      </c>
      <c r="W644">
        <v>30406.2</v>
      </c>
      <c r="X644">
        <v>60812.4</v>
      </c>
      <c r="Y644">
        <v>91218.6</v>
      </c>
      <c r="Z644">
        <v>121624.8</v>
      </c>
      <c r="AA644">
        <v>152031</v>
      </c>
      <c r="AB644">
        <v>182437.2</v>
      </c>
      <c r="AC644">
        <v>212843.4</v>
      </c>
      <c r="AD644">
        <v>243249.6</v>
      </c>
      <c r="AE644">
        <v>273655.8</v>
      </c>
      <c r="AF644">
        <v>304062</v>
      </c>
      <c r="AG644">
        <v>334468.2</v>
      </c>
      <c r="AH644">
        <v>364874.4</v>
      </c>
      <c r="AI644">
        <v>395280.6</v>
      </c>
      <c r="AJ644">
        <v>425686.8</v>
      </c>
      <c r="AK644">
        <v>456093</v>
      </c>
      <c r="AL644">
        <v>486499.2</v>
      </c>
      <c r="AM644">
        <v>516905.4</v>
      </c>
      <c r="AN644">
        <v>547311.6</v>
      </c>
      <c r="AO644">
        <v>577717.80000000005</v>
      </c>
      <c r="AP644">
        <v>608124</v>
      </c>
      <c r="AQ644">
        <v>608124</v>
      </c>
      <c r="AR644">
        <v>608124</v>
      </c>
      <c r="AS644">
        <v>608124</v>
      </c>
      <c r="AT644">
        <v>608124</v>
      </c>
      <c r="AU644">
        <v>608124</v>
      </c>
      <c r="AV644">
        <v>608124</v>
      </c>
      <c r="AW644">
        <v>608124</v>
      </c>
      <c r="AX644">
        <v>608124</v>
      </c>
      <c r="AY644">
        <v>608124</v>
      </c>
      <c r="AZ644">
        <v>608124</v>
      </c>
      <c r="BA644">
        <v>608124</v>
      </c>
      <c r="BB644">
        <v>608124</v>
      </c>
      <c r="BC644">
        <v>608124</v>
      </c>
      <c r="BD644">
        <v>608124</v>
      </c>
      <c r="BE644">
        <v>608124</v>
      </c>
      <c r="BF644">
        <v>608124</v>
      </c>
      <c r="BG644">
        <v>608124</v>
      </c>
      <c r="BH644">
        <v>608124</v>
      </c>
      <c r="BI644">
        <v>608124</v>
      </c>
      <c r="BJ644">
        <v>608124</v>
      </c>
      <c r="BK644">
        <v>608124</v>
      </c>
      <c r="BL644">
        <v>608124</v>
      </c>
      <c r="BM644">
        <v>608124</v>
      </c>
      <c r="BN644">
        <v>608124</v>
      </c>
      <c r="BO644">
        <v>608124</v>
      </c>
      <c r="BP644">
        <v>608124</v>
      </c>
      <c r="BQ644">
        <v>608124</v>
      </c>
      <c r="BR644">
        <v>608124</v>
      </c>
      <c r="BS644">
        <v>608124</v>
      </c>
      <c r="BT644">
        <v>608124</v>
      </c>
      <c r="BU644">
        <v>608124</v>
      </c>
      <c r="BV644">
        <v>608124</v>
      </c>
      <c r="BW644">
        <v>608124</v>
      </c>
      <c r="BX644">
        <v>608124</v>
      </c>
      <c r="BY644">
        <v>608124</v>
      </c>
      <c r="BZ644">
        <v>608124</v>
      </c>
      <c r="CA644">
        <v>608124</v>
      </c>
      <c r="CB644">
        <v>608124</v>
      </c>
      <c r="CC644">
        <v>608124</v>
      </c>
      <c r="CD644">
        <v>608124</v>
      </c>
      <c r="CE644">
        <v>608124</v>
      </c>
      <c r="CF644">
        <v>608124</v>
      </c>
      <c r="CG644">
        <v>608124</v>
      </c>
      <c r="CH644">
        <v>608124</v>
      </c>
      <c r="CI644">
        <v>608124</v>
      </c>
      <c r="CJ644">
        <v>608124</v>
      </c>
      <c r="CK644">
        <v>0</v>
      </c>
      <c r="CL644">
        <v>0</v>
      </c>
      <c r="CM644">
        <v>0</v>
      </c>
      <c r="CN644">
        <v>0</v>
      </c>
      <c r="CO644">
        <v>0</v>
      </c>
      <c r="CP644">
        <v>0</v>
      </c>
      <c r="CQ644">
        <v>0</v>
      </c>
      <c r="CR644">
        <v>0</v>
      </c>
      <c r="CS644">
        <v>0</v>
      </c>
      <c r="CT644">
        <v>0</v>
      </c>
      <c r="CU644">
        <v>0</v>
      </c>
      <c r="CV644">
        <v>0</v>
      </c>
      <c r="CW644">
        <v>0</v>
      </c>
      <c r="CX644">
        <v>0</v>
      </c>
      <c r="CY644">
        <v>0</v>
      </c>
      <c r="CZ644">
        <v>0</v>
      </c>
      <c r="DA644">
        <v>0</v>
      </c>
      <c r="DB644">
        <v>0</v>
      </c>
      <c r="DC644">
        <v>0</v>
      </c>
      <c r="DD644">
        <v>0</v>
      </c>
      <c r="DE644">
        <v>0</v>
      </c>
      <c r="DF644">
        <v>0</v>
      </c>
      <c r="DG644">
        <v>0</v>
      </c>
      <c r="DH644">
        <v>0</v>
      </c>
      <c r="DI644">
        <v>0</v>
      </c>
      <c r="DJ644">
        <v>0</v>
      </c>
      <c r="DK644">
        <v>0</v>
      </c>
      <c r="DL644">
        <v>0</v>
      </c>
      <c r="DM644">
        <v>0</v>
      </c>
      <c r="DN644">
        <v>0</v>
      </c>
      <c r="DO644">
        <v>0</v>
      </c>
      <c r="DP644">
        <v>0</v>
      </c>
      <c r="DQ644">
        <v>0</v>
      </c>
      <c r="DR644">
        <v>0</v>
      </c>
      <c r="DS644">
        <v>0</v>
      </c>
      <c r="DT644">
        <v>0</v>
      </c>
      <c r="DU644">
        <v>0</v>
      </c>
      <c r="DV644">
        <v>0</v>
      </c>
      <c r="DW644">
        <v>0</v>
      </c>
      <c r="DX644">
        <v>0</v>
      </c>
      <c r="DY644">
        <v>0</v>
      </c>
      <c r="DZ644">
        <v>0</v>
      </c>
      <c r="EA644">
        <v>0</v>
      </c>
      <c r="EB644">
        <v>0</v>
      </c>
      <c r="EC644">
        <v>0</v>
      </c>
      <c r="EE644" s="95" t="s">
        <v>450</v>
      </c>
      <c r="EF644" t="s">
        <v>1349</v>
      </c>
      <c r="EG644">
        <v>1</v>
      </c>
      <c r="EH644">
        <v>34</v>
      </c>
      <c r="EI644" s="216" t="str">
        <f t="shared" si="12"/>
        <v>LTQ200134</v>
      </c>
      <c r="EJ644">
        <v>0</v>
      </c>
      <c r="EK644">
        <v>0</v>
      </c>
      <c r="EL644">
        <v>0</v>
      </c>
      <c r="EM644">
        <v>0</v>
      </c>
      <c r="EN644">
        <v>0</v>
      </c>
      <c r="EO644">
        <v>0</v>
      </c>
      <c r="EP644">
        <v>0</v>
      </c>
      <c r="EQ644">
        <v>0</v>
      </c>
      <c r="ER644">
        <v>0</v>
      </c>
      <c r="ES644">
        <v>0</v>
      </c>
      <c r="ET644">
        <v>0</v>
      </c>
      <c r="EU644">
        <v>0</v>
      </c>
      <c r="EV644">
        <v>0</v>
      </c>
      <c r="EW644">
        <v>0</v>
      </c>
      <c r="EX644">
        <v>0</v>
      </c>
      <c r="EY644">
        <v>0</v>
      </c>
      <c r="EZ644">
        <v>0</v>
      </c>
      <c r="FA644">
        <v>0</v>
      </c>
      <c r="FB644">
        <v>0</v>
      </c>
      <c r="FC644">
        <v>0</v>
      </c>
      <c r="FD644">
        <v>0</v>
      </c>
      <c r="FE644">
        <v>0</v>
      </c>
      <c r="FF644">
        <v>0</v>
      </c>
      <c r="FG644">
        <v>0</v>
      </c>
      <c r="FH644">
        <v>0</v>
      </c>
      <c r="FI644">
        <v>0</v>
      </c>
      <c r="FJ644">
        <v>0</v>
      </c>
      <c r="FK644">
        <v>0</v>
      </c>
      <c r="FL644">
        <v>0</v>
      </c>
      <c r="FM644">
        <v>0</v>
      </c>
      <c r="FN644">
        <v>0</v>
      </c>
      <c r="FO644">
        <v>0</v>
      </c>
      <c r="FP644">
        <v>0</v>
      </c>
      <c r="FQ644">
        <v>0</v>
      </c>
      <c r="FR644">
        <v>0</v>
      </c>
      <c r="FS644">
        <v>0</v>
      </c>
      <c r="FT644">
        <v>0</v>
      </c>
      <c r="FU644">
        <v>0</v>
      </c>
      <c r="FV644">
        <v>0</v>
      </c>
      <c r="FW644">
        <v>0</v>
      </c>
      <c r="FX644">
        <v>0</v>
      </c>
      <c r="FY644">
        <v>0</v>
      </c>
      <c r="FZ644">
        <v>0</v>
      </c>
      <c r="GA644">
        <v>0</v>
      </c>
      <c r="GB644">
        <v>0</v>
      </c>
      <c r="GC644">
        <v>0</v>
      </c>
      <c r="GD644">
        <v>0</v>
      </c>
      <c r="GE644">
        <v>0</v>
      </c>
      <c r="GF644">
        <v>0</v>
      </c>
      <c r="GG644">
        <v>0</v>
      </c>
      <c r="GH644">
        <v>0</v>
      </c>
      <c r="GI644">
        <v>0</v>
      </c>
      <c r="GJ644">
        <v>0</v>
      </c>
      <c r="GK644">
        <v>0</v>
      </c>
      <c r="GL644">
        <v>0</v>
      </c>
      <c r="GM644">
        <v>0</v>
      </c>
      <c r="GN644">
        <v>0</v>
      </c>
      <c r="GO644">
        <v>0</v>
      </c>
      <c r="GP644">
        <v>0</v>
      </c>
      <c r="GQ644">
        <v>0</v>
      </c>
      <c r="GR644">
        <v>0</v>
      </c>
      <c r="GS644">
        <v>0</v>
      </c>
      <c r="GT644">
        <v>0</v>
      </c>
      <c r="GU644">
        <v>0</v>
      </c>
      <c r="GV644">
        <v>0</v>
      </c>
      <c r="GW644">
        <v>608124</v>
      </c>
      <c r="GX644">
        <v>0</v>
      </c>
      <c r="GY644">
        <v>0</v>
      </c>
      <c r="GZ644">
        <v>0</v>
      </c>
      <c r="HA644">
        <v>0</v>
      </c>
      <c r="HB644">
        <v>0</v>
      </c>
      <c r="HC644">
        <v>0</v>
      </c>
      <c r="HD644">
        <v>0</v>
      </c>
      <c r="HE644">
        <v>0</v>
      </c>
      <c r="HF644">
        <v>0</v>
      </c>
      <c r="HG644">
        <v>0</v>
      </c>
      <c r="HH644">
        <v>0</v>
      </c>
      <c r="HI644">
        <v>0</v>
      </c>
      <c r="HJ644">
        <v>0</v>
      </c>
      <c r="HK644">
        <v>0</v>
      </c>
      <c r="HL644">
        <v>0</v>
      </c>
      <c r="HM644">
        <v>0</v>
      </c>
      <c r="HN644">
        <v>0</v>
      </c>
      <c r="HO644">
        <v>0</v>
      </c>
      <c r="HP644">
        <v>0</v>
      </c>
      <c r="HQ644">
        <v>0</v>
      </c>
      <c r="HR644">
        <v>0</v>
      </c>
      <c r="HS644">
        <v>0</v>
      </c>
      <c r="HT644">
        <v>0</v>
      </c>
      <c r="HU644">
        <v>0</v>
      </c>
      <c r="HV644">
        <v>0</v>
      </c>
      <c r="HW644">
        <v>0</v>
      </c>
      <c r="HX644">
        <v>0</v>
      </c>
      <c r="HY644">
        <v>0</v>
      </c>
      <c r="HZ644">
        <v>0</v>
      </c>
      <c r="IA644">
        <v>0</v>
      </c>
      <c r="IB644">
        <v>0</v>
      </c>
      <c r="IC644">
        <v>0</v>
      </c>
      <c r="ID644">
        <v>0</v>
      </c>
      <c r="IE644">
        <v>0</v>
      </c>
      <c r="IF644">
        <v>0</v>
      </c>
      <c r="IG644">
        <v>0</v>
      </c>
      <c r="IH644">
        <v>0</v>
      </c>
      <c r="II644">
        <v>0</v>
      </c>
      <c r="IJ644">
        <v>0</v>
      </c>
      <c r="IK644">
        <v>0</v>
      </c>
      <c r="IL644">
        <v>0</v>
      </c>
      <c r="IM644">
        <v>0</v>
      </c>
      <c r="IN644">
        <v>0</v>
      </c>
      <c r="IO644">
        <v>0</v>
      </c>
      <c r="IP644">
        <v>0</v>
      </c>
    </row>
    <row r="645" spans="18:250" ht="16.5" hidden="1" customHeight="1">
      <c r="R645" s="95" t="s">
        <v>450</v>
      </c>
      <c r="S645" t="s">
        <v>1349</v>
      </c>
      <c r="T645">
        <v>1</v>
      </c>
      <c r="U645">
        <v>35</v>
      </c>
      <c r="V645" s="214" t="str">
        <f t="shared" si="11"/>
        <v>LTQ200135</v>
      </c>
      <c r="W645">
        <v>31232.400000000001</v>
      </c>
      <c r="X645">
        <v>62464.800000000003</v>
      </c>
      <c r="Y645">
        <v>93697.2</v>
      </c>
      <c r="Z645">
        <v>124929.60000000001</v>
      </c>
      <c r="AA645">
        <v>156162</v>
      </c>
      <c r="AB645">
        <v>187394.4</v>
      </c>
      <c r="AC645">
        <v>218626.8</v>
      </c>
      <c r="AD645">
        <v>249859.20000000001</v>
      </c>
      <c r="AE645">
        <v>281091.59999999998</v>
      </c>
      <c r="AF645">
        <v>312324</v>
      </c>
      <c r="AG645">
        <v>343556.4</v>
      </c>
      <c r="AH645">
        <v>374788.8</v>
      </c>
      <c r="AI645">
        <v>406021.2</v>
      </c>
      <c r="AJ645">
        <v>437253.6</v>
      </c>
      <c r="AK645">
        <v>468486</v>
      </c>
      <c r="AL645">
        <v>499718.40000000002</v>
      </c>
      <c r="AM645">
        <v>530950.80000000005</v>
      </c>
      <c r="AN645">
        <v>562183.19999999995</v>
      </c>
      <c r="AO645">
        <v>593415.6</v>
      </c>
      <c r="AP645">
        <v>624648</v>
      </c>
      <c r="AQ645">
        <v>624648</v>
      </c>
      <c r="AR645">
        <v>624648</v>
      </c>
      <c r="AS645">
        <v>624648</v>
      </c>
      <c r="AT645">
        <v>624648</v>
      </c>
      <c r="AU645">
        <v>624648</v>
      </c>
      <c r="AV645">
        <v>624648</v>
      </c>
      <c r="AW645">
        <v>624648</v>
      </c>
      <c r="AX645">
        <v>624648</v>
      </c>
      <c r="AY645">
        <v>624648</v>
      </c>
      <c r="AZ645">
        <v>624648</v>
      </c>
      <c r="BA645">
        <v>624648</v>
      </c>
      <c r="BB645">
        <v>624648</v>
      </c>
      <c r="BC645">
        <v>624648</v>
      </c>
      <c r="BD645">
        <v>624648</v>
      </c>
      <c r="BE645">
        <v>624648</v>
      </c>
      <c r="BF645">
        <v>624648</v>
      </c>
      <c r="BG645">
        <v>624648</v>
      </c>
      <c r="BH645">
        <v>624648</v>
      </c>
      <c r="BI645">
        <v>624648</v>
      </c>
      <c r="BJ645">
        <v>624648</v>
      </c>
      <c r="BK645">
        <v>624648</v>
      </c>
      <c r="BL645">
        <v>624648</v>
      </c>
      <c r="BM645">
        <v>624648</v>
      </c>
      <c r="BN645">
        <v>624648</v>
      </c>
      <c r="BO645">
        <v>624648</v>
      </c>
      <c r="BP645">
        <v>624648</v>
      </c>
      <c r="BQ645">
        <v>624648</v>
      </c>
      <c r="BR645">
        <v>624648</v>
      </c>
      <c r="BS645">
        <v>624648</v>
      </c>
      <c r="BT645">
        <v>624648</v>
      </c>
      <c r="BU645">
        <v>624648</v>
      </c>
      <c r="BV645">
        <v>624648</v>
      </c>
      <c r="BW645">
        <v>624648</v>
      </c>
      <c r="BX645">
        <v>624648</v>
      </c>
      <c r="BY645">
        <v>624648</v>
      </c>
      <c r="BZ645">
        <v>624648</v>
      </c>
      <c r="CA645">
        <v>624648</v>
      </c>
      <c r="CB645">
        <v>624648</v>
      </c>
      <c r="CC645">
        <v>624648</v>
      </c>
      <c r="CD645">
        <v>624648</v>
      </c>
      <c r="CE645">
        <v>624648</v>
      </c>
      <c r="CF645">
        <v>624648</v>
      </c>
      <c r="CG645">
        <v>624648</v>
      </c>
      <c r="CH645">
        <v>624648</v>
      </c>
      <c r="CI645">
        <v>624648</v>
      </c>
      <c r="CJ645">
        <v>0</v>
      </c>
      <c r="CK645">
        <v>0</v>
      </c>
      <c r="CL645">
        <v>0</v>
      </c>
      <c r="CM645">
        <v>0</v>
      </c>
      <c r="CN645">
        <v>0</v>
      </c>
      <c r="CO645">
        <v>0</v>
      </c>
      <c r="CP645">
        <v>0</v>
      </c>
      <c r="CQ645">
        <v>0</v>
      </c>
      <c r="CR645">
        <v>0</v>
      </c>
      <c r="CS645">
        <v>0</v>
      </c>
      <c r="CT645">
        <v>0</v>
      </c>
      <c r="CU645">
        <v>0</v>
      </c>
      <c r="CV645">
        <v>0</v>
      </c>
      <c r="CW645">
        <v>0</v>
      </c>
      <c r="CX645">
        <v>0</v>
      </c>
      <c r="CY645">
        <v>0</v>
      </c>
      <c r="CZ645">
        <v>0</v>
      </c>
      <c r="DA645">
        <v>0</v>
      </c>
      <c r="DB645">
        <v>0</v>
      </c>
      <c r="DC645">
        <v>0</v>
      </c>
      <c r="DD645">
        <v>0</v>
      </c>
      <c r="DE645">
        <v>0</v>
      </c>
      <c r="DF645">
        <v>0</v>
      </c>
      <c r="DG645">
        <v>0</v>
      </c>
      <c r="DH645">
        <v>0</v>
      </c>
      <c r="DI645">
        <v>0</v>
      </c>
      <c r="DJ645">
        <v>0</v>
      </c>
      <c r="DK645">
        <v>0</v>
      </c>
      <c r="DL645">
        <v>0</v>
      </c>
      <c r="DM645">
        <v>0</v>
      </c>
      <c r="DN645">
        <v>0</v>
      </c>
      <c r="DO645">
        <v>0</v>
      </c>
      <c r="DP645">
        <v>0</v>
      </c>
      <c r="DQ645">
        <v>0</v>
      </c>
      <c r="DR645">
        <v>0</v>
      </c>
      <c r="DS645">
        <v>0</v>
      </c>
      <c r="DT645">
        <v>0</v>
      </c>
      <c r="DU645">
        <v>0</v>
      </c>
      <c r="DV645">
        <v>0</v>
      </c>
      <c r="DW645">
        <v>0</v>
      </c>
      <c r="DX645">
        <v>0</v>
      </c>
      <c r="DY645">
        <v>0</v>
      </c>
      <c r="DZ645">
        <v>0</v>
      </c>
      <c r="EA645">
        <v>0</v>
      </c>
      <c r="EB645">
        <v>0</v>
      </c>
      <c r="EC645">
        <v>0</v>
      </c>
      <c r="EE645" s="95" t="s">
        <v>450</v>
      </c>
      <c r="EF645" t="s">
        <v>1349</v>
      </c>
      <c r="EG645">
        <v>1</v>
      </c>
      <c r="EH645">
        <v>35</v>
      </c>
      <c r="EI645" s="216" t="str">
        <f t="shared" si="12"/>
        <v>LTQ200135</v>
      </c>
      <c r="EJ645">
        <v>0</v>
      </c>
      <c r="EK645">
        <v>0</v>
      </c>
      <c r="EL645">
        <v>0</v>
      </c>
      <c r="EM645">
        <v>0</v>
      </c>
      <c r="EN645">
        <v>0</v>
      </c>
      <c r="EO645">
        <v>0</v>
      </c>
      <c r="EP645">
        <v>0</v>
      </c>
      <c r="EQ645">
        <v>0</v>
      </c>
      <c r="ER645">
        <v>0</v>
      </c>
      <c r="ES645">
        <v>0</v>
      </c>
      <c r="ET645">
        <v>0</v>
      </c>
      <c r="EU645">
        <v>0</v>
      </c>
      <c r="EV645">
        <v>0</v>
      </c>
      <c r="EW645">
        <v>0</v>
      </c>
      <c r="EX645">
        <v>0</v>
      </c>
      <c r="EY645">
        <v>0</v>
      </c>
      <c r="EZ645">
        <v>0</v>
      </c>
      <c r="FA645">
        <v>0</v>
      </c>
      <c r="FB645">
        <v>0</v>
      </c>
      <c r="FC645">
        <v>0</v>
      </c>
      <c r="FD645">
        <v>0</v>
      </c>
      <c r="FE645">
        <v>0</v>
      </c>
      <c r="FF645">
        <v>0</v>
      </c>
      <c r="FG645">
        <v>0</v>
      </c>
      <c r="FH645">
        <v>0</v>
      </c>
      <c r="FI645">
        <v>0</v>
      </c>
      <c r="FJ645">
        <v>0</v>
      </c>
      <c r="FK645">
        <v>0</v>
      </c>
      <c r="FL645">
        <v>0</v>
      </c>
      <c r="FM645">
        <v>0</v>
      </c>
      <c r="FN645">
        <v>0</v>
      </c>
      <c r="FO645">
        <v>0</v>
      </c>
      <c r="FP645">
        <v>0</v>
      </c>
      <c r="FQ645">
        <v>0</v>
      </c>
      <c r="FR645">
        <v>0</v>
      </c>
      <c r="FS645">
        <v>0</v>
      </c>
      <c r="FT645">
        <v>0</v>
      </c>
      <c r="FU645">
        <v>0</v>
      </c>
      <c r="FV645">
        <v>0</v>
      </c>
      <c r="FW645">
        <v>0</v>
      </c>
      <c r="FX645">
        <v>0</v>
      </c>
      <c r="FY645">
        <v>0</v>
      </c>
      <c r="FZ645">
        <v>0</v>
      </c>
      <c r="GA645">
        <v>0</v>
      </c>
      <c r="GB645">
        <v>0</v>
      </c>
      <c r="GC645">
        <v>0</v>
      </c>
      <c r="GD645">
        <v>0</v>
      </c>
      <c r="GE645">
        <v>0</v>
      </c>
      <c r="GF645">
        <v>0</v>
      </c>
      <c r="GG645">
        <v>0</v>
      </c>
      <c r="GH645">
        <v>0</v>
      </c>
      <c r="GI645">
        <v>0</v>
      </c>
      <c r="GJ645">
        <v>0</v>
      </c>
      <c r="GK645">
        <v>0</v>
      </c>
      <c r="GL645">
        <v>0</v>
      </c>
      <c r="GM645">
        <v>0</v>
      </c>
      <c r="GN645">
        <v>0</v>
      </c>
      <c r="GO645">
        <v>0</v>
      </c>
      <c r="GP645">
        <v>0</v>
      </c>
      <c r="GQ645">
        <v>0</v>
      </c>
      <c r="GR645">
        <v>0</v>
      </c>
      <c r="GS645">
        <v>0</v>
      </c>
      <c r="GT645">
        <v>0</v>
      </c>
      <c r="GU645">
        <v>0</v>
      </c>
      <c r="GV645">
        <v>624648</v>
      </c>
      <c r="GW645">
        <v>0</v>
      </c>
      <c r="GX645">
        <v>0</v>
      </c>
      <c r="GY645">
        <v>0</v>
      </c>
      <c r="GZ645">
        <v>0</v>
      </c>
      <c r="HA645">
        <v>0</v>
      </c>
      <c r="HB645">
        <v>0</v>
      </c>
      <c r="HC645">
        <v>0</v>
      </c>
      <c r="HD645">
        <v>0</v>
      </c>
      <c r="HE645">
        <v>0</v>
      </c>
      <c r="HF645">
        <v>0</v>
      </c>
      <c r="HG645">
        <v>0</v>
      </c>
      <c r="HH645">
        <v>0</v>
      </c>
      <c r="HI645">
        <v>0</v>
      </c>
      <c r="HJ645">
        <v>0</v>
      </c>
      <c r="HK645">
        <v>0</v>
      </c>
      <c r="HL645">
        <v>0</v>
      </c>
      <c r="HM645">
        <v>0</v>
      </c>
      <c r="HN645">
        <v>0</v>
      </c>
      <c r="HO645">
        <v>0</v>
      </c>
      <c r="HP645">
        <v>0</v>
      </c>
      <c r="HQ645">
        <v>0</v>
      </c>
      <c r="HR645">
        <v>0</v>
      </c>
      <c r="HS645">
        <v>0</v>
      </c>
      <c r="HT645">
        <v>0</v>
      </c>
      <c r="HU645">
        <v>0</v>
      </c>
      <c r="HV645">
        <v>0</v>
      </c>
      <c r="HW645">
        <v>0</v>
      </c>
      <c r="HX645">
        <v>0</v>
      </c>
      <c r="HY645">
        <v>0</v>
      </c>
      <c r="HZ645">
        <v>0</v>
      </c>
      <c r="IA645">
        <v>0</v>
      </c>
      <c r="IB645">
        <v>0</v>
      </c>
      <c r="IC645">
        <v>0</v>
      </c>
      <c r="ID645">
        <v>0</v>
      </c>
      <c r="IE645">
        <v>0</v>
      </c>
      <c r="IF645">
        <v>0</v>
      </c>
      <c r="IG645">
        <v>0</v>
      </c>
      <c r="IH645">
        <v>0</v>
      </c>
      <c r="II645">
        <v>0</v>
      </c>
      <c r="IJ645">
        <v>0</v>
      </c>
      <c r="IK645">
        <v>0</v>
      </c>
      <c r="IL645">
        <v>0</v>
      </c>
      <c r="IM645">
        <v>0</v>
      </c>
      <c r="IN645">
        <v>0</v>
      </c>
      <c r="IO645">
        <v>0</v>
      </c>
      <c r="IP645">
        <v>0</v>
      </c>
    </row>
    <row r="646" spans="18:250" ht="16.5" hidden="1" customHeight="1">
      <c r="R646" s="95" t="s">
        <v>450</v>
      </c>
      <c r="S646" t="s">
        <v>1349</v>
      </c>
      <c r="T646">
        <v>1</v>
      </c>
      <c r="U646">
        <v>36</v>
      </c>
      <c r="V646" s="214" t="str">
        <f t="shared" si="11"/>
        <v>LTQ200136</v>
      </c>
      <c r="W646">
        <v>31956.6</v>
      </c>
      <c r="X646">
        <v>63913.2</v>
      </c>
      <c r="Y646">
        <v>95869.8</v>
      </c>
      <c r="Z646">
        <v>127826.4</v>
      </c>
      <c r="AA646">
        <v>159783</v>
      </c>
      <c r="AB646">
        <v>191739.6</v>
      </c>
      <c r="AC646">
        <v>223696.2</v>
      </c>
      <c r="AD646">
        <v>255652.8</v>
      </c>
      <c r="AE646">
        <v>287609.40000000002</v>
      </c>
      <c r="AF646">
        <v>319566</v>
      </c>
      <c r="AG646">
        <v>351522.6</v>
      </c>
      <c r="AH646">
        <v>383479.2</v>
      </c>
      <c r="AI646">
        <v>415435.8</v>
      </c>
      <c r="AJ646">
        <v>447392.4</v>
      </c>
      <c r="AK646">
        <v>479349</v>
      </c>
      <c r="AL646">
        <v>511305.6</v>
      </c>
      <c r="AM646">
        <v>543262.19999999995</v>
      </c>
      <c r="AN646">
        <v>575218.80000000005</v>
      </c>
      <c r="AO646">
        <v>607175.4</v>
      </c>
      <c r="AP646">
        <v>639132</v>
      </c>
      <c r="AQ646">
        <v>639132</v>
      </c>
      <c r="AR646">
        <v>639132</v>
      </c>
      <c r="AS646">
        <v>639132</v>
      </c>
      <c r="AT646">
        <v>639132</v>
      </c>
      <c r="AU646">
        <v>639132</v>
      </c>
      <c r="AV646">
        <v>639132</v>
      </c>
      <c r="AW646">
        <v>639132</v>
      </c>
      <c r="AX646">
        <v>639132</v>
      </c>
      <c r="AY646">
        <v>639132</v>
      </c>
      <c r="AZ646">
        <v>639132</v>
      </c>
      <c r="BA646">
        <v>639132</v>
      </c>
      <c r="BB646">
        <v>639132</v>
      </c>
      <c r="BC646">
        <v>639132</v>
      </c>
      <c r="BD646">
        <v>639132</v>
      </c>
      <c r="BE646">
        <v>639132</v>
      </c>
      <c r="BF646">
        <v>639132</v>
      </c>
      <c r="BG646">
        <v>639132</v>
      </c>
      <c r="BH646">
        <v>639132</v>
      </c>
      <c r="BI646">
        <v>639132</v>
      </c>
      <c r="BJ646">
        <v>639132</v>
      </c>
      <c r="BK646">
        <v>639132</v>
      </c>
      <c r="BL646">
        <v>639132</v>
      </c>
      <c r="BM646">
        <v>639132</v>
      </c>
      <c r="BN646">
        <v>639132</v>
      </c>
      <c r="BO646">
        <v>639132</v>
      </c>
      <c r="BP646">
        <v>639132</v>
      </c>
      <c r="BQ646">
        <v>639132</v>
      </c>
      <c r="BR646">
        <v>639132</v>
      </c>
      <c r="BS646">
        <v>639132</v>
      </c>
      <c r="BT646">
        <v>639132</v>
      </c>
      <c r="BU646">
        <v>639132</v>
      </c>
      <c r="BV646">
        <v>639132</v>
      </c>
      <c r="BW646">
        <v>639132</v>
      </c>
      <c r="BX646">
        <v>639132</v>
      </c>
      <c r="BY646">
        <v>639132</v>
      </c>
      <c r="BZ646">
        <v>639132</v>
      </c>
      <c r="CA646">
        <v>639132</v>
      </c>
      <c r="CB646">
        <v>639132</v>
      </c>
      <c r="CC646">
        <v>639132</v>
      </c>
      <c r="CD646">
        <v>639132</v>
      </c>
      <c r="CE646">
        <v>639132</v>
      </c>
      <c r="CF646">
        <v>639132</v>
      </c>
      <c r="CG646">
        <v>639132</v>
      </c>
      <c r="CH646">
        <v>639132</v>
      </c>
      <c r="CI646">
        <v>0</v>
      </c>
      <c r="CJ646">
        <v>0</v>
      </c>
      <c r="CK646">
        <v>0</v>
      </c>
      <c r="CL646">
        <v>0</v>
      </c>
      <c r="CM646">
        <v>0</v>
      </c>
      <c r="CN646">
        <v>0</v>
      </c>
      <c r="CO646">
        <v>0</v>
      </c>
      <c r="CP646">
        <v>0</v>
      </c>
      <c r="CQ646">
        <v>0</v>
      </c>
      <c r="CR646">
        <v>0</v>
      </c>
      <c r="CS646">
        <v>0</v>
      </c>
      <c r="CT646">
        <v>0</v>
      </c>
      <c r="CU646">
        <v>0</v>
      </c>
      <c r="CV646">
        <v>0</v>
      </c>
      <c r="CW646">
        <v>0</v>
      </c>
      <c r="CX646">
        <v>0</v>
      </c>
      <c r="CY646">
        <v>0</v>
      </c>
      <c r="CZ646">
        <v>0</v>
      </c>
      <c r="DA646">
        <v>0</v>
      </c>
      <c r="DB646">
        <v>0</v>
      </c>
      <c r="DC646">
        <v>0</v>
      </c>
      <c r="DD646">
        <v>0</v>
      </c>
      <c r="DE646">
        <v>0</v>
      </c>
      <c r="DF646">
        <v>0</v>
      </c>
      <c r="DG646">
        <v>0</v>
      </c>
      <c r="DH646">
        <v>0</v>
      </c>
      <c r="DI646">
        <v>0</v>
      </c>
      <c r="DJ646">
        <v>0</v>
      </c>
      <c r="DK646">
        <v>0</v>
      </c>
      <c r="DL646">
        <v>0</v>
      </c>
      <c r="DM646">
        <v>0</v>
      </c>
      <c r="DN646">
        <v>0</v>
      </c>
      <c r="DO646">
        <v>0</v>
      </c>
      <c r="DP646">
        <v>0</v>
      </c>
      <c r="DQ646">
        <v>0</v>
      </c>
      <c r="DR646">
        <v>0</v>
      </c>
      <c r="DS646">
        <v>0</v>
      </c>
      <c r="DT646">
        <v>0</v>
      </c>
      <c r="DU646">
        <v>0</v>
      </c>
      <c r="DV646">
        <v>0</v>
      </c>
      <c r="DW646">
        <v>0</v>
      </c>
      <c r="DX646">
        <v>0</v>
      </c>
      <c r="DY646">
        <v>0</v>
      </c>
      <c r="DZ646">
        <v>0</v>
      </c>
      <c r="EA646">
        <v>0</v>
      </c>
      <c r="EB646">
        <v>0</v>
      </c>
      <c r="EC646">
        <v>0</v>
      </c>
      <c r="EE646" s="95" t="s">
        <v>450</v>
      </c>
      <c r="EF646" t="s">
        <v>1349</v>
      </c>
      <c r="EG646">
        <v>1</v>
      </c>
      <c r="EH646">
        <v>36</v>
      </c>
      <c r="EI646" s="216" t="str">
        <f t="shared" si="12"/>
        <v>LTQ200136</v>
      </c>
      <c r="EJ646">
        <v>0</v>
      </c>
      <c r="EK646">
        <v>0</v>
      </c>
      <c r="EL646">
        <v>0</v>
      </c>
      <c r="EM646">
        <v>0</v>
      </c>
      <c r="EN646">
        <v>0</v>
      </c>
      <c r="EO646">
        <v>0</v>
      </c>
      <c r="EP646">
        <v>0</v>
      </c>
      <c r="EQ646">
        <v>0</v>
      </c>
      <c r="ER646">
        <v>0</v>
      </c>
      <c r="ES646">
        <v>0</v>
      </c>
      <c r="ET646">
        <v>0</v>
      </c>
      <c r="EU646">
        <v>0</v>
      </c>
      <c r="EV646">
        <v>0</v>
      </c>
      <c r="EW646">
        <v>0</v>
      </c>
      <c r="EX646">
        <v>0</v>
      </c>
      <c r="EY646">
        <v>0</v>
      </c>
      <c r="EZ646">
        <v>0</v>
      </c>
      <c r="FA646">
        <v>0</v>
      </c>
      <c r="FB646">
        <v>0</v>
      </c>
      <c r="FC646">
        <v>0</v>
      </c>
      <c r="FD646">
        <v>0</v>
      </c>
      <c r="FE646">
        <v>0</v>
      </c>
      <c r="FF646">
        <v>0</v>
      </c>
      <c r="FG646">
        <v>0</v>
      </c>
      <c r="FH646">
        <v>0</v>
      </c>
      <c r="FI646">
        <v>0</v>
      </c>
      <c r="FJ646">
        <v>0</v>
      </c>
      <c r="FK646">
        <v>0</v>
      </c>
      <c r="FL646">
        <v>0</v>
      </c>
      <c r="FM646">
        <v>0</v>
      </c>
      <c r="FN646">
        <v>0</v>
      </c>
      <c r="FO646">
        <v>0</v>
      </c>
      <c r="FP646">
        <v>0</v>
      </c>
      <c r="FQ646">
        <v>0</v>
      </c>
      <c r="FR646">
        <v>0</v>
      </c>
      <c r="FS646">
        <v>0</v>
      </c>
      <c r="FT646">
        <v>0</v>
      </c>
      <c r="FU646">
        <v>0</v>
      </c>
      <c r="FV646">
        <v>0</v>
      </c>
      <c r="FW646">
        <v>0</v>
      </c>
      <c r="FX646">
        <v>0</v>
      </c>
      <c r="FY646">
        <v>0</v>
      </c>
      <c r="FZ646">
        <v>0</v>
      </c>
      <c r="GA646">
        <v>0</v>
      </c>
      <c r="GB646">
        <v>0</v>
      </c>
      <c r="GC646">
        <v>0</v>
      </c>
      <c r="GD646">
        <v>0</v>
      </c>
      <c r="GE646">
        <v>0</v>
      </c>
      <c r="GF646">
        <v>0</v>
      </c>
      <c r="GG646">
        <v>0</v>
      </c>
      <c r="GH646">
        <v>0</v>
      </c>
      <c r="GI646">
        <v>0</v>
      </c>
      <c r="GJ646">
        <v>0</v>
      </c>
      <c r="GK646">
        <v>0</v>
      </c>
      <c r="GL646">
        <v>0</v>
      </c>
      <c r="GM646">
        <v>0</v>
      </c>
      <c r="GN646">
        <v>0</v>
      </c>
      <c r="GO646">
        <v>0</v>
      </c>
      <c r="GP646">
        <v>0</v>
      </c>
      <c r="GQ646">
        <v>0</v>
      </c>
      <c r="GR646">
        <v>0</v>
      </c>
      <c r="GS646">
        <v>0</v>
      </c>
      <c r="GT646">
        <v>0</v>
      </c>
      <c r="GU646">
        <v>639132</v>
      </c>
      <c r="GV646">
        <v>0</v>
      </c>
      <c r="GW646">
        <v>0</v>
      </c>
      <c r="GX646">
        <v>0</v>
      </c>
      <c r="GY646">
        <v>0</v>
      </c>
      <c r="GZ646">
        <v>0</v>
      </c>
      <c r="HA646">
        <v>0</v>
      </c>
      <c r="HB646">
        <v>0</v>
      </c>
      <c r="HC646">
        <v>0</v>
      </c>
      <c r="HD646">
        <v>0</v>
      </c>
      <c r="HE646">
        <v>0</v>
      </c>
      <c r="HF646">
        <v>0</v>
      </c>
      <c r="HG646">
        <v>0</v>
      </c>
      <c r="HH646">
        <v>0</v>
      </c>
      <c r="HI646">
        <v>0</v>
      </c>
      <c r="HJ646">
        <v>0</v>
      </c>
      <c r="HK646">
        <v>0</v>
      </c>
      <c r="HL646">
        <v>0</v>
      </c>
      <c r="HM646">
        <v>0</v>
      </c>
      <c r="HN646">
        <v>0</v>
      </c>
      <c r="HO646">
        <v>0</v>
      </c>
      <c r="HP646">
        <v>0</v>
      </c>
      <c r="HQ646">
        <v>0</v>
      </c>
      <c r="HR646">
        <v>0</v>
      </c>
      <c r="HS646">
        <v>0</v>
      </c>
      <c r="HT646">
        <v>0</v>
      </c>
      <c r="HU646">
        <v>0</v>
      </c>
      <c r="HV646">
        <v>0</v>
      </c>
      <c r="HW646">
        <v>0</v>
      </c>
      <c r="HX646">
        <v>0</v>
      </c>
      <c r="HY646">
        <v>0</v>
      </c>
      <c r="HZ646">
        <v>0</v>
      </c>
      <c r="IA646">
        <v>0</v>
      </c>
      <c r="IB646">
        <v>0</v>
      </c>
      <c r="IC646">
        <v>0</v>
      </c>
      <c r="ID646">
        <v>0</v>
      </c>
      <c r="IE646">
        <v>0</v>
      </c>
      <c r="IF646">
        <v>0</v>
      </c>
      <c r="IG646">
        <v>0</v>
      </c>
      <c r="IH646">
        <v>0</v>
      </c>
      <c r="II646">
        <v>0</v>
      </c>
      <c r="IJ646">
        <v>0</v>
      </c>
      <c r="IK646">
        <v>0</v>
      </c>
      <c r="IL646">
        <v>0</v>
      </c>
      <c r="IM646">
        <v>0</v>
      </c>
      <c r="IN646">
        <v>0</v>
      </c>
      <c r="IO646">
        <v>0</v>
      </c>
      <c r="IP646">
        <v>0</v>
      </c>
    </row>
    <row r="647" spans="18:250" ht="16.5" hidden="1" customHeight="1">
      <c r="R647" s="95" t="s">
        <v>450</v>
      </c>
      <c r="S647" t="s">
        <v>1349</v>
      </c>
      <c r="T647">
        <v>1</v>
      </c>
      <c r="U647">
        <v>37</v>
      </c>
      <c r="V647" s="214" t="str">
        <f t="shared" si="11"/>
        <v>LTQ200137</v>
      </c>
      <c r="W647">
        <v>32782.800000000003</v>
      </c>
      <c r="X647">
        <v>65565.600000000006</v>
      </c>
      <c r="Y647">
        <v>98348.4</v>
      </c>
      <c r="Z647">
        <v>131131.20000000001</v>
      </c>
      <c r="AA647">
        <v>163914</v>
      </c>
      <c r="AB647">
        <v>196696.8</v>
      </c>
      <c r="AC647">
        <v>229479.6</v>
      </c>
      <c r="AD647">
        <v>262262.40000000002</v>
      </c>
      <c r="AE647">
        <v>295045.2</v>
      </c>
      <c r="AF647">
        <v>327828</v>
      </c>
      <c r="AG647">
        <v>360610.8</v>
      </c>
      <c r="AH647">
        <v>393393.6</v>
      </c>
      <c r="AI647">
        <v>426176.4</v>
      </c>
      <c r="AJ647">
        <v>458959.2</v>
      </c>
      <c r="AK647">
        <v>491742</v>
      </c>
      <c r="AL647">
        <v>524524.80000000005</v>
      </c>
      <c r="AM647">
        <v>557307.6</v>
      </c>
      <c r="AN647">
        <v>590090.4</v>
      </c>
      <c r="AO647">
        <v>622873.19999999995</v>
      </c>
      <c r="AP647">
        <v>655656</v>
      </c>
      <c r="AQ647">
        <v>655656</v>
      </c>
      <c r="AR647">
        <v>655656</v>
      </c>
      <c r="AS647">
        <v>655656</v>
      </c>
      <c r="AT647">
        <v>655656</v>
      </c>
      <c r="AU647">
        <v>655656</v>
      </c>
      <c r="AV647">
        <v>655656</v>
      </c>
      <c r="AW647">
        <v>655656</v>
      </c>
      <c r="AX647">
        <v>655656</v>
      </c>
      <c r="AY647">
        <v>655656</v>
      </c>
      <c r="AZ647">
        <v>655656</v>
      </c>
      <c r="BA647">
        <v>655656</v>
      </c>
      <c r="BB647">
        <v>655656</v>
      </c>
      <c r="BC647">
        <v>655656</v>
      </c>
      <c r="BD647">
        <v>655656</v>
      </c>
      <c r="BE647">
        <v>655656</v>
      </c>
      <c r="BF647">
        <v>655656</v>
      </c>
      <c r="BG647">
        <v>655656</v>
      </c>
      <c r="BH647">
        <v>655656</v>
      </c>
      <c r="BI647">
        <v>655656</v>
      </c>
      <c r="BJ647">
        <v>655656</v>
      </c>
      <c r="BK647">
        <v>655656</v>
      </c>
      <c r="BL647">
        <v>655656</v>
      </c>
      <c r="BM647">
        <v>655656</v>
      </c>
      <c r="BN647">
        <v>655656</v>
      </c>
      <c r="BO647">
        <v>655656</v>
      </c>
      <c r="BP647">
        <v>655656</v>
      </c>
      <c r="BQ647">
        <v>655656</v>
      </c>
      <c r="BR647">
        <v>655656</v>
      </c>
      <c r="BS647">
        <v>655656</v>
      </c>
      <c r="BT647">
        <v>655656</v>
      </c>
      <c r="BU647">
        <v>655656</v>
      </c>
      <c r="BV647">
        <v>655656</v>
      </c>
      <c r="BW647">
        <v>655656</v>
      </c>
      <c r="BX647">
        <v>655656</v>
      </c>
      <c r="BY647">
        <v>655656</v>
      </c>
      <c r="BZ647">
        <v>655656</v>
      </c>
      <c r="CA647">
        <v>655656</v>
      </c>
      <c r="CB647">
        <v>655656</v>
      </c>
      <c r="CC647">
        <v>655656</v>
      </c>
      <c r="CD647">
        <v>655656</v>
      </c>
      <c r="CE647">
        <v>655656</v>
      </c>
      <c r="CF647">
        <v>655656</v>
      </c>
      <c r="CG647">
        <v>655656</v>
      </c>
      <c r="CH647">
        <v>0</v>
      </c>
      <c r="CI647">
        <v>0</v>
      </c>
      <c r="CJ647">
        <v>0</v>
      </c>
      <c r="CK647">
        <v>0</v>
      </c>
      <c r="CL647">
        <v>0</v>
      </c>
      <c r="CM647">
        <v>0</v>
      </c>
      <c r="CN647">
        <v>0</v>
      </c>
      <c r="CO647">
        <v>0</v>
      </c>
      <c r="CP647">
        <v>0</v>
      </c>
      <c r="CQ647">
        <v>0</v>
      </c>
      <c r="CR647">
        <v>0</v>
      </c>
      <c r="CS647">
        <v>0</v>
      </c>
      <c r="CT647">
        <v>0</v>
      </c>
      <c r="CU647">
        <v>0</v>
      </c>
      <c r="CV647">
        <v>0</v>
      </c>
      <c r="CW647">
        <v>0</v>
      </c>
      <c r="CX647">
        <v>0</v>
      </c>
      <c r="CY647">
        <v>0</v>
      </c>
      <c r="CZ647">
        <v>0</v>
      </c>
      <c r="DA647">
        <v>0</v>
      </c>
      <c r="DB647">
        <v>0</v>
      </c>
      <c r="DC647">
        <v>0</v>
      </c>
      <c r="DD647">
        <v>0</v>
      </c>
      <c r="DE647">
        <v>0</v>
      </c>
      <c r="DF647">
        <v>0</v>
      </c>
      <c r="DG647">
        <v>0</v>
      </c>
      <c r="DH647">
        <v>0</v>
      </c>
      <c r="DI647">
        <v>0</v>
      </c>
      <c r="DJ647">
        <v>0</v>
      </c>
      <c r="DK647">
        <v>0</v>
      </c>
      <c r="DL647">
        <v>0</v>
      </c>
      <c r="DM647">
        <v>0</v>
      </c>
      <c r="DN647">
        <v>0</v>
      </c>
      <c r="DO647">
        <v>0</v>
      </c>
      <c r="DP647">
        <v>0</v>
      </c>
      <c r="DQ647">
        <v>0</v>
      </c>
      <c r="DR647">
        <v>0</v>
      </c>
      <c r="DS647">
        <v>0</v>
      </c>
      <c r="DT647">
        <v>0</v>
      </c>
      <c r="DU647">
        <v>0</v>
      </c>
      <c r="DV647">
        <v>0</v>
      </c>
      <c r="DW647">
        <v>0</v>
      </c>
      <c r="DX647">
        <v>0</v>
      </c>
      <c r="DY647">
        <v>0</v>
      </c>
      <c r="DZ647">
        <v>0</v>
      </c>
      <c r="EA647">
        <v>0</v>
      </c>
      <c r="EB647">
        <v>0</v>
      </c>
      <c r="EC647">
        <v>0</v>
      </c>
      <c r="EE647" s="95" t="s">
        <v>450</v>
      </c>
      <c r="EF647" t="s">
        <v>1349</v>
      </c>
      <c r="EG647">
        <v>1</v>
      </c>
      <c r="EH647">
        <v>37</v>
      </c>
      <c r="EI647" s="216" t="str">
        <f t="shared" si="12"/>
        <v>LTQ200137</v>
      </c>
      <c r="EJ647">
        <v>0</v>
      </c>
      <c r="EK647">
        <v>0</v>
      </c>
      <c r="EL647">
        <v>0</v>
      </c>
      <c r="EM647">
        <v>0</v>
      </c>
      <c r="EN647">
        <v>0</v>
      </c>
      <c r="EO647">
        <v>0</v>
      </c>
      <c r="EP647">
        <v>0</v>
      </c>
      <c r="EQ647">
        <v>0</v>
      </c>
      <c r="ER647">
        <v>0</v>
      </c>
      <c r="ES647">
        <v>0</v>
      </c>
      <c r="ET647">
        <v>0</v>
      </c>
      <c r="EU647">
        <v>0</v>
      </c>
      <c r="EV647">
        <v>0</v>
      </c>
      <c r="EW647">
        <v>0</v>
      </c>
      <c r="EX647">
        <v>0</v>
      </c>
      <c r="EY647">
        <v>0</v>
      </c>
      <c r="EZ647">
        <v>0</v>
      </c>
      <c r="FA647">
        <v>0</v>
      </c>
      <c r="FB647">
        <v>0</v>
      </c>
      <c r="FC647">
        <v>0</v>
      </c>
      <c r="FD647">
        <v>0</v>
      </c>
      <c r="FE647">
        <v>0</v>
      </c>
      <c r="FF647">
        <v>0</v>
      </c>
      <c r="FG647">
        <v>0</v>
      </c>
      <c r="FH647">
        <v>0</v>
      </c>
      <c r="FI647">
        <v>0</v>
      </c>
      <c r="FJ647">
        <v>0</v>
      </c>
      <c r="FK647">
        <v>0</v>
      </c>
      <c r="FL647">
        <v>0</v>
      </c>
      <c r="FM647">
        <v>0</v>
      </c>
      <c r="FN647">
        <v>0</v>
      </c>
      <c r="FO647">
        <v>0</v>
      </c>
      <c r="FP647">
        <v>0</v>
      </c>
      <c r="FQ647">
        <v>0</v>
      </c>
      <c r="FR647">
        <v>0</v>
      </c>
      <c r="FS647">
        <v>0</v>
      </c>
      <c r="FT647">
        <v>0</v>
      </c>
      <c r="FU647">
        <v>0</v>
      </c>
      <c r="FV647">
        <v>0</v>
      </c>
      <c r="FW647">
        <v>0</v>
      </c>
      <c r="FX647">
        <v>0</v>
      </c>
      <c r="FY647">
        <v>0</v>
      </c>
      <c r="FZ647">
        <v>0</v>
      </c>
      <c r="GA647">
        <v>0</v>
      </c>
      <c r="GB647">
        <v>0</v>
      </c>
      <c r="GC647">
        <v>0</v>
      </c>
      <c r="GD647">
        <v>0</v>
      </c>
      <c r="GE647">
        <v>0</v>
      </c>
      <c r="GF647">
        <v>0</v>
      </c>
      <c r="GG647">
        <v>0</v>
      </c>
      <c r="GH647">
        <v>0</v>
      </c>
      <c r="GI647">
        <v>0</v>
      </c>
      <c r="GJ647">
        <v>0</v>
      </c>
      <c r="GK647">
        <v>0</v>
      </c>
      <c r="GL647">
        <v>0</v>
      </c>
      <c r="GM647">
        <v>0</v>
      </c>
      <c r="GN647">
        <v>0</v>
      </c>
      <c r="GO647">
        <v>0</v>
      </c>
      <c r="GP647">
        <v>0</v>
      </c>
      <c r="GQ647">
        <v>0</v>
      </c>
      <c r="GR647">
        <v>0</v>
      </c>
      <c r="GS647">
        <v>0</v>
      </c>
      <c r="GT647">
        <v>655656</v>
      </c>
      <c r="GU647">
        <v>0</v>
      </c>
      <c r="GV647">
        <v>0</v>
      </c>
      <c r="GW647">
        <v>0</v>
      </c>
      <c r="GX647">
        <v>0</v>
      </c>
      <c r="GY647">
        <v>0</v>
      </c>
      <c r="GZ647">
        <v>0</v>
      </c>
      <c r="HA647">
        <v>0</v>
      </c>
      <c r="HB647">
        <v>0</v>
      </c>
      <c r="HC647">
        <v>0</v>
      </c>
      <c r="HD647">
        <v>0</v>
      </c>
      <c r="HE647">
        <v>0</v>
      </c>
      <c r="HF647">
        <v>0</v>
      </c>
      <c r="HG647">
        <v>0</v>
      </c>
      <c r="HH647">
        <v>0</v>
      </c>
      <c r="HI647">
        <v>0</v>
      </c>
      <c r="HJ647">
        <v>0</v>
      </c>
      <c r="HK647">
        <v>0</v>
      </c>
      <c r="HL647">
        <v>0</v>
      </c>
      <c r="HM647">
        <v>0</v>
      </c>
      <c r="HN647">
        <v>0</v>
      </c>
      <c r="HO647">
        <v>0</v>
      </c>
      <c r="HP647">
        <v>0</v>
      </c>
      <c r="HQ647">
        <v>0</v>
      </c>
      <c r="HR647">
        <v>0</v>
      </c>
      <c r="HS647">
        <v>0</v>
      </c>
      <c r="HT647">
        <v>0</v>
      </c>
      <c r="HU647">
        <v>0</v>
      </c>
      <c r="HV647">
        <v>0</v>
      </c>
      <c r="HW647">
        <v>0</v>
      </c>
      <c r="HX647">
        <v>0</v>
      </c>
      <c r="HY647">
        <v>0</v>
      </c>
      <c r="HZ647">
        <v>0</v>
      </c>
      <c r="IA647">
        <v>0</v>
      </c>
      <c r="IB647">
        <v>0</v>
      </c>
      <c r="IC647">
        <v>0</v>
      </c>
      <c r="ID647">
        <v>0</v>
      </c>
      <c r="IE647">
        <v>0</v>
      </c>
      <c r="IF647">
        <v>0</v>
      </c>
      <c r="IG647">
        <v>0</v>
      </c>
      <c r="IH647">
        <v>0</v>
      </c>
      <c r="II647">
        <v>0</v>
      </c>
      <c r="IJ647">
        <v>0</v>
      </c>
      <c r="IK647">
        <v>0</v>
      </c>
      <c r="IL647">
        <v>0</v>
      </c>
      <c r="IM647">
        <v>0</v>
      </c>
      <c r="IN647">
        <v>0</v>
      </c>
      <c r="IO647">
        <v>0</v>
      </c>
      <c r="IP647">
        <v>0</v>
      </c>
    </row>
    <row r="648" spans="18:250" ht="16.5" hidden="1" customHeight="1">
      <c r="R648" s="95" t="s">
        <v>450</v>
      </c>
      <c r="S648" t="s">
        <v>1349</v>
      </c>
      <c r="T648">
        <v>1</v>
      </c>
      <c r="U648">
        <v>38</v>
      </c>
      <c r="V648" s="214" t="str">
        <f t="shared" si="11"/>
        <v>LTQ200138</v>
      </c>
      <c r="W648">
        <v>33507</v>
      </c>
      <c r="X648">
        <v>67014</v>
      </c>
      <c r="Y648">
        <v>100521</v>
      </c>
      <c r="Z648">
        <v>134028</v>
      </c>
      <c r="AA648">
        <v>167535</v>
      </c>
      <c r="AB648">
        <v>201042</v>
      </c>
      <c r="AC648">
        <v>234549</v>
      </c>
      <c r="AD648">
        <v>268056</v>
      </c>
      <c r="AE648">
        <v>301563</v>
      </c>
      <c r="AF648">
        <v>335070</v>
      </c>
      <c r="AG648">
        <v>368577</v>
      </c>
      <c r="AH648">
        <v>402084</v>
      </c>
      <c r="AI648">
        <v>435591</v>
      </c>
      <c r="AJ648">
        <v>469098</v>
      </c>
      <c r="AK648">
        <v>502605</v>
      </c>
      <c r="AL648">
        <v>536112</v>
      </c>
      <c r="AM648">
        <v>569619</v>
      </c>
      <c r="AN648">
        <v>603126</v>
      </c>
      <c r="AO648">
        <v>636633</v>
      </c>
      <c r="AP648">
        <v>670140</v>
      </c>
      <c r="AQ648">
        <v>670140</v>
      </c>
      <c r="AR648">
        <v>670140</v>
      </c>
      <c r="AS648">
        <v>670140</v>
      </c>
      <c r="AT648">
        <v>670140</v>
      </c>
      <c r="AU648">
        <v>670140</v>
      </c>
      <c r="AV648">
        <v>670140</v>
      </c>
      <c r="AW648">
        <v>670140</v>
      </c>
      <c r="AX648">
        <v>670140</v>
      </c>
      <c r="AY648">
        <v>670140</v>
      </c>
      <c r="AZ648">
        <v>670140</v>
      </c>
      <c r="BA648">
        <v>670140</v>
      </c>
      <c r="BB648">
        <v>670140</v>
      </c>
      <c r="BC648">
        <v>670140</v>
      </c>
      <c r="BD648">
        <v>670140</v>
      </c>
      <c r="BE648">
        <v>670140</v>
      </c>
      <c r="BF648">
        <v>670140</v>
      </c>
      <c r="BG648">
        <v>670140</v>
      </c>
      <c r="BH648">
        <v>670140</v>
      </c>
      <c r="BI648">
        <v>670140</v>
      </c>
      <c r="BJ648">
        <v>670140</v>
      </c>
      <c r="BK648">
        <v>670140</v>
      </c>
      <c r="BL648">
        <v>670140</v>
      </c>
      <c r="BM648">
        <v>670140</v>
      </c>
      <c r="BN648">
        <v>670140</v>
      </c>
      <c r="BO648">
        <v>670140</v>
      </c>
      <c r="BP648">
        <v>670140</v>
      </c>
      <c r="BQ648">
        <v>670140</v>
      </c>
      <c r="BR648">
        <v>670140</v>
      </c>
      <c r="BS648">
        <v>670140</v>
      </c>
      <c r="BT648">
        <v>670140</v>
      </c>
      <c r="BU648">
        <v>670140</v>
      </c>
      <c r="BV648">
        <v>670140</v>
      </c>
      <c r="BW648">
        <v>670140</v>
      </c>
      <c r="BX648">
        <v>670140</v>
      </c>
      <c r="BY648">
        <v>670140</v>
      </c>
      <c r="BZ648">
        <v>670140</v>
      </c>
      <c r="CA648">
        <v>670140</v>
      </c>
      <c r="CB648">
        <v>670140</v>
      </c>
      <c r="CC648">
        <v>670140</v>
      </c>
      <c r="CD648">
        <v>670140</v>
      </c>
      <c r="CE648">
        <v>670140</v>
      </c>
      <c r="CF648">
        <v>670140</v>
      </c>
      <c r="CG648">
        <v>0</v>
      </c>
      <c r="CH648">
        <v>0</v>
      </c>
      <c r="CI648">
        <v>0</v>
      </c>
      <c r="CJ648">
        <v>0</v>
      </c>
      <c r="CK648">
        <v>0</v>
      </c>
      <c r="CL648">
        <v>0</v>
      </c>
      <c r="CM648">
        <v>0</v>
      </c>
      <c r="CN648">
        <v>0</v>
      </c>
      <c r="CO648">
        <v>0</v>
      </c>
      <c r="CP648">
        <v>0</v>
      </c>
      <c r="CQ648">
        <v>0</v>
      </c>
      <c r="CR648">
        <v>0</v>
      </c>
      <c r="CS648">
        <v>0</v>
      </c>
      <c r="CT648">
        <v>0</v>
      </c>
      <c r="CU648">
        <v>0</v>
      </c>
      <c r="CV648">
        <v>0</v>
      </c>
      <c r="CW648">
        <v>0</v>
      </c>
      <c r="CX648">
        <v>0</v>
      </c>
      <c r="CY648">
        <v>0</v>
      </c>
      <c r="CZ648">
        <v>0</v>
      </c>
      <c r="DA648">
        <v>0</v>
      </c>
      <c r="DB648">
        <v>0</v>
      </c>
      <c r="DC648">
        <v>0</v>
      </c>
      <c r="DD648">
        <v>0</v>
      </c>
      <c r="DE648">
        <v>0</v>
      </c>
      <c r="DF648">
        <v>0</v>
      </c>
      <c r="DG648">
        <v>0</v>
      </c>
      <c r="DH648">
        <v>0</v>
      </c>
      <c r="DI648">
        <v>0</v>
      </c>
      <c r="DJ648">
        <v>0</v>
      </c>
      <c r="DK648">
        <v>0</v>
      </c>
      <c r="DL648">
        <v>0</v>
      </c>
      <c r="DM648">
        <v>0</v>
      </c>
      <c r="DN648">
        <v>0</v>
      </c>
      <c r="DO648">
        <v>0</v>
      </c>
      <c r="DP648">
        <v>0</v>
      </c>
      <c r="DQ648">
        <v>0</v>
      </c>
      <c r="DR648">
        <v>0</v>
      </c>
      <c r="DS648">
        <v>0</v>
      </c>
      <c r="DT648">
        <v>0</v>
      </c>
      <c r="DU648">
        <v>0</v>
      </c>
      <c r="DV648">
        <v>0</v>
      </c>
      <c r="DW648">
        <v>0</v>
      </c>
      <c r="DX648">
        <v>0</v>
      </c>
      <c r="DY648">
        <v>0</v>
      </c>
      <c r="DZ648">
        <v>0</v>
      </c>
      <c r="EA648">
        <v>0</v>
      </c>
      <c r="EB648">
        <v>0</v>
      </c>
      <c r="EC648">
        <v>0</v>
      </c>
      <c r="EE648" s="95" t="s">
        <v>450</v>
      </c>
      <c r="EF648" t="s">
        <v>1349</v>
      </c>
      <c r="EG648">
        <v>1</v>
      </c>
      <c r="EH648">
        <v>38</v>
      </c>
      <c r="EI648" s="216" t="str">
        <f t="shared" si="12"/>
        <v>LTQ200138</v>
      </c>
      <c r="EJ648">
        <v>0</v>
      </c>
      <c r="EK648">
        <v>0</v>
      </c>
      <c r="EL648">
        <v>0</v>
      </c>
      <c r="EM648">
        <v>0</v>
      </c>
      <c r="EN648">
        <v>0</v>
      </c>
      <c r="EO648">
        <v>0</v>
      </c>
      <c r="EP648">
        <v>0</v>
      </c>
      <c r="EQ648">
        <v>0</v>
      </c>
      <c r="ER648">
        <v>0</v>
      </c>
      <c r="ES648">
        <v>0</v>
      </c>
      <c r="ET648">
        <v>0</v>
      </c>
      <c r="EU648">
        <v>0</v>
      </c>
      <c r="EV648">
        <v>0</v>
      </c>
      <c r="EW648">
        <v>0</v>
      </c>
      <c r="EX648">
        <v>0</v>
      </c>
      <c r="EY648">
        <v>0</v>
      </c>
      <c r="EZ648">
        <v>0</v>
      </c>
      <c r="FA648">
        <v>0</v>
      </c>
      <c r="FB648">
        <v>0</v>
      </c>
      <c r="FC648">
        <v>0</v>
      </c>
      <c r="FD648">
        <v>0</v>
      </c>
      <c r="FE648">
        <v>0</v>
      </c>
      <c r="FF648">
        <v>0</v>
      </c>
      <c r="FG648">
        <v>0</v>
      </c>
      <c r="FH648">
        <v>0</v>
      </c>
      <c r="FI648">
        <v>0</v>
      </c>
      <c r="FJ648">
        <v>0</v>
      </c>
      <c r="FK648">
        <v>0</v>
      </c>
      <c r="FL648">
        <v>0</v>
      </c>
      <c r="FM648">
        <v>0</v>
      </c>
      <c r="FN648">
        <v>0</v>
      </c>
      <c r="FO648">
        <v>0</v>
      </c>
      <c r="FP648">
        <v>0</v>
      </c>
      <c r="FQ648">
        <v>0</v>
      </c>
      <c r="FR648">
        <v>0</v>
      </c>
      <c r="FS648">
        <v>0</v>
      </c>
      <c r="FT648">
        <v>0</v>
      </c>
      <c r="FU648">
        <v>0</v>
      </c>
      <c r="FV648">
        <v>0</v>
      </c>
      <c r="FW648">
        <v>0</v>
      </c>
      <c r="FX648">
        <v>0</v>
      </c>
      <c r="FY648">
        <v>0</v>
      </c>
      <c r="FZ648">
        <v>0</v>
      </c>
      <c r="GA648">
        <v>0</v>
      </c>
      <c r="GB648">
        <v>0</v>
      </c>
      <c r="GC648">
        <v>0</v>
      </c>
      <c r="GD648">
        <v>0</v>
      </c>
      <c r="GE648">
        <v>0</v>
      </c>
      <c r="GF648">
        <v>0</v>
      </c>
      <c r="GG648">
        <v>0</v>
      </c>
      <c r="GH648">
        <v>0</v>
      </c>
      <c r="GI648">
        <v>0</v>
      </c>
      <c r="GJ648">
        <v>0</v>
      </c>
      <c r="GK648">
        <v>0</v>
      </c>
      <c r="GL648">
        <v>0</v>
      </c>
      <c r="GM648">
        <v>0</v>
      </c>
      <c r="GN648">
        <v>0</v>
      </c>
      <c r="GO648">
        <v>0</v>
      </c>
      <c r="GP648">
        <v>0</v>
      </c>
      <c r="GQ648">
        <v>0</v>
      </c>
      <c r="GR648">
        <v>0</v>
      </c>
      <c r="GS648">
        <v>670140</v>
      </c>
      <c r="GT648">
        <v>0</v>
      </c>
      <c r="GU648">
        <v>0</v>
      </c>
      <c r="GV648">
        <v>0</v>
      </c>
      <c r="GW648">
        <v>0</v>
      </c>
      <c r="GX648">
        <v>0</v>
      </c>
      <c r="GY648">
        <v>0</v>
      </c>
      <c r="GZ648">
        <v>0</v>
      </c>
      <c r="HA648">
        <v>0</v>
      </c>
      <c r="HB648">
        <v>0</v>
      </c>
      <c r="HC648">
        <v>0</v>
      </c>
      <c r="HD648">
        <v>0</v>
      </c>
      <c r="HE648">
        <v>0</v>
      </c>
      <c r="HF648">
        <v>0</v>
      </c>
      <c r="HG648">
        <v>0</v>
      </c>
      <c r="HH648">
        <v>0</v>
      </c>
      <c r="HI648">
        <v>0</v>
      </c>
      <c r="HJ648">
        <v>0</v>
      </c>
      <c r="HK648">
        <v>0</v>
      </c>
      <c r="HL648">
        <v>0</v>
      </c>
      <c r="HM648">
        <v>0</v>
      </c>
      <c r="HN648">
        <v>0</v>
      </c>
      <c r="HO648">
        <v>0</v>
      </c>
      <c r="HP648">
        <v>0</v>
      </c>
      <c r="HQ648">
        <v>0</v>
      </c>
      <c r="HR648">
        <v>0</v>
      </c>
      <c r="HS648">
        <v>0</v>
      </c>
      <c r="HT648">
        <v>0</v>
      </c>
      <c r="HU648">
        <v>0</v>
      </c>
      <c r="HV648">
        <v>0</v>
      </c>
      <c r="HW648">
        <v>0</v>
      </c>
      <c r="HX648">
        <v>0</v>
      </c>
      <c r="HY648">
        <v>0</v>
      </c>
      <c r="HZ648">
        <v>0</v>
      </c>
      <c r="IA648">
        <v>0</v>
      </c>
      <c r="IB648">
        <v>0</v>
      </c>
      <c r="IC648">
        <v>0</v>
      </c>
      <c r="ID648">
        <v>0</v>
      </c>
      <c r="IE648">
        <v>0</v>
      </c>
      <c r="IF648">
        <v>0</v>
      </c>
      <c r="IG648">
        <v>0</v>
      </c>
      <c r="IH648">
        <v>0</v>
      </c>
      <c r="II648">
        <v>0</v>
      </c>
      <c r="IJ648">
        <v>0</v>
      </c>
      <c r="IK648">
        <v>0</v>
      </c>
      <c r="IL648">
        <v>0</v>
      </c>
      <c r="IM648">
        <v>0</v>
      </c>
      <c r="IN648">
        <v>0</v>
      </c>
      <c r="IO648">
        <v>0</v>
      </c>
      <c r="IP648">
        <v>0</v>
      </c>
    </row>
    <row r="649" spans="18:250" ht="16.5" hidden="1" customHeight="1">
      <c r="R649" s="95" t="s">
        <v>450</v>
      </c>
      <c r="S649" t="s">
        <v>1349</v>
      </c>
      <c r="T649">
        <v>1</v>
      </c>
      <c r="U649">
        <v>39</v>
      </c>
      <c r="V649" s="214" t="str">
        <f t="shared" si="11"/>
        <v>LTQ200139</v>
      </c>
      <c r="W649">
        <v>34445.4</v>
      </c>
      <c r="X649">
        <v>68890.8</v>
      </c>
      <c r="Y649">
        <v>103336.2</v>
      </c>
      <c r="Z649">
        <v>137781.6</v>
      </c>
      <c r="AA649">
        <v>172227</v>
      </c>
      <c r="AB649">
        <v>206672.4</v>
      </c>
      <c r="AC649">
        <v>241117.8</v>
      </c>
      <c r="AD649">
        <v>275563.2</v>
      </c>
      <c r="AE649">
        <v>310008.59999999998</v>
      </c>
      <c r="AF649">
        <v>344454</v>
      </c>
      <c r="AG649">
        <v>378899.4</v>
      </c>
      <c r="AH649">
        <v>413344.8</v>
      </c>
      <c r="AI649">
        <v>447790.2</v>
      </c>
      <c r="AJ649">
        <v>482235.6</v>
      </c>
      <c r="AK649">
        <v>516681</v>
      </c>
      <c r="AL649">
        <v>551126.4</v>
      </c>
      <c r="AM649">
        <v>585571.80000000005</v>
      </c>
      <c r="AN649">
        <v>620017.19999999995</v>
      </c>
      <c r="AO649">
        <v>654462.6</v>
      </c>
      <c r="AP649">
        <v>688908</v>
      </c>
      <c r="AQ649">
        <v>688908</v>
      </c>
      <c r="AR649">
        <v>688908</v>
      </c>
      <c r="AS649">
        <v>688908</v>
      </c>
      <c r="AT649">
        <v>688908</v>
      </c>
      <c r="AU649">
        <v>688908</v>
      </c>
      <c r="AV649">
        <v>688908</v>
      </c>
      <c r="AW649">
        <v>688908</v>
      </c>
      <c r="AX649">
        <v>688908</v>
      </c>
      <c r="AY649">
        <v>688908</v>
      </c>
      <c r="AZ649">
        <v>688908</v>
      </c>
      <c r="BA649">
        <v>688908</v>
      </c>
      <c r="BB649">
        <v>688908</v>
      </c>
      <c r="BC649">
        <v>688908</v>
      </c>
      <c r="BD649">
        <v>688908</v>
      </c>
      <c r="BE649">
        <v>688908</v>
      </c>
      <c r="BF649">
        <v>688908</v>
      </c>
      <c r="BG649">
        <v>688908</v>
      </c>
      <c r="BH649">
        <v>688908</v>
      </c>
      <c r="BI649">
        <v>688908</v>
      </c>
      <c r="BJ649">
        <v>688908</v>
      </c>
      <c r="BK649">
        <v>688908</v>
      </c>
      <c r="BL649">
        <v>688908</v>
      </c>
      <c r="BM649">
        <v>688908</v>
      </c>
      <c r="BN649">
        <v>688908</v>
      </c>
      <c r="BO649">
        <v>688908</v>
      </c>
      <c r="BP649">
        <v>688908</v>
      </c>
      <c r="BQ649">
        <v>688908</v>
      </c>
      <c r="BR649">
        <v>688908</v>
      </c>
      <c r="BS649">
        <v>688908</v>
      </c>
      <c r="BT649">
        <v>688908</v>
      </c>
      <c r="BU649">
        <v>688908</v>
      </c>
      <c r="BV649">
        <v>688908</v>
      </c>
      <c r="BW649">
        <v>688908</v>
      </c>
      <c r="BX649">
        <v>688908</v>
      </c>
      <c r="BY649">
        <v>688908</v>
      </c>
      <c r="BZ649">
        <v>688908</v>
      </c>
      <c r="CA649">
        <v>688908</v>
      </c>
      <c r="CB649">
        <v>688908</v>
      </c>
      <c r="CC649">
        <v>688908</v>
      </c>
      <c r="CD649">
        <v>688908</v>
      </c>
      <c r="CE649">
        <v>688908</v>
      </c>
      <c r="CF649">
        <v>0</v>
      </c>
      <c r="CG649">
        <v>0</v>
      </c>
      <c r="CH649">
        <v>0</v>
      </c>
      <c r="CI649">
        <v>0</v>
      </c>
      <c r="CJ649">
        <v>0</v>
      </c>
      <c r="CK649">
        <v>0</v>
      </c>
      <c r="CL649">
        <v>0</v>
      </c>
      <c r="CM649">
        <v>0</v>
      </c>
      <c r="CN649">
        <v>0</v>
      </c>
      <c r="CO649">
        <v>0</v>
      </c>
      <c r="CP649">
        <v>0</v>
      </c>
      <c r="CQ649">
        <v>0</v>
      </c>
      <c r="CR649">
        <v>0</v>
      </c>
      <c r="CS649">
        <v>0</v>
      </c>
      <c r="CT649">
        <v>0</v>
      </c>
      <c r="CU649">
        <v>0</v>
      </c>
      <c r="CV649">
        <v>0</v>
      </c>
      <c r="CW649">
        <v>0</v>
      </c>
      <c r="CX649">
        <v>0</v>
      </c>
      <c r="CY649">
        <v>0</v>
      </c>
      <c r="CZ649">
        <v>0</v>
      </c>
      <c r="DA649">
        <v>0</v>
      </c>
      <c r="DB649">
        <v>0</v>
      </c>
      <c r="DC649">
        <v>0</v>
      </c>
      <c r="DD649">
        <v>0</v>
      </c>
      <c r="DE649">
        <v>0</v>
      </c>
      <c r="DF649">
        <v>0</v>
      </c>
      <c r="DG649">
        <v>0</v>
      </c>
      <c r="DH649">
        <v>0</v>
      </c>
      <c r="DI649">
        <v>0</v>
      </c>
      <c r="DJ649">
        <v>0</v>
      </c>
      <c r="DK649">
        <v>0</v>
      </c>
      <c r="DL649">
        <v>0</v>
      </c>
      <c r="DM649">
        <v>0</v>
      </c>
      <c r="DN649">
        <v>0</v>
      </c>
      <c r="DO649">
        <v>0</v>
      </c>
      <c r="DP649">
        <v>0</v>
      </c>
      <c r="DQ649">
        <v>0</v>
      </c>
      <c r="DR649">
        <v>0</v>
      </c>
      <c r="DS649">
        <v>0</v>
      </c>
      <c r="DT649">
        <v>0</v>
      </c>
      <c r="DU649">
        <v>0</v>
      </c>
      <c r="DV649">
        <v>0</v>
      </c>
      <c r="DW649">
        <v>0</v>
      </c>
      <c r="DX649">
        <v>0</v>
      </c>
      <c r="DY649">
        <v>0</v>
      </c>
      <c r="DZ649">
        <v>0</v>
      </c>
      <c r="EA649">
        <v>0</v>
      </c>
      <c r="EB649">
        <v>0</v>
      </c>
      <c r="EC649">
        <v>0</v>
      </c>
      <c r="EE649" s="95" t="s">
        <v>450</v>
      </c>
      <c r="EF649" t="s">
        <v>1349</v>
      </c>
      <c r="EG649">
        <v>1</v>
      </c>
      <c r="EH649">
        <v>39</v>
      </c>
      <c r="EI649" s="216" t="str">
        <f t="shared" si="12"/>
        <v>LTQ200139</v>
      </c>
      <c r="EJ649">
        <v>0</v>
      </c>
      <c r="EK649">
        <v>0</v>
      </c>
      <c r="EL649">
        <v>0</v>
      </c>
      <c r="EM649">
        <v>0</v>
      </c>
      <c r="EN649">
        <v>0</v>
      </c>
      <c r="EO649">
        <v>0</v>
      </c>
      <c r="EP649">
        <v>0</v>
      </c>
      <c r="EQ649">
        <v>0</v>
      </c>
      <c r="ER649">
        <v>0</v>
      </c>
      <c r="ES649">
        <v>0</v>
      </c>
      <c r="ET649">
        <v>0</v>
      </c>
      <c r="EU649">
        <v>0</v>
      </c>
      <c r="EV649">
        <v>0</v>
      </c>
      <c r="EW649">
        <v>0</v>
      </c>
      <c r="EX649">
        <v>0</v>
      </c>
      <c r="EY649">
        <v>0</v>
      </c>
      <c r="EZ649">
        <v>0</v>
      </c>
      <c r="FA649">
        <v>0</v>
      </c>
      <c r="FB649">
        <v>0</v>
      </c>
      <c r="FC649">
        <v>0</v>
      </c>
      <c r="FD649">
        <v>0</v>
      </c>
      <c r="FE649">
        <v>0</v>
      </c>
      <c r="FF649">
        <v>0</v>
      </c>
      <c r="FG649">
        <v>0</v>
      </c>
      <c r="FH649">
        <v>0</v>
      </c>
      <c r="FI649">
        <v>0</v>
      </c>
      <c r="FJ649">
        <v>0</v>
      </c>
      <c r="FK649">
        <v>0</v>
      </c>
      <c r="FL649">
        <v>0</v>
      </c>
      <c r="FM649">
        <v>0</v>
      </c>
      <c r="FN649">
        <v>0</v>
      </c>
      <c r="FO649">
        <v>0</v>
      </c>
      <c r="FP649">
        <v>0</v>
      </c>
      <c r="FQ649">
        <v>0</v>
      </c>
      <c r="FR649">
        <v>0</v>
      </c>
      <c r="FS649">
        <v>0</v>
      </c>
      <c r="FT649">
        <v>0</v>
      </c>
      <c r="FU649">
        <v>0</v>
      </c>
      <c r="FV649">
        <v>0</v>
      </c>
      <c r="FW649">
        <v>0</v>
      </c>
      <c r="FX649">
        <v>0</v>
      </c>
      <c r="FY649">
        <v>0</v>
      </c>
      <c r="FZ649">
        <v>0</v>
      </c>
      <c r="GA649">
        <v>0</v>
      </c>
      <c r="GB649">
        <v>0</v>
      </c>
      <c r="GC649">
        <v>0</v>
      </c>
      <c r="GD649">
        <v>0</v>
      </c>
      <c r="GE649">
        <v>0</v>
      </c>
      <c r="GF649">
        <v>0</v>
      </c>
      <c r="GG649">
        <v>0</v>
      </c>
      <c r="GH649">
        <v>0</v>
      </c>
      <c r="GI649">
        <v>0</v>
      </c>
      <c r="GJ649">
        <v>0</v>
      </c>
      <c r="GK649">
        <v>0</v>
      </c>
      <c r="GL649">
        <v>0</v>
      </c>
      <c r="GM649">
        <v>0</v>
      </c>
      <c r="GN649">
        <v>0</v>
      </c>
      <c r="GO649">
        <v>0</v>
      </c>
      <c r="GP649">
        <v>0</v>
      </c>
      <c r="GQ649">
        <v>0</v>
      </c>
      <c r="GR649">
        <v>688908</v>
      </c>
      <c r="GS649">
        <v>0</v>
      </c>
      <c r="GT649">
        <v>0</v>
      </c>
      <c r="GU649">
        <v>0</v>
      </c>
      <c r="GV649">
        <v>0</v>
      </c>
      <c r="GW649">
        <v>0</v>
      </c>
      <c r="GX649">
        <v>0</v>
      </c>
      <c r="GY649">
        <v>0</v>
      </c>
      <c r="GZ649">
        <v>0</v>
      </c>
      <c r="HA649">
        <v>0</v>
      </c>
      <c r="HB649">
        <v>0</v>
      </c>
      <c r="HC649">
        <v>0</v>
      </c>
      <c r="HD649">
        <v>0</v>
      </c>
      <c r="HE649">
        <v>0</v>
      </c>
      <c r="HF649">
        <v>0</v>
      </c>
      <c r="HG649">
        <v>0</v>
      </c>
      <c r="HH649">
        <v>0</v>
      </c>
      <c r="HI649">
        <v>0</v>
      </c>
      <c r="HJ649">
        <v>0</v>
      </c>
      <c r="HK649">
        <v>0</v>
      </c>
      <c r="HL649">
        <v>0</v>
      </c>
      <c r="HM649">
        <v>0</v>
      </c>
      <c r="HN649">
        <v>0</v>
      </c>
      <c r="HO649">
        <v>0</v>
      </c>
      <c r="HP649">
        <v>0</v>
      </c>
      <c r="HQ649">
        <v>0</v>
      </c>
      <c r="HR649">
        <v>0</v>
      </c>
      <c r="HS649">
        <v>0</v>
      </c>
      <c r="HT649">
        <v>0</v>
      </c>
      <c r="HU649">
        <v>0</v>
      </c>
      <c r="HV649">
        <v>0</v>
      </c>
      <c r="HW649">
        <v>0</v>
      </c>
      <c r="HX649">
        <v>0</v>
      </c>
      <c r="HY649">
        <v>0</v>
      </c>
      <c r="HZ649">
        <v>0</v>
      </c>
      <c r="IA649">
        <v>0</v>
      </c>
      <c r="IB649">
        <v>0</v>
      </c>
      <c r="IC649">
        <v>0</v>
      </c>
      <c r="ID649">
        <v>0</v>
      </c>
      <c r="IE649">
        <v>0</v>
      </c>
      <c r="IF649">
        <v>0</v>
      </c>
      <c r="IG649">
        <v>0</v>
      </c>
      <c r="IH649">
        <v>0</v>
      </c>
      <c r="II649">
        <v>0</v>
      </c>
      <c r="IJ649">
        <v>0</v>
      </c>
      <c r="IK649">
        <v>0</v>
      </c>
      <c r="IL649">
        <v>0</v>
      </c>
      <c r="IM649">
        <v>0</v>
      </c>
      <c r="IN649">
        <v>0</v>
      </c>
      <c r="IO649">
        <v>0</v>
      </c>
      <c r="IP649">
        <v>0</v>
      </c>
    </row>
    <row r="650" spans="18:250" ht="16.5" hidden="1" customHeight="1">
      <c r="R650" s="95" t="s">
        <v>450</v>
      </c>
      <c r="S650" t="s">
        <v>1349</v>
      </c>
      <c r="T650">
        <v>1</v>
      </c>
      <c r="U650">
        <v>40</v>
      </c>
      <c r="V650" s="214" t="str">
        <f t="shared" si="11"/>
        <v>LTQ200140</v>
      </c>
      <c r="W650">
        <v>35169.599999999999</v>
      </c>
      <c r="X650">
        <v>70339.199999999997</v>
      </c>
      <c r="Y650">
        <v>105508.8</v>
      </c>
      <c r="Z650">
        <v>140678.39999999999</v>
      </c>
      <c r="AA650">
        <v>175848</v>
      </c>
      <c r="AB650">
        <v>211017.60000000001</v>
      </c>
      <c r="AC650">
        <v>246187.2</v>
      </c>
      <c r="AD650">
        <v>281356.79999999999</v>
      </c>
      <c r="AE650">
        <v>316526.40000000002</v>
      </c>
      <c r="AF650">
        <v>351696</v>
      </c>
      <c r="AG650">
        <v>386865.6</v>
      </c>
      <c r="AH650">
        <v>422035.20000000001</v>
      </c>
      <c r="AI650">
        <v>457204.8</v>
      </c>
      <c r="AJ650">
        <v>492374.4</v>
      </c>
      <c r="AK650">
        <v>527544</v>
      </c>
      <c r="AL650">
        <v>562713.59999999998</v>
      </c>
      <c r="AM650">
        <v>597883.19999999995</v>
      </c>
      <c r="AN650">
        <v>633052.80000000005</v>
      </c>
      <c r="AO650">
        <v>668222.4</v>
      </c>
      <c r="AP650">
        <v>703392</v>
      </c>
      <c r="AQ650">
        <v>703392</v>
      </c>
      <c r="AR650">
        <v>703392</v>
      </c>
      <c r="AS650">
        <v>703392</v>
      </c>
      <c r="AT650">
        <v>703392</v>
      </c>
      <c r="AU650">
        <v>703392</v>
      </c>
      <c r="AV650">
        <v>703392</v>
      </c>
      <c r="AW650">
        <v>703392</v>
      </c>
      <c r="AX650">
        <v>703392</v>
      </c>
      <c r="AY650">
        <v>703392</v>
      </c>
      <c r="AZ650">
        <v>703392</v>
      </c>
      <c r="BA650">
        <v>703392</v>
      </c>
      <c r="BB650">
        <v>703392</v>
      </c>
      <c r="BC650">
        <v>703392</v>
      </c>
      <c r="BD650">
        <v>703392</v>
      </c>
      <c r="BE650">
        <v>703392</v>
      </c>
      <c r="BF650">
        <v>703392</v>
      </c>
      <c r="BG650">
        <v>703392</v>
      </c>
      <c r="BH650">
        <v>703392</v>
      </c>
      <c r="BI650">
        <v>703392</v>
      </c>
      <c r="BJ650">
        <v>703392</v>
      </c>
      <c r="BK650">
        <v>703392</v>
      </c>
      <c r="BL650">
        <v>703392</v>
      </c>
      <c r="BM650">
        <v>703392</v>
      </c>
      <c r="BN650">
        <v>703392</v>
      </c>
      <c r="BO650">
        <v>703392</v>
      </c>
      <c r="BP650">
        <v>703392</v>
      </c>
      <c r="BQ650">
        <v>703392</v>
      </c>
      <c r="BR650">
        <v>703392</v>
      </c>
      <c r="BS650">
        <v>703392</v>
      </c>
      <c r="BT650">
        <v>703392</v>
      </c>
      <c r="BU650">
        <v>703392</v>
      </c>
      <c r="BV650">
        <v>703392</v>
      </c>
      <c r="BW650">
        <v>703392</v>
      </c>
      <c r="BX650">
        <v>703392</v>
      </c>
      <c r="BY650">
        <v>703392</v>
      </c>
      <c r="BZ650">
        <v>703392</v>
      </c>
      <c r="CA650">
        <v>703392</v>
      </c>
      <c r="CB650">
        <v>703392</v>
      </c>
      <c r="CC650">
        <v>703392</v>
      </c>
      <c r="CD650">
        <v>703392</v>
      </c>
      <c r="CE650">
        <v>0</v>
      </c>
      <c r="CF650">
        <v>0</v>
      </c>
      <c r="CG650">
        <v>0</v>
      </c>
      <c r="CH650">
        <v>0</v>
      </c>
      <c r="CI650">
        <v>0</v>
      </c>
      <c r="CJ650">
        <v>0</v>
      </c>
      <c r="CK650">
        <v>0</v>
      </c>
      <c r="CL650">
        <v>0</v>
      </c>
      <c r="CM650">
        <v>0</v>
      </c>
      <c r="CN650">
        <v>0</v>
      </c>
      <c r="CO650">
        <v>0</v>
      </c>
      <c r="CP650">
        <v>0</v>
      </c>
      <c r="CQ650">
        <v>0</v>
      </c>
      <c r="CR650">
        <v>0</v>
      </c>
      <c r="CS650">
        <v>0</v>
      </c>
      <c r="CT650">
        <v>0</v>
      </c>
      <c r="CU650">
        <v>0</v>
      </c>
      <c r="CV650">
        <v>0</v>
      </c>
      <c r="CW650">
        <v>0</v>
      </c>
      <c r="CX650">
        <v>0</v>
      </c>
      <c r="CY650">
        <v>0</v>
      </c>
      <c r="CZ650">
        <v>0</v>
      </c>
      <c r="DA650">
        <v>0</v>
      </c>
      <c r="DB650">
        <v>0</v>
      </c>
      <c r="DC650">
        <v>0</v>
      </c>
      <c r="DD650">
        <v>0</v>
      </c>
      <c r="DE650">
        <v>0</v>
      </c>
      <c r="DF650">
        <v>0</v>
      </c>
      <c r="DG650">
        <v>0</v>
      </c>
      <c r="DH650">
        <v>0</v>
      </c>
      <c r="DI650">
        <v>0</v>
      </c>
      <c r="DJ650">
        <v>0</v>
      </c>
      <c r="DK650">
        <v>0</v>
      </c>
      <c r="DL650">
        <v>0</v>
      </c>
      <c r="DM650">
        <v>0</v>
      </c>
      <c r="DN650">
        <v>0</v>
      </c>
      <c r="DO650">
        <v>0</v>
      </c>
      <c r="DP650">
        <v>0</v>
      </c>
      <c r="DQ650">
        <v>0</v>
      </c>
      <c r="DR650">
        <v>0</v>
      </c>
      <c r="DS650">
        <v>0</v>
      </c>
      <c r="DT650">
        <v>0</v>
      </c>
      <c r="DU650">
        <v>0</v>
      </c>
      <c r="DV650">
        <v>0</v>
      </c>
      <c r="DW650">
        <v>0</v>
      </c>
      <c r="DX650">
        <v>0</v>
      </c>
      <c r="DY650">
        <v>0</v>
      </c>
      <c r="DZ650">
        <v>0</v>
      </c>
      <c r="EA650">
        <v>0</v>
      </c>
      <c r="EB650">
        <v>0</v>
      </c>
      <c r="EC650">
        <v>0</v>
      </c>
      <c r="EE650" s="95" t="s">
        <v>450</v>
      </c>
      <c r="EF650" t="s">
        <v>1349</v>
      </c>
      <c r="EG650">
        <v>1</v>
      </c>
      <c r="EH650">
        <v>40</v>
      </c>
      <c r="EI650" s="216" t="str">
        <f t="shared" si="12"/>
        <v>LTQ200140</v>
      </c>
      <c r="EJ650">
        <v>0</v>
      </c>
      <c r="EK650">
        <v>0</v>
      </c>
      <c r="EL650">
        <v>0</v>
      </c>
      <c r="EM650">
        <v>0</v>
      </c>
      <c r="EN650">
        <v>0</v>
      </c>
      <c r="EO650">
        <v>0</v>
      </c>
      <c r="EP650">
        <v>0</v>
      </c>
      <c r="EQ650">
        <v>0</v>
      </c>
      <c r="ER650">
        <v>0</v>
      </c>
      <c r="ES650">
        <v>0</v>
      </c>
      <c r="ET650">
        <v>0</v>
      </c>
      <c r="EU650">
        <v>0</v>
      </c>
      <c r="EV650">
        <v>0</v>
      </c>
      <c r="EW650">
        <v>0</v>
      </c>
      <c r="EX650">
        <v>0</v>
      </c>
      <c r="EY650">
        <v>0</v>
      </c>
      <c r="EZ650">
        <v>0</v>
      </c>
      <c r="FA650">
        <v>0</v>
      </c>
      <c r="FB650">
        <v>0</v>
      </c>
      <c r="FC650">
        <v>0</v>
      </c>
      <c r="FD650">
        <v>0</v>
      </c>
      <c r="FE650">
        <v>0</v>
      </c>
      <c r="FF650">
        <v>0</v>
      </c>
      <c r="FG650">
        <v>0</v>
      </c>
      <c r="FH650">
        <v>0</v>
      </c>
      <c r="FI650">
        <v>0</v>
      </c>
      <c r="FJ650">
        <v>0</v>
      </c>
      <c r="FK650">
        <v>0</v>
      </c>
      <c r="FL650">
        <v>0</v>
      </c>
      <c r="FM650">
        <v>0</v>
      </c>
      <c r="FN650">
        <v>0</v>
      </c>
      <c r="FO650">
        <v>0</v>
      </c>
      <c r="FP650">
        <v>0</v>
      </c>
      <c r="FQ650">
        <v>0</v>
      </c>
      <c r="FR650">
        <v>0</v>
      </c>
      <c r="FS650">
        <v>0</v>
      </c>
      <c r="FT650">
        <v>0</v>
      </c>
      <c r="FU650">
        <v>0</v>
      </c>
      <c r="FV650">
        <v>0</v>
      </c>
      <c r="FW650">
        <v>0</v>
      </c>
      <c r="FX650">
        <v>0</v>
      </c>
      <c r="FY650">
        <v>0</v>
      </c>
      <c r="FZ650">
        <v>0</v>
      </c>
      <c r="GA650">
        <v>0</v>
      </c>
      <c r="GB650">
        <v>0</v>
      </c>
      <c r="GC650">
        <v>0</v>
      </c>
      <c r="GD650">
        <v>0</v>
      </c>
      <c r="GE650">
        <v>0</v>
      </c>
      <c r="GF650">
        <v>0</v>
      </c>
      <c r="GG650">
        <v>0</v>
      </c>
      <c r="GH650">
        <v>0</v>
      </c>
      <c r="GI650">
        <v>0</v>
      </c>
      <c r="GJ650">
        <v>0</v>
      </c>
      <c r="GK650">
        <v>0</v>
      </c>
      <c r="GL650">
        <v>0</v>
      </c>
      <c r="GM650">
        <v>0</v>
      </c>
      <c r="GN650">
        <v>0</v>
      </c>
      <c r="GO650">
        <v>0</v>
      </c>
      <c r="GP650">
        <v>0</v>
      </c>
      <c r="GQ650">
        <v>703392</v>
      </c>
      <c r="GR650">
        <v>0</v>
      </c>
      <c r="GS650">
        <v>0</v>
      </c>
      <c r="GT650">
        <v>0</v>
      </c>
      <c r="GU650">
        <v>0</v>
      </c>
      <c r="GV650">
        <v>0</v>
      </c>
      <c r="GW650">
        <v>0</v>
      </c>
      <c r="GX650">
        <v>0</v>
      </c>
      <c r="GY650">
        <v>0</v>
      </c>
      <c r="GZ650">
        <v>0</v>
      </c>
      <c r="HA650">
        <v>0</v>
      </c>
      <c r="HB650">
        <v>0</v>
      </c>
      <c r="HC650">
        <v>0</v>
      </c>
      <c r="HD650">
        <v>0</v>
      </c>
      <c r="HE650">
        <v>0</v>
      </c>
      <c r="HF650">
        <v>0</v>
      </c>
      <c r="HG650">
        <v>0</v>
      </c>
      <c r="HH650">
        <v>0</v>
      </c>
      <c r="HI650">
        <v>0</v>
      </c>
      <c r="HJ650">
        <v>0</v>
      </c>
      <c r="HK650">
        <v>0</v>
      </c>
      <c r="HL650">
        <v>0</v>
      </c>
      <c r="HM650">
        <v>0</v>
      </c>
      <c r="HN650">
        <v>0</v>
      </c>
      <c r="HO650">
        <v>0</v>
      </c>
      <c r="HP650">
        <v>0</v>
      </c>
      <c r="HQ650">
        <v>0</v>
      </c>
      <c r="HR650">
        <v>0</v>
      </c>
      <c r="HS650">
        <v>0</v>
      </c>
      <c r="HT650">
        <v>0</v>
      </c>
      <c r="HU650">
        <v>0</v>
      </c>
      <c r="HV650">
        <v>0</v>
      </c>
      <c r="HW650">
        <v>0</v>
      </c>
      <c r="HX650">
        <v>0</v>
      </c>
      <c r="HY650">
        <v>0</v>
      </c>
      <c r="HZ650">
        <v>0</v>
      </c>
      <c r="IA650">
        <v>0</v>
      </c>
      <c r="IB650">
        <v>0</v>
      </c>
      <c r="IC650">
        <v>0</v>
      </c>
      <c r="ID650">
        <v>0</v>
      </c>
      <c r="IE650">
        <v>0</v>
      </c>
      <c r="IF650">
        <v>0</v>
      </c>
      <c r="IG650">
        <v>0</v>
      </c>
      <c r="IH650">
        <v>0</v>
      </c>
      <c r="II650">
        <v>0</v>
      </c>
      <c r="IJ650">
        <v>0</v>
      </c>
      <c r="IK650">
        <v>0</v>
      </c>
      <c r="IL650">
        <v>0</v>
      </c>
      <c r="IM650">
        <v>0</v>
      </c>
      <c r="IN650">
        <v>0</v>
      </c>
      <c r="IO650">
        <v>0</v>
      </c>
      <c r="IP650">
        <v>0</v>
      </c>
    </row>
    <row r="651" spans="18:250" ht="16.5" hidden="1" customHeight="1">
      <c r="R651" s="95" t="s">
        <v>450</v>
      </c>
      <c r="S651" t="s">
        <v>1349</v>
      </c>
      <c r="T651">
        <v>1</v>
      </c>
      <c r="U651">
        <v>41</v>
      </c>
      <c r="V651" s="214" t="str">
        <f t="shared" si="11"/>
        <v>LTQ200141</v>
      </c>
      <c r="W651">
        <v>36740.400000000001</v>
      </c>
      <c r="X651">
        <v>73480.800000000003</v>
      </c>
      <c r="Y651">
        <v>110221.2</v>
      </c>
      <c r="Z651">
        <v>146961.60000000001</v>
      </c>
      <c r="AA651">
        <v>183702</v>
      </c>
      <c r="AB651">
        <v>220442.4</v>
      </c>
      <c r="AC651">
        <v>257182.8</v>
      </c>
      <c r="AD651">
        <v>293923.20000000001</v>
      </c>
      <c r="AE651">
        <v>330663.59999999998</v>
      </c>
      <c r="AF651">
        <v>367404</v>
      </c>
      <c r="AG651">
        <v>404144.4</v>
      </c>
      <c r="AH651">
        <v>440884.8</v>
      </c>
      <c r="AI651">
        <v>477625.2</v>
      </c>
      <c r="AJ651">
        <v>514365.6</v>
      </c>
      <c r="AK651">
        <v>551106</v>
      </c>
      <c r="AL651">
        <v>587846.40000000002</v>
      </c>
      <c r="AM651">
        <v>624586.80000000005</v>
      </c>
      <c r="AN651">
        <v>661327.19999999995</v>
      </c>
      <c r="AO651">
        <v>698067.6</v>
      </c>
      <c r="AP651">
        <v>734808</v>
      </c>
      <c r="AQ651">
        <v>734808</v>
      </c>
      <c r="AR651">
        <v>734808</v>
      </c>
      <c r="AS651">
        <v>734808</v>
      </c>
      <c r="AT651">
        <v>734808</v>
      </c>
      <c r="AU651">
        <v>734808</v>
      </c>
      <c r="AV651">
        <v>734808</v>
      </c>
      <c r="AW651">
        <v>734808</v>
      </c>
      <c r="AX651">
        <v>734808</v>
      </c>
      <c r="AY651">
        <v>734808</v>
      </c>
      <c r="AZ651">
        <v>734808</v>
      </c>
      <c r="BA651">
        <v>734808</v>
      </c>
      <c r="BB651">
        <v>734808</v>
      </c>
      <c r="BC651">
        <v>734808</v>
      </c>
      <c r="BD651">
        <v>734808</v>
      </c>
      <c r="BE651">
        <v>734808</v>
      </c>
      <c r="BF651">
        <v>734808</v>
      </c>
      <c r="BG651">
        <v>734808</v>
      </c>
      <c r="BH651">
        <v>734808</v>
      </c>
      <c r="BI651">
        <v>734808</v>
      </c>
      <c r="BJ651">
        <v>734808</v>
      </c>
      <c r="BK651">
        <v>734808</v>
      </c>
      <c r="BL651">
        <v>734808</v>
      </c>
      <c r="BM651">
        <v>734808</v>
      </c>
      <c r="BN651">
        <v>734808</v>
      </c>
      <c r="BO651">
        <v>734808</v>
      </c>
      <c r="BP651">
        <v>734808</v>
      </c>
      <c r="BQ651">
        <v>734808</v>
      </c>
      <c r="BR651">
        <v>734808</v>
      </c>
      <c r="BS651">
        <v>734808</v>
      </c>
      <c r="BT651">
        <v>734808</v>
      </c>
      <c r="BU651">
        <v>734808</v>
      </c>
      <c r="BV651">
        <v>734808</v>
      </c>
      <c r="BW651">
        <v>734808</v>
      </c>
      <c r="BX651">
        <v>734808</v>
      </c>
      <c r="BY651">
        <v>734808</v>
      </c>
      <c r="BZ651">
        <v>734808</v>
      </c>
      <c r="CA651">
        <v>734808</v>
      </c>
      <c r="CB651">
        <v>734808</v>
      </c>
      <c r="CC651">
        <v>734808</v>
      </c>
      <c r="CD651">
        <v>0</v>
      </c>
      <c r="CE651">
        <v>0</v>
      </c>
      <c r="CF651">
        <v>0</v>
      </c>
      <c r="CG651">
        <v>0</v>
      </c>
      <c r="CH651">
        <v>0</v>
      </c>
      <c r="CI651">
        <v>0</v>
      </c>
      <c r="CJ651">
        <v>0</v>
      </c>
      <c r="CK651">
        <v>0</v>
      </c>
      <c r="CL651">
        <v>0</v>
      </c>
      <c r="CM651">
        <v>0</v>
      </c>
      <c r="CN651">
        <v>0</v>
      </c>
      <c r="CO651">
        <v>0</v>
      </c>
      <c r="CP651">
        <v>0</v>
      </c>
      <c r="CQ651">
        <v>0</v>
      </c>
      <c r="CR651">
        <v>0</v>
      </c>
      <c r="CS651">
        <v>0</v>
      </c>
      <c r="CT651">
        <v>0</v>
      </c>
      <c r="CU651">
        <v>0</v>
      </c>
      <c r="CV651">
        <v>0</v>
      </c>
      <c r="CW651">
        <v>0</v>
      </c>
      <c r="CX651">
        <v>0</v>
      </c>
      <c r="CY651">
        <v>0</v>
      </c>
      <c r="CZ651">
        <v>0</v>
      </c>
      <c r="DA651">
        <v>0</v>
      </c>
      <c r="DB651">
        <v>0</v>
      </c>
      <c r="DC651">
        <v>0</v>
      </c>
      <c r="DD651">
        <v>0</v>
      </c>
      <c r="DE651">
        <v>0</v>
      </c>
      <c r="DF651">
        <v>0</v>
      </c>
      <c r="DG651">
        <v>0</v>
      </c>
      <c r="DH651">
        <v>0</v>
      </c>
      <c r="DI651">
        <v>0</v>
      </c>
      <c r="DJ651">
        <v>0</v>
      </c>
      <c r="DK651">
        <v>0</v>
      </c>
      <c r="DL651">
        <v>0</v>
      </c>
      <c r="DM651">
        <v>0</v>
      </c>
      <c r="DN651">
        <v>0</v>
      </c>
      <c r="DO651">
        <v>0</v>
      </c>
      <c r="DP651">
        <v>0</v>
      </c>
      <c r="DQ651">
        <v>0</v>
      </c>
      <c r="DR651">
        <v>0</v>
      </c>
      <c r="DS651">
        <v>0</v>
      </c>
      <c r="DT651">
        <v>0</v>
      </c>
      <c r="DU651">
        <v>0</v>
      </c>
      <c r="DV651">
        <v>0</v>
      </c>
      <c r="DW651">
        <v>0</v>
      </c>
      <c r="DX651">
        <v>0</v>
      </c>
      <c r="DY651">
        <v>0</v>
      </c>
      <c r="DZ651">
        <v>0</v>
      </c>
      <c r="EA651">
        <v>0</v>
      </c>
      <c r="EB651">
        <v>0</v>
      </c>
      <c r="EC651">
        <v>0</v>
      </c>
      <c r="EE651" s="95" t="s">
        <v>450</v>
      </c>
      <c r="EF651" t="s">
        <v>1349</v>
      </c>
      <c r="EG651">
        <v>1</v>
      </c>
      <c r="EH651">
        <v>41</v>
      </c>
      <c r="EI651" s="216" t="str">
        <f t="shared" si="12"/>
        <v>LTQ200141</v>
      </c>
      <c r="EJ651">
        <v>0</v>
      </c>
      <c r="EK651">
        <v>0</v>
      </c>
      <c r="EL651">
        <v>0</v>
      </c>
      <c r="EM651">
        <v>0</v>
      </c>
      <c r="EN651">
        <v>0</v>
      </c>
      <c r="EO651">
        <v>0</v>
      </c>
      <c r="EP651">
        <v>0</v>
      </c>
      <c r="EQ651">
        <v>0</v>
      </c>
      <c r="ER651">
        <v>0</v>
      </c>
      <c r="ES651">
        <v>0</v>
      </c>
      <c r="ET651">
        <v>0</v>
      </c>
      <c r="EU651">
        <v>0</v>
      </c>
      <c r="EV651">
        <v>0</v>
      </c>
      <c r="EW651">
        <v>0</v>
      </c>
      <c r="EX651">
        <v>0</v>
      </c>
      <c r="EY651">
        <v>0</v>
      </c>
      <c r="EZ651">
        <v>0</v>
      </c>
      <c r="FA651">
        <v>0</v>
      </c>
      <c r="FB651">
        <v>0</v>
      </c>
      <c r="FC651">
        <v>0</v>
      </c>
      <c r="FD651">
        <v>0</v>
      </c>
      <c r="FE651">
        <v>0</v>
      </c>
      <c r="FF651">
        <v>0</v>
      </c>
      <c r="FG651">
        <v>0</v>
      </c>
      <c r="FH651">
        <v>0</v>
      </c>
      <c r="FI651">
        <v>0</v>
      </c>
      <c r="FJ651">
        <v>0</v>
      </c>
      <c r="FK651">
        <v>0</v>
      </c>
      <c r="FL651">
        <v>0</v>
      </c>
      <c r="FM651">
        <v>0</v>
      </c>
      <c r="FN651">
        <v>0</v>
      </c>
      <c r="FO651">
        <v>0</v>
      </c>
      <c r="FP651">
        <v>0</v>
      </c>
      <c r="FQ651">
        <v>0</v>
      </c>
      <c r="FR651">
        <v>0</v>
      </c>
      <c r="FS651">
        <v>0</v>
      </c>
      <c r="FT651">
        <v>0</v>
      </c>
      <c r="FU651">
        <v>0</v>
      </c>
      <c r="FV651">
        <v>0</v>
      </c>
      <c r="FW651">
        <v>0</v>
      </c>
      <c r="FX651">
        <v>0</v>
      </c>
      <c r="FY651">
        <v>0</v>
      </c>
      <c r="FZ651">
        <v>0</v>
      </c>
      <c r="GA651">
        <v>0</v>
      </c>
      <c r="GB651">
        <v>0</v>
      </c>
      <c r="GC651">
        <v>0</v>
      </c>
      <c r="GD651">
        <v>0</v>
      </c>
      <c r="GE651">
        <v>0</v>
      </c>
      <c r="GF651">
        <v>0</v>
      </c>
      <c r="GG651">
        <v>0</v>
      </c>
      <c r="GH651">
        <v>0</v>
      </c>
      <c r="GI651">
        <v>0</v>
      </c>
      <c r="GJ651">
        <v>0</v>
      </c>
      <c r="GK651">
        <v>0</v>
      </c>
      <c r="GL651">
        <v>0</v>
      </c>
      <c r="GM651">
        <v>0</v>
      </c>
      <c r="GN651">
        <v>0</v>
      </c>
      <c r="GO651">
        <v>0</v>
      </c>
      <c r="GP651">
        <v>734808</v>
      </c>
      <c r="GQ651">
        <v>0</v>
      </c>
      <c r="GR651">
        <v>0</v>
      </c>
      <c r="GS651">
        <v>0</v>
      </c>
      <c r="GT651">
        <v>0</v>
      </c>
      <c r="GU651">
        <v>0</v>
      </c>
      <c r="GV651">
        <v>0</v>
      </c>
      <c r="GW651">
        <v>0</v>
      </c>
      <c r="GX651">
        <v>0</v>
      </c>
      <c r="GY651">
        <v>0</v>
      </c>
      <c r="GZ651">
        <v>0</v>
      </c>
      <c r="HA651">
        <v>0</v>
      </c>
      <c r="HB651">
        <v>0</v>
      </c>
      <c r="HC651">
        <v>0</v>
      </c>
      <c r="HD651">
        <v>0</v>
      </c>
      <c r="HE651">
        <v>0</v>
      </c>
      <c r="HF651">
        <v>0</v>
      </c>
      <c r="HG651">
        <v>0</v>
      </c>
      <c r="HH651">
        <v>0</v>
      </c>
      <c r="HI651">
        <v>0</v>
      </c>
      <c r="HJ651">
        <v>0</v>
      </c>
      <c r="HK651">
        <v>0</v>
      </c>
      <c r="HL651">
        <v>0</v>
      </c>
      <c r="HM651">
        <v>0</v>
      </c>
      <c r="HN651">
        <v>0</v>
      </c>
      <c r="HO651">
        <v>0</v>
      </c>
      <c r="HP651">
        <v>0</v>
      </c>
      <c r="HQ651">
        <v>0</v>
      </c>
      <c r="HR651">
        <v>0</v>
      </c>
      <c r="HS651">
        <v>0</v>
      </c>
      <c r="HT651">
        <v>0</v>
      </c>
      <c r="HU651">
        <v>0</v>
      </c>
      <c r="HV651">
        <v>0</v>
      </c>
      <c r="HW651">
        <v>0</v>
      </c>
      <c r="HX651">
        <v>0</v>
      </c>
      <c r="HY651">
        <v>0</v>
      </c>
      <c r="HZ651">
        <v>0</v>
      </c>
      <c r="IA651">
        <v>0</v>
      </c>
      <c r="IB651">
        <v>0</v>
      </c>
      <c r="IC651">
        <v>0</v>
      </c>
      <c r="ID651">
        <v>0</v>
      </c>
      <c r="IE651">
        <v>0</v>
      </c>
      <c r="IF651">
        <v>0</v>
      </c>
      <c r="IG651">
        <v>0</v>
      </c>
      <c r="IH651">
        <v>0</v>
      </c>
      <c r="II651">
        <v>0</v>
      </c>
      <c r="IJ651">
        <v>0</v>
      </c>
      <c r="IK651">
        <v>0</v>
      </c>
      <c r="IL651">
        <v>0</v>
      </c>
      <c r="IM651">
        <v>0</v>
      </c>
      <c r="IN651">
        <v>0</v>
      </c>
      <c r="IO651">
        <v>0</v>
      </c>
      <c r="IP651">
        <v>0</v>
      </c>
    </row>
    <row r="652" spans="18:250" ht="16.5" hidden="1" customHeight="1">
      <c r="R652" s="95" t="s">
        <v>450</v>
      </c>
      <c r="S652" t="s">
        <v>1349</v>
      </c>
      <c r="T652">
        <v>1</v>
      </c>
      <c r="U652">
        <v>42</v>
      </c>
      <c r="V652" s="214" t="str">
        <f t="shared" si="11"/>
        <v>LTQ200142</v>
      </c>
      <c r="W652">
        <v>38413.199999999997</v>
      </c>
      <c r="X652">
        <v>76826.399999999994</v>
      </c>
      <c r="Y652">
        <v>115239.6</v>
      </c>
      <c r="Z652">
        <v>153652.79999999999</v>
      </c>
      <c r="AA652">
        <v>192066</v>
      </c>
      <c r="AB652">
        <v>230479.2</v>
      </c>
      <c r="AC652">
        <v>268892.40000000002</v>
      </c>
      <c r="AD652">
        <v>307305.59999999998</v>
      </c>
      <c r="AE652">
        <v>345718.8</v>
      </c>
      <c r="AF652">
        <v>384132</v>
      </c>
      <c r="AG652">
        <v>422545.2</v>
      </c>
      <c r="AH652">
        <v>460958.4</v>
      </c>
      <c r="AI652">
        <v>499371.6</v>
      </c>
      <c r="AJ652">
        <v>537784.80000000005</v>
      </c>
      <c r="AK652">
        <v>576198</v>
      </c>
      <c r="AL652">
        <v>614611.19999999995</v>
      </c>
      <c r="AM652">
        <v>653024.4</v>
      </c>
      <c r="AN652">
        <v>691437.6</v>
      </c>
      <c r="AO652">
        <v>729850.8</v>
      </c>
      <c r="AP652">
        <v>768264</v>
      </c>
      <c r="AQ652">
        <v>768264</v>
      </c>
      <c r="AR652">
        <v>768264</v>
      </c>
      <c r="AS652">
        <v>768264</v>
      </c>
      <c r="AT652">
        <v>768264</v>
      </c>
      <c r="AU652">
        <v>768264</v>
      </c>
      <c r="AV652">
        <v>768264</v>
      </c>
      <c r="AW652">
        <v>768264</v>
      </c>
      <c r="AX652">
        <v>768264</v>
      </c>
      <c r="AY652">
        <v>768264</v>
      </c>
      <c r="AZ652">
        <v>768264</v>
      </c>
      <c r="BA652">
        <v>768264</v>
      </c>
      <c r="BB652">
        <v>768264</v>
      </c>
      <c r="BC652">
        <v>768264</v>
      </c>
      <c r="BD652">
        <v>768264</v>
      </c>
      <c r="BE652">
        <v>768264</v>
      </c>
      <c r="BF652">
        <v>768264</v>
      </c>
      <c r="BG652">
        <v>768264</v>
      </c>
      <c r="BH652">
        <v>768264</v>
      </c>
      <c r="BI652">
        <v>768264</v>
      </c>
      <c r="BJ652">
        <v>768264</v>
      </c>
      <c r="BK652">
        <v>768264</v>
      </c>
      <c r="BL652">
        <v>768264</v>
      </c>
      <c r="BM652">
        <v>768264</v>
      </c>
      <c r="BN652">
        <v>768264</v>
      </c>
      <c r="BO652">
        <v>768264</v>
      </c>
      <c r="BP652">
        <v>768264</v>
      </c>
      <c r="BQ652">
        <v>768264</v>
      </c>
      <c r="BR652">
        <v>768264</v>
      </c>
      <c r="BS652">
        <v>768264</v>
      </c>
      <c r="BT652">
        <v>768264</v>
      </c>
      <c r="BU652">
        <v>768264</v>
      </c>
      <c r="BV652">
        <v>768264</v>
      </c>
      <c r="BW652">
        <v>768264</v>
      </c>
      <c r="BX652">
        <v>768264</v>
      </c>
      <c r="BY652">
        <v>768264</v>
      </c>
      <c r="BZ652">
        <v>768264</v>
      </c>
      <c r="CA652">
        <v>768264</v>
      </c>
      <c r="CB652">
        <v>768264</v>
      </c>
      <c r="CC652">
        <v>0</v>
      </c>
      <c r="CD652">
        <v>0</v>
      </c>
      <c r="CE652">
        <v>0</v>
      </c>
      <c r="CF652">
        <v>0</v>
      </c>
      <c r="CG652">
        <v>0</v>
      </c>
      <c r="CH652">
        <v>0</v>
      </c>
      <c r="CI652">
        <v>0</v>
      </c>
      <c r="CJ652">
        <v>0</v>
      </c>
      <c r="CK652">
        <v>0</v>
      </c>
      <c r="CL652">
        <v>0</v>
      </c>
      <c r="CM652">
        <v>0</v>
      </c>
      <c r="CN652">
        <v>0</v>
      </c>
      <c r="CO652">
        <v>0</v>
      </c>
      <c r="CP652">
        <v>0</v>
      </c>
      <c r="CQ652">
        <v>0</v>
      </c>
      <c r="CR652">
        <v>0</v>
      </c>
      <c r="CS652">
        <v>0</v>
      </c>
      <c r="CT652">
        <v>0</v>
      </c>
      <c r="CU652">
        <v>0</v>
      </c>
      <c r="CV652">
        <v>0</v>
      </c>
      <c r="CW652">
        <v>0</v>
      </c>
      <c r="CX652">
        <v>0</v>
      </c>
      <c r="CY652">
        <v>0</v>
      </c>
      <c r="CZ652">
        <v>0</v>
      </c>
      <c r="DA652">
        <v>0</v>
      </c>
      <c r="DB652">
        <v>0</v>
      </c>
      <c r="DC652">
        <v>0</v>
      </c>
      <c r="DD652">
        <v>0</v>
      </c>
      <c r="DE652">
        <v>0</v>
      </c>
      <c r="DF652">
        <v>0</v>
      </c>
      <c r="DG652">
        <v>0</v>
      </c>
      <c r="DH652">
        <v>0</v>
      </c>
      <c r="DI652">
        <v>0</v>
      </c>
      <c r="DJ652">
        <v>0</v>
      </c>
      <c r="DK652">
        <v>0</v>
      </c>
      <c r="DL652">
        <v>0</v>
      </c>
      <c r="DM652">
        <v>0</v>
      </c>
      <c r="DN652">
        <v>0</v>
      </c>
      <c r="DO652">
        <v>0</v>
      </c>
      <c r="DP652">
        <v>0</v>
      </c>
      <c r="DQ652">
        <v>0</v>
      </c>
      <c r="DR652">
        <v>0</v>
      </c>
      <c r="DS652">
        <v>0</v>
      </c>
      <c r="DT652">
        <v>0</v>
      </c>
      <c r="DU652">
        <v>0</v>
      </c>
      <c r="DV652">
        <v>0</v>
      </c>
      <c r="DW652">
        <v>0</v>
      </c>
      <c r="DX652">
        <v>0</v>
      </c>
      <c r="DY652">
        <v>0</v>
      </c>
      <c r="DZ652">
        <v>0</v>
      </c>
      <c r="EA652">
        <v>0</v>
      </c>
      <c r="EB652">
        <v>0</v>
      </c>
      <c r="EC652">
        <v>0</v>
      </c>
      <c r="EE652" s="95" t="s">
        <v>450</v>
      </c>
      <c r="EF652" t="s">
        <v>1349</v>
      </c>
      <c r="EG652">
        <v>1</v>
      </c>
      <c r="EH652">
        <v>42</v>
      </c>
      <c r="EI652" s="216" t="str">
        <f t="shared" si="12"/>
        <v>LTQ200142</v>
      </c>
      <c r="EJ652">
        <v>0</v>
      </c>
      <c r="EK652">
        <v>0</v>
      </c>
      <c r="EL652">
        <v>0</v>
      </c>
      <c r="EM652">
        <v>0</v>
      </c>
      <c r="EN652">
        <v>0</v>
      </c>
      <c r="EO652">
        <v>0</v>
      </c>
      <c r="EP652">
        <v>0</v>
      </c>
      <c r="EQ652">
        <v>0</v>
      </c>
      <c r="ER652">
        <v>0</v>
      </c>
      <c r="ES652">
        <v>0</v>
      </c>
      <c r="ET652">
        <v>0</v>
      </c>
      <c r="EU652">
        <v>0</v>
      </c>
      <c r="EV652">
        <v>0</v>
      </c>
      <c r="EW652">
        <v>0</v>
      </c>
      <c r="EX652">
        <v>0</v>
      </c>
      <c r="EY652">
        <v>0</v>
      </c>
      <c r="EZ652">
        <v>0</v>
      </c>
      <c r="FA652">
        <v>0</v>
      </c>
      <c r="FB652">
        <v>0</v>
      </c>
      <c r="FC652">
        <v>0</v>
      </c>
      <c r="FD652">
        <v>0</v>
      </c>
      <c r="FE652">
        <v>0</v>
      </c>
      <c r="FF652">
        <v>0</v>
      </c>
      <c r="FG652">
        <v>0</v>
      </c>
      <c r="FH652">
        <v>0</v>
      </c>
      <c r="FI652">
        <v>0</v>
      </c>
      <c r="FJ652">
        <v>0</v>
      </c>
      <c r="FK652">
        <v>0</v>
      </c>
      <c r="FL652">
        <v>0</v>
      </c>
      <c r="FM652">
        <v>0</v>
      </c>
      <c r="FN652">
        <v>0</v>
      </c>
      <c r="FO652">
        <v>0</v>
      </c>
      <c r="FP652">
        <v>0</v>
      </c>
      <c r="FQ652">
        <v>0</v>
      </c>
      <c r="FR652">
        <v>0</v>
      </c>
      <c r="FS652">
        <v>0</v>
      </c>
      <c r="FT652">
        <v>0</v>
      </c>
      <c r="FU652">
        <v>0</v>
      </c>
      <c r="FV652">
        <v>0</v>
      </c>
      <c r="FW652">
        <v>0</v>
      </c>
      <c r="FX652">
        <v>0</v>
      </c>
      <c r="FY652">
        <v>0</v>
      </c>
      <c r="FZ652">
        <v>0</v>
      </c>
      <c r="GA652">
        <v>0</v>
      </c>
      <c r="GB652">
        <v>0</v>
      </c>
      <c r="GC652">
        <v>0</v>
      </c>
      <c r="GD652">
        <v>0</v>
      </c>
      <c r="GE652">
        <v>0</v>
      </c>
      <c r="GF652">
        <v>0</v>
      </c>
      <c r="GG652">
        <v>0</v>
      </c>
      <c r="GH652">
        <v>0</v>
      </c>
      <c r="GI652">
        <v>0</v>
      </c>
      <c r="GJ652">
        <v>0</v>
      </c>
      <c r="GK652">
        <v>0</v>
      </c>
      <c r="GL652">
        <v>0</v>
      </c>
      <c r="GM652">
        <v>0</v>
      </c>
      <c r="GN652">
        <v>0</v>
      </c>
      <c r="GO652">
        <v>768264</v>
      </c>
      <c r="GP652">
        <v>0</v>
      </c>
      <c r="GQ652">
        <v>0</v>
      </c>
      <c r="GR652">
        <v>0</v>
      </c>
      <c r="GS652">
        <v>0</v>
      </c>
      <c r="GT652">
        <v>0</v>
      </c>
      <c r="GU652">
        <v>0</v>
      </c>
      <c r="GV652">
        <v>0</v>
      </c>
      <c r="GW652">
        <v>0</v>
      </c>
      <c r="GX652">
        <v>0</v>
      </c>
      <c r="GY652">
        <v>0</v>
      </c>
      <c r="GZ652">
        <v>0</v>
      </c>
      <c r="HA652">
        <v>0</v>
      </c>
      <c r="HB652">
        <v>0</v>
      </c>
      <c r="HC652">
        <v>0</v>
      </c>
      <c r="HD652">
        <v>0</v>
      </c>
      <c r="HE652">
        <v>0</v>
      </c>
      <c r="HF652">
        <v>0</v>
      </c>
      <c r="HG652">
        <v>0</v>
      </c>
      <c r="HH652">
        <v>0</v>
      </c>
      <c r="HI652">
        <v>0</v>
      </c>
      <c r="HJ652">
        <v>0</v>
      </c>
      <c r="HK652">
        <v>0</v>
      </c>
      <c r="HL652">
        <v>0</v>
      </c>
      <c r="HM652">
        <v>0</v>
      </c>
      <c r="HN652">
        <v>0</v>
      </c>
      <c r="HO652">
        <v>0</v>
      </c>
      <c r="HP652">
        <v>0</v>
      </c>
      <c r="HQ652">
        <v>0</v>
      </c>
      <c r="HR652">
        <v>0</v>
      </c>
      <c r="HS652">
        <v>0</v>
      </c>
      <c r="HT652">
        <v>0</v>
      </c>
      <c r="HU652">
        <v>0</v>
      </c>
      <c r="HV652">
        <v>0</v>
      </c>
      <c r="HW652">
        <v>0</v>
      </c>
      <c r="HX652">
        <v>0</v>
      </c>
      <c r="HY652">
        <v>0</v>
      </c>
      <c r="HZ652">
        <v>0</v>
      </c>
      <c r="IA652">
        <v>0</v>
      </c>
      <c r="IB652">
        <v>0</v>
      </c>
      <c r="IC652">
        <v>0</v>
      </c>
      <c r="ID652">
        <v>0</v>
      </c>
      <c r="IE652">
        <v>0</v>
      </c>
      <c r="IF652">
        <v>0</v>
      </c>
      <c r="IG652">
        <v>0</v>
      </c>
      <c r="IH652">
        <v>0</v>
      </c>
      <c r="II652">
        <v>0</v>
      </c>
      <c r="IJ652">
        <v>0</v>
      </c>
      <c r="IK652">
        <v>0</v>
      </c>
      <c r="IL652">
        <v>0</v>
      </c>
      <c r="IM652">
        <v>0</v>
      </c>
      <c r="IN652">
        <v>0</v>
      </c>
      <c r="IO652">
        <v>0</v>
      </c>
      <c r="IP652">
        <v>0</v>
      </c>
    </row>
    <row r="653" spans="18:250" ht="16.5" hidden="1" customHeight="1">
      <c r="R653" s="95" t="s">
        <v>450</v>
      </c>
      <c r="S653" t="s">
        <v>1349</v>
      </c>
      <c r="T653">
        <v>1</v>
      </c>
      <c r="U653">
        <v>43</v>
      </c>
      <c r="V653" s="214" t="str">
        <f t="shared" si="11"/>
        <v>LTQ200143</v>
      </c>
      <c r="W653">
        <v>39973.800000000003</v>
      </c>
      <c r="X653">
        <v>79947.600000000006</v>
      </c>
      <c r="Y653">
        <v>119921.4</v>
      </c>
      <c r="Z653">
        <v>159895.20000000001</v>
      </c>
      <c r="AA653">
        <v>199869</v>
      </c>
      <c r="AB653">
        <v>239842.8</v>
      </c>
      <c r="AC653">
        <v>279816.59999999998</v>
      </c>
      <c r="AD653">
        <v>319790.40000000002</v>
      </c>
      <c r="AE653">
        <v>359764.2</v>
      </c>
      <c r="AF653">
        <v>399738</v>
      </c>
      <c r="AG653">
        <v>439711.8</v>
      </c>
      <c r="AH653">
        <v>479685.6</v>
      </c>
      <c r="AI653">
        <v>519659.4</v>
      </c>
      <c r="AJ653">
        <v>559633.19999999995</v>
      </c>
      <c r="AK653">
        <v>599607</v>
      </c>
      <c r="AL653">
        <v>639580.80000000005</v>
      </c>
      <c r="AM653">
        <v>679554.6</v>
      </c>
      <c r="AN653">
        <v>719528.4</v>
      </c>
      <c r="AO653">
        <v>759502.2</v>
      </c>
      <c r="AP653">
        <v>799476</v>
      </c>
      <c r="AQ653">
        <v>799476</v>
      </c>
      <c r="AR653">
        <v>799476</v>
      </c>
      <c r="AS653">
        <v>799476</v>
      </c>
      <c r="AT653">
        <v>799476</v>
      </c>
      <c r="AU653">
        <v>799476</v>
      </c>
      <c r="AV653">
        <v>799476</v>
      </c>
      <c r="AW653">
        <v>799476</v>
      </c>
      <c r="AX653">
        <v>799476</v>
      </c>
      <c r="AY653">
        <v>799476</v>
      </c>
      <c r="AZ653">
        <v>799476</v>
      </c>
      <c r="BA653">
        <v>799476</v>
      </c>
      <c r="BB653">
        <v>799476</v>
      </c>
      <c r="BC653">
        <v>799476</v>
      </c>
      <c r="BD653">
        <v>799476</v>
      </c>
      <c r="BE653">
        <v>799476</v>
      </c>
      <c r="BF653">
        <v>799476</v>
      </c>
      <c r="BG653">
        <v>799476</v>
      </c>
      <c r="BH653">
        <v>799476</v>
      </c>
      <c r="BI653">
        <v>799476</v>
      </c>
      <c r="BJ653">
        <v>799476</v>
      </c>
      <c r="BK653">
        <v>799476</v>
      </c>
      <c r="BL653">
        <v>799476</v>
      </c>
      <c r="BM653">
        <v>799476</v>
      </c>
      <c r="BN653">
        <v>799476</v>
      </c>
      <c r="BO653">
        <v>799476</v>
      </c>
      <c r="BP653">
        <v>799476</v>
      </c>
      <c r="BQ653">
        <v>799476</v>
      </c>
      <c r="BR653">
        <v>799476</v>
      </c>
      <c r="BS653">
        <v>799476</v>
      </c>
      <c r="BT653">
        <v>799476</v>
      </c>
      <c r="BU653">
        <v>799476</v>
      </c>
      <c r="BV653">
        <v>799476</v>
      </c>
      <c r="BW653">
        <v>799476</v>
      </c>
      <c r="BX653">
        <v>799476</v>
      </c>
      <c r="BY653">
        <v>799476</v>
      </c>
      <c r="BZ653">
        <v>799476</v>
      </c>
      <c r="CA653">
        <v>799476</v>
      </c>
      <c r="CB653">
        <v>0</v>
      </c>
      <c r="CC653">
        <v>0</v>
      </c>
      <c r="CD653">
        <v>0</v>
      </c>
      <c r="CE653">
        <v>0</v>
      </c>
      <c r="CF653">
        <v>0</v>
      </c>
      <c r="CG653">
        <v>0</v>
      </c>
      <c r="CH653">
        <v>0</v>
      </c>
      <c r="CI653">
        <v>0</v>
      </c>
      <c r="CJ653">
        <v>0</v>
      </c>
      <c r="CK653">
        <v>0</v>
      </c>
      <c r="CL653">
        <v>0</v>
      </c>
      <c r="CM653">
        <v>0</v>
      </c>
      <c r="CN653">
        <v>0</v>
      </c>
      <c r="CO653">
        <v>0</v>
      </c>
      <c r="CP653">
        <v>0</v>
      </c>
      <c r="CQ653">
        <v>0</v>
      </c>
      <c r="CR653">
        <v>0</v>
      </c>
      <c r="CS653">
        <v>0</v>
      </c>
      <c r="CT653">
        <v>0</v>
      </c>
      <c r="CU653">
        <v>0</v>
      </c>
      <c r="CV653">
        <v>0</v>
      </c>
      <c r="CW653">
        <v>0</v>
      </c>
      <c r="CX653">
        <v>0</v>
      </c>
      <c r="CY653">
        <v>0</v>
      </c>
      <c r="CZ653">
        <v>0</v>
      </c>
      <c r="DA653">
        <v>0</v>
      </c>
      <c r="DB653">
        <v>0</v>
      </c>
      <c r="DC653">
        <v>0</v>
      </c>
      <c r="DD653">
        <v>0</v>
      </c>
      <c r="DE653">
        <v>0</v>
      </c>
      <c r="DF653">
        <v>0</v>
      </c>
      <c r="DG653">
        <v>0</v>
      </c>
      <c r="DH653">
        <v>0</v>
      </c>
      <c r="DI653">
        <v>0</v>
      </c>
      <c r="DJ653">
        <v>0</v>
      </c>
      <c r="DK653">
        <v>0</v>
      </c>
      <c r="DL653">
        <v>0</v>
      </c>
      <c r="DM653">
        <v>0</v>
      </c>
      <c r="DN653">
        <v>0</v>
      </c>
      <c r="DO653">
        <v>0</v>
      </c>
      <c r="DP653">
        <v>0</v>
      </c>
      <c r="DQ653">
        <v>0</v>
      </c>
      <c r="DR653">
        <v>0</v>
      </c>
      <c r="DS653">
        <v>0</v>
      </c>
      <c r="DT653">
        <v>0</v>
      </c>
      <c r="DU653">
        <v>0</v>
      </c>
      <c r="DV653">
        <v>0</v>
      </c>
      <c r="DW653">
        <v>0</v>
      </c>
      <c r="DX653">
        <v>0</v>
      </c>
      <c r="DY653">
        <v>0</v>
      </c>
      <c r="DZ653">
        <v>0</v>
      </c>
      <c r="EA653">
        <v>0</v>
      </c>
      <c r="EB653">
        <v>0</v>
      </c>
      <c r="EC653">
        <v>0</v>
      </c>
      <c r="EE653" s="95" t="s">
        <v>450</v>
      </c>
      <c r="EF653" t="s">
        <v>1349</v>
      </c>
      <c r="EG653">
        <v>1</v>
      </c>
      <c r="EH653">
        <v>43</v>
      </c>
      <c r="EI653" s="216" t="str">
        <f t="shared" si="12"/>
        <v>LTQ200143</v>
      </c>
      <c r="EJ653">
        <v>0</v>
      </c>
      <c r="EK653">
        <v>0</v>
      </c>
      <c r="EL653">
        <v>0</v>
      </c>
      <c r="EM653">
        <v>0</v>
      </c>
      <c r="EN653">
        <v>0</v>
      </c>
      <c r="EO653">
        <v>0</v>
      </c>
      <c r="EP653">
        <v>0</v>
      </c>
      <c r="EQ653">
        <v>0</v>
      </c>
      <c r="ER653">
        <v>0</v>
      </c>
      <c r="ES653">
        <v>0</v>
      </c>
      <c r="ET653">
        <v>0</v>
      </c>
      <c r="EU653">
        <v>0</v>
      </c>
      <c r="EV653">
        <v>0</v>
      </c>
      <c r="EW653">
        <v>0</v>
      </c>
      <c r="EX653">
        <v>0</v>
      </c>
      <c r="EY653">
        <v>0</v>
      </c>
      <c r="EZ653">
        <v>0</v>
      </c>
      <c r="FA653">
        <v>0</v>
      </c>
      <c r="FB653">
        <v>0</v>
      </c>
      <c r="FC653">
        <v>0</v>
      </c>
      <c r="FD653">
        <v>0</v>
      </c>
      <c r="FE653">
        <v>0</v>
      </c>
      <c r="FF653">
        <v>0</v>
      </c>
      <c r="FG653">
        <v>0</v>
      </c>
      <c r="FH653">
        <v>0</v>
      </c>
      <c r="FI653">
        <v>0</v>
      </c>
      <c r="FJ653">
        <v>0</v>
      </c>
      <c r="FK653">
        <v>0</v>
      </c>
      <c r="FL653">
        <v>0</v>
      </c>
      <c r="FM653">
        <v>0</v>
      </c>
      <c r="FN653">
        <v>0</v>
      </c>
      <c r="FO653">
        <v>0</v>
      </c>
      <c r="FP653">
        <v>0</v>
      </c>
      <c r="FQ653">
        <v>0</v>
      </c>
      <c r="FR653">
        <v>0</v>
      </c>
      <c r="FS653">
        <v>0</v>
      </c>
      <c r="FT653">
        <v>0</v>
      </c>
      <c r="FU653">
        <v>0</v>
      </c>
      <c r="FV653">
        <v>0</v>
      </c>
      <c r="FW653">
        <v>0</v>
      </c>
      <c r="FX653">
        <v>0</v>
      </c>
      <c r="FY653">
        <v>0</v>
      </c>
      <c r="FZ653">
        <v>0</v>
      </c>
      <c r="GA653">
        <v>0</v>
      </c>
      <c r="GB653">
        <v>0</v>
      </c>
      <c r="GC653">
        <v>0</v>
      </c>
      <c r="GD653">
        <v>0</v>
      </c>
      <c r="GE653">
        <v>0</v>
      </c>
      <c r="GF653">
        <v>0</v>
      </c>
      <c r="GG653">
        <v>0</v>
      </c>
      <c r="GH653">
        <v>0</v>
      </c>
      <c r="GI653">
        <v>0</v>
      </c>
      <c r="GJ653">
        <v>0</v>
      </c>
      <c r="GK653">
        <v>0</v>
      </c>
      <c r="GL653">
        <v>0</v>
      </c>
      <c r="GM653">
        <v>0</v>
      </c>
      <c r="GN653">
        <v>799476</v>
      </c>
      <c r="GO653">
        <v>0</v>
      </c>
      <c r="GP653">
        <v>0</v>
      </c>
      <c r="GQ653">
        <v>0</v>
      </c>
      <c r="GR653">
        <v>0</v>
      </c>
      <c r="GS653">
        <v>0</v>
      </c>
      <c r="GT653">
        <v>0</v>
      </c>
      <c r="GU653">
        <v>0</v>
      </c>
      <c r="GV653">
        <v>0</v>
      </c>
      <c r="GW653">
        <v>0</v>
      </c>
      <c r="GX653">
        <v>0</v>
      </c>
      <c r="GY653">
        <v>0</v>
      </c>
      <c r="GZ653">
        <v>0</v>
      </c>
      <c r="HA653">
        <v>0</v>
      </c>
      <c r="HB653">
        <v>0</v>
      </c>
      <c r="HC653">
        <v>0</v>
      </c>
      <c r="HD653">
        <v>0</v>
      </c>
      <c r="HE653">
        <v>0</v>
      </c>
      <c r="HF653">
        <v>0</v>
      </c>
      <c r="HG653">
        <v>0</v>
      </c>
      <c r="HH653">
        <v>0</v>
      </c>
      <c r="HI653">
        <v>0</v>
      </c>
      <c r="HJ653">
        <v>0</v>
      </c>
      <c r="HK653">
        <v>0</v>
      </c>
      <c r="HL653">
        <v>0</v>
      </c>
      <c r="HM653">
        <v>0</v>
      </c>
      <c r="HN653">
        <v>0</v>
      </c>
      <c r="HO653">
        <v>0</v>
      </c>
      <c r="HP653">
        <v>0</v>
      </c>
      <c r="HQ653">
        <v>0</v>
      </c>
      <c r="HR653">
        <v>0</v>
      </c>
      <c r="HS653">
        <v>0</v>
      </c>
      <c r="HT653">
        <v>0</v>
      </c>
      <c r="HU653">
        <v>0</v>
      </c>
      <c r="HV653">
        <v>0</v>
      </c>
      <c r="HW653">
        <v>0</v>
      </c>
      <c r="HX653">
        <v>0</v>
      </c>
      <c r="HY653">
        <v>0</v>
      </c>
      <c r="HZ653">
        <v>0</v>
      </c>
      <c r="IA653">
        <v>0</v>
      </c>
      <c r="IB653">
        <v>0</v>
      </c>
      <c r="IC653">
        <v>0</v>
      </c>
      <c r="ID653">
        <v>0</v>
      </c>
      <c r="IE653">
        <v>0</v>
      </c>
      <c r="IF653">
        <v>0</v>
      </c>
      <c r="IG653">
        <v>0</v>
      </c>
      <c r="IH653">
        <v>0</v>
      </c>
      <c r="II653">
        <v>0</v>
      </c>
      <c r="IJ653">
        <v>0</v>
      </c>
      <c r="IK653">
        <v>0</v>
      </c>
      <c r="IL653">
        <v>0</v>
      </c>
      <c r="IM653">
        <v>0</v>
      </c>
      <c r="IN653">
        <v>0</v>
      </c>
      <c r="IO653">
        <v>0</v>
      </c>
      <c r="IP653">
        <v>0</v>
      </c>
    </row>
    <row r="654" spans="18:250" ht="16.5" hidden="1" customHeight="1">
      <c r="R654" s="95" t="s">
        <v>450</v>
      </c>
      <c r="S654" t="s">
        <v>1349</v>
      </c>
      <c r="T654">
        <v>1</v>
      </c>
      <c r="U654">
        <v>44</v>
      </c>
      <c r="V654" s="214" t="str">
        <f t="shared" si="11"/>
        <v>LTQ200144</v>
      </c>
      <c r="W654">
        <v>41656.800000000003</v>
      </c>
      <c r="X654">
        <v>83313.600000000006</v>
      </c>
      <c r="Y654">
        <v>124970.4</v>
      </c>
      <c r="Z654">
        <v>166627.20000000001</v>
      </c>
      <c r="AA654">
        <v>208284</v>
      </c>
      <c r="AB654">
        <v>249940.8</v>
      </c>
      <c r="AC654">
        <v>291597.59999999998</v>
      </c>
      <c r="AD654">
        <v>333254.40000000002</v>
      </c>
      <c r="AE654">
        <v>374911.2</v>
      </c>
      <c r="AF654">
        <v>416568</v>
      </c>
      <c r="AG654">
        <v>458224.8</v>
      </c>
      <c r="AH654">
        <v>499881.6</v>
      </c>
      <c r="AI654">
        <v>541538.4</v>
      </c>
      <c r="AJ654">
        <v>583195.19999999995</v>
      </c>
      <c r="AK654">
        <v>624852</v>
      </c>
      <c r="AL654">
        <v>666508.80000000005</v>
      </c>
      <c r="AM654">
        <v>708165.6</v>
      </c>
      <c r="AN654">
        <v>749822.4</v>
      </c>
      <c r="AO654">
        <v>791479.2</v>
      </c>
      <c r="AP654">
        <v>833136</v>
      </c>
      <c r="AQ654">
        <v>833136</v>
      </c>
      <c r="AR654">
        <v>833136</v>
      </c>
      <c r="AS654">
        <v>833136</v>
      </c>
      <c r="AT654">
        <v>833136</v>
      </c>
      <c r="AU654">
        <v>833136</v>
      </c>
      <c r="AV654">
        <v>833136</v>
      </c>
      <c r="AW654">
        <v>833136</v>
      </c>
      <c r="AX654">
        <v>833136</v>
      </c>
      <c r="AY654">
        <v>833136</v>
      </c>
      <c r="AZ654">
        <v>833136</v>
      </c>
      <c r="BA654">
        <v>833136</v>
      </c>
      <c r="BB654">
        <v>833136</v>
      </c>
      <c r="BC654">
        <v>833136</v>
      </c>
      <c r="BD654">
        <v>833136</v>
      </c>
      <c r="BE654">
        <v>833136</v>
      </c>
      <c r="BF654">
        <v>833136</v>
      </c>
      <c r="BG654">
        <v>833136</v>
      </c>
      <c r="BH654">
        <v>833136</v>
      </c>
      <c r="BI654">
        <v>833136</v>
      </c>
      <c r="BJ654">
        <v>833136</v>
      </c>
      <c r="BK654">
        <v>833136</v>
      </c>
      <c r="BL654">
        <v>833136</v>
      </c>
      <c r="BM654">
        <v>833136</v>
      </c>
      <c r="BN654">
        <v>833136</v>
      </c>
      <c r="BO654">
        <v>833136</v>
      </c>
      <c r="BP654">
        <v>833136</v>
      </c>
      <c r="BQ654">
        <v>833136</v>
      </c>
      <c r="BR654">
        <v>833136</v>
      </c>
      <c r="BS654">
        <v>833136</v>
      </c>
      <c r="BT654">
        <v>833136</v>
      </c>
      <c r="BU654">
        <v>833136</v>
      </c>
      <c r="BV654">
        <v>833136</v>
      </c>
      <c r="BW654">
        <v>833136</v>
      </c>
      <c r="BX654">
        <v>833136</v>
      </c>
      <c r="BY654">
        <v>833136</v>
      </c>
      <c r="BZ654">
        <v>833136</v>
      </c>
      <c r="CA654">
        <v>0</v>
      </c>
      <c r="CB654">
        <v>0</v>
      </c>
      <c r="CC654">
        <v>0</v>
      </c>
      <c r="CD654">
        <v>0</v>
      </c>
      <c r="CE654">
        <v>0</v>
      </c>
      <c r="CF654">
        <v>0</v>
      </c>
      <c r="CG654">
        <v>0</v>
      </c>
      <c r="CH654">
        <v>0</v>
      </c>
      <c r="CI654">
        <v>0</v>
      </c>
      <c r="CJ654">
        <v>0</v>
      </c>
      <c r="CK654">
        <v>0</v>
      </c>
      <c r="CL654">
        <v>0</v>
      </c>
      <c r="CM654">
        <v>0</v>
      </c>
      <c r="CN654">
        <v>0</v>
      </c>
      <c r="CO654">
        <v>0</v>
      </c>
      <c r="CP654">
        <v>0</v>
      </c>
      <c r="CQ654">
        <v>0</v>
      </c>
      <c r="CR654">
        <v>0</v>
      </c>
      <c r="CS654">
        <v>0</v>
      </c>
      <c r="CT654">
        <v>0</v>
      </c>
      <c r="CU654">
        <v>0</v>
      </c>
      <c r="CV654">
        <v>0</v>
      </c>
      <c r="CW654">
        <v>0</v>
      </c>
      <c r="CX654">
        <v>0</v>
      </c>
      <c r="CY654">
        <v>0</v>
      </c>
      <c r="CZ654">
        <v>0</v>
      </c>
      <c r="DA654">
        <v>0</v>
      </c>
      <c r="DB654">
        <v>0</v>
      </c>
      <c r="DC654">
        <v>0</v>
      </c>
      <c r="DD654">
        <v>0</v>
      </c>
      <c r="DE654">
        <v>0</v>
      </c>
      <c r="DF654">
        <v>0</v>
      </c>
      <c r="DG654">
        <v>0</v>
      </c>
      <c r="DH654">
        <v>0</v>
      </c>
      <c r="DI654">
        <v>0</v>
      </c>
      <c r="DJ654">
        <v>0</v>
      </c>
      <c r="DK654">
        <v>0</v>
      </c>
      <c r="DL654">
        <v>0</v>
      </c>
      <c r="DM654">
        <v>0</v>
      </c>
      <c r="DN654">
        <v>0</v>
      </c>
      <c r="DO654">
        <v>0</v>
      </c>
      <c r="DP654">
        <v>0</v>
      </c>
      <c r="DQ654">
        <v>0</v>
      </c>
      <c r="DR654">
        <v>0</v>
      </c>
      <c r="DS654">
        <v>0</v>
      </c>
      <c r="DT654">
        <v>0</v>
      </c>
      <c r="DU654">
        <v>0</v>
      </c>
      <c r="DV654">
        <v>0</v>
      </c>
      <c r="DW654">
        <v>0</v>
      </c>
      <c r="DX654">
        <v>0</v>
      </c>
      <c r="DY654">
        <v>0</v>
      </c>
      <c r="DZ654">
        <v>0</v>
      </c>
      <c r="EA654">
        <v>0</v>
      </c>
      <c r="EB654">
        <v>0</v>
      </c>
      <c r="EC654">
        <v>0</v>
      </c>
      <c r="EE654" s="95" t="s">
        <v>450</v>
      </c>
      <c r="EF654" t="s">
        <v>1349</v>
      </c>
      <c r="EG654">
        <v>1</v>
      </c>
      <c r="EH654">
        <v>44</v>
      </c>
      <c r="EI654" s="216" t="str">
        <f t="shared" si="12"/>
        <v>LTQ200144</v>
      </c>
      <c r="EJ654">
        <v>0</v>
      </c>
      <c r="EK654">
        <v>0</v>
      </c>
      <c r="EL654">
        <v>0</v>
      </c>
      <c r="EM654">
        <v>0</v>
      </c>
      <c r="EN654">
        <v>0</v>
      </c>
      <c r="EO654">
        <v>0</v>
      </c>
      <c r="EP654">
        <v>0</v>
      </c>
      <c r="EQ654">
        <v>0</v>
      </c>
      <c r="ER654">
        <v>0</v>
      </c>
      <c r="ES654">
        <v>0</v>
      </c>
      <c r="ET654">
        <v>0</v>
      </c>
      <c r="EU654">
        <v>0</v>
      </c>
      <c r="EV654">
        <v>0</v>
      </c>
      <c r="EW654">
        <v>0</v>
      </c>
      <c r="EX654">
        <v>0</v>
      </c>
      <c r="EY654">
        <v>0</v>
      </c>
      <c r="EZ654">
        <v>0</v>
      </c>
      <c r="FA654">
        <v>0</v>
      </c>
      <c r="FB654">
        <v>0</v>
      </c>
      <c r="FC654">
        <v>0</v>
      </c>
      <c r="FD654">
        <v>0</v>
      </c>
      <c r="FE654">
        <v>0</v>
      </c>
      <c r="FF654">
        <v>0</v>
      </c>
      <c r="FG654">
        <v>0</v>
      </c>
      <c r="FH654">
        <v>0</v>
      </c>
      <c r="FI654">
        <v>0</v>
      </c>
      <c r="FJ654">
        <v>0</v>
      </c>
      <c r="FK654">
        <v>0</v>
      </c>
      <c r="FL654">
        <v>0</v>
      </c>
      <c r="FM654">
        <v>0</v>
      </c>
      <c r="FN654">
        <v>0</v>
      </c>
      <c r="FO654">
        <v>0</v>
      </c>
      <c r="FP654">
        <v>0</v>
      </c>
      <c r="FQ654">
        <v>0</v>
      </c>
      <c r="FR654">
        <v>0</v>
      </c>
      <c r="FS654">
        <v>0</v>
      </c>
      <c r="FT654">
        <v>0</v>
      </c>
      <c r="FU654">
        <v>0</v>
      </c>
      <c r="FV654">
        <v>0</v>
      </c>
      <c r="FW654">
        <v>0</v>
      </c>
      <c r="FX654">
        <v>0</v>
      </c>
      <c r="FY654">
        <v>0</v>
      </c>
      <c r="FZ654">
        <v>0</v>
      </c>
      <c r="GA654">
        <v>0</v>
      </c>
      <c r="GB654">
        <v>0</v>
      </c>
      <c r="GC654">
        <v>0</v>
      </c>
      <c r="GD654">
        <v>0</v>
      </c>
      <c r="GE654">
        <v>0</v>
      </c>
      <c r="GF654">
        <v>0</v>
      </c>
      <c r="GG654">
        <v>0</v>
      </c>
      <c r="GH654">
        <v>0</v>
      </c>
      <c r="GI654">
        <v>0</v>
      </c>
      <c r="GJ654">
        <v>0</v>
      </c>
      <c r="GK654">
        <v>0</v>
      </c>
      <c r="GL654">
        <v>0</v>
      </c>
      <c r="GM654">
        <v>833136</v>
      </c>
      <c r="GN654">
        <v>0</v>
      </c>
      <c r="GO654">
        <v>0</v>
      </c>
      <c r="GP654">
        <v>0</v>
      </c>
      <c r="GQ654">
        <v>0</v>
      </c>
      <c r="GR654">
        <v>0</v>
      </c>
      <c r="GS654">
        <v>0</v>
      </c>
      <c r="GT654">
        <v>0</v>
      </c>
      <c r="GU654">
        <v>0</v>
      </c>
      <c r="GV654">
        <v>0</v>
      </c>
      <c r="GW654">
        <v>0</v>
      </c>
      <c r="GX654">
        <v>0</v>
      </c>
      <c r="GY654">
        <v>0</v>
      </c>
      <c r="GZ654">
        <v>0</v>
      </c>
      <c r="HA654">
        <v>0</v>
      </c>
      <c r="HB654">
        <v>0</v>
      </c>
      <c r="HC654">
        <v>0</v>
      </c>
      <c r="HD654">
        <v>0</v>
      </c>
      <c r="HE654">
        <v>0</v>
      </c>
      <c r="HF654">
        <v>0</v>
      </c>
      <c r="HG654">
        <v>0</v>
      </c>
      <c r="HH654">
        <v>0</v>
      </c>
      <c r="HI654">
        <v>0</v>
      </c>
      <c r="HJ654">
        <v>0</v>
      </c>
      <c r="HK654">
        <v>0</v>
      </c>
      <c r="HL654">
        <v>0</v>
      </c>
      <c r="HM654">
        <v>0</v>
      </c>
      <c r="HN654">
        <v>0</v>
      </c>
      <c r="HO654">
        <v>0</v>
      </c>
      <c r="HP654">
        <v>0</v>
      </c>
      <c r="HQ654">
        <v>0</v>
      </c>
      <c r="HR654">
        <v>0</v>
      </c>
      <c r="HS654">
        <v>0</v>
      </c>
      <c r="HT654">
        <v>0</v>
      </c>
      <c r="HU654">
        <v>0</v>
      </c>
      <c r="HV654">
        <v>0</v>
      </c>
      <c r="HW654">
        <v>0</v>
      </c>
      <c r="HX654">
        <v>0</v>
      </c>
      <c r="HY654">
        <v>0</v>
      </c>
      <c r="HZ654">
        <v>0</v>
      </c>
      <c r="IA654">
        <v>0</v>
      </c>
      <c r="IB654">
        <v>0</v>
      </c>
      <c r="IC654">
        <v>0</v>
      </c>
      <c r="ID654">
        <v>0</v>
      </c>
      <c r="IE654">
        <v>0</v>
      </c>
      <c r="IF654">
        <v>0</v>
      </c>
      <c r="IG654">
        <v>0</v>
      </c>
      <c r="IH654">
        <v>0</v>
      </c>
      <c r="II654">
        <v>0</v>
      </c>
      <c r="IJ654">
        <v>0</v>
      </c>
      <c r="IK654">
        <v>0</v>
      </c>
      <c r="IL654">
        <v>0</v>
      </c>
      <c r="IM654">
        <v>0</v>
      </c>
      <c r="IN654">
        <v>0</v>
      </c>
      <c r="IO654">
        <v>0</v>
      </c>
      <c r="IP654">
        <v>0</v>
      </c>
    </row>
    <row r="655" spans="18:250" ht="16.5" hidden="1" customHeight="1">
      <c r="R655" s="95" t="s">
        <v>450</v>
      </c>
      <c r="S655" t="s">
        <v>1349</v>
      </c>
      <c r="T655">
        <v>1</v>
      </c>
      <c r="U655">
        <v>45</v>
      </c>
      <c r="V655" s="214" t="str">
        <f t="shared" si="11"/>
        <v>LTQ200145</v>
      </c>
      <c r="W655">
        <v>43217.4</v>
      </c>
      <c r="X655">
        <v>86434.8</v>
      </c>
      <c r="Y655">
        <v>129652.2</v>
      </c>
      <c r="Z655">
        <v>172869.6</v>
      </c>
      <c r="AA655">
        <v>216087</v>
      </c>
      <c r="AB655">
        <v>259304.4</v>
      </c>
      <c r="AC655">
        <v>302521.8</v>
      </c>
      <c r="AD655">
        <v>345739.2</v>
      </c>
      <c r="AE655">
        <v>388956.6</v>
      </c>
      <c r="AF655">
        <v>432174</v>
      </c>
      <c r="AG655">
        <v>475391.4</v>
      </c>
      <c r="AH655">
        <v>518608.8</v>
      </c>
      <c r="AI655">
        <v>561826.19999999995</v>
      </c>
      <c r="AJ655">
        <v>605043.6</v>
      </c>
      <c r="AK655">
        <v>648261</v>
      </c>
      <c r="AL655">
        <v>691478.4</v>
      </c>
      <c r="AM655">
        <v>734695.8</v>
      </c>
      <c r="AN655">
        <v>777913.2</v>
      </c>
      <c r="AO655">
        <v>821130.6</v>
      </c>
      <c r="AP655">
        <v>864348</v>
      </c>
      <c r="AQ655">
        <v>864348</v>
      </c>
      <c r="AR655">
        <v>864348</v>
      </c>
      <c r="AS655">
        <v>864348</v>
      </c>
      <c r="AT655">
        <v>864348</v>
      </c>
      <c r="AU655">
        <v>864348</v>
      </c>
      <c r="AV655">
        <v>864348</v>
      </c>
      <c r="AW655">
        <v>864348</v>
      </c>
      <c r="AX655">
        <v>864348</v>
      </c>
      <c r="AY655">
        <v>864348</v>
      </c>
      <c r="AZ655">
        <v>864348</v>
      </c>
      <c r="BA655">
        <v>864348</v>
      </c>
      <c r="BB655">
        <v>864348</v>
      </c>
      <c r="BC655">
        <v>864348</v>
      </c>
      <c r="BD655">
        <v>864348</v>
      </c>
      <c r="BE655">
        <v>864348</v>
      </c>
      <c r="BF655">
        <v>864348</v>
      </c>
      <c r="BG655">
        <v>864348</v>
      </c>
      <c r="BH655">
        <v>864348</v>
      </c>
      <c r="BI655">
        <v>864348</v>
      </c>
      <c r="BJ655">
        <v>864348</v>
      </c>
      <c r="BK655">
        <v>864348</v>
      </c>
      <c r="BL655">
        <v>864348</v>
      </c>
      <c r="BM655">
        <v>864348</v>
      </c>
      <c r="BN655">
        <v>864348</v>
      </c>
      <c r="BO655">
        <v>864348</v>
      </c>
      <c r="BP655">
        <v>864348</v>
      </c>
      <c r="BQ655">
        <v>864348</v>
      </c>
      <c r="BR655">
        <v>864348</v>
      </c>
      <c r="BS655">
        <v>864348</v>
      </c>
      <c r="BT655">
        <v>864348</v>
      </c>
      <c r="BU655">
        <v>864348</v>
      </c>
      <c r="BV655">
        <v>864348</v>
      </c>
      <c r="BW655">
        <v>864348</v>
      </c>
      <c r="BX655">
        <v>864348</v>
      </c>
      <c r="BY655">
        <v>864348</v>
      </c>
      <c r="BZ655">
        <v>0</v>
      </c>
      <c r="CA655">
        <v>0</v>
      </c>
      <c r="CB655">
        <v>0</v>
      </c>
      <c r="CC655">
        <v>0</v>
      </c>
      <c r="CD655">
        <v>0</v>
      </c>
      <c r="CE655">
        <v>0</v>
      </c>
      <c r="CF655">
        <v>0</v>
      </c>
      <c r="CG655">
        <v>0</v>
      </c>
      <c r="CH655">
        <v>0</v>
      </c>
      <c r="CI655">
        <v>0</v>
      </c>
      <c r="CJ655">
        <v>0</v>
      </c>
      <c r="CK655">
        <v>0</v>
      </c>
      <c r="CL655">
        <v>0</v>
      </c>
      <c r="CM655">
        <v>0</v>
      </c>
      <c r="CN655">
        <v>0</v>
      </c>
      <c r="CO655">
        <v>0</v>
      </c>
      <c r="CP655">
        <v>0</v>
      </c>
      <c r="CQ655">
        <v>0</v>
      </c>
      <c r="CR655">
        <v>0</v>
      </c>
      <c r="CS655">
        <v>0</v>
      </c>
      <c r="CT655">
        <v>0</v>
      </c>
      <c r="CU655">
        <v>0</v>
      </c>
      <c r="CV655">
        <v>0</v>
      </c>
      <c r="CW655">
        <v>0</v>
      </c>
      <c r="CX655">
        <v>0</v>
      </c>
      <c r="CY655">
        <v>0</v>
      </c>
      <c r="CZ655">
        <v>0</v>
      </c>
      <c r="DA655">
        <v>0</v>
      </c>
      <c r="DB655">
        <v>0</v>
      </c>
      <c r="DC655">
        <v>0</v>
      </c>
      <c r="DD655">
        <v>0</v>
      </c>
      <c r="DE655">
        <v>0</v>
      </c>
      <c r="DF655">
        <v>0</v>
      </c>
      <c r="DG655">
        <v>0</v>
      </c>
      <c r="DH655">
        <v>0</v>
      </c>
      <c r="DI655">
        <v>0</v>
      </c>
      <c r="DJ655">
        <v>0</v>
      </c>
      <c r="DK655">
        <v>0</v>
      </c>
      <c r="DL655">
        <v>0</v>
      </c>
      <c r="DM655">
        <v>0</v>
      </c>
      <c r="DN655">
        <v>0</v>
      </c>
      <c r="DO655">
        <v>0</v>
      </c>
      <c r="DP655">
        <v>0</v>
      </c>
      <c r="DQ655">
        <v>0</v>
      </c>
      <c r="DR655">
        <v>0</v>
      </c>
      <c r="DS655">
        <v>0</v>
      </c>
      <c r="DT655">
        <v>0</v>
      </c>
      <c r="DU655">
        <v>0</v>
      </c>
      <c r="DV655">
        <v>0</v>
      </c>
      <c r="DW655">
        <v>0</v>
      </c>
      <c r="DX655">
        <v>0</v>
      </c>
      <c r="DY655">
        <v>0</v>
      </c>
      <c r="DZ655">
        <v>0</v>
      </c>
      <c r="EA655">
        <v>0</v>
      </c>
      <c r="EB655">
        <v>0</v>
      </c>
      <c r="EC655">
        <v>0</v>
      </c>
      <c r="EE655" s="95" t="s">
        <v>450</v>
      </c>
      <c r="EF655" t="s">
        <v>1349</v>
      </c>
      <c r="EG655">
        <v>1</v>
      </c>
      <c r="EH655">
        <v>45</v>
      </c>
      <c r="EI655" s="216" t="str">
        <f t="shared" si="12"/>
        <v>LTQ200145</v>
      </c>
      <c r="EJ655">
        <v>0</v>
      </c>
      <c r="EK655">
        <v>0</v>
      </c>
      <c r="EL655">
        <v>0</v>
      </c>
      <c r="EM655">
        <v>0</v>
      </c>
      <c r="EN655">
        <v>0</v>
      </c>
      <c r="EO655">
        <v>0</v>
      </c>
      <c r="EP655">
        <v>0</v>
      </c>
      <c r="EQ655">
        <v>0</v>
      </c>
      <c r="ER655">
        <v>0</v>
      </c>
      <c r="ES655">
        <v>0</v>
      </c>
      <c r="ET655">
        <v>0</v>
      </c>
      <c r="EU655">
        <v>0</v>
      </c>
      <c r="EV655">
        <v>0</v>
      </c>
      <c r="EW655">
        <v>0</v>
      </c>
      <c r="EX655">
        <v>0</v>
      </c>
      <c r="EY655">
        <v>0</v>
      </c>
      <c r="EZ655">
        <v>0</v>
      </c>
      <c r="FA655">
        <v>0</v>
      </c>
      <c r="FB655">
        <v>0</v>
      </c>
      <c r="FC655">
        <v>0</v>
      </c>
      <c r="FD655">
        <v>0</v>
      </c>
      <c r="FE655">
        <v>0</v>
      </c>
      <c r="FF655">
        <v>0</v>
      </c>
      <c r="FG655">
        <v>0</v>
      </c>
      <c r="FH655">
        <v>0</v>
      </c>
      <c r="FI655">
        <v>0</v>
      </c>
      <c r="FJ655">
        <v>0</v>
      </c>
      <c r="FK655">
        <v>0</v>
      </c>
      <c r="FL655">
        <v>0</v>
      </c>
      <c r="FM655">
        <v>0</v>
      </c>
      <c r="FN655">
        <v>0</v>
      </c>
      <c r="FO655">
        <v>0</v>
      </c>
      <c r="FP655">
        <v>0</v>
      </c>
      <c r="FQ655">
        <v>0</v>
      </c>
      <c r="FR655">
        <v>0</v>
      </c>
      <c r="FS655">
        <v>0</v>
      </c>
      <c r="FT655">
        <v>0</v>
      </c>
      <c r="FU655">
        <v>0</v>
      </c>
      <c r="FV655">
        <v>0</v>
      </c>
      <c r="FW655">
        <v>0</v>
      </c>
      <c r="FX655">
        <v>0</v>
      </c>
      <c r="FY655">
        <v>0</v>
      </c>
      <c r="FZ655">
        <v>0</v>
      </c>
      <c r="GA655">
        <v>0</v>
      </c>
      <c r="GB655">
        <v>0</v>
      </c>
      <c r="GC655">
        <v>0</v>
      </c>
      <c r="GD655">
        <v>0</v>
      </c>
      <c r="GE655">
        <v>0</v>
      </c>
      <c r="GF655">
        <v>0</v>
      </c>
      <c r="GG655">
        <v>0</v>
      </c>
      <c r="GH655">
        <v>0</v>
      </c>
      <c r="GI655">
        <v>0</v>
      </c>
      <c r="GJ655">
        <v>0</v>
      </c>
      <c r="GK655">
        <v>0</v>
      </c>
      <c r="GL655">
        <v>864348</v>
      </c>
      <c r="GM655">
        <v>0</v>
      </c>
      <c r="GN655">
        <v>0</v>
      </c>
      <c r="GO655">
        <v>0</v>
      </c>
      <c r="GP655">
        <v>0</v>
      </c>
      <c r="GQ655">
        <v>0</v>
      </c>
      <c r="GR655">
        <v>0</v>
      </c>
      <c r="GS655">
        <v>0</v>
      </c>
      <c r="GT655">
        <v>0</v>
      </c>
      <c r="GU655">
        <v>0</v>
      </c>
      <c r="GV655">
        <v>0</v>
      </c>
      <c r="GW655">
        <v>0</v>
      </c>
      <c r="GX655">
        <v>0</v>
      </c>
      <c r="GY655">
        <v>0</v>
      </c>
      <c r="GZ655">
        <v>0</v>
      </c>
      <c r="HA655">
        <v>0</v>
      </c>
      <c r="HB655">
        <v>0</v>
      </c>
      <c r="HC655">
        <v>0</v>
      </c>
      <c r="HD655">
        <v>0</v>
      </c>
      <c r="HE655">
        <v>0</v>
      </c>
      <c r="HF655">
        <v>0</v>
      </c>
      <c r="HG655">
        <v>0</v>
      </c>
      <c r="HH655">
        <v>0</v>
      </c>
      <c r="HI655">
        <v>0</v>
      </c>
      <c r="HJ655">
        <v>0</v>
      </c>
      <c r="HK655">
        <v>0</v>
      </c>
      <c r="HL655">
        <v>0</v>
      </c>
      <c r="HM655">
        <v>0</v>
      </c>
      <c r="HN655">
        <v>0</v>
      </c>
      <c r="HO655">
        <v>0</v>
      </c>
      <c r="HP655">
        <v>0</v>
      </c>
      <c r="HQ655">
        <v>0</v>
      </c>
      <c r="HR655">
        <v>0</v>
      </c>
      <c r="HS655">
        <v>0</v>
      </c>
      <c r="HT655">
        <v>0</v>
      </c>
      <c r="HU655">
        <v>0</v>
      </c>
      <c r="HV655">
        <v>0</v>
      </c>
      <c r="HW655">
        <v>0</v>
      </c>
      <c r="HX655">
        <v>0</v>
      </c>
      <c r="HY655">
        <v>0</v>
      </c>
      <c r="HZ655">
        <v>0</v>
      </c>
      <c r="IA655">
        <v>0</v>
      </c>
      <c r="IB655">
        <v>0</v>
      </c>
      <c r="IC655">
        <v>0</v>
      </c>
      <c r="ID655">
        <v>0</v>
      </c>
      <c r="IE655">
        <v>0</v>
      </c>
      <c r="IF655">
        <v>0</v>
      </c>
      <c r="IG655">
        <v>0</v>
      </c>
      <c r="IH655">
        <v>0</v>
      </c>
      <c r="II655">
        <v>0</v>
      </c>
      <c r="IJ655">
        <v>0</v>
      </c>
      <c r="IK655">
        <v>0</v>
      </c>
      <c r="IL655">
        <v>0</v>
      </c>
      <c r="IM655">
        <v>0</v>
      </c>
      <c r="IN655">
        <v>0</v>
      </c>
      <c r="IO655">
        <v>0</v>
      </c>
      <c r="IP655">
        <v>0</v>
      </c>
    </row>
    <row r="656" spans="18:250" ht="16.5" hidden="1" customHeight="1">
      <c r="R656" s="95" t="s">
        <v>450</v>
      </c>
      <c r="S656" t="s">
        <v>1349</v>
      </c>
      <c r="T656">
        <v>1</v>
      </c>
      <c r="U656">
        <v>46</v>
      </c>
      <c r="V656" s="214" t="str">
        <f t="shared" si="11"/>
        <v>LTQ200146</v>
      </c>
      <c r="W656">
        <v>44788.2</v>
      </c>
      <c r="X656">
        <v>89576.4</v>
      </c>
      <c r="Y656">
        <v>134364.6</v>
      </c>
      <c r="Z656">
        <v>179152.8</v>
      </c>
      <c r="AA656">
        <v>223941</v>
      </c>
      <c r="AB656">
        <v>268729.2</v>
      </c>
      <c r="AC656">
        <v>313517.40000000002</v>
      </c>
      <c r="AD656">
        <v>358305.6</v>
      </c>
      <c r="AE656">
        <v>403093.8</v>
      </c>
      <c r="AF656">
        <v>447882</v>
      </c>
      <c r="AG656">
        <v>492670.2</v>
      </c>
      <c r="AH656">
        <v>537458.4</v>
      </c>
      <c r="AI656">
        <v>582246.6</v>
      </c>
      <c r="AJ656">
        <v>627034.80000000005</v>
      </c>
      <c r="AK656">
        <v>671823</v>
      </c>
      <c r="AL656">
        <v>716611.2</v>
      </c>
      <c r="AM656">
        <v>761399.4</v>
      </c>
      <c r="AN656">
        <v>806187.6</v>
      </c>
      <c r="AO656">
        <v>850975.8</v>
      </c>
      <c r="AP656">
        <v>895764</v>
      </c>
      <c r="AQ656">
        <v>895764</v>
      </c>
      <c r="AR656">
        <v>895764</v>
      </c>
      <c r="AS656">
        <v>895764</v>
      </c>
      <c r="AT656">
        <v>895764</v>
      </c>
      <c r="AU656">
        <v>895764</v>
      </c>
      <c r="AV656">
        <v>895764</v>
      </c>
      <c r="AW656">
        <v>895764</v>
      </c>
      <c r="AX656">
        <v>895764</v>
      </c>
      <c r="AY656">
        <v>895764</v>
      </c>
      <c r="AZ656">
        <v>895764</v>
      </c>
      <c r="BA656">
        <v>895764</v>
      </c>
      <c r="BB656">
        <v>895764</v>
      </c>
      <c r="BC656">
        <v>895764</v>
      </c>
      <c r="BD656">
        <v>895764</v>
      </c>
      <c r="BE656">
        <v>895764</v>
      </c>
      <c r="BF656">
        <v>895764</v>
      </c>
      <c r="BG656">
        <v>895764</v>
      </c>
      <c r="BH656">
        <v>895764</v>
      </c>
      <c r="BI656">
        <v>895764</v>
      </c>
      <c r="BJ656">
        <v>895764</v>
      </c>
      <c r="BK656">
        <v>895764</v>
      </c>
      <c r="BL656">
        <v>895764</v>
      </c>
      <c r="BM656">
        <v>895764</v>
      </c>
      <c r="BN656">
        <v>895764</v>
      </c>
      <c r="BO656">
        <v>895764</v>
      </c>
      <c r="BP656">
        <v>895764</v>
      </c>
      <c r="BQ656">
        <v>895764</v>
      </c>
      <c r="BR656">
        <v>895764</v>
      </c>
      <c r="BS656">
        <v>895764</v>
      </c>
      <c r="BT656">
        <v>895764</v>
      </c>
      <c r="BU656">
        <v>895764</v>
      </c>
      <c r="BV656">
        <v>895764</v>
      </c>
      <c r="BW656">
        <v>895764</v>
      </c>
      <c r="BX656">
        <v>895764</v>
      </c>
      <c r="BY656">
        <v>0</v>
      </c>
      <c r="BZ656">
        <v>0</v>
      </c>
      <c r="CA656">
        <v>0</v>
      </c>
      <c r="CB656">
        <v>0</v>
      </c>
      <c r="CC656">
        <v>0</v>
      </c>
      <c r="CD656">
        <v>0</v>
      </c>
      <c r="CE656">
        <v>0</v>
      </c>
      <c r="CF656">
        <v>0</v>
      </c>
      <c r="CG656">
        <v>0</v>
      </c>
      <c r="CH656">
        <v>0</v>
      </c>
      <c r="CI656">
        <v>0</v>
      </c>
      <c r="CJ656">
        <v>0</v>
      </c>
      <c r="CK656">
        <v>0</v>
      </c>
      <c r="CL656">
        <v>0</v>
      </c>
      <c r="CM656">
        <v>0</v>
      </c>
      <c r="CN656">
        <v>0</v>
      </c>
      <c r="CO656">
        <v>0</v>
      </c>
      <c r="CP656">
        <v>0</v>
      </c>
      <c r="CQ656">
        <v>0</v>
      </c>
      <c r="CR656">
        <v>0</v>
      </c>
      <c r="CS656">
        <v>0</v>
      </c>
      <c r="CT656">
        <v>0</v>
      </c>
      <c r="CU656">
        <v>0</v>
      </c>
      <c r="CV656">
        <v>0</v>
      </c>
      <c r="CW656">
        <v>0</v>
      </c>
      <c r="CX656">
        <v>0</v>
      </c>
      <c r="CY656">
        <v>0</v>
      </c>
      <c r="CZ656">
        <v>0</v>
      </c>
      <c r="DA656">
        <v>0</v>
      </c>
      <c r="DB656">
        <v>0</v>
      </c>
      <c r="DC656">
        <v>0</v>
      </c>
      <c r="DD656">
        <v>0</v>
      </c>
      <c r="DE656">
        <v>0</v>
      </c>
      <c r="DF656">
        <v>0</v>
      </c>
      <c r="DG656">
        <v>0</v>
      </c>
      <c r="DH656">
        <v>0</v>
      </c>
      <c r="DI656">
        <v>0</v>
      </c>
      <c r="DJ656">
        <v>0</v>
      </c>
      <c r="DK656">
        <v>0</v>
      </c>
      <c r="DL656">
        <v>0</v>
      </c>
      <c r="DM656">
        <v>0</v>
      </c>
      <c r="DN656">
        <v>0</v>
      </c>
      <c r="DO656">
        <v>0</v>
      </c>
      <c r="DP656">
        <v>0</v>
      </c>
      <c r="DQ656">
        <v>0</v>
      </c>
      <c r="DR656">
        <v>0</v>
      </c>
      <c r="DS656">
        <v>0</v>
      </c>
      <c r="DT656">
        <v>0</v>
      </c>
      <c r="DU656">
        <v>0</v>
      </c>
      <c r="DV656">
        <v>0</v>
      </c>
      <c r="DW656">
        <v>0</v>
      </c>
      <c r="DX656">
        <v>0</v>
      </c>
      <c r="DY656">
        <v>0</v>
      </c>
      <c r="DZ656">
        <v>0</v>
      </c>
      <c r="EA656">
        <v>0</v>
      </c>
      <c r="EB656">
        <v>0</v>
      </c>
      <c r="EC656">
        <v>0</v>
      </c>
      <c r="EE656" s="95" t="s">
        <v>450</v>
      </c>
      <c r="EF656" t="s">
        <v>1349</v>
      </c>
      <c r="EG656">
        <v>1</v>
      </c>
      <c r="EH656">
        <v>46</v>
      </c>
      <c r="EI656" s="216" t="str">
        <f t="shared" si="12"/>
        <v>LTQ200146</v>
      </c>
      <c r="EJ656">
        <v>0</v>
      </c>
      <c r="EK656">
        <v>0</v>
      </c>
      <c r="EL656">
        <v>0</v>
      </c>
      <c r="EM656">
        <v>0</v>
      </c>
      <c r="EN656">
        <v>0</v>
      </c>
      <c r="EO656">
        <v>0</v>
      </c>
      <c r="EP656">
        <v>0</v>
      </c>
      <c r="EQ656">
        <v>0</v>
      </c>
      <c r="ER656">
        <v>0</v>
      </c>
      <c r="ES656">
        <v>0</v>
      </c>
      <c r="ET656">
        <v>0</v>
      </c>
      <c r="EU656">
        <v>0</v>
      </c>
      <c r="EV656">
        <v>0</v>
      </c>
      <c r="EW656">
        <v>0</v>
      </c>
      <c r="EX656">
        <v>0</v>
      </c>
      <c r="EY656">
        <v>0</v>
      </c>
      <c r="EZ656">
        <v>0</v>
      </c>
      <c r="FA656">
        <v>0</v>
      </c>
      <c r="FB656">
        <v>0</v>
      </c>
      <c r="FC656">
        <v>0</v>
      </c>
      <c r="FD656">
        <v>0</v>
      </c>
      <c r="FE656">
        <v>0</v>
      </c>
      <c r="FF656">
        <v>0</v>
      </c>
      <c r="FG656">
        <v>0</v>
      </c>
      <c r="FH656">
        <v>0</v>
      </c>
      <c r="FI656">
        <v>0</v>
      </c>
      <c r="FJ656">
        <v>0</v>
      </c>
      <c r="FK656">
        <v>0</v>
      </c>
      <c r="FL656">
        <v>0</v>
      </c>
      <c r="FM656">
        <v>0</v>
      </c>
      <c r="FN656">
        <v>0</v>
      </c>
      <c r="FO656">
        <v>0</v>
      </c>
      <c r="FP656">
        <v>0</v>
      </c>
      <c r="FQ656">
        <v>0</v>
      </c>
      <c r="FR656">
        <v>0</v>
      </c>
      <c r="FS656">
        <v>0</v>
      </c>
      <c r="FT656">
        <v>0</v>
      </c>
      <c r="FU656">
        <v>0</v>
      </c>
      <c r="FV656">
        <v>0</v>
      </c>
      <c r="FW656">
        <v>0</v>
      </c>
      <c r="FX656">
        <v>0</v>
      </c>
      <c r="FY656">
        <v>0</v>
      </c>
      <c r="FZ656">
        <v>0</v>
      </c>
      <c r="GA656">
        <v>0</v>
      </c>
      <c r="GB656">
        <v>0</v>
      </c>
      <c r="GC656">
        <v>0</v>
      </c>
      <c r="GD656">
        <v>0</v>
      </c>
      <c r="GE656">
        <v>0</v>
      </c>
      <c r="GF656">
        <v>0</v>
      </c>
      <c r="GG656">
        <v>0</v>
      </c>
      <c r="GH656">
        <v>0</v>
      </c>
      <c r="GI656">
        <v>0</v>
      </c>
      <c r="GJ656">
        <v>0</v>
      </c>
      <c r="GK656">
        <v>895764</v>
      </c>
      <c r="GL656">
        <v>0</v>
      </c>
      <c r="GM656">
        <v>0</v>
      </c>
      <c r="GN656">
        <v>0</v>
      </c>
      <c r="GO656">
        <v>0</v>
      </c>
      <c r="GP656">
        <v>0</v>
      </c>
      <c r="GQ656">
        <v>0</v>
      </c>
      <c r="GR656">
        <v>0</v>
      </c>
      <c r="GS656">
        <v>0</v>
      </c>
      <c r="GT656">
        <v>0</v>
      </c>
      <c r="GU656">
        <v>0</v>
      </c>
      <c r="GV656">
        <v>0</v>
      </c>
      <c r="GW656">
        <v>0</v>
      </c>
      <c r="GX656">
        <v>0</v>
      </c>
      <c r="GY656">
        <v>0</v>
      </c>
      <c r="GZ656">
        <v>0</v>
      </c>
      <c r="HA656">
        <v>0</v>
      </c>
      <c r="HB656">
        <v>0</v>
      </c>
      <c r="HC656">
        <v>0</v>
      </c>
      <c r="HD656">
        <v>0</v>
      </c>
      <c r="HE656">
        <v>0</v>
      </c>
      <c r="HF656">
        <v>0</v>
      </c>
      <c r="HG656">
        <v>0</v>
      </c>
      <c r="HH656">
        <v>0</v>
      </c>
      <c r="HI656">
        <v>0</v>
      </c>
      <c r="HJ656">
        <v>0</v>
      </c>
      <c r="HK656">
        <v>0</v>
      </c>
      <c r="HL656">
        <v>0</v>
      </c>
      <c r="HM656">
        <v>0</v>
      </c>
      <c r="HN656">
        <v>0</v>
      </c>
      <c r="HO656">
        <v>0</v>
      </c>
      <c r="HP656">
        <v>0</v>
      </c>
      <c r="HQ656">
        <v>0</v>
      </c>
      <c r="HR656">
        <v>0</v>
      </c>
      <c r="HS656">
        <v>0</v>
      </c>
      <c r="HT656">
        <v>0</v>
      </c>
      <c r="HU656">
        <v>0</v>
      </c>
      <c r="HV656">
        <v>0</v>
      </c>
      <c r="HW656">
        <v>0</v>
      </c>
      <c r="HX656">
        <v>0</v>
      </c>
      <c r="HY656">
        <v>0</v>
      </c>
      <c r="HZ656">
        <v>0</v>
      </c>
      <c r="IA656">
        <v>0</v>
      </c>
      <c r="IB656">
        <v>0</v>
      </c>
      <c r="IC656">
        <v>0</v>
      </c>
      <c r="ID656">
        <v>0</v>
      </c>
      <c r="IE656">
        <v>0</v>
      </c>
      <c r="IF656">
        <v>0</v>
      </c>
      <c r="IG656">
        <v>0</v>
      </c>
      <c r="IH656">
        <v>0</v>
      </c>
      <c r="II656">
        <v>0</v>
      </c>
      <c r="IJ656">
        <v>0</v>
      </c>
      <c r="IK656">
        <v>0</v>
      </c>
      <c r="IL656">
        <v>0</v>
      </c>
      <c r="IM656">
        <v>0</v>
      </c>
      <c r="IN656">
        <v>0</v>
      </c>
      <c r="IO656">
        <v>0</v>
      </c>
      <c r="IP656">
        <v>0</v>
      </c>
    </row>
    <row r="657" spans="18:250" ht="16.5" hidden="1" customHeight="1">
      <c r="R657" s="95" t="s">
        <v>450</v>
      </c>
      <c r="S657" t="s">
        <v>1349</v>
      </c>
      <c r="T657">
        <v>1</v>
      </c>
      <c r="U657">
        <v>47</v>
      </c>
      <c r="V657" s="214" t="str">
        <f t="shared" si="11"/>
        <v>LTQ200147</v>
      </c>
      <c r="W657">
        <v>46461</v>
      </c>
      <c r="X657">
        <v>92922</v>
      </c>
      <c r="Y657">
        <v>139383</v>
      </c>
      <c r="Z657">
        <v>185844</v>
      </c>
      <c r="AA657">
        <v>232305</v>
      </c>
      <c r="AB657">
        <v>278766</v>
      </c>
      <c r="AC657">
        <v>325227</v>
      </c>
      <c r="AD657">
        <v>371688</v>
      </c>
      <c r="AE657">
        <v>418149</v>
      </c>
      <c r="AF657">
        <v>464610</v>
      </c>
      <c r="AG657">
        <v>511071</v>
      </c>
      <c r="AH657">
        <v>557532</v>
      </c>
      <c r="AI657">
        <v>603993</v>
      </c>
      <c r="AJ657">
        <v>650454</v>
      </c>
      <c r="AK657">
        <v>696915</v>
      </c>
      <c r="AL657">
        <v>743376</v>
      </c>
      <c r="AM657">
        <v>789837</v>
      </c>
      <c r="AN657">
        <v>836298</v>
      </c>
      <c r="AO657">
        <v>882759</v>
      </c>
      <c r="AP657">
        <v>929220</v>
      </c>
      <c r="AQ657">
        <v>929220</v>
      </c>
      <c r="AR657">
        <v>929220</v>
      </c>
      <c r="AS657">
        <v>929220</v>
      </c>
      <c r="AT657">
        <v>929220</v>
      </c>
      <c r="AU657">
        <v>929220</v>
      </c>
      <c r="AV657">
        <v>929220</v>
      </c>
      <c r="AW657">
        <v>929220</v>
      </c>
      <c r="AX657">
        <v>929220</v>
      </c>
      <c r="AY657">
        <v>929220</v>
      </c>
      <c r="AZ657">
        <v>929220</v>
      </c>
      <c r="BA657">
        <v>929220</v>
      </c>
      <c r="BB657">
        <v>929220</v>
      </c>
      <c r="BC657">
        <v>929220</v>
      </c>
      <c r="BD657">
        <v>929220</v>
      </c>
      <c r="BE657">
        <v>929220</v>
      </c>
      <c r="BF657">
        <v>929220</v>
      </c>
      <c r="BG657">
        <v>929220</v>
      </c>
      <c r="BH657">
        <v>929220</v>
      </c>
      <c r="BI657">
        <v>929220</v>
      </c>
      <c r="BJ657">
        <v>929220</v>
      </c>
      <c r="BK657">
        <v>929220</v>
      </c>
      <c r="BL657">
        <v>929220</v>
      </c>
      <c r="BM657">
        <v>929220</v>
      </c>
      <c r="BN657">
        <v>929220</v>
      </c>
      <c r="BO657">
        <v>929220</v>
      </c>
      <c r="BP657">
        <v>929220</v>
      </c>
      <c r="BQ657">
        <v>929220</v>
      </c>
      <c r="BR657">
        <v>929220</v>
      </c>
      <c r="BS657">
        <v>929220</v>
      </c>
      <c r="BT657">
        <v>929220</v>
      </c>
      <c r="BU657">
        <v>929220</v>
      </c>
      <c r="BV657">
        <v>929220</v>
      </c>
      <c r="BW657">
        <v>929220</v>
      </c>
      <c r="BX657">
        <v>0</v>
      </c>
      <c r="BY657">
        <v>0</v>
      </c>
      <c r="BZ657">
        <v>0</v>
      </c>
      <c r="CA657">
        <v>0</v>
      </c>
      <c r="CB657">
        <v>0</v>
      </c>
      <c r="CC657">
        <v>0</v>
      </c>
      <c r="CD657">
        <v>0</v>
      </c>
      <c r="CE657">
        <v>0</v>
      </c>
      <c r="CF657">
        <v>0</v>
      </c>
      <c r="CG657">
        <v>0</v>
      </c>
      <c r="CH657">
        <v>0</v>
      </c>
      <c r="CI657">
        <v>0</v>
      </c>
      <c r="CJ657">
        <v>0</v>
      </c>
      <c r="CK657">
        <v>0</v>
      </c>
      <c r="CL657">
        <v>0</v>
      </c>
      <c r="CM657">
        <v>0</v>
      </c>
      <c r="CN657">
        <v>0</v>
      </c>
      <c r="CO657">
        <v>0</v>
      </c>
      <c r="CP657">
        <v>0</v>
      </c>
      <c r="CQ657">
        <v>0</v>
      </c>
      <c r="CR657">
        <v>0</v>
      </c>
      <c r="CS657">
        <v>0</v>
      </c>
      <c r="CT657">
        <v>0</v>
      </c>
      <c r="CU657">
        <v>0</v>
      </c>
      <c r="CV657">
        <v>0</v>
      </c>
      <c r="CW657">
        <v>0</v>
      </c>
      <c r="CX657">
        <v>0</v>
      </c>
      <c r="CY657">
        <v>0</v>
      </c>
      <c r="CZ657">
        <v>0</v>
      </c>
      <c r="DA657">
        <v>0</v>
      </c>
      <c r="DB657">
        <v>0</v>
      </c>
      <c r="DC657">
        <v>0</v>
      </c>
      <c r="DD657">
        <v>0</v>
      </c>
      <c r="DE657">
        <v>0</v>
      </c>
      <c r="DF657">
        <v>0</v>
      </c>
      <c r="DG657">
        <v>0</v>
      </c>
      <c r="DH657">
        <v>0</v>
      </c>
      <c r="DI657">
        <v>0</v>
      </c>
      <c r="DJ657">
        <v>0</v>
      </c>
      <c r="DK657">
        <v>0</v>
      </c>
      <c r="DL657">
        <v>0</v>
      </c>
      <c r="DM657">
        <v>0</v>
      </c>
      <c r="DN657">
        <v>0</v>
      </c>
      <c r="DO657">
        <v>0</v>
      </c>
      <c r="DP657">
        <v>0</v>
      </c>
      <c r="DQ657">
        <v>0</v>
      </c>
      <c r="DR657">
        <v>0</v>
      </c>
      <c r="DS657">
        <v>0</v>
      </c>
      <c r="DT657">
        <v>0</v>
      </c>
      <c r="DU657">
        <v>0</v>
      </c>
      <c r="DV657">
        <v>0</v>
      </c>
      <c r="DW657">
        <v>0</v>
      </c>
      <c r="DX657">
        <v>0</v>
      </c>
      <c r="DY657">
        <v>0</v>
      </c>
      <c r="DZ657">
        <v>0</v>
      </c>
      <c r="EA657">
        <v>0</v>
      </c>
      <c r="EB657">
        <v>0</v>
      </c>
      <c r="EC657">
        <v>0</v>
      </c>
      <c r="EE657" s="95" t="s">
        <v>450</v>
      </c>
      <c r="EF657" t="s">
        <v>1349</v>
      </c>
      <c r="EG657">
        <v>1</v>
      </c>
      <c r="EH657">
        <v>47</v>
      </c>
      <c r="EI657" s="216" t="str">
        <f t="shared" si="12"/>
        <v>LTQ200147</v>
      </c>
      <c r="EJ657">
        <v>0</v>
      </c>
      <c r="EK657">
        <v>0</v>
      </c>
      <c r="EL657">
        <v>0</v>
      </c>
      <c r="EM657">
        <v>0</v>
      </c>
      <c r="EN657">
        <v>0</v>
      </c>
      <c r="EO657">
        <v>0</v>
      </c>
      <c r="EP657">
        <v>0</v>
      </c>
      <c r="EQ657">
        <v>0</v>
      </c>
      <c r="ER657">
        <v>0</v>
      </c>
      <c r="ES657">
        <v>0</v>
      </c>
      <c r="ET657">
        <v>0</v>
      </c>
      <c r="EU657">
        <v>0</v>
      </c>
      <c r="EV657">
        <v>0</v>
      </c>
      <c r="EW657">
        <v>0</v>
      </c>
      <c r="EX657">
        <v>0</v>
      </c>
      <c r="EY657">
        <v>0</v>
      </c>
      <c r="EZ657">
        <v>0</v>
      </c>
      <c r="FA657">
        <v>0</v>
      </c>
      <c r="FB657">
        <v>0</v>
      </c>
      <c r="FC657">
        <v>0</v>
      </c>
      <c r="FD657">
        <v>0</v>
      </c>
      <c r="FE657">
        <v>0</v>
      </c>
      <c r="FF657">
        <v>0</v>
      </c>
      <c r="FG657">
        <v>0</v>
      </c>
      <c r="FH657">
        <v>0</v>
      </c>
      <c r="FI657">
        <v>0</v>
      </c>
      <c r="FJ657">
        <v>0</v>
      </c>
      <c r="FK657">
        <v>0</v>
      </c>
      <c r="FL657">
        <v>0</v>
      </c>
      <c r="FM657">
        <v>0</v>
      </c>
      <c r="FN657">
        <v>0</v>
      </c>
      <c r="FO657">
        <v>0</v>
      </c>
      <c r="FP657">
        <v>0</v>
      </c>
      <c r="FQ657">
        <v>0</v>
      </c>
      <c r="FR657">
        <v>0</v>
      </c>
      <c r="FS657">
        <v>0</v>
      </c>
      <c r="FT657">
        <v>0</v>
      </c>
      <c r="FU657">
        <v>0</v>
      </c>
      <c r="FV657">
        <v>0</v>
      </c>
      <c r="FW657">
        <v>0</v>
      </c>
      <c r="FX657">
        <v>0</v>
      </c>
      <c r="FY657">
        <v>0</v>
      </c>
      <c r="FZ657">
        <v>0</v>
      </c>
      <c r="GA657">
        <v>0</v>
      </c>
      <c r="GB657">
        <v>0</v>
      </c>
      <c r="GC657">
        <v>0</v>
      </c>
      <c r="GD657">
        <v>0</v>
      </c>
      <c r="GE657">
        <v>0</v>
      </c>
      <c r="GF657">
        <v>0</v>
      </c>
      <c r="GG657">
        <v>0</v>
      </c>
      <c r="GH657">
        <v>0</v>
      </c>
      <c r="GI657">
        <v>0</v>
      </c>
      <c r="GJ657">
        <v>929220</v>
      </c>
      <c r="GK657">
        <v>0</v>
      </c>
      <c r="GL657">
        <v>0</v>
      </c>
      <c r="GM657">
        <v>0</v>
      </c>
      <c r="GN657">
        <v>0</v>
      </c>
      <c r="GO657">
        <v>0</v>
      </c>
      <c r="GP657">
        <v>0</v>
      </c>
      <c r="GQ657">
        <v>0</v>
      </c>
      <c r="GR657">
        <v>0</v>
      </c>
      <c r="GS657">
        <v>0</v>
      </c>
      <c r="GT657">
        <v>0</v>
      </c>
      <c r="GU657">
        <v>0</v>
      </c>
      <c r="GV657">
        <v>0</v>
      </c>
      <c r="GW657">
        <v>0</v>
      </c>
      <c r="GX657">
        <v>0</v>
      </c>
      <c r="GY657">
        <v>0</v>
      </c>
      <c r="GZ657">
        <v>0</v>
      </c>
      <c r="HA657">
        <v>0</v>
      </c>
      <c r="HB657">
        <v>0</v>
      </c>
      <c r="HC657">
        <v>0</v>
      </c>
      <c r="HD657">
        <v>0</v>
      </c>
      <c r="HE657">
        <v>0</v>
      </c>
      <c r="HF657">
        <v>0</v>
      </c>
      <c r="HG657">
        <v>0</v>
      </c>
      <c r="HH657">
        <v>0</v>
      </c>
      <c r="HI657">
        <v>0</v>
      </c>
      <c r="HJ657">
        <v>0</v>
      </c>
      <c r="HK657">
        <v>0</v>
      </c>
      <c r="HL657">
        <v>0</v>
      </c>
      <c r="HM657">
        <v>0</v>
      </c>
      <c r="HN657">
        <v>0</v>
      </c>
      <c r="HO657">
        <v>0</v>
      </c>
      <c r="HP657">
        <v>0</v>
      </c>
      <c r="HQ657">
        <v>0</v>
      </c>
      <c r="HR657">
        <v>0</v>
      </c>
      <c r="HS657">
        <v>0</v>
      </c>
      <c r="HT657">
        <v>0</v>
      </c>
      <c r="HU657">
        <v>0</v>
      </c>
      <c r="HV657">
        <v>0</v>
      </c>
      <c r="HW657">
        <v>0</v>
      </c>
      <c r="HX657">
        <v>0</v>
      </c>
      <c r="HY657">
        <v>0</v>
      </c>
      <c r="HZ657">
        <v>0</v>
      </c>
      <c r="IA657">
        <v>0</v>
      </c>
      <c r="IB657">
        <v>0</v>
      </c>
      <c r="IC657">
        <v>0</v>
      </c>
      <c r="ID657">
        <v>0</v>
      </c>
      <c r="IE657">
        <v>0</v>
      </c>
      <c r="IF657">
        <v>0</v>
      </c>
      <c r="IG657">
        <v>0</v>
      </c>
      <c r="IH657">
        <v>0</v>
      </c>
      <c r="II657">
        <v>0</v>
      </c>
      <c r="IJ657">
        <v>0</v>
      </c>
      <c r="IK657">
        <v>0</v>
      </c>
      <c r="IL657">
        <v>0</v>
      </c>
      <c r="IM657">
        <v>0</v>
      </c>
      <c r="IN657">
        <v>0</v>
      </c>
      <c r="IO657">
        <v>0</v>
      </c>
      <c r="IP657">
        <v>0</v>
      </c>
    </row>
    <row r="658" spans="18:250" ht="16.5" hidden="1" customHeight="1">
      <c r="R658" s="95" t="s">
        <v>450</v>
      </c>
      <c r="S658" t="s">
        <v>1349</v>
      </c>
      <c r="T658">
        <v>1</v>
      </c>
      <c r="U658">
        <v>48</v>
      </c>
      <c r="V658" s="214" t="str">
        <f t="shared" si="11"/>
        <v>LTQ200148</v>
      </c>
      <c r="W658">
        <v>48031.8</v>
      </c>
      <c r="X658">
        <v>96063.6</v>
      </c>
      <c r="Y658">
        <v>144095.4</v>
      </c>
      <c r="Z658">
        <v>192127.2</v>
      </c>
      <c r="AA658">
        <v>240159</v>
      </c>
      <c r="AB658">
        <v>288190.8</v>
      </c>
      <c r="AC658">
        <v>336222.6</v>
      </c>
      <c r="AD658">
        <v>384254.4</v>
      </c>
      <c r="AE658">
        <v>432286.2</v>
      </c>
      <c r="AF658">
        <v>480318</v>
      </c>
      <c r="AG658">
        <v>528349.80000000005</v>
      </c>
      <c r="AH658">
        <v>576381.6</v>
      </c>
      <c r="AI658">
        <v>624413.4</v>
      </c>
      <c r="AJ658">
        <v>672445.2</v>
      </c>
      <c r="AK658">
        <v>720477</v>
      </c>
      <c r="AL658">
        <v>768508.8</v>
      </c>
      <c r="AM658">
        <v>816540.6</v>
      </c>
      <c r="AN658">
        <v>864572.4</v>
      </c>
      <c r="AO658">
        <v>912604.2</v>
      </c>
      <c r="AP658">
        <v>960636</v>
      </c>
      <c r="AQ658">
        <v>960636</v>
      </c>
      <c r="AR658">
        <v>960636</v>
      </c>
      <c r="AS658">
        <v>960636</v>
      </c>
      <c r="AT658">
        <v>960636</v>
      </c>
      <c r="AU658">
        <v>960636</v>
      </c>
      <c r="AV658">
        <v>960636</v>
      </c>
      <c r="AW658">
        <v>960636</v>
      </c>
      <c r="AX658">
        <v>960636</v>
      </c>
      <c r="AY658">
        <v>960636</v>
      </c>
      <c r="AZ658">
        <v>960636</v>
      </c>
      <c r="BA658">
        <v>960636</v>
      </c>
      <c r="BB658">
        <v>960636</v>
      </c>
      <c r="BC658">
        <v>960636</v>
      </c>
      <c r="BD658">
        <v>960636</v>
      </c>
      <c r="BE658">
        <v>960636</v>
      </c>
      <c r="BF658">
        <v>960636</v>
      </c>
      <c r="BG658">
        <v>960636</v>
      </c>
      <c r="BH658">
        <v>960636</v>
      </c>
      <c r="BI658">
        <v>960636</v>
      </c>
      <c r="BJ658">
        <v>960636</v>
      </c>
      <c r="BK658">
        <v>960636</v>
      </c>
      <c r="BL658">
        <v>960636</v>
      </c>
      <c r="BM658">
        <v>960636</v>
      </c>
      <c r="BN658">
        <v>960636</v>
      </c>
      <c r="BO658">
        <v>960636</v>
      </c>
      <c r="BP658">
        <v>960636</v>
      </c>
      <c r="BQ658">
        <v>960636</v>
      </c>
      <c r="BR658">
        <v>960636</v>
      </c>
      <c r="BS658">
        <v>960636</v>
      </c>
      <c r="BT658">
        <v>960636</v>
      </c>
      <c r="BU658">
        <v>960636</v>
      </c>
      <c r="BV658">
        <v>960636</v>
      </c>
      <c r="BW658">
        <v>0</v>
      </c>
      <c r="BX658">
        <v>0</v>
      </c>
      <c r="BY658">
        <v>0</v>
      </c>
      <c r="BZ658">
        <v>0</v>
      </c>
      <c r="CA658">
        <v>0</v>
      </c>
      <c r="CB658">
        <v>0</v>
      </c>
      <c r="CC658">
        <v>0</v>
      </c>
      <c r="CD658">
        <v>0</v>
      </c>
      <c r="CE658">
        <v>0</v>
      </c>
      <c r="CF658">
        <v>0</v>
      </c>
      <c r="CG658">
        <v>0</v>
      </c>
      <c r="CH658">
        <v>0</v>
      </c>
      <c r="CI658">
        <v>0</v>
      </c>
      <c r="CJ658">
        <v>0</v>
      </c>
      <c r="CK658">
        <v>0</v>
      </c>
      <c r="CL658">
        <v>0</v>
      </c>
      <c r="CM658">
        <v>0</v>
      </c>
      <c r="CN658">
        <v>0</v>
      </c>
      <c r="CO658">
        <v>0</v>
      </c>
      <c r="CP658">
        <v>0</v>
      </c>
      <c r="CQ658">
        <v>0</v>
      </c>
      <c r="CR658">
        <v>0</v>
      </c>
      <c r="CS658">
        <v>0</v>
      </c>
      <c r="CT658">
        <v>0</v>
      </c>
      <c r="CU658">
        <v>0</v>
      </c>
      <c r="CV658">
        <v>0</v>
      </c>
      <c r="CW658">
        <v>0</v>
      </c>
      <c r="CX658">
        <v>0</v>
      </c>
      <c r="CY658">
        <v>0</v>
      </c>
      <c r="CZ658">
        <v>0</v>
      </c>
      <c r="DA658">
        <v>0</v>
      </c>
      <c r="DB658">
        <v>0</v>
      </c>
      <c r="DC658">
        <v>0</v>
      </c>
      <c r="DD658">
        <v>0</v>
      </c>
      <c r="DE658">
        <v>0</v>
      </c>
      <c r="DF658">
        <v>0</v>
      </c>
      <c r="DG658">
        <v>0</v>
      </c>
      <c r="DH658">
        <v>0</v>
      </c>
      <c r="DI658">
        <v>0</v>
      </c>
      <c r="DJ658">
        <v>0</v>
      </c>
      <c r="DK658">
        <v>0</v>
      </c>
      <c r="DL658">
        <v>0</v>
      </c>
      <c r="DM658">
        <v>0</v>
      </c>
      <c r="DN658">
        <v>0</v>
      </c>
      <c r="DO658">
        <v>0</v>
      </c>
      <c r="DP658">
        <v>0</v>
      </c>
      <c r="DQ658">
        <v>0</v>
      </c>
      <c r="DR658">
        <v>0</v>
      </c>
      <c r="DS658">
        <v>0</v>
      </c>
      <c r="DT658">
        <v>0</v>
      </c>
      <c r="DU658">
        <v>0</v>
      </c>
      <c r="DV658">
        <v>0</v>
      </c>
      <c r="DW658">
        <v>0</v>
      </c>
      <c r="DX658">
        <v>0</v>
      </c>
      <c r="DY658">
        <v>0</v>
      </c>
      <c r="DZ658">
        <v>0</v>
      </c>
      <c r="EA658">
        <v>0</v>
      </c>
      <c r="EB658">
        <v>0</v>
      </c>
      <c r="EC658">
        <v>0</v>
      </c>
      <c r="EE658" s="95" t="s">
        <v>450</v>
      </c>
      <c r="EF658" t="s">
        <v>1349</v>
      </c>
      <c r="EG658">
        <v>1</v>
      </c>
      <c r="EH658">
        <v>48</v>
      </c>
      <c r="EI658" s="216" t="str">
        <f t="shared" si="12"/>
        <v>LTQ200148</v>
      </c>
      <c r="EJ658">
        <v>0</v>
      </c>
      <c r="EK658">
        <v>0</v>
      </c>
      <c r="EL658">
        <v>0</v>
      </c>
      <c r="EM658">
        <v>0</v>
      </c>
      <c r="EN658">
        <v>0</v>
      </c>
      <c r="EO658">
        <v>0</v>
      </c>
      <c r="EP658">
        <v>0</v>
      </c>
      <c r="EQ658">
        <v>0</v>
      </c>
      <c r="ER658">
        <v>0</v>
      </c>
      <c r="ES658">
        <v>0</v>
      </c>
      <c r="ET658">
        <v>0</v>
      </c>
      <c r="EU658">
        <v>0</v>
      </c>
      <c r="EV658">
        <v>0</v>
      </c>
      <c r="EW658">
        <v>0</v>
      </c>
      <c r="EX658">
        <v>0</v>
      </c>
      <c r="EY658">
        <v>0</v>
      </c>
      <c r="EZ658">
        <v>0</v>
      </c>
      <c r="FA658">
        <v>0</v>
      </c>
      <c r="FB658">
        <v>0</v>
      </c>
      <c r="FC658">
        <v>0</v>
      </c>
      <c r="FD658">
        <v>0</v>
      </c>
      <c r="FE658">
        <v>0</v>
      </c>
      <c r="FF658">
        <v>0</v>
      </c>
      <c r="FG658">
        <v>0</v>
      </c>
      <c r="FH658">
        <v>0</v>
      </c>
      <c r="FI658">
        <v>0</v>
      </c>
      <c r="FJ658">
        <v>0</v>
      </c>
      <c r="FK658">
        <v>0</v>
      </c>
      <c r="FL658">
        <v>0</v>
      </c>
      <c r="FM658">
        <v>0</v>
      </c>
      <c r="FN658">
        <v>0</v>
      </c>
      <c r="FO658">
        <v>0</v>
      </c>
      <c r="FP658">
        <v>0</v>
      </c>
      <c r="FQ658">
        <v>0</v>
      </c>
      <c r="FR658">
        <v>0</v>
      </c>
      <c r="FS658">
        <v>0</v>
      </c>
      <c r="FT658">
        <v>0</v>
      </c>
      <c r="FU658">
        <v>0</v>
      </c>
      <c r="FV658">
        <v>0</v>
      </c>
      <c r="FW658">
        <v>0</v>
      </c>
      <c r="FX658">
        <v>0</v>
      </c>
      <c r="FY658">
        <v>0</v>
      </c>
      <c r="FZ658">
        <v>0</v>
      </c>
      <c r="GA658">
        <v>0</v>
      </c>
      <c r="GB658">
        <v>0</v>
      </c>
      <c r="GC658">
        <v>0</v>
      </c>
      <c r="GD658">
        <v>0</v>
      </c>
      <c r="GE658">
        <v>0</v>
      </c>
      <c r="GF658">
        <v>0</v>
      </c>
      <c r="GG658">
        <v>0</v>
      </c>
      <c r="GH658">
        <v>0</v>
      </c>
      <c r="GI658">
        <v>960636</v>
      </c>
      <c r="GJ658">
        <v>0</v>
      </c>
      <c r="GK658">
        <v>0</v>
      </c>
      <c r="GL658">
        <v>0</v>
      </c>
      <c r="GM658">
        <v>0</v>
      </c>
      <c r="GN658">
        <v>0</v>
      </c>
      <c r="GO658">
        <v>0</v>
      </c>
      <c r="GP658">
        <v>0</v>
      </c>
      <c r="GQ658">
        <v>0</v>
      </c>
      <c r="GR658">
        <v>0</v>
      </c>
      <c r="GS658">
        <v>0</v>
      </c>
      <c r="GT658">
        <v>0</v>
      </c>
      <c r="GU658">
        <v>0</v>
      </c>
      <c r="GV658">
        <v>0</v>
      </c>
      <c r="GW658">
        <v>0</v>
      </c>
      <c r="GX658">
        <v>0</v>
      </c>
      <c r="GY658">
        <v>0</v>
      </c>
      <c r="GZ658">
        <v>0</v>
      </c>
      <c r="HA658">
        <v>0</v>
      </c>
      <c r="HB658">
        <v>0</v>
      </c>
      <c r="HC658">
        <v>0</v>
      </c>
      <c r="HD658">
        <v>0</v>
      </c>
      <c r="HE658">
        <v>0</v>
      </c>
      <c r="HF658">
        <v>0</v>
      </c>
      <c r="HG658">
        <v>0</v>
      </c>
      <c r="HH658">
        <v>0</v>
      </c>
      <c r="HI658">
        <v>0</v>
      </c>
      <c r="HJ658">
        <v>0</v>
      </c>
      <c r="HK658">
        <v>0</v>
      </c>
      <c r="HL658">
        <v>0</v>
      </c>
      <c r="HM658">
        <v>0</v>
      </c>
      <c r="HN658">
        <v>0</v>
      </c>
      <c r="HO658">
        <v>0</v>
      </c>
      <c r="HP658">
        <v>0</v>
      </c>
      <c r="HQ658">
        <v>0</v>
      </c>
      <c r="HR658">
        <v>0</v>
      </c>
      <c r="HS658">
        <v>0</v>
      </c>
      <c r="HT658">
        <v>0</v>
      </c>
      <c r="HU658">
        <v>0</v>
      </c>
      <c r="HV658">
        <v>0</v>
      </c>
      <c r="HW658">
        <v>0</v>
      </c>
      <c r="HX658">
        <v>0</v>
      </c>
      <c r="HY658">
        <v>0</v>
      </c>
      <c r="HZ658">
        <v>0</v>
      </c>
      <c r="IA658">
        <v>0</v>
      </c>
      <c r="IB658">
        <v>0</v>
      </c>
      <c r="IC658">
        <v>0</v>
      </c>
      <c r="ID658">
        <v>0</v>
      </c>
      <c r="IE658">
        <v>0</v>
      </c>
      <c r="IF658">
        <v>0</v>
      </c>
      <c r="IG658">
        <v>0</v>
      </c>
      <c r="IH658">
        <v>0</v>
      </c>
      <c r="II658">
        <v>0</v>
      </c>
      <c r="IJ658">
        <v>0</v>
      </c>
      <c r="IK658">
        <v>0</v>
      </c>
      <c r="IL658">
        <v>0</v>
      </c>
      <c r="IM658">
        <v>0</v>
      </c>
      <c r="IN658">
        <v>0</v>
      </c>
      <c r="IO658">
        <v>0</v>
      </c>
      <c r="IP658">
        <v>0</v>
      </c>
    </row>
    <row r="659" spans="18:250" ht="16.5" hidden="1" customHeight="1">
      <c r="R659" s="95" t="s">
        <v>450</v>
      </c>
      <c r="S659" t="s">
        <v>1349</v>
      </c>
      <c r="T659">
        <v>1</v>
      </c>
      <c r="U659">
        <v>49</v>
      </c>
      <c r="V659" s="214" t="str">
        <f t="shared" si="11"/>
        <v>LTQ200149</v>
      </c>
      <c r="W659">
        <v>49694.400000000001</v>
      </c>
      <c r="X659">
        <v>99388.800000000003</v>
      </c>
      <c r="Y659">
        <v>149083.20000000001</v>
      </c>
      <c r="Z659">
        <v>198777.60000000001</v>
      </c>
      <c r="AA659">
        <v>248472</v>
      </c>
      <c r="AB659">
        <v>298166.40000000002</v>
      </c>
      <c r="AC659">
        <v>347860.8</v>
      </c>
      <c r="AD659">
        <v>397555.20000000001</v>
      </c>
      <c r="AE659">
        <v>447249.6</v>
      </c>
      <c r="AF659">
        <v>496944</v>
      </c>
      <c r="AG659">
        <v>546638.4</v>
      </c>
      <c r="AH659">
        <v>596332.80000000005</v>
      </c>
      <c r="AI659">
        <v>646027.19999999995</v>
      </c>
      <c r="AJ659">
        <v>695721.6</v>
      </c>
      <c r="AK659">
        <v>745416</v>
      </c>
      <c r="AL659">
        <v>795110.40000000002</v>
      </c>
      <c r="AM659">
        <v>844804.8</v>
      </c>
      <c r="AN659">
        <v>894499.2</v>
      </c>
      <c r="AO659">
        <v>944193.6</v>
      </c>
      <c r="AP659">
        <v>993888</v>
      </c>
      <c r="AQ659">
        <v>993888</v>
      </c>
      <c r="AR659">
        <v>993888</v>
      </c>
      <c r="AS659">
        <v>993888</v>
      </c>
      <c r="AT659">
        <v>993888</v>
      </c>
      <c r="AU659">
        <v>993888</v>
      </c>
      <c r="AV659">
        <v>993888</v>
      </c>
      <c r="AW659">
        <v>993888</v>
      </c>
      <c r="AX659">
        <v>993888</v>
      </c>
      <c r="AY659">
        <v>993888</v>
      </c>
      <c r="AZ659">
        <v>993888</v>
      </c>
      <c r="BA659">
        <v>993888</v>
      </c>
      <c r="BB659">
        <v>993888</v>
      </c>
      <c r="BC659">
        <v>993888</v>
      </c>
      <c r="BD659">
        <v>993888</v>
      </c>
      <c r="BE659">
        <v>993888</v>
      </c>
      <c r="BF659">
        <v>993888</v>
      </c>
      <c r="BG659">
        <v>993888</v>
      </c>
      <c r="BH659">
        <v>993888</v>
      </c>
      <c r="BI659">
        <v>993888</v>
      </c>
      <c r="BJ659">
        <v>993888</v>
      </c>
      <c r="BK659">
        <v>993888</v>
      </c>
      <c r="BL659">
        <v>993888</v>
      </c>
      <c r="BM659">
        <v>993888</v>
      </c>
      <c r="BN659">
        <v>993888</v>
      </c>
      <c r="BO659">
        <v>993888</v>
      </c>
      <c r="BP659">
        <v>993888</v>
      </c>
      <c r="BQ659">
        <v>993888</v>
      </c>
      <c r="BR659">
        <v>993888</v>
      </c>
      <c r="BS659">
        <v>993888</v>
      </c>
      <c r="BT659">
        <v>993888</v>
      </c>
      <c r="BU659">
        <v>993888</v>
      </c>
      <c r="BV659">
        <v>0</v>
      </c>
      <c r="BW659">
        <v>0</v>
      </c>
      <c r="BX659">
        <v>0</v>
      </c>
      <c r="BY659">
        <v>0</v>
      </c>
      <c r="BZ659">
        <v>0</v>
      </c>
      <c r="CA659">
        <v>0</v>
      </c>
      <c r="CB659">
        <v>0</v>
      </c>
      <c r="CC659">
        <v>0</v>
      </c>
      <c r="CD659">
        <v>0</v>
      </c>
      <c r="CE659">
        <v>0</v>
      </c>
      <c r="CF659">
        <v>0</v>
      </c>
      <c r="CG659">
        <v>0</v>
      </c>
      <c r="CH659">
        <v>0</v>
      </c>
      <c r="CI659">
        <v>0</v>
      </c>
      <c r="CJ659">
        <v>0</v>
      </c>
      <c r="CK659">
        <v>0</v>
      </c>
      <c r="CL659">
        <v>0</v>
      </c>
      <c r="CM659">
        <v>0</v>
      </c>
      <c r="CN659">
        <v>0</v>
      </c>
      <c r="CO659">
        <v>0</v>
      </c>
      <c r="CP659">
        <v>0</v>
      </c>
      <c r="CQ659">
        <v>0</v>
      </c>
      <c r="CR659">
        <v>0</v>
      </c>
      <c r="CS659">
        <v>0</v>
      </c>
      <c r="CT659">
        <v>0</v>
      </c>
      <c r="CU659">
        <v>0</v>
      </c>
      <c r="CV659">
        <v>0</v>
      </c>
      <c r="CW659">
        <v>0</v>
      </c>
      <c r="CX659">
        <v>0</v>
      </c>
      <c r="CY659">
        <v>0</v>
      </c>
      <c r="CZ659">
        <v>0</v>
      </c>
      <c r="DA659">
        <v>0</v>
      </c>
      <c r="DB659">
        <v>0</v>
      </c>
      <c r="DC659">
        <v>0</v>
      </c>
      <c r="DD659">
        <v>0</v>
      </c>
      <c r="DE659">
        <v>0</v>
      </c>
      <c r="DF659">
        <v>0</v>
      </c>
      <c r="DG659">
        <v>0</v>
      </c>
      <c r="DH659">
        <v>0</v>
      </c>
      <c r="DI659">
        <v>0</v>
      </c>
      <c r="DJ659">
        <v>0</v>
      </c>
      <c r="DK659">
        <v>0</v>
      </c>
      <c r="DL659">
        <v>0</v>
      </c>
      <c r="DM659">
        <v>0</v>
      </c>
      <c r="DN659">
        <v>0</v>
      </c>
      <c r="DO659">
        <v>0</v>
      </c>
      <c r="DP659">
        <v>0</v>
      </c>
      <c r="DQ659">
        <v>0</v>
      </c>
      <c r="DR659">
        <v>0</v>
      </c>
      <c r="DS659">
        <v>0</v>
      </c>
      <c r="DT659">
        <v>0</v>
      </c>
      <c r="DU659">
        <v>0</v>
      </c>
      <c r="DV659">
        <v>0</v>
      </c>
      <c r="DW659">
        <v>0</v>
      </c>
      <c r="DX659">
        <v>0</v>
      </c>
      <c r="DY659">
        <v>0</v>
      </c>
      <c r="DZ659">
        <v>0</v>
      </c>
      <c r="EA659">
        <v>0</v>
      </c>
      <c r="EB659">
        <v>0</v>
      </c>
      <c r="EC659">
        <v>0</v>
      </c>
      <c r="EE659" s="95" t="s">
        <v>450</v>
      </c>
      <c r="EF659" t="s">
        <v>1349</v>
      </c>
      <c r="EG659">
        <v>1</v>
      </c>
      <c r="EH659">
        <v>49</v>
      </c>
      <c r="EI659" s="216" t="str">
        <f t="shared" si="12"/>
        <v>LTQ200149</v>
      </c>
      <c r="EJ659">
        <v>0</v>
      </c>
      <c r="EK659">
        <v>0</v>
      </c>
      <c r="EL659">
        <v>0</v>
      </c>
      <c r="EM659">
        <v>0</v>
      </c>
      <c r="EN659">
        <v>0</v>
      </c>
      <c r="EO659">
        <v>0</v>
      </c>
      <c r="EP659">
        <v>0</v>
      </c>
      <c r="EQ659">
        <v>0</v>
      </c>
      <c r="ER659">
        <v>0</v>
      </c>
      <c r="ES659">
        <v>0</v>
      </c>
      <c r="ET659">
        <v>0</v>
      </c>
      <c r="EU659">
        <v>0</v>
      </c>
      <c r="EV659">
        <v>0</v>
      </c>
      <c r="EW659">
        <v>0</v>
      </c>
      <c r="EX659">
        <v>0</v>
      </c>
      <c r="EY659">
        <v>0</v>
      </c>
      <c r="EZ659">
        <v>0</v>
      </c>
      <c r="FA659">
        <v>0</v>
      </c>
      <c r="FB659">
        <v>0</v>
      </c>
      <c r="FC659">
        <v>0</v>
      </c>
      <c r="FD659">
        <v>0</v>
      </c>
      <c r="FE659">
        <v>0</v>
      </c>
      <c r="FF659">
        <v>0</v>
      </c>
      <c r="FG659">
        <v>0</v>
      </c>
      <c r="FH659">
        <v>0</v>
      </c>
      <c r="FI659">
        <v>0</v>
      </c>
      <c r="FJ659">
        <v>0</v>
      </c>
      <c r="FK659">
        <v>0</v>
      </c>
      <c r="FL659">
        <v>0</v>
      </c>
      <c r="FM659">
        <v>0</v>
      </c>
      <c r="FN659">
        <v>0</v>
      </c>
      <c r="FO659">
        <v>0</v>
      </c>
      <c r="FP659">
        <v>0</v>
      </c>
      <c r="FQ659">
        <v>0</v>
      </c>
      <c r="FR659">
        <v>0</v>
      </c>
      <c r="FS659">
        <v>0</v>
      </c>
      <c r="FT659">
        <v>0</v>
      </c>
      <c r="FU659">
        <v>0</v>
      </c>
      <c r="FV659">
        <v>0</v>
      </c>
      <c r="FW659">
        <v>0</v>
      </c>
      <c r="FX659">
        <v>0</v>
      </c>
      <c r="FY659">
        <v>0</v>
      </c>
      <c r="FZ659">
        <v>0</v>
      </c>
      <c r="GA659">
        <v>0</v>
      </c>
      <c r="GB659">
        <v>0</v>
      </c>
      <c r="GC659">
        <v>0</v>
      </c>
      <c r="GD659">
        <v>0</v>
      </c>
      <c r="GE659">
        <v>0</v>
      </c>
      <c r="GF659">
        <v>0</v>
      </c>
      <c r="GG659">
        <v>0</v>
      </c>
      <c r="GH659">
        <v>993888</v>
      </c>
      <c r="GI659">
        <v>0</v>
      </c>
      <c r="GJ659">
        <v>0</v>
      </c>
      <c r="GK659">
        <v>0</v>
      </c>
      <c r="GL659">
        <v>0</v>
      </c>
      <c r="GM659">
        <v>0</v>
      </c>
      <c r="GN659">
        <v>0</v>
      </c>
      <c r="GO659">
        <v>0</v>
      </c>
      <c r="GP659">
        <v>0</v>
      </c>
      <c r="GQ659">
        <v>0</v>
      </c>
      <c r="GR659">
        <v>0</v>
      </c>
      <c r="GS659">
        <v>0</v>
      </c>
      <c r="GT659">
        <v>0</v>
      </c>
      <c r="GU659">
        <v>0</v>
      </c>
      <c r="GV659">
        <v>0</v>
      </c>
      <c r="GW659">
        <v>0</v>
      </c>
      <c r="GX659">
        <v>0</v>
      </c>
      <c r="GY659">
        <v>0</v>
      </c>
      <c r="GZ659">
        <v>0</v>
      </c>
      <c r="HA659">
        <v>0</v>
      </c>
      <c r="HB659">
        <v>0</v>
      </c>
      <c r="HC659">
        <v>0</v>
      </c>
      <c r="HD659">
        <v>0</v>
      </c>
      <c r="HE659">
        <v>0</v>
      </c>
      <c r="HF659">
        <v>0</v>
      </c>
      <c r="HG659">
        <v>0</v>
      </c>
      <c r="HH659">
        <v>0</v>
      </c>
      <c r="HI659">
        <v>0</v>
      </c>
      <c r="HJ659">
        <v>0</v>
      </c>
      <c r="HK659">
        <v>0</v>
      </c>
      <c r="HL659">
        <v>0</v>
      </c>
      <c r="HM659">
        <v>0</v>
      </c>
      <c r="HN659">
        <v>0</v>
      </c>
      <c r="HO659">
        <v>0</v>
      </c>
      <c r="HP659">
        <v>0</v>
      </c>
      <c r="HQ659">
        <v>0</v>
      </c>
      <c r="HR659">
        <v>0</v>
      </c>
      <c r="HS659">
        <v>0</v>
      </c>
      <c r="HT659">
        <v>0</v>
      </c>
      <c r="HU659">
        <v>0</v>
      </c>
      <c r="HV659">
        <v>0</v>
      </c>
      <c r="HW659">
        <v>0</v>
      </c>
      <c r="HX659">
        <v>0</v>
      </c>
      <c r="HY659">
        <v>0</v>
      </c>
      <c r="HZ659">
        <v>0</v>
      </c>
      <c r="IA659">
        <v>0</v>
      </c>
      <c r="IB659">
        <v>0</v>
      </c>
      <c r="IC659">
        <v>0</v>
      </c>
      <c r="ID659">
        <v>0</v>
      </c>
      <c r="IE659">
        <v>0</v>
      </c>
      <c r="IF659">
        <v>0</v>
      </c>
      <c r="IG659">
        <v>0</v>
      </c>
      <c r="IH659">
        <v>0</v>
      </c>
      <c r="II659">
        <v>0</v>
      </c>
      <c r="IJ659">
        <v>0</v>
      </c>
      <c r="IK659">
        <v>0</v>
      </c>
      <c r="IL659">
        <v>0</v>
      </c>
      <c r="IM659">
        <v>0</v>
      </c>
      <c r="IN659">
        <v>0</v>
      </c>
      <c r="IO659">
        <v>0</v>
      </c>
      <c r="IP659">
        <v>0</v>
      </c>
    </row>
    <row r="660" spans="18:250" ht="16.5" hidden="1" customHeight="1">
      <c r="R660" s="95" t="s">
        <v>450</v>
      </c>
      <c r="S660" t="s">
        <v>1349</v>
      </c>
      <c r="T660">
        <v>1</v>
      </c>
      <c r="U660">
        <v>50</v>
      </c>
      <c r="V660" s="214" t="str">
        <f t="shared" si="11"/>
        <v>LTQ200150</v>
      </c>
      <c r="W660">
        <v>51367.199999999997</v>
      </c>
      <c r="X660">
        <v>102734.39999999999</v>
      </c>
      <c r="Y660">
        <v>154101.6</v>
      </c>
      <c r="Z660">
        <v>205468.79999999999</v>
      </c>
      <c r="AA660">
        <v>256836</v>
      </c>
      <c r="AB660">
        <v>308203.2</v>
      </c>
      <c r="AC660">
        <v>359570.4</v>
      </c>
      <c r="AD660">
        <v>410937.59999999998</v>
      </c>
      <c r="AE660">
        <v>462304.8</v>
      </c>
      <c r="AF660">
        <v>513672</v>
      </c>
      <c r="AG660">
        <v>565039.19999999995</v>
      </c>
      <c r="AH660">
        <v>616406.4</v>
      </c>
      <c r="AI660">
        <v>667773.6</v>
      </c>
      <c r="AJ660">
        <v>719140.8</v>
      </c>
      <c r="AK660">
        <v>770508</v>
      </c>
      <c r="AL660">
        <v>821875.19999999995</v>
      </c>
      <c r="AM660">
        <v>873242.4</v>
      </c>
      <c r="AN660">
        <v>924609.6</v>
      </c>
      <c r="AO660">
        <v>975976.8</v>
      </c>
      <c r="AP660">
        <v>1027344</v>
      </c>
      <c r="AQ660">
        <v>1027344</v>
      </c>
      <c r="AR660">
        <v>1027344</v>
      </c>
      <c r="AS660">
        <v>1027344</v>
      </c>
      <c r="AT660">
        <v>1027344</v>
      </c>
      <c r="AU660">
        <v>1027344</v>
      </c>
      <c r="AV660">
        <v>1027344</v>
      </c>
      <c r="AW660">
        <v>1027344</v>
      </c>
      <c r="AX660">
        <v>1027344</v>
      </c>
      <c r="AY660">
        <v>1027344</v>
      </c>
      <c r="AZ660">
        <v>1027344</v>
      </c>
      <c r="BA660">
        <v>1027344</v>
      </c>
      <c r="BB660">
        <v>1027344</v>
      </c>
      <c r="BC660">
        <v>1027344</v>
      </c>
      <c r="BD660">
        <v>1027344</v>
      </c>
      <c r="BE660">
        <v>1027344</v>
      </c>
      <c r="BF660">
        <v>1027344</v>
      </c>
      <c r="BG660">
        <v>1027344</v>
      </c>
      <c r="BH660">
        <v>1027344</v>
      </c>
      <c r="BI660">
        <v>1027344</v>
      </c>
      <c r="BJ660">
        <v>1027344</v>
      </c>
      <c r="BK660">
        <v>1027344</v>
      </c>
      <c r="BL660">
        <v>1027344</v>
      </c>
      <c r="BM660">
        <v>1027344</v>
      </c>
      <c r="BN660">
        <v>1027344</v>
      </c>
      <c r="BO660">
        <v>1027344</v>
      </c>
      <c r="BP660">
        <v>1027344</v>
      </c>
      <c r="BQ660">
        <v>1027344</v>
      </c>
      <c r="BR660">
        <v>1027344</v>
      </c>
      <c r="BS660">
        <v>1027344</v>
      </c>
      <c r="BT660">
        <v>1027344</v>
      </c>
      <c r="BU660">
        <v>0</v>
      </c>
      <c r="BV660">
        <v>0</v>
      </c>
      <c r="BW660">
        <v>0</v>
      </c>
      <c r="BX660">
        <v>0</v>
      </c>
      <c r="BY660">
        <v>0</v>
      </c>
      <c r="BZ660">
        <v>0</v>
      </c>
      <c r="CA660">
        <v>0</v>
      </c>
      <c r="CB660">
        <v>0</v>
      </c>
      <c r="CC660">
        <v>0</v>
      </c>
      <c r="CD660">
        <v>0</v>
      </c>
      <c r="CE660">
        <v>0</v>
      </c>
      <c r="CF660">
        <v>0</v>
      </c>
      <c r="CG660">
        <v>0</v>
      </c>
      <c r="CH660">
        <v>0</v>
      </c>
      <c r="CI660">
        <v>0</v>
      </c>
      <c r="CJ660">
        <v>0</v>
      </c>
      <c r="CK660">
        <v>0</v>
      </c>
      <c r="CL660">
        <v>0</v>
      </c>
      <c r="CM660">
        <v>0</v>
      </c>
      <c r="CN660">
        <v>0</v>
      </c>
      <c r="CO660">
        <v>0</v>
      </c>
      <c r="CP660">
        <v>0</v>
      </c>
      <c r="CQ660">
        <v>0</v>
      </c>
      <c r="CR660">
        <v>0</v>
      </c>
      <c r="CS660">
        <v>0</v>
      </c>
      <c r="CT660">
        <v>0</v>
      </c>
      <c r="CU660">
        <v>0</v>
      </c>
      <c r="CV660">
        <v>0</v>
      </c>
      <c r="CW660">
        <v>0</v>
      </c>
      <c r="CX660">
        <v>0</v>
      </c>
      <c r="CY660">
        <v>0</v>
      </c>
      <c r="CZ660">
        <v>0</v>
      </c>
      <c r="DA660">
        <v>0</v>
      </c>
      <c r="DB660">
        <v>0</v>
      </c>
      <c r="DC660">
        <v>0</v>
      </c>
      <c r="DD660">
        <v>0</v>
      </c>
      <c r="DE660">
        <v>0</v>
      </c>
      <c r="DF660">
        <v>0</v>
      </c>
      <c r="DG660">
        <v>0</v>
      </c>
      <c r="DH660">
        <v>0</v>
      </c>
      <c r="DI660">
        <v>0</v>
      </c>
      <c r="DJ660">
        <v>0</v>
      </c>
      <c r="DK660">
        <v>0</v>
      </c>
      <c r="DL660">
        <v>0</v>
      </c>
      <c r="DM660">
        <v>0</v>
      </c>
      <c r="DN660">
        <v>0</v>
      </c>
      <c r="DO660">
        <v>0</v>
      </c>
      <c r="DP660">
        <v>0</v>
      </c>
      <c r="DQ660">
        <v>0</v>
      </c>
      <c r="DR660">
        <v>0</v>
      </c>
      <c r="DS660">
        <v>0</v>
      </c>
      <c r="DT660">
        <v>0</v>
      </c>
      <c r="DU660">
        <v>0</v>
      </c>
      <c r="DV660">
        <v>0</v>
      </c>
      <c r="DW660">
        <v>0</v>
      </c>
      <c r="DX660">
        <v>0</v>
      </c>
      <c r="DY660">
        <v>0</v>
      </c>
      <c r="DZ660">
        <v>0</v>
      </c>
      <c r="EA660">
        <v>0</v>
      </c>
      <c r="EB660">
        <v>0</v>
      </c>
      <c r="EC660">
        <v>0</v>
      </c>
      <c r="EE660" s="95" t="s">
        <v>450</v>
      </c>
      <c r="EF660" t="s">
        <v>1349</v>
      </c>
      <c r="EG660">
        <v>1</v>
      </c>
      <c r="EH660">
        <v>50</v>
      </c>
      <c r="EI660" s="216" t="str">
        <f t="shared" si="12"/>
        <v>LTQ200150</v>
      </c>
      <c r="EJ660">
        <v>0</v>
      </c>
      <c r="EK660">
        <v>0</v>
      </c>
      <c r="EL660">
        <v>0</v>
      </c>
      <c r="EM660">
        <v>0</v>
      </c>
      <c r="EN660">
        <v>0</v>
      </c>
      <c r="EO660">
        <v>0</v>
      </c>
      <c r="EP660">
        <v>0</v>
      </c>
      <c r="EQ660">
        <v>0</v>
      </c>
      <c r="ER660">
        <v>0</v>
      </c>
      <c r="ES660">
        <v>0</v>
      </c>
      <c r="ET660">
        <v>0</v>
      </c>
      <c r="EU660">
        <v>0</v>
      </c>
      <c r="EV660">
        <v>0</v>
      </c>
      <c r="EW660">
        <v>0</v>
      </c>
      <c r="EX660">
        <v>0</v>
      </c>
      <c r="EY660">
        <v>0</v>
      </c>
      <c r="EZ660">
        <v>0</v>
      </c>
      <c r="FA660">
        <v>0</v>
      </c>
      <c r="FB660">
        <v>0</v>
      </c>
      <c r="FC660">
        <v>0</v>
      </c>
      <c r="FD660">
        <v>0</v>
      </c>
      <c r="FE660">
        <v>0</v>
      </c>
      <c r="FF660">
        <v>0</v>
      </c>
      <c r="FG660">
        <v>0</v>
      </c>
      <c r="FH660">
        <v>0</v>
      </c>
      <c r="FI660">
        <v>0</v>
      </c>
      <c r="FJ660">
        <v>0</v>
      </c>
      <c r="FK660">
        <v>0</v>
      </c>
      <c r="FL660">
        <v>0</v>
      </c>
      <c r="FM660">
        <v>0</v>
      </c>
      <c r="FN660">
        <v>0</v>
      </c>
      <c r="FO660">
        <v>0</v>
      </c>
      <c r="FP660">
        <v>0</v>
      </c>
      <c r="FQ660">
        <v>0</v>
      </c>
      <c r="FR660">
        <v>0</v>
      </c>
      <c r="FS660">
        <v>0</v>
      </c>
      <c r="FT660">
        <v>0</v>
      </c>
      <c r="FU660">
        <v>0</v>
      </c>
      <c r="FV660">
        <v>0</v>
      </c>
      <c r="FW660">
        <v>0</v>
      </c>
      <c r="FX660">
        <v>0</v>
      </c>
      <c r="FY660">
        <v>0</v>
      </c>
      <c r="FZ660">
        <v>0</v>
      </c>
      <c r="GA660">
        <v>0</v>
      </c>
      <c r="GB660">
        <v>0</v>
      </c>
      <c r="GC660">
        <v>0</v>
      </c>
      <c r="GD660">
        <v>0</v>
      </c>
      <c r="GE660">
        <v>0</v>
      </c>
      <c r="GF660">
        <v>0</v>
      </c>
      <c r="GG660">
        <v>1027344</v>
      </c>
      <c r="GH660">
        <v>0</v>
      </c>
      <c r="GI660">
        <v>0</v>
      </c>
      <c r="GJ660">
        <v>0</v>
      </c>
      <c r="GK660">
        <v>0</v>
      </c>
      <c r="GL660">
        <v>0</v>
      </c>
      <c r="GM660">
        <v>0</v>
      </c>
      <c r="GN660">
        <v>0</v>
      </c>
      <c r="GO660">
        <v>0</v>
      </c>
      <c r="GP660">
        <v>0</v>
      </c>
      <c r="GQ660">
        <v>0</v>
      </c>
      <c r="GR660">
        <v>0</v>
      </c>
      <c r="GS660">
        <v>0</v>
      </c>
      <c r="GT660">
        <v>0</v>
      </c>
      <c r="GU660">
        <v>0</v>
      </c>
      <c r="GV660">
        <v>0</v>
      </c>
      <c r="GW660">
        <v>0</v>
      </c>
      <c r="GX660">
        <v>0</v>
      </c>
      <c r="GY660">
        <v>0</v>
      </c>
      <c r="GZ660">
        <v>0</v>
      </c>
      <c r="HA660">
        <v>0</v>
      </c>
      <c r="HB660">
        <v>0</v>
      </c>
      <c r="HC660">
        <v>0</v>
      </c>
      <c r="HD660">
        <v>0</v>
      </c>
      <c r="HE660">
        <v>0</v>
      </c>
      <c r="HF660">
        <v>0</v>
      </c>
      <c r="HG660">
        <v>0</v>
      </c>
      <c r="HH660">
        <v>0</v>
      </c>
      <c r="HI660">
        <v>0</v>
      </c>
      <c r="HJ660">
        <v>0</v>
      </c>
      <c r="HK660">
        <v>0</v>
      </c>
      <c r="HL660">
        <v>0</v>
      </c>
      <c r="HM660">
        <v>0</v>
      </c>
      <c r="HN660">
        <v>0</v>
      </c>
      <c r="HO660">
        <v>0</v>
      </c>
      <c r="HP660">
        <v>0</v>
      </c>
      <c r="HQ660">
        <v>0</v>
      </c>
      <c r="HR660">
        <v>0</v>
      </c>
      <c r="HS660">
        <v>0</v>
      </c>
      <c r="HT660">
        <v>0</v>
      </c>
      <c r="HU660">
        <v>0</v>
      </c>
      <c r="HV660">
        <v>0</v>
      </c>
      <c r="HW660">
        <v>0</v>
      </c>
      <c r="HX660">
        <v>0</v>
      </c>
      <c r="HY660">
        <v>0</v>
      </c>
      <c r="HZ660">
        <v>0</v>
      </c>
      <c r="IA660">
        <v>0</v>
      </c>
      <c r="IB660">
        <v>0</v>
      </c>
      <c r="IC660">
        <v>0</v>
      </c>
      <c r="ID660">
        <v>0</v>
      </c>
      <c r="IE660">
        <v>0</v>
      </c>
      <c r="IF660">
        <v>0</v>
      </c>
      <c r="IG660">
        <v>0</v>
      </c>
      <c r="IH660">
        <v>0</v>
      </c>
      <c r="II660">
        <v>0</v>
      </c>
      <c r="IJ660">
        <v>0</v>
      </c>
      <c r="IK660">
        <v>0</v>
      </c>
      <c r="IL660">
        <v>0</v>
      </c>
      <c r="IM660">
        <v>0</v>
      </c>
      <c r="IN660">
        <v>0</v>
      </c>
      <c r="IO660">
        <v>0</v>
      </c>
      <c r="IP660">
        <v>0</v>
      </c>
    </row>
    <row r="661" spans="18:250" ht="16.5" hidden="1" customHeight="1">
      <c r="R661" s="95" t="s">
        <v>450</v>
      </c>
      <c r="S661" t="s">
        <v>1349</v>
      </c>
      <c r="T661">
        <v>1</v>
      </c>
      <c r="U661">
        <v>51</v>
      </c>
      <c r="V661" s="214" t="str">
        <f t="shared" si="11"/>
        <v>LTQ200151</v>
      </c>
      <c r="W661">
        <v>54916.800000000003</v>
      </c>
      <c r="X661">
        <v>109833.60000000001</v>
      </c>
      <c r="Y661">
        <v>164750.39999999999</v>
      </c>
      <c r="Z661">
        <v>219667.20000000001</v>
      </c>
      <c r="AA661">
        <v>274584</v>
      </c>
      <c r="AB661">
        <v>329500.79999999999</v>
      </c>
      <c r="AC661">
        <v>384417.6</v>
      </c>
      <c r="AD661">
        <v>439334.40000000002</v>
      </c>
      <c r="AE661">
        <v>494251.2</v>
      </c>
      <c r="AF661">
        <v>549168</v>
      </c>
      <c r="AG661">
        <v>604084.80000000005</v>
      </c>
      <c r="AH661">
        <v>659001.59999999998</v>
      </c>
      <c r="AI661">
        <v>713918.4</v>
      </c>
      <c r="AJ661">
        <v>768835.2</v>
      </c>
      <c r="AK661">
        <v>823752</v>
      </c>
      <c r="AL661">
        <v>878668.80000000005</v>
      </c>
      <c r="AM661">
        <v>933585.6</v>
      </c>
      <c r="AN661">
        <v>988502.4</v>
      </c>
      <c r="AO661">
        <v>1043419.2</v>
      </c>
      <c r="AP661">
        <v>1098336</v>
      </c>
      <c r="AQ661">
        <v>1098336</v>
      </c>
      <c r="AR661">
        <v>1098336</v>
      </c>
      <c r="AS661">
        <v>1098336</v>
      </c>
      <c r="AT661">
        <v>1098336</v>
      </c>
      <c r="AU661">
        <v>1098336</v>
      </c>
      <c r="AV661">
        <v>1098336</v>
      </c>
      <c r="AW661">
        <v>1098336</v>
      </c>
      <c r="AX661">
        <v>1098336</v>
      </c>
      <c r="AY661">
        <v>1098336</v>
      </c>
      <c r="AZ661">
        <v>1098336</v>
      </c>
      <c r="BA661">
        <v>1098336</v>
      </c>
      <c r="BB661">
        <v>1098336</v>
      </c>
      <c r="BC661">
        <v>1098336</v>
      </c>
      <c r="BD661">
        <v>1098336</v>
      </c>
      <c r="BE661">
        <v>1098336</v>
      </c>
      <c r="BF661">
        <v>1098336</v>
      </c>
      <c r="BG661">
        <v>1098336</v>
      </c>
      <c r="BH661">
        <v>1098336</v>
      </c>
      <c r="BI661">
        <v>1098336</v>
      </c>
      <c r="BJ661">
        <v>1098336</v>
      </c>
      <c r="BK661">
        <v>1098336</v>
      </c>
      <c r="BL661">
        <v>1098336</v>
      </c>
      <c r="BM661">
        <v>1098336</v>
      </c>
      <c r="BN661">
        <v>1098336</v>
      </c>
      <c r="BO661">
        <v>1098336</v>
      </c>
      <c r="BP661">
        <v>1098336</v>
      </c>
      <c r="BQ661">
        <v>1098336</v>
      </c>
      <c r="BR661">
        <v>1098336</v>
      </c>
      <c r="BS661">
        <v>1098336</v>
      </c>
      <c r="BT661">
        <v>0</v>
      </c>
      <c r="BU661">
        <v>0</v>
      </c>
      <c r="BV661">
        <v>0</v>
      </c>
      <c r="BW661">
        <v>0</v>
      </c>
      <c r="BX661">
        <v>0</v>
      </c>
      <c r="BY661">
        <v>0</v>
      </c>
      <c r="BZ661">
        <v>0</v>
      </c>
      <c r="CA661">
        <v>0</v>
      </c>
      <c r="CB661">
        <v>0</v>
      </c>
      <c r="CC661">
        <v>0</v>
      </c>
      <c r="CD661">
        <v>0</v>
      </c>
      <c r="CE661">
        <v>0</v>
      </c>
      <c r="CF661">
        <v>0</v>
      </c>
      <c r="CG661">
        <v>0</v>
      </c>
      <c r="CH661">
        <v>0</v>
      </c>
      <c r="CI661">
        <v>0</v>
      </c>
      <c r="CJ661">
        <v>0</v>
      </c>
      <c r="CK661">
        <v>0</v>
      </c>
      <c r="CL661">
        <v>0</v>
      </c>
      <c r="CM661">
        <v>0</v>
      </c>
      <c r="CN661">
        <v>0</v>
      </c>
      <c r="CO661">
        <v>0</v>
      </c>
      <c r="CP661">
        <v>0</v>
      </c>
      <c r="CQ661">
        <v>0</v>
      </c>
      <c r="CR661">
        <v>0</v>
      </c>
      <c r="CS661">
        <v>0</v>
      </c>
      <c r="CT661">
        <v>0</v>
      </c>
      <c r="CU661">
        <v>0</v>
      </c>
      <c r="CV661">
        <v>0</v>
      </c>
      <c r="CW661">
        <v>0</v>
      </c>
      <c r="CX661">
        <v>0</v>
      </c>
      <c r="CY661">
        <v>0</v>
      </c>
      <c r="CZ661">
        <v>0</v>
      </c>
      <c r="DA661">
        <v>0</v>
      </c>
      <c r="DB661">
        <v>0</v>
      </c>
      <c r="DC661">
        <v>0</v>
      </c>
      <c r="DD661">
        <v>0</v>
      </c>
      <c r="DE661">
        <v>0</v>
      </c>
      <c r="DF661">
        <v>0</v>
      </c>
      <c r="DG661">
        <v>0</v>
      </c>
      <c r="DH661">
        <v>0</v>
      </c>
      <c r="DI661">
        <v>0</v>
      </c>
      <c r="DJ661">
        <v>0</v>
      </c>
      <c r="DK661">
        <v>0</v>
      </c>
      <c r="DL661">
        <v>0</v>
      </c>
      <c r="DM661">
        <v>0</v>
      </c>
      <c r="DN661">
        <v>0</v>
      </c>
      <c r="DO661">
        <v>0</v>
      </c>
      <c r="DP661">
        <v>0</v>
      </c>
      <c r="DQ661">
        <v>0</v>
      </c>
      <c r="DR661">
        <v>0</v>
      </c>
      <c r="DS661">
        <v>0</v>
      </c>
      <c r="DT661">
        <v>0</v>
      </c>
      <c r="DU661">
        <v>0</v>
      </c>
      <c r="DV661">
        <v>0</v>
      </c>
      <c r="DW661">
        <v>0</v>
      </c>
      <c r="DX661">
        <v>0</v>
      </c>
      <c r="DY661">
        <v>0</v>
      </c>
      <c r="DZ661">
        <v>0</v>
      </c>
      <c r="EA661">
        <v>0</v>
      </c>
      <c r="EB661">
        <v>0</v>
      </c>
      <c r="EC661">
        <v>0</v>
      </c>
      <c r="EE661" s="95" t="s">
        <v>450</v>
      </c>
      <c r="EF661" t="s">
        <v>1349</v>
      </c>
      <c r="EG661">
        <v>1</v>
      </c>
      <c r="EH661">
        <v>51</v>
      </c>
      <c r="EI661" s="216" t="str">
        <f t="shared" si="12"/>
        <v>LTQ200151</v>
      </c>
      <c r="EJ661">
        <v>0</v>
      </c>
      <c r="EK661">
        <v>0</v>
      </c>
      <c r="EL661">
        <v>0</v>
      </c>
      <c r="EM661">
        <v>0</v>
      </c>
      <c r="EN661">
        <v>0</v>
      </c>
      <c r="EO661">
        <v>0</v>
      </c>
      <c r="EP661">
        <v>0</v>
      </c>
      <c r="EQ661">
        <v>0</v>
      </c>
      <c r="ER661">
        <v>0</v>
      </c>
      <c r="ES661">
        <v>0</v>
      </c>
      <c r="ET661">
        <v>0</v>
      </c>
      <c r="EU661">
        <v>0</v>
      </c>
      <c r="EV661">
        <v>0</v>
      </c>
      <c r="EW661">
        <v>0</v>
      </c>
      <c r="EX661">
        <v>0</v>
      </c>
      <c r="EY661">
        <v>0</v>
      </c>
      <c r="EZ661">
        <v>0</v>
      </c>
      <c r="FA661">
        <v>0</v>
      </c>
      <c r="FB661">
        <v>0</v>
      </c>
      <c r="FC661">
        <v>0</v>
      </c>
      <c r="FD661">
        <v>0</v>
      </c>
      <c r="FE661">
        <v>0</v>
      </c>
      <c r="FF661">
        <v>0</v>
      </c>
      <c r="FG661">
        <v>0</v>
      </c>
      <c r="FH661">
        <v>0</v>
      </c>
      <c r="FI661">
        <v>0</v>
      </c>
      <c r="FJ661">
        <v>0</v>
      </c>
      <c r="FK661">
        <v>0</v>
      </c>
      <c r="FL661">
        <v>0</v>
      </c>
      <c r="FM661">
        <v>0</v>
      </c>
      <c r="FN661">
        <v>0</v>
      </c>
      <c r="FO661">
        <v>0</v>
      </c>
      <c r="FP661">
        <v>0</v>
      </c>
      <c r="FQ661">
        <v>0</v>
      </c>
      <c r="FR661">
        <v>0</v>
      </c>
      <c r="FS661">
        <v>0</v>
      </c>
      <c r="FT661">
        <v>0</v>
      </c>
      <c r="FU661">
        <v>0</v>
      </c>
      <c r="FV661">
        <v>0</v>
      </c>
      <c r="FW661">
        <v>0</v>
      </c>
      <c r="FX661">
        <v>0</v>
      </c>
      <c r="FY661">
        <v>0</v>
      </c>
      <c r="FZ661">
        <v>0</v>
      </c>
      <c r="GA661">
        <v>0</v>
      </c>
      <c r="GB661">
        <v>0</v>
      </c>
      <c r="GC661">
        <v>0</v>
      </c>
      <c r="GD661">
        <v>0</v>
      </c>
      <c r="GE661">
        <v>0</v>
      </c>
      <c r="GF661">
        <v>1098336</v>
      </c>
      <c r="GG661">
        <v>0</v>
      </c>
      <c r="GH661">
        <v>0</v>
      </c>
      <c r="GI661">
        <v>0</v>
      </c>
      <c r="GJ661">
        <v>0</v>
      </c>
      <c r="GK661">
        <v>0</v>
      </c>
      <c r="GL661">
        <v>0</v>
      </c>
      <c r="GM661">
        <v>0</v>
      </c>
      <c r="GN661">
        <v>0</v>
      </c>
      <c r="GO661">
        <v>0</v>
      </c>
      <c r="GP661">
        <v>0</v>
      </c>
      <c r="GQ661">
        <v>0</v>
      </c>
      <c r="GR661">
        <v>0</v>
      </c>
      <c r="GS661">
        <v>0</v>
      </c>
      <c r="GT661">
        <v>0</v>
      </c>
      <c r="GU661">
        <v>0</v>
      </c>
      <c r="GV661">
        <v>0</v>
      </c>
      <c r="GW661">
        <v>0</v>
      </c>
      <c r="GX661">
        <v>0</v>
      </c>
      <c r="GY661">
        <v>0</v>
      </c>
      <c r="GZ661">
        <v>0</v>
      </c>
      <c r="HA661">
        <v>0</v>
      </c>
      <c r="HB661">
        <v>0</v>
      </c>
      <c r="HC661">
        <v>0</v>
      </c>
      <c r="HD661">
        <v>0</v>
      </c>
      <c r="HE661">
        <v>0</v>
      </c>
      <c r="HF661">
        <v>0</v>
      </c>
      <c r="HG661">
        <v>0</v>
      </c>
      <c r="HH661">
        <v>0</v>
      </c>
      <c r="HI661">
        <v>0</v>
      </c>
      <c r="HJ661">
        <v>0</v>
      </c>
      <c r="HK661">
        <v>0</v>
      </c>
      <c r="HL661">
        <v>0</v>
      </c>
      <c r="HM661">
        <v>0</v>
      </c>
      <c r="HN661">
        <v>0</v>
      </c>
      <c r="HO661">
        <v>0</v>
      </c>
      <c r="HP661">
        <v>0</v>
      </c>
      <c r="HQ661">
        <v>0</v>
      </c>
      <c r="HR661">
        <v>0</v>
      </c>
      <c r="HS661">
        <v>0</v>
      </c>
      <c r="HT661">
        <v>0</v>
      </c>
      <c r="HU661">
        <v>0</v>
      </c>
      <c r="HV661">
        <v>0</v>
      </c>
      <c r="HW661">
        <v>0</v>
      </c>
      <c r="HX661">
        <v>0</v>
      </c>
      <c r="HY661">
        <v>0</v>
      </c>
      <c r="HZ661">
        <v>0</v>
      </c>
      <c r="IA661">
        <v>0</v>
      </c>
      <c r="IB661">
        <v>0</v>
      </c>
      <c r="IC661">
        <v>0</v>
      </c>
      <c r="ID661">
        <v>0</v>
      </c>
      <c r="IE661">
        <v>0</v>
      </c>
      <c r="IF661">
        <v>0</v>
      </c>
      <c r="IG661">
        <v>0</v>
      </c>
      <c r="IH661">
        <v>0</v>
      </c>
      <c r="II661">
        <v>0</v>
      </c>
      <c r="IJ661">
        <v>0</v>
      </c>
      <c r="IK661">
        <v>0</v>
      </c>
      <c r="IL661">
        <v>0</v>
      </c>
      <c r="IM661">
        <v>0</v>
      </c>
      <c r="IN661">
        <v>0</v>
      </c>
      <c r="IO661">
        <v>0</v>
      </c>
      <c r="IP661">
        <v>0</v>
      </c>
    </row>
    <row r="662" spans="18:250" ht="16.5" hidden="1" customHeight="1">
      <c r="R662" s="95" t="s">
        <v>450</v>
      </c>
      <c r="S662" t="s">
        <v>1349</v>
      </c>
      <c r="T662">
        <v>1</v>
      </c>
      <c r="U662">
        <v>52</v>
      </c>
      <c r="V662" s="214" t="str">
        <f t="shared" si="11"/>
        <v>LTQ200152</v>
      </c>
      <c r="W662">
        <v>58466.400000000001</v>
      </c>
      <c r="X662">
        <v>116932.8</v>
      </c>
      <c r="Y662">
        <v>175399.2</v>
      </c>
      <c r="Z662">
        <v>233865.60000000001</v>
      </c>
      <c r="AA662">
        <v>292332</v>
      </c>
      <c r="AB662">
        <v>350798.4</v>
      </c>
      <c r="AC662">
        <v>409264.8</v>
      </c>
      <c r="AD662">
        <v>467731.20000000001</v>
      </c>
      <c r="AE662">
        <v>526197.6</v>
      </c>
      <c r="AF662">
        <v>584664</v>
      </c>
      <c r="AG662">
        <v>643130.4</v>
      </c>
      <c r="AH662">
        <v>701596.8</v>
      </c>
      <c r="AI662">
        <v>760063.2</v>
      </c>
      <c r="AJ662">
        <v>818529.6</v>
      </c>
      <c r="AK662">
        <v>876996</v>
      </c>
      <c r="AL662">
        <v>935462.40000000002</v>
      </c>
      <c r="AM662">
        <v>993928.8</v>
      </c>
      <c r="AN662">
        <v>1052395.2</v>
      </c>
      <c r="AO662">
        <v>1110861.6000000001</v>
      </c>
      <c r="AP662">
        <v>1169328</v>
      </c>
      <c r="AQ662">
        <v>1169328</v>
      </c>
      <c r="AR662">
        <v>1169328</v>
      </c>
      <c r="AS662">
        <v>1169328</v>
      </c>
      <c r="AT662">
        <v>1169328</v>
      </c>
      <c r="AU662">
        <v>1169328</v>
      </c>
      <c r="AV662">
        <v>1169328</v>
      </c>
      <c r="AW662">
        <v>1169328</v>
      </c>
      <c r="AX662">
        <v>1169328</v>
      </c>
      <c r="AY662">
        <v>1169328</v>
      </c>
      <c r="AZ662">
        <v>1169328</v>
      </c>
      <c r="BA662">
        <v>1169328</v>
      </c>
      <c r="BB662">
        <v>1169328</v>
      </c>
      <c r="BC662">
        <v>1169328</v>
      </c>
      <c r="BD662">
        <v>1169328</v>
      </c>
      <c r="BE662">
        <v>1169328</v>
      </c>
      <c r="BF662">
        <v>1169328</v>
      </c>
      <c r="BG662">
        <v>1169328</v>
      </c>
      <c r="BH662">
        <v>1169328</v>
      </c>
      <c r="BI662">
        <v>1169328</v>
      </c>
      <c r="BJ662">
        <v>1169328</v>
      </c>
      <c r="BK662">
        <v>1169328</v>
      </c>
      <c r="BL662">
        <v>1169328</v>
      </c>
      <c r="BM662">
        <v>1169328</v>
      </c>
      <c r="BN662">
        <v>1169328</v>
      </c>
      <c r="BO662">
        <v>1169328</v>
      </c>
      <c r="BP662">
        <v>1169328</v>
      </c>
      <c r="BQ662">
        <v>1169328</v>
      </c>
      <c r="BR662">
        <v>1169328</v>
      </c>
      <c r="BS662">
        <v>0</v>
      </c>
      <c r="BT662">
        <v>0</v>
      </c>
      <c r="BU662">
        <v>0</v>
      </c>
      <c r="BV662">
        <v>0</v>
      </c>
      <c r="BW662">
        <v>0</v>
      </c>
      <c r="BX662">
        <v>0</v>
      </c>
      <c r="BY662">
        <v>0</v>
      </c>
      <c r="BZ662">
        <v>0</v>
      </c>
      <c r="CA662">
        <v>0</v>
      </c>
      <c r="CB662">
        <v>0</v>
      </c>
      <c r="CC662">
        <v>0</v>
      </c>
      <c r="CD662">
        <v>0</v>
      </c>
      <c r="CE662">
        <v>0</v>
      </c>
      <c r="CF662">
        <v>0</v>
      </c>
      <c r="CG662">
        <v>0</v>
      </c>
      <c r="CH662">
        <v>0</v>
      </c>
      <c r="CI662">
        <v>0</v>
      </c>
      <c r="CJ662">
        <v>0</v>
      </c>
      <c r="CK662">
        <v>0</v>
      </c>
      <c r="CL662">
        <v>0</v>
      </c>
      <c r="CM662">
        <v>0</v>
      </c>
      <c r="CN662">
        <v>0</v>
      </c>
      <c r="CO662">
        <v>0</v>
      </c>
      <c r="CP662">
        <v>0</v>
      </c>
      <c r="CQ662">
        <v>0</v>
      </c>
      <c r="CR662">
        <v>0</v>
      </c>
      <c r="CS662">
        <v>0</v>
      </c>
      <c r="CT662">
        <v>0</v>
      </c>
      <c r="CU662">
        <v>0</v>
      </c>
      <c r="CV662">
        <v>0</v>
      </c>
      <c r="CW662">
        <v>0</v>
      </c>
      <c r="CX662">
        <v>0</v>
      </c>
      <c r="CY662">
        <v>0</v>
      </c>
      <c r="CZ662">
        <v>0</v>
      </c>
      <c r="DA662">
        <v>0</v>
      </c>
      <c r="DB662">
        <v>0</v>
      </c>
      <c r="DC662">
        <v>0</v>
      </c>
      <c r="DD662">
        <v>0</v>
      </c>
      <c r="DE662">
        <v>0</v>
      </c>
      <c r="DF662">
        <v>0</v>
      </c>
      <c r="DG662">
        <v>0</v>
      </c>
      <c r="DH662">
        <v>0</v>
      </c>
      <c r="DI662">
        <v>0</v>
      </c>
      <c r="DJ662">
        <v>0</v>
      </c>
      <c r="DK662">
        <v>0</v>
      </c>
      <c r="DL662">
        <v>0</v>
      </c>
      <c r="DM662">
        <v>0</v>
      </c>
      <c r="DN662">
        <v>0</v>
      </c>
      <c r="DO662">
        <v>0</v>
      </c>
      <c r="DP662">
        <v>0</v>
      </c>
      <c r="DQ662">
        <v>0</v>
      </c>
      <c r="DR662">
        <v>0</v>
      </c>
      <c r="DS662">
        <v>0</v>
      </c>
      <c r="DT662">
        <v>0</v>
      </c>
      <c r="DU662">
        <v>0</v>
      </c>
      <c r="DV662">
        <v>0</v>
      </c>
      <c r="DW662">
        <v>0</v>
      </c>
      <c r="DX662">
        <v>0</v>
      </c>
      <c r="DY662">
        <v>0</v>
      </c>
      <c r="DZ662">
        <v>0</v>
      </c>
      <c r="EA662">
        <v>0</v>
      </c>
      <c r="EB662">
        <v>0</v>
      </c>
      <c r="EC662">
        <v>0</v>
      </c>
      <c r="EE662" s="95" t="s">
        <v>450</v>
      </c>
      <c r="EF662" t="s">
        <v>1349</v>
      </c>
      <c r="EG662">
        <v>1</v>
      </c>
      <c r="EH662">
        <v>52</v>
      </c>
      <c r="EI662" s="216" t="str">
        <f t="shared" si="12"/>
        <v>LTQ200152</v>
      </c>
      <c r="EJ662">
        <v>0</v>
      </c>
      <c r="EK662">
        <v>0</v>
      </c>
      <c r="EL662">
        <v>0</v>
      </c>
      <c r="EM662">
        <v>0</v>
      </c>
      <c r="EN662">
        <v>0</v>
      </c>
      <c r="EO662">
        <v>0</v>
      </c>
      <c r="EP662">
        <v>0</v>
      </c>
      <c r="EQ662">
        <v>0</v>
      </c>
      <c r="ER662">
        <v>0</v>
      </c>
      <c r="ES662">
        <v>0</v>
      </c>
      <c r="ET662">
        <v>0</v>
      </c>
      <c r="EU662">
        <v>0</v>
      </c>
      <c r="EV662">
        <v>0</v>
      </c>
      <c r="EW662">
        <v>0</v>
      </c>
      <c r="EX662">
        <v>0</v>
      </c>
      <c r="EY662">
        <v>0</v>
      </c>
      <c r="EZ662">
        <v>0</v>
      </c>
      <c r="FA662">
        <v>0</v>
      </c>
      <c r="FB662">
        <v>0</v>
      </c>
      <c r="FC662">
        <v>0</v>
      </c>
      <c r="FD662">
        <v>0</v>
      </c>
      <c r="FE662">
        <v>0</v>
      </c>
      <c r="FF662">
        <v>0</v>
      </c>
      <c r="FG662">
        <v>0</v>
      </c>
      <c r="FH662">
        <v>0</v>
      </c>
      <c r="FI662">
        <v>0</v>
      </c>
      <c r="FJ662">
        <v>0</v>
      </c>
      <c r="FK662">
        <v>0</v>
      </c>
      <c r="FL662">
        <v>0</v>
      </c>
      <c r="FM662">
        <v>0</v>
      </c>
      <c r="FN662">
        <v>0</v>
      </c>
      <c r="FO662">
        <v>0</v>
      </c>
      <c r="FP662">
        <v>0</v>
      </c>
      <c r="FQ662">
        <v>0</v>
      </c>
      <c r="FR662">
        <v>0</v>
      </c>
      <c r="FS662">
        <v>0</v>
      </c>
      <c r="FT662">
        <v>0</v>
      </c>
      <c r="FU662">
        <v>0</v>
      </c>
      <c r="FV662">
        <v>0</v>
      </c>
      <c r="FW662">
        <v>0</v>
      </c>
      <c r="FX662">
        <v>0</v>
      </c>
      <c r="FY662">
        <v>0</v>
      </c>
      <c r="FZ662">
        <v>0</v>
      </c>
      <c r="GA662">
        <v>0</v>
      </c>
      <c r="GB662">
        <v>0</v>
      </c>
      <c r="GC662">
        <v>0</v>
      </c>
      <c r="GD662">
        <v>0</v>
      </c>
      <c r="GE662">
        <v>1169328</v>
      </c>
      <c r="GF662">
        <v>0</v>
      </c>
      <c r="GG662">
        <v>0</v>
      </c>
      <c r="GH662">
        <v>0</v>
      </c>
      <c r="GI662">
        <v>0</v>
      </c>
      <c r="GJ662">
        <v>0</v>
      </c>
      <c r="GK662">
        <v>0</v>
      </c>
      <c r="GL662">
        <v>0</v>
      </c>
      <c r="GM662">
        <v>0</v>
      </c>
      <c r="GN662">
        <v>0</v>
      </c>
      <c r="GO662">
        <v>0</v>
      </c>
      <c r="GP662">
        <v>0</v>
      </c>
      <c r="GQ662">
        <v>0</v>
      </c>
      <c r="GR662">
        <v>0</v>
      </c>
      <c r="GS662">
        <v>0</v>
      </c>
      <c r="GT662">
        <v>0</v>
      </c>
      <c r="GU662">
        <v>0</v>
      </c>
      <c r="GV662">
        <v>0</v>
      </c>
      <c r="GW662">
        <v>0</v>
      </c>
      <c r="GX662">
        <v>0</v>
      </c>
      <c r="GY662">
        <v>0</v>
      </c>
      <c r="GZ662">
        <v>0</v>
      </c>
      <c r="HA662">
        <v>0</v>
      </c>
      <c r="HB662">
        <v>0</v>
      </c>
      <c r="HC662">
        <v>0</v>
      </c>
      <c r="HD662">
        <v>0</v>
      </c>
      <c r="HE662">
        <v>0</v>
      </c>
      <c r="HF662">
        <v>0</v>
      </c>
      <c r="HG662">
        <v>0</v>
      </c>
      <c r="HH662">
        <v>0</v>
      </c>
      <c r="HI662">
        <v>0</v>
      </c>
      <c r="HJ662">
        <v>0</v>
      </c>
      <c r="HK662">
        <v>0</v>
      </c>
      <c r="HL662">
        <v>0</v>
      </c>
      <c r="HM662">
        <v>0</v>
      </c>
      <c r="HN662">
        <v>0</v>
      </c>
      <c r="HO662">
        <v>0</v>
      </c>
      <c r="HP662">
        <v>0</v>
      </c>
      <c r="HQ662">
        <v>0</v>
      </c>
      <c r="HR662">
        <v>0</v>
      </c>
      <c r="HS662">
        <v>0</v>
      </c>
      <c r="HT662">
        <v>0</v>
      </c>
      <c r="HU662">
        <v>0</v>
      </c>
      <c r="HV662">
        <v>0</v>
      </c>
      <c r="HW662">
        <v>0</v>
      </c>
      <c r="HX662">
        <v>0</v>
      </c>
      <c r="HY662">
        <v>0</v>
      </c>
      <c r="HZ662">
        <v>0</v>
      </c>
      <c r="IA662">
        <v>0</v>
      </c>
      <c r="IB662">
        <v>0</v>
      </c>
      <c r="IC662">
        <v>0</v>
      </c>
      <c r="ID662">
        <v>0</v>
      </c>
      <c r="IE662">
        <v>0</v>
      </c>
      <c r="IF662">
        <v>0</v>
      </c>
      <c r="IG662">
        <v>0</v>
      </c>
      <c r="IH662">
        <v>0</v>
      </c>
      <c r="II662">
        <v>0</v>
      </c>
      <c r="IJ662">
        <v>0</v>
      </c>
      <c r="IK662">
        <v>0</v>
      </c>
      <c r="IL662">
        <v>0</v>
      </c>
      <c r="IM662">
        <v>0</v>
      </c>
      <c r="IN662">
        <v>0</v>
      </c>
      <c r="IO662">
        <v>0</v>
      </c>
      <c r="IP662">
        <v>0</v>
      </c>
    </row>
    <row r="663" spans="18:250" ht="16.5" hidden="1" customHeight="1">
      <c r="R663" s="95" t="s">
        <v>450</v>
      </c>
      <c r="S663" t="s">
        <v>1349</v>
      </c>
      <c r="T663">
        <v>1</v>
      </c>
      <c r="U663">
        <v>53</v>
      </c>
      <c r="V663" s="214" t="str">
        <f t="shared" si="11"/>
        <v>LTQ200153</v>
      </c>
      <c r="W663">
        <v>61903.8</v>
      </c>
      <c r="X663">
        <v>123807.6</v>
      </c>
      <c r="Y663">
        <v>185711.4</v>
      </c>
      <c r="Z663">
        <v>247615.2</v>
      </c>
      <c r="AA663">
        <v>309519</v>
      </c>
      <c r="AB663">
        <v>371422.8</v>
      </c>
      <c r="AC663">
        <v>433326.6</v>
      </c>
      <c r="AD663">
        <v>495230.4</v>
      </c>
      <c r="AE663">
        <v>557134.19999999995</v>
      </c>
      <c r="AF663">
        <v>619038</v>
      </c>
      <c r="AG663">
        <v>680941.8</v>
      </c>
      <c r="AH663">
        <v>742845.6</v>
      </c>
      <c r="AI663">
        <v>804749.4</v>
      </c>
      <c r="AJ663">
        <v>866653.2</v>
      </c>
      <c r="AK663">
        <v>928557</v>
      </c>
      <c r="AL663">
        <v>990460.8</v>
      </c>
      <c r="AM663">
        <v>1052364.6000000001</v>
      </c>
      <c r="AN663">
        <v>1114268.3999999999</v>
      </c>
      <c r="AO663">
        <v>1176172.2</v>
      </c>
      <c r="AP663">
        <v>1238076</v>
      </c>
      <c r="AQ663">
        <v>1238076</v>
      </c>
      <c r="AR663">
        <v>1238076</v>
      </c>
      <c r="AS663">
        <v>1238076</v>
      </c>
      <c r="AT663">
        <v>1238076</v>
      </c>
      <c r="AU663">
        <v>1238076</v>
      </c>
      <c r="AV663">
        <v>1238076</v>
      </c>
      <c r="AW663">
        <v>1238076</v>
      </c>
      <c r="AX663">
        <v>1238076</v>
      </c>
      <c r="AY663">
        <v>1238076</v>
      </c>
      <c r="AZ663">
        <v>1238076</v>
      </c>
      <c r="BA663">
        <v>1238076</v>
      </c>
      <c r="BB663">
        <v>1238076</v>
      </c>
      <c r="BC663">
        <v>1238076</v>
      </c>
      <c r="BD663">
        <v>1238076</v>
      </c>
      <c r="BE663">
        <v>1238076</v>
      </c>
      <c r="BF663">
        <v>1238076</v>
      </c>
      <c r="BG663">
        <v>1238076</v>
      </c>
      <c r="BH663">
        <v>1238076</v>
      </c>
      <c r="BI663">
        <v>1238076</v>
      </c>
      <c r="BJ663">
        <v>1238076</v>
      </c>
      <c r="BK663">
        <v>1238076</v>
      </c>
      <c r="BL663">
        <v>1238076</v>
      </c>
      <c r="BM663">
        <v>1238076</v>
      </c>
      <c r="BN663">
        <v>1238076</v>
      </c>
      <c r="BO663">
        <v>1238076</v>
      </c>
      <c r="BP663">
        <v>1238076</v>
      </c>
      <c r="BQ663">
        <v>1238076</v>
      </c>
      <c r="BR663">
        <v>0</v>
      </c>
      <c r="BS663">
        <v>0</v>
      </c>
      <c r="BT663">
        <v>0</v>
      </c>
      <c r="BU663">
        <v>0</v>
      </c>
      <c r="BV663">
        <v>0</v>
      </c>
      <c r="BW663">
        <v>0</v>
      </c>
      <c r="BX663">
        <v>0</v>
      </c>
      <c r="BY663">
        <v>0</v>
      </c>
      <c r="BZ663">
        <v>0</v>
      </c>
      <c r="CA663">
        <v>0</v>
      </c>
      <c r="CB663">
        <v>0</v>
      </c>
      <c r="CC663">
        <v>0</v>
      </c>
      <c r="CD663">
        <v>0</v>
      </c>
      <c r="CE663">
        <v>0</v>
      </c>
      <c r="CF663">
        <v>0</v>
      </c>
      <c r="CG663">
        <v>0</v>
      </c>
      <c r="CH663">
        <v>0</v>
      </c>
      <c r="CI663">
        <v>0</v>
      </c>
      <c r="CJ663">
        <v>0</v>
      </c>
      <c r="CK663">
        <v>0</v>
      </c>
      <c r="CL663">
        <v>0</v>
      </c>
      <c r="CM663">
        <v>0</v>
      </c>
      <c r="CN663">
        <v>0</v>
      </c>
      <c r="CO663">
        <v>0</v>
      </c>
      <c r="CP663">
        <v>0</v>
      </c>
      <c r="CQ663">
        <v>0</v>
      </c>
      <c r="CR663">
        <v>0</v>
      </c>
      <c r="CS663">
        <v>0</v>
      </c>
      <c r="CT663">
        <v>0</v>
      </c>
      <c r="CU663">
        <v>0</v>
      </c>
      <c r="CV663">
        <v>0</v>
      </c>
      <c r="CW663">
        <v>0</v>
      </c>
      <c r="CX663">
        <v>0</v>
      </c>
      <c r="CY663">
        <v>0</v>
      </c>
      <c r="CZ663">
        <v>0</v>
      </c>
      <c r="DA663">
        <v>0</v>
      </c>
      <c r="DB663">
        <v>0</v>
      </c>
      <c r="DC663">
        <v>0</v>
      </c>
      <c r="DD663">
        <v>0</v>
      </c>
      <c r="DE663">
        <v>0</v>
      </c>
      <c r="DF663">
        <v>0</v>
      </c>
      <c r="DG663">
        <v>0</v>
      </c>
      <c r="DH663">
        <v>0</v>
      </c>
      <c r="DI663">
        <v>0</v>
      </c>
      <c r="DJ663">
        <v>0</v>
      </c>
      <c r="DK663">
        <v>0</v>
      </c>
      <c r="DL663">
        <v>0</v>
      </c>
      <c r="DM663">
        <v>0</v>
      </c>
      <c r="DN663">
        <v>0</v>
      </c>
      <c r="DO663">
        <v>0</v>
      </c>
      <c r="DP663">
        <v>0</v>
      </c>
      <c r="DQ663">
        <v>0</v>
      </c>
      <c r="DR663">
        <v>0</v>
      </c>
      <c r="DS663">
        <v>0</v>
      </c>
      <c r="DT663">
        <v>0</v>
      </c>
      <c r="DU663">
        <v>0</v>
      </c>
      <c r="DV663">
        <v>0</v>
      </c>
      <c r="DW663">
        <v>0</v>
      </c>
      <c r="DX663">
        <v>0</v>
      </c>
      <c r="DY663">
        <v>0</v>
      </c>
      <c r="DZ663">
        <v>0</v>
      </c>
      <c r="EA663">
        <v>0</v>
      </c>
      <c r="EB663">
        <v>0</v>
      </c>
      <c r="EC663">
        <v>0</v>
      </c>
      <c r="EE663" s="95" t="s">
        <v>450</v>
      </c>
      <c r="EF663" t="s">
        <v>1349</v>
      </c>
      <c r="EG663">
        <v>1</v>
      </c>
      <c r="EH663">
        <v>53</v>
      </c>
      <c r="EI663" s="216" t="str">
        <f t="shared" si="12"/>
        <v>LTQ200153</v>
      </c>
      <c r="EJ663">
        <v>0</v>
      </c>
      <c r="EK663">
        <v>0</v>
      </c>
      <c r="EL663">
        <v>0</v>
      </c>
      <c r="EM663">
        <v>0</v>
      </c>
      <c r="EN663">
        <v>0</v>
      </c>
      <c r="EO663">
        <v>0</v>
      </c>
      <c r="EP663">
        <v>0</v>
      </c>
      <c r="EQ663">
        <v>0</v>
      </c>
      <c r="ER663">
        <v>0</v>
      </c>
      <c r="ES663">
        <v>0</v>
      </c>
      <c r="ET663">
        <v>0</v>
      </c>
      <c r="EU663">
        <v>0</v>
      </c>
      <c r="EV663">
        <v>0</v>
      </c>
      <c r="EW663">
        <v>0</v>
      </c>
      <c r="EX663">
        <v>0</v>
      </c>
      <c r="EY663">
        <v>0</v>
      </c>
      <c r="EZ663">
        <v>0</v>
      </c>
      <c r="FA663">
        <v>0</v>
      </c>
      <c r="FB663">
        <v>0</v>
      </c>
      <c r="FC663">
        <v>0</v>
      </c>
      <c r="FD663">
        <v>0</v>
      </c>
      <c r="FE663">
        <v>0</v>
      </c>
      <c r="FF663">
        <v>0</v>
      </c>
      <c r="FG663">
        <v>0</v>
      </c>
      <c r="FH663">
        <v>0</v>
      </c>
      <c r="FI663">
        <v>0</v>
      </c>
      <c r="FJ663">
        <v>0</v>
      </c>
      <c r="FK663">
        <v>0</v>
      </c>
      <c r="FL663">
        <v>0</v>
      </c>
      <c r="FM663">
        <v>0</v>
      </c>
      <c r="FN663">
        <v>0</v>
      </c>
      <c r="FO663">
        <v>0</v>
      </c>
      <c r="FP663">
        <v>0</v>
      </c>
      <c r="FQ663">
        <v>0</v>
      </c>
      <c r="FR663">
        <v>0</v>
      </c>
      <c r="FS663">
        <v>0</v>
      </c>
      <c r="FT663">
        <v>0</v>
      </c>
      <c r="FU663">
        <v>0</v>
      </c>
      <c r="FV663">
        <v>0</v>
      </c>
      <c r="FW663">
        <v>0</v>
      </c>
      <c r="FX663">
        <v>0</v>
      </c>
      <c r="FY663">
        <v>0</v>
      </c>
      <c r="FZ663">
        <v>0</v>
      </c>
      <c r="GA663">
        <v>0</v>
      </c>
      <c r="GB663">
        <v>0</v>
      </c>
      <c r="GC663">
        <v>0</v>
      </c>
      <c r="GD663">
        <v>1238076</v>
      </c>
      <c r="GE663">
        <v>0</v>
      </c>
      <c r="GF663">
        <v>0</v>
      </c>
      <c r="GG663">
        <v>0</v>
      </c>
      <c r="GH663">
        <v>0</v>
      </c>
      <c r="GI663">
        <v>0</v>
      </c>
      <c r="GJ663">
        <v>0</v>
      </c>
      <c r="GK663">
        <v>0</v>
      </c>
      <c r="GL663">
        <v>0</v>
      </c>
      <c r="GM663">
        <v>0</v>
      </c>
      <c r="GN663">
        <v>0</v>
      </c>
      <c r="GO663">
        <v>0</v>
      </c>
      <c r="GP663">
        <v>0</v>
      </c>
      <c r="GQ663">
        <v>0</v>
      </c>
      <c r="GR663">
        <v>0</v>
      </c>
      <c r="GS663">
        <v>0</v>
      </c>
      <c r="GT663">
        <v>0</v>
      </c>
      <c r="GU663">
        <v>0</v>
      </c>
      <c r="GV663">
        <v>0</v>
      </c>
      <c r="GW663">
        <v>0</v>
      </c>
      <c r="GX663">
        <v>0</v>
      </c>
      <c r="GY663">
        <v>0</v>
      </c>
      <c r="GZ663">
        <v>0</v>
      </c>
      <c r="HA663">
        <v>0</v>
      </c>
      <c r="HB663">
        <v>0</v>
      </c>
      <c r="HC663">
        <v>0</v>
      </c>
      <c r="HD663">
        <v>0</v>
      </c>
      <c r="HE663">
        <v>0</v>
      </c>
      <c r="HF663">
        <v>0</v>
      </c>
      <c r="HG663">
        <v>0</v>
      </c>
      <c r="HH663">
        <v>0</v>
      </c>
      <c r="HI663">
        <v>0</v>
      </c>
      <c r="HJ663">
        <v>0</v>
      </c>
      <c r="HK663">
        <v>0</v>
      </c>
      <c r="HL663">
        <v>0</v>
      </c>
      <c r="HM663">
        <v>0</v>
      </c>
      <c r="HN663">
        <v>0</v>
      </c>
      <c r="HO663">
        <v>0</v>
      </c>
      <c r="HP663">
        <v>0</v>
      </c>
      <c r="HQ663">
        <v>0</v>
      </c>
      <c r="HR663">
        <v>0</v>
      </c>
      <c r="HS663">
        <v>0</v>
      </c>
      <c r="HT663">
        <v>0</v>
      </c>
      <c r="HU663">
        <v>0</v>
      </c>
      <c r="HV663">
        <v>0</v>
      </c>
      <c r="HW663">
        <v>0</v>
      </c>
      <c r="HX663">
        <v>0</v>
      </c>
      <c r="HY663">
        <v>0</v>
      </c>
      <c r="HZ663">
        <v>0</v>
      </c>
      <c r="IA663">
        <v>0</v>
      </c>
      <c r="IB663">
        <v>0</v>
      </c>
      <c r="IC663">
        <v>0</v>
      </c>
      <c r="ID663">
        <v>0</v>
      </c>
      <c r="IE663">
        <v>0</v>
      </c>
      <c r="IF663">
        <v>0</v>
      </c>
      <c r="IG663">
        <v>0</v>
      </c>
      <c r="IH663">
        <v>0</v>
      </c>
      <c r="II663">
        <v>0</v>
      </c>
      <c r="IJ663">
        <v>0</v>
      </c>
      <c r="IK663">
        <v>0</v>
      </c>
      <c r="IL663">
        <v>0</v>
      </c>
      <c r="IM663">
        <v>0</v>
      </c>
      <c r="IN663">
        <v>0</v>
      </c>
      <c r="IO663">
        <v>0</v>
      </c>
      <c r="IP663">
        <v>0</v>
      </c>
    </row>
    <row r="664" spans="18:250" ht="16.5" hidden="1" customHeight="1">
      <c r="R664" s="95" t="s">
        <v>450</v>
      </c>
      <c r="S664" t="s">
        <v>1349</v>
      </c>
      <c r="T664">
        <v>1</v>
      </c>
      <c r="U664">
        <v>54</v>
      </c>
      <c r="V664" s="214" t="str">
        <f t="shared" si="11"/>
        <v>LTQ200154</v>
      </c>
      <c r="W664">
        <v>65657.399999999994</v>
      </c>
      <c r="X664">
        <v>131314.79999999999</v>
      </c>
      <c r="Y664">
        <v>196972.2</v>
      </c>
      <c r="Z664">
        <v>262629.59999999998</v>
      </c>
      <c r="AA664">
        <v>328287</v>
      </c>
      <c r="AB664">
        <v>393944.4</v>
      </c>
      <c r="AC664">
        <v>459601.8</v>
      </c>
      <c r="AD664">
        <v>525259.19999999995</v>
      </c>
      <c r="AE664">
        <v>590916.6</v>
      </c>
      <c r="AF664">
        <v>656574</v>
      </c>
      <c r="AG664">
        <v>722231.4</v>
      </c>
      <c r="AH664">
        <v>787888.8</v>
      </c>
      <c r="AI664">
        <v>853546.2</v>
      </c>
      <c r="AJ664">
        <v>919203.6</v>
      </c>
      <c r="AK664">
        <v>984861</v>
      </c>
      <c r="AL664">
        <v>1050518.3999999999</v>
      </c>
      <c r="AM664">
        <v>1116175.8</v>
      </c>
      <c r="AN664">
        <v>1181833.2</v>
      </c>
      <c r="AO664">
        <v>1247490.6000000001</v>
      </c>
      <c r="AP664">
        <v>1313148</v>
      </c>
      <c r="AQ664">
        <v>1313148</v>
      </c>
      <c r="AR664">
        <v>1313148</v>
      </c>
      <c r="AS664">
        <v>1313148</v>
      </c>
      <c r="AT664">
        <v>1313148</v>
      </c>
      <c r="AU664">
        <v>1313148</v>
      </c>
      <c r="AV664">
        <v>1313148</v>
      </c>
      <c r="AW664">
        <v>1313148</v>
      </c>
      <c r="AX664">
        <v>1313148</v>
      </c>
      <c r="AY664">
        <v>1313148</v>
      </c>
      <c r="AZ664">
        <v>1313148</v>
      </c>
      <c r="BA664">
        <v>1313148</v>
      </c>
      <c r="BB664">
        <v>1313148</v>
      </c>
      <c r="BC664">
        <v>1313148</v>
      </c>
      <c r="BD664">
        <v>1313148</v>
      </c>
      <c r="BE664">
        <v>1313148</v>
      </c>
      <c r="BF664">
        <v>1313148</v>
      </c>
      <c r="BG664">
        <v>1313148</v>
      </c>
      <c r="BH664">
        <v>1313148</v>
      </c>
      <c r="BI664">
        <v>1313148</v>
      </c>
      <c r="BJ664">
        <v>1313148</v>
      </c>
      <c r="BK664">
        <v>1313148</v>
      </c>
      <c r="BL664">
        <v>1313148</v>
      </c>
      <c r="BM664">
        <v>1313148</v>
      </c>
      <c r="BN664">
        <v>1313148</v>
      </c>
      <c r="BO664">
        <v>1313148</v>
      </c>
      <c r="BP664">
        <v>1313148</v>
      </c>
      <c r="BQ664">
        <v>0</v>
      </c>
      <c r="BR664">
        <v>0</v>
      </c>
      <c r="BS664">
        <v>0</v>
      </c>
      <c r="BT664">
        <v>0</v>
      </c>
      <c r="BU664">
        <v>0</v>
      </c>
      <c r="BV664">
        <v>0</v>
      </c>
      <c r="BW664">
        <v>0</v>
      </c>
      <c r="BX664">
        <v>0</v>
      </c>
      <c r="BY664">
        <v>0</v>
      </c>
      <c r="BZ664">
        <v>0</v>
      </c>
      <c r="CA664">
        <v>0</v>
      </c>
      <c r="CB664">
        <v>0</v>
      </c>
      <c r="CC664">
        <v>0</v>
      </c>
      <c r="CD664">
        <v>0</v>
      </c>
      <c r="CE664">
        <v>0</v>
      </c>
      <c r="CF664">
        <v>0</v>
      </c>
      <c r="CG664">
        <v>0</v>
      </c>
      <c r="CH664">
        <v>0</v>
      </c>
      <c r="CI664">
        <v>0</v>
      </c>
      <c r="CJ664">
        <v>0</v>
      </c>
      <c r="CK664">
        <v>0</v>
      </c>
      <c r="CL664">
        <v>0</v>
      </c>
      <c r="CM664">
        <v>0</v>
      </c>
      <c r="CN664">
        <v>0</v>
      </c>
      <c r="CO664">
        <v>0</v>
      </c>
      <c r="CP664">
        <v>0</v>
      </c>
      <c r="CQ664">
        <v>0</v>
      </c>
      <c r="CR664">
        <v>0</v>
      </c>
      <c r="CS664">
        <v>0</v>
      </c>
      <c r="CT664">
        <v>0</v>
      </c>
      <c r="CU664">
        <v>0</v>
      </c>
      <c r="CV664">
        <v>0</v>
      </c>
      <c r="CW664">
        <v>0</v>
      </c>
      <c r="CX664">
        <v>0</v>
      </c>
      <c r="CY664">
        <v>0</v>
      </c>
      <c r="CZ664">
        <v>0</v>
      </c>
      <c r="DA664">
        <v>0</v>
      </c>
      <c r="DB664">
        <v>0</v>
      </c>
      <c r="DC664">
        <v>0</v>
      </c>
      <c r="DD664">
        <v>0</v>
      </c>
      <c r="DE664">
        <v>0</v>
      </c>
      <c r="DF664">
        <v>0</v>
      </c>
      <c r="DG664">
        <v>0</v>
      </c>
      <c r="DH664">
        <v>0</v>
      </c>
      <c r="DI664">
        <v>0</v>
      </c>
      <c r="DJ664">
        <v>0</v>
      </c>
      <c r="DK664">
        <v>0</v>
      </c>
      <c r="DL664">
        <v>0</v>
      </c>
      <c r="DM664">
        <v>0</v>
      </c>
      <c r="DN664">
        <v>0</v>
      </c>
      <c r="DO664">
        <v>0</v>
      </c>
      <c r="DP664">
        <v>0</v>
      </c>
      <c r="DQ664">
        <v>0</v>
      </c>
      <c r="DR664">
        <v>0</v>
      </c>
      <c r="DS664">
        <v>0</v>
      </c>
      <c r="DT664">
        <v>0</v>
      </c>
      <c r="DU664">
        <v>0</v>
      </c>
      <c r="DV664">
        <v>0</v>
      </c>
      <c r="DW664">
        <v>0</v>
      </c>
      <c r="DX664">
        <v>0</v>
      </c>
      <c r="DY664">
        <v>0</v>
      </c>
      <c r="DZ664">
        <v>0</v>
      </c>
      <c r="EA664">
        <v>0</v>
      </c>
      <c r="EB664">
        <v>0</v>
      </c>
      <c r="EC664">
        <v>0</v>
      </c>
      <c r="EE664" s="95" t="s">
        <v>450</v>
      </c>
      <c r="EF664" t="s">
        <v>1349</v>
      </c>
      <c r="EG664">
        <v>1</v>
      </c>
      <c r="EH664">
        <v>54</v>
      </c>
      <c r="EI664" s="216" t="str">
        <f t="shared" si="12"/>
        <v>LTQ200154</v>
      </c>
      <c r="EJ664">
        <v>0</v>
      </c>
      <c r="EK664">
        <v>0</v>
      </c>
      <c r="EL664">
        <v>0</v>
      </c>
      <c r="EM664">
        <v>0</v>
      </c>
      <c r="EN664">
        <v>0</v>
      </c>
      <c r="EO664">
        <v>0</v>
      </c>
      <c r="EP664">
        <v>0</v>
      </c>
      <c r="EQ664">
        <v>0</v>
      </c>
      <c r="ER664">
        <v>0</v>
      </c>
      <c r="ES664">
        <v>0</v>
      </c>
      <c r="ET664">
        <v>0</v>
      </c>
      <c r="EU664">
        <v>0</v>
      </c>
      <c r="EV664">
        <v>0</v>
      </c>
      <c r="EW664">
        <v>0</v>
      </c>
      <c r="EX664">
        <v>0</v>
      </c>
      <c r="EY664">
        <v>0</v>
      </c>
      <c r="EZ664">
        <v>0</v>
      </c>
      <c r="FA664">
        <v>0</v>
      </c>
      <c r="FB664">
        <v>0</v>
      </c>
      <c r="FC664">
        <v>0</v>
      </c>
      <c r="FD664">
        <v>0</v>
      </c>
      <c r="FE664">
        <v>0</v>
      </c>
      <c r="FF664">
        <v>0</v>
      </c>
      <c r="FG664">
        <v>0</v>
      </c>
      <c r="FH664">
        <v>0</v>
      </c>
      <c r="FI664">
        <v>0</v>
      </c>
      <c r="FJ664">
        <v>0</v>
      </c>
      <c r="FK664">
        <v>0</v>
      </c>
      <c r="FL664">
        <v>0</v>
      </c>
      <c r="FM664">
        <v>0</v>
      </c>
      <c r="FN664">
        <v>0</v>
      </c>
      <c r="FO664">
        <v>0</v>
      </c>
      <c r="FP664">
        <v>0</v>
      </c>
      <c r="FQ664">
        <v>0</v>
      </c>
      <c r="FR664">
        <v>0</v>
      </c>
      <c r="FS664">
        <v>0</v>
      </c>
      <c r="FT664">
        <v>0</v>
      </c>
      <c r="FU664">
        <v>0</v>
      </c>
      <c r="FV664">
        <v>0</v>
      </c>
      <c r="FW664">
        <v>0</v>
      </c>
      <c r="FX664">
        <v>0</v>
      </c>
      <c r="FY664">
        <v>0</v>
      </c>
      <c r="FZ664">
        <v>0</v>
      </c>
      <c r="GA664">
        <v>0</v>
      </c>
      <c r="GB664">
        <v>0</v>
      </c>
      <c r="GC664">
        <v>1313148</v>
      </c>
      <c r="GD664">
        <v>0</v>
      </c>
      <c r="GE664">
        <v>0</v>
      </c>
      <c r="GF664">
        <v>0</v>
      </c>
      <c r="GG664">
        <v>0</v>
      </c>
      <c r="GH664">
        <v>0</v>
      </c>
      <c r="GI664">
        <v>0</v>
      </c>
      <c r="GJ664">
        <v>0</v>
      </c>
      <c r="GK664">
        <v>0</v>
      </c>
      <c r="GL664">
        <v>0</v>
      </c>
      <c r="GM664">
        <v>0</v>
      </c>
      <c r="GN664">
        <v>0</v>
      </c>
      <c r="GO664">
        <v>0</v>
      </c>
      <c r="GP664">
        <v>0</v>
      </c>
      <c r="GQ664">
        <v>0</v>
      </c>
      <c r="GR664">
        <v>0</v>
      </c>
      <c r="GS664">
        <v>0</v>
      </c>
      <c r="GT664">
        <v>0</v>
      </c>
      <c r="GU664">
        <v>0</v>
      </c>
      <c r="GV664">
        <v>0</v>
      </c>
      <c r="GW664">
        <v>0</v>
      </c>
      <c r="GX664">
        <v>0</v>
      </c>
      <c r="GY664">
        <v>0</v>
      </c>
      <c r="GZ664">
        <v>0</v>
      </c>
      <c r="HA664">
        <v>0</v>
      </c>
      <c r="HB664">
        <v>0</v>
      </c>
      <c r="HC664">
        <v>0</v>
      </c>
      <c r="HD664">
        <v>0</v>
      </c>
      <c r="HE664">
        <v>0</v>
      </c>
      <c r="HF664">
        <v>0</v>
      </c>
      <c r="HG664">
        <v>0</v>
      </c>
      <c r="HH664">
        <v>0</v>
      </c>
      <c r="HI664">
        <v>0</v>
      </c>
      <c r="HJ664">
        <v>0</v>
      </c>
      <c r="HK664">
        <v>0</v>
      </c>
      <c r="HL664">
        <v>0</v>
      </c>
      <c r="HM664">
        <v>0</v>
      </c>
      <c r="HN664">
        <v>0</v>
      </c>
      <c r="HO664">
        <v>0</v>
      </c>
      <c r="HP664">
        <v>0</v>
      </c>
      <c r="HQ664">
        <v>0</v>
      </c>
      <c r="HR664">
        <v>0</v>
      </c>
      <c r="HS664">
        <v>0</v>
      </c>
      <c r="HT664">
        <v>0</v>
      </c>
      <c r="HU664">
        <v>0</v>
      </c>
      <c r="HV664">
        <v>0</v>
      </c>
      <c r="HW664">
        <v>0</v>
      </c>
      <c r="HX664">
        <v>0</v>
      </c>
      <c r="HY664">
        <v>0</v>
      </c>
      <c r="HZ664">
        <v>0</v>
      </c>
      <c r="IA664">
        <v>0</v>
      </c>
      <c r="IB664">
        <v>0</v>
      </c>
      <c r="IC664">
        <v>0</v>
      </c>
      <c r="ID664">
        <v>0</v>
      </c>
      <c r="IE664">
        <v>0</v>
      </c>
      <c r="IF664">
        <v>0</v>
      </c>
      <c r="IG664">
        <v>0</v>
      </c>
      <c r="IH664">
        <v>0</v>
      </c>
      <c r="II664">
        <v>0</v>
      </c>
      <c r="IJ664">
        <v>0</v>
      </c>
      <c r="IK664">
        <v>0</v>
      </c>
      <c r="IL664">
        <v>0</v>
      </c>
      <c r="IM664">
        <v>0</v>
      </c>
      <c r="IN664">
        <v>0</v>
      </c>
      <c r="IO664">
        <v>0</v>
      </c>
      <c r="IP664">
        <v>0</v>
      </c>
    </row>
    <row r="665" spans="18:250" ht="16.5" hidden="1" customHeight="1">
      <c r="R665" s="95" t="s">
        <v>450</v>
      </c>
      <c r="S665" t="s">
        <v>1349</v>
      </c>
      <c r="T665">
        <v>1</v>
      </c>
      <c r="U665">
        <v>55</v>
      </c>
      <c r="V665" s="214" t="str">
        <f t="shared" si="11"/>
        <v>LTQ200155</v>
      </c>
      <c r="W665">
        <v>69309</v>
      </c>
      <c r="X665">
        <v>138618</v>
      </c>
      <c r="Y665">
        <v>207927</v>
      </c>
      <c r="Z665">
        <v>277236</v>
      </c>
      <c r="AA665">
        <v>346545</v>
      </c>
      <c r="AB665">
        <v>415854</v>
      </c>
      <c r="AC665">
        <v>485163</v>
      </c>
      <c r="AD665">
        <v>554472</v>
      </c>
      <c r="AE665">
        <v>623781</v>
      </c>
      <c r="AF665">
        <v>693090</v>
      </c>
      <c r="AG665">
        <v>762399</v>
      </c>
      <c r="AH665">
        <v>831708</v>
      </c>
      <c r="AI665">
        <v>901017</v>
      </c>
      <c r="AJ665">
        <v>970326</v>
      </c>
      <c r="AK665">
        <v>1039635</v>
      </c>
      <c r="AL665">
        <v>1108944</v>
      </c>
      <c r="AM665">
        <v>1178253</v>
      </c>
      <c r="AN665">
        <v>1247562</v>
      </c>
      <c r="AO665">
        <v>1316871</v>
      </c>
      <c r="AP665">
        <v>1386180</v>
      </c>
      <c r="AQ665">
        <v>1386180</v>
      </c>
      <c r="AR665">
        <v>1386180</v>
      </c>
      <c r="AS665">
        <v>1386180</v>
      </c>
      <c r="AT665">
        <v>1386180</v>
      </c>
      <c r="AU665">
        <v>1386180</v>
      </c>
      <c r="AV665">
        <v>1386180</v>
      </c>
      <c r="AW665">
        <v>1386180</v>
      </c>
      <c r="AX665">
        <v>1386180</v>
      </c>
      <c r="AY665">
        <v>1386180</v>
      </c>
      <c r="AZ665">
        <v>1386180</v>
      </c>
      <c r="BA665">
        <v>1386180</v>
      </c>
      <c r="BB665">
        <v>1386180</v>
      </c>
      <c r="BC665">
        <v>1386180</v>
      </c>
      <c r="BD665">
        <v>1386180</v>
      </c>
      <c r="BE665">
        <v>1386180</v>
      </c>
      <c r="BF665">
        <v>1386180</v>
      </c>
      <c r="BG665">
        <v>1386180</v>
      </c>
      <c r="BH665">
        <v>1386180</v>
      </c>
      <c r="BI665">
        <v>1386180</v>
      </c>
      <c r="BJ665">
        <v>1386180</v>
      </c>
      <c r="BK665">
        <v>1386180</v>
      </c>
      <c r="BL665">
        <v>1386180</v>
      </c>
      <c r="BM665">
        <v>1386180</v>
      </c>
      <c r="BN665">
        <v>1386180</v>
      </c>
      <c r="BO665">
        <v>1386180</v>
      </c>
      <c r="BP665">
        <v>0</v>
      </c>
      <c r="BQ665">
        <v>0</v>
      </c>
      <c r="BR665">
        <v>0</v>
      </c>
      <c r="BS665">
        <v>0</v>
      </c>
      <c r="BT665">
        <v>0</v>
      </c>
      <c r="BU665">
        <v>0</v>
      </c>
      <c r="BV665">
        <v>0</v>
      </c>
      <c r="BW665">
        <v>0</v>
      </c>
      <c r="BX665">
        <v>0</v>
      </c>
      <c r="BY665">
        <v>0</v>
      </c>
      <c r="BZ665">
        <v>0</v>
      </c>
      <c r="CA665">
        <v>0</v>
      </c>
      <c r="CB665">
        <v>0</v>
      </c>
      <c r="CC665">
        <v>0</v>
      </c>
      <c r="CD665">
        <v>0</v>
      </c>
      <c r="CE665">
        <v>0</v>
      </c>
      <c r="CF665">
        <v>0</v>
      </c>
      <c r="CG665">
        <v>0</v>
      </c>
      <c r="CH665">
        <v>0</v>
      </c>
      <c r="CI665">
        <v>0</v>
      </c>
      <c r="CJ665">
        <v>0</v>
      </c>
      <c r="CK665">
        <v>0</v>
      </c>
      <c r="CL665">
        <v>0</v>
      </c>
      <c r="CM665">
        <v>0</v>
      </c>
      <c r="CN665">
        <v>0</v>
      </c>
      <c r="CO665">
        <v>0</v>
      </c>
      <c r="CP665">
        <v>0</v>
      </c>
      <c r="CQ665">
        <v>0</v>
      </c>
      <c r="CR665">
        <v>0</v>
      </c>
      <c r="CS665">
        <v>0</v>
      </c>
      <c r="CT665">
        <v>0</v>
      </c>
      <c r="CU665">
        <v>0</v>
      </c>
      <c r="CV665">
        <v>0</v>
      </c>
      <c r="CW665">
        <v>0</v>
      </c>
      <c r="CX665">
        <v>0</v>
      </c>
      <c r="CY665">
        <v>0</v>
      </c>
      <c r="CZ665">
        <v>0</v>
      </c>
      <c r="DA665">
        <v>0</v>
      </c>
      <c r="DB665">
        <v>0</v>
      </c>
      <c r="DC665">
        <v>0</v>
      </c>
      <c r="DD665">
        <v>0</v>
      </c>
      <c r="DE665">
        <v>0</v>
      </c>
      <c r="DF665">
        <v>0</v>
      </c>
      <c r="DG665">
        <v>0</v>
      </c>
      <c r="DH665">
        <v>0</v>
      </c>
      <c r="DI665">
        <v>0</v>
      </c>
      <c r="DJ665">
        <v>0</v>
      </c>
      <c r="DK665">
        <v>0</v>
      </c>
      <c r="DL665">
        <v>0</v>
      </c>
      <c r="DM665">
        <v>0</v>
      </c>
      <c r="DN665">
        <v>0</v>
      </c>
      <c r="DO665">
        <v>0</v>
      </c>
      <c r="DP665">
        <v>0</v>
      </c>
      <c r="DQ665">
        <v>0</v>
      </c>
      <c r="DR665">
        <v>0</v>
      </c>
      <c r="DS665">
        <v>0</v>
      </c>
      <c r="DT665">
        <v>0</v>
      </c>
      <c r="DU665">
        <v>0</v>
      </c>
      <c r="DV665">
        <v>0</v>
      </c>
      <c r="DW665">
        <v>0</v>
      </c>
      <c r="DX665">
        <v>0</v>
      </c>
      <c r="DY665">
        <v>0</v>
      </c>
      <c r="DZ665">
        <v>0</v>
      </c>
      <c r="EA665">
        <v>0</v>
      </c>
      <c r="EB665">
        <v>0</v>
      </c>
      <c r="EC665">
        <v>0</v>
      </c>
      <c r="EE665" s="95" t="s">
        <v>450</v>
      </c>
      <c r="EF665" t="s">
        <v>1349</v>
      </c>
      <c r="EG665">
        <v>1</v>
      </c>
      <c r="EH665">
        <v>55</v>
      </c>
      <c r="EI665" s="216" t="str">
        <f t="shared" si="12"/>
        <v>LTQ200155</v>
      </c>
      <c r="EJ665">
        <v>0</v>
      </c>
      <c r="EK665">
        <v>0</v>
      </c>
      <c r="EL665">
        <v>0</v>
      </c>
      <c r="EM665">
        <v>0</v>
      </c>
      <c r="EN665">
        <v>0</v>
      </c>
      <c r="EO665">
        <v>0</v>
      </c>
      <c r="EP665">
        <v>0</v>
      </c>
      <c r="EQ665">
        <v>0</v>
      </c>
      <c r="ER665">
        <v>0</v>
      </c>
      <c r="ES665">
        <v>0</v>
      </c>
      <c r="ET665">
        <v>0</v>
      </c>
      <c r="EU665">
        <v>0</v>
      </c>
      <c r="EV665">
        <v>0</v>
      </c>
      <c r="EW665">
        <v>0</v>
      </c>
      <c r="EX665">
        <v>0</v>
      </c>
      <c r="EY665">
        <v>0</v>
      </c>
      <c r="EZ665">
        <v>0</v>
      </c>
      <c r="FA665">
        <v>0</v>
      </c>
      <c r="FB665">
        <v>0</v>
      </c>
      <c r="FC665">
        <v>0</v>
      </c>
      <c r="FD665">
        <v>0</v>
      </c>
      <c r="FE665">
        <v>0</v>
      </c>
      <c r="FF665">
        <v>0</v>
      </c>
      <c r="FG665">
        <v>0</v>
      </c>
      <c r="FH665">
        <v>0</v>
      </c>
      <c r="FI665">
        <v>0</v>
      </c>
      <c r="FJ665">
        <v>0</v>
      </c>
      <c r="FK665">
        <v>0</v>
      </c>
      <c r="FL665">
        <v>0</v>
      </c>
      <c r="FM665">
        <v>0</v>
      </c>
      <c r="FN665">
        <v>0</v>
      </c>
      <c r="FO665">
        <v>0</v>
      </c>
      <c r="FP665">
        <v>0</v>
      </c>
      <c r="FQ665">
        <v>0</v>
      </c>
      <c r="FR665">
        <v>0</v>
      </c>
      <c r="FS665">
        <v>0</v>
      </c>
      <c r="FT665">
        <v>0</v>
      </c>
      <c r="FU665">
        <v>0</v>
      </c>
      <c r="FV665">
        <v>0</v>
      </c>
      <c r="FW665">
        <v>0</v>
      </c>
      <c r="FX665">
        <v>0</v>
      </c>
      <c r="FY665">
        <v>0</v>
      </c>
      <c r="FZ665">
        <v>0</v>
      </c>
      <c r="GA665">
        <v>0</v>
      </c>
      <c r="GB665">
        <v>1386180</v>
      </c>
      <c r="GC665">
        <v>0</v>
      </c>
      <c r="GD665">
        <v>0</v>
      </c>
      <c r="GE665">
        <v>0</v>
      </c>
      <c r="GF665">
        <v>0</v>
      </c>
      <c r="GG665">
        <v>0</v>
      </c>
      <c r="GH665">
        <v>0</v>
      </c>
      <c r="GI665">
        <v>0</v>
      </c>
      <c r="GJ665">
        <v>0</v>
      </c>
      <c r="GK665">
        <v>0</v>
      </c>
      <c r="GL665">
        <v>0</v>
      </c>
      <c r="GM665">
        <v>0</v>
      </c>
      <c r="GN665">
        <v>0</v>
      </c>
      <c r="GO665">
        <v>0</v>
      </c>
      <c r="GP665">
        <v>0</v>
      </c>
      <c r="GQ665">
        <v>0</v>
      </c>
      <c r="GR665">
        <v>0</v>
      </c>
      <c r="GS665">
        <v>0</v>
      </c>
      <c r="GT665">
        <v>0</v>
      </c>
      <c r="GU665">
        <v>0</v>
      </c>
      <c r="GV665">
        <v>0</v>
      </c>
      <c r="GW665">
        <v>0</v>
      </c>
      <c r="GX665">
        <v>0</v>
      </c>
      <c r="GY665">
        <v>0</v>
      </c>
      <c r="GZ665">
        <v>0</v>
      </c>
      <c r="HA665">
        <v>0</v>
      </c>
      <c r="HB665">
        <v>0</v>
      </c>
      <c r="HC665">
        <v>0</v>
      </c>
      <c r="HD665">
        <v>0</v>
      </c>
      <c r="HE665">
        <v>0</v>
      </c>
      <c r="HF665">
        <v>0</v>
      </c>
      <c r="HG665">
        <v>0</v>
      </c>
      <c r="HH665">
        <v>0</v>
      </c>
      <c r="HI665">
        <v>0</v>
      </c>
      <c r="HJ665">
        <v>0</v>
      </c>
      <c r="HK665">
        <v>0</v>
      </c>
      <c r="HL665">
        <v>0</v>
      </c>
      <c r="HM665">
        <v>0</v>
      </c>
      <c r="HN665">
        <v>0</v>
      </c>
      <c r="HO665">
        <v>0</v>
      </c>
      <c r="HP665">
        <v>0</v>
      </c>
      <c r="HQ665">
        <v>0</v>
      </c>
      <c r="HR665">
        <v>0</v>
      </c>
      <c r="HS665">
        <v>0</v>
      </c>
      <c r="HT665">
        <v>0</v>
      </c>
      <c r="HU665">
        <v>0</v>
      </c>
      <c r="HV665">
        <v>0</v>
      </c>
      <c r="HW665">
        <v>0</v>
      </c>
      <c r="HX665">
        <v>0</v>
      </c>
      <c r="HY665">
        <v>0</v>
      </c>
      <c r="HZ665">
        <v>0</v>
      </c>
      <c r="IA665">
        <v>0</v>
      </c>
      <c r="IB665">
        <v>0</v>
      </c>
      <c r="IC665">
        <v>0</v>
      </c>
      <c r="ID665">
        <v>0</v>
      </c>
      <c r="IE665">
        <v>0</v>
      </c>
      <c r="IF665">
        <v>0</v>
      </c>
      <c r="IG665">
        <v>0</v>
      </c>
      <c r="IH665">
        <v>0</v>
      </c>
      <c r="II665">
        <v>0</v>
      </c>
      <c r="IJ665">
        <v>0</v>
      </c>
      <c r="IK665">
        <v>0</v>
      </c>
      <c r="IL665">
        <v>0</v>
      </c>
      <c r="IM665">
        <v>0</v>
      </c>
      <c r="IN665">
        <v>0</v>
      </c>
      <c r="IO665">
        <v>0</v>
      </c>
      <c r="IP665">
        <v>0</v>
      </c>
    </row>
    <row r="666" spans="18:250" ht="16.5" hidden="1" customHeight="1">
      <c r="R666" s="95" t="s">
        <v>450</v>
      </c>
      <c r="S666" t="s">
        <v>1349</v>
      </c>
      <c r="T666">
        <v>1</v>
      </c>
      <c r="U666">
        <v>56</v>
      </c>
      <c r="V666" s="214" t="str">
        <f t="shared" si="11"/>
        <v>LTQ200156</v>
      </c>
      <c r="W666">
        <v>72848.399999999994</v>
      </c>
      <c r="X666">
        <v>145696.79999999999</v>
      </c>
      <c r="Y666">
        <v>218545.2</v>
      </c>
      <c r="Z666">
        <v>291393.59999999998</v>
      </c>
      <c r="AA666">
        <v>364242</v>
      </c>
      <c r="AB666">
        <v>437090.4</v>
      </c>
      <c r="AC666">
        <v>509938.8</v>
      </c>
      <c r="AD666">
        <v>582787.19999999995</v>
      </c>
      <c r="AE666">
        <v>655635.6</v>
      </c>
      <c r="AF666">
        <v>728484</v>
      </c>
      <c r="AG666">
        <v>801332.4</v>
      </c>
      <c r="AH666">
        <v>874180.8</v>
      </c>
      <c r="AI666">
        <v>947029.2</v>
      </c>
      <c r="AJ666">
        <v>1019877.6</v>
      </c>
      <c r="AK666">
        <v>1092726</v>
      </c>
      <c r="AL666">
        <v>1165574.3999999999</v>
      </c>
      <c r="AM666">
        <v>1238422.8</v>
      </c>
      <c r="AN666">
        <v>1311271.2</v>
      </c>
      <c r="AO666">
        <v>1384119.6</v>
      </c>
      <c r="AP666">
        <v>1456968</v>
      </c>
      <c r="AQ666">
        <v>1456968</v>
      </c>
      <c r="AR666">
        <v>1456968</v>
      </c>
      <c r="AS666">
        <v>1456968</v>
      </c>
      <c r="AT666">
        <v>1456968</v>
      </c>
      <c r="AU666">
        <v>1456968</v>
      </c>
      <c r="AV666">
        <v>1456968</v>
      </c>
      <c r="AW666">
        <v>1456968</v>
      </c>
      <c r="AX666">
        <v>1456968</v>
      </c>
      <c r="AY666">
        <v>1456968</v>
      </c>
      <c r="AZ666">
        <v>1456968</v>
      </c>
      <c r="BA666">
        <v>1456968</v>
      </c>
      <c r="BB666">
        <v>1456968</v>
      </c>
      <c r="BC666">
        <v>1456968</v>
      </c>
      <c r="BD666">
        <v>1456968</v>
      </c>
      <c r="BE666">
        <v>1456968</v>
      </c>
      <c r="BF666">
        <v>1456968</v>
      </c>
      <c r="BG666">
        <v>1456968</v>
      </c>
      <c r="BH666">
        <v>1456968</v>
      </c>
      <c r="BI666">
        <v>1456968</v>
      </c>
      <c r="BJ666">
        <v>1456968</v>
      </c>
      <c r="BK666">
        <v>1456968</v>
      </c>
      <c r="BL666">
        <v>1456968</v>
      </c>
      <c r="BM666">
        <v>1456968</v>
      </c>
      <c r="BN666">
        <v>1456968</v>
      </c>
      <c r="BO666">
        <v>0</v>
      </c>
      <c r="BP666">
        <v>0</v>
      </c>
      <c r="BQ666">
        <v>0</v>
      </c>
      <c r="BR666">
        <v>0</v>
      </c>
      <c r="BS666">
        <v>0</v>
      </c>
      <c r="BT666">
        <v>0</v>
      </c>
      <c r="BU666">
        <v>0</v>
      </c>
      <c r="BV666">
        <v>0</v>
      </c>
      <c r="BW666">
        <v>0</v>
      </c>
      <c r="BX666">
        <v>0</v>
      </c>
      <c r="BY666">
        <v>0</v>
      </c>
      <c r="BZ666">
        <v>0</v>
      </c>
      <c r="CA666">
        <v>0</v>
      </c>
      <c r="CB666">
        <v>0</v>
      </c>
      <c r="CC666">
        <v>0</v>
      </c>
      <c r="CD666">
        <v>0</v>
      </c>
      <c r="CE666">
        <v>0</v>
      </c>
      <c r="CF666">
        <v>0</v>
      </c>
      <c r="CG666">
        <v>0</v>
      </c>
      <c r="CH666">
        <v>0</v>
      </c>
      <c r="CI666">
        <v>0</v>
      </c>
      <c r="CJ666">
        <v>0</v>
      </c>
      <c r="CK666">
        <v>0</v>
      </c>
      <c r="CL666">
        <v>0</v>
      </c>
      <c r="CM666">
        <v>0</v>
      </c>
      <c r="CN666">
        <v>0</v>
      </c>
      <c r="CO666">
        <v>0</v>
      </c>
      <c r="CP666">
        <v>0</v>
      </c>
      <c r="CQ666">
        <v>0</v>
      </c>
      <c r="CR666">
        <v>0</v>
      </c>
      <c r="CS666">
        <v>0</v>
      </c>
      <c r="CT666">
        <v>0</v>
      </c>
      <c r="CU666">
        <v>0</v>
      </c>
      <c r="CV666">
        <v>0</v>
      </c>
      <c r="CW666">
        <v>0</v>
      </c>
      <c r="CX666">
        <v>0</v>
      </c>
      <c r="CY666">
        <v>0</v>
      </c>
      <c r="CZ666">
        <v>0</v>
      </c>
      <c r="DA666">
        <v>0</v>
      </c>
      <c r="DB666">
        <v>0</v>
      </c>
      <c r="DC666">
        <v>0</v>
      </c>
      <c r="DD666">
        <v>0</v>
      </c>
      <c r="DE666">
        <v>0</v>
      </c>
      <c r="DF666">
        <v>0</v>
      </c>
      <c r="DG666">
        <v>0</v>
      </c>
      <c r="DH666">
        <v>0</v>
      </c>
      <c r="DI666">
        <v>0</v>
      </c>
      <c r="DJ666">
        <v>0</v>
      </c>
      <c r="DK666">
        <v>0</v>
      </c>
      <c r="DL666">
        <v>0</v>
      </c>
      <c r="DM666">
        <v>0</v>
      </c>
      <c r="DN666">
        <v>0</v>
      </c>
      <c r="DO666">
        <v>0</v>
      </c>
      <c r="DP666">
        <v>0</v>
      </c>
      <c r="DQ666">
        <v>0</v>
      </c>
      <c r="DR666">
        <v>0</v>
      </c>
      <c r="DS666">
        <v>0</v>
      </c>
      <c r="DT666">
        <v>0</v>
      </c>
      <c r="DU666">
        <v>0</v>
      </c>
      <c r="DV666">
        <v>0</v>
      </c>
      <c r="DW666">
        <v>0</v>
      </c>
      <c r="DX666">
        <v>0</v>
      </c>
      <c r="DY666">
        <v>0</v>
      </c>
      <c r="DZ666">
        <v>0</v>
      </c>
      <c r="EA666">
        <v>0</v>
      </c>
      <c r="EB666">
        <v>0</v>
      </c>
      <c r="EC666">
        <v>0</v>
      </c>
      <c r="EE666" s="95" t="s">
        <v>450</v>
      </c>
      <c r="EF666" t="s">
        <v>1349</v>
      </c>
      <c r="EG666">
        <v>1</v>
      </c>
      <c r="EH666">
        <v>56</v>
      </c>
      <c r="EI666" s="216" t="str">
        <f t="shared" si="12"/>
        <v>LTQ200156</v>
      </c>
      <c r="EJ666">
        <v>0</v>
      </c>
      <c r="EK666">
        <v>0</v>
      </c>
      <c r="EL666">
        <v>0</v>
      </c>
      <c r="EM666">
        <v>0</v>
      </c>
      <c r="EN666">
        <v>0</v>
      </c>
      <c r="EO666">
        <v>0</v>
      </c>
      <c r="EP666">
        <v>0</v>
      </c>
      <c r="EQ666">
        <v>0</v>
      </c>
      <c r="ER666">
        <v>0</v>
      </c>
      <c r="ES666">
        <v>0</v>
      </c>
      <c r="ET666">
        <v>0</v>
      </c>
      <c r="EU666">
        <v>0</v>
      </c>
      <c r="EV666">
        <v>0</v>
      </c>
      <c r="EW666">
        <v>0</v>
      </c>
      <c r="EX666">
        <v>0</v>
      </c>
      <c r="EY666">
        <v>0</v>
      </c>
      <c r="EZ666">
        <v>0</v>
      </c>
      <c r="FA666">
        <v>0</v>
      </c>
      <c r="FB666">
        <v>0</v>
      </c>
      <c r="FC666">
        <v>0</v>
      </c>
      <c r="FD666">
        <v>0</v>
      </c>
      <c r="FE666">
        <v>0</v>
      </c>
      <c r="FF666">
        <v>0</v>
      </c>
      <c r="FG666">
        <v>0</v>
      </c>
      <c r="FH666">
        <v>0</v>
      </c>
      <c r="FI666">
        <v>0</v>
      </c>
      <c r="FJ666">
        <v>0</v>
      </c>
      <c r="FK666">
        <v>0</v>
      </c>
      <c r="FL666">
        <v>0</v>
      </c>
      <c r="FM666">
        <v>0</v>
      </c>
      <c r="FN666">
        <v>0</v>
      </c>
      <c r="FO666">
        <v>0</v>
      </c>
      <c r="FP666">
        <v>0</v>
      </c>
      <c r="FQ666">
        <v>0</v>
      </c>
      <c r="FR666">
        <v>0</v>
      </c>
      <c r="FS666">
        <v>0</v>
      </c>
      <c r="FT666">
        <v>0</v>
      </c>
      <c r="FU666">
        <v>0</v>
      </c>
      <c r="FV666">
        <v>0</v>
      </c>
      <c r="FW666">
        <v>0</v>
      </c>
      <c r="FX666">
        <v>0</v>
      </c>
      <c r="FY666">
        <v>0</v>
      </c>
      <c r="FZ666">
        <v>0</v>
      </c>
      <c r="GA666">
        <v>1456968</v>
      </c>
      <c r="GB666">
        <v>0</v>
      </c>
      <c r="GC666">
        <v>0</v>
      </c>
      <c r="GD666">
        <v>0</v>
      </c>
      <c r="GE666">
        <v>0</v>
      </c>
      <c r="GF666">
        <v>0</v>
      </c>
      <c r="GG666">
        <v>0</v>
      </c>
      <c r="GH666">
        <v>0</v>
      </c>
      <c r="GI666">
        <v>0</v>
      </c>
      <c r="GJ666">
        <v>0</v>
      </c>
      <c r="GK666">
        <v>0</v>
      </c>
      <c r="GL666">
        <v>0</v>
      </c>
      <c r="GM666">
        <v>0</v>
      </c>
      <c r="GN666">
        <v>0</v>
      </c>
      <c r="GO666">
        <v>0</v>
      </c>
      <c r="GP666">
        <v>0</v>
      </c>
      <c r="GQ666">
        <v>0</v>
      </c>
      <c r="GR666">
        <v>0</v>
      </c>
      <c r="GS666">
        <v>0</v>
      </c>
      <c r="GT666">
        <v>0</v>
      </c>
      <c r="GU666">
        <v>0</v>
      </c>
      <c r="GV666">
        <v>0</v>
      </c>
      <c r="GW666">
        <v>0</v>
      </c>
      <c r="GX666">
        <v>0</v>
      </c>
      <c r="GY666">
        <v>0</v>
      </c>
      <c r="GZ666">
        <v>0</v>
      </c>
      <c r="HA666">
        <v>0</v>
      </c>
      <c r="HB666">
        <v>0</v>
      </c>
      <c r="HC666">
        <v>0</v>
      </c>
      <c r="HD666">
        <v>0</v>
      </c>
      <c r="HE666">
        <v>0</v>
      </c>
      <c r="HF666">
        <v>0</v>
      </c>
      <c r="HG666">
        <v>0</v>
      </c>
      <c r="HH666">
        <v>0</v>
      </c>
      <c r="HI666">
        <v>0</v>
      </c>
      <c r="HJ666">
        <v>0</v>
      </c>
      <c r="HK666">
        <v>0</v>
      </c>
      <c r="HL666">
        <v>0</v>
      </c>
      <c r="HM666">
        <v>0</v>
      </c>
      <c r="HN666">
        <v>0</v>
      </c>
      <c r="HO666">
        <v>0</v>
      </c>
      <c r="HP666">
        <v>0</v>
      </c>
      <c r="HQ666">
        <v>0</v>
      </c>
      <c r="HR666">
        <v>0</v>
      </c>
      <c r="HS666">
        <v>0</v>
      </c>
      <c r="HT666">
        <v>0</v>
      </c>
      <c r="HU666">
        <v>0</v>
      </c>
      <c r="HV666">
        <v>0</v>
      </c>
      <c r="HW666">
        <v>0</v>
      </c>
      <c r="HX666">
        <v>0</v>
      </c>
      <c r="HY666">
        <v>0</v>
      </c>
      <c r="HZ666">
        <v>0</v>
      </c>
      <c r="IA666">
        <v>0</v>
      </c>
      <c r="IB666">
        <v>0</v>
      </c>
      <c r="IC666">
        <v>0</v>
      </c>
      <c r="ID666">
        <v>0</v>
      </c>
      <c r="IE666">
        <v>0</v>
      </c>
      <c r="IF666">
        <v>0</v>
      </c>
      <c r="IG666">
        <v>0</v>
      </c>
      <c r="IH666">
        <v>0</v>
      </c>
      <c r="II666">
        <v>0</v>
      </c>
      <c r="IJ666">
        <v>0</v>
      </c>
      <c r="IK666">
        <v>0</v>
      </c>
      <c r="IL666">
        <v>0</v>
      </c>
      <c r="IM666">
        <v>0</v>
      </c>
      <c r="IN666">
        <v>0</v>
      </c>
      <c r="IO666">
        <v>0</v>
      </c>
      <c r="IP666">
        <v>0</v>
      </c>
    </row>
    <row r="667" spans="18:250" ht="16.5" hidden="1" customHeight="1">
      <c r="R667" s="95" t="s">
        <v>450</v>
      </c>
      <c r="S667" t="s">
        <v>1349</v>
      </c>
      <c r="T667">
        <v>1</v>
      </c>
      <c r="U667">
        <v>57</v>
      </c>
      <c r="V667" s="214" t="str">
        <f t="shared" si="11"/>
        <v>LTQ200157</v>
      </c>
      <c r="W667">
        <v>76183.8</v>
      </c>
      <c r="X667">
        <v>152367.6</v>
      </c>
      <c r="Y667">
        <v>228551.4</v>
      </c>
      <c r="Z667">
        <v>304735.2</v>
      </c>
      <c r="AA667">
        <v>380919</v>
      </c>
      <c r="AB667">
        <v>457102.8</v>
      </c>
      <c r="AC667">
        <v>533286.6</v>
      </c>
      <c r="AD667">
        <v>609470.4</v>
      </c>
      <c r="AE667">
        <v>685654.2</v>
      </c>
      <c r="AF667">
        <v>761838</v>
      </c>
      <c r="AG667">
        <v>838021.8</v>
      </c>
      <c r="AH667">
        <v>914205.6</v>
      </c>
      <c r="AI667">
        <v>990389.4</v>
      </c>
      <c r="AJ667">
        <v>1066573.2</v>
      </c>
      <c r="AK667">
        <v>1142757</v>
      </c>
      <c r="AL667">
        <v>1218940.8</v>
      </c>
      <c r="AM667">
        <v>1295124.6000000001</v>
      </c>
      <c r="AN667">
        <v>1371308.4</v>
      </c>
      <c r="AO667">
        <v>1447492.2</v>
      </c>
      <c r="AP667">
        <v>1523676</v>
      </c>
      <c r="AQ667">
        <v>1523676</v>
      </c>
      <c r="AR667">
        <v>1523676</v>
      </c>
      <c r="AS667">
        <v>1523676</v>
      </c>
      <c r="AT667">
        <v>1523676</v>
      </c>
      <c r="AU667">
        <v>1523676</v>
      </c>
      <c r="AV667">
        <v>1523676</v>
      </c>
      <c r="AW667">
        <v>1523676</v>
      </c>
      <c r="AX667">
        <v>1523676</v>
      </c>
      <c r="AY667">
        <v>1523676</v>
      </c>
      <c r="AZ667">
        <v>1523676</v>
      </c>
      <c r="BA667">
        <v>1523676</v>
      </c>
      <c r="BB667">
        <v>1523676</v>
      </c>
      <c r="BC667">
        <v>1523676</v>
      </c>
      <c r="BD667">
        <v>1523676</v>
      </c>
      <c r="BE667">
        <v>1523676</v>
      </c>
      <c r="BF667">
        <v>1523676</v>
      </c>
      <c r="BG667">
        <v>1523676</v>
      </c>
      <c r="BH667">
        <v>1523676</v>
      </c>
      <c r="BI667">
        <v>1523676</v>
      </c>
      <c r="BJ667">
        <v>1523676</v>
      </c>
      <c r="BK667">
        <v>1523676</v>
      </c>
      <c r="BL667">
        <v>1523676</v>
      </c>
      <c r="BM667">
        <v>1523676</v>
      </c>
      <c r="BN667">
        <v>0</v>
      </c>
      <c r="BO667">
        <v>0</v>
      </c>
      <c r="BP667">
        <v>0</v>
      </c>
      <c r="BQ667">
        <v>0</v>
      </c>
      <c r="BR667">
        <v>0</v>
      </c>
      <c r="BS667">
        <v>0</v>
      </c>
      <c r="BT667">
        <v>0</v>
      </c>
      <c r="BU667">
        <v>0</v>
      </c>
      <c r="BV667">
        <v>0</v>
      </c>
      <c r="BW667">
        <v>0</v>
      </c>
      <c r="BX667">
        <v>0</v>
      </c>
      <c r="BY667">
        <v>0</v>
      </c>
      <c r="BZ667">
        <v>0</v>
      </c>
      <c r="CA667">
        <v>0</v>
      </c>
      <c r="CB667">
        <v>0</v>
      </c>
      <c r="CC667">
        <v>0</v>
      </c>
      <c r="CD667">
        <v>0</v>
      </c>
      <c r="CE667">
        <v>0</v>
      </c>
      <c r="CF667">
        <v>0</v>
      </c>
      <c r="CG667">
        <v>0</v>
      </c>
      <c r="CH667">
        <v>0</v>
      </c>
      <c r="CI667">
        <v>0</v>
      </c>
      <c r="CJ667">
        <v>0</v>
      </c>
      <c r="CK667">
        <v>0</v>
      </c>
      <c r="CL667">
        <v>0</v>
      </c>
      <c r="CM667">
        <v>0</v>
      </c>
      <c r="CN667">
        <v>0</v>
      </c>
      <c r="CO667">
        <v>0</v>
      </c>
      <c r="CP667">
        <v>0</v>
      </c>
      <c r="CQ667">
        <v>0</v>
      </c>
      <c r="CR667">
        <v>0</v>
      </c>
      <c r="CS667">
        <v>0</v>
      </c>
      <c r="CT667">
        <v>0</v>
      </c>
      <c r="CU667">
        <v>0</v>
      </c>
      <c r="CV667">
        <v>0</v>
      </c>
      <c r="CW667">
        <v>0</v>
      </c>
      <c r="CX667">
        <v>0</v>
      </c>
      <c r="CY667">
        <v>0</v>
      </c>
      <c r="CZ667">
        <v>0</v>
      </c>
      <c r="DA667">
        <v>0</v>
      </c>
      <c r="DB667">
        <v>0</v>
      </c>
      <c r="DC667">
        <v>0</v>
      </c>
      <c r="DD667">
        <v>0</v>
      </c>
      <c r="DE667">
        <v>0</v>
      </c>
      <c r="DF667">
        <v>0</v>
      </c>
      <c r="DG667">
        <v>0</v>
      </c>
      <c r="DH667">
        <v>0</v>
      </c>
      <c r="DI667">
        <v>0</v>
      </c>
      <c r="DJ667">
        <v>0</v>
      </c>
      <c r="DK667">
        <v>0</v>
      </c>
      <c r="DL667">
        <v>0</v>
      </c>
      <c r="DM667">
        <v>0</v>
      </c>
      <c r="DN667">
        <v>0</v>
      </c>
      <c r="DO667">
        <v>0</v>
      </c>
      <c r="DP667">
        <v>0</v>
      </c>
      <c r="DQ667">
        <v>0</v>
      </c>
      <c r="DR667">
        <v>0</v>
      </c>
      <c r="DS667">
        <v>0</v>
      </c>
      <c r="DT667">
        <v>0</v>
      </c>
      <c r="DU667">
        <v>0</v>
      </c>
      <c r="DV667">
        <v>0</v>
      </c>
      <c r="DW667">
        <v>0</v>
      </c>
      <c r="DX667">
        <v>0</v>
      </c>
      <c r="DY667">
        <v>0</v>
      </c>
      <c r="DZ667">
        <v>0</v>
      </c>
      <c r="EA667">
        <v>0</v>
      </c>
      <c r="EB667">
        <v>0</v>
      </c>
      <c r="EC667">
        <v>0</v>
      </c>
      <c r="EE667" s="95" t="s">
        <v>450</v>
      </c>
      <c r="EF667" t="s">
        <v>1349</v>
      </c>
      <c r="EG667">
        <v>1</v>
      </c>
      <c r="EH667">
        <v>57</v>
      </c>
      <c r="EI667" s="216" t="str">
        <f t="shared" si="12"/>
        <v>LTQ200157</v>
      </c>
      <c r="EJ667">
        <v>0</v>
      </c>
      <c r="EK667">
        <v>0</v>
      </c>
      <c r="EL667">
        <v>0</v>
      </c>
      <c r="EM667">
        <v>0</v>
      </c>
      <c r="EN667">
        <v>0</v>
      </c>
      <c r="EO667">
        <v>0</v>
      </c>
      <c r="EP667">
        <v>0</v>
      </c>
      <c r="EQ667">
        <v>0</v>
      </c>
      <c r="ER667">
        <v>0</v>
      </c>
      <c r="ES667">
        <v>0</v>
      </c>
      <c r="ET667">
        <v>0</v>
      </c>
      <c r="EU667">
        <v>0</v>
      </c>
      <c r="EV667">
        <v>0</v>
      </c>
      <c r="EW667">
        <v>0</v>
      </c>
      <c r="EX667">
        <v>0</v>
      </c>
      <c r="EY667">
        <v>0</v>
      </c>
      <c r="EZ667">
        <v>0</v>
      </c>
      <c r="FA667">
        <v>0</v>
      </c>
      <c r="FB667">
        <v>0</v>
      </c>
      <c r="FC667">
        <v>0</v>
      </c>
      <c r="FD667">
        <v>0</v>
      </c>
      <c r="FE667">
        <v>0</v>
      </c>
      <c r="FF667">
        <v>0</v>
      </c>
      <c r="FG667">
        <v>0</v>
      </c>
      <c r="FH667">
        <v>0</v>
      </c>
      <c r="FI667">
        <v>0</v>
      </c>
      <c r="FJ667">
        <v>0</v>
      </c>
      <c r="FK667">
        <v>0</v>
      </c>
      <c r="FL667">
        <v>0</v>
      </c>
      <c r="FM667">
        <v>0</v>
      </c>
      <c r="FN667">
        <v>0</v>
      </c>
      <c r="FO667">
        <v>0</v>
      </c>
      <c r="FP667">
        <v>0</v>
      </c>
      <c r="FQ667">
        <v>0</v>
      </c>
      <c r="FR667">
        <v>0</v>
      </c>
      <c r="FS667">
        <v>0</v>
      </c>
      <c r="FT667">
        <v>0</v>
      </c>
      <c r="FU667">
        <v>0</v>
      </c>
      <c r="FV667">
        <v>0</v>
      </c>
      <c r="FW667">
        <v>0</v>
      </c>
      <c r="FX667">
        <v>0</v>
      </c>
      <c r="FY667">
        <v>0</v>
      </c>
      <c r="FZ667">
        <v>1523676</v>
      </c>
      <c r="GA667">
        <v>0</v>
      </c>
      <c r="GB667">
        <v>0</v>
      </c>
      <c r="GC667">
        <v>0</v>
      </c>
      <c r="GD667">
        <v>0</v>
      </c>
      <c r="GE667">
        <v>0</v>
      </c>
      <c r="GF667">
        <v>0</v>
      </c>
      <c r="GG667">
        <v>0</v>
      </c>
      <c r="GH667">
        <v>0</v>
      </c>
      <c r="GI667">
        <v>0</v>
      </c>
      <c r="GJ667">
        <v>0</v>
      </c>
      <c r="GK667">
        <v>0</v>
      </c>
      <c r="GL667">
        <v>0</v>
      </c>
      <c r="GM667">
        <v>0</v>
      </c>
      <c r="GN667">
        <v>0</v>
      </c>
      <c r="GO667">
        <v>0</v>
      </c>
      <c r="GP667">
        <v>0</v>
      </c>
      <c r="GQ667">
        <v>0</v>
      </c>
      <c r="GR667">
        <v>0</v>
      </c>
      <c r="GS667">
        <v>0</v>
      </c>
      <c r="GT667">
        <v>0</v>
      </c>
      <c r="GU667">
        <v>0</v>
      </c>
      <c r="GV667">
        <v>0</v>
      </c>
      <c r="GW667">
        <v>0</v>
      </c>
      <c r="GX667">
        <v>0</v>
      </c>
      <c r="GY667">
        <v>0</v>
      </c>
      <c r="GZ667">
        <v>0</v>
      </c>
      <c r="HA667">
        <v>0</v>
      </c>
      <c r="HB667">
        <v>0</v>
      </c>
      <c r="HC667">
        <v>0</v>
      </c>
      <c r="HD667">
        <v>0</v>
      </c>
      <c r="HE667">
        <v>0</v>
      </c>
      <c r="HF667">
        <v>0</v>
      </c>
      <c r="HG667">
        <v>0</v>
      </c>
      <c r="HH667">
        <v>0</v>
      </c>
      <c r="HI667">
        <v>0</v>
      </c>
      <c r="HJ667">
        <v>0</v>
      </c>
      <c r="HK667">
        <v>0</v>
      </c>
      <c r="HL667">
        <v>0</v>
      </c>
      <c r="HM667">
        <v>0</v>
      </c>
      <c r="HN667">
        <v>0</v>
      </c>
      <c r="HO667">
        <v>0</v>
      </c>
      <c r="HP667">
        <v>0</v>
      </c>
      <c r="HQ667">
        <v>0</v>
      </c>
      <c r="HR667">
        <v>0</v>
      </c>
      <c r="HS667">
        <v>0</v>
      </c>
      <c r="HT667">
        <v>0</v>
      </c>
      <c r="HU667">
        <v>0</v>
      </c>
      <c r="HV667">
        <v>0</v>
      </c>
      <c r="HW667">
        <v>0</v>
      </c>
      <c r="HX667">
        <v>0</v>
      </c>
      <c r="HY667">
        <v>0</v>
      </c>
      <c r="HZ667">
        <v>0</v>
      </c>
      <c r="IA667">
        <v>0</v>
      </c>
      <c r="IB667">
        <v>0</v>
      </c>
      <c r="IC667">
        <v>0</v>
      </c>
      <c r="ID667">
        <v>0</v>
      </c>
      <c r="IE667">
        <v>0</v>
      </c>
      <c r="IF667">
        <v>0</v>
      </c>
      <c r="IG667">
        <v>0</v>
      </c>
      <c r="IH667">
        <v>0</v>
      </c>
      <c r="II667">
        <v>0</v>
      </c>
      <c r="IJ667">
        <v>0</v>
      </c>
      <c r="IK667">
        <v>0</v>
      </c>
      <c r="IL667">
        <v>0</v>
      </c>
      <c r="IM667">
        <v>0</v>
      </c>
      <c r="IN667">
        <v>0</v>
      </c>
      <c r="IO667">
        <v>0</v>
      </c>
      <c r="IP667">
        <v>0</v>
      </c>
    </row>
    <row r="668" spans="18:250" ht="16.5" hidden="1" customHeight="1">
      <c r="R668" s="95" t="s">
        <v>450</v>
      </c>
      <c r="S668" t="s">
        <v>1349</v>
      </c>
      <c r="T668">
        <v>1</v>
      </c>
      <c r="U668">
        <v>58</v>
      </c>
      <c r="V668" s="214" t="str">
        <f t="shared" si="11"/>
        <v>LTQ200158</v>
      </c>
      <c r="W668">
        <v>79723.199999999997</v>
      </c>
      <c r="X668">
        <v>159446.39999999999</v>
      </c>
      <c r="Y668">
        <v>239169.6</v>
      </c>
      <c r="Z668">
        <v>318892.79999999999</v>
      </c>
      <c r="AA668">
        <v>398616</v>
      </c>
      <c r="AB668">
        <v>478339.2</v>
      </c>
      <c r="AC668">
        <v>558062.4</v>
      </c>
      <c r="AD668">
        <v>637785.59999999998</v>
      </c>
      <c r="AE668">
        <v>717508.8</v>
      </c>
      <c r="AF668">
        <v>797232</v>
      </c>
      <c r="AG668">
        <v>876955.2</v>
      </c>
      <c r="AH668">
        <v>956678.4</v>
      </c>
      <c r="AI668">
        <v>1036401.6</v>
      </c>
      <c r="AJ668">
        <v>1116124.8</v>
      </c>
      <c r="AK668">
        <v>1195848</v>
      </c>
      <c r="AL668">
        <v>1275571.2</v>
      </c>
      <c r="AM668">
        <v>1355294.4</v>
      </c>
      <c r="AN668">
        <v>1435017.6</v>
      </c>
      <c r="AO668">
        <v>1514740.8</v>
      </c>
      <c r="AP668">
        <v>1594464</v>
      </c>
      <c r="AQ668">
        <v>1594464</v>
      </c>
      <c r="AR668">
        <v>1594464</v>
      </c>
      <c r="AS668">
        <v>1594464</v>
      </c>
      <c r="AT668">
        <v>1594464</v>
      </c>
      <c r="AU668">
        <v>1594464</v>
      </c>
      <c r="AV668">
        <v>1594464</v>
      </c>
      <c r="AW668">
        <v>1594464</v>
      </c>
      <c r="AX668">
        <v>1594464</v>
      </c>
      <c r="AY668">
        <v>1594464</v>
      </c>
      <c r="AZ668">
        <v>1594464</v>
      </c>
      <c r="BA668">
        <v>1594464</v>
      </c>
      <c r="BB668">
        <v>1594464</v>
      </c>
      <c r="BC668">
        <v>1594464</v>
      </c>
      <c r="BD668">
        <v>1594464</v>
      </c>
      <c r="BE668">
        <v>1594464</v>
      </c>
      <c r="BF668">
        <v>1594464</v>
      </c>
      <c r="BG668">
        <v>1594464</v>
      </c>
      <c r="BH668">
        <v>1594464</v>
      </c>
      <c r="BI668">
        <v>1594464</v>
      </c>
      <c r="BJ668">
        <v>1594464</v>
      </c>
      <c r="BK668">
        <v>1594464</v>
      </c>
      <c r="BL668">
        <v>1594464</v>
      </c>
      <c r="BM668">
        <v>0</v>
      </c>
      <c r="BN668">
        <v>0</v>
      </c>
      <c r="BO668">
        <v>0</v>
      </c>
      <c r="BP668">
        <v>0</v>
      </c>
      <c r="BQ668">
        <v>0</v>
      </c>
      <c r="BR668">
        <v>0</v>
      </c>
      <c r="BS668">
        <v>0</v>
      </c>
      <c r="BT668">
        <v>0</v>
      </c>
      <c r="BU668">
        <v>0</v>
      </c>
      <c r="BV668">
        <v>0</v>
      </c>
      <c r="BW668">
        <v>0</v>
      </c>
      <c r="BX668">
        <v>0</v>
      </c>
      <c r="BY668">
        <v>0</v>
      </c>
      <c r="BZ668">
        <v>0</v>
      </c>
      <c r="CA668">
        <v>0</v>
      </c>
      <c r="CB668">
        <v>0</v>
      </c>
      <c r="CC668">
        <v>0</v>
      </c>
      <c r="CD668">
        <v>0</v>
      </c>
      <c r="CE668">
        <v>0</v>
      </c>
      <c r="CF668">
        <v>0</v>
      </c>
      <c r="CG668">
        <v>0</v>
      </c>
      <c r="CH668">
        <v>0</v>
      </c>
      <c r="CI668">
        <v>0</v>
      </c>
      <c r="CJ668">
        <v>0</v>
      </c>
      <c r="CK668">
        <v>0</v>
      </c>
      <c r="CL668">
        <v>0</v>
      </c>
      <c r="CM668">
        <v>0</v>
      </c>
      <c r="CN668">
        <v>0</v>
      </c>
      <c r="CO668">
        <v>0</v>
      </c>
      <c r="CP668">
        <v>0</v>
      </c>
      <c r="CQ668">
        <v>0</v>
      </c>
      <c r="CR668">
        <v>0</v>
      </c>
      <c r="CS668">
        <v>0</v>
      </c>
      <c r="CT668">
        <v>0</v>
      </c>
      <c r="CU668">
        <v>0</v>
      </c>
      <c r="CV668">
        <v>0</v>
      </c>
      <c r="CW668">
        <v>0</v>
      </c>
      <c r="CX668">
        <v>0</v>
      </c>
      <c r="CY668">
        <v>0</v>
      </c>
      <c r="CZ668">
        <v>0</v>
      </c>
      <c r="DA668">
        <v>0</v>
      </c>
      <c r="DB668">
        <v>0</v>
      </c>
      <c r="DC668">
        <v>0</v>
      </c>
      <c r="DD668">
        <v>0</v>
      </c>
      <c r="DE668">
        <v>0</v>
      </c>
      <c r="DF668">
        <v>0</v>
      </c>
      <c r="DG668">
        <v>0</v>
      </c>
      <c r="DH668">
        <v>0</v>
      </c>
      <c r="DI668">
        <v>0</v>
      </c>
      <c r="DJ668">
        <v>0</v>
      </c>
      <c r="DK668">
        <v>0</v>
      </c>
      <c r="DL668">
        <v>0</v>
      </c>
      <c r="DM668">
        <v>0</v>
      </c>
      <c r="DN668">
        <v>0</v>
      </c>
      <c r="DO668">
        <v>0</v>
      </c>
      <c r="DP668">
        <v>0</v>
      </c>
      <c r="DQ668">
        <v>0</v>
      </c>
      <c r="DR668">
        <v>0</v>
      </c>
      <c r="DS668">
        <v>0</v>
      </c>
      <c r="DT668">
        <v>0</v>
      </c>
      <c r="DU668">
        <v>0</v>
      </c>
      <c r="DV668">
        <v>0</v>
      </c>
      <c r="DW668">
        <v>0</v>
      </c>
      <c r="DX668">
        <v>0</v>
      </c>
      <c r="DY668">
        <v>0</v>
      </c>
      <c r="DZ668">
        <v>0</v>
      </c>
      <c r="EA668">
        <v>0</v>
      </c>
      <c r="EB668">
        <v>0</v>
      </c>
      <c r="EC668">
        <v>0</v>
      </c>
      <c r="EE668" s="95" t="s">
        <v>450</v>
      </c>
      <c r="EF668" t="s">
        <v>1349</v>
      </c>
      <c r="EG668">
        <v>1</v>
      </c>
      <c r="EH668">
        <v>58</v>
      </c>
      <c r="EI668" s="216" t="str">
        <f t="shared" si="12"/>
        <v>LTQ200158</v>
      </c>
      <c r="EJ668">
        <v>0</v>
      </c>
      <c r="EK668">
        <v>0</v>
      </c>
      <c r="EL668">
        <v>0</v>
      </c>
      <c r="EM668">
        <v>0</v>
      </c>
      <c r="EN668">
        <v>0</v>
      </c>
      <c r="EO668">
        <v>0</v>
      </c>
      <c r="EP668">
        <v>0</v>
      </c>
      <c r="EQ668">
        <v>0</v>
      </c>
      <c r="ER668">
        <v>0</v>
      </c>
      <c r="ES668">
        <v>0</v>
      </c>
      <c r="ET668">
        <v>0</v>
      </c>
      <c r="EU668">
        <v>0</v>
      </c>
      <c r="EV668">
        <v>0</v>
      </c>
      <c r="EW668">
        <v>0</v>
      </c>
      <c r="EX668">
        <v>0</v>
      </c>
      <c r="EY668">
        <v>0</v>
      </c>
      <c r="EZ668">
        <v>0</v>
      </c>
      <c r="FA668">
        <v>0</v>
      </c>
      <c r="FB668">
        <v>0</v>
      </c>
      <c r="FC668">
        <v>0</v>
      </c>
      <c r="FD668">
        <v>0</v>
      </c>
      <c r="FE668">
        <v>0</v>
      </c>
      <c r="FF668">
        <v>0</v>
      </c>
      <c r="FG668">
        <v>0</v>
      </c>
      <c r="FH668">
        <v>0</v>
      </c>
      <c r="FI668">
        <v>0</v>
      </c>
      <c r="FJ668">
        <v>0</v>
      </c>
      <c r="FK668">
        <v>0</v>
      </c>
      <c r="FL668">
        <v>0</v>
      </c>
      <c r="FM668">
        <v>0</v>
      </c>
      <c r="FN668">
        <v>0</v>
      </c>
      <c r="FO668">
        <v>0</v>
      </c>
      <c r="FP668">
        <v>0</v>
      </c>
      <c r="FQ668">
        <v>0</v>
      </c>
      <c r="FR668">
        <v>0</v>
      </c>
      <c r="FS668">
        <v>0</v>
      </c>
      <c r="FT668">
        <v>0</v>
      </c>
      <c r="FU668">
        <v>0</v>
      </c>
      <c r="FV668">
        <v>0</v>
      </c>
      <c r="FW668">
        <v>0</v>
      </c>
      <c r="FX668">
        <v>0</v>
      </c>
      <c r="FY668">
        <v>1594464</v>
      </c>
      <c r="FZ668">
        <v>0</v>
      </c>
      <c r="GA668">
        <v>0</v>
      </c>
      <c r="GB668">
        <v>0</v>
      </c>
      <c r="GC668">
        <v>0</v>
      </c>
      <c r="GD668">
        <v>0</v>
      </c>
      <c r="GE668">
        <v>0</v>
      </c>
      <c r="GF668">
        <v>0</v>
      </c>
      <c r="GG668">
        <v>0</v>
      </c>
      <c r="GH668">
        <v>0</v>
      </c>
      <c r="GI668">
        <v>0</v>
      </c>
      <c r="GJ668">
        <v>0</v>
      </c>
      <c r="GK668">
        <v>0</v>
      </c>
      <c r="GL668">
        <v>0</v>
      </c>
      <c r="GM668">
        <v>0</v>
      </c>
      <c r="GN668">
        <v>0</v>
      </c>
      <c r="GO668">
        <v>0</v>
      </c>
      <c r="GP668">
        <v>0</v>
      </c>
      <c r="GQ668">
        <v>0</v>
      </c>
      <c r="GR668">
        <v>0</v>
      </c>
      <c r="GS668">
        <v>0</v>
      </c>
      <c r="GT668">
        <v>0</v>
      </c>
      <c r="GU668">
        <v>0</v>
      </c>
      <c r="GV668">
        <v>0</v>
      </c>
      <c r="GW668">
        <v>0</v>
      </c>
      <c r="GX668">
        <v>0</v>
      </c>
      <c r="GY668">
        <v>0</v>
      </c>
      <c r="GZ668">
        <v>0</v>
      </c>
      <c r="HA668">
        <v>0</v>
      </c>
      <c r="HB668">
        <v>0</v>
      </c>
      <c r="HC668">
        <v>0</v>
      </c>
      <c r="HD668">
        <v>0</v>
      </c>
      <c r="HE668">
        <v>0</v>
      </c>
      <c r="HF668">
        <v>0</v>
      </c>
      <c r="HG668">
        <v>0</v>
      </c>
      <c r="HH668">
        <v>0</v>
      </c>
      <c r="HI668">
        <v>0</v>
      </c>
      <c r="HJ668">
        <v>0</v>
      </c>
      <c r="HK668">
        <v>0</v>
      </c>
      <c r="HL668">
        <v>0</v>
      </c>
      <c r="HM668">
        <v>0</v>
      </c>
      <c r="HN668">
        <v>0</v>
      </c>
      <c r="HO668">
        <v>0</v>
      </c>
      <c r="HP668">
        <v>0</v>
      </c>
      <c r="HQ668">
        <v>0</v>
      </c>
      <c r="HR668">
        <v>0</v>
      </c>
      <c r="HS668">
        <v>0</v>
      </c>
      <c r="HT668">
        <v>0</v>
      </c>
      <c r="HU668">
        <v>0</v>
      </c>
      <c r="HV668">
        <v>0</v>
      </c>
      <c r="HW668">
        <v>0</v>
      </c>
      <c r="HX668">
        <v>0</v>
      </c>
      <c r="HY668">
        <v>0</v>
      </c>
      <c r="HZ668">
        <v>0</v>
      </c>
      <c r="IA668">
        <v>0</v>
      </c>
      <c r="IB668">
        <v>0</v>
      </c>
      <c r="IC668">
        <v>0</v>
      </c>
      <c r="ID668">
        <v>0</v>
      </c>
      <c r="IE668">
        <v>0</v>
      </c>
      <c r="IF668">
        <v>0</v>
      </c>
      <c r="IG668">
        <v>0</v>
      </c>
      <c r="IH668">
        <v>0</v>
      </c>
      <c r="II668">
        <v>0</v>
      </c>
      <c r="IJ668">
        <v>0</v>
      </c>
      <c r="IK668">
        <v>0</v>
      </c>
      <c r="IL668">
        <v>0</v>
      </c>
      <c r="IM668">
        <v>0</v>
      </c>
      <c r="IN668">
        <v>0</v>
      </c>
      <c r="IO668">
        <v>0</v>
      </c>
      <c r="IP668">
        <v>0</v>
      </c>
    </row>
    <row r="669" spans="18:250" ht="16.5" hidden="1" customHeight="1">
      <c r="R669" s="95" t="s">
        <v>450</v>
      </c>
      <c r="S669" t="s">
        <v>1349</v>
      </c>
      <c r="T669">
        <v>1</v>
      </c>
      <c r="U669">
        <v>59</v>
      </c>
      <c r="V669" s="214" t="str">
        <f t="shared" si="11"/>
        <v>LTQ200159</v>
      </c>
      <c r="W669">
        <v>83150.399999999994</v>
      </c>
      <c r="X669">
        <v>166300.79999999999</v>
      </c>
      <c r="Y669">
        <v>249451.2</v>
      </c>
      <c r="Z669">
        <v>332601.59999999998</v>
      </c>
      <c r="AA669">
        <v>415752</v>
      </c>
      <c r="AB669">
        <v>498902.4</v>
      </c>
      <c r="AC669">
        <v>582052.80000000005</v>
      </c>
      <c r="AD669">
        <v>665203.19999999995</v>
      </c>
      <c r="AE669">
        <v>748353.6</v>
      </c>
      <c r="AF669">
        <v>831504</v>
      </c>
      <c r="AG669">
        <v>914654.4</v>
      </c>
      <c r="AH669">
        <v>997804.8</v>
      </c>
      <c r="AI669">
        <v>1080955.2</v>
      </c>
      <c r="AJ669">
        <v>1164105.6000000001</v>
      </c>
      <c r="AK669">
        <v>1247256</v>
      </c>
      <c r="AL669">
        <v>1330406.3999999999</v>
      </c>
      <c r="AM669">
        <v>1413556.8</v>
      </c>
      <c r="AN669">
        <v>1496707.2</v>
      </c>
      <c r="AO669">
        <v>1579857.6</v>
      </c>
      <c r="AP669">
        <v>1663008</v>
      </c>
      <c r="AQ669">
        <v>1663008</v>
      </c>
      <c r="AR669">
        <v>1663008</v>
      </c>
      <c r="AS669">
        <v>1663008</v>
      </c>
      <c r="AT669">
        <v>1663008</v>
      </c>
      <c r="AU669">
        <v>1663008</v>
      </c>
      <c r="AV669">
        <v>1663008</v>
      </c>
      <c r="AW669">
        <v>1663008</v>
      </c>
      <c r="AX669">
        <v>1663008</v>
      </c>
      <c r="AY669">
        <v>1663008</v>
      </c>
      <c r="AZ669">
        <v>1663008</v>
      </c>
      <c r="BA669">
        <v>1663008</v>
      </c>
      <c r="BB669">
        <v>1663008</v>
      </c>
      <c r="BC669">
        <v>1663008</v>
      </c>
      <c r="BD669">
        <v>1663008</v>
      </c>
      <c r="BE669">
        <v>1663008</v>
      </c>
      <c r="BF669">
        <v>1663008</v>
      </c>
      <c r="BG669">
        <v>1663008</v>
      </c>
      <c r="BH669">
        <v>1663008</v>
      </c>
      <c r="BI669">
        <v>1663008</v>
      </c>
      <c r="BJ669">
        <v>1663008</v>
      </c>
      <c r="BK669">
        <v>1663008</v>
      </c>
      <c r="BL669">
        <v>0</v>
      </c>
      <c r="BM669">
        <v>0</v>
      </c>
      <c r="BN669">
        <v>0</v>
      </c>
      <c r="BO669">
        <v>0</v>
      </c>
      <c r="BP669">
        <v>0</v>
      </c>
      <c r="BQ669">
        <v>0</v>
      </c>
      <c r="BR669">
        <v>0</v>
      </c>
      <c r="BS669">
        <v>0</v>
      </c>
      <c r="BT669">
        <v>0</v>
      </c>
      <c r="BU669">
        <v>0</v>
      </c>
      <c r="BV669">
        <v>0</v>
      </c>
      <c r="BW669">
        <v>0</v>
      </c>
      <c r="BX669">
        <v>0</v>
      </c>
      <c r="BY669">
        <v>0</v>
      </c>
      <c r="BZ669">
        <v>0</v>
      </c>
      <c r="CA669">
        <v>0</v>
      </c>
      <c r="CB669">
        <v>0</v>
      </c>
      <c r="CC669">
        <v>0</v>
      </c>
      <c r="CD669">
        <v>0</v>
      </c>
      <c r="CE669">
        <v>0</v>
      </c>
      <c r="CF669">
        <v>0</v>
      </c>
      <c r="CG669">
        <v>0</v>
      </c>
      <c r="CH669">
        <v>0</v>
      </c>
      <c r="CI669">
        <v>0</v>
      </c>
      <c r="CJ669">
        <v>0</v>
      </c>
      <c r="CK669">
        <v>0</v>
      </c>
      <c r="CL669">
        <v>0</v>
      </c>
      <c r="CM669">
        <v>0</v>
      </c>
      <c r="CN669">
        <v>0</v>
      </c>
      <c r="CO669">
        <v>0</v>
      </c>
      <c r="CP669">
        <v>0</v>
      </c>
      <c r="CQ669">
        <v>0</v>
      </c>
      <c r="CR669">
        <v>0</v>
      </c>
      <c r="CS669">
        <v>0</v>
      </c>
      <c r="CT669">
        <v>0</v>
      </c>
      <c r="CU669">
        <v>0</v>
      </c>
      <c r="CV669">
        <v>0</v>
      </c>
      <c r="CW669">
        <v>0</v>
      </c>
      <c r="CX669">
        <v>0</v>
      </c>
      <c r="CY669">
        <v>0</v>
      </c>
      <c r="CZ669">
        <v>0</v>
      </c>
      <c r="DA669">
        <v>0</v>
      </c>
      <c r="DB669">
        <v>0</v>
      </c>
      <c r="DC669">
        <v>0</v>
      </c>
      <c r="DD669">
        <v>0</v>
      </c>
      <c r="DE669">
        <v>0</v>
      </c>
      <c r="DF669">
        <v>0</v>
      </c>
      <c r="DG669">
        <v>0</v>
      </c>
      <c r="DH669">
        <v>0</v>
      </c>
      <c r="DI669">
        <v>0</v>
      </c>
      <c r="DJ669">
        <v>0</v>
      </c>
      <c r="DK669">
        <v>0</v>
      </c>
      <c r="DL669">
        <v>0</v>
      </c>
      <c r="DM669">
        <v>0</v>
      </c>
      <c r="DN669">
        <v>0</v>
      </c>
      <c r="DO669">
        <v>0</v>
      </c>
      <c r="DP669">
        <v>0</v>
      </c>
      <c r="DQ669">
        <v>0</v>
      </c>
      <c r="DR669">
        <v>0</v>
      </c>
      <c r="DS669">
        <v>0</v>
      </c>
      <c r="DT669">
        <v>0</v>
      </c>
      <c r="DU669">
        <v>0</v>
      </c>
      <c r="DV669">
        <v>0</v>
      </c>
      <c r="DW669">
        <v>0</v>
      </c>
      <c r="DX669">
        <v>0</v>
      </c>
      <c r="DY669">
        <v>0</v>
      </c>
      <c r="DZ669">
        <v>0</v>
      </c>
      <c r="EA669">
        <v>0</v>
      </c>
      <c r="EB669">
        <v>0</v>
      </c>
      <c r="EC669">
        <v>0</v>
      </c>
      <c r="EE669" s="95" t="s">
        <v>450</v>
      </c>
      <c r="EF669" t="s">
        <v>1349</v>
      </c>
      <c r="EG669">
        <v>1</v>
      </c>
      <c r="EH669">
        <v>59</v>
      </c>
      <c r="EI669" s="216" t="str">
        <f t="shared" si="12"/>
        <v>LTQ200159</v>
      </c>
      <c r="EJ669">
        <v>0</v>
      </c>
      <c r="EK669">
        <v>0</v>
      </c>
      <c r="EL669">
        <v>0</v>
      </c>
      <c r="EM669">
        <v>0</v>
      </c>
      <c r="EN669">
        <v>0</v>
      </c>
      <c r="EO669">
        <v>0</v>
      </c>
      <c r="EP669">
        <v>0</v>
      </c>
      <c r="EQ669">
        <v>0</v>
      </c>
      <c r="ER669">
        <v>0</v>
      </c>
      <c r="ES669">
        <v>0</v>
      </c>
      <c r="ET669">
        <v>0</v>
      </c>
      <c r="EU669">
        <v>0</v>
      </c>
      <c r="EV669">
        <v>0</v>
      </c>
      <c r="EW669">
        <v>0</v>
      </c>
      <c r="EX669">
        <v>0</v>
      </c>
      <c r="EY669">
        <v>0</v>
      </c>
      <c r="EZ669">
        <v>0</v>
      </c>
      <c r="FA669">
        <v>0</v>
      </c>
      <c r="FB669">
        <v>0</v>
      </c>
      <c r="FC669">
        <v>0</v>
      </c>
      <c r="FD669">
        <v>0</v>
      </c>
      <c r="FE669">
        <v>0</v>
      </c>
      <c r="FF669">
        <v>0</v>
      </c>
      <c r="FG669">
        <v>0</v>
      </c>
      <c r="FH669">
        <v>0</v>
      </c>
      <c r="FI669">
        <v>0</v>
      </c>
      <c r="FJ669">
        <v>0</v>
      </c>
      <c r="FK669">
        <v>0</v>
      </c>
      <c r="FL669">
        <v>0</v>
      </c>
      <c r="FM669">
        <v>0</v>
      </c>
      <c r="FN669">
        <v>0</v>
      </c>
      <c r="FO669">
        <v>0</v>
      </c>
      <c r="FP669">
        <v>0</v>
      </c>
      <c r="FQ669">
        <v>0</v>
      </c>
      <c r="FR669">
        <v>0</v>
      </c>
      <c r="FS669">
        <v>0</v>
      </c>
      <c r="FT669">
        <v>0</v>
      </c>
      <c r="FU669">
        <v>0</v>
      </c>
      <c r="FV669">
        <v>0</v>
      </c>
      <c r="FW669">
        <v>0</v>
      </c>
      <c r="FX669">
        <v>1663008</v>
      </c>
      <c r="FY669">
        <v>0</v>
      </c>
      <c r="FZ669">
        <v>0</v>
      </c>
      <c r="GA669">
        <v>0</v>
      </c>
      <c r="GB669">
        <v>0</v>
      </c>
      <c r="GC669">
        <v>0</v>
      </c>
      <c r="GD669">
        <v>0</v>
      </c>
      <c r="GE669">
        <v>0</v>
      </c>
      <c r="GF669">
        <v>0</v>
      </c>
      <c r="GG669">
        <v>0</v>
      </c>
      <c r="GH669">
        <v>0</v>
      </c>
      <c r="GI669">
        <v>0</v>
      </c>
      <c r="GJ669">
        <v>0</v>
      </c>
      <c r="GK669">
        <v>0</v>
      </c>
      <c r="GL669">
        <v>0</v>
      </c>
      <c r="GM669">
        <v>0</v>
      </c>
      <c r="GN669">
        <v>0</v>
      </c>
      <c r="GO669">
        <v>0</v>
      </c>
      <c r="GP669">
        <v>0</v>
      </c>
      <c r="GQ669">
        <v>0</v>
      </c>
      <c r="GR669">
        <v>0</v>
      </c>
      <c r="GS669">
        <v>0</v>
      </c>
      <c r="GT669">
        <v>0</v>
      </c>
      <c r="GU669">
        <v>0</v>
      </c>
      <c r="GV669">
        <v>0</v>
      </c>
      <c r="GW669">
        <v>0</v>
      </c>
      <c r="GX669">
        <v>0</v>
      </c>
      <c r="GY669">
        <v>0</v>
      </c>
      <c r="GZ669">
        <v>0</v>
      </c>
      <c r="HA669">
        <v>0</v>
      </c>
      <c r="HB669">
        <v>0</v>
      </c>
      <c r="HC669">
        <v>0</v>
      </c>
      <c r="HD669">
        <v>0</v>
      </c>
      <c r="HE669">
        <v>0</v>
      </c>
      <c r="HF669">
        <v>0</v>
      </c>
      <c r="HG669">
        <v>0</v>
      </c>
      <c r="HH669">
        <v>0</v>
      </c>
      <c r="HI669">
        <v>0</v>
      </c>
      <c r="HJ669">
        <v>0</v>
      </c>
      <c r="HK669">
        <v>0</v>
      </c>
      <c r="HL669">
        <v>0</v>
      </c>
      <c r="HM669">
        <v>0</v>
      </c>
      <c r="HN669">
        <v>0</v>
      </c>
      <c r="HO669">
        <v>0</v>
      </c>
      <c r="HP669">
        <v>0</v>
      </c>
      <c r="HQ669">
        <v>0</v>
      </c>
      <c r="HR669">
        <v>0</v>
      </c>
      <c r="HS669">
        <v>0</v>
      </c>
      <c r="HT669">
        <v>0</v>
      </c>
      <c r="HU669">
        <v>0</v>
      </c>
      <c r="HV669">
        <v>0</v>
      </c>
      <c r="HW669">
        <v>0</v>
      </c>
      <c r="HX669">
        <v>0</v>
      </c>
      <c r="HY669">
        <v>0</v>
      </c>
      <c r="HZ669">
        <v>0</v>
      </c>
      <c r="IA669">
        <v>0</v>
      </c>
      <c r="IB669">
        <v>0</v>
      </c>
      <c r="IC669">
        <v>0</v>
      </c>
      <c r="ID669">
        <v>0</v>
      </c>
      <c r="IE669">
        <v>0</v>
      </c>
      <c r="IF669">
        <v>0</v>
      </c>
      <c r="IG669">
        <v>0</v>
      </c>
      <c r="IH669">
        <v>0</v>
      </c>
      <c r="II669">
        <v>0</v>
      </c>
      <c r="IJ669">
        <v>0</v>
      </c>
      <c r="IK669">
        <v>0</v>
      </c>
      <c r="IL669">
        <v>0</v>
      </c>
      <c r="IM669">
        <v>0</v>
      </c>
      <c r="IN669">
        <v>0</v>
      </c>
      <c r="IO669">
        <v>0</v>
      </c>
      <c r="IP669">
        <v>0</v>
      </c>
    </row>
    <row r="670" spans="18:250" ht="16.5" hidden="1" customHeight="1">
      <c r="R670" s="95" t="s">
        <v>450</v>
      </c>
      <c r="S670" t="s">
        <v>1349</v>
      </c>
      <c r="T670">
        <v>1</v>
      </c>
      <c r="U670">
        <v>60</v>
      </c>
      <c r="V670" s="214" t="str">
        <f t="shared" si="11"/>
        <v>LTQ200160</v>
      </c>
      <c r="W670">
        <v>86700</v>
      </c>
      <c r="X670">
        <v>173400</v>
      </c>
      <c r="Y670">
        <v>260100</v>
      </c>
      <c r="Z670">
        <v>346800</v>
      </c>
      <c r="AA670">
        <v>433500</v>
      </c>
      <c r="AB670">
        <v>520200</v>
      </c>
      <c r="AC670">
        <v>606900</v>
      </c>
      <c r="AD670">
        <v>693600</v>
      </c>
      <c r="AE670">
        <v>780300</v>
      </c>
      <c r="AF670">
        <v>867000</v>
      </c>
      <c r="AG670">
        <v>953700</v>
      </c>
      <c r="AH670">
        <v>1040400</v>
      </c>
      <c r="AI670">
        <v>1127100</v>
      </c>
      <c r="AJ670">
        <v>1213800</v>
      </c>
      <c r="AK670">
        <v>1300500</v>
      </c>
      <c r="AL670">
        <v>1387200</v>
      </c>
      <c r="AM670">
        <v>1473900</v>
      </c>
      <c r="AN670">
        <v>1560600</v>
      </c>
      <c r="AO670">
        <v>1647300</v>
      </c>
      <c r="AP670">
        <v>1734000</v>
      </c>
      <c r="AQ670">
        <v>1734000</v>
      </c>
      <c r="AR670">
        <v>1734000</v>
      </c>
      <c r="AS670">
        <v>1734000</v>
      </c>
      <c r="AT670">
        <v>1734000</v>
      </c>
      <c r="AU670">
        <v>1734000</v>
      </c>
      <c r="AV670">
        <v>1734000</v>
      </c>
      <c r="AW670">
        <v>1734000</v>
      </c>
      <c r="AX670">
        <v>1734000</v>
      </c>
      <c r="AY670">
        <v>1734000</v>
      </c>
      <c r="AZ670">
        <v>1734000</v>
      </c>
      <c r="BA670">
        <v>1734000</v>
      </c>
      <c r="BB670">
        <v>1734000</v>
      </c>
      <c r="BC670">
        <v>1734000</v>
      </c>
      <c r="BD670">
        <v>1734000</v>
      </c>
      <c r="BE670">
        <v>1734000</v>
      </c>
      <c r="BF670">
        <v>1734000</v>
      </c>
      <c r="BG670">
        <v>1734000</v>
      </c>
      <c r="BH670">
        <v>1734000</v>
      </c>
      <c r="BI670">
        <v>1734000</v>
      </c>
      <c r="BJ670">
        <v>1734000</v>
      </c>
      <c r="BK670">
        <v>0</v>
      </c>
      <c r="BL670">
        <v>0</v>
      </c>
      <c r="BM670">
        <v>0</v>
      </c>
      <c r="BN670">
        <v>0</v>
      </c>
      <c r="BO670">
        <v>0</v>
      </c>
      <c r="BP670">
        <v>0</v>
      </c>
      <c r="BQ670">
        <v>0</v>
      </c>
      <c r="BR670">
        <v>0</v>
      </c>
      <c r="BS670">
        <v>0</v>
      </c>
      <c r="BT670">
        <v>0</v>
      </c>
      <c r="BU670">
        <v>0</v>
      </c>
      <c r="BV670">
        <v>0</v>
      </c>
      <c r="BW670">
        <v>0</v>
      </c>
      <c r="BX670">
        <v>0</v>
      </c>
      <c r="BY670">
        <v>0</v>
      </c>
      <c r="BZ670">
        <v>0</v>
      </c>
      <c r="CA670">
        <v>0</v>
      </c>
      <c r="CB670">
        <v>0</v>
      </c>
      <c r="CC670">
        <v>0</v>
      </c>
      <c r="CD670">
        <v>0</v>
      </c>
      <c r="CE670">
        <v>0</v>
      </c>
      <c r="CF670">
        <v>0</v>
      </c>
      <c r="CG670">
        <v>0</v>
      </c>
      <c r="CH670">
        <v>0</v>
      </c>
      <c r="CI670">
        <v>0</v>
      </c>
      <c r="CJ670">
        <v>0</v>
      </c>
      <c r="CK670">
        <v>0</v>
      </c>
      <c r="CL670">
        <v>0</v>
      </c>
      <c r="CM670">
        <v>0</v>
      </c>
      <c r="CN670">
        <v>0</v>
      </c>
      <c r="CO670">
        <v>0</v>
      </c>
      <c r="CP670">
        <v>0</v>
      </c>
      <c r="CQ670">
        <v>0</v>
      </c>
      <c r="CR670">
        <v>0</v>
      </c>
      <c r="CS670">
        <v>0</v>
      </c>
      <c r="CT670">
        <v>0</v>
      </c>
      <c r="CU670">
        <v>0</v>
      </c>
      <c r="CV670">
        <v>0</v>
      </c>
      <c r="CW670">
        <v>0</v>
      </c>
      <c r="CX670">
        <v>0</v>
      </c>
      <c r="CY670">
        <v>0</v>
      </c>
      <c r="CZ670">
        <v>0</v>
      </c>
      <c r="DA670">
        <v>0</v>
      </c>
      <c r="DB670">
        <v>0</v>
      </c>
      <c r="DC670">
        <v>0</v>
      </c>
      <c r="DD670">
        <v>0</v>
      </c>
      <c r="DE670">
        <v>0</v>
      </c>
      <c r="DF670">
        <v>0</v>
      </c>
      <c r="DG670">
        <v>0</v>
      </c>
      <c r="DH670">
        <v>0</v>
      </c>
      <c r="DI670">
        <v>0</v>
      </c>
      <c r="DJ670">
        <v>0</v>
      </c>
      <c r="DK670">
        <v>0</v>
      </c>
      <c r="DL670">
        <v>0</v>
      </c>
      <c r="DM670">
        <v>0</v>
      </c>
      <c r="DN670">
        <v>0</v>
      </c>
      <c r="DO670">
        <v>0</v>
      </c>
      <c r="DP670">
        <v>0</v>
      </c>
      <c r="DQ670">
        <v>0</v>
      </c>
      <c r="DR670">
        <v>0</v>
      </c>
      <c r="DS670">
        <v>0</v>
      </c>
      <c r="DT670">
        <v>0</v>
      </c>
      <c r="DU670">
        <v>0</v>
      </c>
      <c r="DV670">
        <v>0</v>
      </c>
      <c r="DW670">
        <v>0</v>
      </c>
      <c r="DX670">
        <v>0</v>
      </c>
      <c r="DY670">
        <v>0</v>
      </c>
      <c r="DZ670">
        <v>0</v>
      </c>
      <c r="EA670">
        <v>0</v>
      </c>
      <c r="EB670">
        <v>0</v>
      </c>
      <c r="EC670">
        <v>0</v>
      </c>
      <c r="EE670" s="95" t="s">
        <v>450</v>
      </c>
      <c r="EF670" t="s">
        <v>1349</v>
      </c>
      <c r="EG670">
        <v>1</v>
      </c>
      <c r="EH670">
        <v>60</v>
      </c>
      <c r="EI670" s="216" t="str">
        <f t="shared" si="12"/>
        <v>LTQ200160</v>
      </c>
      <c r="EJ670">
        <v>0</v>
      </c>
      <c r="EK670">
        <v>0</v>
      </c>
      <c r="EL670">
        <v>0</v>
      </c>
      <c r="EM670">
        <v>0</v>
      </c>
      <c r="EN670">
        <v>0</v>
      </c>
      <c r="EO670">
        <v>0</v>
      </c>
      <c r="EP670">
        <v>0</v>
      </c>
      <c r="EQ670">
        <v>0</v>
      </c>
      <c r="ER670">
        <v>0</v>
      </c>
      <c r="ES670">
        <v>0</v>
      </c>
      <c r="ET670">
        <v>0</v>
      </c>
      <c r="EU670">
        <v>0</v>
      </c>
      <c r="EV670">
        <v>0</v>
      </c>
      <c r="EW670">
        <v>0</v>
      </c>
      <c r="EX670">
        <v>0</v>
      </c>
      <c r="EY670">
        <v>0</v>
      </c>
      <c r="EZ670">
        <v>0</v>
      </c>
      <c r="FA670">
        <v>0</v>
      </c>
      <c r="FB670">
        <v>0</v>
      </c>
      <c r="FC670">
        <v>0</v>
      </c>
      <c r="FD670">
        <v>0</v>
      </c>
      <c r="FE670">
        <v>0</v>
      </c>
      <c r="FF670">
        <v>0</v>
      </c>
      <c r="FG670">
        <v>0</v>
      </c>
      <c r="FH670">
        <v>0</v>
      </c>
      <c r="FI670">
        <v>0</v>
      </c>
      <c r="FJ670">
        <v>0</v>
      </c>
      <c r="FK670">
        <v>0</v>
      </c>
      <c r="FL670">
        <v>0</v>
      </c>
      <c r="FM670">
        <v>0</v>
      </c>
      <c r="FN670">
        <v>0</v>
      </c>
      <c r="FO670">
        <v>0</v>
      </c>
      <c r="FP670">
        <v>0</v>
      </c>
      <c r="FQ670">
        <v>0</v>
      </c>
      <c r="FR670">
        <v>0</v>
      </c>
      <c r="FS670">
        <v>0</v>
      </c>
      <c r="FT670">
        <v>0</v>
      </c>
      <c r="FU670">
        <v>0</v>
      </c>
      <c r="FV670">
        <v>0</v>
      </c>
      <c r="FW670">
        <v>1734000</v>
      </c>
      <c r="FX670">
        <v>0</v>
      </c>
      <c r="FY670">
        <v>0</v>
      </c>
      <c r="FZ670">
        <v>0</v>
      </c>
      <c r="GA670">
        <v>0</v>
      </c>
      <c r="GB670">
        <v>0</v>
      </c>
      <c r="GC670">
        <v>0</v>
      </c>
      <c r="GD670">
        <v>0</v>
      </c>
      <c r="GE670">
        <v>0</v>
      </c>
      <c r="GF670">
        <v>0</v>
      </c>
      <c r="GG670">
        <v>0</v>
      </c>
      <c r="GH670">
        <v>0</v>
      </c>
      <c r="GI670">
        <v>0</v>
      </c>
      <c r="GJ670">
        <v>0</v>
      </c>
      <c r="GK670">
        <v>0</v>
      </c>
      <c r="GL670">
        <v>0</v>
      </c>
      <c r="GM670">
        <v>0</v>
      </c>
      <c r="GN670">
        <v>0</v>
      </c>
      <c r="GO670">
        <v>0</v>
      </c>
      <c r="GP670">
        <v>0</v>
      </c>
      <c r="GQ670">
        <v>0</v>
      </c>
      <c r="GR670">
        <v>0</v>
      </c>
      <c r="GS670">
        <v>0</v>
      </c>
      <c r="GT670">
        <v>0</v>
      </c>
      <c r="GU670">
        <v>0</v>
      </c>
      <c r="GV670">
        <v>0</v>
      </c>
      <c r="GW670">
        <v>0</v>
      </c>
      <c r="GX670">
        <v>0</v>
      </c>
      <c r="GY670">
        <v>0</v>
      </c>
      <c r="GZ670">
        <v>0</v>
      </c>
      <c r="HA670">
        <v>0</v>
      </c>
      <c r="HB670">
        <v>0</v>
      </c>
      <c r="HC670">
        <v>0</v>
      </c>
      <c r="HD670">
        <v>0</v>
      </c>
      <c r="HE670">
        <v>0</v>
      </c>
      <c r="HF670">
        <v>0</v>
      </c>
      <c r="HG670">
        <v>0</v>
      </c>
      <c r="HH670">
        <v>0</v>
      </c>
      <c r="HI670">
        <v>0</v>
      </c>
      <c r="HJ670">
        <v>0</v>
      </c>
      <c r="HK670">
        <v>0</v>
      </c>
      <c r="HL670">
        <v>0</v>
      </c>
      <c r="HM670">
        <v>0</v>
      </c>
      <c r="HN670">
        <v>0</v>
      </c>
      <c r="HO670">
        <v>0</v>
      </c>
      <c r="HP670">
        <v>0</v>
      </c>
      <c r="HQ670">
        <v>0</v>
      </c>
      <c r="HR670">
        <v>0</v>
      </c>
      <c r="HS670">
        <v>0</v>
      </c>
      <c r="HT670">
        <v>0</v>
      </c>
      <c r="HU670">
        <v>0</v>
      </c>
      <c r="HV670">
        <v>0</v>
      </c>
      <c r="HW670">
        <v>0</v>
      </c>
      <c r="HX670">
        <v>0</v>
      </c>
      <c r="HY670">
        <v>0</v>
      </c>
      <c r="HZ670">
        <v>0</v>
      </c>
      <c r="IA670">
        <v>0</v>
      </c>
      <c r="IB670">
        <v>0</v>
      </c>
      <c r="IC670">
        <v>0</v>
      </c>
      <c r="ID670">
        <v>0</v>
      </c>
      <c r="IE670">
        <v>0</v>
      </c>
      <c r="IF670">
        <v>0</v>
      </c>
      <c r="IG670">
        <v>0</v>
      </c>
      <c r="IH670">
        <v>0</v>
      </c>
      <c r="II670">
        <v>0</v>
      </c>
      <c r="IJ670">
        <v>0</v>
      </c>
      <c r="IK670">
        <v>0</v>
      </c>
      <c r="IL670">
        <v>0</v>
      </c>
      <c r="IM670">
        <v>0</v>
      </c>
      <c r="IN670">
        <v>0</v>
      </c>
      <c r="IO670">
        <v>0</v>
      </c>
      <c r="IP670">
        <v>0</v>
      </c>
    </row>
    <row r="671" spans="18:250" ht="16.5" hidden="1" customHeight="1">
      <c r="R671" s="95" t="s">
        <v>450</v>
      </c>
      <c r="S671" t="s">
        <v>1349</v>
      </c>
      <c r="T671">
        <v>2</v>
      </c>
      <c r="U671">
        <v>15</v>
      </c>
      <c r="V671" s="214" t="str">
        <f t="shared" si="11"/>
        <v>LTQ200215</v>
      </c>
      <c r="W671">
        <v>23745.599999999999</v>
      </c>
      <c r="X671">
        <v>47491.199999999997</v>
      </c>
      <c r="Y671">
        <v>71236.800000000003</v>
      </c>
      <c r="Z671">
        <v>94982.399999999994</v>
      </c>
      <c r="AA671">
        <v>118728</v>
      </c>
      <c r="AB671">
        <v>142473.60000000001</v>
      </c>
      <c r="AC671">
        <v>166219.20000000001</v>
      </c>
      <c r="AD671">
        <v>189964.79999999999</v>
      </c>
      <c r="AE671">
        <v>213710.4</v>
      </c>
      <c r="AF671">
        <v>237456</v>
      </c>
      <c r="AG671">
        <v>261201.6</v>
      </c>
      <c r="AH671">
        <v>284947.20000000001</v>
      </c>
      <c r="AI671">
        <v>308692.8</v>
      </c>
      <c r="AJ671">
        <v>332438.40000000002</v>
      </c>
      <c r="AK671">
        <v>356184</v>
      </c>
      <c r="AL671">
        <v>379929.59999999998</v>
      </c>
      <c r="AM671">
        <v>403675.2</v>
      </c>
      <c r="AN671">
        <v>427420.8</v>
      </c>
      <c r="AO671">
        <v>451166.4</v>
      </c>
      <c r="AP671">
        <v>474912</v>
      </c>
      <c r="AQ671">
        <v>474912</v>
      </c>
      <c r="AR671">
        <v>474912</v>
      </c>
      <c r="AS671">
        <v>474912</v>
      </c>
      <c r="AT671">
        <v>474912</v>
      </c>
      <c r="AU671">
        <v>474912</v>
      </c>
      <c r="AV671">
        <v>474912</v>
      </c>
      <c r="AW671">
        <v>474912</v>
      </c>
      <c r="AX671">
        <v>474912</v>
      </c>
      <c r="AY671">
        <v>474912</v>
      </c>
      <c r="AZ671">
        <v>474912</v>
      </c>
      <c r="BA671">
        <v>474912</v>
      </c>
      <c r="BB671">
        <v>474912</v>
      </c>
      <c r="BC671">
        <v>474912</v>
      </c>
      <c r="BD671">
        <v>474912</v>
      </c>
      <c r="BE671">
        <v>474912</v>
      </c>
      <c r="BF671">
        <v>474912</v>
      </c>
      <c r="BG671">
        <v>474912</v>
      </c>
      <c r="BH671">
        <v>474912</v>
      </c>
      <c r="BI671">
        <v>474912</v>
      </c>
      <c r="BJ671">
        <v>474912</v>
      </c>
      <c r="BK671">
        <v>474912</v>
      </c>
      <c r="BL671">
        <v>474912</v>
      </c>
      <c r="BM671">
        <v>474912</v>
      </c>
      <c r="BN671">
        <v>474912</v>
      </c>
      <c r="BO671">
        <v>474912</v>
      </c>
      <c r="BP671">
        <v>474912</v>
      </c>
      <c r="BQ671">
        <v>474912</v>
      </c>
      <c r="BR671">
        <v>474912</v>
      </c>
      <c r="BS671">
        <v>474912</v>
      </c>
      <c r="BT671">
        <v>474912</v>
      </c>
      <c r="BU671">
        <v>474912</v>
      </c>
      <c r="BV671">
        <v>474912</v>
      </c>
      <c r="BW671">
        <v>474912</v>
      </c>
      <c r="BX671">
        <v>474912</v>
      </c>
      <c r="BY671">
        <v>474912</v>
      </c>
      <c r="BZ671">
        <v>474912</v>
      </c>
      <c r="CA671">
        <v>474912</v>
      </c>
      <c r="CB671">
        <v>474912</v>
      </c>
      <c r="CC671">
        <v>474912</v>
      </c>
      <c r="CD671">
        <v>474912</v>
      </c>
      <c r="CE671">
        <v>474912</v>
      </c>
      <c r="CF671">
        <v>474912</v>
      </c>
      <c r="CG671">
        <v>474912</v>
      </c>
      <c r="CH671">
        <v>474912</v>
      </c>
      <c r="CI671">
        <v>474912</v>
      </c>
      <c r="CJ671">
        <v>474912</v>
      </c>
      <c r="CK671">
        <v>474912</v>
      </c>
      <c r="CL671">
        <v>474912</v>
      </c>
      <c r="CM671">
        <v>474912</v>
      </c>
      <c r="CN671">
        <v>474912</v>
      </c>
      <c r="CO671">
        <v>474912</v>
      </c>
      <c r="CP671">
        <v>474912</v>
      </c>
      <c r="CQ671">
        <v>474912</v>
      </c>
      <c r="CR671">
        <v>474912</v>
      </c>
      <c r="CS671">
        <v>474912</v>
      </c>
      <c r="CT671">
        <v>474912</v>
      </c>
      <c r="CU671">
        <v>474912</v>
      </c>
      <c r="CV671">
        <v>474912</v>
      </c>
      <c r="CW671">
        <v>474912</v>
      </c>
      <c r="CX671">
        <v>474912</v>
      </c>
      <c r="CY671">
        <v>474912</v>
      </c>
      <c r="CZ671">
        <v>474912</v>
      </c>
      <c r="DA671">
        <v>474912</v>
      </c>
      <c r="DB671">
        <v>474912</v>
      </c>
      <c r="DC671">
        <v>474912</v>
      </c>
      <c r="DD671">
        <v>0</v>
      </c>
      <c r="DE671">
        <v>0</v>
      </c>
      <c r="DF671">
        <v>0</v>
      </c>
      <c r="DG671">
        <v>0</v>
      </c>
      <c r="DH671">
        <v>0</v>
      </c>
      <c r="DI671">
        <v>0</v>
      </c>
      <c r="DJ671">
        <v>0</v>
      </c>
      <c r="DK671">
        <v>0</v>
      </c>
      <c r="DL671">
        <v>0</v>
      </c>
      <c r="DM671">
        <v>0</v>
      </c>
      <c r="DN671">
        <v>0</v>
      </c>
      <c r="DO671">
        <v>0</v>
      </c>
      <c r="DP671">
        <v>0</v>
      </c>
      <c r="DQ671">
        <v>0</v>
      </c>
      <c r="DR671">
        <v>0</v>
      </c>
      <c r="DS671">
        <v>0</v>
      </c>
      <c r="DT671">
        <v>0</v>
      </c>
      <c r="DU671">
        <v>0</v>
      </c>
      <c r="DV671">
        <v>0</v>
      </c>
      <c r="DW671">
        <v>0</v>
      </c>
      <c r="DX671">
        <v>0</v>
      </c>
      <c r="DY671">
        <v>0</v>
      </c>
      <c r="DZ671">
        <v>0</v>
      </c>
      <c r="EA671">
        <v>0</v>
      </c>
      <c r="EB671">
        <v>0</v>
      </c>
      <c r="EC671">
        <v>0</v>
      </c>
      <c r="EE671" s="95" t="s">
        <v>450</v>
      </c>
      <c r="EF671" t="s">
        <v>1349</v>
      </c>
      <c r="EG671">
        <v>2</v>
      </c>
      <c r="EH671">
        <v>15</v>
      </c>
      <c r="EI671" s="216" t="str">
        <f t="shared" si="12"/>
        <v>LTQ200215</v>
      </c>
      <c r="EJ671">
        <v>0</v>
      </c>
      <c r="EK671">
        <v>0</v>
      </c>
      <c r="EL671">
        <v>0</v>
      </c>
      <c r="EM671">
        <v>0</v>
      </c>
      <c r="EN671">
        <v>0</v>
      </c>
      <c r="EO671">
        <v>0</v>
      </c>
      <c r="EP671">
        <v>0</v>
      </c>
      <c r="EQ671">
        <v>0</v>
      </c>
      <c r="ER671">
        <v>0</v>
      </c>
      <c r="ES671">
        <v>0</v>
      </c>
      <c r="ET671">
        <v>0</v>
      </c>
      <c r="EU671">
        <v>0</v>
      </c>
      <c r="EV671">
        <v>0</v>
      </c>
      <c r="EW671">
        <v>0</v>
      </c>
      <c r="EX671">
        <v>0</v>
      </c>
      <c r="EY671">
        <v>0</v>
      </c>
      <c r="EZ671">
        <v>0</v>
      </c>
      <c r="FA671">
        <v>0</v>
      </c>
      <c r="FB671">
        <v>0</v>
      </c>
      <c r="FC671">
        <v>0</v>
      </c>
      <c r="FD671">
        <v>0</v>
      </c>
      <c r="FE671">
        <v>0</v>
      </c>
      <c r="FF671">
        <v>0</v>
      </c>
      <c r="FG671">
        <v>0</v>
      </c>
      <c r="FH671">
        <v>0</v>
      </c>
      <c r="FI671">
        <v>0</v>
      </c>
      <c r="FJ671">
        <v>0</v>
      </c>
      <c r="FK671">
        <v>0</v>
      </c>
      <c r="FL671">
        <v>0</v>
      </c>
      <c r="FM671">
        <v>0</v>
      </c>
      <c r="FN671">
        <v>0</v>
      </c>
      <c r="FO671">
        <v>0</v>
      </c>
      <c r="FP671">
        <v>0</v>
      </c>
      <c r="FQ671">
        <v>0</v>
      </c>
      <c r="FR671">
        <v>0</v>
      </c>
      <c r="FS671">
        <v>0</v>
      </c>
      <c r="FT671">
        <v>0</v>
      </c>
      <c r="FU671">
        <v>0</v>
      </c>
      <c r="FV671">
        <v>0</v>
      </c>
      <c r="FW671">
        <v>0</v>
      </c>
      <c r="FX671">
        <v>0</v>
      </c>
      <c r="FY671">
        <v>0</v>
      </c>
      <c r="FZ671">
        <v>0</v>
      </c>
      <c r="GA671">
        <v>0</v>
      </c>
      <c r="GB671">
        <v>0</v>
      </c>
      <c r="GC671">
        <v>0</v>
      </c>
      <c r="GD671">
        <v>0</v>
      </c>
      <c r="GE671">
        <v>0</v>
      </c>
      <c r="GF671">
        <v>0</v>
      </c>
      <c r="GG671">
        <v>0</v>
      </c>
      <c r="GH671">
        <v>0</v>
      </c>
      <c r="GI671">
        <v>0</v>
      </c>
      <c r="GJ671">
        <v>0</v>
      </c>
      <c r="GK671">
        <v>0</v>
      </c>
      <c r="GL671">
        <v>0</v>
      </c>
      <c r="GM671">
        <v>0</v>
      </c>
      <c r="GN671">
        <v>0</v>
      </c>
      <c r="GO671">
        <v>0</v>
      </c>
      <c r="GP671">
        <v>0</v>
      </c>
      <c r="GQ671">
        <v>0</v>
      </c>
      <c r="GR671">
        <v>0</v>
      </c>
      <c r="GS671">
        <v>0</v>
      </c>
      <c r="GT671">
        <v>0</v>
      </c>
      <c r="GU671">
        <v>0</v>
      </c>
      <c r="GV671">
        <v>0</v>
      </c>
      <c r="GW671">
        <v>0</v>
      </c>
      <c r="GX671">
        <v>0</v>
      </c>
      <c r="GY671">
        <v>0</v>
      </c>
      <c r="GZ671">
        <v>0</v>
      </c>
      <c r="HA671">
        <v>0</v>
      </c>
      <c r="HB671">
        <v>0</v>
      </c>
      <c r="HC671">
        <v>0</v>
      </c>
      <c r="HD671">
        <v>0</v>
      </c>
      <c r="HE671">
        <v>0</v>
      </c>
      <c r="HF671">
        <v>0</v>
      </c>
      <c r="HG671">
        <v>0</v>
      </c>
      <c r="HH671">
        <v>0</v>
      </c>
      <c r="HI671">
        <v>0</v>
      </c>
      <c r="HJ671">
        <v>0</v>
      </c>
      <c r="HK671">
        <v>0</v>
      </c>
      <c r="HL671">
        <v>0</v>
      </c>
      <c r="HM671">
        <v>0</v>
      </c>
      <c r="HN671">
        <v>0</v>
      </c>
      <c r="HO671">
        <v>0</v>
      </c>
      <c r="HP671">
        <v>474912</v>
      </c>
      <c r="HQ671">
        <v>0</v>
      </c>
      <c r="HR671">
        <v>0</v>
      </c>
      <c r="HS671">
        <v>0</v>
      </c>
      <c r="HT671">
        <v>0</v>
      </c>
      <c r="HU671">
        <v>0</v>
      </c>
      <c r="HV671">
        <v>0</v>
      </c>
      <c r="HW671">
        <v>0</v>
      </c>
      <c r="HX671">
        <v>0</v>
      </c>
      <c r="HY671">
        <v>0</v>
      </c>
      <c r="HZ671">
        <v>0</v>
      </c>
      <c r="IA671">
        <v>0</v>
      </c>
      <c r="IB671">
        <v>0</v>
      </c>
      <c r="IC671">
        <v>0</v>
      </c>
      <c r="ID671">
        <v>0</v>
      </c>
      <c r="IE671">
        <v>0</v>
      </c>
      <c r="IF671">
        <v>0</v>
      </c>
      <c r="IG671">
        <v>0</v>
      </c>
      <c r="IH671">
        <v>0</v>
      </c>
      <c r="II671">
        <v>0</v>
      </c>
      <c r="IJ671">
        <v>0</v>
      </c>
      <c r="IK671">
        <v>0</v>
      </c>
      <c r="IL671">
        <v>0</v>
      </c>
      <c r="IM671">
        <v>0</v>
      </c>
      <c r="IN671">
        <v>0</v>
      </c>
      <c r="IO671">
        <v>0</v>
      </c>
      <c r="IP671">
        <v>0</v>
      </c>
    </row>
    <row r="672" spans="18:250" ht="16.5" hidden="1" customHeight="1">
      <c r="R672" s="95" t="s">
        <v>450</v>
      </c>
      <c r="S672" t="s">
        <v>1349</v>
      </c>
      <c r="T672">
        <v>2</v>
      </c>
      <c r="U672">
        <v>16</v>
      </c>
      <c r="V672" s="214" t="str">
        <f t="shared" si="11"/>
        <v>LTQ200216</v>
      </c>
      <c r="W672">
        <v>24051.599999999999</v>
      </c>
      <c r="X672">
        <v>48103.199999999997</v>
      </c>
      <c r="Y672">
        <v>72154.8</v>
      </c>
      <c r="Z672">
        <v>96206.399999999994</v>
      </c>
      <c r="AA672">
        <v>120258</v>
      </c>
      <c r="AB672">
        <v>144309.6</v>
      </c>
      <c r="AC672">
        <v>168361.2</v>
      </c>
      <c r="AD672">
        <v>192412.79999999999</v>
      </c>
      <c r="AE672">
        <v>216464.4</v>
      </c>
      <c r="AF672">
        <v>240516</v>
      </c>
      <c r="AG672">
        <v>264567.59999999998</v>
      </c>
      <c r="AH672">
        <v>288619.2</v>
      </c>
      <c r="AI672">
        <v>312670.8</v>
      </c>
      <c r="AJ672">
        <v>336722.4</v>
      </c>
      <c r="AK672">
        <v>360774</v>
      </c>
      <c r="AL672">
        <v>384825.59999999998</v>
      </c>
      <c r="AM672">
        <v>408877.2</v>
      </c>
      <c r="AN672">
        <v>432928.8</v>
      </c>
      <c r="AO672">
        <v>456980.4</v>
      </c>
      <c r="AP672">
        <v>481032</v>
      </c>
      <c r="AQ672">
        <v>481032</v>
      </c>
      <c r="AR672">
        <v>481032</v>
      </c>
      <c r="AS672">
        <v>481032</v>
      </c>
      <c r="AT672">
        <v>481032</v>
      </c>
      <c r="AU672">
        <v>481032</v>
      </c>
      <c r="AV672">
        <v>481032</v>
      </c>
      <c r="AW672">
        <v>481032</v>
      </c>
      <c r="AX672">
        <v>481032</v>
      </c>
      <c r="AY672">
        <v>481032</v>
      </c>
      <c r="AZ672">
        <v>481032</v>
      </c>
      <c r="BA672">
        <v>481032</v>
      </c>
      <c r="BB672">
        <v>481032</v>
      </c>
      <c r="BC672">
        <v>481032</v>
      </c>
      <c r="BD672">
        <v>481032</v>
      </c>
      <c r="BE672">
        <v>481032</v>
      </c>
      <c r="BF672">
        <v>481032</v>
      </c>
      <c r="BG672">
        <v>481032</v>
      </c>
      <c r="BH672">
        <v>481032</v>
      </c>
      <c r="BI672">
        <v>481032</v>
      </c>
      <c r="BJ672">
        <v>481032</v>
      </c>
      <c r="BK672">
        <v>481032</v>
      </c>
      <c r="BL672">
        <v>481032</v>
      </c>
      <c r="BM672">
        <v>481032</v>
      </c>
      <c r="BN672">
        <v>481032</v>
      </c>
      <c r="BO672">
        <v>481032</v>
      </c>
      <c r="BP672">
        <v>481032</v>
      </c>
      <c r="BQ672">
        <v>481032</v>
      </c>
      <c r="BR672">
        <v>481032</v>
      </c>
      <c r="BS672">
        <v>481032</v>
      </c>
      <c r="BT672">
        <v>481032</v>
      </c>
      <c r="BU672">
        <v>481032</v>
      </c>
      <c r="BV672">
        <v>481032</v>
      </c>
      <c r="BW672">
        <v>481032</v>
      </c>
      <c r="BX672">
        <v>481032</v>
      </c>
      <c r="BY672">
        <v>481032</v>
      </c>
      <c r="BZ672">
        <v>481032</v>
      </c>
      <c r="CA672">
        <v>481032</v>
      </c>
      <c r="CB672">
        <v>481032</v>
      </c>
      <c r="CC672">
        <v>481032</v>
      </c>
      <c r="CD672">
        <v>481032</v>
      </c>
      <c r="CE672">
        <v>481032</v>
      </c>
      <c r="CF672">
        <v>481032</v>
      </c>
      <c r="CG672">
        <v>481032</v>
      </c>
      <c r="CH672">
        <v>481032</v>
      </c>
      <c r="CI672">
        <v>481032</v>
      </c>
      <c r="CJ672">
        <v>481032</v>
      </c>
      <c r="CK672">
        <v>481032</v>
      </c>
      <c r="CL672">
        <v>481032</v>
      </c>
      <c r="CM672">
        <v>481032</v>
      </c>
      <c r="CN672">
        <v>481032</v>
      </c>
      <c r="CO672">
        <v>481032</v>
      </c>
      <c r="CP672">
        <v>481032</v>
      </c>
      <c r="CQ672">
        <v>481032</v>
      </c>
      <c r="CR672">
        <v>481032</v>
      </c>
      <c r="CS672">
        <v>481032</v>
      </c>
      <c r="CT672">
        <v>481032</v>
      </c>
      <c r="CU672">
        <v>481032</v>
      </c>
      <c r="CV672">
        <v>481032</v>
      </c>
      <c r="CW672">
        <v>481032</v>
      </c>
      <c r="CX672">
        <v>481032</v>
      </c>
      <c r="CY672">
        <v>481032</v>
      </c>
      <c r="CZ672">
        <v>481032</v>
      </c>
      <c r="DA672">
        <v>481032</v>
      </c>
      <c r="DB672">
        <v>481032</v>
      </c>
      <c r="DC672">
        <v>0</v>
      </c>
      <c r="DD672">
        <v>0</v>
      </c>
      <c r="DE672">
        <v>0</v>
      </c>
      <c r="DF672">
        <v>0</v>
      </c>
      <c r="DG672">
        <v>0</v>
      </c>
      <c r="DH672">
        <v>0</v>
      </c>
      <c r="DI672">
        <v>0</v>
      </c>
      <c r="DJ672">
        <v>0</v>
      </c>
      <c r="DK672">
        <v>0</v>
      </c>
      <c r="DL672">
        <v>0</v>
      </c>
      <c r="DM672">
        <v>0</v>
      </c>
      <c r="DN672">
        <v>0</v>
      </c>
      <c r="DO672">
        <v>0</v>
      </c>
      <c r="DP672">
        <v>0</v>
      </c>
      <c r="DQ672">
        <v>0</v>
      </c>
      <c r="DR672">
        <v>0</v>
      </c>
      <c r="DS672">
        <v>0</v>
      </c>
      <c r="DT672">
        <v>0</v>
      </c>
      <c r="DU672">
        <v>0</v>
      </c>
      <c r="DV672">
        <v>0</v>
      </c>
      <c r="DW672">
        <v>0</v>
      </c>
      <c r="DX672">
        <v>0</v>
      </c>
      <c r="DY672">
        <v>0</v>
      </c>
      <c r="DZ672">
        <v>0</v>
      </c>
      <c r="EA672">
        <v>0</v>
      </c>
      <c r="EB672">
        <v>0</v>
      </c>
      <c r="EC672">
        <v>0</v>
      </c>
      <c r="EE672" s="95" t="s">
        <v>450</v>
      </c>
      <c r="EF672" t="s">
        <v>1349</v>
      </c>
      <c r="EG672">
        <v>2</v>
      </c>
      <c r="EH672">
        <v>16</v>
      </c>
      <c r="EI672" s="216" t="str">
        <f t="shared" si="12"/>
        <v>LTQ200216</v>
      </c>
      <c r="EJ672">
        <v>0</v>
      </c>
      <c r="EK672">
        <v>0</v>
      </c>
      <c r="EL672">
        <v>0</v>
      </c>
      <c r="EM672">
        <v>0</v>
      </c>
      <c r="EN672">
        <v>0</v>
      </c>
      <c r="EO672">
        <v>0</v>
      </c>
      <c r="EP672">
        <v>0</v>
      </c>
      <c r="EQ672">
        <v>0</v>
      </c>
      <c r="ER672">
        <v>0</v>
      </c>
      <c r="ES672">
        <v>0</v>
      </c>
      <c r="ET672">
        <v>0</v>
      </c>
      <c r="EU672">
        <v>0</v>
      </c>
      <c r="EV672">
        <v>0</v>
      </c>
      <c r="EW672">
        <v>0</v>
      </c>
      <c r="EX672">
        <v>0</v>
      </c>
      <c r="EY672">
        <v>0</v>
      </c>
      <c r="EZ672">
        <v>0</v>
      </c>
      <c r="FA672">
        <v>0</v>
      </c>
      <c r="FB672">
        <v>0</v>
      </c>
      <c r="FC672">
        <v>0</v>
      </c>
      <c r="FD672">
        <v>0</v>
      </c>
      <c r="FE672">
        <v>0</v>
      </c>
      <c r="FF672">
        <v>0</v>
      </c>
      <c r="FG672">
        <v>0</v>
      </c>
      <c r="FH672">
        <v>0</v>
      </c>
      <c r="FI672">
        <v>0</v>
      </c>
      <c r="FJ672">
        <v>0</v>
      </c>
      <c r="FK672">
        <v>0</v>
      </c>
      <c r="FL672">
        <v>0</v>
      </c>
      <c r="FM672">
        <v>0</v>
      </c>
      <c r="FN672">
        <v>0</v>
      </c>
      <c r="FO672">
        <v>0</v>
      </c>
      <c r="FP672">
        <v>0</v>
      </c>
      <c r="FQ672">
        <v>0</v>
      </c>
      <c r="FR672">
        <v>0</v>
      </c>
      <c r="FS672">
        <v>0</v>
      </c>
      <c r="FT672">
        <v>0</v>
      </c>
      <c r="FU672">
        <v>0</v>
      </c>
      <c r="FV672">
        <v>0</v>
      </c>
      <c r="FW672">
        <v>0</v>
      </c>
      <c r="FX672">
        <v>0</v>
      </c>
      <c r="FY672">
        <v>0</v>
      </c>
      <c r="FZ672">
        <v>0</v>
      </c>
      <c r="GA672">
        <v>0</v>
      </c>
      <c r="GB672">
        <v>0</v>
      </c>
      <c r="GC672">
        <v>0</v>
      </c>
      <c r="GD672">
        <v>0</v>
      </c>
      <c r="GE672">
        <v>0</v>
      </c>
      <c r="GF672">
        <v>0</v>
      </c>
      <c r="GG672">
        <v>0</v>
      </c>
      <c r="GH672">
        <v>0</v>
      </c>
      <c r="GI672">
        <v>0</v>
      </c>
      <c r="GJ672">
        <v>0</v>
      </c>
      <c r="GK672">
        <v>0</v>
      </c>
      <c r="GL672">
        <v>0</v>
      </c>
      <c r="GM672">
        <v>0</v>
      </c>
      <c r="GN672">
        <v>0</v>
      </c>
      <c r="GO672">
        <v>0</v>
      </c>
      <c r="GP672">
        <v>0</v>
      </c>
      <c r="GQ672">
        <v>0</v>
      </c>
      <c r="GR672">
        <v>0</v>
      </c>
      <c r="GS672">
        <v>0</v>
      </c>
      <c r="GT672">
        <v>0</v>
      </c>
      <c r="GU672">
        <v>0</v>
      </c>
      <c r="GV672">
        <v>0</v>
      </c>
      <c r="GW672">
        <v>0</v>
      </c>
      <c r="GX672">
        <v>0</v>
      </c>
      <c r="GY672">
        <v>0</v>
      </c>
      <c r="GZ672">
        <v>0</v>
      </c>
      <c r="HA672">
        <v>0</v>
      </c>
      <c r="HB672">
        <v>0</v>
      </c>
      <c r="HC672">
        <v>0</v>
      </c>
      <c r="HD672">
        <v>0</v>
      </c>
      <c r="HE672">
        <v>0</v>
      </c>
      <c r="HF672">
        <v>0</v>
      </c>
      <c r="HG672">
        <v>0</v>
      </c>
      <c r="HH672">
        <v>0</v>
      </c>
      <c r="HI672">
        <v>0</v>
      </c>
      <c r="HJ672">
        <v>0</v>
      </c>
      <c r="HK672">
        <v>0</v>
      </c>
      <c r="HL672">
        <v>0</v>
      </c>
      <c r="HM672">
        <v>0</v>
      </c>
      <c r="HN672">
        <v>0</v>
      </c>
      <c r="HO672">
        <v>481032</v>
      </c>
      <c r="HP672">
        <v>0</v>
      </c>
      <c r="HQ672">
        <v>0</v>
      </c>
      <c r="HR672">
        <v>0</v>
      </c>
      <c r="HS672">
        <v>0</v>
      </c>
      <c r="HT672">
        <v>0</v>
      </c>
      <c r="HU672">
        <v>0</v>
      </c>
      <c r="HV672">
        <v>0</v>
      </c>
      <c r="HW672">
        <v>0</v>
      </c>
      <c r="HX672">
        <v>0</v>
      </c>
      <c r="HY672">
        <v>0</v>
      </c>
      <c r="HZ672">
        <v>0</v>
      </c>
      <c r="IA672">
        <v>0</v>
      </c>
      <c r="IB672">
        <v>0</v>
      </c>
      <c r="IC672">
        <v>0</v>
      </c>
      <c r="ID672">
        <v>0</v>
      </c>
      <c r="IE672">
        <v>0</v>
      </c>
      <c r="IF672">
        <v>0</v>
      </c>
      <c r="IG672">
        <v>0</v>
      </c>
      <c r="IH672">
        <v>0</v>
      </c>
      <c r="II672">
        <v>0</v>
      </c>
      <c r="IJ672">
        <v>0</v>
      </c>
      <c r="IK672">
        <v>0</v>
      </c>
      <c r="IL672">
        <v>0</v>
      </c>
      <c r="IM672">
        <v>0</v>
      </c>
      <c r="IN672">
        <v>0</v>
      </c>
      <c r="IO672">
        <v>0</v>
      </c>
      <c r="IP672">
        <v>0</v>
      </c>
    </row>
    <row r="673" spans="18:250" ht="16.5" hidden="1" customHeight="1">
      <c r="R673" s="95" t="s">
        <v>450</v>
      </c>
      <c r="S673" t="s">
        <v>1349</v>
      </c>
      <c r="T673">
        <v>2</v>
      </c>
      <c r="U673">
        <v>17</v>
      </c>
      <c r="V673" s="214" t="str">
        <f t="shared" si="11"/>
        <v>LTQ200217</v>
      </c>
      <c r="W673">
        <v>24673.8</v>
      </c>
      <c r="X673">
        <v>49347.6</v>
      </c>
      <c r="Y673">
        <v>74021.399999999994</v>
      </c>
      <c r="Z673">
        <v>98695.2</v>
      </c>
      <c r="AA673">
        <v>123369</v>
      </c>
      <c r="AB673">
        <v>148042.79999999999</v>
      </c>
      <c r="AC673">
        <v>172716.6</v>
      </c>
      <c r="AD673">
        <v>197390.4</v>
      </c>
      <c r="AE673">
        <v>222064.2</v>
      </c>
      <c r="AF673">
        <v>246738</v>
      </c>
      <c r="AG673">
        <v>271411.8</v>
      </c>
      <c r="AH673">
        <v>296085.59999999998</v>
      </c>
      <c r="AI673">
        <v>320759.40000000002</v>
      </c>
      <c r="AJ673">
        <v>345433.2</v>
      </c>
      <c r="AK673">
        <v>370107</v>
      </c>
      <c r="AL673">
        <v>394780.8</v>
      </c>
      <c r="AM673">
        <v>419454.6</v>
      </c>
      <c r="AN673">
        <v>444128.4</v>
      </c>
      <c r="AO673">
        <v>468802.2</v>
      </c>
      <c r="AP673">
        <v>493476</v>
      </c>
      <c r="AQ673">
        <v>493476</v>
      </c>
      <c r="AR673">
        <v>493476</v>
      </c>
      <c r="AS673">
        <v>493476</v>
      </c>
      <c r="AT673">
        <v>493476</v>
      </c>
      <c r="AU673">
        <v>493476</v>
      </c>
      <c r="AV673">
        <v>493476</v>
      </c>
      <c r="AW673">
        <v>493476</v>
      </c>
      <c r="AX673">
        <v>493476</v>
      </c>
      <c r="AY673">
        <v>493476</v>
      </c>
      <c r="AZ673">
        <v>493476</v>
      </c>
      <c r="BA673">
        <v>493476</v>
      </c>
      <c r="BB673">
        <v>493476</v>
      </c>
      <c r="BC673">
        <v>493476</v>
      </c>
      <c r="BD673">
        <v>493476</v>
      </c>
      <c r="BE673">
        <v>493476</v>
      </c>
      <c r="BF673">
        <v>493476</v>
      </c>
      <c r="BG673">
        <v>493476</v>
      </c>
      <c r="BH673">
        <v>493476</v>
      </c>
      <c r="BI673">
        <v>493476</v>
      </c>
      <c r="BJ673">
        <v>493476</v>
      </c>
      <c r="BK673">
        <v>493476</v>
      </c>
      <c r="BL673">
        <v>493476</v>
      </c>
      <c r="BM673">
        <v>493476</v>
      </c>
      <c r="BN673">
        <v>493476</v>
      </c>
      <c r="BO673">
        <v>493476</v>
      </c>
      <c r="BP673">
        <v>493476</v>
      </c>
      <c r="BQ673">
        <v>493476</v>
      </c>
      <c r="BR673">
        <v>493476</v>
      </c>
      <c r="BS673">
        <v>493476</v>
      </c>
      <c r="BT673">
        <v>493476</v>
      </c>
      <c r="BU673">
        <v>493476</v>
      </c>
      <c r="BV673">
        <v>493476</v>
      </c>
      <c r="BW673">
        <v>493476</v>
      </c>
      <c r="BX673">
        <v>493476</v>
      </c>
      <c r="BY673">
        <v>493476</v>
      </c>
      <c r="BZ673">
        <v>493476</v>
      </c>
      <c r="CA673">
        <v>493476</v>
      </c>
      <c r="CB673">
        <v>493476</v>
      </c>
      <c r="CC673">
        <v>493476</v>
      </c>
      <c r="CD673">
        <v>493476</v>
      </c>
      <c r="CE673">
        <v>493476</v>
      </c>
      <c r="CF673">
        <v>493476</v>
      </c>
      <c r="CG673">
        <v>493476</v>
      </c>
      <c r="CH673">
        <v>493476</v>
      </c>
      <c r="CI673">
        <v>493476</v>
      </c>
      <c r="CJ673">
        <v>493476</v>
      </c>
      <c r="CK673">
        <v>493476</v>
      </c>
      <c r="CL673">
        <v>493476</v>
      </c>
      <c r="CM673">
        <v>493476</v>
      </c>
      <c r="CN673">
        <v>493476</v>
      </c>
      <c r="CO673">
        <v>493476</v>
      </c>
      <c r="CP673">
        <v>493476</v>
      </c>
      <c r="CQ673">
        <v>493476</v>
      </c>
      <c r="CR673">
        <v>493476</v>
      </c>
      <c r="CS673">
        <v>493476</v>
      </c>
      <c r="CT673">
        <v>493476</v>
      </c>
      <c r="CU673">
        <v>493476</v>
      </c>
      <c r="CV673">
        <v>493476</v>
      </c>
      <c r="CW673">
        <v>493476</v>
      </c>
      <c r="CX673">
        <v>493476</v>
      </c>
      <c r="CY673">
        <v>493476</v>
      </c>
      <c r="CZ673">
        <v>493476</v>
      </c>
      <c r="DA673">
        <v>493476</v>
      </c>
      <c r="DB673">
        <v>0</v>
      </c>
      <c r="DC673">
        <v>0</v>
      </c>
      <c r="DD673">
        <v>0</v>
      </c>
      <c r="DE673">
        <v>0</v>
      </c>
      <c r="DF673">
        <v>0</v>
      </c>
      <c r="DG673">
        <v>0</v>
      </c>
      <c r="DH673">
        <v>0</v>
      </c>
      <c r="DI673">
        <v>0</v>
      </c>
      <c r="DJ673">
        <v>0</v>
      </c>
      <c r="DK673">
        <v>0</v>
      </c>
      <c r="DL673">
        <v>0</v>
      </c>
      <c r="DM673">
        <v>0</v>
      </c>
      <c r="DN673">
        <v>0</v>
      </c>
      <c r="DO673">
        <v>0</v>
      </c>
      <c r="DP673">
        <v>0</v>
      </c>
      <c r="DQ673">
        <v>0</v>
      </c>
      <c r="DR673">
        <v>0</v>
      </c>
      <c r="DS673">
        <v>0</v>
      </c>
      <c r="DT673">
        <v>0</v>
      </c>
      <c r="DU673">
        <v>0</v>
      </c>
      <c r="DV673">
        <v>0</v>
      </c>
      <c r="DW673">
        <v>0</v>
      </c>
      <c r="DX673">
        <v>0</v>
      </c>
      <c r="DY673">
        <v>0</v>
      </c>
      <c r="DZ673">
        <v>0</v>
      </c>
      <c r="EA673">
        <v>0</v>
      </c>
      <c r="EB673">
        <v>0</v>
      </c>
      <c r="EC673">
        <v>0</v>
      </c>
      <c r="EE673" s="95" t="s">
        <v>450</v>
      </c>
      <c r="EF673" t="s">
        <v>1349</v>
      </c>
      <c r="EG673">
        <v>2</v>
      </c>
      <c r="EH673">
        <v>17</v>
      </c>
      <c r="EI673" s="216" t="str">
        <f t="shared" si="12"/>
        <v>LTQ200217</v>
      </c>
      <c r="EJ673">
        <v>0</v>
      </c>
      <c r="EK673">
        <v>0</v>
      </c>
      <c r="EL673">
        <v>0</v>
      </c>
      <c r="EM673">
        <v>0</v>
      </c>
      <c r="EN673">
        <v>0</v>
      </c>
      <c r="EO673">
        <v>0</v>
      </c>
      <c r="EP673">
        <v>0</v>
      </c>
      <c r="EQ673">
        <v>0</v>
      </c>
      <c r="ER673">
        <v>0</v>
      </c>
      <c r="ES673">
        <v>0</v>
      </c>
      <c r="ET673">
        <v>0</v>
      </c>
      <c r="EU673">
        <v>0</v>
      </c>
      <c r="EV673">
        <v>0</v>
      </c>
      <c r="EW673">
        <v>0</v>
      </c>
      <c r="EX673">
        <v>0</v>
      </c>
      <c r="EY673">
        <v>0</v>
      </c>
      <c r="EZ673">
        <v>0</v>
      </c>
      <c r="FA673">
        <v>0</v>
      </c>
      <c r="FB673">
        <v>0</v>
      </c>
      <c r="FC673">
        <v>0</v>
      </c>
      <c r="FD673">
        <v>0</v>
      </c>
      <c r="FE673">
        <v>0</v>
      </c>
      <c r="FF673">
        <v>0</v>
      </c>
      <c r="FG673">
        <v>0</v>
      </c>
      <c r="FH673">
        <v>0</v>
      </c>
      <c r="FI673">
        <v>0</v>
      </c>
      <c r="FJ673">
        <v>0</v>
      </c>
      <c r="FK673">
        <v>0</v>
      </c>
      <c r="FL673">
        <v>0</v>
      </c>
      <c r="FM673">
        <v>0</v>
      </c>
      <c r="FN673">
        <v>0</v>
      </c>
      <c r="FO673">
        <v>0</v>
      </c>
      <c r="FP673">
        <v>0</v>
      </c>
      <c r="FQ673">
        <v>0</v>
      </c>
      <c r="FR673">
        <v>0</v>
      </c>
      <c r="FS673">
        <v>0</v>
      </c>
      <c r="FT673">
        <v>0</v>
      </c>
      <c r="FU673">
        <v>0</v>
      </c>
      <c r="FV673">
        <v>0</v>
      </c>
      <c r="FW673">
        <v>0</v>
      </c>
      <c r="FX673">
        <v>0</v>
      </c>
      <c r="FY673">
        <v>0</v>
      </c>
      <c r="FZ673">
        <v>0</v>
      </c>
      <c r="GA673">
        <v>0</v>
      </c>
      <c r="GB673">
        <v>0</v>
      </c>
      <c r="GC673">
        <v>0</v>
      </c>
      <c r="GD673">
        <v>0</v>
      </c>
      <c r="GE673">
        <v>0</v>
      </c>
      <c r="GF673">
        <v>0</v>
      </c>
      <c r="GG673">
        <v>0</v>
      </c>
      <c r="GH673">
        <v>0</v>
      </c>
      <c r="GI673">
        <v>0</v>
      </c>
      <c r="GJ673">
        <v>0</v>
      </c>
      <c r="GK673">
        <v>0</v>
      </c>
      <c r="GL673">
        <v>0</v>
      </c>
      <c r="GM673">
        <v>0</v>
      </c>
      <c r="GN673">
        <v>0</v>
      </c>
      <c r="GO673">
        <v>0</v>
      </c>
      <c r="GP673">
        <v>0</v>
      </c>
      <c r="GQ673">
        <v>0</v>
      </c>
      <c r="GR673">
        <v>0</v>
      </c>
      <c r="GS673">
        <v>0</v>
      </c>
      <c r="GT673">
        <v>0</v>
      </c>
      <c r="GU673">
        <v>0</v>
      </c>
      <c r="GV673">
        <v>0</v>
      </c>
      <c r="GW673">
        <v>0</v>
      </c>
      <c r="GX673">
        <v>0</v>
      </c>
      <c r="GY673">
        <v>0</v>
      </c>
      <c r="GZ673">
        <v>0</v>
      </c>
      <c r="HA673">
        <v>0</v>
      </c>
      <c r="HB673">
        <v>0</v>
      </c>
      <c r="HC673">
        <v>0</v>
      </c>
      <c r="HD673">
        <v>0</v>
      </c>
      <c r="HE673">
        <v>0</v>
      </c>
      <c r="HF673">
        <v>0</v>
      </c>
      <c r="HG673">
        <v>0</v>
      </c>
      <c r="HH673">
        <v>0</v>
      </c>
      <c r="HI673">
        <v>0</v>
      </c>
      <c r="HJ673">
        <v>0</v>
      </c>
      <c r="HK673">
        <v>0</v>
      </c>
      <c r="HL673">
        <v>0</v>
      </c>
      <c r="HM673">
        <v>0</v>
      </c>
      <c r="HN673">
        <v>493476</v>
      </c>
      <c r="HO673">
        <v>0</v>
      </c>
      <c r="HP673">
        <v>0</v>
      </c>
      <c r="HQ673">
        <v>0</v>
      </c>
      <c r="HR673">
        <v>0</v>
      </c>
      <c r="HS673">
        <v>0</v>
      </c>
      <c r="HT673">
        <v>0</v>
      </c>
      <c r="HU673">
        <v>0</v>
      </c>
      <c r="HV673">
        <v>0</v>
      </c>
      <c r="HW673">
        <v>0</v>
      </c>
      <c r="HX673">
        <v>0</v>
      </c>
      <c r="HY673">
        <v>0</v>
      </c>
      <c r="HZ673">
        <v>0</v>
      </c>
      <c r="IA673">
        <v>0</v>
      </c>
      <c r="IB673">
        <v>0</v>
      </c>
      <c r="IC673">
        <v>0</v>
      </c>
      <c r="ID673">
        <v>0</v>
      </c>
      <c r="IE673">
        <v>0</v>
      </c>
      <c r="IF673">
        <v>0</v>
      </c>
      <c r="IG673">
        <v>0</v>
      </c>
      <c r="IH673">
        <v>0</v>
      </c>
      <c r="II673">
        <v>0</v>
      </c>
      <c r="IJ673">
        <v>0</v>
      </c>
      <c r="IK673">
        <v>0</v>
      </c>
      <c r="IL673">
        <v>0</v>
      </c>
      <c r="IM673">
        <v>0</v>
      </c>
      <c r="IN673">
        <v>0</v>
      </c>
      <c r="IO673">
        <v>0</v>
      </c>
      <c r="IP673">
        <v>0</v>
      </c>
    </row>
    <row r="674" spans="18:250" ht="16.5" hidden="1" customHeight="1">
      <c r="R674" s="95" t="s">
        <v>450</v>
      </c>
      <c r="S674" t="s">
        <v>1349</v>
      </c>
      <c r="T674">
        <v>2</v>
      </c>
      <c r="U674">
        <v>18</v>
      </c>
      <c r="V674" s="214" t="str">
        <f t="shared" si="11"/>
        <v>LTQ200218</v>
      </c>
      <c r="W674">
        <v>25092</v>
      </c>
      <c r="X674">
        <v>50184</v>
      </c>
      <c r="Y674">
        <v>75276</v>
      </c>
      <c r="Z674">
        <v>100368</v>
      </c>
      <c r="AA674">
        <v>125460</v>
      </c>
      <c r="AB674">
        <v>150552</v>
      </c>
      <c r="AC674">
        <v>175644</v>
      </c>
      <c r="AD674">
        <v>200736</v>
      </c>
      <c r="AE674">
        <v>225828</v>
      </c>
      <c r="AF674">
        <v>250920</v>
      </c>
      <c r="AG674">
        <v>276012</v>
      </c>
      <c r="AH674">
        <v>301104</v>
      </c>
      <c r="AI674">
        <v>326196</v>
      </c>
      <c r="AJ674">
        <v>351288</v>
      </c>
      <c r="AK674">
        <v>376380</v>
      </c>
      <c r="AL674">
        <v>401472</v>
      </c>
      <c r="AM674">
        <v>426564</v>
      </c>
      <c r="AN674">
        <v>451656</v>
      </c>
      <c r="AO674">
        <v>476748</v>
      </c>
      <c r="AP674">
        <v>501840</v>
      </c>
      <c r="AQ674">
        <v>501840</v>
      </c>
      <c r="AR674">
        <v>501840</v>
      </c>
      <c r="AS674">
        <v>501840</v>
      </c>
      <c r="AT674">
        <v>501840</v>
      </c>
      <c r="AU674">
        <v>501840</v>
      </c>
      <c r="AV674">
        <v>501840</v>
      </c>
      <c r="AW674">
        <v>501840</v>
      </c>
      <c r="AX674">
        <v>501840</v>
      </c>
      <c r="AY674">
        <v>501840</v>
      </c>
      <c r="AZ674">
        <v>501840</v>
      </c>
      <c r="BA674">
        <v>501840</v>
      </c>
      <c r="BB674">
        <v>501840</v>
      </c>
      <c r="BC674">
        <v>501840</v>
      </c>
      <c r="BD674">
        <v>501840</v>
      </c>
      <c r="BE674">
        <v>501840</v>
      </c>
      <c r="BF674">
        <v>501840</v>
      </c>
      <c r="BG674">
        <v>501840</v>
      </c>
      <c r="BH674">
        <v>501840</v>
      </c>
      <c r="BI674">
        <v>501840</v>
      </c>
      <c r="BJ674">
        <v>501840</v>
      </c>
      <c r="BK674">
        <v>501840</v>
      </c>
      <c r="BL674">
        <v>501840</v>
      </c>
      <c r="BM674">
        <v>501840</v>
      </c>
      <c r="BN674">
        <v>501840</v>
      </c>
      <c r="BO674">
        <v>501840</v>
      </c>
      <c r="BP674">
        <v>501840</v>
      </c>
      <c r="BQ674">
        <v>501840</v>
      </c>
      <c r="BR674">
        <v>501840</v>
      </c>
      <c r="BS674">
        <v>501840</v>
      </c>
      <c r="BT674">
        <v>501840</v>
      </c>
      <c r="BU674">
        <v>501840</v>
      </c>
      <c r="BV674">
        <v>501840</v>
      </c>
      <c r="BW674">
        <v>501840</v>
      </c>
      <c r="BX674">
        <v>501840</v>
      </c>
      <c r="BY674">
        <v>501840</v>
      </c>
      <c r="BZ674">
        <v>501840</v>
      </c>
      <c r="CA674">
        <v>501840</v>
      </c>
      <c r="CB674">
        <v>501840</v>
      </c>
      <c r="CC674">
        <v>501840</v>
      </c>
      <c r="CD674">
        <v>501840</v>
      </c>
      <c r="CE674">
        <v>501840</v>
      </c>
      <c r="CF674">
        <v>501840</v>
      </c>
      <c r="CG674">
        <v>501840</v>
      </c>
      <c r="CH674">
        <v>501840</v>
      </c>
      <c r="CI674">
        <v>501840</v>
      </c>
      <c r="CJ674">
        <v>501840</v>
      </c>
      <c r="CK674">
        <v>501840</v>
      </c>
      <c r="CL674">
        <v>501840</v>
      </c>
      <c r="CM674">
        <v>501840</v>
      </c>
      <c r="CN674">
        <v>501840</v>
      </c>
      <c r="CO674">
        <v>501840</v>
      </c>
      <c r="CP674">
        <v>501840</v>
      </c>
      <c r="CQ674">
        <v>501840</v>
      </c>
      <c r="CR674">
        <v>501840</v>
      </c>
      <c r="CS674">
        <v>501840</v>
      </c>
      <c r="CT674">
        <v>501840</v>
      </c>
      <c r="CU674">
        <v>501840</v>
      </c>
      <c r="CV674">
        <v>501840</v>
      </c>
      <c r="CW674">
        <v>501840</v>
      </c>
      <c r="CX674">
        <v>501840</v>
      </c>
      <c r="CY674">
        <v>501840</v>
      </c>
      <c r="CZ674">
        <v>501840</v>
      </c>
      <c r="DA674">
        <v>0</v>
      </c>
      <c r="DB674">
        <v>0</v>
      </c>
      <c r="DC674">
        <v>0</v>
      </c>
      <c r="DD674">
        <v>0</v>
      </c>
      <c r="DE674">
        <v>0</v>
      </c>
      <c r="DF674">
        <v>0</v>
      </c>
      <c r="DG674">
        <v>0</v>
      </c>
      <c r="DH674">
        <v>0</v>
      </c>
      <c r="DI674">
        <v>0</v>
      </c>
      <c r="DJ674">
        <v>0</v>
      </c>
      <c r="DK674">
        <v>0</v>
      </c>
      <c r="DL674">
        <v>0</v>
      </c>
      <c r="DM674">
        <v>0</v>
      </c>
      <c r="DN674">
        <v>0</v>
      </c>
      <c r="DO674">
        <v>0</v>
      </c>
      <c r="DP674">
        <v>0</v>
      </c>
      <c r="DQ674">
        <v>0</v>
      </c>
      <c r="DR674">
        <v>0</v>
      </c>
      <c r="DS674">
        <v>0</v>
      </c>
      <c r="DT674">
        <v>0</v>
      </c>
      <c r="DU674">
        <v>0</v>
      </c>
      <c r="DV674">
        <v>0</v>
      </c>
      <c r="DW674">
        <v>0</v>
      </c>
      <c r="DX674">
        <v>0</v>
      </c>
      <c r="DY674">
        <v>0</v>
      </c>
      <c r="DZ674">
        <v>0</v>
      </c>
      <c r="EA674">
        <v>0</v>
      </c>
      <c r="EB674">
        <v>0</v>
      </c>
      <c r="EC674">
        <v>0</v>
      </c>
      <c r="EE674" s="95" t="s">
        <v>450</v>
      </c>
      <c r="EF674" t="s">
        <v>1349</v>
      </c>
      <c r="EG674">
        <v>2</v>
      </c>
      <c r="EH674">
        <v>18</v>
      </c>
      <c r="EI674" s="216" t="str">
        <f t="shared" si="12"/>
        <v>LTQ200218</v>
      </c>
      <c r="EJ674">
        <v>0</v>
      </c>
      <c r="EK674">
        <v>0</v>
      </c>
      <c r="EL674">
        <v>0</v>
      </c>
      <c r="EM674">
        <v>0</v>
      </c>
      <c r="EN674">
        <v>0</v>
      </c>
      <c r="EO674">
        <v>0</v>
      </c>
      <c r="EP674">
        <v>0</v>
      </c>
      <c r="EQ674">
        <v>0</v>
      </c>
      <c r="ER674">
        <v>0</v>
      </c>
      <c r="ES674">
        <v>0</v>
      </c>
      <c r="ET674">
        <v>0</v>
      </c>
      <c r="EU674">
        <v>0</v>
      </c>
      <c r="EV674">
        <v>0</v>
      </c>
      <c r="EW674">
        <v>0</v>
      </c>
      <c r="EX674">
        <v>0</v>
      </c>
      <c r="EY674">
        <v>0</v>
      </c>
      <c r="EZ674">
        <v>0</v>
      </c>
      <c r="FA674">
        <v>0</v>
      </c>
      <c r="FB674">
        <v>0</v>
      </c>
      <c r="FC674">
        <v>0</v>
      </c>
      <c r="FD674">
        <v>0</v>
      </c>
      <c r="FE674">
        <v>0</v>
      </c>
      <c r="FF674">
        <v>0</v>
      </c>
      <c r="FG674">
        <v>0</v>
      </c>
      <c r="FH674">
        <v>0</v>
      </c>
      <c r="FI674">
        <v>0</v>
      </c>
      <c r="FJ674">
        <v>0</v>
      </c>
      <c r="FK674">
        <v>0</v>
      </c>
      <c r="FL674">
        <v>0</v>
      </c>
      <c r="FM674">
        <v>0</v>
      </c>
      <c r="FN674">
        <v>0</v>
      </c>
      <c r="FO674">
        <v>0</v>
      </c>
      <c r="FP674">
        <v>0</v>
      </c>
      <c r="FQ674">
        <v>0</v>
      </c>
      <c r="FR674">
        <v>0</v>
      </c>
      <c r="FS674">
        <v>0</v>
      </c>
      <c r="FT674">
        <v>0</v>
      </c>
      <c r="FU674">
        <v>0</v>
      </c>
      <c r="FV674">
        <v>0</v>
      </c>
      <c r="FW674">
        <v>0</v>
      </c>
      <c r="FX674">
        <v>0</v>
      </c>
      <c r="FY674">
        <v>0</v>
      </c>
      <c r="FZ674">
        <v>0</v>
      </c>
      <c r="GA674">
        <v>0</v>
      </c>
      <c r="GB674">
        <v>0</v>
      </c>
      <c r="GC674">
        <v>0</v>
      </c>
      <c r="GD674">
        <v>0</v>
      </c>
      <c r="GE674">
        <v>0</v>
      </c>
      <c r="GF674">
        <v>0</v>
      </c>
      <c r="GG674">
        <v>0</v>
      </c>
      <c r="GH674">
        <v>0</v>
      </c>
      <c r="GI674">
        <v>0</v>
      </c>
      <c r="GJ674">
        <v>0</v>
      </c>
      <c r="GK674">
        <v>0</v>
      </c>
      <c r="GL674">
        <v>0</v>
      </c>
      <c r="GM674">
        <v>0</v>
      </c>
      <c r="GN674">
        <v>0</v>
      </c>
      <c r="GO674">
        <v>0</v>
      </c>
      <c r="GP674">
        <v>0</v>
      </c>
      <c r="GQ674">
        <v>0</v>
      </c>
      <c r="GR674">
        <v>0</v>
      </c>
      <c r="GS674">
        <v>0</v>
      </c>
      <c r="GT674">
        <v>0</v>
      </c>
      <c r="GU674">
        <v>0</v>
      </c>
      <c r="GV674">
        <v>0</v>
      </c>
      <c r="GW674">
        <v>0</v>
      </c>
      <c r="GX674">
        <v>0</v>
      </c>
      <c r="GY674">
        <v>0</v>
      </c>
      <c r="GZ674">
        <v>0</v>
      </c>
      <c r="HA674">
        <v>0</v>
      </c>
      <c r="HB674">
        <v>0</v>
      </c>
      <c r="HC674">
        <v>0</v>
      </c>
      <c r="HD674">
        <v>0</v>
      </c>
      <c r="HE674">
        <v>0</v>
      </c>
      <c r="HF674">
        <v>0</v>
      </c>
      <c r="HG674">
        <v>0</v>
      </c>
      <c r="HH674">
        <v>0</v>
      </c>
      <c r="HI674">
        <v>0</v>
      </c>
      <c r="HJ674">
        <v>0</v>
      </c>
      <c r="HK674">
        <v>0</v>
      </c>
      <c r="HL674">
        <v>0</v>
      </c>
      <c r="HM674">
        <v>501840</v>
      </c>
      <c r="HN674">
        <v>0</v>
      </c>
      <c r="HO674">
        <v>0</v>
      </c>
      <c r="HP674">
        <v>0</v>
      </c>
      <c r="HQ674">
        <v>0</v>
      </c>
      <c r="HR674">
        <v>0</v>
      </c>
      <c r="HS674">
        <v>0</v>
      </c>
      <c r="HT674">
        <v>0</v>
      </c>
      <c r="HU674">
        <v>0</v>
      </c>
      <c r="HV674">
        <v>0</v>
      </c>
      <c r="HW674">
        <v>0</v>
      </c>
      <c r="HX674">
        <v>0</v>
      </c>
      <c r="HY674">
        <v>0</v>
      </c>
      <c r="HZ674">
        <v>0</v>
      </c>
      <c r="IA674">
        <v>0</v>
      </c>
      <c r="IB674">
        <v>0</v>
      </c>
      <c r="IC674">
        <v>0</v>
      </c>
      <c r="ID674">
        <v>0</v>
      </c>
      <c r="IE674">
        <v>0</v>
      </c>
      <c r="IF674">
        <v>0</v>
      </c>
      <c r="IG674">
        <v>0</v>
      </c>
      <c r="IH674">
        <v>0</v>
      </c>
      <c r="II674">
        <v>0</v>
      </c>
      <c r="IJ674">
        <v>0</v>
      </c>
      <c r="IK674">
        <v>0</v>
      </c>
      <c r="IL674">
        <v>0</v>
      </c>
      <c r="IM674">
        <v>0</v>
      </c>
      <c r="IN674">
        <v>0</v>
      </c>
      <c r="IO674">
        <v>0</v>
      </c>
      <c r="IP674">
        <v>0</v>
      </c>
    </row>
    <row r="675" spans="18:250" ht="16.5" hidden="1" customHeight="1">
      <c r="R675" s="95" t="s">
        <v>450</v>
      </c>
      <c r="S675" t="s">
        <v>1349</v>
      </c>
      <c r="T675">
        <v>2</v>
      </c>
      <c r="U675">
        <v>19</v>
      </c>
      <c r="V675" s="214" t="str">
        <f t="shared" si="11"/>
        <v>LTQ200219</v>
      </c>
      <c r="W675">
        <v>25612.2</v>
      </c>
      <c r="X675">
        <v>51224.4</v>
      </c>
      <c r="Y675">
        <v>76836.600000000006</v>
      </c>
      <c r="Z675">
        <v>102448.8</v>
      </c>
      <c r="AA675">
        <v>128061</v>
      </c>
      <c r="AB675">
        <v>153673.20000000001</v>
      </c>
      <c r="AC675">
        <v>179285.4</v>
      </c>
      <c r="AD675">
        <v>204897.6</v>
      </c>
      <c r="AE675">
        <v>230509.8</v>
      </c>
      <c r="AF675">
        <v>256122</v>
      </c>
      <c r="AG675">
        <v>281734.2</v>
      </c>
      <c r="AH675">
        <v>307346.40000000002</v>
      </c>
      <c r="AI675">
        <v>332958.59999999998</v>
      </c>
      <c r="AJ675">
        <v>358570.8</v>
      </c>
      <c r="AK675">
        <v>384183</v>
      </c>
      <c r="AL675">
        <v>409795.2</v>
      </c>
      <c r="AM675">
        <v>435407.4</v>
      </c>
      <c r="AN675">
        <v>461019.6</v>
      </c>
      <c r="AO675">
        <v>486631.8</v>
      </c>
      <c r="AP675">
        <v>512244</v>
      </c>
      <c r="AQ675">
        <v>512244</v>
      </c>
      <c r="AR675">
        <v>512244</v>
      </c>
      <c r="AS675">
        <v>512244</v>
      </c>
      <c r="AT675">
        <v>512244</v>
      </c>
      <c r="AU675">
        <v>512244</v>
      </c>
      <c r="AV675">
        <v>512244</v>
      </c>
      <c r="AW675">
        <v>512244</v>
      </c>
      <c r="AX675">
        <v>512244</v>
      </c>
      <c r="AY675">
        <v>512244</v>
      </c>
      <c r="AZ675">
        <v>512244</v>
      </c>
      <c r="BA675">
        <v>512244</v>
      </c>
      <c r="BB675">
        <v>512244</v>
      </c>
      <c r="BC675">
        <v>512244</v>
      </c>
      <c r="BD675">
        <v>512244</v>
      </c>
      <c r="BE675">
        <v>512244</v>
      </c>
      <c r="BF675">
        <v>512244</v>
      </c>
      <c r="BG675">
        <v>512244</v>
      </c>
      <c r="BH675">
        <v>512244</v>
      </c>
      <c r="BI675">
        <v>512244</v>
      </c>
      <c r="BJ675">
        <v>512244</v>
      </c>
      <c r="BK675">
        <v>512244</v>
      </c>
      <c r="BL675">
        <v>512244</v>
      </c>
      <c r="BM675">
        <v>512244</v>
      </c>
      <c r="BN675">
        <v>512244</v>
      </c>
      <c r="BO675">
        <v>512244</v>
      </c>
      <c r="BP675">
        <v>512244</v>
      </c>
      <c r="BQ675">
        <v>512244</v>
      </c>
      <c r="BR675">
        <v>512244</v>
      </c>
      <c r="BS675">
        <v>512244</v>
      </c>
      <c r="BT675">
        <v>512244</v>
      </c>
      <c r="BU675">
        <v>512244</v>
      </c>
      <c r="BV675">
        <v>512244</v>
      </c>
      <c r="BW675">
        <v>512244</v>
      </c>
      <c r="BX675">
        <v>512244</v>
      </c>
      <c r="BY675">
        <v>512244</v>
      </c>
      <c r="BZ675">
        <v>512244</v>
      </c>
      <c r="CA675">
        <v>512244</v>
      </c>
      <c r="CB675">
        <v>512244</v>
      </c>
      <c r="CC675">
        <v>512244</v>
      </c>
      <c r="CD675">
        <v>512244</v>
      </c>
      <c r="CE675">
        <v>512244</v>
      </c>
      <c r="CF675">
        <v>512244</v>
      </c>
      <c r="CG675">
        <v>512244</v>
      </c>
      <c r="CH675">
        <v>512244</v>
      </c>
      <c r="CI675">
        <v>512244</v>
      </c>
      <c r="CJ675">
        <v>512244</v>
      </c>
      <c r="CK675">
        <v>512244</v>
      </c>
      <c r="CL675">
        <v>512244</v>
      </c>
      <c r="CM675">
        <v>512244</v>
      </c>
      <c r="CN675">
        <v>512244</v>
      </c>
      <c r="CO675">
        <v>512244</v>
      </c>
      <c r="CP675">
        <v>512244</v>
      </c>
      <c r="CQ675">
        <v>512244</v>
      </c>
      <c r="CR675">
        <v>512244</v>
      </c>
      <c r="CS675">
        <v>512244</v>
      </c>
      <c r="CT675">
        <v>512244</v>
      </c>
      <c r="CU675">
        <v>512244</v>
      </c>
      <c r="CV675">
        <v>512244</v>
      </c>
      <c r="CW675">
        <v>512244</v>
      </c>
      <c r="CX675">
        <v>512244</v>
      </c>
      <c r="CY675">
        <v>512244</v>
      </c>
      <c r="CZ675">
        <v>0</v>
      </c>
      <c r="DA675">
        <v>0</v>
      </c>
      <c r="DB675">
        <v>0</v>
      </c>
      <c r="DC675">
        <v>0</v>
      </c>
      <c r="DD675">
        <v>0</v>
      </c>
      <c r="DE675">
        <v>0</v>
      </c>
      <c r="DF675">
        <v>0</v>
      </c>
      <c r="DG675">
        <v>0</v>
      </c>
      <c r="DH675">
        <v>0</v>
      </c>
      <c r="DI675">
        <v>0</v>
      </c>
      <c r="DJ675">
        <v>0</v>
      </c>
      <c r="DK675">
        <v>0</v>
      </c>
      <c r="DL675">
        <v>0</v>
      </c>
      <c r="DM675">
        <v>0</v>
      </c>
      <c r="DN675">
        <v>0</v>
      </c>
      <c r="DO675">
        <v>0</v>
      </c>
      <c r="DP675">
        <v>0</v>
      </c>
      <c r="DQ675">
        <v>0</v>
      </c>
      <c r="DR675">
        <v>0</v>
      </c>
      <c r="DS675">
        <v>0</v>
      </c>
      <c r="DT675">
        <v>0</v>
      </c>
      <c r="DU675">
        <v>0</v>
      </c>
      <c r="DV675">
        <v>0</v>
      </c>
      <c r="DW675">
        <v>0</v>
      </c>
      <c r="DX675">
        <v>0</v>
      </c>
      <c r="DY675">
        <v>0</v>
      </c>
      <c r="DZ675">
        <v>0</v>
      </c>
      <c r="EA675">
        <v>0</v>
      </c>
      <c r="EB675">
        <v>0</v>
      </c>
      <c r="EC675">
        <v>0</v>
      </c>
      <c r="EE675" s="95" t="s">
        <v>450</v>
      </c>
      <c r="EF675" t="s">
        <v>1349</v>
      </c>
      <c r="EG675">
        <v>2</v>
      </c>
      <c r="EH675">
        <v>19</v>
      </c>
      <c r="EI675" s="216" t="str">
        <f t="shared" si="12"/>
        <v>LTQ200219</v>
      </c>
      <c r="EJ675">
        <v>0</v>
      </c>
      <c r="EK675">
        <v>0</v>
      </c>
      <c r="EL675">
        <v>0</v>
      </c>
      <c r="EM675">
        <v>0</v>
      </c>
      <c r="EN675">
        <v>0</v>
      </c>
      <c r="EO675">
        <v>0</v>
      </c>
      <c r="EP675">
        <v>0</v>
      </c>
      <c r="EQ675">
        <v>0</v>
      </c>
      <c r="ER675">
        <v>0</v>
      </c>
      <c r="ES675">
        <v>0</v>
      </c>
      <c r="ET675">
        <v>0</v>
      </c>
      <c r="EU675">
        <v>0</v>
      </c>
      <c r="EV675">
        <v>0</v>
      </c>
      <c r="EW675">
        <v>0</v>
      </c>
      <c r="EX675">
        <v>0</v>
      </c>
      <c r="EY675">
        <v>0</v>
      </c>
      <c r="EZ675">
        <v>0</v>
      </c>
      <c r="FA675">
        <v>0</v>
      </c>
      <c r="FB675">
        <v>0</v>
      </c>
      <c r="FC675">
        <v>0</v>
      </c>
      <c r="FD675">
        <v>0</v>
      </c>
      <c r="FE675">
        <v>0</v>
      </c>
      <c r="FF675">
        <v>0</v>
      </c>
      <c r="FG675">
        <v>0</v>
      </c>
      <c r="FH675">
        <v>0</v>
      </c>
      <c r="FI675">
        <v>0</v>
      </c>
      <c r="FJ675">
        <v>0</v>
      </c>
      <c r="FK675">
        <v>0</v>
      </c>
      <c r="FL675">
        <v>0</v>
      </c>
      <c r="FM675">
        <v>0</v>
      </c>
      <c r="FN675">
        <v>0</v>
      </c>
      <c r="FO675">
        <v>0</v>
      </c>
      <c r="FP675">
        <v>0</v>
      </c>
      <c r="FQ675">
        <v>0</v>
      </c>
      <c r="FR675">
        <v>0</v>
      </c>
      <c r="FS675">
        <v>0</v>
      </c>
      <c r="FT675">
        <v>0</v>
      </c>
      <c r="FU675">
        <v>0</v>
      </c>
      <c r="FV675">
        <v>0</v>
      </c>
      <c r="FW675">
        <v>0</v>
      </c>
      <c r="FX675">
        <v>0</v>
      </c>
      <c r="FY675">
        <v>0</v>
      </c>
      <c r="FZ675">
        <v>0</v>
      </c>
      <c r="GA675">
        <v>0</v>
      </c>
      <c r="GB675">
        <v>0</v>
      </c>
      <c r="GC675">
        <v>0</v>
      </c>
      <c r="GD675">
        <v>0</v>
      </c>
      <c r="GE675">
        <v>0</v>
      </c>
      <c r="GF675">
        <v>0</v>
      </c>
      <c r="GG675">
        <v>0</v>
      </c>
      <c r="GH675">
        <v>0</v>
      </c>
      <c r="GI675">
        <v>0</v>
      </c>
      <c r="GJ675">
        <v>0</v>
      </c>
      <c r="GK675">
        <v>0</v>
      </c>
      <c r="GL675">
        <v>0</v>
      </c>
      <c r="GM675">
        <v>0</v>
      </c>
      <c r="GN675">
        <v>0</v>
      </c>
      <c r="GO675">
        <v>0</v>
      </c>
      <c r="GP675">
        <v>0</v>
      </c>
      <c r="GQ675">
        <v>0</v>
      </c>
      <c r="GR675">
        <v>0</v>
      </c>
      <c r="GS675">
        <v>0</v>
      </c>
      <c r="GT675">
        <v>0</v>
      </c>
      <c r="GU675">
        <v>0</v>
      </c>
      <c r="GV675">
        <v>0</v>
      </c>
      <c r="GW675">
        <v>0</v>
      </c>
      <c r="GX675">
        <v>0</v>
      </c>
      <c r="GY675">
        <v>0</v>
      </c>
      <c r="GZ675">
        <v>0</v>
      </c>
      <c r="HA675">
        <v>0</v>
      </c>
      <c r="HB675">
        <v>0</v>
      </c>
      <c r="HC675">
        <v>0</v>
      </c>
      <c r="HD675">
        <v>0</v>
      </c>
      <c r="HE675">
        <v>0</v>
      </c>
      <c r="HF675">
        <v>0</v>
      </c>
      <c r="HG675">
        <v>0</v>
      </c>
      <c r="HH675">
        <v>0</v>
      </c>
      <c r="HI675">
        <v>0</v>
      </c>
      <c r="HJ675">
        <v>0</v>
      </c>
      <c r="HK675">
        <v>0</v>
      </c>
      <c r="HL675">
        <v>512244</v>
      </c>
      <c r="HM675">
        <v>0</v>
      </c>
      <c r="HN675">
        <v>0</v>
      </c>
      <c r="HO675">
        <v>0</v>
      </c>
      <c r="HP675">
        <v>0</v>
      </c>
      <c r="HQ675">
        <v>0</v>
      </c>
      <c r="HR675">
        <v>0</v>
      </c>
      <c r="HS675">
        <v>0</v>
      </c>
      <c r="HT675">
        <v>0</v>
      </c>
      <c r="HU675">
        <v>0</v>
      </c>
      <c r="HV675">
        <v>0</v>
      </c>
      <c r="HW675">
        <v>0</v>
      </c>
      <c r="HX675">
        <v>0</v>
      </c>
      <c r="HY675">
        <v>0</v>
      </c>
      <c r="HZ675">
        <v>0</v>
      </c>
      <c r="IA675">
        <v>0</v>
      </c>
      <c r="IB675">
        <v>0</v>
      </c>
      <c r="IC675">
        <v>0</v>
      </c>
      <c r="ID675">
        <v>0</v>
      </c>
      <c r="IE675">
        <v>0</v>
      </c>
      <c r="IF675">
        <v>0</v>
      </c>
      <c r="IG675">
        <v>0</v>
      </c>
      <c r="IH675">
        <v>0</v>
      </c>
      <c r="II675">
        <v>0</v>
      </c>
      <c r="IJ675">
        <v>0</v>
      </c>
      <c r="IK675">
        <v>0</v>
      </c>
      <c r="IL675">
        <v>0</v>
      </c>
      <c r="IM675">
        <v>0</v>
      </c>
      <c r="IN675">
        <v>0</v>
      </c>
      <c r="IO675">
        <v>0</v>
      </c>
      <c r="IP675">
        <v>0</v>
      </c>
    </row>
    <row r="676" spans="18:250" ht="16.5" hidden="1" customHeight="1">
      <c r="R676" s="95" t="s">
        <v>450</v>
      </c>
      <c r="S676" t="s">
        <v>1349</v>
      </c>
      <c r="T676">
        <v>2</v>
      </c>
      <c r="U676">
        <v>20</v>
      </c>
      <c r="V676" s="214" t="str">
        <f t="shared" si="11"/>
        <v>LTQ200220</v>
      </c>
      <c r="W676">
        <v>26030.400000000001</v>
      </c>
      <c r="X676">
        <v>52060.800000000003</v>
      </c>
      <c r="Y676">
        <v>78091.199999999997</v>
      </c>
      <c r="Z676">
        <v>104121.60000000001</v>
      </c>
      <c r="AA676">
        <v>130152</v>
      </c>
      <c r="AB676">
        <v>156182.39999999999</v>
      </c>
      <c r="AC676">
        <v>182212.8</v>
      </c>
      <c r="AD676">
        <v>208243.20000000001</v>
      </c>
      <c r="AE676">
        <v>234273.6</v>
      </c>
      <c r="AF676">
        <v>260304</v>
      </c>
      <c r="AG676">
        <v>286334.40000000002</v>
      </c>
      <c r="AH676">
        <v>312364.79999999999</v>
      </c>
      <c r="AI676">
        <v>338395.2</v>
      </c>
      <c r="AJ676">
        <v>364425.6</v>
      </c>
      <c r="AK676">
        <v>390456</v>
      </c>
      <c r="AL676">
        <v>416486.40000000002</v>
      </c>
      <c r="AM676">
        <v>442516.8</v>
      </c>
      <c r="AN676">
        <v>468547.2</v>
      </c>
      <c r="AO676">
        <v>494577.6</v>
      </c>
      <c r="AP676">
        <v>520608</v>
      </c>
      <c r="AQ676">
        <v>520608</v>
      </c>
      <c r="AR676">
        <v>520608</v>
      </c>
      <c r="AS676">
        <v>520608</v>
      </c>
      <c r="AT676">
        <v>520608</v>
      </c>
      <c r="AU676">
        <v>520608</v>
      </c>
      <c r="AV676">
        <v>520608</v>
      </c>
      <c r="AW676">
        <v>520608</v>
      </c>
      <c r="AX676">
        <v>520608</v>
      </c>
      <c r="AY676">
        <v>520608</v>
      </c>
      <c r="AZ676">
        <v>520608</v>
      </c>
      <c r="BA676">
        <v>520608</v>
      </c>
      <c r="BB676">
        <v>520608</v>
      </c>
      <c r="BC676">
        <v>520608</v>
      </c>
      <c r="BD676">
        <v>520608</v>
      </c>
      <c r="BE676">
        <v>520608</v>
      </c>
      <c r="BF676">
        <v>520608</v>
      </c>
      <c r="BG676">
        <v>520608</v>
      </c>
      <c r="BH676">
        <v>520608</v>
      </c>
      <c r="BI676">
        <v>520608</v>
      </c>
      <c r="BJ676">
        <v>520608</v>
      </c>
      <c r="BK676">
        <v>520608</v>
      </c>
      <c r="BL676">
        <v>520608</v>
      </c>
      <c r="BM676">
        <v>520608</v>
      </c>
      <c r="BN676">
        <v>520608</v>
      </c>
      <c r="BO676">
        <v>520608</v>
      </c>
      <c r="BP676">
        <v>520608</v>
      </c>
      <c r="BQ676">
        <v>520608</v>
      </c>
      <c r="BR676">
        <v>520608</v>
      </c>
      <c r="BS676">
        <v>520608</v>
      </c>
      <c r="BT676">
        <v>520608</v>
      </c>
      <c r="BU676">
        <v>520608</v>
      </c>
      <c r="BV676">
        <v>520608</v>
      </c>
      <c r="BW676">
        <v>520608</v>
      </c>
      <c r="BX676">
        <v>520608</v>
      </c>
      <c r="BY676">
        <v>520608</v>
      </c>
      <c r="BZ676">
        <v>520608</v>
      </c>
      <c r="CA676">
        <v>520608</v>
      </c>
      <c r="CB676">
        <v>520608</v>
      </c>
      <c r="CC676">
        <v>520608</v>
      </c>
      <c r="CD676">
        <v>520608</v>
      </c>
      <c r="CE676">
        <v>520608</v>
      </c>
      <c r="CF676">
        <v>520608</v>
      </c>
      <c r="CG676">
        <v>520608</v>
      </c>
      <c r="CH676">
        <v>520608</v>
      </c>
      <c r="CI676">
        <v>520608</v>
      </c>
      <c r="CJ676">
        <v>520608</v>
      </c>
      <c r="CK676">
        <v>520608</v>
      </c>
      <c r="CL676">
        <v>520608</v>
      </c>
      <c r="CM676">
        <v>520608</v>
      </c>
      <c r="CN676">
        <v>520608</v>
      </c>
      <c r="CO676">
        <v>520608</v>
      </c>
      <c r="CP676">
        <v>520608</v>
      </c>
      <c r="CQ676">
        <v>520608</v>
      </c>
      <c r="CR676">
        <v>520608</v>
      </c>
      <c r="CS676">
        <v>520608</v>
      </c>
      <c r="CT676">
        <v>520608</v>
      </c>
      <c r="CU676">
        <v>520608</v>
      </c>
      <c r="CV676">
        <v>520608</v>
      </c>
      <c r="CW676">
        <v>520608</v>
      </c>
      <c r="CX676">
        <v>520608</v>
      </c>
      <c r="CY676">
        <v>0</v>
      </c>
      <c r="CZ676">
        <v>0</v>
      </c>
      <c r="DA676">
        <v>0</v>
      </c>
      <c r="DB676">
        <v>0</v>
      </c>
      <c r="DC676">
        <v>0</v>
      </c>
      <c r="DD676">
        <v>0</v>
      </c>
      <c r="DE676">
        <v>0</v>
      </c>
      <c r="DF676">
        <v>0</v>
      </c>
      <c r="DG676">
        <v>0</v>
      </c>
      <c r="DH676">
        <v>0</v>
      </c>
      <c r="DI676">
        <v>0</v>
      </c>
      <c r="DJ676">
        <v>0</v>
      </c>
      <c r="DK676">
        <v>0</v>
      </c>
      <c r="DL676">
        <v>0</v>
      </c>
      <c r="DM676">
        <v>0</v>
      </c>
      <c r="DN676">
        <v>0</v>
      </c>
      <c r="DO676">
        <v>0</v>
      </c>
      <c r="DP676">
        <v>0</v>
      </c>
      <c r="DQ676">
        <v>0</v>
      </c>
      <c r="DR676">
        <v>0</v>
      </c>
      <c r="DS676">
        <v>0</v>
      </c>
      <c r="DT676">
        <v>0</v>
      </c>
      <c r="DU676">
        <v>0</v>
      </c>
      <c r="DV676">
        <v>0</v>
      </c>
      <c r="DW676">
        <v>0</v>
      </c>
      <c r="DX676">
        <v>0</v>
      </c>
      <c r="DY676">
        <v>0</v>
      </c>
      <c r="DZ676">
        <v>0</v>
      </c>
      <c r="EA676">
        <v>0</v>
      </c>
      <c r="EB676">
        <v>0</v>
      </c>
      <c r="EC676">
        <v>0</v>
      </c>
      <c r="EE676" s="95" t="s">
        <v>450</v>
      </c>
      <c r="EF676" t="s">
        <v>1349</v>
      </c>
      <c r="EG676">
        <v>2</v>
      </c>
      <c r="EH676">
        <v>20</v>
      </c>
      <c r="EI676" s="216" t="str">
        <f t="shared" si="12"/>
        <v>LTQ200220</v>
      </c>
      <c r="EJ676">
        <v>0</v>
      </c>
      <c r="EK676">
        <v>0</v>
      </c>
      <c r="EL676">
        <v>0</v>
      </c>
      <c r="EM676">
        <v>0</v>
      </c>
      <c r="EN676">
        <v>0</v>
      </c>
      <c r="EO676">
        <v>0</v>
      </c>
      <c r="EP676">
        <v>0</v>
      </c>
      <c r="EQ676">
        <v>0</v>
      </c>
      <c r="ER676">
        <v>0</v>
      </c>
      <c r="ES676">
        <v>0</v>
      </c>
      <c r="ET676">
        <v>0</v>
      </c>
      <c r="EU676">
        <v>0</v>
      </c>
      <c r="EV676">
        <v>0</v>
      </c>
      <c r="EW676">
        <v>0</v>
      </c>
      <c r="EX676">
        <v>0</v>
      </c>
      <c r="EY676">
        <v>0</v>
      </c>
      <c r="EZ676">
        <v>0</v>
      </c>
      <c r="FA676">
        <v>0</v>
      </c>
      <c r="FB676">
        <v>0</v>
      </c>
      <c r="FC676">
        <v>0</v>
      </c>
      <c r="FD676">
        <v>0</v>
      </c>
      <c r="FE676">
        <v>0</v>
      </c>
      <c r="FF676">
        <v>0</v>
      </c>
      <c r="FG676">
        <v>0</v>
      </c>
      <c r="FH676">
        <v>0</v>
      </c>
      <c r="FI676">
        <v>0</v>
      </c>
      <c r="FJ676">
        <v>0</v>
      </c>
      <c r="FK676">
        <v>0</v>
      </c>
      <c r="FL676">
        <v>0</v>
      </c>
      <c r="FM676">
        <v>0</v>
      </c>
      <c r="FN676">
        <v>0</v>
      </c>
      <c r="FO676">
        <v>0</v>
      </c>
      <c r="FP676">
        <v>0</v>
      </c>
      <c r="FQ676">
        <v>0</v>
      </c>
      <c r="FR676">
        <v>0</v>
      </c>
      <c r="FS676">
        <v>0</v>
      </c>
      <c r="FT676">
        <v>0</v>
      </c>
      <c r="FU676">
        <v>0</v>
      </c>
      <c r="FV676">
        <v>0</v>
      </c>
      <c r="FW676">
        <v>0</v>
      </c>
      <c r="FX676">
        <v>0</v>
      </c>
      <c r="FY676">
        <v>0</v>
      </c>
      <c r="FZ676">
        <v>0</v>
      </c>
      <c r="GA676">
        <v>0</v>
      </c>
      <c r="GB676">
        <v>0</v>
      </c>
      <c r="GC676">
        <v>0</v>
      </c>
      <c r="GD676">
        <v>0</v>
      </c>
      <c r="GE676">
        <v>0</v>
      </c>
      <c r="GF676">
        <v>0</v>
      </c>
      <c r="GG676">
        <v>0</v>
      </c>
      <c r="GH676">
        <v>0</v>
      </c>
      <c r="GI676">
        <v>0</v>
      </c>
      <c r="GJ676">
        <v>0</v>
      </c>
      <c r="GK676">
        <v>0</v>
      </c>
      <c r="GL676">
        <v>0</v>
      </c>
      <c r="GM676">
        <v>0</v>
      </c>
      <c r="GN676">
        <v>0</v>
      </c>
      <c r="GO676">
        <v>0</v>
      </c>
      <c r="GP676">
        <v>0</v>
      </c>
      <c r="GQ676">
        <v>0</v>
      </c>
      <c r="GR676">
        <v>0</v>
      </c>
      <c r="GS676">
        <v>0</v>
      </c>
      <c r="GT676">
        <v>0</v>
      </c>
      <c r="GU676">
        <v>0</v>
      </c>
      <c r="GV676">
        <v>0</v>
      </c>
      <c r="GW676">
        <v>0</v>
      </c>
      <c r="GX676">
        <v>0</v>
      </c>
      <c r="GY676">
        <v>0</v>
      </c>
      <c r="GZ676">
        <v>0</v>
      </c>
      <c r="HA676">
        <v>0</v>
      </c>
      <c r="HB676">
        <v>0</v>
      </c>
      <c r="HC676">
        <v>0</v>
      </c>
      <c r="HD676">
        <v>0</v>
      </c>
      <c r="HE676">
        <v>0</v>
      </c>
      <c r="HF676">
        <v>0</v>
      </c>
      <c r="HG676">
        <v>0</v>
      </c>
      <c r="HH676">
        <v>0</v>
      </c>
      <c r="HI676">
        <v>0</v>
      </c>
      <c r="HJ676">
        <v>0</v>
      </c>
      <c r="HK676">
        <v>520608</v>
      </c>
      <c r="HL676">
        <v>0</v>
      </c>
      <c r="HM676">
        <v>0</v>
      </c>
      <c r="HN676">
        <v>0</v>
      </c>
      <c r="HO676">
        <v>0</v>
      </c>
      <c r="HP676">
        <v>0</v>
      </c>
      <c r="HQ676">
        <v>0</v>
      </c>
      <c r="HR676">
        <v>0</v>
      </c>
      <c r="HS676">
        <v>0</v>
      </c>
      <c r="HT676">
        <v>0</v>
      </c>
      <c r="HU676">
        <v>0</v>
      </c>
      <c r="HV676">
        <v>0</v>
      </c>
      <c r="HW676">
        <v>0</v>
      </c>
      <c r="HX676">
        <v>0</v>
      </c>
      <c r="HY676">
        <v>0</v>
      </c>
      <c r="HZ676">
        <v>0</v>
      </c>
      <c r="IA676">
        <v>0</v>
      </c>
      <c r="IB676">
        <v>0</v>
      </c>
      <c r="IC676">
        <v>0</v>
      </c>
      <c r="ID676">
        <v>0</v>
      </c>
      <c r="IE676">
        <v>0</v>
      </c>
      <c r="IF676">
        <v>0</v>
      </c>
      <c r="IG676">
        <v>0</v>
      </c>
      <c r="IH676">
        <v>0</v>
      </c>
      <c r="II676">
        <v>0</v>
      </c>
      <c r="IJ676">
        <v>0</v>
      </c>
      <c r="IK676">
        <v>0</v>
      </c>
      <c r="IL676">
        <v>0</v>
      </c>
      <c r="IM676">
        <v>0</v>
      </c>
      <c r="IN676">
        <v>0</v>
      </c>
      <c r="IO676">
        <v>0</v>
      </c>
      <c r="IP676">
        <v>0</v>
      </c>
    </row>
    <row r="677" spans="18:250" ht="16.5" hidden="1" customHeight="1">
      <c r="R677" s="95" t="s">
        <v>450</v>
      </c>
      <c r="S677" t="s">
        <v>1349</v>
      </c>
      <c r="T677">
        <v>2</v>
      </c>
      <c r="U677">
        <v>21</v>
      </c>
      <c r="V677" s="214" t="str">
        <f t="shared" si="11"/>
        <v>LTQ200221</v>
      </c>
      <c r="W677">
        <v>26754.6</v>
      </c>
      <c r="X677">
        <v>53509.2</v>
      </c>
      <c r="Y677">
        <v>80263.8</v>
      </c>
      <c r="Z677">
        <v>107018.4</v>
      </c>
      <c r="AA677">
        <v>133773</v>
      </c>
      <c r="AB677">
        <v>160527.6</v>
      </c>
      <c r="AC677">
        <v>187282.2</v>
      </c>
      <c r="AD677">
        <v>214036.8</v>
      </c>
      <c r="AE677">
        <v>240791.4</v>
      </c>
      <c r="AF677">
        <v>267546</v>
      </c>
      <c r="AG677">
        <v>294300.59999999998</v>
      </c>
      <c r="AH677">
        <v>321055.2</v>
      </c>
      <c r="AI677">
        <v>347809.8</v>
      </c>
      <c r="AJ677">
        <v>374564.4</v>
      </c>
      <c r="AK677">
        <v>401319</v>
      </c>
      <c r="AL677">
        <v>428073.6</v>
      </c>
      <c r="AM677">
        <v>454828.2</v>
      </c>
      <c r="AN677">
        <v>481582.8</v>
      </c>
      <c r="AO677">
        <v>508337.4</v>
      </c>
      <c r="AP677">
        <v>535092</v>
      </c>
      <c r="AQ677">
        <v>535092</v>
      </c>
      <c r="AR677">
        <v>535092</v>
      </c>
      <c r="AS677">
        <v>535092</v>
      </c>
      <c r="AT677">
        <v>535092</v>
      </c>
      <c r="AU677">
        <v>535092</v>
      </c>
      <c r="AV677">
        <v>535092</v>
      </c>
      <c r="AW677">
        <v>535092</v>
      </c>
      <c r="AX677">
        <v>535092</v>
      </c>
      <c r="AY677">
        <v>535092</v>
      </c>
      <c r="AZ677">
        <v>535092</v>
      </c>
      <c r="BA677">
        <v>535092</v>
      </c>
      <c r="BB677">
        <v>535092</v>
      </c>
      <c r="BC677">
        <v>535092</v>
      </c>
      <c r="BD677">
        <v>535092</v>
      </c>
      <c r="BE677">
        <v>535092</v>
      </c>
      <c r="BF677">
        <v>535092</v>
      </c>
      <c r="BG677">
        <v>535092</v>
      </c>
      <c r="BH677">
        <v>535092</v>
      </c>
      <c r="BI677">
        <v>535092</v>
      </c>
      <c r="BJ677">
        <v>535092</v>
      </c>
      <c r="BK677">
        <v>535092</v>
      </c>
      <c r="BL677">
        <v>535092</v>
      </c>
      <c r="BM677">
        <v>535092</v>
      </c>
      <c r="BN677">
        <v>535092</v>
      </c>
      <c r="BO677">
        <v>535092</v>
      </c>
      <c r="BP677">
        <v>535092</v>
      </c>
      <c r="BQ677">
        <v>535092</v>
      </c>
      <c r="BR677">
        <v>535092</v>
      </c>
      <c r="BS677">
        <v>535092</v>
      </c>
      <c r="BT677">
        <v>535092</v>
      </c>
      <c r="BU677">
        <v>535092</v>
      </c>
      <c r="BV677">
        <v>535092</v>
      </c>
      <c r="BW677">
        <v>535092</v>
      </c>
      <c r="BX677">
        <v>535092</v>
      </c>
      <c r="BY677">
        <v>535092</v>
      </c>
      <c r="BZ677">
        <v>535092</v>
      </c>
      <c r="CA677">
        <v>535092</v>
      </c>
      <c r="CB677">
        <v>535092</v>
      </c>
      <c r="CC677">
        <v>535092</v>
      </c>
      <c r="CD677">
        <v>535092</v>
      </c>
      <c r="CE677">
        <v>535092</v>
      </c>
      <c r="CF677">
        <v>535092</v>
      </c>
      <c r="CG677">
        <v>535092</v>
      </c>
      <c r="CH677">
        <v>535092</v>
      </c>
      <c r="CI677">
        <v>535092</v>
      </c>
      <c r="CJ677">
        <v>535092</v>
      </c>
      <c r="CK677">
        <v>535092</v>
      </c>
      <c r="CL677">
        <v>535092</v>
      </c>
      <c r="CM677">
        <v>535092</v>
      </c>
      <c r="CN677">
        <v>535092</v>
      </c>
      <c r="CO677">
        <v>535092</v>
      </c>
      <c r="CP677">
        <v>535092</v>
      </c>
      <c r="CQ677">
        <v>535092</v>
      </c>
      <c r="CR677">
        <v>535092</v>
      </c>
      <c r="CS677">
        <v>535092</v>
      </c>
      <c r="CT677">
        <v>535092</v>
      </c>
      <c r="CU677">
        <v>535092</v>
      </c>
      <c r="CV677">
        <v>535092</v>
      </c>
      <c r="CW677">
        <v>535092</v>
      </c>
      <c r="CX677">
        <v>0</v>
      </c>
      <c r="CY677">
        <v>0</v>
      </c>
      <c r="CZ677">
        <v>0</v>
      </c>
      <c r="DA677">
        <v>0</v>
      </c>
      <c r="DB677">
        <v>0</v>
      </c>
      <c r="DC677">
        <v>0</v>
      </c>
      <c r="DD677">
        <v>0</v>
      </c>
      <c r="DE677">
        <v>0</v>
      </c>
      <c r="DF677">
        <v>0</v>
      </c>
      <c r="DG677">
        <v>0</v>
      </c>
      <c r="DH677">
        <v>0</v>
      </c>
      <c r="DI677">
        <v>0</v>
      </c>
      <c r="DJ677">
        <v>0</v>
      </c>
      <c r="DK677">
        <v>0</v>
      </c>
      <c r="DL677">
        <v>0</v>
      </c>
      <c r="DM677">
        <v>0</v>
      </c>
      <c r="DN677">
        <v>0</v>
      </c>
      <c r="DO677">
        <v>0</v>
      </c>
      <c r="DP677">
        <v>0</v>
      </c>
      <c r="DQ677">
        <v>0</v>
      </c>
      <c r="DR677">
        <v>0</v>
      </c>
      <c r="DS677">
        <v>0</v>
      </c>
      <c r="DT677">
        <v>0</v>
      </c>
      <c r="DU677">
        <v>0</v>
      </c>
      <c r="DV677">
        <v>0</v>
      </c>
      <c r="DW677">
        <v>0</v>
      </c>
      <c r="DX677">
        <v>0</v>
      </c>
      <c r="DY677">
        <v>0</v>
      </c>
      <c r="DZ677">
        <v>0</v>
      </c>
      <c r="EA677">
        <v>0</v>
      </c>
      <c r="EB677">
        <v>0</v>
      </c>
      <c r="EC677">
        <v>0</v>
      </c>
      <c r="EE677" s="95" t="s">
        <v>450</v>
      </c>
      <c r="EF677" t="s">
        <v>1349</v>
      </c>
      <c r="EG677">
        <v>2</v>
      </c>
      <c r="EH677">
        <v>21</v>
      </c>
      <c r="EI677" s="216" t="str">
        <f t="shared" si="12"/>
        <v>LTQ200221</v>
      </c>
      <c r="EJ677">
        <v>0</v>
      </c>
      <c r="EK677">
        <v>0</v>
      </c>
      <c r="EL677">
        <v>0</v>
      </c>
      <c r="EM677">
        <v>0</v>
      </c>
      <c r="EN677">
        <v>0</v>
      </c>
      <c r="EO677">
        <v>0</v>
      </c>
      <c r="EP677">
        <v>0</v>
      </c>
      <c r="EQ677">
        <v>0</v>
      </c>
      <c r="ER677">
        <v>0</v>
      </c>
      <c r="ES677">
        <v>0</v>
      </c>
      <c r="ET677">
        <v>0</v>
      </c>
      <c r="EU677">
        <v>0</v>
      </c>
      <c r="EV677">
        <v>0</v>
      </c>
      <c r="EW677">
        <v>0</v>
      </c>
      <c r="EX677">
        <v>0</v>
      </c>
      <c r="EY677">
        <v>0</v>
      </c>
      <c r="EZ677">
        <v>0</v>
      </c>
      <c r="FA677">
        <v>0</v>
      </c>
      <c r="FB677">
        <v>0</v>
      </c>
      <c r="FC677">
        <v>0</v>
      </c>
      <c r="FD677">
        <v>0</v>
      </c>
      <c r="FE677">
        <v>0</v>
      </c>
      <c r="FF677">
        <v>0</v>
      </c>
      <c r="FG677">
        <v>0</v>
      </c>
      <c r="FH677">
        <v>0</v>
      </c>
      <c r="FI677">
        <v>0</v>
      </c>
      <c r="FJ677">
        <v>0</v>
      </c>
      <c r="FK677">
        <v>0</v>
      </c>
      <c r="FL677">
        <v>0</v>
      </c>
      <c r="FM677">
        <v>0</v>
      </c>
      <c r="FN677">
        <v>0</v>
      </c>
      <c r="FO677">
        <v>0</v>
      </c>
      <c r="FP677">
        <v>0</v>
      </c>
      <c r="FQ677">
        <v>0</v>
      </c>
      <c r="FR677">
        <v>0</v>
      </c>
      <c r="FS677">
        <v>0</v>
      </c>
      <c r="FT677">
        <v>0</v>
      </c>
      <c r="FU677">
        <v>0</v>
      </c>
      <c r="FV677">
        <v>0</v>
      </c>
      <c r="FW677">
        <v>0</v>
      </c>
      <c r="FX677">
        <v>0</v>
      </c>
      <c r="FY677">
        <v>0</v>
      </c>
      <c r="FZ677">
        <v>0</v>
      </c>
      <c r="GA677">
        <v>0</v>
      </c>
      <c r="GB677">
        <v>0</v>
      </c>
      <c r="GC677">
        <v>0</v>
      </c>
      <c r="GD677">
        <v>0</v>
      </c>
      <c r="GE677">
        <v>0</v>
      </c>
      <c r="GF677">
        <v>0</v>
      </c>
      <c r="GG677">
        <v>0</v>
      </c>
      <c r="GH677">
        <v>0</v>
      </c>
      <c r="GI677">
        <v>0</v>
      </c>
      <c r="GJ677">
        <v>0</v>
      </c>
      <c r="GK677">
        <v>0</v>
      </c>
      <c r="GL677">
        <v>0</v>
      </c>
      <c r="GM677">
        <v>0</v>
      </c>
      <c r="GN677">
        <v>0</v>
      </c>
      <c r="GO677">
        <v>0</v>
      </c>
      <c r="GP677">
        <v>0</v>
      </c>
      <c r="GQ677">
        <v>0</v>
      </c>
      <c r="GR677">
        <v>0</v>
      </c>
      <c r="GS677">
        <v>0</v>
      </c>
      <c r="GT677">
        <v>0</v>
      </c>
      <c r="GU677">
        <v>0</v>
      </c>
      <c r="GV677">
        <v>0</v>
      </c>
      <c r="GW677">
        <v>0</v>
      </c>
      <c r="GX677">
        <v>0</v>
      </c>
      <c r="GY677">
        <v>0</v>
      </c>
      <c r="GZ677">
        <v>0</v>
      </c>
      <c r="HA677">
        <v>0</v>
      </c>
      <c r="HB677">
        <v>0</v>
      </c>
      <c r="HC677">
        <v>0</v>
      </c>
      <c r="HD677">
        <v>0</v>
      </c>
      <c r="HE677">
        <v>0</v>
      </c>
      <c r="HF677">
        <v>0</v>
      </c>
      <c r="HG677">
        <v>0</v>
      </c>
      <c r="HH677">
        <v>0</v>
      </c>
      <c r="HI677">
        <v>0</v>
      </c>
      <c r="HJ677">
        <v>535092</v>
      </c>
      <c r="HK677">
        <v>0</v>
      </c>
      <c r="HL677">
        <v>0</v>
      </c>
      <c r="HM677">
        <v>0</v>
      </c>
      <c r="HN677">
        <v>0</v>
      </c>
      <c r="HO677">
        <v>0</v>
      </c>
      <c r="HP677">
        <v>0</v>
      </c>
      <c r="HQ677">
        <v>0</v>
      </c>
      <c r="HR677">
        <v>0</v>
      </c>
      <c r="HS677">
        <v>0</v>
      </c>
      <c r="HT677">
        <v>0</v>
      </c>
      <c r="HU677">
        <v>0</v>
      </c>
      <c r="HV677">
        <v>0</v>
      </c>
      <c r="HW677">
        <v>0</v>
      </c>
      <c r="HX677">
        <v>0</v>
      </c>
      <c r="HY677">
        <v>0</v>
      </c>
      <c r="HZ677">
        <v>0</v>
      </c>
      <c r="IA677">
        <v>0</v>
      </c>
      <c r="IB677">
        <v>0</v>
      </c>
      <c r="IC677">
        <v>0</v>
      </c>
      <c r="ID677">
        <v>0</v>
      </c>
      <c r="IE677">
        <v>0</v>
      </c>
      <c r="IF677">
        <v>0</v>
      </c>
      <c r="IG677">
        <v>0</v>
      </c>
      <c r="IH677">
        <v>0</v>
      </c>
      <c r="II677">
        <v>0</v>
      </c>
      <c r="IJ677">
        <v>0</v>
      </c>
      <c r="IK677">
        <v>0</v>
      </c>
      <c r="IL677">
        <v>0</v>
      </c>
      <c r="IM677">
        <v>0</v>
      </c>
      <c r="IN677">
        <v>0</v>
      </c>
      <c r="IO677">
        <v>0</v>
      </c>
      <c r="IP677">
        <v>0</v>
      </c>
    </row>
    <row r="678" spans="18:250" ht="16.5" hidden="1" customHeight="1">
      <c r="R678" s="95" t="s">
        <v>450</v>
      </c>
      <c r="S678" t="s">
        <v>1349</v>
      </c>
      <c r="T678">
        <v>2</v>
      </c>
      <c r="U678">
        <v>22</v>
      </c>
      <c r="V678" s="214" t="str">
        <f t="shared" si="11"/>
        <v>LTQ200222</v>
      </c>
      <c r="W678">
        <v>27478.799999999999</v>
      </c>
      <c r="X678">
        <v>54957.599999999999</v>
      </c>
      <c r="Y678">
        <v>82436.399999999994</v>
      </c>
      <c r="Z678">
        <v>109915.2</v>
      </c>
      <c r="AA678">
        <v>137394</v>
      </c>
      <c r="AB678">
        <v>164872.79999999999</v>
      </c>
      <c r="AC678">
        <v>192351.6</v>
      </c>
      <c r="AD678">
        <v>219830.39999999999</v>
      </c>
      <c r="AE678">
        <v>247309.2</v>
      </c>
      <c r="AF678">
        <v>274788</v>
      </c>
      <c r="AG678">
        <v>302266.8</v>
      </c>
      <c r="AH678">
        <v>329745.59999999998</v>
      </c>
      <c r="AI678">
        <v>357224.4</v>
      </c>
      <c r="AJ678">
        <v>384703.2</v>
      </c>
      <c r="AK678">
        <v>412182</v>
      </c>
      <c r="AL678">
        <v>439660.79999999999</v>
      </c>
      <c r="AM678">
        <v>467139.6</v>
      </c>
      <c r="AN678">
        <v>494618.4</v>
      </c>
      <c r="AO678">
        <v>522097.2</v>
      </c>
      <c r="AP678">
        <v>549576</v>
      </c>
      <c r="AQ678">
        <v>549576</v>
      </c>
      <c r="AR678">
        <v>549576</v>
      </c>
      <c r="AS678">
        <v>549576</v>
      </c>
      <c r="AT678">
        <v>549576</v>
      </c>
      <c r="AU678">
        <v>549576</v>
      </c>
      <c r="AV678">
        <v>549576</v>
      </c>
      <c r="AW678">
        <v>549576</v>
      </c>
      <c r="AX678">
        <v>549576</v>
      </c>
      <c r="AY678">
        <v>549576</v>
      </c>
      <c r="AZ678">
        <v>549576</v>
      </c>
      <c r="BA678">
        <v>549576</v>
      </c>
      <c r="BB678">
        <v>549576</v>
      </c>
      <c r="BC678">
        <v>549576</v>
      </c>
      <c r="BD678">
        <v>549576</v>
      </c>
      <c r="BE678">
        <v>549576</v>
      </c>
      <c r="BF678">
        <v>549576</v>
      </c>
      <c r="BG678">
        <v>549576</v>
      </c>
      <c r="BH678">
        <v>549576</v>
      </c>
      <c r="BI678">
        <v>549576</v>
      </c>
      <c r="BJ678">
        <v>549576</v>
      </c>
      <c r="BK678">
        <v>549576</v>
      </c>
      <c r="BL678">
        <v>549576</v>
      </c>
      <c r="BM678">
        <v>549576</v>
      </c>
      <c r="BN678">
        <v>549576</v>
      </c>
      <c r="BO678">
        <v>549576</v>
      </c>
      <c r="BP678">
        <v>549576</v>
      </c>
      <c r="BQ678">
        <v>549576</v>
      </c>
      <c r="BR678">
        <v>549576</v>
      </c>
      <c r="BS678">
        <v>549576</v>
      </c>
      <c r="BT678">
        <v>549576</v>
      </c>
      <c r="BU678">
        <v>549576</v>
      </c>
      <c r="BV678">
        <v>549576</v>
      </c>
      <c r="BW678">
        <v>549576</v>
      </c>
      <c r="BX678">
        <v>549576</v>
      </c>
      <c r="BY678">
        <v>549576</v>
      </c>
      <c r="BZ678">
        <v>549576</v>
      </c>
      <c r="CA678">
        <v>549576</v>
      </c>
      <c r="CB678">
        <v>549576</v>
      </c>
      <c r="CC678">
        <v>549576</v>
      </c>
      <c r="CD678">
        <v>549576</v>
      </c>
      <c r="CE678">
        <v>549576</v>
      </c>
      <c r="CF678">
        <v>549576</v>
      </c>
      <c r="CG678">
        <v>549576</v>
      </c>
      <c r="CH678">
        <v>549576</v>
      </c>
      <c r="CI678">
        <v>549576</v>
      </c>
      <c r="CJ678">
        <v>549576</v>
      </c>
      <c r="CK678">
        <v>549576</v>
      </c>
      <c r="CL678">
        <v>549576</v>
      </c>
      <c r="CM678">
        <v>549576</v>
      </c>
      <c r="CN678">
        <v>549576</v>
      </c>
      <c r="CO678">
        <v>549576</v>
      </c>
      <c r="CP678">
        <v>549576</v>
      </c>
      <c r="CQ678">
        <v>549576</v>
      </c>
      <c r="CR678">
        <v>549576</v>
      </c>
      <c r="CS678">
        <v>549576</v>
      </c>
      <c r="CT678">
        <v>549576</v>
      </c>
      <c r="CU678">
        <v>549576</v>
      </c>
      <c r="CV678">
        <v>549576</v>
      </c>
      <c r="CW678">
        <v>0</v>
      </c>
      <c r="CX678">
        <v>0</v>
      </c>
      <c r="CY678">
        <v>0</v>
      </c>
      <c r="CZ678">
        <v>0</v>
      </c>
      <c r="DA678">
        <v>0</v>
      </c>
      <c r="DB678">
        <v>0</v>
      </c>
      <c r="DC678">
        <v>0</v>
      </c>
      <c r="DD678">
        <v>0</v>
      </c>
      <c r="DE678">
        <v>0</v>
      </c>
      <c r="DF678">
        <v>0</v>
      </c>
      <c r="DG678">
        <v>0</v>
      </c>
      <c r="DH678">
        <v>0</v>
      </c>
      <c r="DI678">
        <v>0</v>
      </c>
      <c r="DJ678">
        <v>0</v>
      </c>
      <c r="DK678">
        <v>0</v>
      </c>
      <c r="DL678">
        <v>0</v>
      </c>
      <c r="DM678">
        <v>0</v>
      </c>
      <c r="DN678">
        <v>0</v>
      </c>
      <c r="DO678">
        <v>0</v>
      </c>
      <c r="DP678">
        <v>0</v>
      </c>
      <c r="DQ678">
        <v>0</v>
      </c>
      <c r="DR678">
        <v>0</v>
      </c>
      <c r="DS678">
        <v>0</v>
      </c>
      <c r="DT678">
        <v>0</v>
      </c>
      <c r="DU678">
        <v>0</v>
      </c>
      <c r="DV678">
        <v>0</v>
      </c>
      <c r="DW678">
        <v>0</v>
      </c>
      <c r="DX678">
        <v>0</v>
      </c>
      <c r="DY678">
        <v>0</v>
      </c>
      <c r="DZ678">
        <v>0</v>
      </c>
      <c r="EA678">
        <v>0</v>
      </c>
      <c r="EB678">
        <v>0</v>
      </c>
      <c r="EC678">
        <v>0</v>
      </c>
      <c r="EE678" s="95" t="s">
        <v>450</v>
      </c>
      <c r="EF678" t="s">
        <v>1349</v>
      </c>
      <c r="EG678">
        <v>2</v>
      </c>
      <c r="EH678">
        <v>22</v>
      </c>
      <c r="EI678" s="216" t="str">
        <f t="shared" si="12"/>
        <v>LTQ200222</v>
      </c>
      <c r="EJ678">
        <v>0</v>
      </c>
      <c r="EK678">
        <v>0</v>
      </c>
      <c r="EL678">
        <v>0</v>
      </c>
      <c r="EM678">
        <v>0</v>
      </c>
      <c r="EN678">
        <v>0</v>
      </c>
      <c r="EO678">
        <v>0</v>
      </c>
      <c r="EP678">
        <v>0</v>
      </c>
      <c r="EQ678">
        <v>0</v>
      </c>
      <c r="ER678">
        <v>0</v>
      </c>
      <c r="ES678">
        <v>0</v>
      </c>
      <c r="ET678">
        <v>0</v>
      </c>
      <c r="EU678">
        <v>0</v>
      </c>
      <c r="EV678">
        <v>0</v>
      </c>
      <c r="EW678">
        <v>0</v>
      </c>
      <c r="EX678">
        <v>0</v>
      </c>
      <c r="EY678">
        <v>0</v>
      </c>
      <c r="EZ678">
        <v>0</v>
      </c>
      <c r="FA678">
        <v>0</v>
      </c>
      <c r="FB678">
        <v>0</v>
      </c>
      <c r="FC678">
        <v>0</v>
      </c>
      <c r="FD678">
        <v>0</v>
      </c>
      <c r="FE678">
        <v>0</v>
      </c>
      <c r="FF678">
        <v>0</v>
      </c>
      <c r="FG678">
        <v>0</v>
      </c>
      <c r="FH678">
        <v>0</v>
      </c>
      <c r="FI678">
        <v>0</v>
      </c>
      <c r="FJ678">
        <v>0</v>
      </c>
      <c r="FK678">
        <v>0</v>
      </c>
      <c r="FL678">
        <v>0</v>
      </c>
      <c r="FM678">
        <v>0</v>
      </c>
      <c r="FN678">
        <v>0</v>
      </c>
      <c r="FO678">
        <v>0</v>
      </c>
      <c r="FP678">
        <v>0</v>
      </c>
      <c r="FQ678">
        <v>0</v>
      </c>
      <c r="FR678">
        <v>0</v>
      </c>
      <c r="FS678">
        <v>0</v>
      </c>
      <c r="FT678">
        <v>0</v>
      </c>
      <c r="FU678">
        <v>0</v>
      </c>
      <c r="FV678">
        <v>0</v>
      </c>
      <c r="FW678">
        <v>0</v>
      </c>
      <c r="FX678">
        <v>0</v>
      </c>
      <c r="FY678">
        <v>0</v>
      </c>
      <c r="FZ678">
        <v>0</v>
      </c>
      <c r="GA678">
        <v>0</v>
      </c>
      <c r="GB678">
        <v>0</v>
      </c>
      <c r="GC678">
        <v>0</v>
      </c>
      <c r="GD678">
        <v>0</v>
      </c>
      <c r="GE678">
        <v>0</v>
      </c>
      <c r="GF678">
        <v>0</v>
      </c>
      <c r="GG678">
        <v>0</v>
      </c>
      <c r="GH678">
        <v>0</v>
      </c>
      <c r="GI678">
        <v>0</v>
      </c>
      <c r="GJ678">
        <v>0</v>
      </c>
      <c r="GK678">
        <v>0</v>
      </c>
      <c r="GL678">
        <v>0</v>
      </c>
      <c r="GM678">
        <v>0</v>
      </c>
      <c r="GN678">
        <v>0</v>
      </c>
      <c r="GO678">
        <v>0</v>
      </c>
      <c r="GP678">
        <v>0</v>
      </c>
      <c r="GQ678">
        <v>0</v>
      </c>
      <c r="GR678">
        <v>0</v>
      </c>
      <c r="GS678">
        <v>0</v>
      </c>
      <c r="GT678">
        <v>0</v>
      </c>
      <c r="GU678">
        <v>0</v>
      </c>
      <c r="GV678">
        <v>0</v>
      </c>
      <c r="GW678">
        <v>0</v>
      </c>
      <c r="GX678">
        <v>0</v>
      </c>
      <c r="GY678">
        <v>0</v>
      </c>
      <c r="GZ678">
        <v>0</v>
      </c>
      <c r="HA678">
        <v>0</v>
      </c>
      <c r="HB678">
        <v>0</v>
      </c>
      <c r="HC678">
        <v>0</v>
      </c>
      <c r="HD678">
        <v>0</v>
      </c>
      <c r="HE678">
        <v>0</v>
      </c>
      <c r="HF678">
        <v>0</v>
      </c>
      <c r="HG678">
        <v>0</v>
      </c>
      <c r="HH678">
        <v>0</v>
      </c>
      <c r="HI678">
        <v>549576</v>
      </c>
      <c r="HJ678">
        <v>0</v>
      </c>
      <c r="HK678">
        <v>0</v>
      </c>
      <c r="HL678">
        <v>0</v>
      </c>
      <c r="HM678">
        <v>0</v>
      </c>
      <c r="HN678">
        <v>0</v>
      </c>
      <c r="HO678">
        <v>0</v>
      </c>
      <c r="HP678">
        <v>0</v>
      </c>
      <c r="HQ678">
        <v>0</v>
      </c>
      <c r="HR678">
        <v>0</v>
      </c>
      <c r="HS678">
        <v>0</v>
      </c>
      <c r="HT678">
        <v>0</v>
      </c>
      <c r="HU678">
        <v>0</v>
      </c>
      <c r="HV678">
        <v>0</v>
      </c>
      <c r="HW678">
        <v>0</v>
      </c>
      <c r="HX678">
        <v>0</v>
      </c>
      <c r="HY678">
        <v>0</v>
      </c>
      <c r="HZ678">
        <v>0</v>
      </c>
      <c r="IA678">
        <v>0</v>
      </c>
      <c r="IB678">
        <v>0</v>
      </c>
      <c r="IC678">
        <v>0</v>
      </c>
      <c r="ID678">
        <v>0</v>
      </c>
      <c r="IE678">
        <v>0</v>
      </c>
      <c r="IF678">
        <v>0</v>
      </c>
      <c r="IG678">
        <v>0</v>
      </c>
      <c r="IH678">
        <v>0</v>
      </c>
      <c r="II678">
        <v>0</v>
      </c>
      <c r="IJ678">
        <v>0</v>
      </c>
      <c r="IK678">
        <v>0</v>
      </c>
      <c r="IL678">
        <v>0</v>
      </c>
      <c r="IM678">
        <v>0</v>
      </c>
      <c r="IN678">
        <v>0</v>
      </c>
      <c r="IO678">
        <v>0</v>
      </c>
      <c r="IP678">
        <v>0</v>
      </c>
    </row>
    <row r="679" spans="18:250" ht="16.5" hidden="1" customHeight="1">
      <c r="R679" s="95" t="s">
        <v>450</v>
      </c>
      <c r="S679" t="s">
        <v>1349</v>
      </c>
      <c r="T679">
        <v>2</v>
      </c>
      <c r="U679">
        <v>23</v>
      </c>
      <c r="V679" s="214" t="str">
        <f t="shared" ref="V679:V742" si="13">S679&amp;TEXT(T679,"00")&amp;TEXT(U679,"00")</f>
        <v>LTQ200223</v>
      </c>
      <c r="W679">
        <v>28203</v>
      </c>
      <c r="X679">
        <v>56406</v>
      </c>
      <c r="Y679">
        <v>84609</v>
      </c>
      <c r="Z679">
        <v>112812</v>
      </c>
      <c r="AA679">
        <v>141015</v>
      </c>
      <c r="AB679">
        <v>169218</v>
      </c>
      <c r="AC679">
        <v>197421</v>
      </c>
      <c r="AD679">
        <v>225624</v>
      </c>
      <c r="AE679">
        <v>253827</v>
      </c>
      <c r="AF679">
        <v>282030</v>
      </c>
      <c r="AG679">
        <v>310233</v>
      </c>
      <c r="AH679">
        <v>338436</v>
      </c>
      <c r="AI679">
        <v>366639</v>
      </c>
      <c r="AJ679">
        <v>394842</v>
      </c>
      <c r="AK679">
        <v>423045</v>
      </c>
      <c r="AL679">
        <v>451248</v>
      </c>
      <c r="AM679">
        <v>479451</v>
      </c>
      <c r="AN679">
        <v>507654</v>
      </c>
      <c r="AO679">
        <v>535857</v>
      </c>
      <c r="AP679">
        <v>564060</v>
      </c>
      <c r="AQ679">
        <v>564060</v>
      </c>
      <c r="AR679">
        <v>564060</v>
      </c>
      <c r="AS679">
        <v>564060</v>
      </c>
      <c r="AT679">
        <v>564060</v>
      </c>
      <c r="AU679">
        <v>564060</v>
      </c>
      <c r="AV679">
        <v>564060</v>
      </c>
      <c r="AW679">
        <v>564060</v>
      </c>
      <c r="AX679">
        <v>564060</v>
      </c>
      <c r="AY679">
        <v>564060</v>
      </c>
      <c r="AZ679">
        <v>564060</v>
      </c>
      <c r="BA679">
        <v>564060</v>
      </c>
      <c r="BB679">
        <v>564060</v>
      </c>
      <c r="BC679">
        <v>564060</v>
      </c>
      <c r="BD679">
        <v>564060</v>
      </c>
      <c r="BE679">
        <v>564060</v>
      </c>
      <c r="BF679">
        <v>564060</v>
      </c>
      <c r="BG679">
        <v>564060</v>
      </c>
      <c r="BH679">
        <v>564060</v>
      </c>
      <c r="BI679">
        <v>564060</v>
      </c>
      <c r="BJ679">
        <v>564060</v>
      </c>
      <c r="BK679">
        <v>564060</v>
      </c>
      <c r="BL679">
        <v>564060</v>
      </c>
      <c r="BM679">
        <v>564060</v>
      </c>
      <c r="BN679">
        <v>564060</v>
      </c>
      <c r="BO679">
        <v>564060</v>
      </c>
      <c r="BP679">
        <v>564060</v>
      </c>
      <c r="BQ679">
        <v>564060</v>
      </c>
      <c r="BR679">
        <v>564060</v>
      </c>
      <c r="BS679">
        <v>564060</v>
      </c>
      <c r="BT679">
        <v>564060</v>
      </c>
      <c r="BU679">
        <v>564060</v>
      </c>
      <c r="BV679">
        <v>564060</v>
      </c>
      <c r="BW679">
        <v>564060</v>
      </c>
      <c r="BX679">
        <v>564060</v>
      </c>
      <c r="BY679">
        <v>564060</v>
      </c>
      <c r="BZ679">
        <v>564060</v>
      </c>
      <c r="CA679">
        <v>564060</v>
      </c>
      <c r="CB679">
        <v>564060</v>
      </c>
      <c r="CC679">
        <v>564060</v>
      </c>
      <c r="CD679">
        <v>564060</v>
      </c>
      <c r="CE679">
        <v>564060</v>
      </c>
      <c r="CF679">
        <v>564060</v>
      </c>
      <c r="CG679">
        <v>564060</v>
      </c>
      <c r="CH679">
        <v>564060</v>
      </c>
      <c r="CI679">
        <v>564060</v>
      </c>
      <c r="CJ679">
        <v>564060</v>
      </c>
      <c r="CK679">
        <v>564060</v>
      </c>
      <c r="CL679">
        <v>564060</v>
      </c>
      <c r="CM679">
        <v>564060</v>
      </c>
      <c r="CN679">
        <v>564060</v>
      </c>
      <c r="CO679">
        <v>564060</v>
      </c>
      <c r="CP679">
        <v>564060</v>
      </c>
      <c r="CQ679">
        <v>564060</v>
      </c>
      <c r="CR679">
        <v>564060</v>
      </c>
      <c r="CS679">
        <v>564060</v>
      </c>
      <c r="CT679">
        <v>564060</v>
      </c>
      <c r="CU679">
        <v>564060</v>
      </c>
      <c r="CV679">
        <v>0</v>
      </c>
      <c r="CW679">
        <v>0</v>
      </c>
      <c r="CX679">
        <v>0</v>
      </c>
      <c r="CY679">
        <v>0</v>
      </c>
      <c r="CZ679">
        <v>0</v>
      </c>
      <c r="DA679">
        <v>0</v>
      </c>
      <c r="DB679">
        <v>0</v>
      </c>
      <c r="DC679">
        <v>0</v>
      </c>
      <c r="DD679">
        <v>0</v>
      </c>
      <c r="DE679">
        <v>0</v>
      </c>
      <c r="DF679">
        <v>0</v>
      </c>
      <c r="DG679">
        <v>0</v>
      </c>
      <c r="DH679">
        <v>0</v>
      </c>
      <c r="DI679">
        <v>0</v>
      </c>
      <c r="DJ679">
        <v>0</v>
      </c>
      <c r="DK679">
        <v>0</v>
      </c>
      <c r="DL679">
        <v>0</v>
      </c>
      <c r="DM679">
        <v>0</v>
      </c>
      <c r="DN679">
        <v>0</v>
      </c>
      <c r="DO679">
        <v>0</v>
      </c>
      <c r="DP679">
        <v>0</v>
      </c>
      <c r="DQ679">
        <v>0</v>
      </c>
      <c r="DR679">
        <v>0</v>
      </c>
      <c r="DS679">
        <v>0</v>
      </c>
      <c r="DT679">
        <v>0</v>
      </c>
      <c r="DU679">
        <v>0</v>
      </c>
      <c r="DV679">
        <v>0</v>
      </c>
      <c r="DW679">
        <v>0</v>
      </c>
      <c r="DX679">
        <v>0</v>
      </c>
      <c r="DY679">
        <v>0</v>
      </c>
      <c r="DZ679">
        <v>0</v>
      </c>
      <c r="EA679">
        <v>0</v>
      </c>
      <c r="EB679">
        <v>0</v>
      </c>
      <c r="EC679">
        <v>0</v>
      </c>
      <c r="EE679" s="95" t="s">
        <v>450</v>
      </c>
      <c r="EF679" t="s">
        <v>1349</v>
      </c>
      <c r="EG679">
        <v>2</v>
      </c>
      <c r="EH679">
        <v>23</v>
      </c>
      <c r="EI679" s="216" t="str">
        <f t="shared" ref="EI679:EI742" si="14">EF679&amp;TEXT(EG679,"00")&amp;TEXT(EH679,"00")</f>
        <v>LTQ200223</v>
      </c>
      <c r="EJ679">
        <v>0</v>
      </c>
      <c r="EK679">
        <v>0</v>
      </c>
      <c r="EL679">
        <v>0</v>
      </c>
      <c r="EM679">
        <v>0</v>
      </c>
      <c r="EN679">
        <v>0</v>
      </c>
      <c r="EO679">
        <v>0</v>
      </c>
      <c r="EP679">
        <v>0</v>
      </c>
      <c r="EQ679">
        <v>0</v>
      </c>
      <c r="ER679">
        <v>0</v>
      </c>
      <c r="ES679">
        <v>0</v>
      </c>
      <c r="ET679">
        <v>0</v>
      </c>
      <c r="EU679">
        <v>0</v>
      </c>
      <c r="EV679">
        <v>0</v>
      </c>
      <c r="EW679">
        <v>0</v>
      </c>
      <c r="EX679">
        <v>0</v>
      </c>
      <c r="EY679">
        <v>0</v>
      </c>
      <c r="EZ679">
        <v>0</v>
      </c>
      <c r="FA679">
        <v>0</v>
      </c>
      <c r="FB679">
        <v>0</v>
      </c>
      <c r="FC679">
        <v>0</v>
      </c>
      <c r="FD679">
        <v>0</v>
      </c>
      <c r="FE679">
        <v>0</v>
      </c>
      <c r="FF679">
        <v>0</v>
      </c>
      <c r="FG679">
        <v>0</v>
      </c>
      <c r="FH679">
        <v>0</v>
      </c>
      <c r="FI679">
        <v>0</v>
      </c>
      <c r="FJ679">
        <v>0</v>
      </c>
      <c r="FK679">
        <v>0</v>
      </c>
      <c r="FL679">
        <v>0</v>
      </c>
      <c r="FM679">
        <v>0</v>
      </c>
      <c r="FN679">
        <v>0</v>
      </c>
      <c r="FO679">
        <v>0</v>
      </c>
      <c r="FP679">
        <v>0</v>
      </c>
      <c r="FQ679">
        <v>0</v>
      </c>
      <c r="FR679">
        <v>0</v>
      </c>
      <c r="FS679">
        <v>0</v>
      </c>
      <c r="FT679">
        <v>0</v>
      </c>
      <c r="FU679">
        <v>0</v>
      </c>
      <c r="FV679">
        <v>0</v>
      </c>
      <c r="FW679">
        <v>0</v>
      </c>
      <c r="FX679">
        <v>0</v>
      </c>
      <c r="FY679">
        <v>0</v>
      </c>
      <c r="FZ679">
        <v>0</v>
      </c>
      <c r="GA679">
        <v>0</v>
      </c>
      <c r="GB679">
        <v>0</v>
      </c>
      <c r="GC679">
        <v>0</v>
      </c>
      <c r="GD679">
        <v>0</v>
      </c>
      <c r="GE679">
        <v>0</v>
      </c>
      <c r="GF679">
        <v>0</v>
      </c>
      <c r="GG679">
        <v>0</v>
      </c>
      <c r="GH679">
        <v>0</v>
      </c>
      <c r="GI679">
        <v>0</v>
      </c>
      <c r="GJ679">
        <v>0</v>
      </c>
      <c r="GK679">
        <v>0</v>
      </c>
      <c r="GL679">
        <v>0</v>
      </c>
      <c r="GM679">
        <v>0</v>
      </c>
      <c r="GN679">
        <v>0</v>
      </c>
      <c r="GO679">
        <v>0</v>
      </c>
      <c r="GP679">
        <v>0</v>
      </c>
      <c r="GQ679">
        <v>0</v>
      </c>
      <c r="GR679">
        <v>0</v>
      </c>
      <c r="GS679">
        <v>0</v>
      </c>
      <c r="GT679">
        <v>0</v>
      </c>
      <c r="GU679">
        <v>0</v>
      </c>
      <c r="GV679">
        <v>0</v>
      </c>
      <c r="GW679">
        <v>0</v>
      </c>
      <c r="GX679">
        <v>0</v>
      </c>
      <c r="GY679">
        <v>0</v>
      </c>
      <c r="GZ679">
        <v>0</v>
      </c>
      <c r="HA679">
        <v>0</v>
      </c>
      <c r="HB679">
        <v>0</v>
      </c>
      <c r="HC679">
        <v>0</v>
      </c>
      <c r="HD679">
        <v>0</v>
      </c>
      <c r="HE679">
        <v>0</v>
      </c>
      <c r="HF679">
        <v>0</v>
      </c>
      <c r="HG679">
        <v>0</v>
      </c>
      <c r="HH679">
        <v>564060</v>
      </c>
      <c r="HI679">
        <v>0</v>
      </c>
      <c r="HJ679">
        <v>0</v>
      </c>
      <c r="HK679">
        <v>0</v>
      </c>
      <c r="HL679">
        <v>0</v>
      </c>
      <c r="HM679">
        <v>0</v>
      </c>
      <c r="HN679">
        <v>0</v>
      </c>
      <c r="HO679">
        <v>0</v>
      </c>
      <c r="HP679">
        <v>0</v>
      </c>
      <c r="HQ679">
        <v>0</v>
      </c>
      <c r="HR679">
        <v>0</v>
      </c>
      <c r="HS679">
        <v>0</v>
      </c>
      <c r="HT679">
        <v>0</v>
      </c>
      <c r="HU679">
        <v>0</v>
      </c>
      <c r="HV679">
        <v>0</v>
      </c>
      <c r="HW679">
        <v>0</v>
      </c>
      <c r="HX679">
        <v>0</v>
      </c>
      <c r="HY679">
        <v>0</v>
      </c>
      <c r="HZ679">
        <v>0</v>
      </c>
      <c r="IA679">
        <v>0</v>
      </c>
      <c r="IB679">
        <v>0</v>
      </c>
      <c r="IC679">
        <v>0</v>
      </c>
      <c r="ID679">
        <v>0</v>
      </c>
      <c r="IE679">
        <v>0</v>
      </c>
      <c r="IF679">
        <v>0</v>
      </c>
      <c r="IG679">
        <v>0</v>
      </c>
      <c r="IH679">
        <v>0</v>
      </c>
      <c r="II679">
        <v>0</v>
      </c>
      <c r="IJ679">
        <v>0</v>
      </c>
      <c r="IK679">
        <v>0</v>
      </c>
      <c r="IL679">
        <v>0</v>
      </c>
      <c r="IM679">
        <v>0</v>
      </c>
      <c r="IN679">
        <v>0</v>
      </c>
      <c r="IO679">
        <v>0</v>
      </c>
      <c r="IP679">
        <v>0</v>
      </c>
    </row>
    <row r="680" spans="18:250" ht="16.5" hidden="1" customHeight="1">
      <c r="R680" s="95" t="s">
        <v>450</v>
      </c>
      <c r="S680" t="s">
        <v>1349</v>
      </c>
      <c r="T680">
        <v>2</v>
      </c>
      <c r="U680">
        <v>24</v>
      </c>
      <c r="V680" s="214" t="str">
        <f t="shared" si="13"/>
        <v>LTQ200224</v>
      </c>
      <c r="W680">
        <v>29029.200000000001</v>
      </c>
      <c r="X680">
        <v>58058.400000000001</v>
      </c>
      <c r="Y680">
        <v>87087.6</v>
      </c>
      <c r="Z680">
        <v>116116.8</v>
      </c>
      <c r="AA680">
        <v>145146</v>
      </c>
      <c r="AB680">
        <v>174175.2</v>
      </c>
      <c r="AC680">
        <v>203204.4</v>
      </c>
      <c r="AD680">
        <v>232233.60000000001</v>
      </c>
      <c r="AE680">
        <v>261262.8</v>
      </c>
      <c r="AF680">
        <v>290292</v>
      </c>
      <c r="AG680">
        <v>319321.2</v>
      </c>
      <c r="AH680">
        <v>348350.4</v>
      </c>
      <c r="AI680">
        <v>377379.6</v>
      </c>
      <c r="AJ680">
        <v>406408.8</v>
      </c>
      <c r="AK680">
        <v>435438</v>
      </c>
      <c r="AL680">
        <v>464467.20000000001</v>
      </c>
      <c r="AM680">
        <v>493496.4</v>
      </c>
      <c r="AN680">
        <v>522525.6</v>
      </c>
      <c r="AO680">
        <v>551554.80000000005</v>
      </c>
      <c r="AP680">
        <v>580584</v>
      </c>
      <c r="AQ680">
        <v>580584</v>
      </c>
      <c r="AR680">
        <v>580584</v>
      </c>
      <c r="AS680">
        <v>580584</v>
      </c>
      <c r="AT680">
        <v>580584</v>
      </c>
      <c r="AU680">
        <v>580584</v>
      </c>
      <c r="AV680">
        <v>580584</v>
      </c>
      <c r="AW680">
        <v>580584</v>
      </c>
      <c r="AX680">
        <v>580584</v>
      </c>
      <c r="AY680">
        <v>580584</v>
      </c>
      <c r="AZ680">
        <v>580584</v>
      </c>
      <c r="BA680">
        <v>580584</v>
      </c>
      <c r="BB680">
        <v>580584</v>
      </c>
      <c r="BC680">
        <v>580584</v>
      </c>
      <c r="BD680">
        <v>580584</v>
      </c>
      <c r="BE680">
        <v>580584</v>
      </c>
      <c r="BF680">
        <v>580584</v>
      </c>
      <c r="BG680">
        <v>580584</v>
      </c>
      <c r="BH680">
        <v>580584</v>
      </c>
      <c r="BI680">
        <v>580584</v>
      </c>
      <c r="BJ680">
        <v>580584</v>
      </c>
      <c r="BK680">
        <v>580584</v>
      </c>
      <c r="BL680">
        <v>580584</v>
      </c>
      <c r="BM680">
        <v>580584</v>
      </c>
      <c r="BN680">
        <v>580584</v>
      </c>
      <c r="BO680">
        <v>580584</v>
      </c>
      <c r="BP680">
        <v>580584</v>
      </c>
      <c r="BQ680">
        <v>580584</v>
      </c>
      <c r="BR680">
        <v>580584</v>
      </c>
      <c r="BS680">
        <v>580584</v>
      </c>
      <c r="BT680">
        <v>580584</v>
      </c>
      <c r="BU680">
        <v>580584</v>
      </c>
      <c r="BV680">
        <v>580584</v>
      </c>
      <c r="BW680">
        <v>580584</v>
      </c>
      <c r="BX680">
        <v>580584</v>
      </c>
      <c r="BY680">
        <v>580584</v>
      </c>
      <c r="BZ680">
        <v>580584</v>
      </c>
      <c r="CA680">
        <v>580584</v>
      </c>
      <c r="CB680">
        <v>580584</v>
      </c>
      <c r="CC680">
        <v>580584</v>
      </c>
      <c r="CD680">
        <v>580584</v>
      </c>
      <c r="CE680">
        <v>580584</v>
      </c>
      <c r="CF680">
        <v>580584</v>
      </c>
      <c r="CG680">
        <v>580584</v>
      </c>
      <c r="CH680">
        <v>580584</v>
      </c>
      <c r="CI680">
        <v>580584</v>
      </c>
      <c r="CJ680">
        <v>580584</v>
      </c>
      <c r="CK680">
        <v>580584</v>
      </c>
      <c r="CL680">
        <v>580584</v>
      </c>
      <c r="CM680">
        <v>580584</v>
      </c>
      <c r="CN680">
        <v>580584</v>
      </c>
      <c r="CO680">
        <v>580584</v>
      </c>
      <c r="CP680">
        <v>580584</v>
      </c>
      <c r="CQ680">
        <v>580584</v>
      </c>
      <c r="CR680">
        <v>580584</v>
      </c>
      <c r="CS680">
        <v>580584</v>
      </c>
      <c r="CT680">
        <v>580584</v>
      </c>
      <c r="CU680">
        <v>0</v>
      </c>
      <c r="CV680">
        <v>0</v>
      </c>
      <c r="CW680">
        <v>0</v>
      </c>
      <c r="CX680">
        <v>0</v>
      </c>
      <c r="CY680">
        <v>0</v>
      </c>
      <c r="CZ680">
        <v>0</v>
      </c>
      <c r="DA680">
        <v>0</v>
      </c>
      <c r="DB680">
        <v>0</v>
      </c>
      <c r="DC680">
        <v>0</v>
      </c>
      <c r="DD680">
        <v>0</v>
      </c>
      <c r="DE680">
        <v>0</v>
      </c>
      <c r="DF680">
        <v>0</v>
      </c>
      <c r="DG680">
        <v>0</v>
      </c>
      <c r="DH680">
        <v>0</v>
      </c>
      <c r="DI680">
        <v>0</v>
      </c>
      <c r="DJ680">
        <v>0</v>
      </c>
      <c r="DK680">
        <v>0</v>
      </c>
      <c r="DL680">
        <v>0</v>
      </c>
      <c r="DM680">
        <v>0</v>
      </c>
      <c r="DN680">
        <v>0</v>
      </c>
      <c r="DO680">
        <v>0</v>
      </c>
      <c r="DP680">
        <v>0</v>
      </c>
      <c r="DQ680">
        <v>0</v>
      </c>
      <c r="DR680">
        <v>0</v>
      </c>
      <c r="DS680">
        <v>0</v>
      </c>
      <c r="DT680">
        <v>0</v>
      </c>
      <c r="DU680">
        <v>0</v>
      </c>
      <c r="DV680">
        <v>0</v>
      </c>
      <c r="DW680">
        <v>0</v>
      </c>
      <c r="DX680">
        <v>0</v>
      </c>
      <c r="DY680">
        <v>0</v>
      </c>
      <c r="DZ680">
        <v>0</v>
      </c>
      <c r="EA680">
        <v>0</v>
      </c>
      <c r="EB680">
        <v>0</v>
      </c>
      <c r="EC680">
        <v>0</v>
      </c>
      <c r="EE680" s="95" t="s">
        <v>450</v>
      </c>
      <c r="EF680" t="s">
        <v>1349</v>
      </c>
      <c r="EG680">
        <v>2</v>
      </c>
      <c r="EH680">
        <v>24</v>
      </c>
      <c r="EI680" s="216" t="str">
        <f t="shared" si="14"/>
        <v>LTQ200224</v>
      </c>
      <c r="EJ680">
        <v>0</v>
      </c>
      <c r="EK680">
        <v>0</v>
      </c>
      <c r="EL680">
        <v>0</v>
      </c>
      <c r="EM680">
        <v>0</v>
      </c>
      <c r="EN680">
        <v>0</v>
      </c>
      <c r="EO680">
        <v>0</v>
      </c>
      <c r="EP680">
        <v>0</v>
      </c>
      <c r="EQ680">
        <v>0</v>
      </c>
      <c r="ER680">
        <v>0</v>
      </c>
      <c r="ES680">
        <v>0</v>
      </c>
      <c r="ET680">
        <v>0</v>
      </c>
      <c r="EU680">
        <v>0</v>
      </c>
      <c r="EV680">
        <v>0</v>
      </c>
      <c r="EW680">
        <v>0</v>
      </c>
      <c r="EX680">
        <v>0</v>
      </c>
      <c r="EY680">
        <v>0</v>
      </c>
      <c r="EZ680">
        <v>0</v>
      </c>
      <c r="FA680">
        <v>0</v>
      </c>
      <c r="FB680">
        <v>0</v>
      </c>
      <c r="FC680">
        <v>0</v>
      </c>
      <c r="FD680">
        <v>0</v>
      </c>
      <c r="FE680">
        <v>0</v>
      </c>
      <c r="FF680">
        <v>0</v>
      </c>
      <c r="FG680">
        <v>0</v>
      </c>
      <c r="FH680">
        <v>0</v>
      </c>
      <c r="FI680">
        <v>0</v>
      </c>
      <c r="FJ680">
        <v>0</v>
      </c>
      <c r="FK680">
        <v>0</v>
      </c>
      <c r="FL680">
        <v>0</v>
      </c>
      <c r="FM680">
        <v>0</v>
      </c>
      <c r="FN680">
        <v>0</v>
      </c>
      <c r="FO680">
        <v>0</v>
      </c>
      <c r="FP680">
        <v>0</v>
      </c>
      <c r="FQ680">
        <v>0</v>
      </c>
      <c r="FR680">
        <v>0</v>
      </c>
      <c r="FS680">
        <v>0</v>
      </c>
      <c r="FT680">
        <v>0</v>
      </c>
      <c r="FU680">
        <v>0</v>
      </c>
      <c r="FV680">
        <v>0</v>
      </c>
      <c r="FW680">
        <v>0</v>
      </c>
      <c r="FX680">
        <v>0</v>
      </c>
      <c r="FY680">
        <v>0</v>
      </c>
      <c r="FZ680">
        <v>0</v>
      </c>
      <c r="GA680">
        <v>0</v>
      </c>
      <c r="GB680">
        <v>0</v>
      </c>
      <c r="GC680">
        <v>0</v>
      </c>
      <c r="GD680">
        <v>0</v>
      </c>
      <c r="GE680">
        <v>0</v>
      </c>
      <c r="GF680">
        <v>0</v>
      </c>
      <c r="GG680">
        <v>0</v>
      </c>
      <c r="GH680">
        <v>0</v>
      </c>
      <c r="GI680">
        <v>0</v>
      </c>
      <c r="GJ680">
        <v>0</v>
      </c>
      <c r="GK680">
        <v>0</v>
      </c>
      <c r="GL680">
        <v>0</v>
      </c>
      <c r="GM680">
        <v>0</v>
      </c>
      <c r="GN680">
        <v>0</v>
      </c>
      <c r="GO680">
        <v>0</v>
      </c>
      <c r="GP680">
        <v>0</v>
      </c>
      <c r="GQ680">
        <v>0</v>
      </c>
      <c r="GR680">
        <v>0</v>
      </c>
      <c r="GS680">
        <v>0</v>
      </c>
      <c r="GT680">
        <v>0</v>
      </c>
      <c r="GU680">
        <v>0</v>
      </c>
      <c r="GV680">
        <v>0</v>
      </c>
      <c r="GW680">
        <v>0</v>
      </c>
      <c r="GX680">
        <v>0</v>
      </c>
      <c r="GY680">
        <v>0</v>
      </c>
      <c r="GZ680">
        <v>0</v>
      </c>
      <c r="HA680">
        <v>0</v>
      </c>
      <c r="HB680">
        <v>0</v>
      </c>
      <c r="HC680">
        <v>0</v>
      </c>
      <c r="HD680">
        <v>0</v>
      </c>
      <c r="HE680">
        <v>0</v>
      </c>
      <c r="HF680">
        <v>0</v>
      </c>
      <c r="HG680">
        <v>580584</v>
      </c>
      <c r="HH680">
        <v>0</v>
      </c>
      <c r="HI680">
        <v>0</v>
      </c>
      <c r="HJ680">
        <v>0</v>
      </c>
      <c r="HK680">
        <v>0</v>
      </c>
      <c r="HL680">
        <v>0</v>
      </c>
      <c r="HM680">
        <v>0</v>
      </c>
      <c r="HN680">
        <v>0</v>
      </c>
      <c r="HO680">
        <v>0</v>
      </c>
      <c r="HP680">
        <v>0</v>
      </c>
      <c r="HQ680">
        <v>0</v>
      </c>
      <c r="HR680">
        <v>0</v>
      </c>
      <c r="HS680">
        <v>0</v>
      </c>
      <c r="HT680">
        <v>0</v>
      </c>
      <c r="HU680">
        <v>0</v>
      </c>
      <c r="HV680">
        <v>0</v>
      </c>
      <c r="HW680">
        <v>0</v>
      </c>
      <c r="HX680">
        <v>0</v>
      </c>
      <c r="HY680">
        <v>0</v>
      </c>
      <c r="HZ680">
        <v>0</v>
      </c>
      <c r="IA680">
        <v>0</v>
      </c>
      <c r="IB680">
        <v>0</v>
      </c>
      <c r="IC680">
        <v>0</v>
      </c>
      <c r="ID680">
        <v>0</v>
      </c>
      <c r="IE680">
        <v>0</v>
      </c>
      <c r="IF680">
        <v>0</v>
      </c>
      <c r="IG680">
        <v>0</v>
      </c>
      <c r="IH680">
        <v>0</v>
      </c>
      <c r="II680">
        <v>0</v>
      </c>
      <c r="IJ680">
        <v>0</v>
      </c>
      <c r="IK680">
        <v>0</v>
      </c>
      <c r="IL680">
        <v>0</v>
      </c>
      <c r="IM680">
        <v>0</v>
      </c>
      <c r="IN680">
        <v>0</v>
      </c>
      <c r="IO680">
        <v>0</v>
      </c>
      <c r="IP680">
        <v>0</v>
      </c>
    </row>
    <row r="681" spans="18:250" ht="16.5" hidden="1" customHeight="1">
      <c r="R681" s="95" t="s">
        <v>450</v>
      </c>
      <c r="S681" t="s">
        <v>1349</v>
      </c>
      <c r="T681">
        <v>2</v>
      </c>
      <c r="U681">
        <v>25</v>
      </c>
      <c r="V681" s="214" t="str">
        <f t="shared" si="13"/>
        <v>LTQ200225</v>
      </c>
      <c r="W681">
        <v>29651.4</v>
      </c>
      <c r="X681">
        <v>59302.8</v>
      </c>
      <c r="Y681">
        <v>88954.2</v>
      </c>
      <c r="Z681">
        <v>118605.6</v>
      </c>
      <c r="AA681">
        <v>148257</v>
      </c>
      <c r="AB681">
        <v>177908.4</v>
      </c>
      <c r="AC681">
        <v>207559.8</v>
      </c>
      <c r="AD681">
        <v>237211.2</v>
      </c>
      <c r="AE681">
        <v>266862.59999999998</v>
      </c>
      <c r="AF681">
        <v>296514</v>
      </c>
      <c r="AG681">
        <v>326165.40000000002</v>
      </c>
      <c r="AH681">
        <v>355816.8</v>
      </c>
      <c r="AI681">
        <v>385468.2</v>
      </c>
      <c r="AJ681">
        <v>415119.6</v>
      </c>
      <c r="AK681">
        <v>444771</v>
      </c>
      <c r="AL681">
        <v>474422.4</v>
      </c>
      <c r="AM681">
        <v>504073.8</v>
      </c>
      <c r="AN681">
        <v>533725.19999999995</v>
      </c>
      <c r="AO681">
        <v>563376.6</v>
      </c>
      <c r="AP681">
        <v>593028</v>
      </c>
      <c r="AQ681">
        <v>593028</v>
      </c>
      <c r="AR681">
        <v>593028</v>
      </c>
      <c r="AS681">
        <v>593028</v>
      </c>
      <c r="AT681">
        <v>593028</v>
      </c>
      <c r="AU681">
        <v>593028</v>
      </c>
      <c r="AV681">
        <v>593028</v>
      </c>
      <c r="AW681">
        <v>593028</v>
      </c>
      <c r="AX681">
        <v>593028</v>
      </c>
      <c r="AY681">
        <v>593028</v>
      </c>
      <c r="AZ681">
        <v>593028</v>
      </c>
      <c r="BA681">
        <v>593028</v>
      </c>
      <c r="BB681">
        <v>593028</v>
      </c>
      <c r="BC681">
        <v>593028</v>
      </c>
      <c r="BD681">
        <v>593028</v>
      </c>
      <c r="BE681">
        <v>593028</v>
      </c>
      <c r="BF681">
        <v>593028</v>
      </c>
      <c r="BG681">
        <v>593028</v>
      </c>
      <c r="BH681">
        <v>593028</v>
      </c>
      <c r="BI681">
        <v>593028</v>
      </c>
      <c r="BJ681">
        <v>593028</v>
      </c>
      <c r="BK681">
        <v>593028</v>
      </c>
      <c r="BL681">
        <v>593028</v>
      </c>
      <c r="BM681">
        <v>593028</v>
      </c>
      <c r="BN681">
        <v>593028</v>
      </c>
      <c r="BO681">
        <v>593028</v>
      </c>
      <c r="BP681">
        <v>593028</v>
      </c>
      <c r="BQ681">
        <v>593028</v>
      </c>
      <c r="BR681">
        <v>593028</v>
      </c>
      <c r="BS681">
        <v>593028</v>
      </c>
      <c r="BT681">
        <v>593028</v>
      </c>
      <c r="BU681">
        <v>593028</v>
      </c>
      <c r="BV681">
        <v>593028</v>
      </c>
      <c r="BW681">
        <v>593028</v>
      </c>
      <c r="BX681">
        <v>593028</v>
      </c>
      <c r="BY681">
        <v>593028</v>
      </c>
      <c r="BZ681">
        <v>593028</v>
      </c>
      <c r="CA681">
        <v>593028</v>
      </c>
      <c r="CB681">
        <v>593028</v>
      </c>
      <c r="CC681">
        <v>593028</v>
      </c>
      <c r="CD681">
        <v>593028</v>
      </c>
      <c r="CE681">
        <v>593028</v>
      </c>
      <c r="CF681">
        <v>593028</v>
      </c>
      <c r="CG681">
        <v>593028</v>
      </c>
      <c r="CH681">
        <v>593028</v>
      </c>
      <c r="CI681">
        <v>593028</v>
      </c>
      <c r="CJ681">
        <v>593028</v>
      </c>
      <c r="CK681">
        <v>593028</v>
      </c>
      <c r="CL681">
        <v>593028</v>
      </c>
      <c r="CM681">
        <v>593028</v>
      </c>
      <c r="CN681">
        <v>593028</v>
      </c>
      <c r="CO681">
        <v>593028</v>
      </c>
      <c r="CP681">
        <v>593028</v>
      </c>
      <c r="CQ681">
        <v>593028</v>
      </c>
      <c r="CR681">
        <v>593028</v>
      </c>
      <c r="CS681">
        <v>593028</v>
      </c>
      <c r="CT681">
        <v>0</v>
      </c>
      <c r="CU681">
        <v>0</v>
      </c>
      <c r="CV681">
        <v>0</v>
      </c>
      <c r="CW681">
        <v>0</v>
      </c>
      <c r="CX681">
        <v>0</v>
      </c>
      <c r="CY681">
        <v>0</v>
      </c>
      <c r="CZ681">
        <v>0</v>
      </c>
      <c r="DA681">
        <v>0</v>
      </c>
      <c r="DB681">
        <v>0</v>
      </c>
      <c r="DC681">
        <v>0</v>
      </c>
      <c r="DD681">
        <v>0</v>
      </c>
      <c r="DE681">
        <v>0</v>
      </c>
      <c r="DF681">
        <v>0</v>
      </c>
      <c r="DG681">
        <v>0</v>
      </c>
      <c r="DH681">
        <v>0</v>
      </c>
      <c r="DI681">
        <v>0</v>
      </c>
      <c r="DJ681">
        <v>0</v>
      </c>
      <c r="DK681">
        <v>0</v>
      </c>
      <c r="DL681">
        <v>0</v>
      </c>
      <c r="DM681">
        <v>0</v>
      </c>
      <c r="DN681">
        <v>0</v>
      </c>
      <c r="DO681">
        <v>0</v>
      </c>
      <c r="DP681">
        <v>0</v>
      </c>
      <c r="DQ681">
        <v>0</v>
      </c>
      <c r="DR681">
        <v>0</v>
      </c>
      <c r="DS681">
        <v>0</v>
      </c>
      <c r="DT681">
        <v>0</v>
      </c>
      <c r="DU681">
        <v>0</v>
      </c>
      <c r="DV681">
        <v>0</v>
      </c>
      <c r="DW681">
        <v>0</v>
      </c>
      <c r="DX681">
        <v>0</v>
      </c>
      <c r="DY681">
        <v>0</v>
      </c>
      <c r="DZ681">
        <v>0</v>
      </c>
      <c r="EA681">
        <v>0</v>
      </c>
      <c r="EB681">
        <v>0</v>
      </c>
      <c r="EC681">
        <v>0</v>
      </c>
      <c r="EE681" s="95" t="s">
        <v>450</v>
      </c>
      <c r="EF681" t="s">
        <v>1349</v>
      </c>
      <c r="EG681">
        <v>2</v>
      </c>
      <c r="EH681">
        <v>25</v>
      </c>
      <c r="EI681" s="216" t="str">
        <f t="shared" si="14"/>
        <v>LTQ200225</v>
      </c>
      <c r="EJ681">
        <v>0</v>
      </c>
      <c r="EK681">
        <v>0</v>
      </c>
      <c r="EL681">
        <v>0</v>
      </c>
      <c r="EM681">
        <v>0</v>
      </c>
      <c r="EN681">
        <v>0</v>
      </c>
      <c r="EO681">
        <v>0</v>
      </c>
      <c r="EP681">
        <v>0</v>
      </c>
      <c r="EQ681">
        <v>0</v>
      </c>
      <c r="ER681">
        <v>0</v>
      </c>
      <c r="ES681">
        <v>0</v>
      </c>
      <c r="ET681">
        <v>0</v>
      </c>
      <c r="EU681">
        <v>0</v>
      </c>
      <c r="EV681">
        <v>0</v>
      </c>
      <c r="EW681">
        <v>0</v>
      </c>
      <c r="EX681">
        <v>0</v>
      </c>
      <c r="EY681">
        <v>0</v>
      </c>
      <c r="EZ681">
        <v>0</v>
      </c>
      <c r="FA681">
        <v>0</v>
      </c>
      <c r="FB681">
        <v>0</v>
      </c>
      <c r="FC681">
        <v>0</v>
      </c>
      <c r="FD681">
        <v>0</v>
      </c>
      <c r="FE681">
        <v>0</v>
      </c>
      <c r="FF681">
        <v>0</v>
      </c>
      <c r="FG681">
        <v>0</v>
      </c>
      <c r="FH681">
        <v>0</v>
      </c>
      <c r="FI681">
        <v>0</v>
      </c>
      <c r="FJ681">
        <v>0</v>
      </c>
      <c r="FK681">
        <v>0</v>
      </c>
      <c r="FL681">
        <v>0</v>
      </c>
      <c r="FM681">
        <v>0</v>
      </c>
      <c r="FN681">
        <v>0</v>
      </c>
      <c r="FO681">
        <v>0</v>
      </c>
      <c r="FP681">
        <v>0</v>
      </c>
      <c r="FQ681">
        <v>0</v>
      </c>
      <c r="FR681">
        <v>0</v>
      </c>
      <c r="FS681">
        <v>0</v>
      </c>
      <c r="FT681">
        <v>0</v>
      </c>
      <c r="FU681">
        <v>0</v>
      </c>
      <c r="FV681">
        <v>0</v>
      </c>
      <c r="FW681">
        <v>0</v>
      </c>
      <c r="FX681">
        <v>0</v>
      </c>
      <c r="FY681">
        <v>0</v>
      </c>
      <c r="FZ681">
        <v>0</v>
      </c>
      <c r="GA681">
        <v>0</v>
      </c>
      <c r="GB681">
        <v>0</v>
      </c>
      <c r="GC681">
        <v>0</v>
      </c>
      <c r="GD681">
        <v>0</v>
      </c>
      <c r="GE681">
        <v>0</v>
      </c>
      <c r="GF681">
        <v>0</v>
      </c>
      <c r="GG681">
        <v>0</v>
      </c>
      <c r="GH681">
        <v>0</v>
      </c>
      <c r="GI681">
        <v>0</v>
      </c>
      <c r="GJ681">
        <v>0</v>
      </c>
      <c r="GK681">
        <v>0</v>
      </c>
      <c r="GL681">
        <v>0</v>
      </c>
      <c r="GM681">
        <v>0</v>
      </c>
      <c r="GN681">
        <v>0</v>
      </c>
      <c r="GO681">
        <v>0</v>
      </c>
      <c r="GP681">
        <v>0</v>
      </c>
      <c r="GQ681">
        <v>0</v>
      </c>
      <c r="GR681">
        <v>0</v>
      </c>
      <c r="GS681">
        <v>0</v>
      </c>
      <c r="GT681">
        <v>0</v>
      </c>
      <c r="GU681">
        <v>0</v>
      </c>
      <c r="GV681">
        <v>0</v>
      </c>
      <c r="GW681">
        <v>0</v>
      </c>
      <c r="GX681">
        <v>0</v>
      </c>
      <c r="GY681">
        <v>0</v>
      </c>
      <c r="GZ681">
        <v>0</v>
      </c>
      <c r="HA681">
        <v>0</v>
      </c>
      <c r="HB681">
        <v>0</v>
      </c>
      <c r="HC681">
        <v>0</v>
      </c>
      <c r="HD681">
        <v>0</v>
      </c>
      <c r="HE681">
        <v>0</v>
      </c>
      <c r="HF681">
        <v>593028</v>
      </c>
      <c r="HG681">
        <v>0</v>
      </c>
      <c r="HH681">
        <v>0</v>
      </c>
      <c r="HI681">
        <v>0</v>
      </c>
      <c r="HJ681">
        <v>0</v>
      </c>
      <c r="HK681">
        <v>0</v>
      </c>
      <c r="HL681">
        <v>0</v>
      </c>
      <c r="HM681">
        <v>0</v>
      </c>
      <c r="HN681">
        <v>0</v>
      </c>
      <c r="HO681">
        <v>0</v>
      </c>
      <c r="HP681">
        <v>0</v>
      </c>
      <c r="HQ681">
        <v>0</v>
      </c>
      <c r="HR681">
        <v>0</v>
      </c>
      <c r="HS681">
        <v>0</v>
      </c>
      <c r="HT681">
        <v>0</v>
      </c>
      <c r="HU681">
        <v>0</v>
      </c>
      <c r="HV681">
        <v>0</v>
      </c>
      <c r="HW681">
        <v>0</v>
      </c>
      <c r="HX681">
        <v>0</v>
      </c>
      <c r="HY681">
        <v>0</v>
      </c>
      <c r="HZ681">
        <v>0</v>
      </c>
      <c r="IA681">
        <v>0</v>
      </c>
      <c r="IB681">
        <v>0</v>
      </c>
      <c r="IC681">
        <v>0</v>
      </c>
      <c r="ID681">
        <v>0</v>
      </c>
      <c r="IE681">
        <v>0</v>
      </c>
      <c r="IF681">
        <v>0</v>
      </c>
      <c r="IG681">
        <v>0</v>
      </c>
      <c r="IH681">
        <v>0</v>
      </c>
      <c r="II681">
        <v>0</v>
      </c>
      <c r="IJ681">
        <v>0</v>
      </c>
      <c r="IK681">
        <v>0</v>
      </c>
      <c r="IL681">
        <v>0</v>
      </c>
      <c r="IM681">
        <v>0</v>
      </c>
      <c r="IN681">
        <v>0</v>
      </c>
      <c r="IO681">
        <v>0</v>
      </c>
      <c r="IP681">
        <v>0</v>
      </c>
    </row>
    <row r="682" spans="18:250" ht="16.5" hidden="1" customHeight="1">
      <c r="R682" s="95" t="s">
        <v>450</v>
      </c>
      <c r="S682" t="s">
        <v>1349</v>
      </c>
      <c r="T682">
        <v>2</v>
      </c>
      <c r="U682">
        <v>26</v>
      </c>
      <c r="V682" s="214" t="str">
        <f t="shared" si="13"/>
        <v>LTQ200226</v>
      </c>
      <c r="W682">
        <v>30375.599999999999</v>
      </c>
      <c r="X682">
        <v>60751.199999999997</v>
      </c>
      <c r="Y682">
        <v>91126.8</v>
      </c>
      <c r="Z682">
        <v>121502.39999999999</v>
      </c>
      <c r="AA682">
        <v>151878</v>
      </c>
      <c r="AB682">
        <v>182253.6</v>
      </c>
      <c r="AC682">
        <v>212629.2</v>
      </c>
      <c r="AD682">
        <v>243004.79999999999</v>
      </c>
      <c r="AE682">
        <v>273380.40000000002</v>
      </c>
      <c r="AF682">
        <v>303756</v>
      </c>
      <c r="AG682">
        <v>334131.59999999998</v>
      </c>
      <c r="AH682">
        <v>364507.2</v>
      </c>
      <c r="AI682">
        <v>394882.8</v>
      </c>
      <c r="AJ682">
        <v>425258.4</v>
      </c>
      <c r="AK682">
        <v>455634</v>
      </c>
      <c r="AL682">
        <v>486009.59999999998</v>
      </c>
      <c r="AM682">
        <v>516385.2</v>
      </c>
      <c r="AN682">
        <v>546760.80000000005</v>
      </c>
      <c r="AO682">
        <v>577136.4</v>
      </c>
      <c r="AP682">
        <v>607512</v>
      </c>
      <c r="AQ682">
        <v>607512</v>
      </c>
      <c r="AR682">
        <v>607512</v>
      </c>
      <c r="AS682">
        <v>607512</v>
      </c>
      <c r="AT682">
        <v>607512</v>
      </c>
      <c r="AU682">
        <v>607512</v>
      </c>
      <c r="AV682">
        <v>607512</v>
      </c>
      <c r="AW682">
        <v>607512</v>
      </c>
      <c r="AX682">
        <v>607512</v>
      </c>
      <c r="AY682">
        <v>607512</v>
      </c>
      <c r="AZ682">
        <v>607512</v>
      </c>
      <c r="BA682">
        <v>607512</v>
      </c>
      <c r="BB682">
        <v>607512</v>
      </c>
      <c r="BC682">
        <v>607512</v>
      </c>
      <c r="BD682">
        <v>607512</v>
      </c>
      <c r="BE682">
        <v>607512</v>
      </c>
      <c r="BF682">
        <v>607512</v>
      </c>
      <c r="BG682">
        <v>607512</v>
      </c>
      <c r="BH682">
        <v>607512</v>
      </c>
      <c r="BI682">
        <v>607512</v>
      </c>
      <c r="BJ682">
        <v>607512</v>
      </c>
      <c r="BK682">
        <v>607512</v>
      </c>
      <c r="BL682">
        <v>607512</v>
      </c>
      <c r="BM682">
        <v>607512</v>
      </c>
      <c r="BN682">
        <v>607512</v>
      </c>
      <c r="BO682">
        <v>607512</v>
      </c>
      <c r="BP682">
        <v>607512</v>
      </c>
      <c r="BQ682">
        <v>607512</v>
      </c>
      <c r="BR682">
        <v>607512</v>
      </c>
      <c r="BS682">
        <v>607512</v>
      </c>
      <c r="BT682">
        <v>607512</v>
      </c>
      <c r="BU682">
        <v>607512</v>
      </c>
      <c r="BV682">
        <v>607512</v>
      </c>
      <c r="BW682">
        <v>607512</v>
      </c>
      <c r="BX682">
        <v>607512</v>
      </c>
      <c r="BY682">
        <v>607512</v>
      </c>
      <c r="BZ682">
        <v>607512</v>
      </c>
      <c r="CA682">
        <v>607512</v>
      </c>
      <c r="CB682">
        <v>607512</v>
      </c>
      <c r="CC682">
        <v>607512</v>
      </c>
      <c r="CD682">
        <v>607512</v>
      </c>
      <c r="CE682">
        <v>607512</v>
      </c>
      <c r="CF682">
        <v>607512</v>
      </c>
      <c r="CG682">
        <v>607512</v>
      </c>
      <c r="CH682">
        <v>607512</v>
      </c>
      <c r="CI682">
        <v>607512</v>
      </c>
      <c r="CJ682">
        <v>607512</v>
      </c>
      <c r="CK682">
        <v>607512</v>
      </c>
      <c r="CL682">
        <v>607512</v>
      </c>
      <c r="CM682">
        <v>607512</v>
      </c>
      <c r="CN682">
        <v>607512</v>
      </c>
      <c r="CO682">
        <v>607512</v>
      </c>
      <c r="CP682">
        <v>607512</v>
      </c>
      <c r="CQ682">
        <v>607512</v>
      </c>
      <c r="CR682">
        <v>607512</v>
      </c>
      <c r="CS682">
        <v>0</v>
      </c>
      <c r="CT682">
        <v>0</v>
      </c>
      <c r="CU682">
        <v>0</v>
      </c>
      <c r="CV682">
        <v>0</v>
      </c>
      <c r="CW682">
        <v>0</v>
      </c>
      <c r="CX682">
        <v>0</v>
      </c>
      <c r="CY682">
        <v>0</v>
      </c>
      <c r="CZ682">
        <v>0</v>
      </c>
      <c r="DA682">
        <v>0</v>
      </c>
      <c r="DB682">
        <v>0</v>
      </c>
      <c r="DC682">
        <v>0</v>
      </c>
      <c r="DD682">
        <v>0</v>
      </c>
      <c r="DE682">
        <v>0</v>
      </c>
      <c r="DF682">
        <v>0</v>
      </c>
      <c r="DG682">
        <v>0</v>
      </c>
      <c r="DH682">
        <v>0</v>
      </c>
      <c r="DI682">
        <v>0</v>
      </c>
      <c r="DJ682">
        <v>0</v>
      </c>
      <c r="DK682">
        <v>0</v>
      </c>
      <c r="DL682">
        <v>0</v>
      </c>
      <c r="DM682">
        <v>0</v>
      </c>
      <c r="DN682">
        <v>0</v>
      </c>
      <c r="DO682">
        <v>0</v>
      </c>
      <c r="DP682">
        <v>0</v>
      </c>
      <c r="DQ682">
        <v>0</v>
      </c>
      <c r="DR682">
        <v>0</v>
      </c>
      <c r="DS682">
        <v>0</v>
      </c>
      <c r="DT682">
        <v>0</v>
      </c>
      <c r="DU682">
        <v>0</v>
      </c>
      <c r="DV682">
        <v>0</v>
      </c>
      <c r="DW682">
        <v>0</v>
      </c>
      <c r="DX682">
        <v>0</v>
      </c>
      <c r="DY682">
        <v>0</v>
      </c>
      <c r="DZ682">
        <v>0</v>
      </c>
      <c r="EA682">
        <v>0</v>
      </c>
      <c r="EB682">
        <v>0</v>
      </c>
      <c r="EC682">
        <v>0</v>
      </c>
      <c r="EE682" s="95" t="s">
        <v>450</v>
      </c>
      <c r="EF682" t="s">
        <v>1349</v>
      </c>
      <c r="EG682">
        <v>2</v>
      </c>
      <c r="EH682">
        <v>26</v>
      </c>
      <c r="EI682" s="216" t="str">
        <f t="shared" si="14"/>
        <v>LTQ200226</v>
      </c>
      <c r="EJ682">
        <v>0</v>
      </c>
      <c r="EK682">
        <v>0</v>
      </c>
      <c r="EL682">
        <v>0</v>
      </c>
      <c r="EM682">
        <v>0</v>
      </c>
      <c r="EN682">
        <v>0</v>
      </c>
      <c r="EO682">
        <v>0</v>
      </c>
      <c r="EP682">
        <v>0</v>
      </c>
      <c r="EQ682">
        <v>0</v>
      </c>
      <c r="ER682">
        <v>0</v>
      </c>
      <c r="ES682">
        <v>0</v>
      </c>
      <c r="ET682">
        <v>0</v>
      </c>
      <c r="EU682">
        <v>0</v>
      </c>
      <c r="EV682">
        <v>0</v>
      </c>
      <c r="EW682">
        <v>0</v>
      </c>
      <c r="EX682">
        <v>0</v>
      </c>
      <c r="EY682">
        <v>0</v>
      </c>
      <c r="EZ682">
        <v>0</v>
      </c>
      <c r="FA682">
        <v>0</v>
      </c>
      <c r="FB682">
        <v>0</v>
      </c>
      <c r="FC682">
        <v>0</v>
      </c>
      <c r="FD682">
        <v>0</v>
      </c>
      <c r="FE682">
        <v>0</v>
      </c>
      <c r="FF682">
        <v>0</v>
      </c>
      <c r="FG682">
        <v>0</v>
      </c>
      <c r="FH682">
        <v>0</v>
      </c>
      <c r="FI682">
        <v>0</v>
      </c>
      <c r="FJ682">
        <v>0</v>
      </c>
      <c r="FK682">
        <v>0</v>
      </c>
      <c r="FL682">
        <v>0</v>
      </c>
      <c r="FM682">
        <v>0</v>
      </c>
      <c r="FN682">
        <v>0</v>
      </c>
      <c r="FO682">
        <v>0</v>
      </c>
      <c r="FP682">
        <v>0</v>
      </c>
      <c r="FQ682">
        <v>0</v>
      </c>
      <c r="FR682">
        <v>0</v>
      </c>
      <c r="FS682">
        <v>0</v>
      </c>
      <c r="FT682">
        <v>0</v>
      </c>
      <c r="FU682">
        <v>0</v>
      </c>
      <c r="FV682">
        <v>0</v>
      </c>
      <c r="FW682">
        <v>0</v>
      </c>
      <c r="FX682">
        <v>0</v>
      </c>
      <c r="FY682">
        <v>0</v>
      </c>
      <c r="FZ682">
        <v>0</v>
      </c>
      <c r="GA682">
        <v>0</v>
      </c>
      <c r="GB682">
        <v>0</v>
      </c>
      <c r="GC682">
        <v>0</v>
      </c>
      <c r="GD682">
        <v>0</v>
      </c>
      <c r="GE682">
        <v>0</v>
      </c>
      <c r="GF682">
        <v>0</v>
      </c>
      <c r="GG682">
        <v>0</v>
      </c>
      <c r="GH682">
        <v>0</v>
      </c>
      <c r="GI682">
        <v>0</v>
      </c>
      <c r="GJ682">
        <v>0</v>
      </c>
      <c r="GK682">
        <v>0</v>
      </c>
      <c r="GL682">
        <v>0</v>
      </c>
      <c r="GM682">
        <v>0</v>
      </c>
      <c r="GN682">
        <v>0</v>
      </c>
      <c r="GO682">
        <v>0</v>
      </c>
      <c r="GP682">
        <v>0</v>
      </c>
      <c r="GQ682">
        <v>0</v>
      </c>
      <c r="GR682">
        <v>0</v>
      </c>
      <c r="GS682">
        <v>0</v>
      </c>
      <c r="GT682">
        <v>0</v>
      </c>
      <c r="GU682">
        <v>0</v>
      </c>
      <c r="GV682">
        <v>0</v>
      </c>
      <c r="GW682">
        <v>0</v>
      </c>
      <c r="GX682">
        <v>0</v>
      </c>
      <c r="GY682">
        <v>0</v>
      </c>
      <c r="GZ682">
        <v>0</v>
      </c>
      <c r="HA682">
        <v>0</v>
      </c>
      <c r="HB682">
        <v>0</v>
      </c>
      <c r="HC682">
        <v>0</v>
      </c>
      <c r="HD682">
        <v>0</v>
      </c>
      <c r="HE682">
        <v>607512</v>
      </c>
      <c r="HF682">
        <v>0</v>
      </c>
      <c r="HG682">
        <v>0</v>
      </c>
      <c r="HH682">
        <v>0</v>
      </c>
      <c r="HI682">
        <v>0</v>
      </c>
      <c r="HJ682">
        <v>0</v>
      </c>
      <c r="HK682">
        <v>0</v>
      </c>
      <c r="HL682">
        <v>0</v>
      </c>
      <c r="HM682">
        <v>0</v>
      </c>
      <c r="HN682">
        <v>0</v>
      </c>
      <c r="HO682">
        <v>0</v>
      </c>
      <c r="HP682">
        <v>0</v>
      </c>
      <c r="HQ682">
        <v>0</v>
      </c>
      <c r="HR682">
        <v>0</v>
      </c>
      <c r="HS682">
        <v>0</v>
      </c>
      <c r="HT682">
        <v>0</v>
      </c>
      <c r="HU682">
        <v>0</v>
      </c>
      <c r="HV682">
        <v>0</v>
      </c>
      <c r="HW682">
        <v>0</v>
      </c>
      <c r="HX682">
        <v>0</v>
      </c>
      <c r="HY682">
        <v>0</v>
      </c>
      <c r="HZ682">
        <v>0</v>
      </c>
      <c r="IA682">
        <v>0</v>
      </c>
      <c r="IB682">
        <v>0</v>
      </c>
      <c r="IC682">
        <v>0</v>
      </c>
      <c r="ID682">
        <v>0</v>
      </c>
      <c r="IE682">
        <v>0</v>
      </c>
      <c r="IF682">
        <v>0</v>
      </c>
      <c r="IG682">
        <v>0</v>
      </c>
      <c r="IH682">
        <v>0</v>
      </c>
      <c r="II682">
        <v>0</v>
      </c>
      <c r="IJ682">
        <v>0</v>
      </c>
      <c r="IK682">
        <v>0</v>
      </c>
      <c r="IL682">
        <v>0</v>
      </c>
      <c r="IM682">
        <v>0</v>
      </c>
      <c r="IN682">
        <v>0</v>
      </c>
      <c r="IO682">
        <v>0</v>
      </c>
      <c r="IP682">
        <v>0</v>
      </c>
    </row>
    <row r="683" spans="18:250" ht="16.5" hidden="1" customHeight="1">
      <c r="R683" s="95" t="s">
        <v>450</v>
      </c>
      <c r="S683" t="s">
        <v>1349</v>
      </c>
      <c r="T683">
        <v>2</v>
      </c>
      <c r="U683">
        <v>27</v>
      </c>
      <c r="V683" s="214" t="str">
        <f t="shared" si="13"/>
        <v>LTQ200227</v>
      </c>
      <c r="W683">
        <v>30997.8</v>
      </c>
      <c r="X683">
        <v>61995.6</v>
      </c>
      <c r="Y683">
        <v>92993.4</v>
      </c>
      <c r="Z683">
        <v>123991.2</v>
      </c>
      <c r="AA683">
        <v>154989</v>
      </c>
      <c r="AB683">
        <v>185986.8</v>
      </c>
      <c r="AC683">
        <v>216984.6</v>
      </c>
      <c r="AD683">
        <v>247982.4</v>
      </c>
      <c r="AE683">
        <v>278980.2</v>
      </c>
      <c r="AF683">
        <v>309978</v>
      </c>
      <c r="AG683">
        <v>340975.8</v>
      </c>
      <c r="AH683">
        <v>371973.6</v>
      </c>
      <c r="AI683">
        <v>402971.4</v>
      </c>
      <c r="AJ683">
        <v>433969.2</v>
      </c>
      <c r="AK683">
        <v>464967</v>
      </c>
      <c r="AL683">
        <v>495964.8</v>
      </c>
      <c r="AM683">
        <v>526962.6</v>
      </c>
      <c r="AN683">
        <v>557960.4</v>
      </c>
      <c r="AO683">
        <v>588958.19999999995</v>
      </c>
      <c r="AP683">
        <v>619956</v>
      </c>
      <c r="AQ683">
        <v>619956</v>
      </c>
      <c r="AR683">
        <v>619956</v>
      </c>
      <c r="AS683">
        <v>619956</v>
      </c>
      <c r="AT683">
        <v>619956</v>
      </c>
      <c r="AU683">
        <v>619956</v>
      </c>
      <c r="AV683">
        <v>619956</v>
      </c>
      <c r="AW683">
        <v>619956</v>
      </c>
      <c r="AX683">
        <v>619956</v>
      </c>
      <c r="AY683">
        <v>619956</v>
      </c>
      <c r="AZ683">
        <v>619956</v>
      </c>
      <c r="BA683">
        <v>619956</v>
      </c>
      <c r="BB683">
        <v>619956</v>
      </c>
      <c r="BC683">
        <v>619956</v>
      </c>
      <c r="BD683">
        <v>619956</v>
      </c>
      <c r="BE683">
        <v>619956</v>
      </c>
      <c r="BF683">
        <v>619956</v>
      </c>
      <c r="BG683">
        <v>619956</v>
      </c>
      <c r="BH683">
        <v>619956</v>
      </c>
      <c r="BI683">
        <v>619956</v>
      </c>
      <c r="BJ683">
        <v>619956</v>
      </c>
      <c r="BK683">
        <v>619956</v>
      </c>
      <c r="BL683">
        <v>619956</v>
      </c>
      <c r="BM683">
        <v>619956</v>
      </c>
      <c r="BN683">
        <v>619956</v>
      </c>
      <c r="BO683">
        <v>619956</v>
      </c>
      <c r="BP683">
        <v>619956</v>
      </c>
      <c r="BQ683">
        <v>619956</v>
      </c>
      <c r="BR683">
        <v>619956</v>
      </c>
      <c r="BS683">
        <v>619956</v>
      </c>
      <c r="BT683">
        <v>619956</v>
      </c>
      <c r="BU683">
        <v>619956</v>
      </c>
      <c r="BV683">
        <v>619956</v>
      </c>
      <c r="BW683">
        <v>619956</v>
      </c>
      <c r="BX683">
        <v>619956</v>
      </c>
      <c r="BY683">
        <v>619956</v>
      </c>
      <c r="BZ683">
        <v>619956</v>
      </c>
      <c r="CA683">
        <v>619956</v>
      </c>
      <c r="CB683">
        <v>619956</v>
      </c>
      <c r="CC683">
        <v>619956</v>
      </c>
      <c r="CD683">
        <v>619956</v>
      </c>
      <c r="CE683">
        <v>619956</v>
      </c>
      <c r="CF683">
        <v>619956</v>
      </c>
      <c r="CG683">
        <v>619956</v>
      </c>
      <c r="CH683">
        <v>619956</v>
      </c>
      <c r="CI683">
        <v>619956</v>
      </c>
      <c r="CJ683">
        <v>619956</v>
      </c>
      <c r="CK683">
        <v>619956</v>
      </c>
      <c r="CL683">
        <v>619956</v>
      </c>
      <c r="CM683">
        <v>619956</v>
      </c>
      <c r="CN683">
        <v>619956</v>
      </c>
      <c r="CO683">
        <v>619956</v>
      </c>
      <c r="CP683">
        <v>619956</v>
      </c>
      <c r="CQ683">
        <v>619956</v>
      </c>
      <c r="CR683">
        <v>0</v>
      </c>
      <c r="CS683">
        <v>0</v>
      </c>
      <c r="CT683">
        <v>0</v>
      </c>
      <c r="CU683">
        <v>0</v>
      </c>
      <c r="CV683">
        <v>0</v>
      </c>
      <c r="CW683">
        <v>0</v>
      </c>
      <c r="CX683">
        <v>0</v>
      </c>
      <c r="CY683">
        <v>0</v>
      </c>
      <c r="CZ683">
        <v>0</v>
      </c>
      <c r="DA683">
        <v>0</v>
      </c>
      <c r="DB683">
        <v>0</v>
      </c>
      <c r="DC683">
        <v>0</v>
      </c>
      <c r="DD683">
        <v>0</v>
      </c>
      <c r="DE683">
        <v>0</v>
      </c>
      <c r="DF683">
        <v>0</v>
      </c>
      <c r="DG683">
        <v>0</v>
      </c>
      <c r="DH683">
        <v>0</v>
      </c>
      <c r="DI683">
        <v>0</v>
      </c>
      <c r="DJ683">
        <v>0</v>
      </c>
      <c r="DK683">
        <v>0</v>
      </c>
      <c r="DL683">
        <v>0</v>
      </c>
      <c r="DM683">
        <v>0</v>
      </c>
      <c r="DN683">
        <v>0</v>
      </c>
      <c r="DO683">
        <v>0</v>
      </c>
      <c r="DP683">
        <v>0</v>
      </c>
      <c r="DQ683">
        <v>0</v>
      </c>
      <c r="DR683">
        <v>0</v>
      </c>
      <c r="DS683">
        <v>0</v>
      </c>
      <c r="DT683">
        <v>0</v>
      </c>
      <c r="DU683">
        <v>0</v>
      </c>
      <c r="DV683">
        <v>0</v>
      </c>
      <c r="DW683">
        <v>0</v>
      </c>
      <c r="DX683">
        <v>0</v>
      </c>
      <c r="DY683">
        <v>0</v>
      </c>
      <c r="DZ683">
        <v>0</v>
      </c>
      <c r="EA683">
        <v>0</v>
      </c>
      <c r="EB683">
        <v>0</v>
      </c>
      <c r="EC683">
        <v>0</v>
      </c>
      <c r="EE683" s="95" t="s">
        <v>450</v>
      </c>
      <c r="EF683" t="s">
        <v>1349</v>
      </c>
      <c r="EG683">
        <v>2</v>
      </c>
      <c r="EH683">
        <v>27</v>
      </c>
      <c r="EI683" s="216" t="str">
        <f t="shared" si="14"/>
        <v>LTQ200227</v>
      </c>
      <c r="EJ683">
        <v>0</v>
      </c>
      <c r="EK683">
        <v>0</v>
      </c>
      <c r="EL683">
        <v>0</v>
      </c>
      <c r="EM683">
        <v>0</v>
      </c>
      <c r="EN683">
        <v>0</v>
      </c>
      <c r="EO683">
        <v>0</v>
      </c>
      <c r="EP683">
        <v>0</v>
      </c>
      <c r="EQ683">
        <v>0</v>
      </c>
      <c r="ER683">
        <v>0</v>
      </c>
      <c r="ES683">
        <v>0</v>
      </c>
      <c r="ET683">
        <v>0</v>
      </c>
      <c r="EU683">
        <v>0</v>
      </c>
      <c r="EV683">
        <v>0</v>
      </c>
      <c r="EW683">
        <v>0</v>
      </c>
      <c r="EX683">
        <v>0</v>
      </c>
      <c r="EY683">
        <v>0</v>
      </c>
      <c r="EZ683">
        <v>0</v>
      </c>
      <c r="FA683">
        <v>0</v>
      </c>
      <c r="FB683">
        <v>0</v>
      </c>
      <c r="FC683">
        <v>0</v>
      </c>
      <c r="FD683">
        <v>0</v>
      </c>
      <c r="FE683">
        <v>0</v>
      </c>
      <c r="FF683">
        <v>0</v>
      </c>
      <c r="FG683">
        <v>0</v>
      </c>
      <c r="FH683">
        <v>0</v>
      </c>
      <c r="FI683">
        <v>0</v>
      </c>
      <c r="FJ683">
        <v>0</v>
      </c>
      <c r="FK683">
        <v>0</v>
      </c>
      <c r="FL683">
        <v>0</v>
      </c>
      <c r="FM683">
        <v>0</v>
      </c>
      <c r="FN683">
        <v>0</v>
      </c>
      <c r="FO683">
        <v>0</v>
      </c>
      <c r="FP683">
        <v>0</v>
      </c>
      <c r="FQ683">
        <v>0</v>
      </c>
      <c r="FR683">
        <v>0</v>
      </c>
      <c r="FS683">
        <v>0</v>
      </c>
      <c r="FT683">
        <v>0</v>
      </c>
      <c r="FU683">
        <v>0</v>
      </c>
      <c r="FV683">
        <v>0</v>
      </c>
      <c r="FW683">
        <v>0</v>
      </c>
      <c r="FX683">
        <v>0</v>
      </c>
      <c r="FY683">
        <v>0</v>
      </c>
      <c r="FZ683">
        <v>0</v>
      </c>
      <c r="GA683">
        <v>0</v>
      </c>
      <c r="GB683">
        <v>0</v>
      </c>
      <c r="GC683">
        <v>0</v>
      </c>
      <c r="GD683">
        <v>0</v>
      </c>
      <c r="GE683">
        <v>0</v>
      </c>
      <c r="GF683">
        <v>0</v>
      </c>
      <c r="GG683">
        <v>0</v>
      </c>
      <c r="GH683">
        <v>0</v>
      </c>
      <c r="GI683">
        <v>0</v>
      </c>
      <c r="GJ683">
        <v>0</v>
      </c>
      <c r="GK683">
        <v>0</v>
      </c>
      <c r="GL683">
        <v>0</v>
      </c>
      <c r="GM683">
        <v>0</v>
      </c>
      <c r="GN683">
        <v>0</v>
      </c>
      <c r="GO683">
        <v>0</v>
      </c>
      <c r="GP683">
        <v>0</v>
      </c>
      <c r="GQ683">
        <v>0</v>
      </c>
      <c r="GR683">
        <v>0</v>
      </c>
      <c r="GS683">
        <v>0</v>
      </c>
      <c r="GT683">
        <v>0</v>
      </c>
      <c r="GU683">
        <v>0</v>
      </c>
      <c r="GV683">
        <v>0</v>
      </c>
      <c r="GW683">
        <v>0</v>
      </c>
      <c r="GX683">
        <v>0</v>
      </c>
      <c r="GY683">
        <v>0</v>
      </c>
      <c r="GZ683">
        <v>0</v>
      </c>
      <c r="HA683">
        <v>0</v>
      </c>
      <c r="HB683">
        <v>0</v>
      </c>
      <c r="HC683">
        <v>0</v>
      </c>
      <c r="HD683">
        <v>619956</v>
      </c>
      <c r="HE683">
        <v>0</v>
      </c>
      <c r="HF683">
        <v>0</v>
      </c>
      <c r="HG683">
        <v>0</v>
      </c>
      <c r="HH683">
        <v>0</v>
      </c>
      <c r="HI683">
        <v>0</v>
      </c>
      <c r="HJ683">
        <v>0</v>
      </c>
      <c r="HK683">
        <v>0</v>
      </c>
      <c r="HL683">
        <v>0</v>
      </c>
      <c r="HM683">
        <v>0</v>
      </c>
      <c r="HN683">
        <v>0</v>
      </c>
      <c r="HO683">
        <v>0</v>
      </c>
      <c r="HP683">
        <v>0</v>
      </c>
      <c r="HQ683">
        <v>0</v>
      </c>
      <c r="HR683">
        <v>0</v>
      </c>
      <c r="HS683">
        <v>0</v>
      </c>
      <c r="HT683">
        <v>0</v>
      </c>
      <c r="HU683">
        <v>0</v>
      </c>
      <c r="HV683">
        <v>0</v>
      </c>
      <c r="HW683">
        <v>0</v>
      </c>
      <c r="HX683">
        <v>0</v>
      </c>
      <c r="HY683">
        <v>0</v>
      </c>
      <c r="HZ683">
        <v>0</v>
      </c>
      <c r="IA683">
        <v>0</v>
      </c>
      <c r="IB683">
        <v>0</v>
      </c>
      <c r="IC683">
        <v>0</v>
      </c>
      <c r="ID683">
        <v>0</v>
      </c>
      <c r="IE683">
        <v>0</v>
      </c>
      <c r="IF683">
        <v>0</v>
      </c>
      <c r="IG683">
        <v>0</v>
      </c>
      <c r="IH683">
        <v>0</v>
      </c>
      <c r="II683">
        <v>0</v>
      </c>
      <c r="IJ683">
        <v>0</v>
      </c>
      <c r="IK683">
        <v>0</v>
      </c>
      <c r="IL683">
        <v>0</v>
      </c>
      <c r="IM683">
        <v>0</v>
      </c>
      <c r="IN683">
        <v>0</v>
      </c>
      <c r="IO683">
        <v>0</v>
      </c>
      <c r="IP683">
        <v>0</v>
      </c>
    </row>
    <row r="684" spans="18:250" ht="16.5" hidden="1" customHeight="1">
      <c r="R684" s="95" t="s">
        <v>450</v>
      </c>
      <c r="S684" t="s">
        <v>1349</v>
      </c>
      <c r="T684">
        <v>2</v>
      </c>
      <c r="U684">
        <v>28</v>
      </c>
      <c r="V684" s="214" t="str">
        <f t="shared" si="13"/>
        <v>LTQ200228</v>
      </c>
      <c r="W684">
        <v>31813.8</v>
      </c>
      <c r="X684">
        <v>63627.6</v>
      </c>
      <c r="Y684">
        <v>95441.4</v>
      </c>
      <c r="Z684">
        <v>127255.2</v>
      </c>
      <c r="AA684">
        <v>159069</v>
      </c>
      <c r="AB684">
        <v>190882.8</v>
      </c>
      <c r="AC684">
        <v>222696.6</v>
      </c>
      <c r="AD684">
        <v>254510.4</v>
      </c>
      <c r="AE684">
        <v>286324.2</v>
      </c>
      <c r="AF684">
        <v>318138</v>
      </c>
      <c r="AG684">
        <v>349951.8</v>
      </c>
      <c r="AH684">
        <v>381765.6</v>
      </c>
      <c r="AI684">
        <v>413579.4</v>
      </c>
      <c r="AJ684">
        <v>445393.2</v>
      </c>
      <c r="AK684">
        <v>477207</v>
      </c>
      <c r="AL684">
        <v>509020.8</v>
      </c>
      <c r="AM684">
        <v>540834.6</v>
      </c>
      <c r="AN684">
        <v>572648.4</v>
      </c>
      <c r="AO684">
        <v>604462.19999999995</v>
      </c>
      <c r="AP684">
        <v>636276</v>
      </c>
      <c r="AQ684">
        <v>636276</v>
      </c>
      <c r="AR684">
        <v>636276</v>
      </c>
      <c r="AS684">
        <v>636276</v>
      </c>
      <c r="AT684">
        <v>636276</v>
      </c>
      <c r="AU684">
        <v>636276</v>
      </c>
      <c r="AV684">
        <v>636276</v>
      </c>
      <c r="AW684">
        <v>636276</v>
      </c>
      <c r="AX684">
        <v>636276</v>
      </c>
      <c r="AY684">
        <v>636276</v>
      </c>
      <c r="AZ684">
        <v>636276</v>
      </c>
      <c r="BA684">
        <v>636276</v>
      </c>
      <c r="BB684">
        <v>636276</v>
      </c>
      <c r="BC684">
        <v>636276</v>
      </c>
      <c r="BD684">
        <v>636276</v>
      </c>
      <c r="BE684">
        <v>636276</v>
      </c>
      <c r="BF684">
        <v>636276</v>
      </c>
      <c r="BG684">
        <v>636276</v>
      </c>
      <c r="BH684">
        <v>636276</v>
      </c>
      <c r="BI684">
        <v>636276</v>
      </c>
      <c r="BJ684">
        <v>636276</v>
      </c>
      <c r="BK684">
        <v>636276</v>
      </c>
      <c r="BL684">
        <v>636276</v>
      </c>
      <c r="BM684">
        <v>636276</v>
      </c>
      <c r="BN684">
        <v>636276</v>
      </c>
      <c r="BO684">
        <v>636276</v>
      </c>
      <c r="BP684">
        <v>636276</v>
      </c>
      <c r="BQ684">
        <v>636276</v>
      </c>
      <c r="BR684">
        <v>636276</v>
      </c>
      <c r="BS684">
        <v>636276</v>
      </c>
      <c r="BT684">
        <v>636276</v>
      </c>
      <c r="BU684">
        <v>636276</v>
      </c>
      <c r="BV684">
        <v>636276</v>
      </c>
      <c r="BW684">
        <v>636276</v>
      </c>
      <c r="BX684">
        <v>636276</v>
      </c>
      <c r="BY684">
        <v>636276</v>
      </c>
      <c r="BZ684">
        <v>636276</v>
      </c>
      <c r="CA684">
        <v>636276</v>
      </c>
      <c r="CB684">
        <v>636276</v>
      </c>
      <c r="CC684">
        <v>636276</v>
      </c>
      <c r="CD684">
        <v>636276</v>
      </c>
      <c r="CE684">
        <v>636276</v>
      </c>
      <c r="CF684">
        <v>636276</v>
      </c>
      <c r="CG684">
        <v>636276</v>
      </c>
      <c r="CH684">
        <v>636276</v>
      </c>
      <c r="CI684">
        <v>636276</v>
      </c>
      <c r="CJ684">
        <v>636276</v>
      </c>
      <c r="CK684">
        <v>636276</v>
      </c>
      <c r="CL684">
        <v>636276</v>
      </c>
      <c r="CM684">
        <v>636276</v>
      </c>
      <c r="CN684">
        <v>636276</v>
      </c>
      <c r="CO684">
        <v>636276</v>
      </c>
      <c r="CP684">
        <v>636276</v>
      </c>
      <c r="CQ684">
        <v>0</v>
      </c>
      <c r="CR684">
        <v>0</v>
      </c>
      <c r="CS684">
        <v>0</v>
      </c>
      <c r="CT684">
        <v>0</v>
      </c>
      <c r="CU684">
        <v>0</v>
      </c>
      <c r="CV684">
        <v>0</v>
      </c>
      <c r="CW684">
        <v>0</v>
      </c>
      <c r="CX684">
        <v>0</v>
      </c>
      <c r="CY684">
        <v>0</v>
      </c>
      <c r="CZ684">
        <v>0</v>
      </c>
      <c r="DA684">
        <v>0</v>
      </c>
      <c r="DB684">
        <v>0</v>
      </c>
      <c r="DC684">
        <v>0</v>
      </c>
      <c r="DD684">
        <v>0</v>
      </c>
      <c r="DE684">
        <v>0</v>
      </c>
      <c r="DF684">
        <v>0</v>
      </c>
      <c r="DG684">
        <v>0</v>
      </c>
      <c r="DH684">
        <v>0</v>
      </c>
      <c r="DI684">
        <v>0</v>
      </c>
      <c r="DJ684">
        <v>0</v>
      </c>
      <c r="DK684">
        <v>0</v>
      </c>
      <c r="DL684">
        <v>0</v>
      </c>
      <c r="DM684">
        <v>0</v>
      </c>
      <c r="DN684">
        <v>0</v>
      </c>
      <c r="DO684">
        <v>0</v>
      </c>
      <c r="DP684">
        <v>0</v>
      </c>
      <c r="DQ684">
        <v>0</v>
      </c>
      <c r="DR684">
        <v>0</v>
      </c>
      <c r="DS684">
        <v>0</v>
      </c>
      <c r="DT684">
        <v>0</v>
      </c>
      <c r="DU684">
        <v>0</v>
      </c>
      <c r="DV684">
        <v>0</v>
      </c>
      <c r="DW684">
        <v>0</v>
      </c>
      <c r="DX684">
        <v>0</v>
      </c>
      <c r="DY684">
        <v>0</v>
      </c>
      <c r="DZ684">
        <v>0</v>
      </c>
      <c r="EA684">
        <v>0</v>
      </c>
      <c r="EB684">
        <v>0</v>
      </c>
      <c r="EC684">
        <v>0</v>
      </c>
      <c r="EE684" s="95" t="s">
        <v>450</v>
      </c>
      <c r="EF684" t="s">
        <v>1349</v>
      </c>
      <c r="EG684">
        <v>2</v>
      </c>
      <c r="EH684">
        <v>28</v>
      </c>
      <c r="EI684" s="216" t="str">
        <f t="shared" si="14"/>
        <v>LTQ200228</v>
      </c>
      <c r="EJ684">
        <v>0</v>
      </c>
      <c r="EK684">
        <v>0</v>
      </c>
      <c r="EL684">
        <v>0</v>
      </c>
      <c r="EM684">
        <v>0</v>
      </c>
      <c r="EN684">
        <v>0</v>
      </c>
      <c r="EO684">
        <v>0</v>
      </c>
      <c r="EP684">
        <v>0</v>
      </c>
      <c r="EQ684">
        <v>0</v>
      </c>
      <c r="ER684">
        <v>0</v>
      </c>
      <c r="ES684">
        <v>0</v>
      </c>
      <c r="ET684">
        <v>0</v>
      </c>
      <c r="EU684">
        <v>0</v>
      </c>
      <c r="EV684">
        <v>0</v>
      </c>
      <c r="EW684">
        <v>0</v>
      </c>
      <c r="EX684">
        <v>0</v>
      </c>
      <c r="EY684">
        <v>0</v>
      </c>
      <c r="EZ684">
        <v>0</v>
      </c>
      <c r="FA684">
        <v>0</v>
      </c>
      <c r="FB684">
        <v>0</v>
      </c>
      <c r="FC684">
        <v>0</v>
      </c>
      <c r="FD684">
        <v>0</v>
      </c>
      <c r="FE684">
        <v>0</v>
      </c>
      <c r="FF684">
        <v>0</v>
      </c>
      <c r="FG684">
        <v>0</v>
      </c>
      <c r="FH684">
        <v>0</v>
      </c>
      <c r="FI684">
        <v>0</v>
      </c>
      <c r="FJ684">
        <v>0</v>
      </c>
      <c r="FK684">
        <v>0</v>
      </c>
      <c r="FL684">
        <v>0</v>
      </c>
      <c r="FM684">
        <v>0</v>
      </c>
      <c r="FN684">
        <v>0</v>
      </c>
      <c r="FO684">
        <v>0</v>
      </c>
      <c r="FP684">
        <v>0</v>
      </c>
      <c r="FQ684">
        <v>0</v>
      </c>
      <c r="FR684">
        <v>0</v>
      </c>
      <c r="FS684">
        <v>0</v>
      </c>
      <c r="FT684">
        <v>0</v>
      </c>
      <c r="FU684">
        <v>0</v>
      </c>
      <c r="FV684">
        <v>0</v>
      </c>
      <c r="FW684">
        <v>0</v>
      </c>
      <c r="FX684">
        <v>0</v>
      </c>
      <c r="FY684">
        <v>0</v>
      </c>
      <c r="FZ684">
        <v>0</v>
      </c>
      <c r="GA684">
        <v>0</v>
      </c>
      <c r="GB684">
        <v>0</v>
      </c>
      <c r="GC684">
        <v>0</v>
      </c>
      <c r="GD684">
        <v>0</v>
      </c>
      <c r="GE684">
        <v>0</v>
      </c>
      <c r="GF684">
        <v>0</v>
      </c>
      <c r="GG684">
        <v>0</v>
      </c>
      <c r="GH684">
        <v>0</v>
      </c>
      <c r="GI684">
        <v>0</v>
      </c>
      <c r="GJ684">
        <v>0</v>
      </c>
      <c r="GK684">
        <v>0</v>
      </c>
      <c r="GL684">
        <v>0</v>
      </c>
      <c r="GM684">
        <v>0</v>
      </c>
      <c r="GN684">
        <v>0</v>
      </c>
      <c r="GO684">
        <v>0</v>
      </c>
      <c r="GP684">
        <v>0</v>
      </c>
      <c r="GQ684">
        <v>0</v>
      </c>
      <c r="GR684">
        <v>0</v>
      </c>
      <c r="GS684">
        <v>0</v>
      </c>
      <c r="GT684">
        <v>0</v>
      </c>
      <c r="GU684">
        <v>0</v>
      </c>
      <c r="GV684">
        <v>0</v>
      </c>
      <c r="GW684">
        <v>0</v>
      </c>
      <c r="GX684">
        <v>0</v>
      </c>
      <c r="GY684">
        <v>0</v>
      </c>
      <c r="GZ684">
        <v>0</v>
      </c>
      <c r="HA684">
        <v>0</v>
      </c>
      <c r="HB684">
        <v>0</v>
      </c>
      <c r="HC684">
        <v>636276</v>
      </c>
      <c r="HD684">
        <v>0</v>
      </c>
      <c r="HE684">
        <v>0</v>
      </c>
      <c r="HF684">
        <v>0</v>
      </c>
      <c r="HG684">
        <v>0</v>
      </c>
      <c r="HH684">
        <v>0</v>
      </c>
      <c r="HI684">
        <v>0</v>
      </c>
      <c r="HJ684">
        <v>0</v>
      </c>
      <c r="HK684">
        <v>0</v>
      </c>
      <c r="HL684">
        <v>0</v>
      </c>
      <c r="HM684">
        <v>0</v>
      </c>
      <c r="HN684">
        <v>0</v>
      </c>
      <c r="HO684">
        <v>0</v>
      </c>
      <c r="HP684">
        <v>0</v>
      </c>
      <c r="HQ684">
        <v>0</v>
      </c>
      <c r="HR684">
        <v>0</v>
      </c>
      <c r="HS684">
        <v>0</v>
      </c>
      <c r="HT684">
        <v>0</v>
      </c>
      <c r="HU684">
        <v>0</v>
      </c>
      <c r="HV684">
        <v>0</v>
      </c>
      <c r="HW684">
        <v>0</v>
      </c>
      <c r="HX684">
        <v>0</v>
      </c>
      <c r="HY684">
        <v>0</v>
      </c>
      <c r="HZ684">
        <v>0</v>
      </c>
      <c r="IA684">
        <v>0</v>
      </c>
      <c r="IB684">
        <v>0</v>
      </c>
      <c r="IC684">
        <v>0</v>
      </c>
      <c r="ID684">
        <v>0</v>
      </c>
      <c r="IE684">
        <v>0</v>
      </c>
      <c r="IF684">
        <v>0</v>
      </c>
      <c r="IG684">
        <v>0</v>
      </c>
      <c r="IH684">
        <v>0</v>
      </c>
      <c r="II684">
        <v>0</v>
      </c>
      <c r="IJ684">
        <v>0</v>
      </c>
      <c r="IK684">
        <v>0</v>
      </c>
      <c r="IL684">
        <v>0</v>
      </c>
      <c r="IM684">
        <v>0</v>
      </c>
      <c r="IN684">
        <v>0</v>
      </c>
      <c r="IO684">
        <v>0</v>
      </c>
      <c r="IP684">
        <v>0</v>
      </c>
    </row>
    <row r="685" spans="18:250" ht="16.5" hidden="1" customHeight="1">
      <c r="R685" s="95" t="s">
        <v>450</v>
      </c>
      <c r="S685" t="s">
        <v>1349</v>
      </c>
      <c r="T685">
        <v>2</v>
      </c>
      <c r="U685">
        <v>29</v>
      </c>
      <c r="V685" s="214" t="str">
        <f t="shared" si="13"/>
        <v>LTQ200229</v>
      </c>
      <c r="W685">
        <v>32425.8</v>
      </c>
      <c r="X685">
        <v>64851.6</v>
      </c>
      <c r="Y685">
        <v>97277.4</v>
      </c>
      <c r="Z685">
        <v>129703.2</v>
      </c>
      <c r="AA685">
        <v>162129</v>
      </c>
      <c r="AB685">
        <v>194554.8</v>
      </c>
      <c r="AC685">
        <v>226980.6</v>
      </c>
      <c r="AD685">
        <v>259406.4</v>
      </c>
      <c r="AE685">
        <v>291832.2</v>
      </c>
      <c r="AF685">
        <v>324258</v>
      </c>
      <c r="AG685">
        <v>356683.8</v>
      </c>
      <c r="AH685">
        <v>389109.6</v>
      </c>
      <c r="AI685">
        <v>421535.4</v>
      </c>
      <c r="AJ685">
        <v>453961.2</v>
      </c>
      <c r="AK685">
        <v>486387</v>
      </c>
      <c r="AL685">
        <v>518812.8</v>
      </c>
      <c r="AM685">
        <v>551238.6</v>
      </c>
      <c r="AN685">
        <v>583664.4</v>
      </c>
      <c r="AO685">
        <v>616090.19999999995</v>
      </c>
      <c r="AP685">
        <v>648516</v>
      </c>
      <c r="AQ685">
        <v>648516</v>
      </c>
      <c r="AR685">
        <v>648516</v>
      </c>
      <c r="AS685">
        <v>648516</v>
      </c>
      <c r="AT685">
        <v>648516</v>
      </c>
      <c r="AU685">
        <v>648516</v>
      </c>
      <c r="AV685">
        <v>648516</v>
      </c>
      <c r="AW685">
        <v>648516</v>
      </c>
      <c r="AX685">
        <v>648516</v>
      </c>
      <c r="AY685">
        <v>648516</v>
      </c>
      <c r="AZ685">
        <v>648516</v>
      </c>
      <c r="BA685">
        <v>648516</v>
      </c>
      <c r="BB685">
        <v>648516</v>
      </c>
      <c r="BC685">
        <v>648516</v>
      </c>
      <c r="BD685">
        <v>648516</v>
      </c>
      <c r="BE685">
        <v>648516</v>
      </c>
      <c r="BF685">
        <v>648516</v>
      </c>
      <c r="BG685">
        <v>648516</v>
      </c>
      <c r="BH685">
        <v>648516</v>
      </c>
      <c r="BI685">
        <v>648516</v>
      </c>
      <c r="BJ685">
        <v>648516</v>
      </c>
      <c r="BK685">
        <v>648516</v>
      </c>
      <c r="BL685">
        <v>648516</v>
      </c>
      <c r="BM685">
        <v>648516</v>
      </c>
      <c r="BN685">
        <v>648516</v>
      </c>
      <c r="BO685">
        <v>648516</v>
      </c>
      <c r="BP685">
        <v>648516</v>
      </c>
      <c r="BQ685">
        <v>648516</v>
      </c>
      <c r="BR685">
        <v>648516</v>
      </c>
      <c r="BS685">
        <v>648516</v>
      </c>
      <c r="BT685">
        <v>648516</v>
      </c>
      <c r="BU685">
        <v>648516</v>
      </c>
      <c r="BV685">
        <v>648516</v>
      </c>
      <c r="BW685">
        <v>648516</v>
      </c>
      <c r="BX685">
        <v>648516</v>
      </c>
      <c r="BY685">
        <v>648516</v>
      </c>
      <c r="BZ685">
        <v>648516</v>
      </c>
      <c r="CA685">
        <v>648516</v>
      </c>
      <c r="CB685">
        <v>648516</v>
      </c>
      <c r="CC685">
        <v>648516</v>
      </c>
      <c r="CD685">
        <v>648516</v>
      </c>
      <c r="CE685">
        <v>648516</v>
      </c>
      <c r="CF685">
        <v>648516</v>
      </c>
      <c r="CG685">
        <v>648516</v>
      </c>
      <c r="CH685">
        <v>648516</v>
      </c>
      <c r="CI685">
        <v>648516</v>
      </c>
      <c r="CJ685">
        <v>648516</v>
      </c>
      <c r="CK685">
        <v>648516</v>
      </c>
      <c r="CL685">
        <v>648516</v>
      </c>
      <c r="CM685">
        <v>648516</v>
      </c>
      <c r="CN685">
        <v>648516</v>
      </c>
      <c r="CO685">
        <v>648516</v>
      </c>
      <c r="CP685">
        <v>0</v>
      </c>
      <c r="CQ685">
        <v>0</v>
      </c>
      <c r="CR685">
        <v>0</v>
      </c>
      <c r="CS685">
        <v>0</v>
      </c>
      <c r="CT685">
        <v>0</v>
      </c>
      <c r="CU685">
        <v>0</v>
      </c>
      <c r="CV685">
        <v>0</v>
      </c>
      <c r="CW685">
        <v>0</v>
      </c>
      <c r="CX685">
        <v>0</v>
      </c>
      <c r="CY685">
        <v>0</v>
      </c>
      <c r="CZ685">
        <v>0</v>
      </c>
      <c r="DA685">
        <v>0</v>
      </c>
      <c r="DB685">
        <v>0</v>
      </c>
      <c r="DC685">
        <v>0</v>
      </c>
      <c r="DD685">
        <v>0</v>
      </c>
      <c r="DE685">
        <v>0</v>
      </c>
      <c r="DF685">
        <v>0</v>
      </c>
      <c r="DG685">
        <v>0</v>
      </c>
      <c r="DH685">
        <v>0</v>
      </c>
      <c r="DI685">
        <v>0</v>
      </c>
      <c r="DJ685">
        <v>0</v>
      </c>
      <c r="DK685">
        <v>0</v>
      </c>
      <c r="DL685">
        <v>0</v>
      </c>
      <c r="DM685">
        <v>0</v>
      </c>
      <c r="DN685">
        <v>0</v>
      </c>
      <c r="DO685">
        <v>0</v>
      </c>
      <c r="DP685">
        <v>0</v>
      </c>
      <c r="DQ685">
        <v>0</v>
      </c>
      <c r="DR685">
        <v>0</v>
      </c>
      <c r="DS685">
        <v>0</v>
      </c>
      <c r="DT685">
        <v>0</v>
      </c>
      <c r="DU685">
        <v>0</v>
      </c>
      <c r="DV685">
        <v>0</v>
      </c>
      <c r="DW685">
        <v>0</v>
      </c>
      <c r="DX685">
        <v>0</v>
      </c>
      <c r="DY685">
        <v>0</v>
      </c>
      <c r="DZ685">
        <v>0</v>
      </c>
      <c r="EA685">
        <v>0</v>
      </c>
      <c r="EB685">
        <v>0</v>
      </c>
      <c r="EC685">
        <v>0</v>
      </c>
      <c r="EE685" s="95" t="s">
        <v>450</v>
      </c>
      <c r="EF685" t="s">
        <v>1349</v>
      </c>
      <c r="EG685">
        <v>2</v>
      </c>
      <c r="EH685">
        <v>29</v>
      </c>
      <c r="EI685" s="216" t="str">
        <f t="shared" si="14"/>
        <v>LTQ200229</v>
      </c>
      <c r="EJ685">
        <v>0</v>
      </c>
      <c r="EK685">
        <v>0</v>
      </c>
      <c r="EL685">
        <v>0</v>
      </c>
      <c r="EM685">
        <v>0</v>
      </c>
      <c r="EN685">
        <v>0</v>
      </c>
      <c r="EO685">
        <v>0</v>
      </c>
      <c r="EP685">
        <v>0</v>
      </c>
      <c r="EQ685">
        <v>0</v>
      </c>
      <c r="ER685">
        <v>0</v>
      </c>
      <c r="ES685">
        <v>0</v>
      </c>
      <c r="ET685">
        <v>0</v>
      </c>
      <c r="EU685">
        <v>0</v>
      </c>
      <c r="EV685">
        <v>0</v>
      </c>
      <c r="EW685">
        <v>0</v>
      </c>
      <c r="EX685">
        <v>0</v>
      </c>
      <c r="EY685">
        <v>0</v>
      </c>
      <c r="EZ685">
        <v>0</v>
      </c>
      <c r="FA685">
        <v>0</v>
      </c>
      <c r="FB685">
        <v>0</v>
      </c>
      <c r="FC685">
        <v>0</v>
      </c>
      <c r="FD685">
        <v>0</v>
      </c>
      <c r="FE685">
        <v>0</v>
      </c>
      <c r="FF685">
        <v>0</v>
      </c>
      <c r="FG685">
        <v>0</v>
      </c>
      <c r="FH685">
        <v>0</v>
      </c>
      <c r="FI685">
        <v>0</v>
      </c>
      <c r="FJ685">
        <v>0</v>
      </c>
      <c r="FK685">
        <v>0</v>
      </c>
      <c r="FL685">
        <v>0</v>
      </c>
      <c r="FM685">
        <v>0</v>
      </c>
      <c r="FN685">
        <v>0</v>
      </c>
      <c r="FO685">
        <v>0</v>
      </c>
      <c r="FP685">
        <v>0</v>
      </c>
      <c r="FQ685">
        <v>0</v>
      </c>
      <c r="FR685">
        <v>0</v>
      </c>
      <c r="FS685">
        <v>0</v>
      </c>
      <c r="FT685">
        <v>0</v>
      </c>
      <c r="FU685">
        <v>0</v>
      </c>
      <c r="FV685">
        <v>0</v>
      </c>
      <c r="FW685">
        <v>0</v>
      </c>
      <c r="FX685">
        <v>0</v>
      </c>
      <c r="FY685">
        <v>0</v>
      </c>
      <c r="FZ685">
        <v>0</v>
      </c>
      <c r="GA685">
        <v>0</v>
      </c>
      <c r="GB685">
        <v>0</v>
      </c>
      <c r="GC685">
        <v>0</v>
      </c>
      <c r="GD685">
        <v>0</v>
      </c>
      <c r="GE685">
        <v>0</v>
      </c>
      <c r="GF685">
        <v>0</v>
      </c>
      <c r="GG685">
        <v>0</v>
      </c>
      <c r="GH685">
        <v>0</v>
      </c>
      <c r="GI685">
        <v>0</v>
      </c>
      <c r="GJ685">
        <v>0</v>
      </c>
      <c r="GK685">
        <v>0</v>
      </c>
      <c r="GL685">
        <v>0</v>
      </c>
      <c r="GM685">
        <v>0</v>
      </c>
      <c r="GN685">
        <v>0</v>
      </c>
      <c r="GO685">
        <v>0</v>
      </c>
      <c r="GP685">
        <v>0</v>
      </c>
      <c r="GQ685">
        <v>0</v>
      </c>
      <c r="GR685">
        <v>0</v>
      </c>
      <c r="GS685">
        <v>0</v>
      </c>
      <c r="GT685">
        <v>0</v>
      </c>
      <c r="GU685">
        <v>0</v>
      </c>
      <c r="GV685">
        <v>0</v>
      </c>
      <c r="GW685">
        <v>0</v>
      </c>
      <c r="GX685">
        <v>0</v>
      </c>
      <c r="GY685">
        <v>0</v>
      </c>
      <c r="GZ685">
        <v>0</v>
      </c>
      <c r="HA685">
        <v>0</v>
      </c>
      <c r="HB685">
        <v>648516</v>
      </c>
      <c r="HC685">
        <v>0</v>
      </c>
      <c r="HD685">
        <v>0</v>
      </c>
      <c r="HE685">
        <v>0</v>
      </c>
      <c r="HF685">
        <v>0</v>
      </c>
      <c r="HG685">
        <v>0</v>
      </c>
      <c r="HH685">
        <v>0</v>
      </c>
      <c r="HI685">
        <v>0</v>
      </c>
      <c r="HJ685">
        <v>0</v>
      </c>
      <c r="HK685">
        <v>0</v>
      </c>
      <c r="HL685">
        <v>0</v>
      </c>
      <c r="HM685">
        <v>0</v>
      </c>
      <c r="HN685">
        <v>0</v>
      </c>
      <c r="HO685">
        <v>0</v>
      </c>
      <c r="HP685">
        <v>0</v>
      </c>
      <c r="HQ685">
        <v>0</v>
      </c>
      <c r="HR685">
        <v>0</v>
      </c>
      <c r="HS685">
        <v>0</v>
      </c>
      <c r="HT685">
        <v>0</v>
      </c>
      <c r="HU685">
        <v>0</v>
      </c>
      <c r="HV685">
        <v>0</v>
      </c>
      <c r="HW685">
        <v>0</v>
      </c>
      <c r="HX685">
        <v>0</v>
      </c>
      <c r="HY685">
        <v>0</v>
      </c>
      <c r="HZ685">
        <v>0</v>
      </c>
      <c r="IA685">
        <v>0</v>
      </c>
      <c r="IB685">
        <v>0</v>
      </c>
      <c r="IC685">
        <v>0</v>
      </c>
      <c r="ID685">
        <v>0</v>
      </c>
      <c r="IE685">
        <v>0</v>
      </c>
      <c r="IF685">
        <v>0</v>
      </c>
      <c r="IG685">
        <v>0</v>
      </c>
      <c r="IH685">
        <v>0</v>
      </c>
      <c r="II685">
        <v>0</v>
      </c>
      <c r="IJ685">
        <v>0</v>
      </c>
      <c r="IK685">
        <v>0</v>
      </c>
      <c r="IL685">
        <v>0</v>
      </c>
      <c r="IM685">
        <v>0</v>
      </c>
      <c r="IN685">
        <v>0</v>
      </c>
      <c r="IO685">
        <v>0</v>
      </c>
      <c r="IP685">
        <v>0</v>
      </c>
    </row>
    <row r="686" spans="18:250" ht="16.5" hidden="1" customHeight="1">
      <c r="R686" s="95" t="s">
        <v>450</v>
      </c>
      <c r="S686" t="s">
        <v>1349</v>
      </c>
      <c r="T686">
        <v>2</v>
      </c>
      <c r="U686">
        <v>30</v>
      </c>
      <c r="V686" s="214" t="str">
        <f t="shared" si="13"/>
        <v>LTQ200230</v>
      </c>
      <c r="W686">
        <v>33048</v>
      </c>
      <c r="X686">
        <v>66096</v>
      </c>
      <c r="Y686">
        <v>99144</v>
      </c>
      <c r="Z686">
        <v>132192</v>
      </c>
      <c r="AA686">
        <v>165240</v>
      </c>
      <c r="AB686">
        <v>198288</v>
      </c>
      <c r="AC686">
        <v>231336</v>
      </c>
      <c r="AD686">
        <v>264384</v>
      </c>
      <c r="AE686">
        <v>297432</v>
      </c>
      <c r="AF686">
        <v>330480</v>
      </c>
      <c r="AG686">
        <v>363528</v>
      </c>
      <c r="AH686">
        <v>396576</v>
      </c>
      <c r="AI686">
        <v>429624</v>
      </c>
      <c r="AJ686">
        <v>462672</v>
      </c>
      <c r="AK686">
        <v>495720</v>
      </c>
      <c r="AL686">
        <v>528768</v>
      </c>
      <c r="AM686">
        <v>561816</v>
      </c>
      <c r="AN686">
        <v>594864</v>
      </c>
      <c r="AO686">
        <v>627912</v>
      </c>
      <c r="AP686">
        <v>660960</v>
      </c>
      <c r="AQ686">
        <v>660960</v>
      </c>
      <c r="AR686">
        <v>660960</v>
      </c>
      <c r="AS686">
        <v>660960</v>
      </c>
      <c r="AT686">
        <v>660960</v>
      </c>
      <c r="AU686">
        <v>660960</v>
      </c>
      <c r="AV686">
        <v>660960</v>
      </c>
      <c r="AW686">
        <v>660960</v>
      </c>
      <c r="AX686">
        <v>660960</v>
      </c>
      <c r="AY686">
        <v>660960</v>
      </c>
      <c r="AZ686">
        <v>660960</v>
      </c>
      <c r="BA686">
        <v>660960</v>
      </c>
      <c r="BB686">
        <v>660960</v>
      </c>
      <c r="BC686">
        <v>660960</v>
      </c>
      <c r="BD686">
        <v>660960</v>
      </c>
      <c r="BE686">
        <v>660960</v>
      </c>
      <c r="BF686">
        <v>660960</v>
      </c>
      <c r="BG686">
        <v>660960</v>
      </c>
      <c r="BH686">
        <v>660960</v>
      </c>
      <c r="BI686">
        <v>660960</v>
      </c>
      <c r="BJ686">
        <v>660960</v>
      </c>
      <c r="BK686">
        <v>660960</v>
      </c>
      <c r="BL686">
        <v>660960</v>
      </c>
      <c r="BM686">
        <v>660960</v>
      </c>
      <c r="BN686">
        <v>660960</v>
      </c>
      <c r="BO686">
        <v>660960</v>
      </c>
      <c r="BP686">
        <v>660960</v>
      </c>
      <c r="BQ686">
        <v>660960</v>
      </c>
      <c r="BR686">
        <v>660960</v>
      </c>
      <c r="BS686">
        <v>660960</v>
      </c>
      <c r="BT686">
        <v>660960</v>
      </c>
      <c r="BU686">
        <v>660960</v>
      </c>
      <c r="BV686">
        <v>660960</v>
      </c>
      <c r="BW686">
        <v>660960</v>
      </c>
      <c r="BX686">
        <v>660960</v>
      </c>
      <c r="BY686">
        <v>660960</v>
      </c>
      <c r="BZ686">
        <v>660960</v>
      </c>
      <c r="CA686">
        <v>660960</v>
      </c>
      <c r="CB686">
        <v>660960</v>
      </c>
      <c r="CC686">
        <v>660960</v>
      </c>
      <c r="CD686">
        <v>660960</v>
      </c>
      <c r="CE686">
        <v>660960</v>
      </c>
      <c r="CF686">
        <v>660960</v>
      </c>
      <c r="CG686">
        <v>660960</v>
      </c>
      <c r="CH686">
        <v>660960</v>
      </c>
      <c r="CI686">
        <v>660960</v>
      </c>
      <c r="CJ686">
        <v>660960</v>
      </c>
      <c r="CK686">
        <v>660960</v>
      </c>
      <c r="CL686">
        <v>660960</v>
      </c>
      <c r="CM686">
        <v>660960</v>
      </c>
      <c r="CN686">
        <v>660960</v>
      </c>
      <c r="CO686">
        <v>0</v>
      </c>
      <c r="CP686">
        <v>0</v>
      </c>
      <c r="CQ686">
        <v>0</v>
      </c>
      <c r="CR686">
        <v>0</v>
      </c>
      <c r="CS686">
        <v>0</v>
      </c>
      <c r="CT686">
        <v>0</v>
      </c>
      <c r="CU686">
        <v>0</v>
      </c>
      <c r="CV686">
        <v>0</v>
      </c>
      <c r="CW686">
        <v>0</v>
      </c>
      <c r="CX686">
        <v>0</v>
      </c>
      <c r="CY686">
        <v>0</v>
      </c>
      <c r="CZ686">
        <v>0</v>
      </c>
      <c r="DA686">
        <v>0</v>
      </c>
      <c r="DB686">
        <v>0</v>
      </c>
      <c r="DC686">
        <v>0</v>
      </c>
      <c r="DD686">
        <v>0</v>
      </c>
      <c r="DE686">
        <v>0</v>
      </c>
      <c r="DF686">
        <v>0</v>
      </c>
      <c r="DG686">
        <v>0</v>
      </c>
      <c r="DH686">
        <v>0</v>
      </c>
      <c r="DI686">
        <v>0</v>
      </c>
      <c r="DJ686">
        <v>0</v>
      </c>
      <c r="DK686">
        <v>0</v>
      </c>
      <c r="DL686">
        <v>0</v>
      </c>
      <c r="DM686">
        <v>0</v>
      </c>
      <c r="DN686">
        <v>0</v>
      </c>
      <c r="DO686">
        <v>0</v>
      </c>
      <c r="DP686">
        <v>0</v>
      </c>
      <c r="DQ686">
        <v>0</v>
      </c>
      <c r="DR686">
        <v>0</v>
      </c>
      <c r="DS686">
        <v>0</v>
      </c>
      <c r="DT686">
        <v>0</v>
      </c>
      <c r="DU686">
        <v>0</v>
      </c>
      <c r="DV686">
        <v>0</v>
      </c>
      <c r="DW686">
        <v>0</v>
      </c>
      <c r="DX686">
        <v>0</v>
      </c>
      <c r="DY686">
        <v>0</v>
      </c>
      <c r="DZ686">
        <v>0</v>
      </c>
      <c r="EA686">
        <v>0</v>
      </c>
      <c r="EB686">
        <v>0</v>
      </c>
      <c r="EC686">
        <v>0</v>
      </c>
      <c r="EE686" s="95" t="s">
        <v>450</v>
      </c>
      <c r="EF686" t="s">
        <v>1349</v>
      </c>
      <c r="EG686">
        <v>2</v>
      </c>
      <c r="EH686">
        <v>30</v>
      </c>
      <c r="EI686" s="216" t="str">
        <f t="shared" si="14"/>
        <v>LTQ200230</v>
      </c>
      <c r="EJ686">
        <v>0</v>
      </c>
      <c r="EK686">
        <v>0</v>
      </c>
      <c r="EL686">
        <v>0</v>
      </c>
      <c r="EM686">
        <v>0</v>
      </c>
      <c r="EN686">
        <v>0</v>
      </c>
      <c r="EO686">
        <v>0</v>
      </c>
      <c r="EP686">
        <v>0</v>
      </c>
      <c r="EQ686">
        <v>0</v>
      </c>
      <c r="ER686">
        <v>0</v>
      </c>
      <c r="ES686">
        <v>0</v>
      </c>
      <c r="ET686">
        <v>0</v>
      </c>
      <c r="EU686">
        <v>0</v>
      </c>
      <c r="EV686">
        <v>0</v>
      </c>
      <c r="EW686">
        <v>0</v>
      </c>
      <c r="EX686">
        <v>0</v>
      </c>
      <c r="EY686">
        <v>0</v>
      </c>
      <c r="EZ686">
        <v>0</v>
      </c>
      <c r="FA686">
        <v>0</v>
      </c>
      <c r="FB686">
        <v>0</v>
      </c>
      <c r="FC686">
        <v>0</v>
      </c>
      <c r="FD686">
        <v>0</v>
      </c>
      <c r="FE686">
        <v>0</v>
      </c>
      <c r="FF686">
        <v>0</v>
      </c>
      <c r="FG686">
        <v>0</v>
      </c>
      <c r="FH686">
        <v>0</v>
      </c>
      <c r="FI686">
        <v>0</v>
      </c>
      <c r="FJ686">
        <v>0</v>
      </c>
      <c r="FK686">
        <v>0</v>
      </c>
      <c r="FL686">
        <v>0</v>
      </c>
      <c r="FM686">
        <v>0</v>
      </c>
      <c r="FN686">
        <v>0</v>
      </c>
      <c r="FO686">
        <v>0</v>
      </c>
      <c r="FP686">
        <v>0</v>
      </c>
      <c r="FQ686">
        <v>0</v>
      </c>
      <c r="FR686">
        <v>0</v>
      </c>
      <c r="FS686">
        <v>0</v>
      </c>
      <c r="FT686">
        <v>0</v>
      </c>
      <c r="FU686">
        <v>0</v>
      </c>
      <c r="FV686">
        <v>0</v>
      </c>
      <c r="FW686">
        <v>0</v>
      </c>
      <c r="FX686">
        <v>0</v>
      </c>
      <c r="FY686">
        <v>0</v>
      </c>
      <c r="FZ686">
        <v>0</v>
      </c>
      <c r="GA686">
        <v>0</v>
      </c>
      <c r="GB686">
        <v>0</v>
      </c>
      <c r="GC686">
        <v>0</v>
      </c>
      <c r="GD686">
        <v>0</v>
      </c>
      <c r="GE686">
        <v>0</v>
      </c>
      <c r="GF686">
        <v>0</v>
      </c>
      <c r="GG686">
        <v>0</v>
      </c>
      <c r="GH686">
        <v>0</v>
      </c>
      <c r="GI686">
        <v>0</v>
      </c>
      <c r="GJ686">
        <v>0</v>
      </c>
      <c r="GK686">
        <v>0</v>
      </c>
      <c r="GL686">
        <v>0</v>
      </c>
      <c r="GM686">
        <v>0</v>
      </c>
      <c r="GN686">
        <v>0</v>
      </c>
      <c r="GO686">
        <v>0</v>
      </c>
      <c r="GP686">
        <v>0</v>
      </c>
      <c r="GQ686">
        <v>0</v>
      </c>
      <c r="GR686">
        <v>0</v>
      </c>
      <c r="GS686">
        <v>0</v>
      </c>
      <c r="GT686">
        <v>0</v>
      </c>
      <c r="GU686">
        <v>0</v>
      </c>
      <c r="GV686">
        <v>0</v>
      </c>
      <c r="GW686">
        <v>0</v>
      </c>
      <c r="GX686">
        <v>0</v>
      </c>
      <c r="GY686">
        <v>0</v>
      </c>
      <c r="GZ686">
        <v>0</v>
      </c>
      <c r="HA686">
        <v>660960</v>
      </c>
      <c r="HB686">
        <v>0</v>
      </c>
      <c r="HC686">
        <v>0</v>
      </c>
      <c r="HD686">
        <v>0</v>
      </c>
      <c r="HE686">
        <v>0</v>
      </c>
      <c r="HF686">
        <v>0</v>
      </c>
      <c r="HG686">
        <v>0</v>
      </c>
      <c r="HH686">
        <v>0</v>
      </c>
      <c r="HI686">
        <v>0</v>
      </c>
      <c r="HJ686">
        <v>0</v>
      </c>
      <c r="HK686">
        <v>0</v>
      </c>
      <c r="HL686">
        <v>0</v>
      </c>
      <c r="HM686">
        <v>0</v>
      </c>
      <c r="HN686">
        <v>0</v>
      </c>
      <c r="HO686">
        <v>0</v>
      </c>
      <c r="HP686">
        <v>0</v>
      </c>
      <c r="HQ686">
        <v>0</v>
      </c>
      <c r="HR686">
        <v>0</v>
      </c>
      <c r="HS686">
        <v>0</v>
      </c>
      <c r="HT686">
        <v>0</v>
      </c>
      <c r="HU686">
        <v>0</v>
      </c>
      <c r="HV686">
        <v>0</v>
      </c>
      <c r="HW686">
        <v>0</v>
      </c>
      <c r="HX686">
        <v>0</v>
      </c>
      <c r="HY686">
        <v>0</v>
      </c>
      <c r="HZ686">
        <v>0</v>
      </c>
      <c r="IA686">
        <v>0</v>
      </c>
      <c r="IB686">
        <v>0</v>
      </c>
      <c r="IC686">
        <v>0</v>
      </c>
      <c r="ID686">
        <v>0</v>
      </c>
      <c r="IE686">
        <v>0</v>
      </c>
      <c r="IF686">
        <v>0</v>
      </c>
      <c r="IG686">
        <v>0</v>
      </c>
      <c r="IH686">
        <v>0</v>
      </c>
      <c r="II686">
        <v>0</v>
      </c>
      <c r="IJ686">
        <v>0</v>
      </c>
      <c r="IK686">
        <v>0</v>
      </c>
      <c r="IL686">
        <v>0</v>
      </c>
      <c r="IM686">
        <v>0</v>
      </c>
      <c r="IN686">
        <v>0</v>
      </c>
      <c r="IO686">
        <v>0</v>
      </c>
      <c r="IP686">
        <v>0</v>
      </c>
    </row>
    <row r="687" spans="18:250" ht="16.5" hidden="1" customHeight="1">
      <c r="R687" s="95" t="s">
        <v>450</v>
      </c>
      <c r="S687" t="s">
        <v>1349</v>
      </c>
      <c r="T687">
        <v>2</v>
      </c>
      <c r="U687">
        <v>31</v>
      </c>
      <c r="V687" s="214" t="str">
        <f t="shared" si="13"/>
        <v>LTQ200231</v>
      </c>
      <c r="W687">
        <v>34088.400000000001</v>
      </c>
      <c r="X687">
        <v>68176.800000000003</v>
      </c>
      <c r="Y687">
        <v>102265.2</v>
      </c>
      <c r="Z687">
        <v>136353.60000000001</v>
      </c>
      <c r="AA687">
        <v>170442</v>
      </c>
      <c r="AB687">
        <v>204530.4</v>
      </c>
      <c r="AC687">
        <v>238618.8</v>
      </c>
      <c r="AD687">
        <v>272707.20000000001</v>
      </c>
      <c r="AE687">
        <v>306795.59999999998</v>
      </c>
      <c r="AF687">
        <v>340884</v>
      </c>
      <c r="AG687">
        <v>374972.4</v>
      </c>
      <c r="AH687">
        <v>409060.8</v>
      </c>
      <c r="AI687">
        <v>443149.2</v>
      </c>
      <c r="AJ687">
        <v>477237.6</v>
      </c>
      <c r="AK687">
        <v>511326</v>
      </c>
      <c r="AL687">
        <v>545414.40000000002</v>
      </c>
      <c r="AM687">
        <v>579502.80000000005</v>
      </c>
      <c r="AN687">
        <v>613591.19999999995</v>
      </c>
      <c r="AO687">
        <v>647679.6</v>
      </c>
      <c r="AP687">
        <v>681768</v>
      </c>
      <c r="AQ687">
        <v>681768</v>
      </c>
      <c r="AR687">
        <v>681768</v>
      </c>
      <c r="AS687">
        <v>681768</v>
      </c>
      <c r="AT687">
        <v>681768</v>
      </c>
      <c r="AU687">
        <v>681768</v>
      </c>
      <c r="AV687">
        <v>681768</v>
      </c>
      <c r="AW687">
        <v>681768</v>
      </c>
      <c r="AX687">
        <v>681768</v>
      </c>
      <c r="AY687">
        <v>681768</v>
      </c>
      <c r="AZ687">
        <v>681768</v>
      </c>
      <c r="BA687">
        <v>681768</v>
      </c>
      <c r="BB687">
        <v>681768</v>
      </c>
      <c r="BC687">
        <v>681768</v>
      </c>
      <c r="BD687">
        <v>681768</v>
      </c>
      <c r="BE687">
        <v>681768</v>
      </c>
      <c r="BF687">
        <v>681768</v>
      </c>
      <c r="BG687">
        <v>681768</v>
      </c>
      <c r="BH687">
        <v>681768</v>
      </c>
      <c r="BI687">
        <v>681768</v>
      </c>
      <c r="BJ687">
        <v>681768</v>
      </c>
      <c r="BK687">
        <v>681768</v>
      </c>
      <c r="BL687">
        <v>681768</v>
      </c>
      <c r="BM687">
        <v>681768</v>
      </c>
      <c r="BN687">
        <v>681768</v>
      </c>
      <c r="BO687">
        <v>681768</v>
      </c>
      <c r="BP687">
        <v>681768</v>
      </c>
      <c r="BQ687">
        <v>681768</v>
      </c>
      <c r="BR687">
        <v>681768</v>
      </c>
      <c r="BS687">
        <v>681768</v>
      </c>
      <c r="BT687">
        <v>681768</v>
      </c>
      <c r="BU687">
        <v>681768</v>
      </c>
      <c r="BV687">
        <v>681768</v>
      </c>
      <c r="BW687">
        <v>681768</v>
      </c>
      <c r="BX687">
        <v>681768</v>
      </c>
      <c r="BY687">
        <v>681768</v>
      </c>
      <c r="BZ687">
        <v>681768</v>
      </c>
      <c r="CA687">
        <v>681768</v>
      </c>
      <c r="CB687">
        <v>681768</v>
      </c>
      <c r="CC687">
        <v>681768</v>
      </c>
      <c r="CD687">
        <v>681768</v>
      </c>
      <c r="CE687">
        <v>681768</v>
      </c>
      <c r="CF687">
        <v>681768</v>
      </c>
      <c r="CG687">
        <v>681768</v>
      </c>
      <c r="CH687">
        <v>681768</v>
      </c>
      <c r="CI687">
        <v>681768</v>
      </c>
      <c r="CJ687">
        <v>681768</v>
      </c>
      <c r="CK687">
        <v>681768</v>
      </c>
      <c r="CL687">
        <v>681768</v>
      </c>
      <c r="CM687">
        <v>681768</v>
      </c>
      <c r="CN687">
        <v>0</v>
      </c>
      <c r="CO687">
        <v>0</v>
      </c>
      <c r="CP687">
        <v>0</v>
      </c>
      <c r="CQ687">
        <v>0</v>
      </c>
      <c r="CR687">
        <v>0</v>
      </c>
      <c r="CS687">
        <v>0</v>
      </c>
      <c r="CT687">
        <v>0</v>
      </c>
      <c r="CU687">
        <v>0</v>
      </c>
      <c r="CV687">
        <v>0</v>
      </c>
      <c r="CW687">
        <v>0</v>
      </c>
      <c r="CX687">
        <v>0</v>
      </c>
      <c r="CY687">
        <v>0</v>
      </c>
      <c r="CZ687">
        <v>0</v>
      </c>
      <c r="DA687">
        <v>0</v>
      </c>
      <c r="DB687">
        <v>0</v>
      </c>
      <c r="DC687">
        <v>0</v>
      </c>
      <c r="DD687">
        <v>0</v>
      </c>
      <c r="DE687">
        <v>0</v>
      </c>
      <c r="DF687">
        <v>0</v>
      </c>
      <c r="DG687">
        <v>0</v>
      </c>
      <c r="DH687">
        <v>0</v>
      </c>
      <c r="DI687">
        <v>0</v>
      </c>
      <c r="DJ687">
        <v>0</v>
      </c>
      <c r="DK687">
        <v>0</v>
      </c>
      <c r="DL687">
        <v>0</v>
      </c>
      <c r="DM687">
        <v>0</v>
      </c>
      <c r="DN687">
        <v>0</v>
      </c>
      <c r="DO687">
        <v>0</v>
      </c>
      <c r="DP687">
        <v>0</v>
      </c>
      <c r="DQ687">
        <v>0</v>
      </c>
      <c r="DR687">
        <v>0</v>
      </c>
      <c r="DS687">
        <v>0</v>
      </c>
      <c r="DT687">
        <v>0</v>
      </c>
      <c r="DU687">
        <v>0</v>
      </c>
      <c r="DV687">
        <v>0</v>
      </c>
      <c r="DW687">
        <v>0</v>
      </c>
      <c r="DX687">
        <v>0</v>
      </c>
      <c r="DY687">
        <v>0</v>
      </c>
      <c r="DZ687">
        <v>0</v>
      </c>
      <c r="EA687">
        <v>0</v>
      </c>
      <c r="EB687">
        <v>0</v>
      </c>
      <c r="EC687">
        <v>0</v>
      </c>
      <c r="EE687" s="95" t="s">
        <v>450</v>
      </c>
      <c r="EF687" t="s">
        <v>1349</v>
      </c>
      <c r="EG687">
        <v>2</v>
      </c>
      <c r="EH687">
        <v>31</v>
      </c>
      <c r="EI687" s="216" t="str">
        <f t="shared" si="14"/>
        <v>LTQ200231</v>
      </c>
      <c r="EJ687">
        <v>0</v>
      </c>
      <c r="EK687">
        <v>0</v>
      </c>
      <c r="EL687">
        <v>0</v>
      </c>
      <c r="EM687">
        <v>0</v>
      </c>
      <c r="EN687">
        <v>0</v>
      </c>
      <c r="EO687">
        <v>0</v>
      </c>
      <c r="EP687">
        <v>0</v>
      </c>
      <c r="EQ687">
        <v>0</v>
      </c>
      <c r="ER687">
        <v>0</v>
      </c>
      <c r="ES687">
        <v>0</v>
      </c>
      <c r="ET687">
        <v>0</v>
      </c>
      <c r="EU687">
        <v>0</v>
      </c>
      <c r="EV687">
        <v>0</v>
      </c>
      <c r="EW687">
        <v>0</v>
      </c>
      <c r="EX687">
        <v>0</v>
      </c>
      <c r="EY687">
        <v>0</v>
      </c>
      <c r="EZ687">
        <v>0</v>
      </c>
      <c r="FA687">
        <v>0</v>
      </c>
      <c r="FB687">
        <v>0</v>
      </c>
      <c r="FC687">
        <v>0</v>
      </c>
      <c r="FD687">
        <v>0</v>
      </c>
      <c r="FE687">
        <v>0</v>
      </c>
      <c r="FF687">
        <v>0</v>
      </c>
      <c r="FG687">
        <v>0</v>
      </c>
      <c r="FH687">
        <v>0</v>
      </c>
      <c r="FI687">
        <v>0</v>
      </c>
      <c r="FJ687">
        <v>0</v>
      </c>
      <c r="FK687">
        <v>0</v>
      </c>
      <c r="FL687">
        <v>0</v>
      </c>
      <c r="FM687">
        <v>0</v>
      </c>
      <c r="FN687">
        <v>0</v>
      </c>
      <c r="FO687">
        <v>0</v>
      </c>
      <c r="FP687">
        <v>0</v>
      </c>
      <c r="FQ687">
        <v>0</v>
      </c>
      <c r="FR687">
        <v>0</v>
      </c>
      <c r="FS687">
        <v>0</v>
      </c>
      <c r="FT687">
        <v>0</v>
      </c>
      <c r="FU687">
        <v>0</v>
      </c>
      <c r="FV687">
        <v>0</v>
      </c>
      <c r="FW687">
        <v>0</v>
      </c>
      <c r="FX687">
        <v>0</v>
      </c>
      <c r="FY687">
        <v>0</v>
      </c>
      <c r="FZ687">
        <v>0</v>
      </c>
      <c r="GA687">
        <v>0</v>
      </c>
      <c r="GB687">
        <v>0</v>
      </c>
      <c r="GC687">
        <v>0</v>
      </c>
      <c r="GD687">
        <v>0</v>
      </c>
      <c r="GE687">
        <v>0</v>
      </c>
      <c r="GF687">
        <v>0</v>
      </c>
      <c r="GG687">
        <v>0</v>
      </c>
      <c r="GH687">
        <v>0</v>
      </c>
      <c r="GI687">
        <v>0</v>
      </c>
      <c r="GJ687">
        <v>0</v>
      </c>
      <c r="GK687">
        <v>0</v>
      </c>
      <c r="GL687">
        <v>0</v>
      </c>
      <c r="GM687">
        <v>0</v>
      </c>
      <c r="GN687">
        <v>0</v>
      </c>
      <c r="GO687">
        <v>0</v>
      </c>
      <c r="GP687">
        <v>0</v>
      </c>
      <c r="GQ687">
        <v>0</v>
      </c>
      <c r="GR687">
        <v>0</v>
      </c>
      <c r="GS687">
        <v>0</v>
      </c>
      <c r="GT687">
        <v>0</v>
      </c>
      <c r="GU687">
        <v>0</v>
      </c>
      <c r="GV687">
        <v>0</v>
      </c>
      <c r="GW687">
        <v>0</v>
      </c>
      <c r="GX687">
        <v>0</v>
      </c>
      <c r="GY687">
        <v>0</v>
      </c>
      <c r="GZ687">
        <v>681768</v>
      </c>
      <c r="HA687">
        <v>0</v>
      </c>
      <c r="HB687">
        <v>0</v>
      </c>
      <c r="HC687">
        <v>0</v>
      </c>
      <c r="HD687">
        <v>0</v>
      </c>
      <c r="HE687">
        <v>0</v>
      </c>
      <c r="HF687">
        <v>0</v>
      </c>
      <c r="HG687">
        <v>0</v>
      </c>
      <c r="HH687">
        <v>0</v>
      </c>
      <c r="HI687">
        <v>0</v>
      </c>
      <c r="HJ687">
        <v>0</v>
      </c>
      <c r="HK687">
        <v>0</v>
      </c>
      <c r="HL687">
        <v>0</v>
      </c>
      <c r="HM687">
        <v>0</v>
      </c>
      <c r="HN687">
        <v>0</v>
      </c>
      <c r="HO687">
        <v>0</v>
      </c>
      <c r="HP687">
        <v>0</v>
      </c>
      <c r="HQ687">
        <v>0</v>
      </c>
      <c r="HR687">
        <v>0</v>
      </c>
      <c r="HS687">
        <v>0</v>
      </c>
      <c r="HT687">
        <v>0</v>
      </c>
      <c r="HU687">
        <v>0</v>
      </c>
      <c r="HV687">
        <v>0</v>
      </c>
      <c r="HW687">
        <v>0</v>
      </c>
      <c r="HX687">
        <v>0</v>
      </c>
      <c r="HY687">
        <v>0</v>
      </c>
      <c r="HZ687">
        <v>0</v>
      </c>
      <c r="IA687">
        <v>0</v>
      </c>
      <c r="IB687">
        <v>0</v>
      </c>
      <c r="IC687">
        <v>0</v>
      </c>
      <c r="ID687">
        <v>0</v>
      </c>
      <c r="IE687">
        <v>0</v>
      </c>
      <c r="IF687">
        <v>0</v>
      </c>
      <c r="IG687">
        <v>0</v>
      </c>
      <c r="IH687">
        <v>0</v>
      </c>
      <c r="II687">
        <v>0</v>
      </c>
      <c r="IJ687">
        <v>0</v>
      </c>
      <c r="IK687">
        <v>0</v>
      </c>
      <c r="IL687">
        <v>0</v>
      </c>
      <c r="IM687">
        <v>0</v>
      </c>
      <c r="IN687">
        <v>0</v>
      </c>
      <c r="IO687">
        <v>0</v>
      </c>
      <c r="IP687">
        <v>0</v>
      </c>
    </row>
    <row r="688" spans="18:250" ht="16.5" hidden="1" customHeight="1">
      <c r="R688" s="95" t="s">
        <v>450</v>
      </c>
      <c r="S688" t="s">
        <v>1349</v>
      </c>
      <c r="T688">
        <v>2</v>
      </c>
      <c r="U688">
        <v>32</v>
      </c>
      <c r="V688" s="214" t="str">
        <f t="shared" si="13"/>
        <v>LTQ200232</v>
      </c>
      <c r="W688">
        <v>35230.800000000003</v>
      </c>
      <c r="X688">
        <v>70461.600000000006</v>
      </c>
      <c r="Y688">
        <v>105692.4</v>
      </c>
      <c r="Z688">
        <v>140923.20000000001</v>
      </c>
      <c r="AA688">
        <v>176154</v>
      </c>
      <c r="AB688">
        <v>211384.8</v>
      </c>
      <c r="AC688">
        <v>246615.6</v>
      </c>
      <c r="AD688">
        <v>281846.40000000002</v>
      </c>
      <c r="AE688">
        <v>317077.2</v>
      </c>
      <c r="AF688">
        <v>352308</v>
      </c>
      <c r="AG688">
        <v>387538.8</v>
      </c>
      <c r="AH688">
        <v>422769.6</v>
      </c>
      <c r="AI688">
        <v>458000.4</v>
      </c>
      <c r="AJ688">
        <v>493231.2</v>
      </c>
      <c r="AK688">
        <v>528462</v>
      </c>
      <c r="AL688">
        <v>563692.80000000005</v>
      </c>
      <c r="AM688">
        <v>598923.6</v>
      </c>
      <c r="AN688">
        <v>634154.4</v>
      </c>
      <c r="AO688">
        <v>669385.19999999995</v>
      </c>
      <c r="AP688">
        <v>704616</v>
      </c>
      <c r="AQ688">
        <v>704616</v>
      </c>
      <c r="AR688">
        <v>704616</v>
      </c>
      <c r="AS688">
        <v>704616</v>
      </c>
      <c r="AT688">
        <v>704616</v>
      </c>
      <c r="AU688">
        <v>704616</v>
      </c>
      <c r="AV688">
        <v>704616</v>
      </c>
      <c r="AW688">
        <v>704616</v>
      </c>
      <c r="AX688">
        <v>704616</v>
      </c>
      <c r="AY688">
        <v>704616</v>
      </c>
      <c r="AZ688">
        <v>704616</v>
      </c>
      <c r="BA688">
        <v>704616</v>
      </c>
      <c r="BB688">
        <v>704616</v>
      </c>
      <c r="BC688">
        <v>704616</v>
      </c>
      <c r="BD688">
        <v>704616</v>
      </c>
      <c r="BE688">
        <v>704616</v>
      </c>
      <c r="BF688">
        <v>704616</v>
      </c>
      <c r="BG688">
        <v>704616</v>
      </c>
      <c r="BH688">
        <v>704616</v>
      </c>
      <c r="BI688">
        <v>704616</v>
      </c>
      <c r="BJ688">
        <v>704616</v>
      </c>
      <c r="BK688">
        <v>704616</v>
      </c>
      <c r="BL688">
        <v>704616</v>
      </c>
      <c r="BM688">
        <v>704616</v>
      </c>
      <c r="BN688">
        <v>704616</v>
      </c>
      <c r="BO688">
        <v>704616</v>
      </c>
      <c r="BP688">
        <v>704616</v>
      </c>
      <c r="BQ688">
        <v>704616</v>
      </c>
      <c r="BR688">
        <v>704616</v>
      </c>
      <c r="BS688">
        <v>704616</v>
      </c>
      <c r="BT688">
        <v>704616</v>
      </c>
      <c r="BU688">
        <v>704616</v>
      </c>
      <c r="BV688">
        <v>704616</v>
      </c>
      <c r="BW688">
        <v>704616</v>
      </c>
      <c r="BX688">
        <v>704616</v>
      </c>
      <c r="BY688">
        <v>704616</v>
      </c>
      <c r="BZ688">
        <v>704616</v>
      </c>
      <c r="CA688">
        <v>704616</v>
      </c>
      <c r="CB688">
        <v>704616</v>
      </c>
      <c r="CC688">
        <v>704616</v>
      </c>
      <c r="CD688">
        <v>704616</v>
      </c>
      <c r="CE688">
        <v>704616</v>
      </c>
      <c r="CF688">
        <v>704616</v>
      </c>
      <c r="CG688">
        <v>704616</v>
      </c>
      <c r="CH688">
        <v>704616</v>
      </c>
      <c r="CI688">
        <v>704616</v>
      </c>
      <c r="CJ688">
        <v>704616</v>
      </c>
      <c r="CK688">
        <v>704616</v>
      </c>
      <c r="CL688">
        <v>704616</v>
      </c>
      <c r="CM688">
        <v>0</v>
      </c>
      <c r="CN688">
        <v>0</v>
      </c>
      <c r="CO688">
        <v>0</v>
      </c>
      <c r="CP688">
        <v>0</v>
      </c>
      <c r="CQ688">
        <v>0</v>
      </c>
      <c r="CR688">
        <v>0</v>
      </c>
      <c r="CS688">
        <v>0</v>
      </c>
      <c r="CT688">
        <v>0</v>
      </c>
      <c r="CU688">
        <v>0</v>
      </c>
      <c r="CV688">
        <v>0</v>
      </c>
      <c r="CW688">
        <v>0</v>
      </c>
      <c r="CX688">
        <v>0</v>
      </c>
      <c r="CY688">
        <v>0</v>
      </c>
      <c r="CZ688">
        <v>0</v>
      </c>
      <c r="DA688">
        <v>0</v>
      </c>
      <c r="DB688">
        <v>0</v>
      </c>
      <c r="DC688">
        <v>0</v>
      </c>
      <c r="DD688">
        <v>0</v>
      </c>
      <c r="DE688">
        <v>0</v>
      </c>
      <c r="DF688">
        <v>0</v>
      </c>
      <c r="DG688">
        <v>0</v>
      </c>
      <c r="DH688">
        <v>0</v>
      </c>
      <c r="DI688">
        <v>0</v>
      </c>
      <c r="DJ688">
        <v>0</v>
      </c>
      <c r="DK688">
        <v>0</v>
      </c>
      <c r="DL688">
        <v>0</v>
      </c>
      <c r="DM688">
        <v>0</v>
      </c>
      <c r="DN688">
        <v>0</v>
      </c>
      <c r="DO688">
        <v>0</v>
      </c>
      <c r="DP688">
        <v>0</v>
      </c>
      <c r="DQ688">
        <v>0</v>
      </c>
      <c r="DR688">
        <v>0</v>
      </c>
      <c r="DS688">
        <v>0</v>
      </c>
      <c r="DT688">
        <v>0</v>
      </c>
      <c r="DU688">
        <v>0</v>
      </c>
      <c r="DV688">
        <v>0</v>
      </c>
      <c r="DW688">
        <v>0</v>
      </c>
      <c r="DX688">
        <v>0</v>
      </c>
      <c r="DY688">
        <v>0</v>
      </c>
      <c r="DZ688">
        <v>0</v>
      </c>
      <c r="EA688">
        <v>0</v>
      </c>
      <c r="EB688">
        <v>0</v>
      </c>
      <c r="EC688">
        <v>0</v>
      </c>
      <c r="EE688" s="95" t="s">
        <v>450</v>
      </c>
      <c r="EF688" t="s">
        <v>1349</v>
      </c>
      <c r="EG688">
        <v>2</v>
      </c>
      <c r="EH688">
        <v>32</v>
      </c>
      <c r="EI688" s="216" t="str">
        <f t="shared" si="14"/>
        <v>LTQ200232</v>
      </c>
      <c r="EJ688">
        <v>0</v>
      </c>
      <c r="EK688">
        <v>0</v>
      </c>
      <c r="EL688">
        <v>0</v>
      </c>
      <c r="EM688">
        <v>0</v>
      </c>
      <c r="EN688">
        <v>0</v>
      </c>
      <c r="EO688">
        <v>0</v>
      </c>
      <c r="EP688">
        <v>0</v>
      </c>
      <c r="EQ688">
        <v>0</v>
      </c>
      <c r="ER688">
        <v>0</v>
      </c>
      <c r="ES688">
        <v>0</v>
      </c>
      <c r="ET688">
        <v>0</v>
      </c>
      <c r="EU688">
        <v>0</v>
      </c>
      <c r="EV688">
        <v>0</v>
      </c>
      <c r="EW688">
        <v>0</v>
      </c>
      <c r="EX688">
        <v>0</v>
      </c>
      <c r="EY688">
        <v>0</v>
      </c>
      <c r="EZ688">
        <v>0</v>
      </c>
      <c r="FA688">
        <v>0</v>
      </c>
      <c r="FB688">
        <v>0</v>
      </c>
      <c r="FC688">
        <v>0</v>
      </c>
      <c r="FD688">
        <v>0</v>
      </c>
      <c r="FE688">
        <v>0</v>
      </c>
      <c r="FF688">
        <v>0</v>
      </c>
      <c r="FG688">
        <v>0</v>
      </c>
      <c r="FH688">
        <v>0</v>
      </c>
      <c r="FI688">
        <v>0</v>
      </c>
      <c r="FJ688">
        <v>0</v>
      </c>
      <c r="FK688">
        <v>0</v>
      </c>
      <c r="FL688">
        <v>0</v>
      </c>
      <c r="FM688">
        <v>0</v>
      </c>
      <c r="FN688">
        <v>0</v>
      </c>
      <c r="FO688">
        <v>0</v>
      </c>
      <c r="FP688">
        <v>0</v>
      </c>
      <c r="FQ688">
        <v>0</v>
      </c>
      <c r="FR688">
        <v>0</v>
      </c>
      <c r="FS688">
        <v>0</v>
      </c>
      <c r="FT688">
        <v>0</v>
      </c>
      <c r="FU688">
        <v>0</v>
      </c>
      <c r="FV688">
        <v>0</v>
      </c>
      <c r="FW688">
        <v>0</v>
      </c>
      <c r="FX688">
        <v>0</v>
      </c>
      <c r="FY688">
        <v>0</v>
      </c>
      <c r="FZ688">
        <v>0</v>
      </c>
      <c r="GA688">
        <v>0</v>
      </c>
      <c r="GB688">
        <v>0</v>
      </c>
      <c r="GC688">
        <v>0</v>
      </c>
      <c r="GD688">
        <v>0</v>
      </c>
      <c r="GE688">
        <v>0</v>
      </c>
      <c r="GF688">
        <v>0</v>
      </c>
      <c r="GG688">
        <v>0</v>
      </c>
      <c r="GH688">
        <v>0</v>
      </c>
      <c r="GI688">
        <v>0</v>
      </c>
      <c r="GJ688">
        <v>0</v>
      </c>
      <c r="GK688">
        <v>0</v>
      </c>
      <c r="GL688">
        <v>0</v>
      </c>
      <c r="GM688">
        <v>0</v>
      </c>
      <c r="GN688">
        <v>0</v>
      </c>
      <c r="GO688">
        <v>0</v>
      </c>
      <c r="GP688">
        <v>0</v>
      </c>
      <c r="GQ688">
        <v>0</v>
      </c>
      <c r="GR688">
        <v>0</v>
      </c>
      <c r="GS688">
        <v>0</v>
      </c>
      <c r="GT688">
        <v>0</v>
      </c>
      <c r="GU688">
        <v>0</v>
      </c>
      <c r="GV688">
        <v>0</v>
      </c>
      <c r="GW688">
        <v>0</v>
      </c>
      <c r="GX688">
        <v>0</v>
      </c>
      <c r="GY688">
        <v>704616</v>
      </c>
      <c r="GZ688">
        <v>0</v>
      </c>
      <c r="HA688">
        <v>0</v>
      </c>
      <c r="HB688">
        <v>0</v>
      </c>
      <c r="HC688">
        <v>0</v>
      </c>
      <c r="HD688">
        <v>0</v>
      </c>
      <c r="HE688">
        <v>0</v>
      </c>
      <c r="HF688">
        <v>0</v>
      </c>
      <c r="HG688">
        <v>0</v>
      </c>
      <c r="HH688">
        <v>0</v>
      </c>
      <c r="HI688">
        <v>0</v>
      </c>
      <c r="HJ688">
        <v>0</v>
      </c>
      <c r="HK688">
        <v>0</v>
      </c>
      <c r="HL688">
        <v>0</v>
      </c>
      <c r="HM688">
        <v>0</v>
      </c>
      <c r="HN688">
        <v>0</v>
      </c>
      <c r="HO688">
        <v>0</v>
      </c>
      <c r="HP688">
        <v>0</v>
      </c>
      <c r="HQ688">
        <v>0</v>
      </c>
      <c r="HR688">
        <v>0</v>
      </c>
      <c r="HS688">
        <v>0</v>
      </c>
      <c r="HT688">
        <v>0</v>
      </c>
      <c r="HU688">
        <v>0</v>
      </c>
      <c r="HV688">
        <v>0</v>
      </c>
      <c r="HW688">
        <v>0</v>
      </c>
      <c r="HX688">
        <v>0</v>
      </c>
      <c r="HY688">
        <v>0</v>
      </c>
      <c r="HZ688">
        <v>0</v>
      </c>
      <c r="IA688">
        <v>0</v>
      </c>
      <c r="IB688">
        <v>0</v>
      </c>
      <c r="IC688">
        <v>0</v>
      </c>
      <c r="ID688">
        <v>0</v>
      </c>
      <c r="IE688">
        <v>0</v>
      </c>
      <c r="IF688">
        <v>0</v>
      </c>
      <c r="IG688">
        <v>0</v>
      </c>
      <c r="IH688">
        <v>0</v>
      </c>
      <c r="II688">
        <v>0</v>
      </c>
      <c r="IJ688">
        <v>0</v>
      </c>
      <c r="IK688">
        <v>0</v>
      </c>
      <c r="IL688">
        <v>0</v>
      </c>
      <c r="IM688">
        <v>0</v>
      </c>
      <c r="IN688">
        <v>0</v>
      </c>
      <c r="IO688">
        <v>0</v>
      </c>
      <c r="IP688">
        <v>0</v>
      </c>
    </row>
    <row r="689" spans="18:250" ht="16.5" hidden="1" customHeight="1">
      <c r="R689" s="95" t="s">
        <v>450</v>
      </c>
      <c r="S689" t="s">
        <v>1349</v>
      </c>
      <c r="T689">
        <v>2</v>
      </c>
      <c r="U689">
        <v>33</v>
      </c>
      <c r="V689" s="214" t="str">
        <f t="shared" si="13"/>
        <v>LTQ200233</v>
      </c>
      <c r="W689">
        <v>36169.199999999997</v>
      </c>
      <c r="X689">
        <v>72338.399999999994</v>
      </c>
      <c r="Y689">
        <v>108507.6</v>
      </c>
      <c r="Z689">
        <v>144676.79999999999</v>
      </c>
      <c r="AA689">
        <v>180846</v>
      </c>
      <c r="AB689">
        <v>217015.2</v>
      </c>
      <c r="AC689">
        <v>253184.4</v>
      </c>
      <c r="AD689">
        <v>289353.59999999998</v>
      </c>
      <c r="AE689">
        <v>325522.8</v>
      </c>
      <c r="AF689">
        <v>361692</v>
      </c>
      <c r="AG689">
        <v>397861.2</v>
      </c>
      <c r="AH689">
        <v>434030.4</v>
      </c>
      <c r="AI689">
        <v>470199.6</v>
      </c>
      <c r="AJ689">
        <v>506368.8</v>
      </c>
      <c r="AK689">
        <v>542538</v>
      </c>
      <c r="AL689">
        <v>578707.19999999995</v>
      </c>
      <c r="AM689">
        <v>614876.4</v>
      </c>
      <c r="AN689">
        <v>651045.6</v>
      </c>
      <c r="AO689">
        <v>687214.8</v>
      </c>
      <c r="AP689">
        <v>723384</v>
      </c>
      <c r="AQ689">
        <v>723384</v>
      </c>
      <c r="AR689">
        <v>723384</v>
      </c>
      <c r="AS689">
        <v>723384</v>
      </c>
      <c r="AT689">
        <v>723384</v>
      </c>
      <c r="AU689">
        <v>723384</v>
      </c>
      <c r="AV689">
        <v>723384</v>
      </c>
      <c r="AW689">
        <v>723384</v>
      </c>
      <c r="AX689">
        <v>723384</v>
      </c>
      <c r="AY689">
        <v>723384</v>
      </c>
      <c r="AZ689">
        <v>723384</v>
      </c>
      <c r="BA689">
        <v>723384</v>
      </c>
      <c r="BB689">
        <v>723384</v>
      </c>
      <c r="BC689">
        <v>723384</v>
      </c>
      <c r="BD689">
        <v>723384</v>
      </c>
      <c r="BE689">
        <v>723384</v>
      </c>
      <c r="BF689">
        <v>723384</v>
      </c>
      <c r="BG689">
        <v>723384</v>
      </c>
      <c r="BH689">
        <v>723384</v>
      </c>
      <c r="BI689">
        <v>723384</v>
      </c>
      <c r="BJ689">
        <v>723384</v>
      </c>
      <c r="BK689">
        <v>723384</v>
      </c>
      <c r="BL689">
        <v>723384</v>
      </c>
      <c r="BM689">
        <v>723384</v>
      </c>
      <c r="BN689">
        <v>723384</v>
      </c>
      <c r="BO689">
        <v>723384</v>
      </c>
      <c r="BP689">
        <v>723384</v>
      </c>
      <c r="BQ689">
        <v>723384</v>
      </c>
      <c r="BR689">
        <v>723384</v>
      </c>
      <c r="BS689">
        <v>723384</v>
      </c>
      <c r="BT689">
        <v>723384</v>
      </c>
      <c r="BU689">
        <v>723384</v>
      </c>
      <c r="BV689">
        <v>723384</v>
      </c>
      <c r="BW689">
        <v>723384</v>
      </c>
      <c r="BX689">
        <v>723384</v>
      </c>
      <c r="BY689">
        <v>723384</v>
      </c>
      <c r="BZ689">
        <v>723384</v>
      </c>
      <c r="CA689">
        <v>723384</v>
      </c>
      <c r="CB689">
        <v>723384</v>
      </c>
      <c r="CC689">
        <v>723384</v>
      </c>
      <c r="CD689">
        <v>723384</v>
      </c>
      <c r="CE689">
        <v>723384</v>
      </c>
      <c r="CF689">
        <v>723384</v>
      </c>
      <c r="CG689">
        <v>723384</v>
      </c>
      <c r="CH689">
        <v>723384</v>
      </c>
      <c r="CI689">
        <v>723384</v>
      </c>
      <c r="CJ689">
        <v>723384</v>
      </c>
      <c r="CK689">
        <v>723384</v>
      </c>
      <c r="CL689">
        <v>0</v>
      </c>
      <c r="CM689">
        <v>0</v>
      </c>
      <c r="CN689">
        <v>0</v>
      </c>
      <c r="CO689">
        <v>0</v>
      </c>
      <c r="CP689">
        <v>0</v>
      </c>
      <c r="CQ689">
        <v>0</v>
      </c>
      <c r="CR689">
        <v>0</v>
      </c>
      <c r="CS689">
        <v>0</v>
      </c>
      <c r="CT689">
        <v>0</v>
      </c>
      <c r="CU689">
        <v>0</v>
      </c>
      <c r="CV689">
        <v>0</v>
      </c>
      <c r="CW689">
        <v>0</v>
      </c>
      <c r="CX689">
        <v>0</v>
      </c>
      <c r="CY689">
        <v>0</v>
      </c>
      <c r="CZ689">
        <v>0</v>
      </c>
      <c r="DA689">
        <v>0</v>
      </c>
      <c r="DB689">
        <v>0</v>
      </c>
      <c r="DC689">
        <v>0</v>
      </c>
      <c r="DD689">
        <v>0</v>
      </c>
      <c r="DE689">
        <v>0</v>
      </c>
      <c r="DF689">
        <v>0</v>
      </c>
      <c r="DG689">
        <v>0</v>
      </c>
      <c r="DH689">
        <v>0</v>
      </c>
      <c r="DI689">
        <v>0</v>
      </c>
      <c r="DJ689">
        <v>0</v>
      </c>
      <c r="DK689">
        <v>0</v>
      </c>
      <c r="DL689">
        <v>0</v>
      </c>
      <c r="DM689">
        <v>0</v>
      </c>
      <c r="DN689">
        <v>0</v>
      </c>
      <c r="DO689">
        <v>0</v>
      </c>
      <c r="DP689">
        <v>0</v>
      </c>
      <c r="DQ689">
        <v>0</v>
      </c>
      <c r="DR689">
        <v>0</v>
      </c>
      <c r="DS689">
        <v>0</v>
      </c>
      <c r="DT689">
        <v>0</v>
      </c>
      <c r="DU689">
        <v>0</v>
      </c>
      <c r="DV689">
        <v>0</v>
      </c>
      <c r="DW689">
        <v>0</v>
      </c>
      <c r="DX689">
        <v>0</v>
      </c>
      <c r="DY689">
        <v>0</v>
      </c>
      <c r="DZ689">
        <v>0</v>
      </c>
      <c r="EA689">
        <v>0</v>
      </c>
      <c r="EB689">
        <v>0</v>
      </c>
      <c r="EC689">
        <v>0</v>
      </c>
      <c r="EE689" s="95" t="s">
        <v>450</v>
      </c>
      <c r="EF689" t="s">
        <v>1349</v>
      </c>
      <c r="EG689">
        <v>2</v>
      </c>
      <c r="EH689">
        <v>33</v>
      </c>
      <c r="EI689" s="216" t="str">
        <f t="shared" si="14"/>
        <v>LTQ200233</v>
      </c>
      <c r="EJ689">
        <v>0</v>
      </c>
      <c r="EK689">
        <v>0</v>
      </c>
      <c r="EL689">
        <v>0</v>
      </c>
      <c r="EM689">
        <v>0</v>
      </c>
      <c r="EN689">
        <v>0</v>
      </c>
      <c r="EO689">
        <v>0</v>
      </c>
      <c r="EP689">
        <v>0</v>
      </c>
      <c r="EQ689">
        <v>0</v>
      </c>
      <c r="ER689">
        <v>0</v>
      </c>
      <c r="ES689">
        <v>0</v>
      </c>
      <c r="ET689">
        <v>0</v>
      </c>
      <c r="EU689">
        <v>0</v>
      </c>
      <c r="EV689">
        <v>0</v>
      </c>
      <c r="EW689">
        <v>0</v>
      </c>
      <c r="EX689">
        <v>0</v>
      </c>
      <c r="EY689">
        <v>0</v>
      </c>
      <c r="EZ689">
        <v>0</v>
      </c>
      <c r="FA689">
        <v>0</v>
      </c>
      <c r="FB689">
        <v>0</v>
      </c>
      <c r="FC689">
        <v>0</v>
      </c>
      <c r="FD689">
        <v>0</v>
      </c>
      <c r="FE689">
        <v>0</v>
      </c>
      <c r="FF689">
        <v>0</v>
      </c>
      <c r="FG689">
        <v>0</v>
      </c>
      <c r="FH689">
        <v>0</v>
      </c>
      <c r="FI689">
        <v>0</v>
      </c>
      <c r="FJ689">
        <v>0</v>
      </c>
      <c r="FK689">
        <v>0</v>
      </c>
      <c r="FL689">
        <v>0</v>
      </c>
      <c r="FM689">
        <v>0</v>
      </c>
      <c r="FN689">
        <v>0</v>
      </c>
      <c r="FO689">
        <v>0</v>
      </c>
      <c r="FP689">
        <v>0</v>
      </c>
      <c r="FQ689">
        <v>0</v>
      </c>
      <c r="FR689">
        <v>0</v>
      </c>
      <c r="FS689">
        <v>0</v>
      </c>
      <c r="FT689">
        <v>0</v>
      </c>
      <c r="FU689">
        <v>0</v>
      </c>
      <c r="FV689">
        <v>0</v>
      </c>
      <c r="FW689">
        <v>0</v>
      </c>
      <c r="FX689">
        <v>0</v>
      </c>
      <c r="FY689">
        <v>0</v>
      </c>
      <c r="FZ689">
        <v>0</v>
      </c>
      <c r="GA689">
        <v>0</v>
      </c>
      <c r="GB689">
        <v>0</v>
      </c>
      <c r="GC689">
        <v>0</v>
      </c>
      <c r="GD689">
        <v>0</v>
      </c>
      <c r="GE689">
        <v>0</v>
      </c>
      <c r="GF689">
        <v>0</v>
      </c>
      <c r="GG689">
        <v>0</v>
      </c>
      <c r="GH689">
        <v>0</v>
      </c>
      <c r="GI689">
        <v>0</v>
      </c>
      <c r="GJ689">
        <v>0</v>
      </c>
      <c r="GK689">
        <v>0</v>
      </c>
      <c r="GL689">
        <v>0</v>
      </c>
      <c r="GM689">
        <v>0</v>
      </c>
      <c r="GN689">
        <v>0</v>
      </c>
      <c r="GO689">
        <v>0</v>
      </c>
      <c r="GP689">
        <v>0</v>
      </c>
      <c r="GQ689">
        <v>0</v>
      </c>
      <c r="GR689">
        <v>0</v>
      </c>
      <c r="GS689">
        <v>0</v>
      </c>
      <c r="GT689">
        <v>0</v>
      </c>
      <c r="GU689">
        <v>0</v>
      </c>
      <c r="GV689">
        <v>0</v>
      </c>
      <c r="GW689">
        <v>0</v>
      </c>
      <c r="GX689">
        <v>723384</v>
      </c>
      <c r="GY689">
        <v>0</v>
      </c>
      <c r="GZ689">
        <v>0</v>
      </c>
      <c r="HA689">
        <v>0</v>
      </c>
      <c r="HB689">
        <v>0</v>
      </c>
      <c r="HC689">
        <v>0</v>
      </c>
      <c r="HD689">
        <v>0</v>
      </c>
      <c r="HE689">
        <v>0</v>
      </c>
      <c r="HF689">
        <v>0</v>
      </c>
      <c r="HG689">
        <v>0</v>
      </c>
      <c r="HH689">
        <v>0</v>
      </c>
      <c r="HI689">
        <v>0</v>
      </c>
      <c r="HJ689">
        <v>0</v>
      </c>
      <c r="HK689">
        <v>0</v>
      </c>
      <c r="HL689">
        <v>0</v>
      </c>
      <c r="HM689">
        <v>0</v>
      </c>
      <c r="HN689">
        <v>0</v>
      </c>
      <c r="HO689">
        <v>0</v>
      </c>
      <c r="HP689">
        <v>0</v>
      </c>
      <c r="HQ689">
        <v>0</v>
      </c>
      <c r="HR689">
        <v>0</v>
      </c>
      <c r="HS689">
        <v>0</v>
      </c>
      <c r="HT689">
        <v>0</v>
      </c>
      <c r="HU689">
        <v>0</v>
      </c>
      <c r="HV689">
        <v>0</v>
      </c>
      <c r="HW689">
        <v>0</v>
      </c>
      <c r="HX689">
        <v>0</v>
      </c>
      <c r="HY689">
        <v>0</v>
      </c>
      <c r="HZ689">
        <v>0</v>
      </c>
      <c r="IA689">
        <v>0</v>
      </c>
      <c r="IB689">
        <v>0</v>
      </c>
      <c r="IC689">
        <v>0</v>
      </c>
      <c r="ID689">
        <v>0</v>
      </c>
      <c r="IE689">
        <v>0</v>
      </c>
      <c r="IF689">
        <v>0</v>
      </c>
      <c r="IG689">
        <v>0</v>
      </c>
      <c r="IH689">
        <v>0</v>
      </c>
      <c r="II689">
        <v>0</v>
      </c>
      <c r="IJ689">
        <v>0</v>
      </c>
      <c r="IK689">
        <v>0</v>
      </c>
      <c r="IL689">
        <v>0</v>
      </c>
      <c r="IM689">
        <v>0</v>
      </c>
      <c r="IN689">
        <v>0</v>
      </c>
      <c r="IO689">
        <v>0</v>
      </c>
      <c r="IP689">
        <v>0</v>
      </c>
    </row>
    <row r="690" spans="18:250" ht="16.5" hidden="1" customHeight="1">
      <c r="R690" s="95" t="s">
        <v>450</v>
      </c>
      <c r="S690" t="s">
        <v>1349</v>
      </c>
      <c r="T690">
        <v>2</v>
      </c>
      <c r="U690">
        <v>34</v>
      </c>
      <c r="V690" s="214" t="str">
        <f t="shared" si="13"/>
        <v>LTQ200234</v>
      </c>
      <c r="W690">
        <v>37107.599999999999</v>
      </c>
      <c r="X690">
        <v>74215.199999999997</v>
      </c>
      <c r="Y690">
        <v>111322.8</v>
      </c>
      <c r="Z690">
        <v>148430.39999999999</v>
      </c>
      <c r="AA690">
        <v>185538</v>
      </c>
      <c r="AB690">
        <v>222645.6</v>
      </c>
      <c r="AC690">
        <v>259753.2</v>
      </c>
      <c r="AD690">
        <v>296860.79999999999</v>
      </c>
      <c r="AE690">
        <v>333968.40000000002</v>
      </c>
      <c r="AF690">
        <v>371076</v>
      </c>
      <c r="AG690">
        <v>408183.6</v>
      </c>
      <c r="AH690">
        <v>445291.2</v>
      </c>
      <c r="AI690">
        <v>482398.8</v>
      </c>
      <c r="AJ690">
        <v>519506.4</v>
      </c>
      <c r="AK690">
        <v>556614</v>
      </c>
      <c r="AL690">
        <v>593721.59999999998</v>
      </c>
      <c r="AM690">
        <v>630829.19999999995</v>
      </c>
      <c r="AN690">
        <v>667936.80000000005</v>
      </c>
      <c r="AO690">
        <v>705044.4</v>
      </c>
      <c r="AP690">
        <v>742152</v>
      </c>
      <c r="AQ690">
        <v>742152</v>
      </c>
      <c r="AR690">
        <v>742152</v>
      </c>
      <c r="AS690">
        <v>742152</v>
      </c>
      <c r="AT690">
        <v>742152</v>
      </c>
      <c r="AU690">
        <v>742152</v>
      </c>
      <c r="AV690">
        <v>742152</v>
      </c>
      <c r="AW690">
        <v>742152</v>
      </c>
      <c r="AX690">
        <v>742152</v>
      </c>
      <c r="AY690">
        <v>742152</v>
      </c>
      <c r="AZ690">
        <v>742152</v>
      </c>
      <c r="BA690">
        <v>742152</v>
      </c>
      <c r="BB690">
        <v>742152</v>
      </c>
      <c r="BC690">
        <v>742152</v>
      </c>
      <c r="BD690">
        <v>742152</v>
      </c>
      <c r="BE690">
        <v>742152</v>
      </c>
      <c r="BF690">
        <v>742152</v>
      </c>
      <c r="BG690">
        <v>742152</v>
      </c>
      <c r="BH690">
        <v>742152</v>
      </c>
      <c r="BI690">
        <v>742152</v>
      </c>
      <c r="BJ690">
        <v>742152</v>
      </c>
      <c r="BK690">
        <v>742152</v>
      </c>
      <c r="BL690">
        <v>742152</v>
      </c>
      <c r="BM690">
        <v>742152</v>
      </c>
      <c r="BN690">
        <v>742152</v>
      </c>
      <c r="BO690">
        <v>742152</v>
      </c>
      <c r="BP690">
        <v>742152</v>
      </c>
      <c r="BQ690">
        <v>742152</v>
      </c>
      <c r="BR690">
        <v>742152</v>
      </c>
      <c r="BS690">
        <v>742152</v>
      </c>
      <c r="BT690">
        <v>742152</v>
      </c>
      <c r="BU690">
        <v>742152</v>
      </c>
      <c r="BV690">
        <v>742152</v>
      </c>
      <c r="BW690">
        <v>742152</v>
      </c>
      <c r="BX690">
        <v>742152</v>
      </c>
      <c r="BY690">
        <v>742152</v>
      </c>
      <c r="BZ690">
        <v>742152</v>
      </c>
      <c r="CA690">
        <v>742152</v>
      </c>
      <c r="CB690">
        <v>742152</v>
      </c>
      <c r="CC690">
        <v>742152</v>
      </c>
      <c r="CD690">
        <v>742152</v>
      </c>
      <c r="CE690">
        <v>742152</v>
      </c>
      <c r="CF690">
        <v>742152</v>
      </c>
      <c r="CG690">
        <v>742152</v>
      </c>
      <c r="CH690">
        <v>742152</v>
      </c>
      <c r="CI690">
        <v>742152</v>
      </c>
      <c r="CJ690">
        <v>742152</v>
      </c>
      <c r="CK690">
        <v>0</v>
      </c>
      <c r="CL690">
        <v>0</v>
      </c>
      <c r="CM690">
        <v>0</v>
      </c>
      <c r="CN690">
        <v>0</v>
      </c>
      <c r="CO690">
        <v>0</v>
      </c>
      <c r="CP690">
        <v>0</v>
      </c>
      <c r="CQ690">
        <v>0</v>
      </c>
      <c r="CR690">
        <v>0</v>
      </c>
      <c r="CS690">
        <v>0</v>
      </c>
      <c r="CT690">
        <v>0</v>
      </c>
      <c r="CU690">
        <v>0</v>
      </c>
      <c r="CV690">
        <v>0</v>
      </c>
      <c r="CW690">
        <v>0</v>
      </c>
      <c r="CX690">
        <v>0</v>
      </c>
      <c r="CY690">
        <v>0</v>
      </c>
      <c r="CZ690">
        <v>0</v>
      </c>
      <c r="DA690">
        <v>0</v>
      </c>
      <c r="DB690">
        <v>0</v>
      </c>
      <c r="DC690">
        <v>0</v>
      </c>
      <c r="DD690">
        <v>0</v>
      </c>
      <c r="DE690">
        <v>0</v>
      </c>
      <c r="DF690">
        <v>0</v>
      </c>
      <c r="DG690">
        <v>0</v>
      </c>
      <c r="DH690">
        <v>0</v>
      </c>
      <c r="DI690">
        <v>0</v>
      </c>
      <c r="DJ690">
        <v>0</v>
      </c>
      <c r="DK690">
        <v>0</v>
      </c>
      <c r="DL690">
        <v>0</v>
      </c>
      <c r="DM690">
        <v>0</v>
      </c>
      <c r="DN690">
        <v>0</v>
      </c>
      <c r="DO690">
        <v>0</v>
      </c>
      <c r="DP690">
        <v>0</v>
      </c>
      <c r="DQ690">
        <v>0</v>
      </c>
      <c r="DR690">
        <v>0</v>
      </c>
      <c r="DS690">
        <v>0</v>
      </c>
      <c r="DT690">
        <v>0</v>
      </c>
      <c r="DU690">
        <v>0</v>
      </c>
      <c r="DV690">
        <v>0</v>
      </c>
      <c r="DW690">
        <v>0</v>
      </c>
      <c r="DX690">
        <v>0</v>
      </c>
      <c r="DY690">
        <v>0</v>
      </c>
      <c r="DZ690">
        <v>0</v>
      </c>
      <c r="EA690">
        <v>0</v>
      </c>
      <c r="EB690">
        <v>0</v>
      </c>
      <c r="EC690">
        <v>0</v>
      </c>
      <c r="EE690" s="95" t="s">
        <v>450</v>
      </c>
      <c r="EF690" t="s">
        <v>1349</v>
      </c>
      <c r="EG690">
        <v>2</v>
      </c>
      <c r="EH690">
        <v>34</v>
      </c>
      <c r="EI690" s="216" t="str">
        <f t="shared" si="14"/>
        <v>LTQ200234</v>
      </c>
      <c r="EJ690">
        <v>0</v>
      </c>
      <c r="EK690">
        <v>0</v>
      </c>
      <c r="EL690">
        <v>0</v>
      </c>
      <c r="EM690">
        <v>0</v>
      </c>
      <c r="EN690">
        <v>0</v>
      </c>
      <c r="EO690">
        <v>0</v>
      </c>
      <c r="EP690">
        <v>0</v>
      </c>
      <c r="EQ690">
        <v>0</v>
      </c>
      <c r="ER690">
        <v>0</v>
      </c>
      <c r="ES690">
        <v>0</v>
      </c>
      <c r="ET690">
        <v>0</v>
      </c>
      <c r="EU690">
        <v>0</v>
      </c>
      <c r="EV690">
        <v>0</v>
      </c>
      <c r="EW690">
        <v>0</v>
      </c>
      <c r="EX690">
        <v>0</v>
      </c>
      <c r="EY690">
        <v>0</v>
      </c>
      <c r="EZ690">
        <v>0</v>
      </c>
      <c r="FA690">
        <v>0</v>
      </c>
      <c r="FB690">
        <v>0</v>
      </c>
      <c r="FC690">
        <v>0</v>
      </c>
      <c r="FD690">
        <v>0</v>
      </c>
      <c r="FE690">
        <v>0</v>
      </c>
      <c r="FF690">
        <v>0</v>
      </c>
      <c r="FG690">
        <v>0</v>
      </c>
      <c r="FH690">
        <v>0</v>
      </c>
      <c r="FI690">
        <v>0</v>
      </c>
      <c r="FJ690">
        <v>0</v>
      </c>
      <c r="FK690">
        <v>0</v>
      </c>
      <c r="FL690">
        <v>0</v>
      </c>
      <c r="FM690">
        <v>0</v>
      </c>
      <c r="FN690">
        <v>0</v>
      </c>
      <c r="FO690">
        <v>0</v>
      </c>
      <c r="FP690">
        <v>0</v>
      </c>
      <c r="FQ690">
        <v>0</v>
      </c>
      <c r="FR690">
        <v>0</v>
      </c>
      <c r="FS690">
        <v>0</v>
      </c>
      <c r="FT690">
        <v>0</v>
      </c>
      <c r="FU690">
        <v>0</v>
      </c>
      <c r="FV690">
        <v>0</v>
      </c>
      <c r="FW690">
        <v>0</v>
      </c>
      <c r="FX690">
        <v>0</v>
      </c>
      <c r="FY690">
        <v>0</v>
      </c>
      <c r="FZ690">
        <v>0</v>
      </c>
      <c r="GA690">
        <v>0</v>
      </c>
      <c r="GB690">
        <v>0</v>
      </c>
      <c r="GC690">
        <v>0</v>
      </c>
      <c r="GD690">
        <v>0</v>
      </c>
      <c r="GE690">
        <v>0</v>
      </c>
      <c r="GF690">
        <v>0</v>
      </c>
      <c r="GG690">
        <v>0</v>
      </c>
      <c r="GH690">
        <v>0</v>
      </c>
      <c r="GI690">
        <v>0</v>
      </c>
      <c r="GJ690">
        <v>0</v>
      </c>
      <c r="GK690">
        <v>0</v>
      </c>
      <c r="GL690">
        <v>0</v>
      </c>
      <c r="GM690">
        <v>0</v>
      </c>
      <c r="GN690">
        <v>0</v>
      </c>
      <c r="GO690">
        <v>0</v>
      </c>
      <c r="GP690">
        <v>0</v>
      </c>
      <c r="GQ690">
        <v>0</v>
      </c>
      <c r="GR690">
        <v>0</v>
      </c>
      <c r="GS690">
        <v>0</v>
      </c>
      <c r="GT690">
        <v>0</v>
      </c>
      <c r="GU690">
        <v>0</v>
      </c>
      <c r="GV690">
        <v>0</v>
      </c>
      <c r="GW690">
        <v>742152</v>
      </c>
      <c r="GX690">
        <v>0</v>
      </c>
      <c r="GY690">
        <v>0</v>
      </c>
      <c r="GZ690">
        <v>0</v>
      </c>
      <c r="HA690">
        <v>0</v>
      </c>
      <c r="HB690">
        <v>0</v>
      </c>
      <c r="HC690">
        <v>0</v>
      </c>
      <c r="HD690">
        <v>0</v>
      </c>
      <c r="HE690">
        <v>0</v>
      </c>
      <c r="HF690">
        <v>0</v>
      </c>
      <c r="HG690">
        <v>0</v>
      </c>
      <c r="HH690">
        <v>0</v>
      </c>
      <c r="HI690">
        <v>0</v>
      </c>
      <c r="HJ690">
        <v>0</v>
      </c>
      <c r="HK690">
        <v>0</v>
      </c>
      <c r="HL690">
        <v>0</v>
      </c>
      <c r="HM690">
        <v>0</v>
      </c>
      <c r="HN690">
        <v>0</v>
      </c>
      <c r="HO690">
        <v>0</v>
      </c>
      <c r="HP690">
        <v>0</v>
      </c>
      <c r="HQ690">
        <v>0</v>
      </c>
      <c r="HR690">
        <v>0</v>
      </c>
      <c r="HS690">
        <v>0</v>
      </c>
      <c r="HT690">
        <v>0</v>
      </c>
      <c r="HU690">
        <v>0</v>
      </c>
      <c r="HV690">
        <v>0</v>
      </c>
      <c r="HW690">
        <v>0</v>
      </c>
      <c r="HX690">
        <v>0</v>
      </c>
      <c r="HY690">
        <v>0</v>
      </c>
      <c r="HZ690">
        <v>0</v>
      </c>
      <c r="IA690">
        <v>0</v>
      </c>
      <c r="IB690">
        <v>0</v>
      </c>
      <c r="IC690">
        <v>0</v>
      </c>
      <c r="ID690">
        <v>0</v>
      </c>
      <c r="IE690">
        <v>0</v>
      </c>
      <c r="IF690">
        <v>0</v>
      </c>
      <c r="IG690">
        <v>0</v>
      </c>
      <c r="IH690">
        <v>0</v>
      </c>
      <c r="II690">
        <v>0</v>
      </c>
      <c r="IJ690">
        <v>0</v>
      </c>
      <c r="IK690">
        <v>0</v>
      </c>
      <c r="IL690">
        <v>0</v>
      </c>
      <c r="IM690">
        <v>0</v>
      </c>
      <c r="IN690">
        <v>0</v>
      </c>
      <c r="IO690">
        <v>0</v>
      </c>
      <c r="IP690">
        <v>0</v>
      </c>
    </row>
    <row r="691" spans="18:250" ht="16.5" hidden="1" customHeight="1">
      <c r="R691" s="95" t="s">
        <v>450</v>
      </c>
      <c r="S691" t="s">
        <v>1349</v>
      </c>
      <c r="T691">
        <v>2</v>
      </c>
      <c r="U691">
        <v>35</v>
      </c>
      <c r="V691" s="214" t="str">
        <f t="shared" si="13"/>
        <v>LTQ200235</v>
      </c>
      <c r="W691">
        <v>38035.800000000003</v>
      </c>
      <c r="X691">
        <v>76071.600000000006</v>
      </c>
      <c r="Y691">
        <v>114107.4</v>
      </c>
      <c r="Z691">
        <v>152143.20000000001</v>
      </c>
      <c r="AA691">
        <v>190179</v>
      </c>
      <c r="AB691">
        <v>228214.8</v>
      </c>
      <c r="AC691">
        <v>266250.59999999998</v>
      </c>
      <c r="AD691">
        <v>304286.40000000002</v>
      </c>
      <c r="AE691">
        <v>342322.2</v>
      </c>
      <c r="AF691">
        <v>380358</v>
      </c>
      <c r="AG691">
        <v>418393.8</v>
      </c>
      <c r="AH691">
        <v>456429.6</v>
      </c>
      <c r="AI691">
        <v>494465.4</v>
      </c>
      <c r="AJ691">
        <v>532501.19999999995</v>
      </c>
      <c r="AK691">
        <v>570537</v>
      </c>
      <c r="AL691">
        <v>608572.80000000005</v>
      </c>
      <c r="AM691">
        <v>646608.6</v>
      </c>
      <c r="AN691">
        <v>684644.4</v>
      </c>
      <c r="AO691">
        <v>722680.2</v>
      </c>
      <c r="AP691">
        <v>760716</v>
      </c>
      <c r="AQ691">
        <v>760716</v>
      </c>
      <c r="AR691">
        <v>760716</v>
      </c>
      <c r="AS691">
        <v>760716</v>
      </c>
      <c r="AT691">
        <v>760716</v>
      </c>
      <c r="AU691">
        <v>760716</v>
      </c>
      <c r="AV691">
        <v>760716</v>
      </c>
      <c r="AW691">
        <v>760716</v>
      </c>
      <c r="AX691">
        <v>760716</v>
      </c>
      <c r="AY691">
        <v>760716</v>
      </c>
      <c r="AZ691">
        <v>760716</v>
      </c>
      <c r="BA691">
        <v>760716</v>
      </c>
      <c r="BB691">
        <v>760716</v>
      </c>
      <c r="BC691">
        <v>760716</v>
      </c>
      <c r="BD691">
        <v>760716</v>
      </c>
      <c r="BE691">
        <v>760716</v>
      </c>
      <c r="BF691">
        <v>760716</v>
      </c>
      <c r="BG691">
        <v>760716</v>
      </c>
      <c r="BH691">
        <v>760716</v>
      </c>
      <c r="BI691">
        <v>760716</v>
      </c>
      <c r="BJ691">
        <v>760716</v>
      </c>
      <c r="BK691">
        <v>760716</v>
      </c>
      <c r="BL691">
        <v>760716</v>
      </c>
      <c r="BM691">
        <v>760716</v>
      </c>
      <c r="BN691">
        <v>760716</v>
      </c>
      <c r="BO691">
        <v>760716</v>
      </c>
      <c r="BP691">
        <v>760716</v>
      </c>
      <c r="BQ691">
        <v>760716</v>
      </c>
      <c r="BR691">
        <v>760716</v>
      </c>
      <c r="BS691">
        <v>760716</v>
      </c>
      <c r="BT691">
        <v>760716</v>
      </c>
      <c r="BU691">
        <v>760716</v>
      </c>
      <c r="BV691">
        <v>760716</v>
      </c>
      <c r="BW691">
        <v>760716</v>
      </c>
      <c r="BX691">
        <v>760716</v>
      </c>
      <c r="BY691">
        <v>760716</v>
      </c>
      <c r="BZ691">
        <v>760716</v>
      </c>
      <c r="CA691">
        <v>760716</v>
      </c>
      <c r="CB691">
        <v>760716</v>
      </c>
      <c r="CC691">
        <v>760716</v>
      </c>
      <c r="CD691">
        <v>760716</v>
      </c>
      <c r="CE691">
        <v>760716</v>
      </c>
      <c r="CF691">
        <v>760716</v>
      </c>
      <c r="CG691">
        <v>760716</v>
      </c>
      <c r="CH691">
        <v>760716</v>
      </c>
      <c r="CI691">
        <v>760716</v>
      </c>
      <c r="CJ691">
        <v>0</v>
      </c>
      <c r="CK691">
        <v>0</v>
      </c>
      <c r="CL691">
        <v>0</v>
      </c>
      <c r="CM691">
        <v>0</v>
      </c>
      <c r="CN691">
        <v>0</v>
      </c>
      <c r="CO691">
        <v>0</v>
      </c>
      <c r="CP691">
        <v>0</v>
      </c>
      <c r="CQ691">
        <v>0</v>
      </c>
      <c r="CR691">
        <v>0</v>
      </c>
      <c r="CS691">
        <v>0</v>
      </c>
      <c r="CT691">
        <v>0</v>
      </c>
      <c r="CU691">
        <v>0</v>
      </c>
      <c r="CV691">
        <v>0</v>
      </c>
      <c r="CW691">
        <v>0</v>
      </c>
      <c r="CX691">
        <v>0</v>
      </c>
      <c r="CY691">
        <v>0</v>
      </c>
      <c r="CZ691">
        <v>0</v>
      </c>
      <c r="DA691">
        <v>0</v>
      </c>
      <c r="DB691">
        <v>0</v>
      </c>
      <c r="DC691">
        <v>0</v>
      </c>
      <c r="DD691">
        <v>0</v>
      </c>
      <c r="DE691">
        <v>0</v>
      </c>
      <c r="DF691">
        <v>0</v>
      </c>
      <c r="DG691">
        <v>0</v>
      </c>
      <c r="DH691">
        <v>0</v>
      </c>
      <c r="DI691">
        <v>0</v>
      </c>
      <c r="DJ691">
        <v>0</v>
      </c>
      <c r="DK691">
        <v>0</v>
      </c>
      <c r="DL691">
        <v>0</v>
      </c>
      <c r="DM691">
        <v>0</v>
      </c>
      <c r="DN691">
        <v>0</v>
      </c>
      <c r="DO691">
        <v>0</v>
      </c>
      <c r="DP691">
        <v>0</v>
      </c>
      <c r="DQ691">
        <v>0</v>
      </c>
      <c r="DR691">
        <v>0</v>
      </c>
      <c r="DS691">
        <v>0</v>
      </c>
      <c r="DT691">
        <v>0</v>
      </c>
      <c r="DU691">
        <v>0</v>
      </c>
      <c r="DV691">
        <v>0</v>
      </c>
      <c r="DW691">
        <v>0</v>
      </c>
      <c r="DX691">
        <v>0</v>
      </c>
      <c r="DY691">
        <v>0</v>
      </c>
      <c r="DZ691">
        <v>0</v>
      </c>
      <c r="EA691">
        <v>0</v>
      </c>
      <c r="EB691">
        <v>0</v>
      </c>
      <c r="EC691">
        <v>0</v>
      </c>
      <c r="EE691" s="95" t="s">
        <v>450</v>
      </c>
      <c r="EF691" t="s">
        <v>1349</v>
      </c>
      <c r="EG691">
        <v>2</v>
      </c>
      <c r="EH691">
        <v>35</v>
      </c>
      <c r="EI691" s="216" t="str">
        <f t="shared" si="14"/>
        <v>LTQ200235</v>
      </c>
      <c r="EJ691">
        <v>0</v>
      </c>
      <c r="EK691">
        <v>0</v>
      </c>
      <c r="EL691">
        <v>0</v>
      </c>
      <c r="EM691">
        <v>0</v>
      </c>
      <c r="EN691">
        <v>0</v>
      </c>
      <c r="EO691">
        <v>0</v>
      </c>
      <c r="EP691">
        <v>0</v>
      </c>
      <c r="EQ691">
        <v>0</v>
      </c>
      <c r="ER691">
        <v>0</v>
      </c>
      <c r="ES691">
        <v>0</v>
      </c>
      <c r="ET691">
        <v>0</v>
      </c>
      <c r="EU691">
        <v>0</v>
      </c>
      <c r="EV691">
        <v>0</v>
      </c>
      <c r="EW691">
        <v>0</v>
      </c>
      <c r="EX691">
        <v>0</v>
      </c>
      <c r="EY691">
        <v>0</v>
      </c>
      <c r="EZ691">
        <v>0</v>
      </c>
      <c r="FA691">
        <v>0</v>
      </c>
      <c r="FB691">
        <v>0</v>
      </c>
      <c r="FC691">
        <v>0</v>
      </c>
      <c r="FD691">
        <v>0</v>
      </c>
      <c r="FE691">
        <v>0</v>
      </c>
      <c r="FF691">
        <v>0</v>
      </c>
      <c r="FG691">
        <v>0</v>
      </c>
      <c r="FH691">
        <v>0</v>
      </c>
      <c r="FI691">
        <v>0</v>
      </c>
      <c r="FJ691">
        <v>0</v>
      </c>
      <c r="FK691">
        <v>0</v>
      </c>
      <c r="FL691">
        <v>0</v>
      </c>
      <c r="FM691">
        <v>0</v>
      </c>
      <c r="FN691">
        <v>0</v>
      </c>
      <c r="FO691">
        <v>0</v>
      </c>
      <c r="FP691">
        <v>0</v>
      </c>
      <c r="FQ691">
        <v>0</v>
      </c>
      <c r="FR691">
        <v>0</v>
      </c>
      <c r="FS691">
        <v>0</v>
      </c>
      <c r="FT691">
        <v>0</v>
      </c>
      <c r="FU691">
        <v>0</v>
      </c>
      <c r="FV691">
        <v>0</v>
      </c>
      <c r="FW691">
        <v>0</v>
      </c>
      <c r="FX691">
        <v>0</v>
      </c>
      <c r="FY691">
        <v>0</v>
      </c>
      <c r="FZ691">
        <v>0</v>
      </c>
      <c r="GA691">
        <v>0</v>
      </c>
      <c r="GB691">
        <v>0</v>
      </c>
      <c r="GC691">
        <v>0</v>
      </c>
      <c r="GD691">
        <v>0</v>
      </c>
      <c r="GE691">
        <v>0</v>
      </c>
      <c r="GF691">
        <v>0</v>
      </c>
      <c r="GG691">
        <v>0</v>
      </c>
      <c r="GH691">
        <v>0</v>
      </c>
      <c r="GI691">
        <v>0</v>
      </c>
      <c r="GJ691">
        <v>0</v>
      </c>
      <c r="GK691">
        <v>0</v>
      </c>
      <c r="GL691">
        <v>0</v>
      </c>
      <c r="GM691">
        <v>0</v>
      </c>
      <c r="GN691">
        <v>0</v>
      </c>
      <c r="GO691">
        <v>0</v>
      </c>
      <c r="GP691">
        <v>0</v>
      </c>
      <c r="GQ691">
        <v>0</v>
      </c>
      <c r="GR691">
        <v>0</v>
      </c>
      <c r="GS691">
        <v>0</v>
      </c>
      <c r="GT691">
        <v>0</v>
      </c>
      <c r="GU691">
        <v>0</v>
      </c>
      <c r="GV691">
        <v>760716</v>
      </c>
      <c r="GW691">
        <v>0</v>
      </c>
      <c r="GX691">
        <v>0</v>
      </c>
      <c r="GY691">
        <v>0</v>
      </c>
      <c r="GZ691">
        <v>0</v>
      </c>
      <c r="HA691">
        <v>0</v>
      </c>
      <c r="HB691">
        <v>0</v>
      </c>
      <c r="HC691">
        <v>0</v>
      </c>
      <c r="HD691">
        <v>0</v>
      </c>
      <c r="HE691">
        <v>0</v>
      </c>
      <c r="HF691">
        <v>0</v>
      </c>
      <c r="HG691">
        <v>0</v>
      </c>
      <c r="HH691">
        <v>0</v>
      </c>
      <c r="HI691">
        <v>0</v>
      </c>
      <c r="HJ691">
        <v>0</v>
      </c>
      <c r="HK691">
        <v>0</v>
      </c>
      <c r="HL691">
        <v>0</v>
      </c>
      <c r="HM691">
        <v>0</v>
      </c>
      <c r="HN691">
        <v>0</v>
      </c>
      <c r="HO691">
        <v>0</v>
      </c>
      <c r="HP691">
        <v>0</v>
      </c>
      <c r="HQ691">
        <v>0</v>
      </c>
      <c r="HR691">
        <v>0</v>
      </c>
      <c r="HS691">
        <v>0</v>
      </c>
      <c r="HT691">
        <v>0</v>
      </c>
      <c r="HU691">
        <v>0</v>
      </c>
      <c r="HV691">
        <v>0</v>
      </c>
      <c r="HW691">
        <v>0</v>
      </c>
      <c r="HX691">
        <v>0</v>
      </c>
      <c r="HY691">
        <v>0</v>
      </c>
      <c r="HZ691">
        <v>0</v>
      </c>
      <c r="IA691">
        <v>0</v>
      </c>
      <c r="IB691">
        <v>0</v>
      </c>
      <c r="IC691">
        <v>0</v>
      </c>
      <c r="ID691">
        <v>0</v>
      </c>
      <c r="IE691">
        <v>0</v>
      </c>
      <c r="IF691">
        <v>0</v>
      </c>
      <c r="IG691">
        <v>0</v>
      </c>
      <c r="IH691">
        <v>0</v>
      </c>
      <c r="II691">
        <v>0</v>
      </c>
      <c r="IJ691">
        <v>0</v>
      </c>
      <c r="IK691">
        <v>0</v>
      </c>
      <c r="IL691">
        <v>0</v>
      </c>
      <c r="IM691">
        <v>0</v>
      </c>
      <c r="IN691">
        <v>0</v>
      </c>
      <c r="IO691">
        <v>0</v>
      </c>
      <c r="IP691">
        <v>0</v>
      </c>
    </row>
    <row r="692" spans="18:250" ht="16.5" hidden="1" customHeight="1">
      <c r="R692" s="95" t="s">
        <v>450</v>
      </c>
      <c r="S692" t="s">
        <v>1349</v>
      </c>
      <c r="T692">
        <v>2</v>
      </c>
      <c r="U692">
        <v>36</v>
      </c>
      <c r="V692" s="214" t="str">
        <f t="shared" si="13"/>
        <v>LTQ200236</v>
      </c>
      <c r="W692">
        <v>38964</v>
      </c>
      <c r="X692">
        <v>77928</v>
      </c>
      <c r="Y692">
        <v>116892</v>
      </c>
      <c r="Z692">
        <v>155856</v>
      </c>
      <c r="AA692">
        <v>194820</v>
      </c>
      <c r="AB692">
        <v>233784</v>
      </c>
      <c r="AC692">
        <v>272748</v>
      </c>
      <c r="AD692">
        <v>311712</v>
      </c>
      <c r="AE692">
        <v>350676</v>
      </c>
      <c r="AF692">
        <v>389640</v>
      </c>
      <c r="AG692">
        <v>428604</v>
      </c>
      <c r="AH692">
        <v>467568</v>
      </c>
      <c r="AI692">
        <v>506532</v>
      </c>
      <c r="AJ692">
        <v>545496</v>
      </c>
      <c r="AK692">
        <v>584460</v>
      </c>
      <c r="AL692">
        <v>623424</v>
      </c>
      <c r="AM692">
        <v>662388</v>
      </c>
      <c r="AN692">
        <v>701352</v>
      </c>
      <c r="AO692">
        <v>740316</v>
      </c>
      <c r="AP692">
        <v>779280</v>
      </c>
      <c r="AQ692">
        <v>779280</v>
      </c>
      <c r="AR692">
        <v>779280</v>
      </c>
      <c r="AS692">
        <v>779280</v>
      </c>
      <c r="AT692">
        <v>779280</v>
      </c>
      <c r="AU692">
        <v>779280</v>
      </c>
      <c r="AV692">
        <v>779280</v>
      </c>
      <c r="AW692">
        <v>779280</v>
      </c>
      <c r="AX692">
        <v>779280</v>
      </c>
      <c r="AY692">
        <v>779280</v>
      </c>
      <c r="AZ692">
        <v>779280</v>
      </c>
      <c r="BA692">
        <v>779280</v>
      </c>
      <c r="BB692">
        <v>779280</v>
      </c>
      <c r="BC692">
        <v>779280</v>
      </c>
      <c r="BD692">
        <v>779280</v>
      </c>
      <c r="BE692">
        <v>779280</v>
      </c>
      <c r="BF692">
        <v>779280</v>
      </c>
      <c r="BG692">
        <v>779280</v>
      </c>
      <c r="BH692">
        <v>779280</v>
      </c>
      <c r="BI692">
        <v>779280</v>
      </c>
      <c r="BJ692">
        <v>779280</v>
      </c>
      <c r="BK692">
        <v>779280</v>
      </c>
      <c r="BL692">
        <v>779280</v>
      </c>
      <c r="BM692">
        <v>779280</v>
      </c>
      <c r="BN692">
        <v>779280</v>
      </c>
      <c r="BO692">
        <v>779280</v>
      </c>
      <c r="BP692">
        <v>779280</v>
      </c>
      <c r="BQ692">
        <v>779280</v>
      </c>
      <c r="BR692">
        <v>779280</v>
      </c>
      <c r="BS692">
        <v>779280</v>
      </c>
      <c r="BT692">
        <v>779280</v>
      </c>
      <c r="BU692">
        <v>779280</v>
      </c>
      <c r="BV692">
        <v>779280</v>
      </c>
      <c r="BW692">
        <v>779280</v>
      </c>
      <c r="BX692">
        <v>779280</v>
      </c>
      <c r="BY692">
        <v>779280</v>
      </c>
      <c r="BZ692">
        <v>779280</v>
      </c>
      <c r="CA692">
        <v>779280</v>
      </c>
      <c r="CB692">
        <v>779280</v>
      </c>
      <c r="CC692">
        <v>779280</v>
      </c>
      <c r="CD692">
        <v>779280</v>
      </c>
      <c r="CE692">
        <v>779280</v>
      </c>
      <c r="CF692">
        <v>779280</v>
      </c>
      <c r="CG692">
        <v>779280</v>
      </c>
      <c r="CH692">
        <v>779280</v>
      </c>
      <c r="CI692">
        <v>0</v>
      </c>
      <c r="CJ692">
        <v>0</v>
      </c>
      <c r="CK692">
        <v>0</v>
      </c>
      <c r="CL692">
        <v>0</v>
      </c>
      <c r="CM692">
        <v>0</v>
      </c>
      <c r="CN692">
        <v>0</v>
      </c>
      <c r="CO692">
        <v>0</v>
      </c>
      <c r="CP692">
        <v>0</v>
      </c>
      <c r="CQ692">
        <v>0</v>
      </c>
      <c r="CR692">
        <v>0</v>
      </c>
      <c r="CS692">
        <v>0</v>
      </c>
      <c r="CT692">
        <v>0</v>
      </c>
      <c r="CU692">
        <v>0</v>
      </c>
      <c r="CV692">
        <v>0</v>
      </c>
      <c r="CW692">
        <v>0</v>
      </c>
      <c r="CX692">
        <v>0</v>
      </c>
      <c r="CY692">
        <v>0</v>
      </c>
      <c r="CZ692">
        <v>0</v>
      </c>
      <c r="DA692">
        <v>0</v>
      </c>
      <c r="DB692">
        <v>0</v>
      </c>
      <c r="DC692">
        <v>0</v>
      </c>
      <c r="DD692">
        <v>0</v>
      </c>
      <c r="DE692">
        <v>0</v>
      </c>
      <c r="DF692">
        <v>0</v>
      </c>
      <c r="DG692">
        <v>0</v>
      </c>
      <c r="DH692">
        <v>0</v>
      </c>
      <c r="DI692">
        <v>0</v>
      </c>
      <c r="DJ692">
        <v>0</v>
      </c>
      <c r="DK692">
        <v>0</v>
      </c>
      <c r="DL692">
        <v>0</v>
      </c>
      <c r="DM692">
        <v>0</v>
      </c>
      <c r="DN692">
        <v>0</v>
      </c>
      <c r="DO692">
        <v>0</v>
      </c>
      <c r="DP692">
        <v>0</v>
      </c>
      <c r="DQ692">
        <v>0</v>
      </c>
      <c r="DR692">
        <v>0</v>
      </c>
      <c r="DS692">
        <v>0</v>
      </c>
      <c r="DT692">
        <v>0</v>
      </c>
      <c r="DU692">
        <v>0</v>
      </c>
      <c r="DV692">
        <v>0</v>
      </c>
      <c r="DW692">
        <v>0</v>
      </c>
      <c r="DX692">
        <v>0</v>
      </c>
      <c r="DY692">
        <v>0</v>
      </c>
      <c r="DZ692">
        <v>0</v>
      </c>
      <c r="EA692">
        <v>0</v>
      </c>
      <c r="EB692">
        <v>0</v>
      </c>
      <c r="EC692">
        <v>0</v>
      </c>
      <c r="EE692" s="95" t="s">
        <v>450</v>
      </c>
      <c r="EF692" t="s">
        <v>1349</v>
      </c>
      <c r="EG692">
        <v>2</v>
      </c>
      <c r="EH692">
        <v>36</v>
      </c>
      <c r="EI692" s="216" t="str">
        <f t="shared" si="14"/>
        <v>LTQ200236</v>
      </c>
      <c r="EJ692">
        <v>0</v>
      </c>
      <c r="EK692">
        <v>0</v>
      </c>
      <c r="EL692">
        <v>0</v>
      </c>
      <c r="EM692">
        <v>0</v>
      </c>
      <c r="EN692">
        <v>0</v>
      </c>
      <c r="EO692">
        <v>0</v>
      </c>
      <c r="EP692">
        <v>0</v>
      </c>
      <c r="EQ692">
        <v>0</v>
      </c>
      <c r="ER692">
        <v>0</v>
      </c>
      <c r="ES692">
        <v>0</v>
      </c>
      <c r="ET692">
        <v>0</v>
      </c>
      <c r="EU692">
        <v>0</v>
      </c>
      <c r="EV692">
        <v>0</v>
      </c>
      <c r="EW692">
        <v>0</v>
      </c>
      <c r="EX692">
        <v>0</v>
      </c>
      <c r="EY692">
        <v>0</v>
      </c>
      <c r="EZ692">
        <v>0</v>
      </c>
      <c r="FA692">
        <v>0</v>
      </c>
      <c r="FB692">
        <v>0</v>
      </c>
      <c r="FC692">
        <v>0</v>
      </c>
      <c r="FD692">
        <v>0</v>
      </c>
      <c r="FE692">
        <v>0</v>
      </c>
      <c r="FF692">
        <v>0</v>
      </c>
      <c r="FG692">
        <v>0</v>
      </c>
      <c r="FH692">
        <v>0</v>
      </c>
      <c r="FI692">
        <v>0</v>
      </c>
      <c r="FJ692">
        <v>0</v>
      </c>
      <c r="FK692">
        <v>0</v>
      </c>
      <c r="FL692">
        <v>0</v>
      </c>
      <c r="FM692">
        <v>0</v>
      </c>
      <c r="FN692">
        <v>0</v>
      </c>
      <c r="FO692">
        <v>0</v>
      </c>
      <c r="FP692">
        <v>0</v>
      </c>
      <c r="FQ692">
        <v>0</v>
      </c>
      <c r="FR692">
        <v>0</v>
      </c>
      <c r="FS692">
        <v>0</v>
      </c>
      <c r="FT692">
        <v>0</v>
      </c>
      <c r="FU692">
        <v>0</v>
      </c>
      <c r="FV692">
        <v>0</v>
      </c>
      <c r="FW692">
        <v>0</v>
      </c>
      <c r="FX692">
        <v>0</v>
      </c>
      <c r="FY692">
        <v>0</v>
      </c>
      <c r="FZ692">
        <v>0</v>
      </c>
      <c r="GA692">
        <v>0</v>
      </c>
      <c r="GB692">
        <v>0</v>
      </c>
      <c r="GC692">
        <v>0</v>
      </c>
      <c r="GD692">
        <v>0</v>
      </c>
      <c r="GE692">
        <v>0</v>
      </c>
      <c r="GF692">
        <v>0</v>
      </c>
      <c r="GG692">
        <v>0</v>
      </c>
      <c r="GH692">
        <v>0</v>
      </c>
      <c r="GI692">
        <v>0</v>
      </c>
      <c r="GJ692">
        <v>0</v>
      </c>
      <c r="GK692">
        <v>0</v>
      </c>
      <c r="GL692">
        <v>0</v>
      </c>
      <c r="GM692">
        <v>0</v>
      </c>
      <c r="GN692">
        <v>0</v>
      </c>
      <c r="GO692">
        <v>0</v>
      </c>
      <c r="GP692">
        <v>0</v>
      </c>
      <c r="GQ692">
        <v>0</v>
      </c>
      <c r="GR692">
        <v>0</v>
      </c>
      <c r="GS692">
        <v>0</v>
      </c>
      <c r="GT692">
        <v>0</v>
      </c>
      <c r="GU692">
        <v>779280</v>
      </c>
      <c r="GV692">
        <v>0</v>
      </c>
      <c r="GW692">
        <v>0</v>
      </c>
      <c r="GX692">
        <v>0</v>
      </c>
      <c r="GY692">
        <v>0</v>
      </c>
      <c r="GZ692">
        <v>0</v>
      </c>
      <c r="HA692">
        <v>0</v>
      </c>
      <c r="HB692">
        <v>0</v>
      </c>
      <c r="HC692">
        <v>0</v>
      </c>
      <c r="HD692">
        <v>0</v>
      </c>
      <c r="HE692">
        <v>0</v>
      </c>
      <c r="HF692">
        <v>0</v>
      </c>
      <c r="HG692">
        <v>0</v>
      </c>
      <c r="HH692">
        <v>0</v>
      </c>
      <c r="HI692">
        <v>0</v>
      </c>
      <c r="HJ692">
        <v>0</v>
      </c>
      <c r="HK692">
        <v>0</v>
      </c>
      <c r="HL692">
        <v>0</v>
      </c>
      <c r="HM692">
        <v>0</v>
      </c>
      <c r="HN692">
        <v>0</v>
      </c>
      <c r="HO692">
        <v>0</v>
      </c>
      <c r="HP692">
        <v>0</v>
      </c>
      <c r="HQ692">
        <v>0</v>
      </c>
      <c r="HR692">
        <v>0</v>
      </c>
      <c r="HS692">
        <v>0</v>
      </c>
      <c r="HT692">
        <v>0</v>
      </c>
      <c r="HU692">
        <v>0</v>
      </c>
      <c r="HV692">
        <v>0</v>
      </c>
      <c r="HW692">
        <v>0</v>
      </c>
      <c r="HX692">
        <v>0</v>
      </c>
      <c r="HY692">
        <v>0</v>
      </c>
      <c r="HZ692">
        <v>0</v>
      </c>
      <c r="IA692">
        <v>0</v>
      </c>
      <c r="IB692">
        <v>0</v>
      </c>
      <c r="IC692">
        <v>0</v>
      </c>
      <c r="ID692">
        <v>0</v>
      </c>
      <c r="IE692">
        <v>0</v>
      </c>
      <c r="IF692">
        <v>0</v>
      </c>
      <c r="IG692">
        <v>0</v>
      </c>
      <c r="IH692">
        <v>0</v>
      </c>
      <c r="II692">
        <v>0</v>
      </c>
      <c r="IJ692">
        <v>0</v>
      </c>
      <c r="IK692">
        <v>0</v>
      </c>
      <c r="IL692">
        <v>0</v>
      </c>
      <c r="IM692">
        <v>0</v>
      </c>
      <c r="IN692">
        <v>0</v>
      </c>
      <c r="IO692">
        <v>0</v>
      </c>
      <c r="IP692">
        <v>0</v>
      </c>
    </row>
    <row r="693" spans="18:250" ht="16.5" hidden="1" customHeight="1">
      <c r="R693" s="95" t="s">
        <v>450</v>
      </c>
      <c r="S693" t="s">
        <v>1349</v>
      </c>
      <c r="T693">
        <v>2</v>
      </c>
      <c r="U693">
        <v>37</v>
      </c>
      <c r="V693" s="214" t="str">
        <f t="shared" si="13"/>
        <v>LTQ200237</v>
      </c>
      <c r="W693">
        <v>39892.199999999997</v>
      </c>
      <c r="X693">
        <v>79784.399999999994</v>
      </c>
      <c r="Y693">
        <v>119676.6</v>
      </c>
      <c r="Z693">
        <v>159568.79999999999</v>
      </c>
      <c r="AA693">
        <v>199461</v>
      </c>
      <c r="AB693">
        <v>239353.2</v>
      </c>
      <c r="AC693">
        <v>279245.40000000002</v>
      </c>
      <c r="AD693">
        <v>319137.59999999998</v>
      </c>
      <c r="AE693">
        <v>359029.8</v>
      </c>
      <c r="AF693">
        <v>398922</v>
      </c>
      <c r="AG693">
        <v>438814.2</v>
      </c>
      <c r="AH693">
        <v>478706.4</v>
      </c>
      <c r="AI693">
        <v>518598.6</v>
      </c>
      <c r="AJ693">
        <v>558490.80000000005</v>
      </c>
      <c r="AK693">
        <v>598383</v>
      </c>
      <c r="AL693">
        <v>638275.19999999995</v>
      </c>
      <c r="AM693">
        <v>678167.4</v>
      </c>
      <c r="AN693">
        <v>718059.6</v>
      </c>
      <c r="AO693">
        <v>757951.8</v>
      </c>
      <c r="AP693">
        <v>797844</v>
      </c>
      <c r="AQ693">
        <v>797844</v>
      </c>
      <c r="AR693">
        <v>797844</v>
      </c>
      <c r="AS693">
        <v>797844</v>
      </c>
      <c r="AT693">
        <v>797844</v>
      </c>
      <c r="AU693">
        <v>797844</v>
      </c>
      <c r="AV693">
        <v>797844</v>
      </c>
      <c r="AW693">
        <v>797844</v>
      </c>
      <c r="AX693">
        <v>797844</v>
      </c>
      <c r="AY693">
        <v>797844</v>
      </c>
      <c r="AZ693">
        <v>797844</v>
      </c>
      <c r="BA693">
        <v>797844</v>
      </c>
      <c r="BB693">
        <v>797844</v>
      </c>
      <c r="BC693">
        <v>797844</v>
      </c>
      <c r="BD693">
        <v>797844</v>
      </c>
      <c r="BE693">
        <v>797844</v>
      </c>
      <c r="BF693">
        <v>797844</v>
      </c>
      <c r="BG693">
        <v>797844</v>
      </c>
      <c r="BH693">
        <v>797844</v>
      </c>
      <c r="BI693">
        <v>797844</v>
      </c>
      <c r="BJ693">
        <v>797844</v>
      </c>
      <c r="BK693">
        <v>797844</v>
      </c>
      <c r="BL693">
        <v>797844</v>
      </c>
      <c r="BM693">
        <v>797844</v>
      </c>
      <c r="BN693">
        <v>797844</v>
      </c>
      <c r="BO693">
        <v>797844</v>
      </c>
      <c r="BP693">
        <v>797844</v>
      </c>
      <c r="BQ693">
        <v>797844</v>
      </c>
      <c r="BR693">
        <v>797844</v>
      </c>
      <c r="BS693">
        <v>797844</v>
      </c>
      <c r="BT693">
        <v>797844</v>
      </c>
      <c r="BU693">
        <v>797844</v>
      </c>
      <c r="BV693">
        <v>797844</v>
      </c>
      <c r="BW693">
        <v>797844</v>
      </c>
      <c r="BX693">
        <v>797844</v>
      </c>
      <c r="BY693">
        <v>797844</v>
      </c>
      <c r="BZ693">
        <v>797844</v>
      </c>
      <c r="CA693">
        <v>797844</v>
      </c>
      <c r="CB693">
        <v>797844</v>
      </c>
      <c r="CC693">
        <v>797844</v>
      </c>
      <c r="CD693">
        <v>797844</v>
      </c>
      <c r="CE693">
        <v>797844</v>
      </c>
      <c r="CF693">
        <v>797844</v>
      </c>
      <c r="CG693">
        <v>797844</v>
      </c>
      <c r="CH693">
        <v>0</v>
      </c>
      <c r="CI693">
        <v>0</v>
      </c>
      <c r="CJ693">
        <v>0</v>
      </c>
      <c r="CK693">
        <v>0</v>
      </c>
      <c r="CL693">
        <v>0</v>
      </c>
      <c r="CM693">
        <v>0</v>
      </c>
      <c r="CN693">
        <v>0</v>
      </c>
      <c r="CO693">
        <v>0</v>
      </c>
      <c r="CP693">
        <v>0</v>
      </c>
      <c r="CQ693">
        <v>0</v>
      </c>
      <c r="CR693">
        <v>0</v>
      </c>
      <c r="CS693">
        <v>0</v>
      </c>
      <c r="CT693">
        <v>0</v>
      </c>
      <c r="CU693">
        <v>0</v>
      </c>
      <c r="CV693">
        <v>0</v>
      </c>
      <c r="CW693">
        <v>0</v>
      </c>
      <c r="CX693">
        <v>0</v>
      </c>
      <c r="CY693">
        <v>0</v>
      </c>
      <c r="CZ693">
        <v>0</v>
      </c>
      <c r="DA693">
        <v>0</v>
      </c>
      <c r="DB693">
        <v>0</v>
      </c>
      <c r="DC693">
        <v>0</v>
      </c>
      <c r="DD693">
        <v>0</v>
      </c>
      <c r="DE693">
        <v>0</v>
      </c>
      <c r="DF693">
        <v>0</v>
      </c>
      <c r="DG693">
        <v>0</v>
      </c>
      <c r="DH693">
        <v>0</v>
      </c>
      <c r="DI693">
        <v>0</v>
      </c>
      <c r="DJ693">
        <v>0</v>
      </c>
      <c r="DK693">
        <v>0</v>
      </c>
      <c r="DL693">
        <v>0</v>
      </c>
      <c r="DM693">
        <v>0</v>
      </c>
      <c r="DN693">
        <v>0</v>
      </c>
      <c r="DO693">
        <v>0</v>
      </c>
      <c r="DP693">
        <v>0</v>
      </c>
      <c r="DQ693">
        <v>0</v>
      </c>
      <c r="DR693">
        <v>0</v>
      </c>
      <c r="DS693">
        <v>0</v>
      </c>
      <c r="DT693">
        <v>0</v>
      </c>
      <c r="DU693">
        <v>0</v>
      </c>
      <c r="DV693">
        <v>0</v>
      </c>
      <c r="DW693">
        <v>0</v>
      </c>
      <c r="DX693">
        <v>0</v>
      </c>
      <c r="DY693">
        <v>0</v>
      </c>
      <c r="DZ693">
        <v>0</v>
      </c>
      <c r="EA693">
        <v>0</v>
      </c>
      <c r="EB693">
        <v>0</v>
      </c>
      <c r="EC693">
        <v>0</v>
      </c>
      <c r="EE693" s="95" t="s">
        <v>450</v>
      </c>
      <c r="EF693" t="s">
        <v>1349</v>
      </c>
      <c r="EG693">
        <v>2</v>
      </c>
      <c r="EH693">
        <v>37</v>
      </c>
      <c r="EI693" s="216" t="str">
        <f t="shared" si="14"/>
        <v>LTQ200237</v>
      </c>
      <c r="EJ693">
        <v>0</v>
      </c>
      <c r="EK693">
        <v>0</v>
      </c>
      <c r="EL693">
        <v>0</v>
      </c>
      <c r="EM693">
        <v>0</v>
      </c>
      <c r="EN693">
        <v>0</v>
      </c>
      <c r="EO693">
        <v>0</v>
      </c>
      <c r="EP693">
        <v>0</v>
      </c>
      <c r="EQ693">
        <v>0</v>
      </c>
      <c r="ER693">
        <v>0</v>
      </c>
      <c r="ES693">
        <v>0</v>
      </c>
      <c r="ET693">
        <v>0</v>
      </c>
      <c r="EU693">
        <v>0</v>
      </c>
      <c r="EV693">
        <v>0</v>
      </c>
      <c r="EW693">
        <v>0</v>
      </c>
      <c r="EX693">
        <v>0</v>
      </c>
      <c r="EY693">
        <v>0</v>
      </c>
      <c r="EZ693">
        <v>0</v>
      </c>
      <c r="FA693">
        <v>0</v>
      </c>
      <c r="FB693">
        <v>0</v>
      </c>
      <c r="FC693">
        <v>0</v>
      </c>
      <c r="FD693">
        <v>0</v>
      </c>
      <c r="FE693">
        <v>0</v>
      </c>
      <c r="FF693">
        <v>0</v>
      </c>
      <c r="FG693">
        <v>0</v>
      </c>
      <c r="FH693">
        <v>0</v>
      </c>
      <c r="FI693">
        <v>0</v>
      </c>
      <c r="FJ693">
        <v>0</v>
      </c>
      <c r="FK693">
        <v>0</v>
      </c>
      <c r="FL693">
        <v>0</v>
      </c>
      <c r="FM693">
        <v>0</v>
      </c>
      <c r="FN693">
        <v>0</v>
      </c>
      <c r="FO693">
        <v>0</v>
      </c>
      <c r="FP693">
        <v>0</v>
      </c>
      <c r="FQ693">
        <v>0</v>
      </c>
      <c r="FR693">
        <v>0</v>
      </c>
      <c r="FS693">
        <v>0</v>
      </c>
      <c r="FT693">
        <v>0</v>
      </c>
      <c r="FU693">
        <v>0</v>
      </c>
      <c r="FV693">
        <v>0</v>
      </c>
      <c r="FW693">
        <v>0</v>
      </c>
      <c r="FX693">
        <v>0</v>
      </c>
      <c r="FY693">
        <v>0</v>
      </c>
      <c r="FZ693">
        <v>0</v>
      </c>
      <c r="GA693">
        <v>0</v>
      </c>
      <c r="GB693">
        <v>0</v>
      </c>
      <c r="GC693">
        <v>0</v>
      </c>
      <c r="GD693">
        <v>0</v>
      </c>
      <c r="GE693">
        <v>0</v>
      </c>
      <c r="GF693">
        <v>0</v>
      </c>
      <c r="GG693">
        <v>0</v>
      </c>
      <c r="GH693">
        <v>0</v>
      </c>
      <c r="GI693">
        <v>0</v>
      </c>
      <c r="GJ693">
        <v>0</v>
      </c>
      <c r="GK693">
        <v>0</v>
      </c>
      <c r="GL693">
        <v>0</v>
      </c>
      <c r="GM693">
        <v>0</v>
      </c>
      <c r="GN693">
        <v>0</v>
      </c>
      <c r="GO693">
        <v>0</v>
      </c>
      <c r="GP693">
        <v>0</v>
      </c>
      <c r="GQ693">
        <v>0</v>
      </c>
      <c r="GR693">
        <v>0</v>
      </c>
      <c r="GS693">
        <v>0</v>
      </c>
      <c r="GT693">
        <v>797844</v>
      </c>
      <c r="GU693">
        <v>0</v>
      </c>
      <c r="GV693">
        <v>0</v>
      </c>
      <c r="GW693">
        <v>0</v>
      </c>
      <c r="GX693">
        <v>0</v>
      </c>
      <c r="GY693">
        <v>0</v>
      </c>
      <c r="GZ693">
        <v>0</v>
      </c>
      <c r="HA693">
        <v>0</v>
      </c>
      <c r="HB693">
        <v>0</v>
      </c>
      <c r="HC693">
        <v>0</v>
      </c>
      <c r="HD693">
        <v>0</v>
      </c>
      <c r="HE693">
        <v>0</v>
      </c>
      <c r="HF693">
        <v>0</v>
      </c>
      <c r="HG693">
        <v>0</v>
      </c>
      <c r="HH693">
        <v>0</v>
      </c>
      <c r="HI693">
        <v>0</v>
      </c>
      <c r="HJ693">
        <v>0</v>
      </c>
      <c r="HK693">
        <v>0</v>
      </c>
      <c r="HL693">
        <v>0</v>
      </c>
      <c r="HM693">
        <v>0</v>
      </c>
      <c r="HN693">
        <v>0</v>
      </c>
      <c r="HO693">
        <v>0</v>
      </c>
      <c r="HP693">
        <v>0</v>
      </c>
      <c r="HQ693">
        <v>0</v>
      </c>
      <c r="HR693">
        <v>0</v>
      </c>
      <c r="HS693">
        <v>0</v>
      </c>
      <c r="HT693">
        <v>0</v>
      </c>
      <c r="HU693">
        <v>0</v>
      </c>
      <c r="HV693">
        <v>0</v>
      </c>
      <c r="HW693">
        <v>0</v>
      </c>
      <c r="HX693">
        <v>0</v>
      </c>
      <c r="HY693">
        <v>0</v>
      </c>
      <c r="HZ693">
        <v>0</v>
      </c>
      <c r="IA693">
        <v>0</v>
      </c>
      <c r="IB693">
        <v>0</v>
      </c>
      <c r="IC693">
        <v>0</v>
      </c>
      <c r="ID693">
        <v>0</v>
      </c>
      <c r="IE693">
        <v>0</v>
      </c>
      <c r="IF693">
        <v>0</v>
      </c>
      <c r="IG693">
        <v>0</v>
      </c>
      <c r="IH693">
        <v>0</v>
      </c>
      <c r="II693">
        <v>0</v>
      </c>
      <c r="IJ693">
        <v>0</v>
      </c>
      <c r="IK693">
        <v>0</v>
      </c>
      <c r="IL693">
        <v>0</v>
      </c>
      <c r="IM693">
        <v>0</v>
      </c>
      <c r="IN693">
        <v>0</v>
      </c>
      <c r="IO693">
        <v>0</v>
      </c>
      <c r="IP693">
        <v>0</v>
      </c>
    </row>
    <row r="694" spans="18:250" ht="16.5" hidden="1" customHeight="1">
      <c r="R694" s="95"/>
      <c r="S694" t="s">
        <v>1349</v>
      </c>
      <c r="T694">
        <v>2</v>
      </c>
      <c r="U694">
        <v>38</v>
      </c>
      <c r="V694" s="214" t="str">
        <f t="shared" si="13"/>
        <v>LTQ200238</v>
      </c>
      <c r="W694">
        <v>40820.400000000001</v>
      </c>
      <c r="X694">
        <v>81640.800000000003</v>
      </c>
      <c r="Y694">
        <v>122461.2</v>
      </c>
      <c r="Z694">
        <v>163281.60000000001</v>
      </c>
      <c r="AA694">
        <v>204102</v>
      </c>
      <c r="AB694">
        <v>244922.4</v>
      </c>
      <c r="AC694">
        <v>285742.8</v>
      </c>
      <c r="AD694">
        <v>326563.20000000001</v>
      </c>
      <c r="AE694">
        <v>367383.6</v>
      </c>
      <c r="AF694">
        <v>408204</v>
      </c>
      <c r="AG694">
        <v>449024.4</v>
      </c>
      <c r="AH694">
        <v>489844.8</v>
      </c>
      <c r="AI694">
        <v>530665.19999999995</v>
      </c>
      <c r="AJ694">
        <v>571485.6</v>
      </c>
      <c r="AK694">
        <v>612306</v>
      </c>
      <c r="AL694">
        <v>653126.40000000002</v>
      </c>
      <c r="AM694">
        <v>693946.8</v>
      </c>
      <c r="AN694">
        <v>734767.2</v>
      </c>
      <c r="AO694">
        <v>775587.6</v>
      </c>
      <c r="AP694">
        <v>816408</v>
      </c>
      <c r="AQ694">
        <v>816408</v>
      </c>
      <c r="AR694">
        <v>816408</v>
      </c>
      <c r="AS694">
        <v>816408</v>
      </c>
      <c r="AT694">
        <v>816408</v>
      </c>
      <c r="AU694">
        <v>816408</v>
      </c>
      <c r="AV694">
        <v>816408</v>
      </c>
      <c r="AW694">
        <v>816408</v>
      </c>
      <c r="AX694">
        <v>816408</v>
      </c>
      <c r="AY694">
        <v>816408</v>
      </c>
      <c r="AZ694">
        <v>816408</v>
      </c>
      <c r="BA694">
        <v>816408</v>
      </c>
      <c r="BB694">
        <v>816408</v>
      </c>
      <c r="BC694">
        <v>816408</v>
      </c>
      <c r="BD694">
        <v>816408</v>
      </c>
      <c r="BE694">
        <v>816408</v>
      </c>
      <c r="BF694">
        <v>816408</v>
      </c>
      <c r="BG694">
        <v>816408</v>
      </c>
      <c r="BH694">
        <v>816408</v>
      </c>
      <c r="BI694">
        <v>816408</v>
      </c>
      <c r="BJ694">
        <v>816408</v>
      </c>
      <c r="BK694">
        <v>816408</v>
      </c>
      <c r="BL694">
        <v>816408</v>
      </c>
      <c r="BM694">
        <v>816408</v>
      </c>
      <c r="BN694">
        <v>816408</v>
      </c>
      <c r="BO694">
        <v>816408</v>
      </c>
      <c r="BP694">
        <v>816408</v>
      </c>
      <c r="BQ694">
        <v>816408</v>
      </c>
      <c r="BR694">
        <v>816408</v>
      </c>
      <c r="BS694">
        <v>816408</v>
      </c>
      <c r="BT694">
        <v>816408</v>
      </c>
      <c r="BU694">
        <v>816408</v>
      </c>
      <c r="BV694">
        <v>816408</v>
      </c>
      <c r="BW694">
        <v>816408</v>
      </c>
      <c r="BX694">
        <v>816408</v>
      </c>
      <c r="BY694">
        <v>816408</v>
      </c>
      <c r="BZ694">
        <v>816408</v>
      </c>
      <c r="CA694">
        <v>816408</v>
      </c>
      <c r="CB694">
        <v>816408</v>
      </c>
      <c r="CC694">
        <v>816408</v>
      </c>
      <c r="CD694">
        <v>816408</v>
      </c>
      <c r="CE694">
        <v>816408</v>
      </c>
      <c r="CF694">
        <v>816408</v>
      </c>
      <c r="CG694">
        <v>0</v>
      </c>
      <c r="CH694">
        <v>0</v>
      </c>
      <c r="CI694">
        <v>0</v>
      </c>
      <c r="CJ694">
        <v>0</v>
      </c>
      <c r="CK694">
        <v>0</v>
      </c>
      <c r="CL694">
        <v>0</v>
      </c>
      <c r="CM694">
        <v>0</v>
      </c>
      <c r="CN694">
        <v>0</v>
      </c>
      <c r="CO694">
        <v>0</v>
      </c>
      <c r="CP694">
        <v>0</v>
      </c>
      <c r="CQ694">
        <v>0</v>
      </c>
      <c r="CR694">
        <v>0</v>
      </c>
      <c r="CS694">
        <v>0</v>
      </c>
      <c r="CT694">
        <v>0</v>
      </c>
      <c r="CU694">
        <v>0</v>
      </c>
      <c r="CV694">
        <v>0</v>
      </c>
      <c r="CW694">
        <v>0</v>
      </c>
      <c r="CX694">
        <v>0</v>
      </c>
      <c r="CY694">
        <v>0</v>
      </c>
      <c r="CZ694">
        <v>0</v>
      </c>
      <c r="DA694">
        <v>0</v>
      </c>
      <c r="DB694">
        <v>0</v>
      </c>
      <c r="DC694">
        <v>0</v>
      </c>
      <c r="DD694">
        <v>0</v>
      </c>
      <c r="DE694">
        <v>0</v>
      </c>
      <c r="DF694">
        <v>0</v>
      </c>
      <c r="DG694">
        <v>0</v>
      </c>
      <c r="DH694">
        <v>0</v>
      </c>
      <c r="DI694">
        <v>0</v>
      </c>
      <c r="DJ694">
        <v>0</v>
      </c>
      <c r="DK694">
        <v>0</v>
      </c>
      <c r="DL694">
        <v>0</v>
      </c>
      <c r="DM694">
        <v>0</v>
      </c>
      <c r="DN694">
        <v>0</v>
      </c>
      <c r="DO694">
        <v>0</v>
      </c>
      <c r="DP694">
        <v>0</v>
      </c>
      <c r="DQ694">
        <v>0</v>
      </c>
      <c r="DR694">
        <v>0</v>
      </c>
      <c r="DS694">
        <v>0</v>
      </c>
      <c r="DT694">
        <v>0</v>
      </c>
      <c r="DU694">
        <v>0</v>
      </c>
      <c r="DV694">
        <v>0</v>
      </c>
      <c r="DW694">
        <v>0</v>
      </c>
      <c r="DX694">
        <v>0</v>
      </c>
      <c r="DY694">
        <v>0</v>
      </c>
      <c r="DZ694">
        <v>0</v>
      </c>
      <c r="EA694">
        <v>0</v>
      </c>
      <c r="EB694">
        <v>0</v>
      </c>
      <c r="EC694">
        <v>0</v>
      </c>
      <c r="EE694" s="95"/>
      <c r="EF694" t="s">
        <v>1349</v>
      </c>
      <c r="EG694">
        <v>2</v>
      </c>
      <c r="EH694">
        <v>38</v>
      </c>
      <c r="EI694" s="216" t="str">
        <f t="shared" si="14"/>
        <v>LTQ200238</v>
      </c>
      <c r="EJ694">
        <v>0</v>
      </c>
      <c r="EK694">
        <v>0</v>
      </c>
      <c r="EL694">
        <v>0</v>
      </c>
      <c r="EM694">
        <v>0</v>
      </c>
      <c r="EN694">
        <v>0</v>
      </c>
      <c r="EO694">
        <v>0</v>
      </c>
      <c r="EP694">
        <v>0</v>
      </c>
      <c r="EQ694">
        <v>0</v>
      </c>
      <c r="ER694">
        <v>0</v>
      </c>
      <c r="ES694">
        <v>0</v>
      </c>
      <c r="ET694">
        <v>0</v>
      </c>
      <c r="EU694">
        <v>0</v>
      </c>
      <c r="EV694">
        <v>0</v>
      </c>
      <c r="EW694">
        <v>0</v>
      </c>
      <c r="EX694">
        <v>0</v>
      </c>
      <c r="EY694">
        <v>0</v>
      </c>
      <c r="EZ694">
        <v>0</v>
      </c>
      <c r="FA694">
        <v>0</v>
      </c>
      <c r="FB694">
        <v>0</v>
      </c>
      <c r="FC694">
        <v>0</v>
      </c>
      <c r="FD694">
        <v>0</v>
      </c>
      <c r="FE694">
        <v>0</v>
      </c>
      <c r="FF694">
        <v>0</v>
      </c>
      <c r="FG694">
        <v>0</v>
      </c>
      <c r="FH694">
        <v>0</v>
      </c>
      <c r="FI694">
        <v>0</v>
      </c>
      <c r="FJ694">
        <v>0</v>
      </c>
      <c r="FK694">
        <v>0</v>
      </c>
      <c r="FL694">
        <v>0</v>
      </c>
      <c r="FM694">
        <v>0</v>
      </c>
      <c r="FN694">
        <v>0</v>
      </c>
      <c r="FO694">
        <v>0</v>
      </c>
      <c r="FP694">
        <v>0</v>
      </c>
      <c r="FQ694">
        <v>0</v>
      </c>
      <c r="FR694">
        <v>0</v>
      </c>
      <c r="FS694">
        <v>0</v>
      </c>
      <c r="FT694">
        <v>0</v>
      </c>
      <c r="FU694">
        <v>0</v>
      </c>
      <c r="FV694">
        <v>0</v>
      </c>
      <c r="FW694">
        <v>0</v>
      </c>
      <c r="FX694">
        <v>0</v>
      </c>
      <c r="FY694">
        <v>0</v>
      </c>
      <c r="FZ694">
        <v>0</v>
      </c>
      <c r="GA694">
        <v>0</v>
      </c>
      <c r="GB694">
        <v>0</v>
      </c>
      <c r="GC694">
        <v>0</v>
      </c>
      <c r="GD694">
        <v>0</v>
      </c>
      <c r="GE694">
        <v>0</v>
      </c>
      <c r="GF694">
        <v>0</v>
      </c>
      <c r="GG694">
        <v>0</v>
      </c>
      <c r="GH694">
        <v>0</v>
      </c>
      <c r="GI694">
        <v>0</v>
      </c>
      <c r="GJ694">
        <v>0</v>
      </c>
      <c r="GK694">
        <v>0</v>
      </c>
      <c r="GL694">
        <v>0</v>
      </c>
      <c r="GM694">
        <v>0</v>
      </c>
      <c r="GN694">
        <v>0</v>
      </c>
      <c r="GO694">
        <v>0</v>
      </c>
      <c r="GP694">
        <v>0</v>
      </c>
      <c r="GQ694">
        <v>0</v>
      </c>
      <c r="GR694">
        <v>0</v>
      </c>
      <c r="GS694">
        <v>816408</v>
      </c>
      <c r="GT694">
        <v>0</v>
      </c>
      <c r="GU694">
        <v>0</v>
      </c>
      <c r="GV694">
        <v>0</v>
      </c>
      <c r="GW694">
        <v>0</v>
      </c>
      <c r="GX694">
        <v>0</v>
      </c>
      <c r="GY694">
        <v>0</v>
      </c>
      <c r="GZ694">
        <v>0</v>
      </c>
      <c r="HA694">
        <v>0</v>
      </c>
      <c r="HB694">
        <v>0</v>
      </c>
      <c r="HC694">
        <v>0</v>
      </c>
      <c r="HD694">
        <v>0</v>
      </c>
      <c r="HE694">
        <v>0</v>
      </c>
      <c r="HF694">
        <v>0</v>
      </c>
      <c r="HG694">
        <v>0</v>
      </c>
      <c r="HH694">
        <v>0</v>
      </c>
      <c r="HI694">
        <v>0</v>
      </c>
      <c r="HJ694">
        <v>0</v>
      </c>
      <c r="HK694">
        <v>0</v>
      </c>
      <c r="HL694">
        <v>0</v>
      </c>
      <c r="HM694">
        <v>0</v>
      </c>
      <c r="HN694">
        <v>0</v>
      </c>
      <c r="HO694">
        <v>0</v>
      </c>
      <c r="HP694">
        <v>0</v>
      </c>
      <c r="HQ694">
        <v>0</v>
      </c>
      <c r="HR694">
        <v>0</v>
      </c>
      <c r="HS694">
        <v>0</v>
      </c>
      <c r="HT694">
        <v>0</v>
      </c>
      <c r="HU694">
        <v>0</v>
      </c>
      <c r="HV694">
        <v>0</v>
      </c>
      <c r="HW694">
        <v>0</v>
      </c>
      <c r="HX694">
        <v>0</v>
      </c>
      <c r="HY694">
        <v>0</v>
      </c>
      <c r="HZ694">
        <v>0</v>
      </c>
      <c r="IA694">
        <v>0</v>
      </c>
      <c r="IB694">
        <v>0</v>
      </c>
      <c r="IC694">
        <v>0</v>
      </c>
      <c r="ID694">
        <v>0</v>
      </c>
      <c r="IE694">
        <v>0</v>
      </c>
      <c r="IF694">
        <v>0</v>
      </c>
      <c r="IG694">
        <v>0</v>
      </c>
      <c r="IH694">
        <v>0</v>
      </c>
      <c r="II694">
        <v>0</v>
      </c>
      <c r="IJ694">
        <v>0</v>
      </c>
      <c r="IK694">
        <v>0</v>
      </c>
      <c r="IL694">
        <v>0</v>
      </c>
      <c r="IM694">
        <v>0</v>
      </c>
      <c r="IN694">
        <v>0</v>
      </c>
      <c r="IO694">
        <v>0</v>
      </c>
      <c r="IP694">
        <v>0</v>
      </c>
    </row>
    <row r="695" spans="18:250" ht="16.5" hidden="1" customHeight="1">
      <c r="R695" s="95"/>
      <c r="S695" t="s">
        <v>1349</v>
      </c>
      <c r="T695">
        <v>2</v>
      </c>
      <c r="U695">
        <v>39</v>
      </c>
      <c r="V695" s="214" t="str">
        <f t="shared" si="13"/>
        <v>LTQ200239</v>
      </c>
      <c r="W695">
        <v>41860.800000000003</v>
      </c>
      <c r="X695">
        <v>83721.600000000006</v>
      </c>
      <c r="Y695">
        <v>125582.39999999999</v>
      </c>
      <c r="Z695">
        <v>167443.20000000001</v>
      </c>
      <c r="AA695">
        <v>209304</v>
      </c>
      <c r="AB695">
        <v>251164.79999999999</v>
      </c>
      <c r="AC695">
        <v>293025.59999999998</v>
      </c>
      <c r="AD695">
        <v>334886.40000000002</v>
      </c>
      <c r="AE695">
        <v>376747.2</v>
      </c>
      <c r="AF695">
        <v>418608</v>
      </c>
      <c r="AG695">
        <v>460468.8</v>
      </c>
      <c r="AH695">
        <v>502329.59999999998</v>
      </c>
      <c r="AI695">
        <v>544190.4</v>
      </c>
      <c r="AJ695">
        <v>586051.19999999995</v>
      </c>
      <c r="AK695">
        <v>627912</v>
      </c>
      <c r="AL695">
        <v>669772.80000000005</v>
      </c>
      <c r="AM695">
        <v>711633.6</v>
      </c>
      <c r="AN695">
        <v>753494.4</v>
      </c>
      <c r="AO695">
        <v>795355.2</v>
      </c>
      <c r="AP695">
        <v>837216</v>
      </c>
      <c r="AQ695">
        <v>837216</v>
      </c>
      <c r="AR695">
        <v>837216</v>
      </c>
      <c r="AS695">
        <v>837216</v>
      </c>
      <c r="AT695">
        <v>837216</v>
      </c>
      <c r="AU695">
        <v>837216</v>
      </c>
      <c r="AV695">
        <v>837216</v>
      </c>
      <c r="AW695">
        <v>837216</v>
      </c>
      <c r="AX695">
        <v>837216</v>
      </c>
      <c r="AY695">
        <v>837216</v>
      </c>
      <c r="AZ695">
        <v>837216</v>
      </c>
      <c r="BA695">
        <v>837216</v>
      </c>
      <c r="BB695">
        <v>837216</v>
      </c>
      <c r="BC695">
        <v>837216</v>
      </c>
      <c r="BD695">
        <v>837216</v>
      </c>
      <c r="BE695">
        <v>837216</v>
      </c>
      <c r="BF695">
        <v>837216</v>
      </c>
      <c r="BG695">
        <v>837216</v>
      </c>
      <c r="BH695">
        <v>837216</v>
      </c>
      <c r="BI695">
        <v>837216</v>
      </c>
      <c r="BJ695">
        <v>837216</v>
      </c>
      <c r="BK695">
        <v>837216</v>
      </c>
      <c r="BL695">
        <v>837216</v>
      </c>
      <c r="BM695">
        <v>837216</v>
      </c>
      <c r="BN695">
        <v>837216</v>
      </c>
      <c r="BO695">
        <v>837216</v>
      </c>
      <c r="BP695">
        <v>837216</v>
      </c>
      <c r="BQ695">
        <v>837216</v>
      </c>
      <c r="BR695">
        <v>837216</v>
      </c>
      <c r="BS695">
        <v>837216</v>
      </c>
      <c r="BT695">
        <v>837216</v>
      </c>
      <c r="BU695">
        <v>837216</v>
      </c>
      <c r="BV695">
        <v>837216</v>
      </c>
      <c r="BW695">
        <v>837216</v>
      </c>
      <c r="BX695">
        <v>837216</v>
      </c>
      <c r="BY695">
        <v>837216</v>
      </c>
      <c r="BZ695">
        <v>837216</v>
      </c>
      <c r="CA695">
        <v>837216</v>
      </c>
      <c r="CB695">
        <v>837216</v>
      </c>
      <c r="CC695">
        <v>837216</v>
      </c>
      <c r="CD695">
        <v>837216</v>
      </c>
      <c r="CE695">
        <v>837216</v>
      </c>
      <c r="CF695">
        <v>0</v>
      </c>
      <c r="CG695">
        <v>0</v>
      </c>
      <c r="CH695">
        <v>0</v>
      </c>
      <c r="CI695">
        <v>0</v>
      </c>
      <c r="CJ695">
        <v>0</v>
      </c>
      <c r="CK695">
        <v>0</v>
      </c>
      <c r="CL695">
        <v>0</v>
      </c>
      <c r="CM695">
        <v>0</v>
      </c>
      <c r="CN695">
        <v>0</v>
      </c>
      <c r="CO695">
        <v>0</v>
      </c>
      <c r="CP695">
        <v>0</v>
      </c>
      <c r="CQ695">
        <v>0</v>
      </c>
      <c r="CR695">
        <v>0</v>
      </c>
      <c r="CS695">
        <v>0</v>
      </c>
      <c r="CT695">
        <v>0</v>
      </c>
      <c r="CU695">
        <v>0</v>
      </c>
      <c r="CV695">
        <v>0</v>
      </c>
      <c r="CW695">
        <v>0</v>
      </c>
      <c r="CX695">
        <v>0</v>
      </c>
      <c r="CY695">
        <v>0</v>
      </c>
      <c r="CZ695">
        <v>0</v>
      </c>
      <c r="DA695">
        <v>0</v>
      </c>
      <c r="DB695">
        <v>0</v>
      </c>
      <c r="DC695">
        <v>0</v>
      </c>
      <c r="DD695">
        <v>0</v>
      </c>
      <c r="DE695">
        <v>0</v>
      </c>
      <c r="DF695">
        <v>0</v>
      </c>
      <c r="DG695">
        <v>0</v>
      </c>
      <c r="DH695">
        <v>0</v>
      </c>
      <c r="DI695">
        <v>0</v>
      </c>
      <c r="DJ695">
        <v>0</v>
      </c>
      <c r="DK695">
        <v>0</v>
      </c>
      <c r="DL695">
        <v>0</v>
      </c>
      <c r="DM695">
        <v>0</v>
      </c>
      <c r="DN695">
        <v>0</v>
      </c>
      <c r="DO695">
        <v>0</v>
      </c>
      <c r="DP695">
        <v>0</v>
      </c>
      <c r="DQ695">
        <v>0</v>
      </c>
      <c r="DR695">
        <v>0</v>
      </c>
      <c r="DS695">
        <v>0</v>
      </c>
      <c r="DT695">
        <v>0</v>
      </c>
      <c r="DU695">
        <v>0</v>
      </c>
      <c r="DV695">
        <v>0</v>
      </c>
      <c r="DW695">
        <v>0</v>
      </c>
      <c r="DX695">
        <v>0</v>
      </c>
      <c r="DY695">
        <v>0</v>
      </c>
      <c r="DZ695">
        <v>0</v>
      </c>
      <c r="EA695">
        <v>0</v>
      </c>
      <c r="EB695">
        <v>0</v>
      </c>
      <c r="EC695">
        <v>0</v>
      </c>
      <c r="EE695" s="95"/>
      <c r="EF695" t="s">
        <v>1349</v>
      </c>
      <c r="EG695">
        <v>2</v>
      </c>
      <c r="EH695">
        <v>39</v>
      </c>
      <c r="EI695" s="216" t="str">
        <f t="shared" si="14"/>
        <v>LTQ200239</v>
      </c>
      <c r="EJ695">
        <v>0</v>
      </c>
      <c r="EK695">
        <v>0</v>
      </c>
      <c r="EL695">
        <v>0</v>
      </c>
      <c r="EM695">
        <v>0</v>
      </c>
      <c r="EN695">
        <v>0</v>
      </c>
      <c r="EO695">
        <v>0</v>
      </c>
      <c r="EP695">
        <v>0</v>
      </c>
      <c r="EQ695">
        <v>0</v>
      </c>
      <c r="ER695">
        <v>0</v>
      </c>
      <c r="ES695">
        <v>0</v>
      </c>
      <c r="ET695">
        <v>0</v>
      </c>
      <c r="EU695">
        <v>0</v>
      </c>
      <c r="EV695">
        <v>0</v>
      </c>
      <c r="EW695">
        <v>0</v>
      </c>
      <c r="EX695">
        <v>0</v>
      </c>
      <c r="EY695">
        <v>0</v>
      </c>
      <c r="EZ695">
        <v>0</v>
      </c>
      <c r="FA695">
        <v>0</v>
      </c>
      <c r="FB695">
        <v>0</v>
      </c>
      <c r="FC695">
        <v>0</v>
      </c>
      <c r="FD695">
        <v>0</v>
      </c>
      <c r="FE695">
        <v>0</v>
      </c>
      <c r="FF695">
        <v>0</v>
      </c>
      <c r="FG695">
        <v>0</v>
      </c>
      <c r="FH695">
        <v>0</v>
      </c>
      <c r="FI695">
        <v>0</v>
      </c>
      <c r="FJ695">
        <v>0</v>
      </c>
      <c r="FK695">
        <v>0</v>
      </c>
      <c r="FL695">
        <v>0</v>
      </c>
      <c r="FM695">
        <v>0</v>
      </c>
      <c r="FN695">
        <v>0</v>
      </c>
      <c r="FO695">
        <v>0</v>
      </c>
      <c r="FP695">
        <v>0</v>
      </c>
      <c r="FQ695">
        <v>0</v>
      </c>
      <c r="FR695">
        <v>0</v>
      </c>
      <c r="FS695">
        <v>0</v>
      </c>
      <c r="FT695">
        <v>0</v>
      </c>
      <c r="FU695">
        <v>0</v>
      </c>
      <c r="FV695">
        <v>0</v>
      </c>
      <c r="FW695">
        <v>0</v>
      </c>
      <c r="FX695">
        <v>0</v>
      </c>
      <c r="FY695">
        <v>0</v>
      </c>
      <c r="FZ695">
        <v>0</v>
      </c>
      <c r="GA695">
        <v>0</v>
      </c>
      <c r="GB695">
        <v>0</v>
      </c>
      <c r="GC695">
        <v>0</v>
      </c>
      <c r="GD695">
        <v>0</v>
      </c>
      <c r="GE695">
        <v>0</v>
      </c>
      <c r="GF695">
        <v>0</v>
      </c>
      <c r="GG695">
        <v>0</v>
      </c>
      <c r="GH695">
        <v>0</v>
      </c>
      <c r="GI695">
        <v>0</v>
      </c>
      <c r="GJ695">
        <v>0</v>
      </c>
      <c r="GK695">
        <v>0</v>
      </c>
      <c r="GL695">
        <v>0</v>
      </c>
      <c r="GM695">
        <v>0</v>
      </c>
      <c r="GN695">
        <v>0</v>
      </c>
      <c r="GO695">
        <v>0</v>
      </c>
      <c r="GP695">
        <v>0</v>
      </c>
      <c r="GQ695">
        <v>0</v>
      </c>
      <c r="GR695">
        <v>837216</v>
      </c>
      <c r="GS695">
        <v>0</v>
      </c>
      <c r="GT695">
        <v>0</v>
      </c>
      <c r="GU695">
        <v>0</v>
      </c>
      <c r="GV695">
        <v>0</v>
      </c>
      <c r="GW695">
        <v>0</v>
      </c>
      <c r="GX695">
        <v>0</v>
      </c>
      <c r="GY695">
        <v>0</v>
      </c>
      <c r="GZ695">
        <v>0</v>
      </c>
      <c r="HA695">
        <v>0</v>
      </c>
      <c r="HB695">
        <v>0</v>
      </c>
      <c r="HC695">
        <v>0</v>
      </c>
      <c r="HD695">
        <v>0</v>
      </c>
      <c r="HE695">
        <v>0</v>
      </c>
      <c r="HF695">
        <v>0</v>
      </c>
      <c r="HG695">
        <v>0</v>
      </c>
      <c r="HH695">
        <v>0</v>
      </c>
      <c r="HI695">
        <v>0</v>
      </c>
      <c r="HJ695">
        <v>0</v>
      </c>
      <c r="HK695">
        <v>0</v>
      </c>
      <c r="HL695">
        <v>0</v>
      </c>
      <c r="HM695">
        <v>0</v>
      </c>
      <c r="HN695">
        <v>0</v>
      </c>
      <c r="HO695">
        <v>0</v>
      </c>
      <c r="HP695">
        <v>0</v>
      </c>
      <c r="HQ695">
        <v>0</v>
      </c>
      <c r="HR695">
        <v>0</v>
      </c>
      <c r="HS695">
        <v>0</v>
      </c>
      <c r="HT695">
        <v>0</v>
      </c>
      <c r="HU695">
        <v>0</v>
      </c>
      <c r="HV695">
        <v>0</v>
      </c>
      <c r="HW695">
        <v>0</v>
      </c>
      <c r="HX695">
        <v>0</v>
      </c>
      <c r="HY695">
        <v>0</v>
      </c>
      <c r="HZ695">
        <v>0</v>
      </c>
      <c r="IA695">
        <v>0</v>
      </c>
      <c r="IB695">
        <v>0</v>
      </c>
      <c r="IC695">
        <v>0</v>
      </c>
      <c r="ID695">
        <v>0</v>
      </c>
      <c r="IE695">
        <v>0</v>
      </c>
      <c r="IF695">
        <v>0</v>
      </c>
      <c r="IG695">
        <v>0</v>
      </c>
      <c r="IH695">
        <v>0</v>
      </c>
      <c r="II695">
        <v>0</v>
      </c>
      <c r="IJ695">
        <v>0</v>
      </c>
      <c r="IK695">
        <v>0</v>
      </c>
      <c r="IL695">
        <v>0</v>
      </c>
      <c r="IM695">
        <v>0</v>
      </c>
      <c r="IN695">
        <v>0</v>
      </c>
      <c r="IO695">
        <v>0</v>
      </c>
      <c r="IP695">
        <v>0</v>
      </c>
    </row>
    <row r="696" spans="18:250" ht="16.5" hidden="1" customHeight="1">
      <c r="R696" s="95"/>
      <c r="S696" t="s">
        <v>1349</v>
      </c>
      <c r="T696">
        <v>2</v>
      </c>
      <c r="U696">
        <v>40</v>
      </c>
      <c r="V696" s="214" t="str">
        <f t="shared" si="13"/>
        <v>LTQ200240</v>
      </c>
      <c r="W696">
        <v>42687</v>
      </c>
      <c r="X696">
        <v>85374</v>
      </c>
      <c r="Y696">
        <v>128061</v>
      </c>
      <c r="Z696">
        <v>170748</v>
      </c>
      <c r="AA696">
        <v>213435</v>
      </c>
      <c r="AB696">
        <v>256122</v>
      </c>
      <c r="AC696">
        <v>298809</v>
      </c>
      <c r="AD696">
        <v>341496</v>
      </c>
      <c r="AE696">
        <v>384183</v>
      </c>
      <c r="AF696">
        <v>426870</v>
      </c>
      <c r="AG696">
        <v>469557</v>
      </c>
      <c r="AH696">
        <v>512244</v>
      </c>
      <c r="AI696">
        <v>554931</v>
      </c>
      <c r="AJ696">
        <v>597618</v>
      </c>
      <c r="AK696">
        <v>640305</v>
      </c>
      <c r="AL696">
        <v>682992</v>
      </c>
      <c r="AM696">
        <v>725679</v>
      </c>
      <c r="AN696">
        <v>768366</v>
      </c>
      <c r="AO696">
        <v>811053</v>
      </c>
      <c r="AP696">
        <v>853740</v>
      </c>
      <c r="AQ696">
        <v>853740</v>
      </c>
      <c r="AR696">
        <v>853740</v>
      </c>
      <c r="AS696">
        <v>853740</v>
      </c>
      <c r="AT696">
        <v>853740</v>
      </c>
      <c r="AU696">
        <v>853740</v>
      </c>
      <c r="AV696">
        <v>853740</v>
      </c>
      <c r="AW696">
        <v>853740</v>
      </c>
      <c r="AX696">
        <v>853740</v>
      </c>
      <c r="AY696">
        <v>853740</v>
      </c>
      <c r="AZ696">
        <v>853740</v>
      </c>
      <c r="BA696">
        <v>853740</v>
      </c>
      <c r="BB696">
        <v>853740</v>
      </c>
      <c r="BC696">
        <v>853740</v>
      </c>
      <c r="BD696">
        <v>853740</v>
      </c>
      <c r="BE696">
        <v>853740</v>
      </c>
      <c r="BF696">
        <v>853740</v>
      </c>
      <c r="BG696">
        <v>853740</v>
      </c>
      <c r="BH696">
        <v>853740</v>
      </c>
      <c r="BI696">
        <v>853740</v>
      </c>
      <c r="BJ696">
        <v>853740</v>
      </c>
      <c r="BK696">
        <v>853740</v>
      </c>
      <c r="BL696">
        <v>853740</v>
      </c>
      <c r="BM696">
        <v>853740</v>
      </c>
      <c r="BN696">
        <v>853740</v>
      </c>
      <c r="BO696">
        <v>853740</v>
      </c>
      <c r="BP696">
        <v>853740</v>
      </c>
      <c r="BQ696">
        <v>853740</v>
      </c>
      <c r="BR696">
        <v>853740</v>
      </c>
      <c r="BS696">
        <v>853740</v>
      </c>
      <c r="BT696">
        <v>853740</v>
      </c>
      <c r="BU696">
        <v>853740</v>
      </c>
      <c r="BV696">
        <v>853740</v>
      </c>
      <c r="BW696">
        <v>853740</v>
      </c>
      <c r="BX696">
        <v>853740</v>
      </c>
      <c r="BY696">
        <v>853740</v>
      </c>
      <c r="BZ696">
        <v>853740</v>
      </c>
      <c r="CA696">
        <v>853740</v>
      </c>
      <c r="CB696">
        <v>853740</v>
      </c>
      <c r="CC696">
        <v>853740</v>
      </c>
      <c r="CD696">
        <v>853740</v>
      </c>
      <c r="CE696">
        <v>0</v>
      </c>
      <c r="CF696">
        <v>0</v>
      </c>
      <c r="CG696">
        <v>0</v>
      </c>
      <c r="CH696">
        <v>0</v>
      </c>
      <c r="CI696">
        <v>0</v>
      </c>
      <c r="CJ696">
        <v>0</v>
      </c>
      <c r="CK696">
        <v>0</v>
      </c>
      <c r="CL696">
        <v>0</v>
      </c>
      <c r="CM696">
        <v>0</v>
      </c>
      <c r="CN696">
        <v>0</v>
      </c>
      <c r="CO696">
        <v>0</v>
      </c>
      <c r="CP696">
        <v>0</v>
      </c>
      <c r="CQ696">
        <v>0</v>
      </c>
      <c r="CR696">
        <v>0</v>
      </c>
      <c r="CS696">
        <v>0</v>
      </c>
      <c r="CT696">
        <v>0</v>
      </c>
      <c r="CU696">
        <v>0</v>
      </c>
      <c r="CV696">
        <v>0</v>
      </c>
      <c r="CW696">
        <v>0</v>
      </c>
      <c r="CX696">
        <v>0</v>
      </c>
      <c r="CY696">
        <v>0</v>
      </c>
      <c r="CZ696">
        <v>0</v>
      </c>
      <c r="DA696">
        <v>0</v>
      </c>
      <c r="DB696">
        <v>0</v>
      </c>
      <c r="DC696">
        <v>0</v>
      </c>
      <c r="DD696">
        <v>0</v>
      </c>
      <c r="DE696">
        <v>0</v>
      </c>
      <c r="DF696">
        <v>0</v>
      </c>
      <c r="DG696">
        <v>0</v>
      </c>
      <c r="DH696">
        <v>0</v>
      </c>
      <c r="DI696">
        <v>0</v>
      </c>
      <c r="DJ696">
        <v>0</v>
      </c>
      <c r="DK696">
        <v>0</v>
      </c>
      <c r="DL696">
        <v>0</v>
      </c>
      <c r="DM696">
        <v>0</v>
      </c>
      <c r="DN696">
        <v>0</v>
      </c>
      <c r="DO696">
        <v>0</v>
      </c>
      <c r="DP696">
        <v>0</v>
      </c>
      <c r="DQ696">
        <v>0</v>
      </c>
      <c r="DR696">
        <v>0</v>
      </c>
      <c r="DS696">
        <v>0</v>
      </c>
      <c r="DT696">
        <v>0</v>
      </c>
      <c r="DU696">
        <v>0</v>
      </c>
      <c r="DV696">
        <v>0</v>
      </c>
      <c r="DW696">
        <v>0</v>
      </c>
      <c r="DX696">
        <v>0</v>
      </c>
      <c r="DY696">
        <v>0</v>
      </c>
      <c r="DZ696">
        <v>0</v>
      </c>
      <c r="EA696">
        <v>0</v>
      </c>
      <c r="EB696">
        <v>0</v>
      </c>
      <c r="EC696">
        <v>0</v>
      </c>
      <c r="EE696" s="95"/>
      <c r="EF696" t="s">
        <v>1349</v>
      </c>
      <c r="EG696">
        <v>2</v>
      </c>
      <c r="EH696">
        <v>40</v>
      </c>
      <c r="EI696" s="216" t="str">
        <f t="shared" si="14"/>
        <v>LTQ200240</v>
      </c>
      <c r="EJ696">
        <v>0</v>
      </c>
      <c r="EK696">
        <v>0</v>
      </c>
      <c r="EL696">
        <v>0</v>
      </c>
      <c r="EM696">
        <v>0</v>
      </c>
      <c r="EN696">
        <v>0</v>
      </c>
      <c r="EO696">
        <v>0</v>
      </c>
      <c r="EP696">
        <v>0</v>
      </c>
      <c r="EQ696">
        <v>0</v>
      </c>
      <c r="ER696">
        <v>0</v>
      </c>
      <c r="ES696">
        <v>0</v>
      </c>
      <c r="ET696">
        <v>0</v>
      </c>
      <c r="EU696">
        <v>0</v>
      </c>
      <c r="EV696">
        <v>0</v>
      </c>
      <c r="EW696">
        <v>0</v>
      </c>
      <c r="EX696">
        <v>0</v>
      </c>
      <c r="EY696">
        <v>0</v>
      </c>
      <c r="EZ696">
        <v>0</v>
      </c>
      <c r="FA696">
        <v>0</v>
      </c>
      <c r="FB696">
        <v>0</v>
      </c>
      <c r="FC696">
        <v>0</v>
      </c>
      <c r="FD696">
        <v>0</v>
      </c>
      <c r="FE696">
        <v>0</v>
      </c>
      <c r="FF696">
        <v>0</v>
      </c>
      <c r="FG696">
        <v>0</v>
      </c>
      <c r="FH696">
        <v>0</v>
      </c>
      <c r="FI696">
        <v>0</v>
      </c>
      <c r="FJ696">
        <v>0</v>
      </c>
      <c r="FK696">
        <v>0</v>
      </c>
      <c r="FL696">
        <v>0</v>
      </c>
      <c r="FM696">
        <v>0</v>
      </c>
      <c r="FN696">
        <v>0</v>
      </c>
      <c r="FO696">
        <v>0</v>
      </c>
      <c r="FP696">
        <v>0</v>
      </c>
      <c r="FQ696">
        <v>0</v>
      </c>
      <c r="FR696">
        <v>0</v>
      </c>
      <c r="FS696">
        <v>0</v>
      </c>
      <c r="FT696">
        <v>0</v>
      </c>
      <c r="FU696">
        <v>0</v>
      </c>
      <c r="FV696">
        <v>0</v>
      </c>
      <c r="FW696">
        <v>0</v>
      </c>
      <c r="FX696">
        <v>0</v>
      </c>
      <c r="FY696">
        <v>0</v>
      </c>
      <c r="FZ696">
        <v>0</v>
      </c>
      <c r="GA696">
        <v>0</v>
      </c>
      <c r="GB696">
        <v>0</v>
      </c>
      <c r="GC696">
        <v>0</v>
      </c>
      <c r="GD696">
        <v>0</v>
      </c>
      <c r="GE696">
        <v>0</v>
      </c>
      <c r="GF696">
        <v>0</v>
      </c>
      <c r="GG696">
        <v>0</v>
      </c>
      <c r="GH696">
        <v>0</v>
      </c>
      <c r="GI696">
        <v>0</v>
      </c>
      <c r="GJ696">
        <v>0</v>
      </c>
      <c r="GK696">
        <v>0</v>
      </c>
      <c r="GL696">
        <v>0</v>
      </c>
      <c r="GM696">
        <v>0</v>
      </c>
      <c r="GN696">
        <v>0</v>
      </c>
      <c r="GO696">
        <v>0</v>
      </c>
      <c r="GP696">
        <v>0</v>
      </c>
      <c r="GQ696">
        <v>853740</v>
      </c>
      <c r="GR696">
        <v>0</v>
      </c>
      <c r="GS696">
        <v>0</v>
      </c>
      <c r="GT696">
        <v>0</v>
      </c>
      <c r="GU696">
        <v>0</v>
      </c>
      <c r="GV696">
        <v>0</v>
      </c>
      <c r="GW696">
        <v>0</v>
      </c>
      <c r="GX696">
        <v>0</v>
      </c>
      <c r="GY696">
        <v>0</v>
      </c>
      <c r="GZ696">
        <v>0</v>
      </c>
      <c r="HA696">
        <v>0</v>
      </c>
      <c r="HB696">
        <v>0</v>
      </c>
      <c r="HC696">
        <v>0</v>
      </c>
      <c r="HD696">
        <v>0</v>
      </c>
      <c r="HE696">
        <v>0</v>
      </c>
      <c r="HF696">
        <v>0</v>
      </c>
      <c r="HG696">
        <v>0</v>
      </c>
      <c r="HH696">
        <v>0</v>
      </c>
      <c r="HI696">
        <v>0</v>
      </c>
      <c r="HJ696">
        <v>0</v>
      </c>
      <c r="HK696">
        <v>0</v>
      </c>
      <c r="HL696">
        <v>0</v>
      </c>
      <c r="HM696">
        <v>0</v>
      </c>
      <c r="HN696">
        <v>0</v>
      </c>
      <c r="HO696">
        <v>0</v>
      </c>
      <c r="HP696">
        <v>0</v>
      </c>
      <c r="HQ696">
        <v>0</v>
      </c>
      <c r="HR696">
        <v>0</v>
      </c>
      <c r="HS696">
        <v>0</v>
      </c>
      <c r="HT696">
        <v>0</v>
      </c>
      <c r="HU696">
        <v>0</v>
      </c>
      <c r="HV696">
        <v>0</v>
      </c>
      <c r="HW696">
        <v>0</v>
      </c>
      <c r="HX696">
        <v>0</v>
      </c>
      <c r="HY696">
        <v>0</v>
      </c>
      <c r="HZ696">
        <v>0</v>
      </c>
      <c r="IA696">
        <v>0</v>
      </c>
      <c r="IB696">
        <v>0</v>
      </c>
      <c r="IC696">
        <v>0</v>
      </c>
      <c r="ID696">
        <v>0</v>
      </c>
      <c r="IE696">
        <v>0</v>
      </c>
      <c r="IF696">
        <v>0</v>
      </c>
      <c r="IG696">
        <v>0</v>
      </c>
      <c r="IH696">
        <v>0</v>
      </c>
      <c r="II696">
        <v>0</v>
      </c>
      <c r="IJ696">
        <v>0</v>
      </c>
      <c r="IK696">
        <v>0</v>
      </c>
      <c r="IL696">
        <v>0</v>
      </c>
      <c r="IM696">
        <v>0</v>
      </c>
      <c r="IN696">
        <v>0</v>
      </c>
      <c r="IO696">
        <v>0</v>
      </c>
      <c r="IP696">
        <v>0</v>
      </c>
    </row>
    <row r="697" spans="18:250" ht="16.5" hidden="1" customHeight="1">
      <c r="R697" s="95"/>
      <c r="S697" t="s">
        <v>1349</v>
      </c>
      <c r="T697">
        <v>2</v>
      </c>
      <c r="U697">
        <v>41</v>
      </c>
      <c r="V697" s="214" t="str">
        <f t="shared" si="13"/>
        <v>LTQ200241</v>
      </c>
      <c r="W697">
        <v>44451.6</v>
      </c>
      <c r="X697">
        <v>88903.2</v>
      </c>
      <c r="Y697">
        <v>133354.79999999999</v>
      </c>
      <c r="Z697">
        <v>177806.4</v>
      </c>
      <c r="AA697">
        <v>222258</v>
      </c>
      <c r="AB697">
        <v>266709.59999999998</v>
      </c>
      <c r="AC697">
        <v>311161.2</v>
      </c>
      <c r="AD697">
        <v>355612.8</v>
      </c>
      <c r="AE697">
        <v>400064.4</v>
      </c>
      <c r="AF697">
        <v>444516</v>
      </c>
      <c r="AG697">
        <v>488967.6</v>
      </c>
      <c r="AH697">
        <v>533419.19999999995</v>
      </c>
      <c r="AI697">
        <v>577870.80000000005</v>
      </c>
      <c r="AJ697">
        <v>622322.4</v>
      </c>
      <c r="AK697">
        <v>666774</v>
      </c>
      <c r="AL697">
        <v>711225.6</v>
      </c>
      <c r="AM697">
        <v>755677.2</v>
      </c>
      <c r="AN697">
        <v>800128.8</v>
      </c>
      <c r="AO697">
        <v>844580.4</v>
      </c>
      <c r="AP697">
        <v>889032</v>
      </c>
      <c r="AQ697">
        <v>889032</v>
      </c>
      <c r="AR697">
        <v>889032</v>
      </c>
      <c r="AS697">
        <v>889032</v>
      </c>
      <c r="AT697">
        <v>889032</v>
      </c>
      <c r="AU697">
        <v>889032</v>
      </c>
      <c r="AV697">
        <v>889032</v>
      </c>
      <c r="AW697">
        <v>889032</v>
      </c>
      <c r="AX697">
        <v>889032</v>
      </c>
      <c r="AY697">
        <v>889032</v>
      </c>
      <c r="AZ697">
        <v>889032</v>
      </c>
      <c r="BA697">
        <v>889032</v>
      </c>
      <c r="BB697">
        <v>889032</v>
      </c>
      <c r="BC697">
        <v>889032</v>
      </c>
      <c r="BD697">
        <v>889032</v>
      </c>
      <c r="BE697">
        <v>889032</v>
      </c>
      <c r="BF697">
        <v>889032</v>
      </c>
      <c r="BG697">
        <v>889032</v>
      </c>
      <c r="BH697">
        <v>889032</v>
      </c>
      <c r="BI697">
        <v>889032</v>
      </c>
      <c r="BJ697">
        <v>889032</v>
      </c>
      <c r="BK697">
        <v>889032</v>
      </c>
      <c r="BL697">
        <v>889032</v>
      </c>
      <c r="BM697">
        <v>889032</v>
      </c>
      <c r="BN697">
        <v>889032</v>
      </c>
      <c r="BO697">
        <v>889032</v>
      </c>
      <c r="BP697">
        <v>889032</v>
      </c>
      <c r="BQ697">
        <v>889032</v>
      </c>
      <c r="BR697">
        <v>889032</v>
      </c>
      <c r="BS697">
        <v>889032</v>
      </c>
      <c r="BT697">
        <v>889032</v>
      </c>
      <c r="BU697">
        <v>889032</v>
      </c>
      <c r="BV697">
        <v>889032</v>
      </c>
      <c r="BW697">
        <v>889032</v>
      </c>
      <c r="BX697">
        <v>889032</v>
      </c>
      <c r="BY697">
        <v>889032</v>
      </c>
      <c r="BZ697">
        <v>889032</v>
      </c>
      <c r="CA697">
        <v>889032</v>
      </c>
      <c r="CB697">
        <v>889032</v>
      </c>
      <c r="CC697">
        <v>889032</v>
      </c>
      <c r="CD697">
        <v>0</v>
      </c>
      <c r="CE697">
        <v>0</v>
      </c>
      <c r="CF697">
        <v>0</v>
      </c>
      <c r="CG697">
        <v>0</v>
      </c>
      <c r="CH697">
        <v>0</v>
      </c>
      <c r="CI697">
        <v>0</v>
      </c>
      <c r="CJ697">
        <v>0</v>
      </c>
      <c r="CK697">
        <v>0</v>
      </c>
      <c r="CL697">
        <v>0</v>
      </c>
      <c r="CM697">
        <v>0</v>
      </c>
      <c r="CN697">
        <v>0</v>
      </c>
      <c r="CO697">
        <v>0</v>
      </c>
      <c r="CP697">
        <v>0</v>
      </c>
      <c r="CQ697">
        <v>0</v>
      </c>
      <c r="CR697">
        <v>0</v>
      </c>
      <c r="CS697">
        <v>0</v>
      </c>
      <c r="CT697">
        <v>0</v>
      </c>
      <c r="CU697">
        <v>0</v>
      </c>
      <c r="CV697">
        <v>0</v>
      </c>
      <c r="CW697">
        <v>0</v>
      </c>
      <c r="CX697">
        <v>0</v>
      </c>
      <c r="CY697">
        <v>0</v>
      </c>
      <c r="CZ697">
        <v>0</v>
      </c>
      <c r="DA697">
        <v>0</v>
      </c>
      <c r="DB697">
        <v>0</v>
      </c>
      <c r="DC697">
        <v>0</v>
      </c>
      <c r="DD697">
        <v>0</v>
      </c>
      <c r="DE697">
        <v>0</v>
      </c>
      <c r="DF697">
        <v>0</v>
      </c>
      <c r="DG697">
        <v>0</v>
      </c>
      <c r="DH697">
        <v>0</v>
      </c>
      <c r="DI697">
        <v>0</v>
      </c>
      <c r="DJ697">
        <v>0</v>
      </c>
      <c r="DK697">
        <v>0</v>
      </c>
      <c r="DL697">
        <v>0</v>
      </c>
      <c r="DM697">
        <v>0</v>
      </c>
      <c r="DN697">
        <v>0</v>
      </c>
      <c r="DO697">
        <v>0</v>
      </c>
      <c r="DP697">
        <v>0</v>
      </c>
      <c r="DQ697">
        <v>0</v>
      </c>
      <c r="DR697">
        <v>0</v>
      </c>
      <c r="DS697">
        <v>0</v>
      </c>
      <c r="DT697">
        <v>0</v>
      </c>
      <c r="DU697">
        <v>0</v>
      </c>
      <c r="DV697">
        <v>0</v>
      </c>
      <c r="DW697">
        <v>0</v>
      </c>
      <c r="DX697">
        <v>0</v>
      </c>
      <c r="DY697">
        <v>0</v>
      </c>
      <c r="DZ697">
        <v>0</v>
      </c>
      <c r="EA697">
        <v>0</v>
      </c>
      <c r="EB697">
        <v>0</v>
      </c>
      <c r="EC697">
        <v>0</v>
      </c>
      <c r="EE697" s="95"/>
      <c r="EF697" t="s">
        <v>1349</v>
      </c>
      <c r="EG697">
        <v>2</v>
      </c>
      <c r="EH697">
        <v>41</v>
      </c>
      <c r="EI697" s="216" t="str">
        <f t="shared" si="14"/>
        <v>LTQ200241</v>
      </c>
      <c r="EJ697">
        <v>0</v>
      </c>
      <c r="EK697">
        <v>0</v>
      </c>
      <c r="EL697">
        <v>0</v>
      </c>
      <c r="EM697">
        <v>0</v>
      </c>
      <c r="EN697">
        <v>0</v>
      </c>
      <c r="EO697">
        <v>0</v>
      </c>
      <c r="EP697">
        <v>0</v>
      </c>
      <c r="EQ697">
        <v>0</v>
      </c>
      <c r="ER697">
        <v>0</v>
      </c>
      <c r="ES697">
        <v>0</v>
      </c>
      <c r="ET697">
        <v>0</v>
      </c>
      <c r="EU697">
        <v>0</v>
      </c>
      <c r="EV697">
        <v>0</v>
      </c>
      <c r="EW697">
        <v>0</v>
      </c>
      <c r="EX697">
        <v>0</v>
      </c>
      <c r="EY697">
        <v>0</v>
      </c>
      <c r="EZ697">
        <v>0</v>
      </c>
      <c r="FA697">
        <v>0</v>
      </c>
      <c r="FB697">
        <v>0</v>
      </c>
      <c r="FC697">
        <v>0</v>
      </c>
      <c r="FD697">
        <v>0</v>
      </c>
      <c r="FE697">
        <v>0</v>
      </c>
      <c r="FF697">
        <v>0</v>
      </c>
      <c r="FG697">
        <v>0</v>
      </c>
      <c r="FH697">
        <v>0</v>
      </c>
      <c r="FI697">
        <v>0</v>
      </c>
      <c r="FJ697">
        <v>0</v>
      </c>
      <c r="FK697">
        <v>0</v>
      </c>
      <c r="FL697">
        <v>0</v>
      </c>
      <c r="FM697">
        <v>0</v>
      </c>
      <c r="FN697">
        <v>0</v>
      </c>
      <c r="FO697">
        <v>0</v>
      </c>
      <c r="FP697">
        <v>0</v>
      </c>
      <c r="FQ697">
        <v>0</v>
      </c>
      <c r="FR697">
        <v>0</v>
      </c>
      <c r="FS697">
        <v>0</v>
      </c>
      <c r="FT697">
        <v>0</v>
      </c>
      <c r="FU697">
        <v>0</v>
      </c>
      <c r="FV697">
        <v>0</v>
      </c>
      <c r="FW697">
        <v>0</v>
      </c>
      <c r="FX697">
        <v>0</v>
      </c>
      <c r="FY697">
        <v>0</v>
      </c>
      <c r="FZ697">
        <v>0</v>
      </c>
      <c r="GA697">
        <v>0</v>
      </c>
      <c r="GB697">
        <v>0</v>
      </c>
      <c r="GC697">
        <v>0</v>
      </c>
      <c r="GD697">
        <v>0</v>
      </c>
      <c r="GE697">
        <v>0</v>
      </c>
      <c r="GF697">
        <v>0</v>
      </c>
      <c r="GG697">
        <v>0</v>
      </c>
      <c r="GH697">
        <v>0</v>
      </c>
      <c r="GI697">
        <v>0</v>
      </c>
      <c r="GJ697">
        <v>0</v>
      </c>
      <c r="GK697">
        <v>0</v>
      </c>
      <c r="GL697">
        <v>0</v>
      </c>
      <c r="GM697">
        <v>0</v>
      </c>
      <c r="GN697">
        <v>0</v>
      </c>
      <c r="GO697">
        <v>0</v>
      </c>
      <c r="GP697">
        <v>889032</v>
      </c>
      <c r="GQ697">
        <v>0</v>
      </c>
      <c r="GR697">
        <v>0</v>
      </c>
      <c r="GS697">
        <v>0</v>
      </c>
      <c r="GT697">
        <v>0</v>
      </c>
      <c r="GU697">
        <v>0</v>
      </c>
      <c r="GV697">
        <v>0</v>
      </c>
      <c r="GW697">
        <v>0</v>
      </c>
      <c r="GX697">
        <v>0</v>
      </c>
      <c r="GY697">
        <v>0</v>
      </c>
      <c r="GZ697">
        <v>0</v>
      </c>
      <c r="HA697">
        <v>0</v>
      </c>
      <c r="HB697">
        <v>0</v>
      </c>
      <c r="HC697">
        <v>0</v>
      </c>
      <c r="HD697">
        <v>0</v>
      </c>
      <c r="HE697">
        <v>0</v>
      </c>
      <c r="HF697">
        <v>0</v>
      </c>
      <c r="HG697">
        <v>0</v>
      </c>
      <c r="HH697">
        <v>0</v>
      </c>
      <c r="HI697">
        <v>0</v>
      </c>
      <c r="HJ697">
        <v>0</v>
      </c>
      <c r="HK697">
        <v>0</v>
      </c>
      <c r="HL697">
        <v>0</v>
      </c>
      <c r="HM697">
        <v>0</v>
      </c>
      <c r="HN697">
        <v>0</v>
      </c>
      <c r="HO697">
        <v>0</v>
      </c>
      <c r="HP697">
        <v>0</v>
      </c>
      <c r="HQ697">
        <v>0</v>
      </c>
      <c r="HR697">
        <v>0</v>
      </c>
      <c r="HS697">
        <v>0</v>
      </c>
      <c r="HT697">
        <v>0</v>
      </c>
      <c r="HU697">
        <v>0</v>
      </c>
      <c r="HV697">
        <v>0</v>
      </c>
      <c r="HW697">
        <v>0</v>
      </c>
      <c r="HX697">
        <v>0</v>
      </c>
      <c r="HY697">
        <v>0</v>
      </c>
      <c r="HZ697">
        <v>0</v>
      </c>
      <c r="IA697">
        <v>0</v>
      </c>
      <c r="IB697">
        <v>0</v>
      </c>
      <c r="IC697">
        <v>0</v>
      </c>
      <c r="ID697">
        <v>0</v>
      </c>
      <c r="IE697">
        <v>0</v>
      </c>
      <c r="IF697">
        <v>0</v>
      </c>
      <c r="IG697">
        <v>0</v>
      </c>
      <c r="IH697">
        <v>0</v>
      </c>
      <c r="II697">
        <v>0</v>
      </c>
      <c r="IJ697">
        <v>0</v>
      </c>
      <c r="IK697">
        <v>0</v>
      </c>
      <c r="IL697">
        <v>0</v>
      </c>
      <c r="IM697">
        <v>0</v>
      </c>
      <c r="IN697">
        <v>0</v>
      </c>
      <c r="IO697">
        <v>0</v>
      </c>
      <c r="IP697">
        <v>0</v>
      </c>
    </row>
    <row r="698" spans="18:250" ht="16.5" hidden="1" customHeight="1">
      <c r="R698" s="95"/>
      <c r="S698" t="s">
        <v>1349</v>
      </c>
      <c r="T698">
        <v>2</v>
      </c>
      <c r="U698">
        <v>42</v>
      </c>
      <c r="V698" s="214" t="str">
        <f t="shared" si="13"/>
        <v>LTQ200242</v>
      </c>
      <c r="W698">
        <v>46226.400000000001</v>
      </c>
      <c r="X698">
        <v>92452.800000000003</v>
      </c>
      <c r="Y698">
        <v>138679.20000000001</v>
      </c>
      <c r="Z698">
        <v>184905.60000000001</v>
      </c>
      <c r="AA698">
        <v>231132</v>
      </c>
      <c r="AB698">
        <v>277358.40000000002</v>
      </c>
      <c r="AC698">
        <v>323584.8</v>
      </c>
      <c r="AD698">
        <v>369811.20000000001</v>
      </c>
      <c r="AE698">
        <v>416037.6</v>
      </c>
      <c r="AF698">
        <v>462264</v>
      </c>
      <c r="AG698">
        <v>508490.4</v>
      </c>
      <c r="AH698">
        <v>554716.80000000005</v>
      </c>
      <c r="AI698">
        <v>600943.19999999995</v>
      </c>
      <c r="AJ698">
        <v>647169.6</v>
      </c>
      <c r="AK698">
        <v>693396</v>
      </c>
      <c r="AL698">
        <v>739622.40000000002</v>
      </c>
      <c r="AM698">
        <v>785848.8</v>
      </c>
      <c r="AN698">
        <v>832075.2</v>
      </c>
      <c r="AO698">
        <v>878301.6</v>
      </c>
      <c r="AP698">
        <v>924528</v>
      </c>
      <c r="AQ698">
        <v>924528</v>
      </c>
      <c r="AR698">
        <v>924528</v>
      </c>
      <c r="AS698">
        <v>924528</v>
      </c>
      <c r="AT698">
        <v>924528</v>
      </c>
      <c r="AU698">
        <v>924528</v>
      </c>
      <c r="AV698">
        <v>924528</v>
      </c>
      <c r="AW698">
        <v>924528</v>
      </c>
      <c r="AX698">
        <v>924528</v>
      </c>
      <c r="AY698">
        <v>924528</v>
      </c>
      <c r="AZ698">
        <v>924528</v>
      </c>
      <c r="BA698">
        <v>924528</v>
      </c>
      <c r="BB698">
        <v>924528</v>
      </c>
      <c r="BC698">
        <v>924528</v>
      </c>
      <c r="BD698">
        <v>924528</v>
      </c>
      <c r="BE698">
        <v>924528</v>
      </c>
      <c r="BF698">
        <v>924528</v>
      </c>
      <c r="BG698">
        <v>924528</v>
      </c>
      <c r="BH698">
        <v>924528</v>
      </c>
      <c r="BI698">
        <v>924528</v>
      </c>
      <c r="BJ698">
        <v>924528</v>
      </c>
      <c r="BK698">
        <v>924528</v>
      </c>
      <c r="BL698">
        <v>924528</v>
      </c>
      <c r="BM698">
        <v>924528</v>
      </c>
      <c r="BN698">
        <v>924528</v>
      </c>
      <c r="BO698">
        <v>924528</v>
      </c>
      <c r="BP698">
        <v>924528</v>
      </c>
      <c r="BQ698">
        <v>924528</v>
      </c>
      <c r="BR698">
        <v>924528</v>
      </c>
      <c r="BS698">
        <v>924528</v>
      </c>
      <c r="BT698">
        <v>924528</v>
      </c>
      <c r="BU698">
        <v>924528</v>
      </c>
      <c r="BV698">
        <v>924528</v>
      </c>
      <c r="BW698">
        <v>924528</v>
      </c>
      <c r="BX698">
        <v>924528</v>
      </c>
      <c r="BY698">
        <v>924528</v>
      </c>
      <c r="BZ698">
        <v>924528</v>
      </c>
      <c r="CA698">
        <v>924528</v>
      </c>
      <c r="CB698">
        <v>924528</v>
      </c>
      <c r="CC698">
        <v>0</v>
      </c>
      <c r="CD698">
        <v>0</v>
      </c>
      <c r="CE698">
        <v>0</v>
      </c>
      <c r="CF698">
        <v>0</v>
      </c>
      <c r="CG698">
        <v>0</v>
      </c>
      <c r="CH698">
        <v>0</v>
      </c>
      <c r="CI698">
        <v>0</v>
      </c>
      <c r="CJ698">
        <v>0</v>
      </c>
      <c r="CK698">
        <v>0</v>
      </c>
      <c r="CL698">
        <v>0</v>
      </c>
      <c r="CM698">
        <v>0</v>
      </c>
      <c r="CN698">
        <v>0</v>
      </c>
      <c r="CO698">
        <v>0</v>
      </c>
      <c r="CP698">
        <v>0</v>
      </c>
      <c r="CQ698">
        <v>0</v>
      </c>
      <c r="CR698">
        <v>0</v>
      </c>
      <c r="CS698">
        <v>0</v>
      </c>
      <c r="CT698">
        <v>0</v>
      </c>
      <c r="CU698">
        <v>0</v>
      </c>
      <c r="CV698">
        <v>0</v>
      </c>
      <c r="CW698">
        <v>0</v>
      </c>
      <c r="CX698">
        <v>0</v>
      </c>
      <c r="CY698">
        <v>0</v>
      </c>
      <c r="CZ698">
        <v>0</v>
      </c>
      <c r="DA698">
        <v>0</v>
      </c>
      <c r="DB698">
        <v>0</v>
      </c>
      <c r="DC698">
        <v>0</v>
      </c>
      <c r="DD698">
        <v>0</v>
      </c>
      <c r="DE698">
        <v>0</v>
      </c>
      <c r="DF698">
        <v>0</v>
      </c>
      <c r="DG698">
        <v>0</v>
      </c>
      <c r="DH698">
        <v>0</v>
      </c>
      <c r="DI698">
        <v>0</v>
      </c>
      <c r="DJ698">
        <v>0</v>
      </c>
      <c r="DK698">
        <v>0</v>
      </c>
      <c r="DL698">
        <v>0</v>
      </c>
      <c r="DM698">
        <v>0</v>
      </c>
      <c r="DN698">
        <v>0</v>
      </c>
      <c r="DO698">
        <v>0</v>
      </c>
      <c r="DP698">
        <v>0</v>
      </c>
      <c r="DQ698">
        <v>0</v>
      </c>
      <c r="DR698">
        <v>0</v>
      </c>
      <c r="DS698">
        <v>0</v>
      </c>
      <c r="DT698">
        <v>0</v>
      </c>
      <c r="DU698">
        <v>0</v>
      </c>
      <c r="DV698">
        <v>0</v>
      </c>
      <c r="DW698">
        <v>0</v>
      </c>
      <c r="DX698">
        <v>0</v>
      </c>
      <c r="DY698">
        <v>0</v>
      </c>
      <c r="DZ698">
        <v>0</v>
      </c>
      <c r="EA698">
        <v>0</v>
      </c>
      <c r="EB698">
        <v>0</v>
      </c>
      <c r="EC698">
        <v>0</v>
      </c>
      <c r="EE698" s="95"/>
      <c r="EF698" t="s">
        <v>1349</v>
      </c>
      <c r="EG698">
        <v>2</v>
      </c>
      <c r="EH698">
        <v>42</v>
      </c>
      <c r="EI698" s="216" t="str">
        <f t="shared" si="14"/>
        <v>LTQ200242</v>
      </c>
      <c r="EJ698">
        <v>0</v>
      </c>
      <c r="EK698">
        <v>0</v>
      </c>
      <c r="EL698">
        <v>0</v>
      </c>
      <c r="EM698">
        <v>0</v>
      </c>
      <c r="EN698">
        <v>0</v>
      </c>
      <c r="EO698">
        <v>0</v>
      </c>
      <c r="EP698">
        <v>0</v>
      </c>
      <c r="EQ698">
        <v>0</v>
      </c>
      <c r="ER698">
        <v>0</v>
      </c>
      <c r="ES698">
        <v>0</v>
      </c>
      <c r="ET698">
        <v>0</v>
      </c>
      <c r="EU698">
        <v>0</v>
      </c>
      <c r="EV698">
        <v>0</v>
      </c>
      <c r="EW698">
        <v>0</v>
      </c>
      <c r="EX698">
        <v>0</v>
      </c>
      <c r="EY698">
        <v>0</v>
      </c>
      <c r="EZ698">
        <v>0</v>
      </c>
      <c r="FA698">
        <v>0</v>
      </c>
      <c r="FB698">
        <v>0</v>
      </c>
      <c r="FC698">
        <v>0</v>
      </c>
      <c r="FD698">
        <v>0</v>
      </c>
      <c r="FE698">
        <v>0</v>
      </c>
      <c r="FF698">
        <v>0</v>
      </c>
      <c r="FG698">
        <v>0</v>
      </c>
      <c r="FH698">
        <v>0</v>
      </c>
      <c r="FI698">
        <v>0</v>
      </c>
      <c r="FJ698">
        <v>0</v>
      </c>
      <c r="FK698">
        <v>0</v>
      </c>
      <c r="FL698">
        <v>0</v>
      </c>
      <c r="FM698">
        <v>0</v>
      </c>
      <c r="FN698">
        <v>0</v>
      </c>
      <c r="FO698">
        <v>0</v>
      </c>
      <c r="FP698">
        <v>0</v>
      </c>
      <c r="FQ698">
        <v>0</v>
      </c>
      <c r="FR698">
        <v>0</v>
      </c>
      <c r="FS698">
        <v>0</v>
      </c>
      <c r="FT698">
        <v>0</v>
      </c>
      <c r="FU698">
        <v>0</v>
      </c>
      <c r="FV698">
        <v>0</v>
      </c>
      <c r="FW698">
        <v>0</v>
      </c>
      <c r="FX698">
        <v>0</v>
      </c>
      <c r="FY698">
        <v>0</v>
      </c>
      <c r="FZ698">
        <v>0</v>
      </c>
      <c r="GA698">
        <v>0</v>
      </c>
      <c r="GB698">
        <v>0</v>
      </c>
      <c r="GC698">
        <v>0</v>
      </c>
      <c r="GD698">
        <v>0</v>
      </c>
      <c r="GE698">
        <v>0</v>
      </c>
      <c r="GF698">
        <v>0</v>
      </c>
      <c r="GG698">
        <v>0</v>
      </c>
      <c r="GH698">
        <v>0</v>
      </c>
      <c r="GI698">
        <v>0</v>
      </c>
      <c r="GJ698">
        <v>0</v>
      </c>
      <c r="GK698">
        <v>0</v>
      </c>
      <c r="GL698">
        <v>0</v>
      </c>
      <c r="GM698">
        <v>0</v>
      </c>
      <c r="GN698">
        <v>0</v>
      </c>
      <c r="GO698">
        <v>924528</v>
      </c>
      <c r="GP698">
        <v>0</v>
      </c>
      <c r="GQ698">
        <v>0</v>
      </c>
      <c r="GR698">
        <v>0</v>
      </c>
      <c r="GS698">
        <v>0</v>
      </c>
      <c r="GT698">
        <v>0</v>
      </c>
      <c r="GU698">
        <v>0</v>
      </c>
      <c r="GV698">
        <v>0</v>
      </c>
      <c r="GW698">
        <v>0</v>
      </c>
      <c r="GX698">
        <v>0</v>
      </c>
      <c r="GY698">
        <v>0</v>
      </c>
      <c r="GZ698">
        <v>0</v>
      </c>
      <c r="HA698">
        <v>0</v>
      </c>
      <c r="HB698">
        <v>0</v>
      </c>
      <c r="HC698">
        <v>0</v>
      </c>
      <c r="HD698">
        <v>0</v>
      </c>
      <c r="HE698">
        <v>0</v>
      </c>
      <c r="HF698">
        <v>0</v>
      </c>
      <c r="HG698">
        <v>0</v>
      </c>
      <c r="HH698">
        <v>0</v>
      </c>
      <c r="HI698">
        <v>0</v>
      </c>
      <c r="HJ698">
        <v>0</v>
      </c>
      <c r="HK698">
        <v>0</v>
      </c>
      <c r="HL698">
        <v>0</v>
      </c>
      <c r="HM698">
        <v>0</v>
      </c>
      <c r="HN698">
        <v>0</v>
      </c>
      <c r="HO698">
        <v>0</v>
      </c>
      <c r="HP698">
        <v>0</v>
      </c>
      <c r="HQ698">
        <v>0</v>
      </c>
      <c r="HR698">
        <v>0</v>
      </c>
      <c r="HS698">
        <v>0</v>
      </c>
      <c r="HT698">
        <v>0</v>
      </c>
      <c r="HU698">
        <v>0</v>
      </c>
      <c r="HV698">
        <v>0</v>
      </c>
      <c r="HW698">
        <v>0</v>
      </c>
      <c r="HX698">
        <v>0</v>
      </c>
      <c r="HY698">
        <v>0</v>
      </c>
      <c r="HZ698">
        <v>0</v>
      </c>
      <c r="IA698">
        <v>0</v>
      </c>
      <c r="IB698">
        <v>0</v>
      </c>
      <c r="IC698">
        <v>0</v>
      </c>
      <c r="ID698">
        <v>0</v>
      </c>
      <c r="IE698">
        <v>0</v>
      </c>
      <c r="IF698">
        <v>0</v>
      </c>
      <c r="IG698">
        <v>0</v>
      </c>
      <c r="IH698">
        <v>0</v>
      </c>
      <c r="II698">
        <v>0</v>
      </c>
      <c r="IJ698">
        <v>0</v>
      </c>
      <c r="IK698">
        <v>0</v>
      </c>
      <c r="IL698">
        <v>0</v>
      </c>
      <c r="IM698">
        <v>0</v>
      </c>
      <c r="IN698">
        <v>0</v>
      </c>
      <c r="IO698">
        <v>0</v>
      </c>
      <c r="IP698">
        <v>0</v>
      </c>
    </row>
    <row r="699" spans="18:250" ht="16.5" hidden="1" customHeight="1">
      <c r="R699" s="95"/>
      <c r="S699" t="s">
        <v>1349</v>
      </c>
      <c r="T699">
        <v>2</v>
      </c>
      <c r="U699">
        <v>43</v>
      </c>
      <c r="V699" s="214" t="str">
        <f t="shared" si="13"/>
        <v>LTQ200243</v>
      </c>
      <c r="W699">
        <v>47991</v>
      </c>
      <c r="X699">
        <v>95982</v>
      </c>
      <c r="Y699">
        <v>143973</v>
      </c>
      <c r="Z699">
        <v>191964</v>
      </c>
      <c r="AA699">
        <v>239955</v>
      </c>
      <c r="AB699">
        <v>287946</v>
      </c>
      <c r="AC699">
        <v>335937</v>
      </c>
      <c r="AD699">
        <v>383928</v>
      </c>
      <c r="AE699">
        <v>431919</v>
      </c>
      <c r="AF699">
        <v>479910</v>
      </c>
      <c r="AG699">
        <v>527901</v>
      </c>
      <c r="AH699">
        <v>575892</v>
      </c>
      <c r="AI699">
        <v>623883</v>
      </c>
      <c r="AJ699">
        <v>671874</v>
      </c>
      <c r="AK699">
        <v>719865</v>
      </c>
      <c r="AL699">
        <v>767856</v>
      </c>
      <c r="AM699">
        <v>815847</v>
      </c>
      <c r="AN699">
        <v>863838</v>
      </c>
      <c r="AO699">
        <v>911829</v>
      </c>
      <c r="AP699">
        <v>959820</v>
      </c>
      <c r="AQ699">
        <v>959820</v>
      </c>
      <c r="AR699">
        <v>959820</v>
      </c>
      <c r="AS699">
        <v>959820</v>
      </c>
      <c r="AT699">
        <v>959820</v>
      </c>
      <c r="AU699">
        <v>959820</v>
      </c>
      <c r="AV699">
        <v>959820</v>
      </c>
      <c r="AW699">
        <v>959820</v>
      </c>
      <c r="AX699">
        <v>959820</v>
      </c>
      <c r="AY699">
        <v>959820</v>
      </c>
      <c r="AZ699">
        <v>959820</v>
      </c>
      <c r="BA699">
        <v>959820</v>
      </c>
      <c r="BB699">
        <v>959820</v>
      </c>
      <c r="BC699">
        <v>959820</v>
      </c>
      <c r="BD699">
        <v>959820</v>
      </c>
      <c r="BE699">
        <v>959820</v>
      </c>
      <c r="BF699">
        <v>959820</v>
      </c>
      <c r="BG699">
        <v>959820</v>
      </c>
      <c r="BH699">
        <v>959820</v>
      </c>
      <c r="BI699">
        <v>959820</v>
      </c>
      <c r="BJ699">
        <v>959820</v>
      </c>
      <c r="BK699">
        <v>959820</v>
      </c>
      <c r="BL699">
        <v>959820</v>
      </c>
      <c r="BM699">
        <v>959820</v>
      </c>
      <c r="BN699">
        <v>959820</v>
      </c>
      <c r="BO699">
        <v>959820</v>
      </c>
      <c r="BP699">
        <v>959820</v>
      </c>
      <c r="BQ699">
        <v>959820</v>
      </c>
      <c r="BR699">
        <v>959820</v>
      </c>
      <c r="BS699">
        <v>959820</v>
      </c>
      <c r="BT699">
        <v>959820</v>
      </c>
      <c r="BU699">
        <v>959820</v>
      </c>
      <c r="BV699">
        <v>959820</v>
      </c>
      <c r="BW699">
        <v>959820</v>
      </c>
      <c r="BX699">
        <v>959820</v>
      </c>
      <c r="BY699">
        <v>959820</v>
      </c>
      <c r="BZ699">
        <v>959820</v>
      </c>
      <c r="CA699">
        <v>959820</v>
      </c>
      <c r="CB699">
        <v>0</v>
      </c>
      <c r="CC699">
        <v>0</v>
      </c>
      <c r="CD699">
        <v>0</v>
      </c>
      <c r="CE699">
        <v>0</v>
      </c>
      <c r="CF699">
        <v>0</v>
      </c>
      <c r="CG699">
        <v>0</v>
      </c>
      <c r="CH699">
        <v>0</v>
      </c>
      <c r="CI699">
        <v>0</v>
      </c>
      <c r="CJ699">
        <v>0</v>
      </c>
      <c r="CK699">
        <v>0</v>
      </c>
      <c r="CL699">
        <v>0</v>
      </c>
      <c r="CM699">
        <v>0</v>
      </c>
      <c r="CN699">
        <v>0</v>
      </c>
      <c r="CO699">
        <v>0</v>
      </c>
      <c r="CP699">
        <v>0</v>
      </c>
      <c r="CQ699">
        <v>0</v>
      </c>
      <c r="CR699">
        <v>0</v>
      </c>
      <c r="CS699">
        <v>0</v>
      </c>
      <c r="CT699">
        <v>0</v>
      </c>
      <c r="CU699">
        <v>0</v>
      </c>
      <c r="CV699">
        <v>0</v>
      </c>
      <c r="CW699">
        <v>0</v>
      </c>
      <c r="CX699">
        <v>0</v>
      </c>
      <c r="CY699">
        <v>0</v>
      </c>
      <c r="CZ699">
        <v>0</v>
      </c>
      <c r="DA699">
        <v>0</v>
      </c>
      <c r="DB699">
        <v>0</v>
      </c>
      <c r="DC699">
        <v>0</v>
      </c>
      <c r="DD699">
        <v>0</v>
      </c>
      <c r="DE699">
        <v>0</v>
      </c>
      <c r="DF699">
        <v>0</v>
      </c>
      <c r="DG699">
        <v>0</v>
      </c>
      <c r="DH699">
        <v>0</v>
      </c>
      <c r="DI699">
        <v>0</v>
      </c>
      <c r="DJ699">
        <v>0</v>
      </c>
      <c r="DK699">
        <v>0</v>
      </c>
      <c r="DL699">
        <v>0</v>
      </c>
      <c r="DM699">
        <v>0</v>
      </c>
      <c r="DN699">
        <v>0</v>
      </c>
      <c r="DO699">
        <v>0</v>
      </c>
      <c r="DP699">
        <v>0</v>
      </c>
      <c r="DQ699">
        <v>0</v>
      </c>
      <c r="DR699">
        <v>0</v>
      </c>
      <c r="DS699">
        <v>0</v>
      </c>
      <c r="DT699">
        <v>0</v>
      </c>
      <c r="DU699">
        <v>0</v>
      </c>
      <c r="DV699">
        <v>0</v>
      </c>
      <c r="DW699">
        <v>0</v>
      </c>
      <c r="DX699">
        <v>0</v>
      </c>
      <c r="DY699">
        <v>0</v>
      </c>
      <c r="DZ699">
        <v>0</v>
      </c>
      <c r="EA699">
        <v>0</v>
      </c>
      <c r="EB699">
        <v>0</v>
      </c>
      <c r="EC699">
        <v>0</v>
      </c>
      <c r="EE699" s="95"/>
      <c r="EF699" t="s">
        <v>1349</v>
      </c>
      <c r="EG699">
        <v>2</v>
      </c>
      <c r="EH699">
        <v>43</v>
      </c>
      <c r="EI699" s="216" t="str">
        <f t="shared" si="14"/>
        <v>LTQ200243</v>
      </c>
      <c r="EJ699">
        <v>0</v>
      </c>
      <c r="EK699">
        <v>0</v>
      </c>
      <c r="EL699">
        <v>0</v>
      </c>
      <c r="EM699">
        <v>0</v>
      </c>
      <c r="EN699">
        <v>0</v>
      </c>
      <c r="EO699">
        <v>0</v>
      </c>
      <c r="EP699">
        <v>0</v>
      </c>
      <c r="EQ699">
        <v>0</v>
      </c>
      <c r="ER699">
        <v>0</v>
      </c>
      <c r="ES699">
        <v>0</v>
      </c>
      <c r="ET699">
        <v>0</v>
      </c>
      <c r="EU699">
        <v>0</v>
      </c>
      <c r="EV699">
        <v>0</v>
      </c>
      <c r="EW699">
        <v>0</v>
      </c>
      <c r="EX699">
        <v>0</v>
      </c>
      <c r="EY699">
        <v>0</v>
      </c>
      <c r="EZ699">
        <v>0</v>
      </c>
      <c r="FA699">
        <v>0</v>
      </c>
      <c r="FB699">
        <v>0</v>
      </c>
      <c r="FC699">
        <v>0</v>
      </c>
      <c r="FD699">
        <v>0</v>
      </c>
      <c r="FE699">
        <v>0</v>
      </c>
      <c r="FF699">
        <v>0</v>
      </c>
      <c r="FG699">
        <v>0</v>
      </c>
      <c r="FH699">
        <v>0</v>
      </c>
      <c r="FI699">
        <v>0</v>
      </c>
      <c r="FJ699">
        <v>0</v>
      </c>
      <c r="FK699">
        <v>0</v>
      </c>
      <c r="FL699">
        <v>0</v>
      </c>
      <c r="FM699">
        <v>0</v>
      </c>
      <c r="FN699">
        <v>0</v>
      </c>
      <c r="FO699">
        <v>0</v>
      </c>
      <c r="FP699">
        <v>0</v>
      </c>
      <c r="FQ699">
        <v>0</v>
      </c>
      <c r="FR699">
        <v>0</v>
      </c>
      <c r="FS699">
        <v>0</v>
      </c>
      <c r="FT699">
        <v>0</v>
      </c>
      <c r="FU699">
        <v>0</v>
      </c>
      <c r="FV699">
        <v>0</v>
      </c>
      <c r="FW699">
        <v>0</v>
      </c>
      <c r="FX699">
        <v>0</v>
      </c>
      <c r="FY699">
        <v>0</v>
      </c>
      <c r="FZ699">
        <v>0</v>
      </c>
      <c r="GA699">
        <v>0</v>
      </c>
      <c r="GB699">
        <v>0</v>
      </c>
      <c r="GC699">
        <v>0</v>
      </c>
      <c r="GD699">
        <v>0</v>
      </c>
      <c r="GE699">
        <v>0</v>
      </c>
      <c r="GF699">
        <v>0</v>
      </c>
      <c r="GG699">
        <v>0</v>
      </c>
      <c r="GH699">
        <v>0</v>
      </c>
      <c r="GI699">
        <v>0</v>
      </c>
      <c r="GJ699">
        <v>0</v>
      </c>
      <c r="GK699">
        <v>0</v>
      </c>
      <c r="GL699">
        <v>0</v>
      </c>
      <c r="GM699">
        <v>0</v>
      </c>
      <c r="GN699">
        <v>959820</v>
      </c>
      <c r="GO699">
        <v>0</v>
      </c>
      <c r="GP699">
        <v>0</v>
      </c>
      <c r="GQ699">
        <v>0</v>
      </c>
      <c r="GR699">
        <v>0</v>
      </c>
      <c r="GS699">
        <v>0</v>
      </c>
      <c r="GT699">
        <v>0</v>
      </c>
      <c r="GU699">
        <v>0</v>
      </c>
      <c r="GV699">
        <v>0</v>
      </c>
      <c r="GW699">
        <v>0</v>
      </c>
      <c r="GX699">
        <v>0</v>
      </c>
      <c r="GY699">
        <v>0</v>
      </c>
      <c r="GZ699">
        <v>0</v>
      </c>
      <c r="HA699">
        <v>0</v>
      </c>
      <c r="HB699">
        <v>0</v>
      </c>
      <c r="HC699">
        <v>0</v>
      </c>
      <c r="HD699">
        <v>0</v>
      </c>
      <c r="HE699">
        <v>0</v>
      </c>
      <c r="HF699">
        <v>0</v>
      </c>
      <c r="HG699">
        <v>0</v>
      </c>
      <c r="HH699">
        <v>0</v>
      </c>
      <c r="HI699">
        <v>0</v>
      </c>
      <c r="HJ699">
        <v>0</v>
      </c>
      <c r="HK699">
        <v>0</v>
      </c>
      <c r="HL699">
        <v>0</v>
      </c>
      <c r="HM699">
        <v>0</v>
      </c>
      <c r="HN699">
        <v>0</v>
      </c>
      <c r="HO699">
        <v>0</v>
      </c>
      <c r="HP699">
        <v>0</v>
      </c>
      <c r="HQ699">
        <v>0</v>
      </c>
      <c r="HR699">
        <v>0</v>
      </c>
      <c r="HS699">
        <v>0</v>
      </c>
      <c r="HT699">
        <v>0</v>
      </c>
      <c r="HU699">
        <v>0</v>
      </c>
      <c r="HV699">
        <v>0</v>
      </c>
      <c r="HW699">
        <v>0</v>
      </c>
      <c r="HX699">
        <v>0</v>
      </c>
      <c r="HY699">
        <v>0</v>
      </c>
      <c r="HZ699">
        <v>0</v>
      </c>
      <c r="IA699">
        <v>0</v>
      </c>
      <c r="IB699">
        <v>0</v>
      </c>
      <c r="IC699">
        <v>0</v>
      </c>
      <c r="ID699">
        <v>0</v>
      </c>
      <c r="IE699">
        <v>0</v>
      </c>
      <c r="IF699">
        <v>0</v>
      </c>
      <c r="IG699">
        <v>0</v>
      </c>
      <c r="IH699">
        <v>0</v>
      </c>
      <c r="II699">
        <v>0</v>
      </c>
      <c r="IJ699">
        <v>0</v>
      </c>
      <c r="IK699">
        <v>0</v>
      </c>
      <c r="IL699">
        <v>0</v>
      </c>
      <c r="IM699">
        <v>0</v>
      </c>
      <c r="IN699">
        <v>0</v>
      </c>
      <c r="IO699">
        <v>0</v>
      </c>
      <c r="IP699">
        <v>0</v>
      </c>
    </row>
    <row r="700" spans="18:250" ht="16.5" hidden="1" customHeight="1">
      <c r="R700" s="95"/>
      <c r="S700" t="s">
        <v>1349</v>
      </c>
      <c r="T700">
        <v>2</v>
      </c>
      <c r="U700">
        <v>44</v>
      </c>
      <c r="V700" s="214" t="str">
        <f t="shared" si="13"/>
        <v>LTQ200244</v>
      </c>
      <c r="W700">
        <v>49765.8</v>
      </c>
      <c r="X700">
        <v>99531.6</v>
      </c>
      <c r="Y700">
        <v>149297.4</v>
      </c>
      <c r="Z700">
        <v>199063.2</v>
      </c>
      <c r="AA700">
        <v>248829</v>
      </c>
      <c r="AB700">
        <v>298594.8</v>
      </c>
      <c r="AC700">
        <v>348360.6</v>
      </c>
      <c r="AD700">
        <v>398126.4</v>
      </c>
      <c r="AE700">
        <v>447892.2</v>
      </c>
      <c r="AF700">
        <v>497658</v>
      </c>
      <c r="AG700">
        <v>547423.80000000005</v>
      </c>
      <c r="AH700">
        <v>597189.6</v>
      </c>
      <c r="AI700">
        <v>646955.4</v>
      </c>
      <c r="AJ700">
        <v>696721.2</v>
      </c>
      <c r="AK700">
        <v>746487</v>
      </c>
      <c r="AL700">
        <v>796252.8</v>
      </c>
      <c r="AM700">
        <v>846018.6</v>
      </c>
      <c r="AN700">
        <v>895784.4</v>
      </c>
      <c r="AO700">
        <v>945550.2</v>
      </c>
      <c r="AP700">
        <v>995316</v>
      </c>
      <c r="AQ700">
        <v>995316</v>
      </c>
      <c r="AR700">
        <v>995316</v>
      </c>
      <c r="AS700">
        <v>995316</v>
      </c>
      <c r="AT700">
        <v>995316</v>
      </c>
      <c r="AU700">
        <v>995316</v>
      </c>
      <c r="AV700">
        <v>995316</v>
      </c>
      <c r="AW700">
        <v>995316</v>
      </c>
      <c r="AX700">
        <v>995316</v>
      </c>
      <c r="AY700">
        <v>995316</v>
      </c>
      <c r="AZ700">
        <v>995316</v>
      </c>
      <c r="BA700">
        <v>995316</v>
      </c>
      <c r="BB700">
        <v>995316</v>
      </c>
      <c r="BC700">
        <v>995316</v>
      </c>
      <c r="BD700">
        <v>995316</v>
      </c>
      <c r="BE700">
        <v>995316</v>
      </c>
      <c r="BF700">
        <v>995316</v>
      </c>
      <c r="BG700">
        <v>995316</v>
      </c>
      <c r="BH700">
        <v>995316</v>
      </c>
      <c r="BI700">
        <v>995316</v>
      </c>
      <c r="BJ700">
        <v>995316</v>
      </c>
      <c r="BK700">
        <v>995316</v>
      </c>
      <c r="BL700">
        <v>995316</v>
      </c>
      <c r="BM700">
        <v>995316</v>
      </c>
      <c r="BN700">
        <v>995316</v>
      </c>
      <c r="BO700">
        <v>995316</v>
      </c>
      <c r="BP700">
        <v>995316</v>
      </c>
      <c r="BQ700">
        <v>995316</v>
      </c>
      <c r="BR700">
        <v>995316</v>
      </c>
      <c r="BS700">
        <v>995316</v>
      </c>
      <c r="BT700">
        <v>995316</v>
      </c>
      <c r="BU700">
        <v>995316</v>
      </c>
      <c r="BV700">
        <v>995316</v>
      </c>
      <c r="BW700">
        <v>995316</v>
      </c>
      <c r="BX700">
        <v>995316</v>
      </c>
      <c r="BY700">
        <v>995316</v>
      </c>
      <c r="BZ700">
        <v>995316</v>
      </c>
      <c r="CA700">
        <v>0</v>
      </c>
      <c r="CB700">
        <v>0</v>
      </c>
      <c r="CC700">
        <v>0</v>
      </c>
      <c r="CD700">
        <v>0</v>
      </c>
      <c r="CE700">
        <v>0</v>
      </c>
      <c r="CF700">
        <v>0</v>
      </c>
      <c r="CG700">
        <v>0</v>
      </c>
      <c r="CH700">
        <v>0</v>
      </c>
      <c r="CI700">
        <v>0</v>
      </c>
      <c r="CJ700">
        <v>0</v>
      </c>
      <c r="CK700">
        <v>0</v>
      </c>
      <c r="CL700">
        <v>0</v>
      </c>
      <c r="CM700">
        <v>0</v>
      </c>
      <c r="CN700">
        <v>0</v>
      </c>
      <c r="CO700">
        <v>0</v>
      </c>
      <c r="CP700">
        <v>0</v>
      </c>
      <c r="CQ700">
        <v>0</v>
      </c>
      <c r="CR700">
        <v>0</v>
      </c>
      <c r="CS700">
        <v>0</v>
      </c>
      <c r="CT700">
        <v>0</v>
      </c>
      <c r="CU700">
        <v>0</v>
      </c>
      <c r="CV700">
        <v>0</v>
      </c>
      <c r="CW700">
        <v>0</v>
      </c>
      <c r="CX700">
        <v>0</v>
      </c>
      <c r="CY700">
        <v>0</v>
      </c>
      <c r="CZ700">
        <v>0</v>
      </c>
      <c r="DA700">
        <v>0</v>
      </c>
      <c r="DB700">
        <v>0</v>
      </c>
      <c r="DC700">
        <v>0</v>
      </c>
      <c r="DD700">
        <v>0</v>
      </c>
      <c r="DE700">
        <v>0</v>
      </c>
      <c r="DF700">
        <v>0</v>
      </c>
      <c r="DG700">
        <v>0</v>
      </c>
      <c r="DH700">
        <v>0</v>
      </c>
      <c r="DI700">
        <v>0</v>
      </c>
      <c r="DJ700">
        <v>0</v>
      </c>
      <c r="DK700">
        <v>0</v>
      </c>
      <c r="DL700">
        <v>0</v>
      </c>
      <c r="DM700">
        <v>0</v>
      </c>
      <c r="DN700">
        <v>0</v>
      </c>
      <c r="DO700">
        <v>0</v>
      </c>
      <c r="DP700">
        <v>0</v>
      </c>
      <c r="DQ700">
        <v>0</v>
      </c>
      <c r="DR700">
        <v>0</v>
      </c>
      <c r="DS700">
        <v>0</v>
      </c>
      <c r="DT700">
        <v>0</v>
      </c>
      <c r="DU700">
        <v>0</v>
      </c>
      <c r="DV700">
        <v>0</v>
      </c>
      <c r="DW700">
        <v>0</v>
      </c>
      <c r="DX700">
        <v>0</v>
      </c>
      <c r="DY700">
        <v>0</v>
      </c>
      <c r="DZ700">
        <v>0</v>
      </c>
      <c r="EA700">
        <v>0</v>
      </c>
      <c r="EB700">
        <v>0</v>
      </c>
      <c r="EC700">
        <v>0</v>
      </c>
      <c r="EE700" s="95"/>
      <c r="EF700" t="s">
        <v>1349</v>
      </c>
      <c r="EG700">
        <v>2</v>
      </c>
      <c r="EH700">
        <v>44</v>
      </c>
      <c r="EI700" s="216" t="str">
        <f t="shared" si="14"/>
        <v>LTQ200244</v>
      </c>
      <c r="EJ700">
        <v>0</v>
      </c>
      <c r="EK700">
        <v>0</v>
      </c>
      <c r="EL700">
        <v>0</v>
      </c>
      <c r="EM700">
        <v>0</v>
      </c>
      <c r="EN700">
        <v>0</v>
      </c>
      <c r="EO700">
        <v>0</v>
      </c>
      <c r="EP700">
        <v>0</v>
      </c>
      <c r="EQ700">
        <v>0</v>
      </c>
      <c r="ER700">
        <v>0</v>
      </c>
      <c r="ES700">
        <v>0</v>
      </c>
      <c r="ET700">
        <v>0</v>
      </c>
      <c r="EU700">
        <v>0</v>
      </c>
      <c r="EV700">
        <v>0</v>
      </c>
      <c r="EW700">
        <v>0</v>
      </c>
      <c r="EX700">
        <v>0</v>
      </c>
      <c r="EY700">
        <v>0</v>
      </c>
      <c r="EZ700">
        <v>0</v>
      </c>
      <c r="FA700">
        <v>0</v>
      </c>
      <c r="FB700">
        <v>0</v>
      </c>
      <c r="FC700">
        <v>0</v>
      </c>
      <c r="FD700">
        <v>0</v>
      </c>
      <c r="FE700">
        <v>0</v>
      </c>
      <c r="FF700">
        <v>0</v>
      </c>
      <c r="FG700">
        <v>0</v>
      </c>
      <c r="FH700">
        <v>0</v>
      </c>
      <c r="FI700">
        <v>0</v>
      </c>
      <c r="FJ700">
        <v>0</v>
      </c>
      <c r="FK700">
        <v>0</v>
      </c>
      <c r="FL700">
        <v>0</v>
      </c>
      <c r="FM700">
        <v>0</v>
      </c>
      <c r="FN700">
        <v>0</v>
      </c>
      <c r="FO700">
        <v>0</v>
      </c>
      <c r="FP700">
        <v>0</v>
      </c>
      <c r="FQ700">
        <v>0</v>
      </c>
      <c r="FR700">
        <v>0</v>
      </c>
      <c r="FS700">
        <v>0</v>
      </c>
      <c r="FT700">
        <v>0</v>
      </c>
      <c r="FU700">
        <v>0</v>
      </c>
      <c r="FV700">
        <v>0</v>
      </c>
      <c r="FW700">
        <v>0</v>
      </c>
      <c r="FX700">
        <v>0</v>
      </c>
      <c r="FY700">
        <v>0</v>
      </c>
      <c r="FZ700">
        <v>0</v>
      </c>
      <c r="GA700">
        <v>0</v>
      </c>
      <c r="GB700">
        <v>0</v>
      </c>
      <c r="GC700">
        <v>0</v>
      </c>
      <c r="GD700">
        <v>0</v>
      </c>
      <c r="GE700">
        <v>0</v>
      </c>
      <c r="GF700">
        <v>0</v>
      </c>
      <c r="GG700">
        <v>0</v>
      </c>
      <c r="GH700">
        <v>0</v>
      </c>
      <c r="GI700">
        <v>0</v>
      </c>
      <c r="GJ700">
        <v>0</v>
      </c>
      <c r="GK700">
        <v>0</v>
      </c>
      <c r="GL700">
        <v>0</v>
      </c>
      <c r="GM700">
        <v>995316</v>
      </c>
      <c r="GN700">
        <v>0</v>
      </c>
      <c r="GO700">
        <v>0</v>
      </c>
      <c r="GP700">
        <v>0</v>
      </c>
      <c r="GQ700">
        <v>0</v>
      </c>
      <c r="GR700">
        <v>0</v>
      </c>
      <c r="GS700">
        <v>0</v>
      </c>
      <c r="GT700">
        <v>0</v>
      </c>
      <c r="GU700">
        <v>0</v>
      </c>
      <c r="GV700">
        <v>0</v>
      </c>
      <c r="GW700">
        <v>0</v>
      </c>
      <c r="GX700">
        <v>0</v>
      </c>
      <c r="GY700">
        <v>0</v>
      </c>
      <c r="GZ700">
        <v>0</v>
      </c>
      <c r="HA700">
        <v>0</v>
      </c>
      <c r="HB700">
        <v>0</v>
      </c>
      <c r="HC700">
        <v>0</v>
      </c>
      <c r="HD700">
        <v>0</v>
      </c>
      <c r="HE700">
        <v>0</v>
      </c>
      <c r="HF700">
        <v>0</v>
      </c>
      <c r="HG700">
        <v>0</v>
      </c>
      <c r="HH700">
        <v>0</v>
      </c>
      <c r="HI700">
        <v>0</v>
      </c>
      <c r="HJ700">
        <v>0</v>
      </c>
      <c r="HK700">
        <v>0</v>
      </c>
      <c r="HL700">
        <v>0</v>
      </c>
      <c r="HM700">
        <v>0</v>
      </c>
      <c r="HN700">
        <v>0</v>
      </c>
      <c r="HO700">
        <v>0</v>
      </c>
      <c r="HP700">
        <v>0</v>
      </c>
      <c r="HQ700">
        <v>0</v>
      </c>
      <c r="HR700">
        <v>0</v>
      </c>
      <c r="HS700">
        <v>0</v>
      </c>
      <c r="HT700">
        <v>0</v>
      </c>
      <c r="HU700">
        <v>0</v>
      </c>
      <c r="HV700">
        <v>0</v>
      </c>
      <c r="HW700">
        <v>0</v>
      </c>
      <c r="HX700">
        <v>0</v>
      </c>
      <c r="HY700">
        <v>0</v>
      </c>
      <c r="HZ700">
        <v>0</v>
      </c>
      <c r="IA700">
        <v>0</v>
      </c>
      <c r="IB700">
        <v>0</v>
      </c>
      <c r="IC700">
        <v>0</v>
      </c>
      <c r="ID700">
        <v>0</v>
      </c>
      <c r="IE700">
        <v>0</v>
      </c>
      <c r="IF700">
        <v>0</v>
      </c>
      <c r="IG700">
        <v>0</v>
      </c>
      <c r="IH700">
        <v>0</v>
      </c>
      <c r="II700">
        <v>0</v>
      </c>
      <c r="IJ700">
        <v>0</v>
      </c>
      <c r="IK700">
        <v>0</v>
      </c>
      <c r="IL700">
        <v>0</v>
      </c>
      <c r="IM700">
        <v>0</v>
      </c>
      <c r="IN700">
        <v>0</v>
      </c>
      <c r="IO700">
        <v>0</v>
      </c>
      <c r="IP700">
        <v>0</v>
      </c>
    </row>
    <row r="701" spans="18:250" ht="16.5" hidden="1" customHeight="1">
      <c r="R701" s="95"/>
      <c r="S701" t="s">
        <v>1349</v>
      </c>
      <c r="T701">
        <v>2</v>
      </c>
      <c r="U701">
        <v>45</v>
      </c>
      <c r="V701" s="214" t="str">
        <f t="shared" si="13"/>
        <v>LTQ200245</v>
      </c>
      <c r="W701">
        <v>51530.400000000001</v>
      </c>
      <c r="X701">
        <v>103060.8</v>
      </c>
      <c r="Y701">
        <v>154591.20000000001</v>
      </c>
      <c r="Z701">
        <v>206121.60000000001</v>
      </c>
      <c r="AA701">
        <v>257652</v>
      </c>
      <c r="AB701">
        <v>309182.40000000002</v>
      </c>
      <c r="AC701">
        <v>360712.8</v>
      </c>
      <c r="AD701">
        <v>412243.20000000001</v>
      </c>
      <c r="AE701">
        <v>463773.6</v>
      </c>
      <c r="AF701">
        <v>515304</v>
      </c>
      <c r="AG701">
        <v>566834.4</v>
      </c>
      <c r="AH701">
        <v>618364.80000000005</v>
      </c>
      <c r="AI701">
        <v>669895.19999999995</v>
      </c>
      <c r="AJ701">
        <v>721425.6</v>
      </c>
      <c r="AK701">
        <v>772956</v>
      </c>
      <c r="AL701">
        <v>824486.40000000002</v>
      </c>
      <c r="AM701">
        <v>876016.8</v>
      </c>
      <c r="AN701">
        <v>927547.2</v>
      </c>
      <c r="AO701">
        <v>979077.6</v>
      </c>
      <c r="AP701">
        <v>1030608</v>
      </c>
      <c r="AQ701">
        <v>1030608</v>
      </c>
      <c r="AR701">
        <v>1030608</v>
      </c>
      <c r="AS701">
        <v>1030608</v>
      </c>
      <c r="AT701">
        <v>1030608</v>
      </c>
      <c r="AU701">
        <v>1030608</v>
      </c>
      <c r="AV701">
        <v>1030608</v>
      </c>
      <c r="AW701">
        <v>1030608</v>
      </c>
      <c r="AX701">
        <v>1030608</v>
      </c>
      <c r="AY701">
        <v>1030608</v>
      </c>
      <c r="AZ701">
        <v>1030608</v>
      </c>
      <c r="BA701">
        <v>1030608</v>
      </c>
      <c r="BB701">
        <v>1030608</v>
      </c>
      <c r="BC701">
        <v>1030608</v>
      </c>
      <c r="BD701">
        <v>1030608</v>
      </c>
      <c r="BE701">
        <v>1030608</v>
      </c>
      <c r="BF701">
        <v>1030608</v>
      </c>
      <c r="BG701">
        <v>1030608</v>
      </c>
      <c r="BH701">
        <v>1030608</v>
      </c>
      <c r="BI701">
        <v>1030608</v>
      </c>
      <c r="BJ701">
        <v>1030608</v>
      </c>
      <c r="BK701">
        <v>1030608</v>
      </c>
      <c r="BL701">
        <v>1030608</v>
      </c>
      <c r="BM701">
        <v>1030608</v>
      </c>
      <c r="BN701">
        <v>1030608</v>
      </c>
      <c r="BO701">
        <v>1030608</v>
      </c>
      <c r="BP701">
        <v>1030608</v>
      </c>
      <c r="BQ701">
        <v>1030608</v>
      </c>
      <c r="BR701">
        <v>1030608</v>
      </c>
      <c r="BS701">
        <v>1030608</v>
      </c>
      <c r="BT701">
        <v>1030608</v>
      </c>
      <c r="BU701">
        <v>1030608</v>
      </c>
      <c r="BV701">
        <v>1030608</v>
      </c>
      <c r="BW701">
        <v>1030608</v>
      </c>
      <c r="BX701">
        <v>1030608</v>
      </c>
      <c r="BY701">
        <v>1030608</v>
      </c>
      <c r="BZ701">
        <v>0</v>
      </c>
      <c r="CA701">
        <v>0</v>
      </c>
      <c r="CB701">
        <v>0</v>
      </c>
      <c r="CC701">
        <v>0</v>
      </c>
      <c r="CD701">
        <v>0</v>
      </c>
      <c r="CE701">
        <v>0</v>
      </c>
      <c r="CF701">
        <v>0</v>
      </c>
      <c r="CG701">
        <v>0</v>
      </c>
      <c r="CH701">
        <v>0</v>
      </c>
      <c r="CI701">
        <v>0</v>
      </c>
      <c r="CJ701">
        <v>0</v>
      </c>
      <c r="CK701">
        <v>0</v>
      </c>
      <c r="CL701">
        <v>0</v>
      </c>
      <c r="CM701">
        <v>0</v>
      </c>
      <c r="CN701">
        <v>0</v>
      </c>
      <c r="CO701">
        <v>0</v>
      </c>
      <c r="CP701">
        <v>0</v>
      </c>
      <c r="CQ701">
        <v>0</v>
      </c>
      <c r="CR701">
        <v>0</v>
      </c>
      <c r="CS701">
        <v>0</v>
      </c>
      <c r="CT701">
        <v>0</v>
      </c>
      <c r="CU701">
        <v>0</v>
      </c>
      <c r="CV701">
        <v>0</v>
      </c>
      <c r="CW701">
        <v>0</v>
      </c>
      <c r="CX701">
        <v>0</v>
      </c>
      <c r="CY701">
        <v>0</v>
      </c>
      <c r="CZ701">
        <v>0</v>
      </c>
      <c r="DA701">
        <v>0</v>
      </c>
      <c r="DB701">
        <v>0</v>
      </c>
      <c r="DC701">
        <v>0</v>
      </c>
      <c r="DD701">
        <v>0</v>
      </c>
      <c r="DE701">
        <v>0</v>
      </c>
      <c r="DF701">
        <v>0</v>
      </c>
      <c r="DG701">
        <v>0</v>
      </c>
      <c r="DH701">
        <v>0</v>
      </c>
      <c r="DI701">
        <v>0</v>
      </c>
      <c r="DJ701">
        <v>0</v>
      </c>
      <c r="DK701">
        <v>0</v>
      </c>
      <c r="DL701">
        <v>0</v>
      </c>
      <c r="DM701">
        <v>0</v>
      </c>
      <c r="DN701">
        <v>0</v>
      </c>
      <c r="DO701">
        <v>0</v>
      </c>
      <c r="DP701">
        <v>0</v>
      </c>
      <c r="DQ701">
        <v>0</v>
      </c>
      <c r="DR701">
        <v>0</v>
      </c>
      <c r="DS701">
        <v>0</v>
      </c>
      <c r="DT701">
        <v>0</v>
      </c>
      <c r="DU701">
        <v>0</v>
      </c>
      <c r="DV701">
        <v>0</v>
      </c>
      <c r="DW701">
        <v>0</v>
      </c>
      <c r="DX701">
        <v>0</v>
      </c>
      <c r="DY701">
        <v>0</v>
      </c>
      <c r="DZ701">
        <v>0</v>
      </c>
      <c r="EA701">
        <v>0</v>
      </c>
      <c r="EB701">
        <v>0</v>
      </c>
      <c r="EC701">
        <v>0</v>
      </c>
      <c r="EE701" s="95"/>
      <c r="EF701" t="s">
        <v>1349</v>
      </c>
      <c r="EG701">
        <v>2</v>
      </c>
      <c r="EH701">
        <v>45</v>
      </c>
      <c r="EI701" s="216" t="str">
        <f t="shared" si="14"/>
        <v>LTQ200245</v>
      </c>
      <c r="EJ701">
        <v>0</v>
      </c>
      <c r="EK701">
        <v>0</v>
      </c>
      <c r="EL701">
        <v>0</v>
      </c>
      <c r="EM701">
        <v>0</v>
      </c>
      <c r="EN701">
        <v>0</v>
      </c>
      <c r="EO701">
        <v>0</v>
      </c>
      <c r="EP701">
        <v>0</v>
      </c>
      <c r="EQ701">
        <v>0</v>
      </c>
      <c r="ER701">
        <v>0</v>
      </c>
      <c r="ES701">
        <v>0</v>
      </c>
      <c r="ET701">
        <v>0</v>
      </c>
      <c r="EU701">
        <v>0</v>
      </c>
      <c r="EV701">
        <v>0</v>
      </c>
      <c r="EW701">
        <v>0</v>
      </c>
      <c r="EX701">
        <v>0</v>
      </c>
      <c r="EY701">
        <v>0</v>
      </c>
      <c r="EZ701">
        <v>0</v>
      </c>
      <c r="FA701">
        <v>0</v>
      </c>
      <c r="FB701">
        <v>0</v>
      </c>
      <c r="FC701">
        <v>0</v>
      </c>
      <c r="FD701">
        <v>0</v>
      </c>
      <c r="FE701">
        <v>0</v>
      </c>
      <c r="FF701">
        <v>0</v>
      </c>
      <c r="FG701">
        <v>0</v>
      </c>
      <c r="FH701">
        <v>0</v>
      </c>
      <c r="FI701">
        <v>0</v>
      </c>
      <c r="FJ701">
        <v>0</v>
      </c>
      <c r="FK701">
        <v>0</v>
      </c>
      <c r="FL701">
        <v>0</v>
      </c>
      <c r="FM701">
        <v>0</v>
      </c>
      <c r="FN701">
        <v>0</v>
      </c>
      <c r="FO701">
        <v>0</v>
      </c>
      <c r="FP701">
        <v>0</v>
      </c>
      <c r="FQ701">
        <v>0</v>
      </c>
      <c r="FR701">
        <v>0</v>
      </c>
      <c r="FS701">
        <v>0</v>
      </c>
      <c r="FT701">
        <v>0</v>
      </c>
      <c r="FU701">
        <v>0</v>
      </c>
      <c r="FV701">
        <v>0</v>
      </c>
      <c r="FW701">
        <v>0</v>
      </c>
      <c r="FX701">
        <v>0</v>
      </c>
      <c r="FY701">
        <v>0</v>
      </c>
      <c r="FZ701">
        <v>0</v>
      </c>
      <c r="GA701">
        <v>0</v>
      </c>
      <c r="GB701">
        <v>0</v>
      </c>
      <c r="GC701">
        <v>0</v>
      </c>
      <c r="GD701">
        <v>0</v>
      </c>
      <c r="GE701">
        <v>0</v>
      </c>
      <c r="GF701">
        <v>0</v>
      </c>
      <c r="GG701">
        <v>0</v>
      </c>
      <c r="GH701">
        <v>0</v>
      </c>
      <c r="GI701">
        <v>0</v>
      </c>
      <c r="GJ701">
        <v>0</v>
      </c>
      <c r="GK701">
        <v>0</v>
      </c>
      <c r="GL701">
        <v>1030608</v>
      </c>
      <c r="GM701">
        <v>0</v>
      </c>
      <c r="GN701">
        <v>0</v>
      </c>
      <c r="GO701">
        <v>0</v>
      </c>
      <c r="GP701">
        <v>0</v>
      </c>
      <c r="GQ701">
        <v>0</v>
      </c>
      <c r="GR701">
        <v>0</v>
      </c>
      <c r="GS701">
        <v>0</v>
      </c>
      <c r="GT701">
        <v>0</v>
      </c>
      <c r="GU701">
        <v>0</v>
      </c>
      <c r="GV701">
        <v>0</v>
      </c>
      <c r="GW701">
        <v>0</v>
      </c>
      <c r="GX701">
        <v>0</v>
      </c>
      <c r="GY701">
        <v>0</v>
      </c>
      <c r="GZ701">
        <v>0</v>
      </c>
      <c r="HA701">
        <v>0</v>
      </c>
      <c r="HB701">
        <v>0</v>
      </c>
      <c r="HC701">
        <v>0</v>
      </c>
      <c r="HD701">
        <v>0</v>
      </c>
      <c r="HE701">
        <v>0</v>
      </c>
      <c r="HF701">
        <v>0</v>
      </c>
      <c r="HG701">
        <v>0</v>
      </c>
      <c r="HH701">
        <v>0</v>
      </c>
      <c r="HI701">
        <v>0</v>
      </c>
      <c r="HJ701">
        <v>0</v>
      </c>
      <c r="HK701">
        <v>0</v>
      </c>
      <c r="HL701">
        <v>0</v>
      </c>
      <c r="HM701">
        <v>0</v>
      </c>
      <c r="HN701">
        <v>0</v>
      </c>
      <c r="HO701">
        <v>0</v>
      </c>
      <c r="HP701">
        <v>0</v>
      </c>
      <c r="HQ701">
        <v>0</v>
      </c>
      <c r="HR701">
        <v>0</v>
      </c>
      <c r="HS701">
        <v>0</v>
      </c>
      <c r="HT701">
        <v>0</v>
      </c>
      <c r="HU701">
        <v>0</v>
      </c>
      <c r="HV701">
        <v>0</v>
      </c>
      <c r="HW701">
        <v>0</v>
      </c>
      <c r="HX701">
        <v>0</v>
      </c>
      <c r="HY701">
        <v>0</v>
      </c>
      <c r="HZ701">
        <v>0</v>
      </c>
      <c r="IA701">
        <v>0</v>
      </c>
      <c r="IB701">
        <v>0</v>
      </c>
      <c r="IC701">
        <v>0</v>
      </c>
      <c r="ID701">
        <v>0</v>
      </c>
      <c r="IE701">
        <v>0</v>
      </c>
      <c r="IF701">
        <v>0</v>
      </c>
      <c r="IG701">
        <v>0</v>
      </c>
      <c r="IH701">
        <v>0</v>
      </c>
      <c r="II701">
        <v>0</v>
      </c>
      <c r="IJ701">
        <v>0</v>
      </c>
      <c r="IK701">
        <v>0</v>
      </c>
      <c r="IL701">
        <v>0</v>
      </c>
      <c r="IM701">
        <v>0</v>
      </c>
      <c r="IN701">
        <v>0</v>
      </c>
      <c r="IO701">
        <v>0</v>
      </c>
      <c r="IP701">
        <v>0</v>
      </c>
    </row>
    <row r="702" spans="18:250" ht="16.5" hidden="1" customHeight="1">
      <c r="R702" s="95"/>
      <c r="S702" t="s">
        <v>1349</v>
      </c>
      <c r="T702">
        <v>2</v>
      </c>
      <c r="U702">
        <v>46</v>
      </c>
      <c r="V702" s="214" t="str">
        <f t="shared" si="13"/>
        <v>LTQ200246</v>
      </c>
      <c r="W702">
        <v>53203.199999999997</v>
      </c>
      <c r="X702">
        <v>106406.39999999999</v>
      </c>
      <c r="Y702">
        <v>159609.60000000001</v>
      </c>
      <c r="Z702">
        <v>212812.79999999999</v>
      </c>
      <c r="AA702">
        <v>266016</v>
      </c>
      <c r="AB702">
        <v>319219.20000000001</v>
      </c>
      <c r="AC702">
        <v>372422.40000000002</v>
      </c>
      <c r="AD702">
        <v>425625.59999999998</v>
      </c>
      <c r="AE702">
        <v>478828.79999999999</v>
      </c>
      <c r="AF702">
        <v>532032</v>
      </c>
      <c r="AG702">
        <v>585235.19999999995</v>
      </c>
      <c r="AH702">
        <v>638438.40000000002</v>
      </c>
      <c r="AI702">
        <v>691641.6</v>
      </c>
      <c r="AJ702">
        <v>744844.80000000005</v>
      </c>
      <c r="AK702">
        <v>798048</v>
      </c>
      <c r="AL702">
        <v>851251.19999999995</v>
      </c>
      <c r="AM702">
        <v>904454.4</v>
      </c>
      <c r="AN702">
        <v>957657.59999999998</v>
      </c>
      <c r="AO702">
        <v>1010860.8</v>
      </c>
      <c r="AP702">
        <v>1064064</v>
      </c>
      <c r="AQ702">
        <v>1064064</v>
      </c>
      <c r="AR702">
        <v>1064064</v>
      </c>
      <c r="AS702">
        <v>1064064</v>
      </c>
      <c r="AT702">
        <v>1064064</v>
      </c>
      <c r="AU702">
        <v>1064064</v>
      </c>
      <c r="AV702">
        <v>1064064</v>
      </c>
      <c r="AW702">
        <v>1064064</v>
      </c>
      <c r="AX702">
        <v>1064064</v>
      </c>
      <c r="AY702">
        <v>1064064</v>
      </c>
      <c r="AZ702">
        <v>1064064</v>
      </c>
      <c r="BA702">
        <v>1064064</v>
      </c>
      <c r="BB702">
        <v>1064064</v>
      </c>
      <c r="BC702">
        <v>1064064</v>
      </c>
      <c r="BD702">
        <v>1064064</v>
      </c>
      <c r="BE702">
        <v>1064064</v>
      </c>
      <c r="BF702">
        <v>1064064</v>
      </c>
      <c r="BG702">
        <v>1064064</v>
      </c>
      <c r="BH702">
        <v>1064064</v>
      </c>
      <c r="BI702">
        <v>1064064</v>
      </c>
      <c r="BJ702">
        <v>1064064</v>
      </c>
      <c r="BK702">
        <v>1064064</v>
      </c>
      <c r="BL702">
        <v>1064064</v>
      </c>
      <c r="BM702">
        <v>1064064</v>
      </c>
      <c r="BN702">
        <v>1064064</v>
      </c>
      <c r="BO702">
        <v>1064064</v>
      </c>
      <c r="BP702">
        <v>1064064</v>
      </c>
      <c r="BQ702">
        <v>1064064</v>
      </c>
      <c r="BR702">
        <v>1064064</v>
      </c>
      <c r="BS702">
        <v>1064064</v>
      </c>
      <c r="BT702">
        <v>1064064</v>
      </c>
      <c r="BU702">
        <v>1064064</v>
      </c>
      <c r="BV702">
        <v>1064064</v>
      </c>
      <c r="BW702">
        <v>1064064</v>
      </c>
      <c r="BX702">
        <v>1064064</v>
      </c>
      <c r="BY702">
        <v>0</v>
      </c>
      <c r="BZ702">
        <v>0</v>
      </c>
      <c r="CA702">
        <v>0</v>
      </c>
      <c r="CB702">
        <v>0</v>
      </c>
      <c r="CC702">
        <v>0</v>
      </c>
      <c r="CD702">
        <v>0</v>
      </c>
      <c r="CE702">
        <v>0</v>
      </c>
      <c r="CF702">
        <v>0</v>
      </c>
      <c r="CG702">
        <v>0</v>
      </c>
      <c r="CH702">
        <v>0</v>
      </c>
      <c r="CI702">
        <v>0</v>
      </c>
      <c r="CJ702">
        <v>0</v>
      </c>
      <c r="CK702">
        <v>0</v>
      </c>
      <c r="CL702">
        <v>0</v>
      </c>
      <c r="CM702">
        <v>0</v>
      </c>
      <c r="CN702">
        <v>0</v>
      </c>
      <c r="CO702">
        <v>0</v>
      </c>
      <c r="CP702">
        <v>0</v>
      </c>
      <c r="CQ702">
        <v>0</v>
      </c>
      <c r="CR702">
        <v>0</v>
      </c>
      <c r="CS702">
        <v>0</v>
      </c>
      <c r="CT702">
        <v>0</v>
      </c>
      <c r="CU702">
        <v>0</v>
      </c>
      <c r="CV702">
        <v>0</v>
      </c>
      <c r="CW702">
        <v>0</v>
      </c>
      <c r="CX702">
        <v>0</v>
      </c>
      <c r="CY702">
        <v>0</v>
      </c>
      <c r="CZ702">
        <v>0</v>
      </c>
      <c r="DA702">
        <v>0</v>
      </c>
      <c r="DB702">
        <v>0</v>
      </c>
      <c r="DC702">
        <v>0</v>
      </c>
      <c r="DD702">
        <v>0</v>
      </c>
      <c r="DE702">
        <v>0</v>
      </c>
      <c r="DF702">
        <v>0</v>
      </c>
      <c r="DG702">
        <v>0</v>
      </c>
      <c r="DH702">
        <v>0</v>
      </c>
      <c r="DI702">
        <v>0</v>
      </c>
      <c r="DJ702">
        <v>0</v>
      </c>
      <c r="DK702">
        <v>0</v>
      </c>
      <c r="DL702">
        <v>0</v>
      </c>
      <c r="DM702">
        <v>0</v>
      </c>
      <c r="DN702">
        <v>0</v>
      </c>
      <c r="DO702">
        <v>0</v>
      </c>
      <c r="DP702">
        <v>0</v>
      </c>
      <c r="DQ702">
        <v>0</v>
      </c>
      <c r="DR702">
        <v>0</v>
      </c>
      <c r="DS702">
        <v>0</v>
      </c>
      <c r="DT702">
        <v>0</v>
      </c>
      <c r="DU702">
        <v>0</v>
      </c>
      <c r="DV702">
        <v>0</v>
      </c>
      <c r="DW702">
        <v>0</v>
      </c>
      <c r="DX702">
        <v>0</v>
      </c>
      <c r="DY702">
        <v>0</v>
      </c>
      <c r="DZ702">
        <v>0</v>
      </c>
      <c r="EA702">
        <v>0</v>
      </c>
      <c r="EB702">
        <v>0</v>
      </c>
      <c r="EC702">
        <v>0</v>
      </c>
      <c r="EE702" s="95"/>
      <c r="EF702" t="s">
        <v>1349</v>
      </c>
      <c r="EG702">
        <v>2</v>
      </c>
      <c r="EH702">
        <v>46</v>
      </c>
      <c r="EI702" s="216" t="str">
        <f t="shared" si="14"/>
        <v>LTQ200246</v>
      </c>
      <c r="EJ702">
        <v>0</v>
      </c>
      <c r="EK702">
        <v>0</v>
      </c>
      <c r="EL702">
        <v>0</v>
      </c>
      <c r="EM702">
        <v>0</v>
      </c>
      <c r="EN702">
        <v>0</v>
      </c>
      <c r="EO702">
        <v>0</v>
      </c>
      <c r="EP702">
        <v>0</v>
      </c>
      <c r="EQ702">
        <v>0</v>
      </c>
      <c r="ER702">
        <v>0</v>
      </c>
      <c r="ES702">
        <v>0</v>
      </c>
      <c r="ET702">
        <v>0</v>
      </c>
      <c r="EU702">
        <v>0</v>
      </c>
      <c r="EV702">
        <v>0</v>
      </c>
      <c r="EW702">
        <v>0</v>
      </c>
      <c r="EX702">
        <v>0</v>
      </c>
      <c r="EY702">
        <v>0</v>
      </c>
      <c r="EZ702">
        <v>0</v>
      </c>
      <c r="FA702">
        <v>0</v>
      </c>
      <c r="FB702">
        <v>0</v>
      </c>
      <c r="FC702">
        <v>0</v>
      </c>
      <c r="FD702">
        <v>0</v>
      </c>
      <c r="FE702">
        <v>0</v>
      </c>
      <c r="FF702">
        <v>0</v>
      </c>
      <c r="FG702">
        <v>0</v>
      </c>
      <c r="FH702">
        <v>0</v>
      </c>
      <c r="FI702">
        <v>0</v>
      </c>
      <c r="FJ702">
        <v>0</v>
      </c>
      <c r="FK702">
        <v>0</v>
      </c>
      <c r="FL702">
        <v>0</v>
      </c>
      <c r="FM702">
        <v>0</v>
      </c>
      <c r="FN702">
        <v>0</v>
      </c>
      <c r="FO702">
        <v>0</v>
      </c>
      <c r="FP702">
        <v>0</v>
      </c>
      <c r="FQ702">
        <v>0</v>
      </c>
      <c r="FR702">
        <v>0</v>
      </c>
      <c r="FS702">
        <v>0</v>
      </c>
      <c r="FT702">
        <v>0</v>
      </c>
      <c r="FU702">
        <v>0</v>
      </c>
      <c r="FV702">
        <v>0</v>
      </c>
      <c r="FW702">
        <v>0</v>
      </c>
      <c r="FX702">
        <v>0</v>
      </c>
      <c r="FY702">
        <v>0</v>
      </c>
      <c r="FZ702">
        <v>0</v>
      </c>
      <c r="GA702">
        <v>0</v>
      </c>
      <c r="GB702">
        <v>0</v>
      </c>
      <c r="GC702">
        <v>0</v>
      </c>
      <c r="GD702">
        <v>0</v>
      </c>
      <c r="GE702">
        <v>0</v>
      </c>
      <c r="GF702">
        <v>0</v>
      </c>
      <c r="GG702">
        <v>0</v>
      </c>
      <c r="GH702">
        <v>0</v>
      </c>
      <c r="GI702">
        <v>0</v>
      </c>
      <c r="GJ702">
        <v>0</v>
      </c>
      <c r="GK702">
        <v>1064064</v>
      </c>
      <c r="GL702">
        <v>0</v>
      </c>
      <c r="GM702">
        <v>0</v>
      </c>
      <c r="GN702">
        <v>0</v>
      </c>
      <c r="GO702">
        <v>0</v>
      </c>
      <c r="GP702">
        <v>0</v>
      </c>
      <c r="GQ702">
        <v>0</v>
      </c>
      <c r="GR702">
        <v>0</v>
      </c>
      <c r="GS702">
        <v>0</v>
      </c>
      <c r="GT702">
        <v>0</v>
      </c>
      <c r="GU702">
        <v>0</v>
      </c>
      <c r="GV702">
        <v>0</v>
      </c>
      <c r="GW702">
        <v>0</v>
      </c>
      <c r="GX702">
        <v>0</v>
      </c>
      <c r="GY702">
        <v>0</v>
      </c>
      <c r="GZ702">
        <v>0</v>
      </c>
      <c r="HA702">
        <v>0</v>
      </c>
      <c r="HB702">
        <v>0</v>
      </c>
      <c r="HC702">
        <v>0</v>
      </c>
      <c r="HD702">
        <v>0</v>
      </c>
      <c r="HE702">
        <v>0</v>
      </c>
      <c r="HF702">
        <v>0</v>
      </c>
      <c r="HG702">
        <v>0</v>
      </c>
      <c r="HH702">
        <v>0</v>
      </c>
      <c r="HI702">
        <v>0</v>
      </c>
      <c r="HJ702">
        <v>0</v>
      </c>
      <c r="HK702">
        <v>0</v>
      </c>
      <c r="HL702">
        <v>0</v>
      </c>
      <c r="HM702">
        <v>0</v>
      </c>
      <c r="HN702">
        <v>0</v>
      </c>
      <c r="HO702">
        <v>0</v>
      </c>
      <c r="HP702">
        <v>0</v>
      </c>
      <c r="HQ702">
        <v>0</v>
      </c>
      <c r="HR702">
        <v>0</v>
      </c>
      <c r="HS702">
        <v>0</v>
      </c>
      <c r="HT702">
        <v>0</v>
      </c>
      <c r="HU702">
        <v>0</v>
      </c>
      <c r="HV702">
        <v>0</v>
      </c>
      <c r="HW702">
        <v>0</v>
      </c>
      <c r="HX702">
        <v>0</v>
      </c>
      <c r="HY702">
        <v>0</v>
      </c>
      <c r="HZ702">
        <v>0</v>
      </c>
      <c r="IA702">
        <v>0</v>
      </c>
      <c r="IB702">
        <v>0</v>
      </c>
      <c r="IC702">
        <v>0</v>
      </c>
      <c r="ID702">
        <v>0</v>
      </c>
      <c r="IE702">
        <v>0</v>
      </c>
      <c r="IF702">
        <v>0</v>
      </c>
      <c r="IG702">
        <v>0</v>
      </c>
      <c r="IH702">
        <v>0</v>
      </c>
      <c r="II702">
        <v>0</v>
      </c>
      <c r="IJ702">
        <v>0</v>
      </c>
      <c r="IK702">
        <v>0</v>
      </c>
      <c r="IL702">
        <v>0</v>
      </c>
      <c r="IM702">
        <v>0</v>
      </c>
      <c r="IN702">
        <v>0</v>
      </c>
      <c r="IO702">
        <v>0</v>
      </c>
      <c r="IP702">
        <v>0</v>
      </c>
    </row>
    <row r="703" spans="18:250" ht="16.5" hidden="1" customHeight="1">
      <c r="R703" s="95"/>
      <c r="S703" t="s">
        <v>1349</v>
      </c>
      <c r="T703">
        <v>2</v>
      </c>
      <c r="U703">
        <v>47</v>
      </c>
      <c r="V703" s="214" t="str">
        <f t="shared" si="13"/>
        <v>LTQ200247</v>
      </c>
      <c r="W703">
        <v>55171.8</v>
      </c>
      <c r="X703">
        <v>110343.6</v>
      </c>
      <c r="Y703">
        <v>165515.4</v>
      </c>
      <c r="Z703">
        <v>220687.2</v>
      </c>
      <c r="AA703">
        <v>275859</v>
      </c>
      <c r="AB703">
        <v>331030.8</v>
      </c>
      <c r="AC703">
        <v>386202.6</v>
      </c>
      <c r="AD703">
        <v>441374.4</v>
      </c>
      <c r="AE703">
        <v>496546.2</v>
      </c>
      <c r="AF703">
        <v>551718</v>
      </c>
      <c r="AG703">
        <v>606889.80000000005</v>
      </c>
      <c r="AH703">
        <v>662061.6</v>
      </c>
      <c r="AI703">
        <v>717233.4</v>
      </c>
      <c r="AJ703">
        <v>772405.2</v>
      </c>
      <c r="AK703">
        <v>827577</v>
      </c>
      <c r="AL703">
        <v>882748.8</v>
      </c>
      <c r="AM703">
        <v>937920.6</v>
      </c>
      <c r="AN703">
        <v>993092.4</v>
      </c>
      <c r="AO703">
        <v>1048264.2</v>
      </c>
      <c r="AP703">
        <v>1103436</v>
      </c>
      <c r="AQ703">
        <v>1103436</v>
      </c>
      <c r="AR703">
        <v>1103436</v>
      </c>
      <c r="AS703">
        <v>1103436</v>
      </c>
      <c r="AT703">
        <v>1103436</v>
      </c>
      <c r="AU703">
        <v>1103436</v>
      </c>
      <c r="AV703">
        <v>1103436</v>
      </c>
      <c r="AW703">
        <v>1103436</v>
      </c>
      <c r="AX703">
        <v>1103436</v>
      </c>
      <c r="AY703">
        <v>1103436</v>
      </c>
      <c r="AZ703">
        <v>1103436</v>
      </c>
      <c r="BA703">
        <v>1103436</v>
      </c>
      <c r="BB703">
        <v>1103436</v>
      </c>
      <c r="BC703">
        <v>1103436</v>
      </c>
      <c r="BD703">
        <v>1103436</v>
      </c>
      <c r="BE703">
        <v>1103436</v>
      </c>
      <c r="BF703">
        <v>1103436</v>
      </c>
      <c r="BG703">
        <v>1103436</v>
      </c>
      <c r="BH703">
        <v>1103436</v>
      </c>
      <c r="BI703">
        <v>1103436</v>
      </c>
      <c r="BJ703">
        <v>1103436</v>
      </c>
      <c r="BK703">
        <v>1103436</v>
      </c>
      <c r="BL703">
        <v>1103436</v>
      </c>
      <c r="BM703">
        <v>1103436</v>
      </c>
      <c r="BN703">
        <v>1103436</v>
      </c>
      <c r="BO703">
        <v>1103436</v>
      </c>
      <c r="BP703">
        <v>1103436</v>
      </c>
      <c r="BQ703">
        <v>1103436</v>
      </c>
      <c r="BR703">
        <v>1103436</v>
      </c>
      <c r="BS703">
        <v>1103436</v>
      </c>
      <c r="BT703">
        <v>1103436</v>
      </c>
      <c r="BU703">
        <v>1103436</v>
      </c>
      <c r="BV703">
        <v>1103436</v>
      </c>
      <c r="BW703">
        <v>1103436</v>
      </c>
      <c r="BX703">
        <v>0</v>
      </c>
      <c r="BY703">
        <v>0</v>
      </c>
      <c r="BZ703">
        <v>0</v>
      </c>
      <c r="CA703">
        <v>0</v>
      </c>
      <c r="CB703">
        <v>0</v>
      </c>
      <c r="CC703">
        <v>0</v>
      </c>
      <c r="CD703">
        <v>0</v>
      </c>
      <c r="CE703">
        <v>0</v>
      </c>
      <c r="CF703">
        <v>0</v>
      </c>
      <c r="CG703">
        <v>0</v>
      </c>
      <c r="CH703">
        <v>0</v>
      </c>
      <c r="CI703">
        <v>0</v>
      </c>
      <c r="CJ703">
        <v>0</v>
      </c>
      <c r="CK703">
        <v>0</v>
      </c>
      <c r="CL703">
        <v>0</v>
      </c>
      <c r="CM703">
        <v>0</v>
      </c>
      <c r="CN703">
        <v>0</v>
      </c>
      <c r="CO703">
        <v>0</v>
      </c>
      <c r="CP703">
        <v>0</v>
      </c>
      <c r="CQ703">
        <v>0</v>
      </c>
      <c r="CR703">
        <v>0</v>
      </c>
      <c r="CS703">
        <v>0</v>
      </c>
      <c r="CT703">
        <v>0</v>
      </c>
      <c r="CU703">
        <v>0</v>
      </c>
      <c r="CV703">
        <v>0</v>
      </c>
      <c r="CW703">
        <v>0</v>
      </c>
      <c r="CX703">
        <v>0</v>
      </c>
      <c r="CY703">
        <v>0</v>
      </c>
      <c r="CZ703">
        <v>0</v>
      </c>
      <c r="DA703">
        <v>0</v>
      </c>
      <c r="DB703">
        <v>0</v>
      </c>
      <c r="DC703">
        <v>0</v>
      </c>
      <c r="DD703">
        <v>0</v>
      </c>
      <c r="DE703">
        <v>0</v>
      </c>
      <c r="DF703">
        <v>0</v>
      </c>
      <c r="DG703">
        <v>0</v>
      </c>
      <c r="DH703">
        <v>0</v>
      </c>
      <c r="DI703">
        <v>0</v>
      </c>
      <c r="DJ703">
        <v>0</v>
      </c>
      <c r="DK703">
        <v>0</v>
      </c>
      <c r="DL703">
        <v>0</v>
      </c>
      <c r="DM703">
        <v>0</v>
      </c>
      <c r="DN703">
        <v>0</v>
      </c>
      <c r="DO703">
        <v>0</v>
      </c>
      <c r="DP703">
        <v>0</v>
      </c>
      <c r="DQ703">
        <v>0</v>
      </c>
      <c r="DR703">
        <v>0</v>
      </c>
      <c r="DS703">
        <v>0</v>
      </c>
      <c r="DT703">
        <v>0</v>
      </c>
      <c r="DU703">
        <v>0</v>
      </c>
      <c r="DV703">
        <v>0</v>
      </c>
      <c r="DW703">
        <v>0</v>
      </c>
      <c r="DX703">
        <v>0</v>
      </c>
      <c r="DY703">
        <v>0</v>
      </c>
      <c r="DZ703">
        <v>0</v>
      </c>
      <c r="EA703">
        <v>0</v>
      </c>
      <c r="EB703">
        <v>0</v>
      </c>
      <c r="EC703">
        <v>0</v>
      </c>
      <c r="EE703" s="95"/>
      <c r="EF703" t="s">
        <v>1349</v>
      </c>
      <c r="EG703">
        <v>2</v>
      </c>
      <c r="EH703">
        <v>47</v>
      </c>
      <c r="EI703" s="216" t="str">
        <f t="shared" si="14"/>
        <v>LTQ200247</v>
      </c>
      <c r="EJ703">
        <v>0</v>
      </c>
      <c r="EK703">
        <v>0</v>
      </c>
      <c r="EL703">
        <v>0</v>
      </c>
      <c r="EM703">
        <v>0</v>
      </c>
      <c r="EN703">
        <v>0</v>
      </c>
      <c r="EO703">
        <v>0</v>
      </c>
      <c r="EP703">
        <v>0</v>
      </c>
      <c r="EQ703">
        <v>0</v>
      </c>
      <c r="ER703">
        <v>0</v>
      </c>
      <c r="ES703">
        <v>0</v>
      </c>
      <c r="ET703">
        <v>0</v>
      </c>
      <c r="EU703">
        <v>0</v>
      </c>
      <c r="EV703">
        <v>0</v>
      </c>
      <c r="EW703">
        <v>0</v>
      </c>
      <c r="EX703">
        <v>0</v>
      </c>
      <c r="EY703">
        <v>0</v>
      </c>
      <c r="EZ703">
        <v>0</v>
      </c>
      <c r="FA703">
        <v>0</v>
      </c>
      <c r="FB703">
        <v>0</v>
      </c>
      <c r="FC703">
        <v>0</v>
      </c>
      <c r="FD703">
        <v>0</v>
      </c>
      <c r="FE703">
        <v>0</v>
      </c>
      <c r="FF703">
        <v>0</v>
      </c>
      <c r="FG703">
        <v>0</v>
      </c>
      <c r="FH703">
        <v>0</v>
      </c>
      <c r="FI703">
        <v>0</v>
      </c>
      <c r="FJ703">
        <v>0</v>
      </c>
      <c r="FK703">
        <v>0</v>
      </c>
      <c r="FL703">
        <v>0</v>
      </c>
      <c r="FM703">
        <v>0</v>
      </c>
      <c r="FN703">
        <v>0</v>
      </c>
      <c r="FO703">
        <v>0</v>
      </c>
      <c r="FP703">
        <v>0</v>
      </c>
      <c r="FQ703">
        <v>0</v>
      </c>
      <c r="FR703">
        <v>0</v>
      </c>
      <c r="FS703">
        <v>0</v>
      </c>
      <c r="FT703">
        <v>0</v>
      </c>
      <c r="FU703">
        <v>0</v>
      </c>
      <c r="FV703">
        <v>0</v>
      </c>
      <c r="FW703">
        <v>0</v>
      </c>
      <c r="FX703">
        <v>0</v>
      </c>
      <c r="FY703">
        <v>0</v>
      </c>
      <c r="FZ703">
        <v>0</v>
      </c>
      <c r="GA703">
        <v>0</v>
      </c>
      <c r="GB703">
        <v>0</v>
      </c>
      <c r="GC703">
        <v>0</v>
      </c>
      <c r="GD703">
        <v>0</v>
      </c>
      <c r="GE703">
        <v>0</v>
      </c>
      <c r="GF703">
        <v>0</v>
      </c>
      <c r="GG703">
        <v>0</v>
      </c>
      <c r="GH703">
        <v>0</v>
      </c>
      <c r="GI703">
        <v>0</v>
      </c>
      <c r="GJ703">
        <v>1103436</v>
      </c>
      <c r="GK703">
        <v>0</v>
      </c>
      <c r="GL703">
        <v>0</v>
      </c>
      <c r="GM703">
        <v>0</v>
      </c>
      <c r="GN703">
        <v>0</v>
      </c>
      <c r="GO703">
        <v>0</v>
      </c>
      <c r="GP703">
        <v>0</v>
      </c>
      <c r="GQ703">
        <v>0</v>
      </c>
      <c r="GR703">
        <v>0</v>
      </c>
      <c r="GS703">
        <v>0</v>
      </c>
      <c r="GT703">
        <v>0</v>
      </c>
      <c r="GU703">
        <v>0</v>
      </c>
      <c r="GV703">
        <v>0</v>
      </c>
      <c r="GW703">
        <v>0</v>
      </c>
      <c r="GX703">
        <v>0</v>
      </c>
      <c r="GY703">
        <v>0</v>
      </c>
      <c r="GZ703">
        <v>0</v>
      </c>
      <c r="HA703">
        <v>0</v>
      </c>
      <c r="HB703">
        <v>0</v>
      </c>
      <c r="HC703">
        <v>0</v>
      </c>
      <c r="HD703">
        <v>0</v>
      </c>
      <c r="HE703">
        <v>0</v>
      </c>
      <c r="HF703">
        <v>0</v>
      </c>
      <c r="HG703">
        <v>0</v>
      </c>
      <c r="HH703">
        <v>0</v>
      </c>
      <c r="HI703">
        <v>0</v>
      </c>
      <c r="HJ703">
        <v>0</v>
      </c>
      <c r="HK703">
        <v>0</v>
      </c>
      <c r="HL703">
        <v>0</v>
      </c>
      <c r="HM703">
        <v>0</v>
      </c>
      <c r="HN703">
        <v>0</v>
      </c>
      <c r="HO703">
        <v>0</v>
      </c>
      <c r="HP703">
        <v>0</v>
      </c>
      <c r="HQ703">
        <v>0</v>
      </c>
      <c r="HR703">
        <v>0</v>
      </c>
      <c r="HS703">
        <v>0</v>
      </c>
      <c r="HT703">
        <v>0</v>
      </c>
      <c r="HU703">
        <v>0</v>
      </c>
      <c r="HV703">
        <v>0</v>
      </c>
      <c r="HW703">
        <v>0</v>
      </c>
      <c r="HX703">
        <v>0</v>
      </c>
      <c r="HY703">
        <v>0</v>
      </c>
      <c r="HZ703">
        <v>0</v>
      </c>
      <c r="IA703">
        <v>0</v>
      </c>
      <c r="IB703">
        <v>0</v>
      </c>
      <c r="IC703">
        <v>0</v>
      </c>
      <c r="ID703">
        <v>0</v>
      </c>
      <c r="IE703">
        <v>0</v>
      </c>
      <c r="IF703">
        <v>0</v>
      </c>
      <c r="IG703">
        <v>0</v>
      </c>
      <c r="IH703">
        <v>0</v>
      </c>
      <c r="II703">
        <v>0</v>
      </c>
      <c r="IJ703">
        <v>0</v>
      </c>
      <c r="IK703">
        <v>0</v>
      </c>
      <c r="IL703">
        <v>0</v>
      </c>
      <c r="IM703">
        <v>0</v>
      </c>
      <c r="IN703">
        <v>0</v>
      </c>
      <c r="IO703">
        <v>0</v>
      </c>
      <c r="IP703">
        <v>0</v>
      </c>
    </row>
    <row r="704" spans="18:250" ht="16.5" hidden="1" customHeight="1">
      <c r="R704" s="95"/>
      <c r="S704" t="s">
        <v>1349</v>
      </c>
      <c r="T704">
        <v>2</v>
      </c>
      <c r="U704">
        <v>48</v>
      </c>
      <c r="V704" s="214" t="str">
        <f t="shared" si="13"/>
        <v>LTQ200248</v>
      </c>
      <c r="W704">
        <v>57048.6</v>
      </c>
      <c r="X704">
        <v>114097.2</v>
      </c>
      <c r="Y704">
        <v>171145.8</v>
      </c>
      <c r="Z704">
        <v>228194.4</v>
      </c>
      <c r="AA704">
        <v>285243</v>
      </c>
      <c r="AB704">
        <v>342291.6</v>
      </c>
      <c r="AC704">
        <v>399340.2</v>
      </c>
      <c r="AD704">
        <v>456388.8</v>
      </c>
      <c r="AE704">
        <v>513437.4</v>
      </c>
      <c r="AF704">
        <v>570486</v>
      </c>
      <c r="AG704">
        <v>627534.6</v>
      </c>
      <c r="AH704">
        <v>684583.2</v>
      </c>
      <c r="AI704">
        <v>741631.8</v>
      </c>
      <c r="AJ704">
        <v>798680.4</v>
      </c>
      <c r="AK704">
        <v>855729</v>
      </c>
      <c r="AL704">
        <v>912777.6</v>
      </c>
      <c r="AM704">
        <v>969826.2</v>
      </c>
      <c r="AN704">
        <v>1026874.8</v>
      </c>
      <c r="AO704">
        <v>1083923.3999999999</v>
      </c>
      <c r="AP704">
        <v>1140972</v>
      </c>
      <c r="AQ704">
        <v>1140972</v>
      </c>
      <c r="AR704">
        <v>1140972</v>
      </c>
      <c r="AS704">
        <v>1140972</v>
      </c>
      <c r="AT704">
        <v>1140972</v>
      </c>
      <c r="AU704">
        <v>1140972</v>
      </c>
      <c r="AV704">
        <v>1140972</v>
      </c>
      <c r="AW704">
        <v>1140972</v>
      </c>
      <c r="AX704">
        <v>1140972</v>
      </c>
      <c r="AY704">
        <v>1140972</v>
      </c>
      <c r="AZ704">
        <v>1140972</v>
      </c>
      <c r="BA704">
        <v>1140972</v>
      </c>
      <c r="BB704">
        <v>1140972</v>
      </c>
      <c r="BC704">
        <v>1140972</v>
      </c>
      <c r="BD704">
        <v>1140972</v>
      </c>
      <c r="BE704">
        <v>1140972</v>
      </c>
      <c r="BF704">
        <v>1140972</v>
      </c>
      <c r="BG704">
        <v>1140972</v>
      </c>
      <c r="BH704">
        <v>1140972</v>
      </c>
      <c r="BI704">
        <v>1140972</v>
      </c>
      <c r="BJ704">
        <v>1140972</v>
      </c>
      <c r="BK704">
        <v>1140972</v>
      </c>
      <c r="BL704">
        <v>1140972</v>
      </c>
      <c r="BM704">
        <v>1140972</v>
      </c>
      <c r="BN704">
        <v>1140972</v>
      </c>
      <c r="BO704">
        <v>1140972</v>
      </c>
      <c r="BP704">
        <v>1140972</v>
      </c>
      <c r="BQ704">
        <v>1140972</v>
      </c>
      <c r="BR704">
        <v>1140972</v>
      </c>
      <c r="BS704">
        <v>1140972</v>
      </c>
      <c r="BT704">
        <v>1140972</v>
      </c>
      <c r="BU704">
        <v>1140972</v>
      </c>
      <c r="BV704">
        <v>1140972</v>
      </c>
      <c r="BW704">
        <v>0</v>
      </c>
      <c r="BX704">
        <v>0</v>
      </c>
      <c r="BY704">
        <v>0</v>
      </c>
      <c r="BZ704">
        <v>0</v>
      </c>
      <c r="CA704">
        <v>0</v>
      </c>
      <c r="CB704">
        <v>0</v>
      </c>
      <c r="CC704">
        <v>0</v>
      </c>
      <c r="CD704">
        <v>0</v>
      </c>
      <c r="CE704">
        <v>0</v>
      </c>
      <c r="CF704">
        <v>0</v>
      </c>
      <c r="CG704">
        <v>0</v>
      </c>
      <c r="CH704">
        <v>0</v>
      </c>
      <c r="CI704">
        <v>0</v>
      </c>
      <c r="CJ704">
        <v>0</v>
      </c>
      <c r="CK704">
        <v>0</v>
      </c>
      <c r="CL704">
        <v>0</v>
      </c>
      <c r="CM704">
        <v>0</v>
      </c>
      <c r="CN704">
        <v>0</v>
      </c>
      <c r="CO704">
        <v>0</v>
      </c>
      <c r="CP704">
        <v>0</v>
      </c>
      <c r="CQ704">
        <v>0</v>
      </c>
      <c r="CR704">
        <v>0</v>
      </c>
      <c r="CS704">
        <v>0</v>
      </c>
      <c r="CT704">
        <v>0</v>
      </c>
      <c r="CU704">
        <v>0</v>
      </c>
      <c r="CV704">
        <v>0</v>
      </c>
      <c r="CW704">
        <v>0</v>
      </c>
      <c r="CX704">
        <v>0</v>
      </c>
      <c r="CY704">
        <v>0</v>
      </c>
      <c r="CZ704">
        <v>0</v>
      </c>
      <c r="DA704">
        <v>0</v>
      </c>
      <c r="DB704">
        <v>0</v>
      </c>
      <c r="DC704">
        <v>0</v>
      </c>
      <c r="DD704">
        <v>0</v>
      </c>
      <c r="DE704">
        <v>0</v>
      </c>
      <c r="DF704">
        <v>0</v>
      </c>
      <c r="DG704">
        <v>0</v>
      </c>
      <c r="DH704">
        <v>0</v>
      </c>
      <c r="DI704">
        <v>0</v>
      </c>
      <c r="DJ704">
        <v>0</v>
      </c>
      <c r="DK704">
        <v>0</v>
      </c>
      <c r="DL704">
        <v>0</v>
      </c>
      <c r="DM704">
        <v>0</v>
      </c>
      <c r="DN704">
        <v>0</v>
      </c>
      <c r="DO704">
        <v>0</v>
      </c>
      <c r="DP704">
        <v>0</v>
      </c>
      <c r="DQ704">
        <v>0</v>
      </c>
      <c r="DR704">
        <v>0</v>
      </c>
      <c r="DS704">
        <v>0</v>
      </c>
      <c r="DT704">
        <v>0</v>
      </c>
      <c r="DU704">
        <v>0</v>
      </c>
      <c r="DV704">
        <v>0</v>
      </c>
      <c r="DW704">
        <v>0</v>
      </c>
      <c r="DX704">
        <v>0</v>
      </c>
      <c r="DY704">
        <v>0</v>
      </c>
      <c r="DZ704">
        <v>0</v>
      </c>
      <c r="EA704">
        <v>0</v>
      </c>
      <c r="EB704">
        <v>0</v>
      </c>
      <c r="EC704">
        <v>0</v>
      </c>
      <c r="EE704" s="95"/>
      <c r="EF704" t="s">
        <v>1349</v>
      </c>
      <c r="EG704">
        <v>2</v>
      </c>
      <c r="EH704">
        <v>48</v>
      </c>
      <c r="EI704" s="216" t="str">
        <f t="shared" si="14"/>
        <v>LTQ200248</v>
      </c>
      <c r="EJ704">
        <v>0</v>
      </c>
      <c r="EK704">
        <v>0</v>
      </c>
      <c r="EL704">
        <v>0</v>
      </c>
      <c r="EM704">
        <v>0</v>
      </c>
      <c r="EN704">
        <v>0</v>
      </c>
      <c r="EO704">
        <v>0</v>
      </c>
      <c r="EP704">
        <v>0</v>
      </c>
      <c r="EQ704">
        <v>0</v>
      </c>
      <c r="ER704">
        <v>0</v>
      </c>
      <c r="ES704">
        <v>0</v>
      </c>
      <c r="ET704">
        <v>0</v>
      </c>
      <c r="EU704">
        <v>0</v>
      </c>
      <c r="EV704">
        <v>0</v>
      </c>
      <c r="EW704">
        <v>0</v>
      </c>
      <c r="EX704">
        <v>0</v>
      </c>
      <c r="EY704">
        <v>0</v>
      </c>
      <c r="EZ704">
        <v>0</v>
      </c>
      <c r="FA704">
        <v>0</v>
      </c>
      <c r="FB704">
        <v>0</v>
      </c>
      <c r="FC704">
        <v>0</v>
      </c>
      <c r="FD704">
        <v>0</v>
      </c>
      <c r="FE704">
        <v>0</v>
      </c>
      <c r="FF704">
        <v>0</v>
      </c>
      <c r="FG704">
        <v>0</v>
      </c>
      <c r="FH704">
        <v>0</v>
      </c>
      <c r="FI704">
        <v>0</v>
      </c>
      <c r="FJ704">
        <v>0</v>
      </c>
      <c r="FK704">
        <v>0</v>
      </c>
      <c r="FL704">
        <v>0</v>
      </c>
      <c r="FM704">
        <v>0</v>
      </c>
      <c r="FN704">
        <v>0</v>
      </c>
      <c r="FO704">
        <v>0</v>
      </c>
      <c r="FP704">
        <v>0</v>
      </c>
      <c r="FQ704">
        <v>0</v>
      </c>
      <c r="FR704">
        <v>0</v>
      </c>
      <c r="FS704">
        <v>0</v>
      </c>
      <c r="FT704">
        <v>0</v>
      </c>
      <c r="FU704">
        <v>0</v>
      </c>
      <c r="FV704">
        <v>0</v>
      </c>
      <c r="FW704">
        <v>0</v>
      </c>
      <c r="FX704">
        <v>0</v>
      </c>
      <c r="FY704">
        <v>0</v>
      </c>
      <c r="FZ704">
        <v>0</v>
      </c>
      <c r="GA704">
        <v>0</v>
      </c>
      <c r="GB704">
        <v>0</v>
      </c>
      <c r="GC704">
        <v>0</v>
      </c>
      <c r="GD704">
        <v>0</v>
      </c>
      <c r="GE704">
        <v>0</v>
      </c>
      <c r="GF704">
        <v>0</v>
      </c>
      <c r="GG704">
        <v>0</v>
      </c>
      <c r="GH704">
        <v>0</v>
      </c>
      <c r="GI704">
        <v>1140972</v>
      </c>
      <c r="GJ704">
        <v>0</v>
      </c>
      <c r="GK704">
        <v>0</v>
      </c>
      <c r="GL704">
        <v>0</v>
      </c>
      <c r="GM704">
        <v>0</v>
      </c>
      <c r="GN704">
        <v>0</v>
      </c>
      <c r="GO704">
        <v>0</v>
      </c>
      <c r="GP704">
        <v>0</v>
      </c>
      <c r="GQ704">
        <v>0</v>
      </c>
      <c r="GR704">
        <v>0</v>
      </c>
      <c r="GS704">
        <v>0</v>
      </c>
      <c r="GT704">
        <v>0</v>
      </c>
      <c r="GU704">
        <v>0</v>
      </c>
      <c r="GV704">
        <v>0</v>
      </c>
      <c r="GW704">
        <v>0</v>
      </c>
      <c r="GX704">
        <v>0</v>
      </c>
      <c r="GY704">
        <v>0</v>
      </c>
      <c r="GZ704">
        <v>0</v>
      </c>
      <c r="HA704">
        <v>0</v>
      </c>
      <c r="HB704">
        <v>0</v>
      </c>
      <c r="HC704">
        <v>0</v>
      </c>
      <c r="HD704">
        <v>0</v>
      </c>
      <c r="HE704">
        <v>0</v>
      </c>
      <c r="HF704">
        <v>0</v>
      </c>
      <c r="HG704">
        <v>0</v>
      </c>
      <c r="HH704">
        <v>0</v>
      </c>
      <c r="HI704">
        <v>0</v>
      </c>
      <c r="HJ704">
        <v>0</v>
      </c>
      <c r="HK704">
        <v>0</v>
      </c>
      <c r="HL704">
        <v>0</v>
      </c>
      <c r="HM704">
        <v>0</v>
      </c>
      <c r="HN704">
        <v>0</v>
      </c>
      <c r="HO704">
        <v>0</v>
      </c>
      <c r="HP704">
        <v>0</v>
      </c>
      <c r="HQ704">
        <v>0</v>
      </c>
      <c r="HR704">
        <v>0</v>
      </c>
      <c r="HS704">
        <v>0</v>
      </c>
      <c r="HT704">
        <v>0</v>
      </c>
      <c r="HU704">
        <v>0</v>
      </c>
      <c r="HV704">
        <v>0</v>
      </c>
      <c r="HW704">
        <v>0</v>
      </c>
      <c r="HX704">
        <v>0</v>
      </c>
      <c r="HY704">
        <v>0</v>
      </c>
      <c r="HZ704">
        <v>0</v>
      </c>
      <c r="IA704">
        <v>0</v>
      </c>
      <c r="IB704">
        <v>0</v>
      </c>
      <c r="IC704">
        <v>0</v>
      </c>
      <c r="ID704">
        <v>0</v>
      </c>
      <c r="IE704">
        <v>0</v>
      </c>
      <c r="IF704">
        <v>0</v>
      </c>
      <c r="IG704">
        <v>0</v>
      </c>
      <c r="IH704">
        <v>0</v>
      </c>
      <c r="II704">
        <v>0</v>
      </c>
      <c r="IJ704">
        <v>0</v>
      </c>
      <c r="IK704">
        <v>0</v>
      </c>
      <c r="IL704">
        <v>0</v>
      </c>
      <c r="IM704">
        <v>0</v>
      </c>
      <c r="IN704">
        <v>0</v>
      </c>
      <c r="IO704">
        <v>0</v>
      </c>
      <c r="IP704">
        <v>0</v>
      </c>
    </row>
    <row r="705" spans="18:250" ht="16.5" hidden="1" customHeight="1">
      <c r="R705" s="95"/>
      <c r="S705" t="s">
        <v>1349</v>
      </c>
      <c r="T705">
        <v>2</v>
      </c>
      <c r="U705">
        <v>49</v>
      </c>
      <c r="V705" s="214" t="str">
        <f t="shared" si="13"/>
        <v>LTQ200249</v>
      </c>
      <c r="W705">
        <v>58915.199999999997</v>
      </c>
      <c r="X705">
        <v>117830.39999999999</v>
      </c>
      <c r="Y705">
        <v>176745.60000000001</v>
      </c>
      <c r="Z705">
        <v>235660.79999999999</v>
      </c>
      <c r="AA705">
        <v>294576</v>
      </c>
      <c r="AB705">
        <v>353491.20000000001</v>
      </c>
      <c r="AC705">
        <v>412406.4</v>
      </c>
      <c r="AD705">
        <v>471321.59999999998</v>
      </c>
      <c r="AE705">
        <v>530236.80000000005</v>
      </c>
      <c r="AF705">
        <v>589152</v>
      </c>
      <c r="AG705">
        <v>648067.19999999995</v>
      </c>
      <c r="AH705">
        <v>706982.40000000002</v>
      </c>
      <c r="AI705">
        <v>765897.6</v>
      </c>
      <c r="AJ705">
        <v>824812.8</v>
      </c>
      <c r="AK705">
        <v>883728</v>
      </c>
      <c r="AL705">
        <v>942643.19999999995</v>
      </c>
      <c r="AM705">
        <v>1001558.4</v>
      </c>
      <c r="AN705">
        <v>1060473.6000000001</v>
      </c>
      <c r="AO705">
        <v>1119388.8</v>
      </c>
      <c r="AP705">
        <v>1178304</v>
      </c>
      <c r="AQ705">
        <v>1178304</v>
      </c>
      <c r="AR705">
        <v>1178304</v>
      </c>
      <c r="AS705">
        <v>1178304</v>
      </c>
      <c r="AT705">
        <v>1178304</v>
      </c>
      <c r="AU705">
        <v>1178304</v>
      </c>
      <c r="AV705">
        <v>1178304</v>
      </c>
      <c r="AW705">
        <v>1178304</v>
      </c>
      <c r="AX705">
        <v>1178304</v>
      </c>
      <c r="AY705">
        <v>1178304</v>
      </c>
      <c r="AZ705">
        <v>1178304</v>
      </c>
      <c r="BA705">
        <v>1178304</v>
      </c>
      <c r="BB705">
        <v>1178304</v>
      </c>
      <c r="BC705">
        <v>1178304</v>
      </c>
      <c r="BD705">
        <v>1178304</v>
      </c>
      <c r="BE705">
        <v>1178304</v>
      </c>
      <c r="BF705">
        <v>1178304</v>
      </c>
      <c r="BG705">
        <v>1178304</v>
      </c>
      <c r="BH705">
        <v>1178304</v>
      </c>
      <c r="BI705">
        <v>1178304</v>
      </c>
      <c r="BJ705">
        <v>1178304</v>
      </c>
      <c r="BK705">
        <v>1178304</v>
      </c>
      <c r="BL705">
        <v>1178304</v>
      </c>
      <c r="BM705">
        <v>1178304</v>
      </c>
      <c r="BN705">
        <v>1178304</v>
      </c>
      <c r="BO705">
        <v>1178304</v>
      </c>
      <c r="BP705">
        <v>1178304</v>
      </c>
      <c r="BQ705">
        <v>1178304</v>
      </c>
      <c r="BR705">
        <v>1178304</v>
      </c>
      <c r="BS705">
        <v>1178304</v>
      </c>
      <c r="BT705">
        <v>1178304</v>
      </c>
      <c r="BU705">
        <v>1178304</v>
      </c>
      <c r="BV705">
        <v>0</v>
      </c>
      <c r="BW705">
        <v>0</v>
      </c>
      <c r="BX705">
        <v>0</v>
      </c>
      <c r="BY705">
        <v>0</v>
      </c>
      <c r="BZ705">
        <v>0</v>
      </c>
      <c r="CA705">
        <v>0</v>
      </c>
      <c r="CB705">
        <v>0</v>
      </c>
      <c r="CC705">
        <v>0</v>
      </c>
      <c r="CD705">
        <v>0</v>
      </c>
      <c r="CE705">
        <v>0</v>
      </c>
      <c r="CF705">
        <v>0</v>
      </c>
      <c r="CG705">
        <v>0</v>
      </c>
      <c r="CH705">
        <v>0</v>
      </c>
      <c r="CI705">
        <v>0</v>
      </c>
      <c r="CJ705">
        <v>0</v>
      </c>
      <c r="CK705">
        <v>0</v>
      </c>
      <c r="CL705">
        <v>0</v>
      </c>
      <c r="CM705">
        <v>0</v>
      </c>
      <c r="CN705">
        <v>0</v>
      </c>
      <c r="CO705">
        <v>0</v>
      </c>
      <c r="CP705">
        <v>0</v>
      </c>
      <c r="CQ705">
        <v>0</v>
      </c>
      <c r="CR705">
        <v>0</v>
      </c>
      <c r="CS705">
        <v>0</v>
      </c>
      <c r="CT705">
        <v>0</v>
      </c>
      <c r="CU705">
        <v>0</v>
      </c>
      <c r="CV705">
        <v>0</v>
      </c>
      <c r="CW705">
        <v>0</v>
      </c>
      <c r="CX705">
        <v>0</v>
      </c>
      <c r="CY705">
        <v>0</v>
      </c>
      <c r="CZ705">
        <v>0</v>
      </c>
      <c r="DA705">
        <v>0</v>
      </c>
      <c r="DB705">
        <v>0</v>
      </c>
      <c r="DC705">
        <v>0</v>
      </c>
      <c r="DD705">
        <v>0</v>
      </c>
      <c r="DE705">
        <v>0</v>
      </c>
      <c r="DF705">
        <v>0</v>
      </c>
      <c r="DG705">
        <v>0</v>
      </c>
      <c r="DH705">
        <v>0</v>
      </c>
      <c r="DI705">
        <v>0</v>
      </c>
      <c r="DJ705">
        <v>0</v>
      </c>
      <c r="DK705">
        <v>0</v>
      </c>
      <c r="DL705">
        <v>0</v>
      </c>
      <c r="DM705">
        <v>0</v>
      </c>
      <c r="DN705">
        <v>0</v>
      </c>
      <c r="DO705">
        <v>0</v>
      </c>
      <c r="DP705">
        <v>0</v>
      </c>
      <c r="DQ705">
        <v>0</v>
      </c>
      <c r="DR705">
        <v>0</v>
      </c>
      <c r="DS705">
        <v>0</v>
      </c>
      <c r="DT705">
        <v>0</v>
      </c>
      <c r="DU705">
        <v>0</v>
      </c>
      <c r="DV705">
        <v>0</v>
      </c>
      <c r="DW705">
        <v>0</v>
      </c>
      <c r="DX705">
        <v>0</v>
      </c>
      <c r="DY705">
        <v>0</v>
      </c>
      <c r="DZ705">
        <v>0</v>
      </c>
      <c r="EA705">
        <v>0</v>
      </c>
      <c r="EB705">
        <v>0</v>
      </c>
      <c r="EC705">
        <v>0</v>
      </c>
      <c r="EE705" s="95"/>
      <c r="EF705" t="s">
        <v>1349</v>
      </c>
      <c r="EG705">
        <v>2</v>
      </c>
      <c r="EH705">
        <v>49</v>
      </c>
      <c r="EI705" s="216" t="str">
        <f t="shared" si="14"/>
        <v>LTQ200249</v>
      </c>
      <c r="EJ705">
        <v>0</v>
      </c>
      <c r="EK705">
        <v>0</v>
      </c>
      <c r="EL705">
        <v>0</v>
      </c>
      <c r="EM705">
        <v>0</v>
      </c>
      <c r="EN705">
        <v>0</v>
      </c>
      <c r="EO705">
        <v>0</v>
      </c>
      <c r="EP705">
        <v>0</v>
      </c>
      <c r="EQ705">
        <v>0</v>
      </c>
      <c r="ER705">
        <v>0</v>
      </c>
      <c r="ES705">
        <v>0</v>
      </c>
      <c r="ET705">
        <v>0</v>
      </c>
      <c r="EU705">
        <v>0</v>
      </c>
      <c r="EV705">
        <v>0</v>
      </c>
      <c r="EW705">
        <v>0</v>
      </c>
      <c r="EX705">
        <v>0</v>
      </c>
      <c r="EY705">
        <v>0</v>
      </c>
      <c r="EZ705">
        <v>0</v>
      </c>
      <c r="FA705">
        <v>0</v>
      </c>
      <c r="FB705">
        <v>0</v>
      </c>
      <c r="FC705">
        <v>0</v>
      </c>
      <c r="FD705">
        <v>0</v>
      </c>
      <c r="FE705">
        <v>0</v>
      </c>
      <c r="FF705">
        <v>0</v>
      </c>
      <c r="FG705">
        <v>0</v>
      </c>
      <c r="FH705">
        <v>0</v>
      </c>
      <c r="FI705">
        <v>0</v>
      </c>
      <c r="FJ705">
        <v>0</v>
      </c>
      <c r="FK705">
        <v>0</v>
      </c>
      <c r="FL705">
        <v>0</v>
      </c>
      <c r="FM705">
        <v>0</v>
      </c>
      <c r="FN705">
        <v>0</v>
      </c>
      <c r="FO705">
        <v>0</v>
      </c>
      <c r="FP705">
        <v>0</v>
      </c>
      <c r="FQ705">
        <v>0</v>
      </c>
      <c r="FR705">
        <v>0</v>
      </c>
      <c r="FS705">
        <v>0</v>
      </c>
      <c r="FT705">
        <v>0</v>
      </c>
      <c r="FU705">
        <v>0</v>
      </c>
      <c r="FV705">
        <v>0</v>
      </c>
      <c r="FW705">
        <v>0</v>
      </c>
      <c r="FX705">
        <v>0</v>
      </c>
      <c r="FY705">
        <v>0</v>
      </c>
      <c r="FZ705">
        <v>0</v>
      </c>
      <c r="GA705">
        <v>0</v>
      </c>
      <c r="GB705">
        <v>0</v>
      </c>
      <c r="GC705">
        <v>0</v>
      </c>
      <c r="GD705">
        <v>0</v>
      </c>
      <c r="GE705">
        <v>0</v>
      </c>
      <c r="GF705">
        <v>0</v>
      </c>
      <c r="GG705">
        <v>0</v>
      </c>
      <c r="GH705">
        <v>1178304</v>
      </c>
      <c r="GI705">
        <v>0</v>
      </c>
      <c r="GJ705">
        <v>0</v>
      </c>
      <c r="GK705">
        <v>0</v>
      </c>
      <c r="GL705">
        <v>0</v>
      </c>
      <c r="GM705">
        <v>0</v>
      </c>
      <c r="GN705">
        <v>0</v>
      </c>
      <c r="GO705">
        <v>0</v>
      </c>
      <c r="GP705">
        <v>0</v>
      </c>
      <c r="GQ705">
        <v>0</v>
      </c>
      <c r="GR705">
        <v>0</v>
      </c>
      <c r="GS705">
        <v>0</v>
      </c>
      <c r="GT705">
        <v>0</v>
      </c>
      <c r="GU705">
        <v>0</v>
      </c>
      <c r="GV705">
        <v>0</v>
      </c>
      <c r="GW705">
        <v>0</v>
      </c>
      <c r="GX705">
        <v>0</v>
      </c>
      <c r="GY705">
        <v>0</v>
      </c>
      <c r="GZ705">
        <v>0</v>
      </c>
      <c r="HA705">
        <v>0</v>
      </c>
      <c r="HB705">
        <v>0</v>
      </c>
      <c r="HC705">
        <v>0</v>
      </c>
      <c r="HD705">
        <v>0</v>
      </c>
      <c r="HE705">
        <v>0</v>
      </c>
      <c r="HF705">
        <v>0</v>
      </c>
      <c r="HG705">
        <v>0</v>
      </c>
      <c r="HH705">
        <v>0</v>
      </c>
      <c r="HI705">
        <v>0</v>
      </c>
      <c r="HJ705">
        <v>0</v>
      </c>
      <c r="HK705">
        <v>0</v>
      </c>
      <c r="HL705">
        <v>0</v>
      </c>
      <c r="HM705">
        <v>0</v>
      </c>
      <c r="HN705">
        <v>0</v>
      </c>
      <c r="HO705">
        <v>0</v>
      </c>
      <c r="HP705">
        <v>0</v>
      </c>
      <c r="HQ705">
        <v>0</v>
      </c>
      <c r="HR705">
        <v>0</v>
      </c>
      <c r="HS705">
        <v>0</v>
      </c>
      <c r="HT705">
        <v>0</v>
      </c>
      <c r="HU705">
        <v>0</v>
      </c>
      <c r="HV705">
        <v>0</v>
      </c>
      <c r="HW705">
        <v>0</v>
      </c>
      <c r="HX705">
        <v>0</v>
      </c>
      <c r="HY705">
        <v>0</v>
      </c>
      <c r="HZ705">
        <v>0</v>
      </c>
      <c r="IA705">
        <v>0</v>
      </c>
      <c r="IB705">
        <v>0</v>
      </c>
      <c r="IC705">
        <v>0</v>
      </c>
      <c r="ID705">
        <v>0</v>
      </c>
      <c r="IE705">
        <v>0</v>
      </c>
      <c r="IF705">
        <v>0</v>
      </c>
      <c r="IG705">
        <v>0</v>
      </c>
      <c r="IH705">
        <v>0</v>
      </c>
      <c r="II705">
        <v>0</v>
      </c>
      <c r="IJ705">
        <v>0</v>
      </c>
      <c r="IK705">
        <v>0</v>
      </c>
      <c r="IL705">
        <v>0</v>
      </c>
      <c r="IM705">
        <v>0</v>
      </c>
      <c r="IN705">
        <v>0</v>
      </c>
      <c r="IO705">
        <v>0</v>
      </c>
      <c r="IP705">
        <v>0</v>
      </c>
    </row>
    <row r="706" spans="18:250" ht="16.5" hidden="1" customHeight="1">
      <c r="R706" s="95"/>
      <c r="S706" t="s">
        <v>1349</v>
      </c>
      <c r="T706">
        <v>2</v>
      </c>
      <c r="U706">
        <v>50</v>
      </c>
      <c r="V706" s="214" t="str">
        <f t="shared" si="13"/>
        <v>LTQ200250</v>
      </c>
      <c r="W706">
        <v>60996</v>
      </c>
      <c r="X706">
        <v>121992</v>
      </c>
      <c r="Y706">
        <v>182988</v>
      </c>
      <c r="Z706">
        <v>243984</v>
      </c>
      <c r="AA706">
        <v>304980</v>
      </c>
      <c r="AB706">
        <v>365976</v>
      </c>
      <c r="AC706">
        <v>426972</v>
      </c>
      <c r="AD706">
        <v>487968</v>
      </c>
      <c r="AE706">
        <v>548964</v>
      </c>
      <c r="AF706">
        <v>609960</v>
      </c>
      <c r="AG706">
        <v>670956</v>
      </c>
      <c r="AH706">
        <v>731952</v>
      </c>
      <c r="AI706">
        <v>792948</v>
      </c>
      <c r="AJ706">
        <v>853944</v>
      </c>
      <c r="AK706">
        <v>914940</v>
      </c>
      <c r="AL706">
        <v>975936</v>
      </c>
      <c r="AM706">
        <v>1036932</v>
      </c>
      <c r="AN706">
        <v>1097928</v>
      </c>
      <c r="AO706">
        <v>1158924</v>
      </c>
      <c r="AP706">
        <v>1219920</v>
      </c>
      <c r="AQ706">
        <v>1219920</v>
      </c>
      <c r="AR706">
        <v>1219920</v>
      </c>
      <c r="AS706">
        <v>1219920</v>
      </c>
      <c r="AT706">
        <v>1219920</v>
      </c>
      <c r="AU706">
        <v>1219920</v>
      </c>
      <c r="AV706">
        <v>1219920</v>
      </c>
      <c r="AW706">
        <v>1219920</v>
      </c>
      <c r="AX706">
        <v>1219920</v>
      </c>
      <c r="AY706">
        <v>1219920</v>
      </c>
      <c r="AZ706">
        <v>1219920</v>
      </c>
      <c r="BA706">
        <v>1219920</v>
      </c>
      <c r="BB706">
        <v>1219920</v>
      </c>
      <c r="BC706">
        <v>1219920</v>
      </c>
      <c r="BD706">
        <v>1219920</v>
      </c>
      <c r="BE706">
        <v>1219920</v>
      </c>
      <c r="BF706">
        <v>1219920</v>
      </c>
      <c r="BG706">
        <v>1219920</v>
      </c>
      <c r="BH706">
        <v>1219920</v>
      </c>
      <c r="BI706">
        <v>1219920</v>
      </c>
      <c r="BJ706">
        <v>1219920</v>
      </c>
      <c r="BK706">
        <v>1219920</v>
      </c>
      <c r="BL706">
        <v>1219920</v>
      </c>
      <c r="BM706">
        <v>1219920</v>
      </c>
      <c r="BN706">
        <v>1219920</v>
      </c>
      <c r="BO706">
        <v>1219920</v>
      </c>
      <c r="BP706">
        <v>1219920</v>
      </c>
      <c r="BQ706">
        <v>1219920</v>
      </c>
      <c r="BR706">
        <v>1219920</v>
      </c>
      <c r="BS706">
        <v>1219920</v>
      </c>
      <c r="BT706">
        <v>1219920</v>
      </c>
      <c r="BU706">
        <v>0</v>
      </c>
      <c r="BV706">
        <v>0</v>
      </c>
      <c r="BW706">
        <v>0</v>
      </c>
      <c r="BX706">
        <v>0</v>
      </c>
      <c r="BY706">
        <v>0</v>
      </c>
      <c r="BZ706">
        <v>0</v>
      </c>
      <c r="CA706">
        <v>0</v>
      </c>
      <c r="CB706">
        <v>0</v>
      </c>
      <c r="CC706">
        <v>0</v>
      </c>
      <c r="CD706">
        <v>0</v>
      </c>
      <c r="CE706">
        <v>0</v>
      </c>
      <c r="CF706">
        <v>0</v>
      </c>
      <c r="CG706">
        <v>0</v>
      </c>
      <c r="CH706">
        <v>0</v>
      </c>
      <c r="CI706">
        <v>0</v>
      </c>
      <c r="CJ706">
        <v>0</v>
      </c>
      <c r="CK706">
        <v>0</v>
      </c>
      <c r="CL706">
        <v>0</v>
      </c>
      <c r="CM706">
        <v>0</v>
      </c>
      <c r="CN706">
        <v>0</v>
      </c>
      <c r="CO706">
        <v>0</v>
      </c>
      <c r="CP706">
        <v>0</v>
      </c>
      <c r="CQ706">
        <v>0</v>
      </c>
      <c r="CR706">
        <v>0</v>
      </c>
      <c r="CS706">
        <v>0</v>
      </c>
      <c r="CT706">
        <v>0</v>
      </c>
      <c r="CU706">
        <v>0</v>
      </c>
      <c r="CV706">
        <v>0</v>
      </c>
      <c r="CW706">
        <v>0</v>
      </c>
      <c r="CX706">
        <v>0</v>
      </c>
      <c r="CY706">
        <v>0</v>
      </c>
      <c r="CZ706">
        <v>0</v>
      </c>
      <c r="DA706">
        <v>0</v>
      </c>
      <c r="DB706">
        <v>0</v>
      </c>
      <c r="DC706">
        <v>0</v>
      </c>
      <c r="DD706">
        <v>0</v>
      </c>
      <c r="DE706">
        <v>0</v>
      </c>
      <c r="DF706">
        <v>0</v>
      </c>
      <c r="DG706">
        <v>0</v>
      </c>
      <c r="DH706">
        <v>0</v>
      </c>
      <c r="DI706">
        <v>0</v>
      </c>
      <c r="DJ706">
        <v>0</v>
      </c>
      <c r="DK706">
        <v>0</v>
      </c>
      <c r="DL706">
        <v>0</v>
      </c>
      <c r="DM706">
        <v>0</v>
      </c>
      <c r="DN706">
        <v>0</v>
      </c>
      <c r="DO706">
        <v>0</v>
      </c>
      <c r="DP706">
        <v>0</v>
      </c>
      <c r="DQ706">
        <v>0</v>
      </c>
      <c r="DR706">
        <v>0</v>
      </c>
      <c r="DS706">
        <v>0</v>
      </c>
      <c r="DT706">
        <v>0</v>
      </c>
      <c r="DU706">
        <v>0</v>
      </c>
      <c r="DV706">
        <v>0</v>
      </c>
      <c r="DW706">
        <v>0</v>
      </c>
      <c r="DX706">
        <v>0</v>
      </c>
      <c r="DY706">
        <v>0</v>
      </c>
      <c r="DZ706">
        <v>0</v>
      </c>
      <c r="EA706">
        <v>0</v>
      </c>
      <c r="EB706">
        <v>0</v>
      </c>
      <c r="EC706">
        <v>0</v>
      </c>
      <c r="EE706" s="95"/>
      <c r="EF706" t="s">
        <v>1349</v>
      </c>
      <c r="EG706">
        <v>2</v>
      </c>
      <c r="EH706">
        <v>50</v>
      </c>
      <c r="EI706" s="216" t="str">
        <f t="shared" si="14"/>
        <v>LTQ200250</v>
      </c>
      <c r="EJ706">
        <v>0</v>
      </c>
      <c r="EK706">
        <v>0</v>
      </c>
      <c r="EL706">
        <v>0</v>
      </c>
      <c r="EM706">
        <v>0</v>
      </c>
      <c r="EN706">
        <v>0</v>
      </c>
      <c r="EO706">
        <v>0</v>
      </c>
      <c r="EP706">
        <v>0</v>
      </c>
      <c r="EQ706">
        <v>0</v>
      </c>
      <c r="ER706">
        <v>0</v>
      </c>
      <c r="ES706">
        <v>0</v>
      </c>
      <c r="ET706">
        <v>0</v>
      </c>
      <c r="EU706">
        <v>0</v>
      </c>
      <c r="EV706">
        <v>0</v>
      </c>
      <c r="EW706">
        <v>0</v>
      </c>
      <c r="EX706">
        <v>0</v>
      </c>
      <c r="EY706">
        <v>0</v>
      </c>
      <c r="EZ706">
        <v>0</v>
      </c>
      <c r="FA706">
        <v>0</v>
      </c>
      <c r="FB706">
        <v>0</v>
      </c>
      <c r="FC706">
        <v>0</v>
      </c>
      <c r="FD706">
        <v>0</v>
      </c>
      <c r="FE706">
        <v>0</v>
      </c>
      <c r="FF706">
        <v>0</v>
      </c>
      <c r="FG706">
        <v>0</v>
      </c>
      <c r="FH706">
        <v>0</v>
      </c>
      <c r="FI706">
        <v>0</v>
      </c>
      <c r="FJ706">
        <v>0</v>
      </c>
      <c r="FK706">
        <v>0</v>
      </c>
      <c r="FL706">
        <v>0</v>
      </c>
      <c r="FM706">
        <v>0</v>
      </c>
      <c r="FN706">
        <v>0</v>
      </c>
      <c r="FO706">
        <v>0</v>
      </c>
      <c r="FP706">
        <v>0</v>
      </c>
      <c r="FQ706">
        <v>0</v>
      </c>
      <c r="FR706">
        <v>0</v>
      </c>
      <c r="FS706">
        <v>0</v>
      </c>
      <c r="FT706">
        <v>0</v>
      </c>
      <c r="FU706">
        <v>0</v>
      </c>
      <c r="FV706">
        <v>0</v>
      </c>
      <c r="FW706">
        <v>0</v>
      </c>
      <c r="FX706">
        <v>0</v>
      </c>
      <c r="FY706">
        <v>0</v>
      </c>
      <c r="FZ706">
        <v>0</v>
      </c>
      <c r="GA706">
        <v>0</v>
      </c>
      <c r="GB706">
        <v>0</v>
      </c>
      <c r="GC706">
        <v>0</v>
      </c>
      <c r="GD706">
        <v>0</v>
      </c>
      <c r="GE706">
        <v>0</v>
      </c>
      <c r="GF706">
        <v>0</v>
      </c>
      <c r="GG706">
        <v>1219920</v>
      </c>
      <c r="GH706">
        <v>0</v>
      </c>
      <c r="GI706">
        <v>0</v>
      </c>
      <c r="GJ706">
        <v>0</v>
      </c>
      <c r="GK706">
        <v>0</v>
      </c>
      <c r="GL706">
        <v>0</v>
      </c>
      <c r="GM706">
        <v>0</v>
      </c>
      <c r="GN706">
        <v>0</v>
      </c>
      <c r="GO706">
        <v>0</v>
      </c>
      <c r="GP706">
        <v>0</v>
      </c>
      <c r="GQ706">
        <v>0</v>
      </c>
      <c r="GR706">
        <v>0</v>
      </c>
      <c r="GS706">
        <v>0</v>
      </c>
      <c r="GT706">
        <v>0</v>
      </c>
      <c r="GU706">
        <v>0</v>
      </c>
      <c r="GV706">
        <v>0</v>
      </c>
      <c r="GW706">
        <v>0</v>
      </c>
      <c r="GX706">
        <v>0</v>
      </c>
      <c r="GY706">
        <v>0</v>
      </c>
      <c r="GZ706">
        <v>0</v>
      </c>
      <c r="HA706">
        <v>0</v>
      </c>
      <c r="HB706">
        <v>0</v>
      </c>
      <c r="HC706">
        <v>0</v>
      </c>
      <c r="HD706">
        <v>0</v>
      </c>
      <c r="HE706">
        <v>0</v>
      </c>
      <c r="HF706">
        <v>0</v>
      </c>
      <c r="HG706">
        <v>0</v>
      </c>
      <c r="HH706">
        <v>0</v>
      </c>
      <c r="HI706">
        <v>0</v>
      </c>
      <c r="HJ706">
        <v>0</v>
      </c>
      <c r="HK706">
        <v>0</v>
      </c>
      <c r="HL706">
        <v>0</v>
      </c>
      <c r="HM706">
        <v>0</v>
      </c>
      <c r="HN706">
        <v>0</v>
      </c>
      <c r="HO706">
        <v>0</v>
      </c>
      <c r="HP706">
        <v>0</v>
      </c>
      <c r="HQ706">
        <v>0</v>
      </c>
      <c r="HR706">
        <v>0</v>
      </c>
      <c r="HS706">
        <v>0</v>
      </c>
      <c r="HT706">
        <v>0</v>
      </c>
      <c r="HU706">
        <v>0</v>
      </c>
      <c r="HV706">
        <v>0</v>
      </c>
      <c r="HW706">
        <v>0</v>
      </c>
      <c r="HX706">
        <v>0</v>
      </c>
      <c r="HY706">
        <v>0</v>
      </c>
      <c r="HZ706">
        <v>0</v>
      </c>
      <c r="IA706">
        <v>0</v>
      </c>
      <c r="IB706">
        <v>0</v>
      </c>
      <c r="IC706">
        <v>0</v>
      </c>
      <c r="ID706">
        <v>0</v>
      </c>
      <c r="IE706">
        <v>0</v>
      </c>
      <c r="IF706">
        <v>0</v>
      </c>
      <c r="IG706">
        <v>0</v>
      </c>
      <c r="IH706">
        <v>0</v>
      </c>
      <c r="II706">
        <v>0</v>
      </c>
      <c r="IJ706">
        <v>0</v>
      </c>
      <c r="IK706">
        <v>0</v>
      </c>
      <c r="IL706">
        <v>0</v>
      </c>
      <c r="IM706">
        <v>0</v>
      </c>
      <c r="IN706">
        <v>0</v>
      </c>
      <c r="IO706">
        <v>0</v>
      </c>
      <c r="IP706">
        <v>0</v>
      </c>
    </row>
    <row r="707" spans="18:250" ht="16.5" hidden="1" customHeight="1">
      <c r="R707" s="95"/>
      <c r="S707" t="s">
        <v>1349</v>
      </c>
      <c r="T707">
        <v>2</v>
      </c>
      <c r="U707">
        <v>51</v>
      </c>
      <c r="V707" s="214" t="str">
        <f t="shared" si="13"/>
        <v>LTQ200251</v>
      </c>
      <c r="W707">
        <v>64117.2</v>
      </c>
      <c r="X707">
        <v>128234.4</v>
      </c>
      <c r="Y707">
        <v>192351.6</v>
      </c>
      <c r="Z707">
        <v>256468.8</v>
      </c>
      <c r="AA707">
        <v>320586</v>
      </c>
      <c r="AB707">
        <v>384703.2</v>
      </c>
      <c r="AC707">
        <v>448820.4</v>
      </c>
      <c r="AD707">
        <v>512937.6</v>
      </c>
      <c r="AE707">
        <v>577054.80000000005</v>
      </c>
      <c r="AF707">
        <v>641172</v>
      </c>
      <c r="AG707">
        <v>705289.2</v>
      </c>
      <c r="AH707">
        <v>769406.4</v>
      </c>
      <c r="AI707">
        <v>833523.6</v>
      </c>
      <c r="AJ707">
        <v>897640.8</v>
      </c>
      <c r="AK707">
        <v>961758</v>
      </c>
      <c r="AL707">
        <v>1025875.2</v>
      </c>
      <c r="AM707">
        <v>1089992.3999999999</v>
      </c>
      <c r="AN707">
        <v>1154109.6000000001</v>
      </c>
      <c r="AO707">
        <v>1218226.8</v>
      </c>
      <c r="AP707">
        <v>1282344</v>
      </c>
      <c r="AQ707">
        <v>1282344</v>
      </c>
      <c r="AR707">
        <v>1282344</v>
      </c>
      <c r="AS707">
        <v>1282344</v>
      </c>
      <c r="AT707">
        <v>1282344</v>
      </c>
      <c r="AU707">
        <v>1282344</v>
      </c>
      <c r="AV707">
        <v>1282344</v>
      </c>
      <c r="AW707">
        <v>1282344</v>
      </c>
      <c r="AX707">
        <v>1282344</v>
      </c>
      <c r="AY707">
        <v>1282344</v>
      </c>
      <c r="AZ707">
        <v>1282344</v>
      </c>
      <c r="BA707">
        <v>1282344</v>
      </c>
      <c r="BB707">
        <v>1282344</v>
      </c>
      <c r="BC707">
        <v>1282344</v>
      </c>
      <c r="BD707">
        <v>1282344</v>
      </c>
      <c r="BE707">
        <v>1282344</v>
      </c>
      <c r="BF707">
        <v>1282344</v>
      </c>
      <c r="BG707">
        <v>1282344</v>
      </c>
      <c r="BH707">
        <v>1282344</v>
      </c>
      <c r="BI707">
        <v>1282344</v>
      </c>
      <c r="BJ707">
        <v>1282344</v>
      </c>
      <c r="BK707">
        <v>1282344</v>
      </c>
      <c r="BL707">
        <v>1282344</v>
      </c>
      <c r="BM707">
        <v>1282344</v>
      </c>
      <c r="BN707">
        <v>1282344</v>
      </c>
      <c r="BO707">
        <v>1282344</v>
      </c>
      <c r="BP707">
        <v>1282344</v>
      </c>
      <c r="BQ707">
        <v>1282344</v>
      </c>
      <c r="BR707">
        <v>1282344</v>
      </c>
      <c r="BS707">
        <v>1282344</v>
      </c>
      <c r="BT707">
        <v>0</v>
      </c>
      <c r="BU707">
        <v>0</v>
      </c>
      <c r="BV707">
        <v>0</v>
      </c>
      <c r="BW707">
        <v>0</v>
      </c>
      <c r="BX707">
        <v>0</v>
      </c>
      <c r="BY707">
        <v>0</v>
      </c>
      <c r="BZ707">
        <v>0</v>
      </c>
      <c r="CA707">
        <v>0</v>
      </c>
      <c r="CB707">
        <v>0</v>
      </c>
      <c r="CC707">
        <v>0</v>
      </c>
      <c r="CD707">
        <v>0</v>
      </c>
      <c r="CE707">
        <v>0</v>
      </c>
      <c r="CF707">
        <v>0</v>
      </c>
      <c r="CG707">
        <v>0</v>
      </c>
      <c r="CH707">
        <v>0</v>
      </c>
      <c r="CI707">
        <v>0</v>
      </c>
      <c r="CJ707">
        <v>0</v>
      </c>
      <c r="CK707">
        <v>0</v>
      </c>
      <c r="CL707">
        <v>0</v>
      </c>
      <c r="CM707">
        <v>0</v>
      </c>
      <c r="CN707">
        <v>0</v>
      </c>
      <c r="CO707">
        <v>0</v>
      </c>
      <c r="CP707">
        <v>0</v>
      </c>
      <c r="CQ707">
        <v>0</v>
      </c>
      <c r="CR707">
        <v>0</v>
      </c>
      <c r="CS707">
        <v>0</v>
      </c>
      <c r="CT707">
        <v>0</v>
      </c>
      <c r="CU707">
        <v>0</v>
      </c>
      <c r="CV707">
        <v>0</v>
      </c>
      <c r="CW707">
        <v>0</v>
      </c>
      <c r="CX707">
        <v>0</v>
      </c>
      <c r="CY707">
        <v>0</v>
      </c>
      <c r="CZ707">
        <v>0</v>
      </c>
      <c r="DA707">
        <v>0</v>
      </c>
      <c r="DB707">
        <v>0</v>
      </c>
      <c r="DC707">
        <v>0</v>
      </c>
      <c r="DD707">
        <v>0</v>
      </c>
      <c r="DE707">
        <v>0</v>
      </c>
      <c r="DF707">
        <v>0</v>
      </c>
      <c r="DG707">
        <v>0</v>
      </c>
      <c r="DH707">
        <v>0</v>
      </c>
      <c r="DI707">
        <v>0</v>
      </c>
      <c r="DJ707">
        <v>0</v>
      </c>
      <c r="DK707">
        <v>0</v>
      </c>
      <c r="DL707">
        <v>0</v>
      </c>
      <c r="DM707">
        <v>0</v>
      </c>
      <c r="DN707">
        <v>0</v>
      </c>
      <c r="DO707">
        <v>0</v>
      </c>
      <c r="DP707">
        <v>0</v>
      </c>
      <c r="DQ707">
        <v>0</v>
      </c>
      <c r="DR707">
        <v>0</v>
      </c>
      <c r="DS707">
        <v>0</v>
      </c>
      <c r="DT707">
        <v>0</v>
      </c>
      <c r="DU707">
        <v>0</v>
      </c>
      <c r="DV707">
        <v>0</v>
      </c>
      <c r="DW707">
        <v>0</v>
      </c>
      <c r="DX707">
        <v>0</v>
      </c>
      <c r="DY707">
        <v>0</v>
      </c>
      <c r="DZ707">
        <v>0</v>
      </c>
      <c r="EA707">
        <v>0</v>
      </c>
      <c r="EB707">
        <v>0</v>
      </c>
      <c r="EC707">
        <v>0</v>
      </c>
      <c r="EE707" s="95"/>
      <c r="EF707" t="s">
        <v>1349</v>
      </c>
      <c r="EG707">
        <v>2</v>
      </c>
      <c r="EH707">
        <v>51</v>
      </c>
      <c r="EI707" s="216" t="str">
        <f t="shared" si="14"/>
        <v>LTQ200251</v>
      </c>
      <c r="EJ707">
        <v>0</v>
      </c>
      <c r="EK707">
        <v>0</v>
      </c>
      <c r="EL707">
        <v>0</v>
      </c>
      <c r="EM707">
        <v>0</v>
      </c>
      <c r="EN707">
        <v>0</v>
      </c>
      <c r="EO707">
        <v>0</v>
      </c>
      <c r="EP707">
        <v>0</v>
      </c>
      <c r="EQ707">
        <v>0</v>
      </c>
      <c r="ER707">
        <v>0</v>
      </c>
      <c r="ES707">
        <v>0</v>
      </c>
      <c r="ET707">
        <v>0</v>
      </c>
      <c r="EU707">
        <v>0</v>
      </c>
      <c r="EV707">
        <v>0</v>
      </c>
      <c r="EW707">
        <v>0</v>
      </c>
      <c r="EX707">
        <v>0</v>
      </c>
      <c r="EY707">
        <v>0</v>
      </c>
      <c r="EZ707">
        <v>0</v>
      </c>
      <c r="FA707">
        <v>0</v>
      </c>
      <c r="FB707">
        <v>0</v>
      </c>
      <c r="FC707">
        <v>0</v>
      </c>
      <c r="FD707">
        <v>0</v>
      </c>
      <c r="FE707">
        <v>0</v>
      </c>
      <c r="FF707">
        <v>0</v>
      </c>
      <c r="FG707">
        <v>0</v>
      </c>
      <c r="FH707">
        <v>0</v>
      </c>
      <c r="FI707">
        <v>0</v>
      </c>
      <c r="FJ707">
        <v>0</v>
      </c>
      <c r="FK707">
        <v>0</v>
      </c>
      <c r="FL707">
        <v>0</v>
      </c>
      <c r="FM707">
        <v>0</v>
      </c>
      <c r="FN707">
        <v>0</v>
      </c>
      <c r="FO707">
        <v>0</v>
      </c>
      <c r="FP707">
        <v>0</v>
      </c>
      <c r="FQ707">
        <v>0</v>
      </c>
      <c r="FR707">
        <v>0</v>
      </c>
      <c r="FS707">
        <v>0</v>
      </c>
      <c r="FT707">
        <v>0</v>
      </c>
      <c r="FU707">
        <v>0</v>
      </c>
      <c r="FV707">
        <v>0</v>
      </c>
      <c r="FW707">
        <v>0</v>
      </c>
      <c r="FX707">
        <v>0</v>
      </c>
      <c r="FY707">
        <v>0</v>
      </c>
      <c r="FZ707">
        <v>0</v>
      </c>
      <c r="GA707">
        <v>0</v>
      </c>
      <c r="GB707">
        <v>0</v>
      </c>
      <c r="GC707">
        <v>0</v>
      </c>
      <c r="GD707">
        <v>0</v>
      </c>
      <c r="GE707">
        <v>0</v>
      </c>
      <c r="GF707">
        <v>1282344</v>
      </c>
      <c r="GG707">
        <v>0</v>
      </c>
      <c r="GH707">
        <v>0</v>
      </c>
      <c r="GI707">
        <v>0</v>
      </c>
      <c r="GJ707">
        <v>0</v>
      </c>
      <c r="GK707">
        <v>0</v>
      </c>
      <c r="GL707">
        <v>0</v>
      </c>
      <c r="GM707">
        <v>0</v>
      </c>
      <c r="GN707">
        <v>0</v>
      </c>
      <c r="GO707">
        <v>0</v>
      </c>
      <c r="GP707">
        <v>0</v>
      </c>
      <c r="GQ707">
        <v>0</v>
      </c>
      <c r="GR707">
        <v>0</v>
      </c>
      <c r="GS707">
        <v>0</v>
      </c>
      <c r="GT707">
        <v>0</v>
      </c>
      <c r="GU707">
        <v>0</v>
      </c>
      <c r="GV707">
        <v>0</v>
      </c>
      <c r="GW707">
        <v>0</v>
      </c>
      <c r="GX707">
        <v>0</v>
      </c>
      <c r="GY707">
        <v>0</v>
      </c>
      <c r="GZ707">
        <v>0</v>
      </c>
      <c r="HA707">
        <v>0</v>
      </c>
      <c r="HB707">
        <v>0</v>
      </c>
      <c r="HC707">
        <v>0</v>
      </c>
      <c r="HD707">
        <v>0</v>
      </c>
      <c r="HE707">
        <v>0</v>
      </c>
      <c r="HF707">
        <v>0</v>
      </c>
      <c r="HG707">
        <v>0</v>
      </c>
      <c r="HH707">
        <v>0</v>
      </c>
      <c r="HI707">
        <v>0</v>
      </c>
      <c r="HJ707">
        <v>0</v>
      </c>
      <c r="HK707">
        <v>0</v>
      </c>
      <c r="HL707">
        <v>0</v>
      </c>
      <c r="HM707">
        <v>0</v>
      </c>
      <c r="HN707">
        <v>0</v>
      </c>
      <c r="HO707">
        <v>0</v>
      </c>
      <c r="HP707">
        <v>0</v>
      </c>
      <c r="HQ707">
        <v>0</v>
      </c>
      <c r="HR707">
        <v>0</v>
      </c>
      <c r="HS707">
        <v>0</v>
      </c>
      <c r="HT707">
        <v>0</v>
      </c>
      <c r="HU707">
        <v>0</v>
      </c>
      <c r="HV707">
        <v>0</v>
      </c>
      <c r="HW707">
        <v>0</v>
      </c>
      <c r="HX707">
        <v>0</v>
      </c>
      <c r="HY707">
        <v>0</v>
      </c>
      <c r="HZ707">
        <v>0</v>
      </c>
      <c r="IA707">
        <v>0</v>
      </c>
      <c r="IB707">
        <v>0</v>
      </c>
      <c r="IC707">
        <v>0</v>
      </c>
      <c r="ID707">
        <v>0</v>
      </c>
      <c r="IE707">
        <v>0</v>
      </c>
      <c r="IF707">
        <v>0</v>
      </c>
      <c r="IG707">
        <v>0</v>
      </c>
      <c r="IH707">
        <v>0</v>
      </c>
      <c r="II707">
        <v>0</v>
      </c>
      <c r="IJ707">
        <v>0</v>
      </c>
      <c r="IK707">
        <v>0</v>
      </c>
      <c r="IL707">
        <v>0</v>
      </c>
      <c r="IM707">
        <v>0</v>
      </c>
      <c r="IN707">
        <v>0</v>
      </c>
      <c r="IO707">
        <v>0</v>
      </c>
      <c r="IP707">
        <v>0</v>
      </c>
    </row>
    <row r="708" spans="18:250" ht="16.5" hidden="1" customHeight="1">
      <c r="R708" s="95"/>
      <c r="S708" t="s">
        <v>1349</v>
      </c>
      <c r="T708">
        <v>2</v>
      </c>
      <c r="U708">
        <v>52</v>
      </c>
      <c r="V708" s="214" t="str">
        <f t="shared" si="13"/>
        <v>LTQ200252</v>
      </c>
      <c r="W708">
        <v>67238.399999999994</v>
      </c>
      <c r="X708">
        <v>134476.79999999999</v>
      </c>
      <c r="Y708">
        <v>201715.20000000001</v>
      </c>
      <c r="Z708">
        <v>268953.59999999998</v>
      </c>
      <c r="AA708">
        <v>336192</v>
      </c>
      <c r="AB708">
        <v>403430.40000000002</v>
      </c>
      <c r="AC708">
        <v>470668.79999999999</v>
      </c>
      <c r="AD708">
        <v>537907.19999999995</v>
      </c>
      <c r="AE708">
        <v>605145.59999999998</v>
      </c>
      <c r="AF708">
        <v>672384</v>
      </c>
      <c r="AG708">
        <v>739622.40000000002</v>
      </c>
      <c r="AH708">
        <v>806860.80000000005</v>
      </c>
      <c r="AI708">
        <v>874099.19999999995</v>
      </c>
      <c r="AJ708">
        <v>941337.59999999998</v>
      </c>
      <c r="AK708">
        <v>1008576</v>
      </c>
      <c r="AL708">
        <v>1075814.3999999999</v>
      </c>
      <c r="AM708">
        <v>1143052.8</v>
      </c>
      <c r="AN708">
        <v>1210291.2</v>
      </c>
      <c r="AO708">
        <v>1277529.6000000001</v>
      </c>
      <c r="AP708">
        <v>1344768</v>
      </c>
      <c r="AQ708">
        <v>1344768</v>
      </c>
      <c r="AR708">
        <v>1344768</v>
      </c>
      <c r="AS708">
        <v>1344768</v>
      </c>
      <c r="AT708">
        <v>1344768</v>
      </c>
      <c r="AU708">
        <v>1344768</v>
      </c>
      <c r="AV708">
        <v>1344768</v>
      </c>
      <c r="AW708">
        <v>1344768</v>
      </c>
      <c r="AX708">
        <v>1344768</v>
      </c>
      <c r="AY708">
        <v>1344768</v>
      </c>
      <c r="AZ708">
        <v>1344768</v>
      </c>
      <c r="BA708">
        <v>1344768</v>
      </c>
      <c r="BB708">
        <v>1344768</v>
      </c>
      <c r="BC708">
        <v>1344768</v>
      </c>
      <c r="BD708">
        <v>1344768</v>
      </c>
      <c r="BE708">
        <v>1344768</v>
      </c>
      <c r="BF708">
        <v>1344768</v>
      </c>
      <c r="BG708">
        <v>1344768</v>
      </c>
      <c r="BH708">
        <v>1344768</v>
      </c>
      <c r="BI708">
        <v>1344768</v>
      </c>
      <c r="BJ708">
        <v>1344768</v>
      </c>
      <c r="BK708">
        <v>1344768</v>
      </c>
      <c r="BL708">
        <v>1344768</v>
      </c>
      <c r="BM708">
        <v>1344768</v>
      </c>
      <c r="BN708">
        <v>1344768</v>
      </c>
      <c r="BO708">
        <v>1344768</v>
      </c>
      <c r="BP708">
        <v>1344768</v>
      </c>
      <c r="BQ708">
        <v>1344768</v>
      </c>
      <c r="BR708">
        <v>1344768</v>
      </c>
      <c r="BS708">
        <v>0</v>
      </c>
      <c r="BT708">
        <v>0</v>
      </c>
      <c r="BU708">
        <v>0</v>
      </c>
      <c r="BV708">
        <v>0</v>
      </c>
      <c r="BW708">
        <v>0</v>
      </c>
      <c r="BX708">
        <v>0</v>
      </c>
      <c r="BY708">
        <v>0</v>
      </c>
      <c r="BZ708">
        <v>0</v>
      </c>
      <c r="CA708">
        <v>0</v>
      </c>
      <c r="CB708">
        <v>0</v>
      </c>
      <c r="CC708">
        <v>0</v>
      </c>
      <c r="CD708">
        <v>0</v>
      </c>
      <c r="CE708">
        <v>0</v>
      </c>
      <c r="CF708">
        <v>0</v>
      </c>
      <c r="CG708">
        <v>0</v>
      </c>
      <c r="CH708">
        <v>0</v>
      </c>
      <c r="CI708">
        <v>0</v>
      </c>
      <c r="CJ708">
        <v>0</v>
      </c>
      <c r="CK708">
        <v>0</v>
      </c>
      <c r="CL708">
        <v>0</v>
      </c>
      <c r="CM708">
        <v>0</v>
      </c>
      <c r="CN708">
        <v>0</v>
      </c>
      <c r="CO708">
        <v>0</v>
      </c>
      <c r="CP708">
        <v>0</v>
      </c>
      <c r="CQ708">
        <v>0</v>
      </c>
      <c r="CR708">
        <v>0</v>
      </c>
      <c r="CS708">
        <v>0</v>
      </c>
      <c r="CT708">
        <v>0</v>
      </c>
      <c r="CU708">
        <v>0</v>
      </c>
      <c r="CV708">
        <v>0</v>
      </c>
      <c r="CW708">
        <v>0</v>
      </c>
      <c r="CX708">
        <v>0</v>
      </c>
      <c r="CY708">
        <v>0</v>
      </c>
      <c r="CZ708">
        <v>0</v>
      </c>
      <c r="DA708">
        <v>0</v>
      </c>
      <c r="DB708">
        <v>0</v>
      </c>
      <c r="DC708">
        <v>0</v>
      </c>
      <c r="DD708">
        <v>0</v>
      </c>
      <c r="DE708">
        <v>0</v>
      </c>
      <c r="DF708">
        <v>0</v>
      </c>
      <c r="DG708">
        <v>0</v>
      </c>
      <c r="DH708">
        <v>0</v>
      </c>
      <c r="DI708">
        <v>0</v>
      </c>
      <c r="DJ708">
        <v>0</v>
      </c>
      <c r="DK708">
        <v>0</v>
      </c>
      <c r="DL708">
        <v>0</v>
      </c>
      <c r="DM708">
        <v>0</v>
      </c>
      <c r="DN708">
        <v>0</v>
      </c>
      <c r="DO708">
        <v>0</v>
      </c>
      <c r="DP708">
        <v>0</v>
      </c>
      <c r="DQ708">
        <v>0</v>
      </c>
      <c r="DR708">
        <v>0</v>
      </c>
      <c r="DS708">
        <v>0</v>
      </c>
      <c r="DT708">
        <v>0</v>
      </c>
      <c r="DU708">
        <v>0</v>
      </c>
      <c r="DV708">
        <v>0</v>
      </c>
      <c r="DW708">
        <v>0</v>
      </c>
      <c r="DX708">
        <v>0</v>
      </c>
      <c r="DY708">
        <v>0</v>
      </c>
      <c r="DZ708">
        <v>0</v>
      </c>
      <c r="EA708">
        <v>0</v>
      </c>
      <c r="EB708">
        <v>0</v>
      </c>
      <c r="EC708">
        <v>0</v>
      </c>
      <c r="EE708" s="95"/>
      <c r="EF708" t="s">
        <v>1349</v>
      </c>
      <c r="EG708">
        <v>2</v>
      </c>
      <c r="EH708">
        <v>52</v>
      </c>
      <c r="EI708" s="216" t="str">
        <f t="shared" si="14"/>
        <v>LTQ200252</v>
      </c>
      <c r="EJ708">
        <v>0</v>
      </c>
      <c r="EK708">
        <v>0</v>
      </c>
      <c r="EL708">
        <v>0</v>
      </c>
      <c r="EM708">
        <v>0</v>
      </c>
      <c r="EN708">
        <v>0</v>
      </c>
      <c r="EO708">
        <v>0</v>
      </c>
      <c r="EP708">
        <v>0</v>
      </c>
      <c r="EQ708">
        <v>0</v>
      </c>
      <c r="ER708">
        <v>0</v>
      </c>
      <c r="ES708">
        <v>0</v>
      </c>
      <c r="ET708">
        <v>0</v>
      </c>
      <c r="EU708">
        <v>0</v>
      </c>
      <c r="EV708">
        <v>0</v>
      </c>
      <c r="EW708">
        <v>0</v>
      </c>
      <c r="EX708">
        <v>0</v>
      </c>
      <c r="EY708">
        <v>0</v>
      </c>
      <c r="EZ708">
        <v>0</v>
      </c>
      <c r="FA708">
        <v>0</v>
      </c>
      <c r="FB708">
        <v>0</v>
      </c>
      <c r="FC708">
        <v>0</v>
      </c>
      <c r="FD708">
        <v>0</v>
      </c>
      <c r="FE708">
        <v>0</v>
      </c>
      <c r="FF708">
        <v>0</v>
      </c>
      <c r="FG708">
        <v>0</v>
      </c>
      <c r="FH708">
        <v>0</v>
      </c>
      <c r="FI708">
        <v>0</v>
      </c>
      <c r="FJ708">
        <v>0</v>
      </c>
      <c r="FK708">
        <v>0</v>
      </c>
      <c r="FL708">
        <v>0</v>
      </c>
      <c r="FM708">
        <v>0</v>
      </c>
      <c r="FN708">
        <v>0</v>
      </c>
      <c r="FO708">
        <v>0</v>
      </c>
      <c r="FP708">
        <v>0</v>
      </c>
      <c r="FQ708">
        <v>0</v>
      </c>
      <c r="FR708">
        <v>0</v>
      </c>
      <c r="FS708">
        <v>0</v>
      </c>
      <c r="FT708">
        <v>0</v>
      </c>
      <c r="FU708">
        <v>0</v>
      </c>
      <c r="FV708">
        <v>0</v>
      </c>
      <c r="FW708">
        <v>0</v>
      </c>
      <c r="FX708">
        <v>0</v>
      </c>
      <c r="FY708">
        <v>0</v>
      </c>
      <c r="FZ708">
        <v>0</v>
      </c>
      <c r="GA708">
        <v>0</v>
      </c>
      <c r="GB708">
        <v>0</v>
      </c>
      <c r="GC708">
        <v>0</v>
      </c>
      <c r="GD708">
        <v>0</v>
      </c>
      <c r="GE708">
        <v>1344768</v>
      </c>
      <c r="GF708">
        <v>0</v>
      </c>
      <c r="GG708">
        <v>0</v>
      </c>
      <c r="GH708">
        <v>0</v>
      </c>
      <c r="GI708">
        <v>0</v>
      </c>
      <c r="GJ708">
        <v>0</v>
      </c>
      <c r="GK708">
        <v>0</v>
      </c>
      <c r="GL708">
        <v>0</v>
      </c>
      <c r="GM708">
        <v>0</v>
      </c>
      <c r="GN708">
        <v>0</v>
      </c>
      <c r="GO708">
        <v>0</v>
      </c>
      <c r="GP708">
        <v>0</v>
      </c>
      <c r="GQ708">
        <v>0</v>
      </c>
      <c r="GR708">
        <v>0</v>
      </c>
      <c r="GS708">
        <v>0</v>
      </c>
      <c r="GT708">
        <v>0</v>
      </c>
      <c r="GU708">
        <v>0</v>
      </c>
      <c r="GV708">
        <v>0</v>
      </c>
      <c r="GW708">
        <v>0</v>
      </c>
      <c r="GX708">
        <v>0</v>
      </c>
      <c r="GY708">
        <v>0</v>
      </c>
      <c r="GZ708">
        <v>0</v>
      </c>
      <c r="HA708">
        <v>0</v>
      </c>
      <c r="HB708">
        <v>0</v>
      </c>
      <c r="HC708">
        <v>0</v>
      </c>
      <c r="HD708">
        <v>0</v>
      </c>
      <c r="HE708">
        <v>0</v>
      </c>
      <c r="HF708">
        <v>0</v>
      </c>
      <c r="HG708">
        <v>0</v>
      </c>
      <c r="HH708">
        <v>0</v>
      </c>
      <c r="HI708">
        <v>0</v>
      </c>
      <c r="HJ708">
        <v>0</v>
      </c>
      <c r="HK708">
        <v>0</v>
      </c>
      <c r="HL708">
        <v>0</v>
      </c>
      <c r="HM708">
        <v>0</v>
      </c>
      <c r="HN708">
        <v>0</v>
      </c>
      <c r="HO708">
        <v>0</v>
      </c>
      <c r="HP708">
        <v>0</v>
      </c>
      <c r="HQ708">
        <v>0</v>
      </c>
      <c r="HR708">
        <v>0</v>
      </c>
      <c r="HS708">
        <v>0</v>
      </c>
      <c r="HT708">
        <v>0</v>
      </c>
      <c r="HU708">
        <v>0</v>
      </c>
      <c r="HV708">
        <v>0</v>
      </c>
      <c r="HW708">
        <v>0</v>
      </c>
      <c r="HX708">
        <v>0</v>
      </c>
      <c r="HY708">
        <v>0</v>
      </c>
      <c r="HZ708">
        <v>0</v>
      </c>
      <c r="IA708">
        <v>0</v>
      </c>
      <c r="IB708">
        <v>0</v>
      </c>
      <c r="IC708">
        <v>0</v>
      </c>
      <c r="ID708">
        <v>0</v>
      </c>
      <c r="IE708">
        <v>0</v>
      </c>
      <c r="IF708">
        <v>0</v>
      </c>
      <c r="IG708">
        <v>0</v>
      </c>
      <c r="IH708">
        <v>0</v>
      </c>
      <c r="II708">
        <v>0</v>
      </c>
      <c r="IJ708">
        <v>0</v>
      </c>
      <c r="IK708">
        <v>0</v>
      </c>
      <c r="IL708">
        <v>0</v>
      </c>
      <c r="IM708">
        <v>0</v>
      </c>
      <c r="IN708">
        <v>0</v>
      </c>
      <c r="IO708">
        <v>0</v>
      </c>
      <c r="IP708">
        <v>0</v>
      </c>
    </row>
    <row r="709" spans="18:250" ht="16.5" hidden="1" customHeight="1">
      <c r="R709" s="95"/>
      <c r="S709" t="s">
        <v>1349</v>
      </c>
      <c r="T709">
        <v>2</v>
      </c>
      <c r="U709">
        <v>53</v>
      </c>
      <c r="V709" s="214" t="str">
        <f t="shared" si="13"/>
        <v>LTQ200253</v>
      </c>
      <c r="W709">
        <v>70359.600000000006</v>
      </c>
      <c r="X709">
        <v>140719.20000000001</v>
      </c>
      <c r="Y709">
        <v>211078.8</v>
      </c>
      <c r="Z709">
        <v>281438.40000000002</v>
      </c>
      <c r="AA709">
        <v>351798</v>
      </c>
      <c r="AB709">
        <v>422157.6</v>
      </c>
      <c r="AC709">
        <v>492517.2</v>
      </c>
      <c r="AD709">
        <v>562876.80000000005</v>
      </c>
      <c r="AE709">
        <v>633236.4</v>
      </c>
      <c r="AF709">
        <v>703596</v>
      </c>
      <c r="AG709">
        <v>773955.6</v>
      </c>
      <c r="AH709">
        <v>844315.2</v>
      </c>
      <c r="AI709">
        <v>914674.8</v>
      </c>
      <c r="AJ709">
        <v>985034.4</v>
      </c>
      <c r="AK709">
        <v>1055394</v>
      </c>
      <c r="AL709">
        <v>1125753.6000000001</v>
      </c>
      <c r="AM709">
        <v>1196113.2</v>
      </c>
      <c r="AN709">
        <v>1266472.8</v>
      </c>
      <c r="AO709">
        <v>1336832.3999999999</v>
      </c>
      <c r="AP709">
        <v>1407192</v>
      </c>
      <c r="AQ709">
        <v>1407192</v>
      </c>
      <c r="AR709">
        <v>1407192</v>
      </c>
      <c r="AS709">
        <v>1407192</v>
      </c>
      <c r="AT709">
        <v>1407192</v>
      </c>
      <c r="AU709">
        <v>1407192</v>
      </c>
      <c r="AV709">
        <v>1407192</v>
      </c>
      <c r="AW709">
        <v>1407192</v>
      </c>
      <c r="AX709">
        <v>1407192</v>
      </c>
      <c r="AY709">
        <v>1407192</v>
      </c>
      <c r="AZ709">
        <v>1407192</v>
      </c>
      <c r="BA709">
        <v>1407192</v>
      </c>
      <c r="BB709">
        <v>1407192</v>
      </c>
      <c r="BC709">
        <v>1407192</v>
      </c>
      <c r="BD709">
        <v>1407192</v>
      </c>
      <c r="BE709">
        <v>1407192</v>
      </c>
      <c r="BF709">
        <v>1407192</v>
      </c>
      <c r="BG709">
        <v>1407192</v>
      </c>
      <c r="BH709">
        <v>1407192</v>
      </c>
      <c r="BI709">
        <v>1407192</v>
      </c>
      <c r="BJ709">
        <v>1407192</v>
      </c>
      <c r="BK709">
        <v>1407192</v>
      </c>
      <c r="BL709">
        <v>1407192</v>
      </c>
      <c r="BM709">
        <v>1407192</v>
      </c>
      <c r="BN709">
        <v>1407192</v>
      </c>
      <c r="BO709">
        <v>1407192</v>
      </c>
      <c r="BP709">
        <v>1407192</v>
      </c>
      <c r="BQ709">
        <v>1407192</v>
      </c>
      <c r="BR709">
        <v>0</v>
      </c>
      <c r="BS709">
        <v>0</v>
      </c>
      <c r="BT709">
        <v>0</v>
      </c>
      <c r="BU709">
        <v>0</v>
      </c>
      <c r="BV709">
        <v>0</v>
      </c>
      <c r="BW709">
        <v>0</v>
      </c>
      <c r="BX709">
        <v>0</v>
      </c>
      <c r="BY709">
        <v>0</v>
      </c>
      <c r="BZ709">
        <v>0</v>
      </c>
      <c r="CA709">
        <v>0</v>
      </c>
      <c r="CB709">
        <v>0</v>
      </c>
      <c r="CC709">
        <v>0</v>
      </c>
      <c r="CD709">
        <v>0</v>
      </c>
      <c r="CE709">
        <v>0</v>
      </c>
      <c r="CF709">
        <v>0</v>
      </c>
      <c r="CG709">
        <v>0</v>
      </c>
      <c r="CH709">
        <v>0</v>
      </c>
      <c r="CI709">
        <v>0</v>
      </c>
      <c r="CJ709">
        <v>0</v>
      </c>
      <c r="CK709">
        <v>0</v>
      </c>
      <c r="CL709">
        <v>0</v>
      </c>
      <c r="CM709">
        <v>0</v>
      </c>
      <c r="CN709">
        <v>0</v>
      </c>
      <c r="CO709">
        <v>0</v>
      </c>
      <c r="CP709">
        <v>0</v>
      </c>
      <c r="CQ709">
        <v>0</v>
      </c>
      <c r="CR709">
        <v>0</v>
      </c>
      <c r="CS709">
        <v>0</v>
      </c>
      <c r="CT709">
        <v>0</v>
      </c>
      <c r="CU709">
        <v>0</v>
      </c>
      <c r="CV709">
        <v>0</v>
      </c>
      <c r="CW709">
        <v>0</v>
      </c>
      <c r="CX709">
        <v>0</v>
      </c>
      <c r="CY709">
        <v>0</v>
      </c>
      <c r="CZ709">
        <v>0</v>
      </c>
      <c r="DA709">
        <v>0</v>
      </c>
      <c r="DB709">
        <v>0</v>
      </c>
      <c r="DC709">
        <v>0</v>
      </c>
      <c r="DD709">
        <v>0</v>
      </c>
      <c r="DE709">
        <v>0</v>
      </c>
      <c r="DF709">
        <v>0</v>
      </c>
      <c r="DG709">
        <v>0</v>
      </c>
      <c r="DH709">
        <v>0</v>
      </c>
      <c r="DI709">
        <v>0</v>
      </c>
      <c r="DJ709">
        <v>0</v>
      </c>
      <c r="DK709">
        <v>0</v>
      </c>
      <c r="DL709">
        <v>0</v>
      </c>
      <c r="DM709">
        <v>0</v>
      </c>
      <c r="DN709">
        <v>0</v>
      </c>
      <c r="DO709">
        <v>0</v>
      </c>
      <c r="DP709">
        <v>0</v>
      </c>
      <c r="DQ709">
        <v>0</v>
      </c>
      <c r="DR709">
        <v>0</v>
      </c>
      <c r="DS709">
        <v>0</v>
      </c>
      <c r="DT709">
        <v>0</v>
      </c>
      <c r="DU709">
        <v>0</v>
      </c>
      <c r="DV709">
        <v>0</v>
      </c>
      <c r="DW709">
        <v>0</v>
      </c>
      <c r="DX709">
        <v>0</v>
      </c>
      <c r="DY709">
        <v>0</v>
      </c>
      <c r="DZ709">
        <v>0</v>
      </c>
      <c r="EA709">
        <v>0</v>
      </c>
      <c r="EB709">
        <v>0</v>
      </c>
      <c r="EC709">
        <v>0</v>
      </c>
      <c r="EE709" s="95"/>
      <c r="EF709" t="s">
        <v>1349</v>
      </c>
      <c r="EG709">
        <v>2</v>
      </c>
      <c r="EH709">
        <v>53</v>
      </c>
      <c r="EI709" s="216" t="str">
        <f t="shared" si="14"/>
        <v>LTQ200253</v>
      </c>
      <c r="EJ709">
        <v>0</v>
      </c>
      <c r="EK709">
        <v>0</v>
      </c>
      <c r="EL709">
        <v>0</v>
      </c>
      <c r="EM709">
        <v>0</v>
      </c>
      <c r="EN709">
        <v>0</v>
      </c>
      <c r="EO709">
        <v>0</v>
      </c>
      <c r="EP709">
        <v>0</v>
      </c>
      <c r="EQ709">
        <v>0</v>
      </c>
      <c r="ER709">
        <v>0</v>
      </c>
      <c r="ES709">
        <v>0</v>
      </c>
      <c r="ET709">
        <v>0</v>
      </c>
      <c r="EU709">
        <v>0</v>
      </c>
      <c r="EV709">
        <v>0</v>
      </c>
      <c r="EW709">
        <v>0</v>
      </c>
      <c r="EX709">
        <v>0</v>
      </c>
      <c r="EY709">
        <v>0</v>
      </c>
      <c r="EZ709">
        <v>0</v>
      </c>
      <c r="FA709">
        <v>0</v>
      </c>
      <c r="FB709">
        <v>0</v>
      </c>
      <c r="FC709">
        <v>0</v>
      </c>
      <c r="FD709">
        <v>0</v>
      </c>
      <c r="FE709">
        <v>0</v>
      </c>
      <c r="FF709">
        <v>0</v>
      </c>
      <c r="FG709">
        <v>0</v>
      </c>
      <c r="FH709">
        <v>0</v>
      </c>
      <c r="FI709">
        <v>0</v>
      </c>
      <c r="FJ709">
        <v>0</v>
      </c>
      <c r="FK709">
        <v>0</v>
      </c>
      <c r="FL709">
        <v>0</v>
      </c>
      <c r="FM709">
        <v>0</v>
      </c>
      <c r="FN709">
        <v>0</v>
      </c>
      <c r="FO709">
        <v>0</v>
      </c>
      <c r="FP709">
        <v>0</v>
      </c>
      <c r="FQ709">
        <v>0</v>
      </c>
      <c r="FR709">
        <v>0</v>
      </c>
      <c r="FS709">
        <v>0</v>
      </c>
      <c r="FT709">
        <v>0</v>
      </c>
      <c r="FU709">
        <v>0</v>
      </c>
      <c r="FV709">
        <v>0</v>
      </c>
      <c r="FW709">
        <v>0</v>
      </c>
      <c r="FX709">
        <v>0</v>
      </c>
      <c r="FY709">
        <v>0</v>
      </c>
      <c r="FZ709">
        <v>0</v>
      </c>
      <c r="GA709">
        <v>0</v>
      </c>
      <c r="GB709">
        <v>0</v>
      </c>
      <c r="GC709">
        <v>0</v>
      </c>
      <c r="GD709">
        <v>1407192</v>
      </c>
      <c r="GE709">
        <v>0</v>
      </c>
      <c r="GF709">
        <v>0</v>
      </c>
      <c r="GG709">
        <v>0</v>
      </c>
      <c r="GH709">
        <v>0</v>
      </c>
      <c r="GI709">
        <v>0</v>
      </c>
      <c r="GJ709">
        <v>0</v>
      </c>
      <c r="GK709">
        <v>0</v>
      </c>
      <c r="GL709">
        <v>0</v>
      </c>
      <c r="GM709">
        <v>0</v>
      </c>
      <c r="GN709">
        <v>0</v>
      </c>
      <c r="GO709">
        <v>0</v>
      </c>
      <c r="GP709">
        <v>0</v>
      </c>
      <c r="GQ709">
        <v>0</v>
      </c>
      <c r="GR709">
        <v>0</v>
      </c>
      <c r="GS709">
        <v>0</v>
      </c>
      <c r="GT709">
        <v>0</v>
      </c>
      <c r="GU709">
        <v>0</v>
      </c>
      <c r="GV709">
        <v>0</v>
      </c>
      <c r="GW709">
        <v>0</v>
      </c>
      <c r="GX709">
        <v>0</v>
      </c>
      <c r="GY709">
        <v>0</v>
      </c>
      <c r="GZ709">
        <v>0</v>
      </c>
      <c r="HA709">
        <v>0</v>
      </c>
      <c r="HB709">
        <v>0</v>
      </c>
      <c r="HC709">
        <v>0</v>
      </c>
      <c r="HD709">
        <v>0</v>
      </c>
      <c r="HE709">
        <v>0</v>
      </c>
      <c r="HF709">
        <v>0</v>
      </c>
      <c r="HG709">
        <v>0</v>
      </c>
      <c r="HH709">
        <v>0</v>
      </c>
      <c r="HI709">
        <v>0</v>
      </c>
      <c r="HJ709">
        <v>0</v>
      </c>
      <c r="HK709">
        <v>0</v>
      </c>
      <c r="HL709">
        <v>0</v>
      </c>
      <c r="HM709">
        <v>0</v>
      </c>
      <c r="HN709">
        <v>0</v>
      </c>
      <c r="HO709">
        <v>0</v>
      </c>
      <c r="HP709">
        <v>0</v>
      </c>
      <c r="HQ709">
        <v>0</v>
      </c>
      <c r="HR709">
        <v>0</v>
      </c>
      <c r="HS709">
        <v>0</v>
      </c>
      <c r="HT709">
        <v>0</v>
      </c>
      <c r="HU709">
        <v>0</v>
      </c>
      <c r="HV709">
        <v>0</v>
      </c>
      <c r="HW709">
        <v>0</v>
      </c>
      <c r="HX709">
        <v>0</v>
      </c>
      <c r="HY709">
        <v>0</v>
      </c>
      <c r="HZ709">
        <v>0</v>
      </c>
      <c r="IA709">
        <v>0</v>
      </c>
      <c r="IB709">
        <v>0</v>
      </c>
      <c r="IC709">
        <v>0</v>
      </c>
      <c r="ID709">
        <v>0</v>
      </c>
      <c r="IE709">
        <v>0</v>
      </c>
      <c r="IF709">
        <v>0</v>
      </c>
      <c r="IG709">
        <v>0</v>
      </c>
      <c r="IH709">
        <v>0</v>
      </c>
      <c r="II709">
        <v>0</v>
      </c>
      <c r="IJ709">
        <v>0</v>
      </c>
      <c r="IK709">
        <v>0</v>
      </c>
      <c r="IL709">
        <v>0</v>
      </c>
      <c r="IM709">
        <v>0</v>
      </c>
      <c r="IN709">
        <v>0</v>
      </c>
      <c r="IO709">
        <v>0</v>
      </c>
      <c r="IP709">
        <v>0</v>
      </c>
    </row>
    <row r="710" spans="18:250" ht="16.5" hidden="1" customHeight="1">
      <c r="R710" s="95"/>
      <c r="S710" t="s">
        <v>1349</v>
      </c>
      <c r="T710">
        <v>2</v>
      </c>
      <c r="U710">
        <v>54</v>
      </c>
      <c r="V710" s="214" t="str">
        <f t="shared" si="13"/>
        <v>LTQ200254</v>
      </c>
      <c r="W710">
        <v>73378.8</v>
      </c>
      <c r="X710">
        <v>146757.6</v>
      </c>
      <c r="Y710">
        <v>220136.4</v>
      </c>
      <c r="Z710">
        <v>293515.2</v>
      </c>
      <c r="AA710">
        <v>366894</v>
      </c>
      <c r="AB710">
        <v>440272.8</v>
      </c>
      <c r="AC710">
        <v>513651.6</v>
      </c>
      <c r="AD710">
        <v>587030.4</v>
      </c>
      <c r="AE710">
        <v>660409.19999999995</v>
      </c>
      <c r="AF710">
        <v>733788</v>
      </c>
      <c r="AG710">
        <v>807166.8</v>
      </c>
      <c r="AH710">
        <v>880545.6</v>
      </c>
      <c r="AI710">
        <v>953924.4</v>
      </c>
      <c r="AJ710">
        <v>1027303.2</v>
      </c>
      <c r="AK710">
        <v>1100682</v>
      </c>
      <c r="AL710">
        <v>1174060.8</v>
      </c>
      <c r="AM710">
        <v>1247439.6000000001</v>
      </c>
      <c r="AN710">
        <v>1320818.3999999999</v>
      </c>
      <c r="AO710">
        <v>1394197.2</v>
      </c>
      <c r="AP710">
        <v>1467576</v>
      </c>
      <c r="AQ710">
        <v>1467576</v>
      </c>
      <c r="AR710">
        <v>1467576</v>
      </c>
      <c r="AS710">
        <v>1467576</v>
      </c>
      <c r="AT710">
        <v>1467576</v>
      </c>
      <c r="AU710">
        <v>1467576</v>
      </c>
      <c r="AV710">
        <v>1467576</v>
      </c>
      <c r="AW710">
        <v>1467576</v>
      </c>
      <c r="AX710">
        <v>1467576</v>
      </c>
      <c r="AY710">
        <v>1467576</v>
      </c>
      <c r="AZ710">
        <v>1467576</v>
      </c>
      <c r="BA710">
        <v>1467576</v>
      </c>
      <c r="BB710">
        <v>1467576</v>
      </c>
      <c r="BC710">
        <v>1467576</v>
      </c>
      <c r="BD710">
        <v>1467576</v>
      </c>
      <c r="BE710">
        <v>1467576</v>
      </c>
      <c r="BF710">
        <v>1467576</v>
      </c>
      <c r="BG710">
        <v>1467576</v>
      </c>
      <c r="BH710">
        <v>1467576</v>
      </c>
      <c r="BI710">
        <v>1467576</v>
      </c>
      <c r="BJ710">
        <v>1467576</v>
      </c>
      <c r="BK710">
        <v>1467576</v>
      </c>
      <c r="BL710">
        <v>1467576</v>
      </c>
      <c r="BM710">
        <v>1467576</v>
      </c>
      <c r="BN710">
        <v>1467576</v>
      </c>
      <c r="BO710">
        <v>1467576</v>
      </c>
      <c r="BP710">
        <v>1467576</v>
      </c>
      <c r="BQ710">
        <v>0</v>
      </c>
      <c r="BR710">
        <v>0</v>
      </c>
      <c r="BS710">
        <v>0</v>
      </c>
      <c r="BT710">
        <v>0</v>
      </c>
      <c r="BU710">
        <v>0</v>
      </c>
      <c r="BV710">
        <v>0</v>
      </c>
      <c r="BW710">
        <v>0</v>
      </c>
      <c r="BX710">
        <v>0</v>
      </c>
      <c r="BY710">
        <v>0</v>
      </c>
      <c r="BZ710">
        <v>0</v>
      </c>
      <c r="CA710">
        <v>0</v>
      </c>
      <c r="CB710">
        <v>0</v>
      </c>
      <c r="CC710">
        <v>0</v>
      </c>
      <c r="CD710">
        <v>0</v>
      </c>
      <c r="CE710">
        <v>0</v>
      </c>
      <c r="CF710">
        <v>0</v>
      </c>
      <c r="CG710">
        <v>0</v>
      </c>
      <c r="CH710">
        <v>0</v>
      </c>
      <c r="CI710">
        <v>0</v>
      </c>
      <c r="CJ710">
        <v>0</v>
      </c>
      <c r="CK710">
        <v>0</v>
      </c>
      <c r="CL710">
        <v>0</v>
      </c>
      <c r="CM710">
        <v>0</v>
      </c>
      <c r="CN710">
        <v>0</v>
      </c>
      <c r="CO710">
        <v>0</v>
      </c>
      <c r="CP710">
        <v>0</v>
      </c>
      <c r="CQ710">
        <v>0</v>
      </c>
      <c r="CR710">
        <v>0</v>
      </c>
      <c r="CS710">
        <v>0</v>
      </c>
      <c r="CT710">
        <v>0</v>
      </c>
      <c r="CU710">
        <v>0</v>
      </c>
      <c r="CV710">
        <v>0</v>
      </c>
      <c r="CW710">
        <v>0</v>
      </c>
      <c r="CX710">
        <v>0</v>
      </c>
      <c r="CY710">
        <v>0</v>
      </c>
      <c r="CZ710">
        <v>0</v>
      </c>
      <c r="DA710">
        <v>0</v>
      </c>
      <c r="DB710">
        <v>0</v>
      </c>
      <c r="DC710">
        <v>0</v>
      </c>
      <c r="DD710">
        <v>0</v>
      </c>
      <c r="DE710">
        <v>0</v>
      </c>
      <c r="DF710">
        <v>0</v>
      </c>
      <c r="DG710">
        <v>0</v>
      </c>
      <c r="DH710">
        <v>0</v>
      </c>
      <c r="DI710">
        <v>0</v>
      </c>
      <c r="DJ710">
        <v>0</v>
      </c>
      <c r="DK710">
        <v>0</v>
      </c>
      <c r="DL710">
        <v>0</v>
      </c>
      <c r="DM710">
        <v>0</v>
      </c>
      <c r="DN710">
        <v>0</v>
      </c>
      <c r="DO710">
        <v>0</v>
      </c>
      <c r="DP710">
        <v>0</v>
      </c>
      <c r="DQ710">
        <v>0</v>
      </c>
      <c r="DR710">
        <v>0</v>
      </c>
      <c r="DS710">
        <v>0</v>
      </c>
      <c r="DT710">
        <v>0</v>
      </c>
      <c r="DU710">
        <v>0</v>
      </c>
      <c r="DV710">
        <v>0</v>
      </c>
      <c r="DW710">
        <v>0</v>
      </c>
      <c r="DX710">
        <v>0</v>
      </c>
      <c r="DY710">
        <v>0</v>
      </c>
      <c r="DZ710">
        <v>0</v>
      </c>
      <c r="EA710">
        <v>0</v>
      </c>
      <c r="EB710">
        <v>0</v>
      </c>
      <c r="EC710">
        <v>0</v>
      </c>
      <c r="EE710" s="95"/>
      <c r="EF710" t="s">
        <v>1349</v>
      </c>
      <c r="EG710">
        <v>2</v>
      </c>
      <c r="EH710">
        <v>54</v>
      </c>
      <c r="EI710" s="216" t="str">
        <f t="shared" si="14"/>
        <v>LTQ200254</v>
      </c>
      <c r="EJ710">
        <v>0</v>
      </c>
      <c r="EK710">
        <v>0</v>
      </c>
      <c r="EL710">
        <v>0</v>
      </c>
      <c r="EM710">
        <v>0</v>
      </c>
      <c r="EN710">
        <v>0</v>
      </c>
      <c r="EO710">
        <v>0</v>
      </c>
      <c r="EP710">
        <v>0</v>
      </c>
      <c r="EQ710">
        <v>0</v>
      </c>
      <c r="ER710">
        <v>0</v>
      </c>
      <c r="ES710">
        <v>0</v>
      </c>
      <c r="ET710">
        <v>0</v>
      </c>
      <c r="EU710">
        <v>0</v>
      </c>
      <c r="EV710">
        <v>0</v>
      </c>
      <c r="EW710">
        <v>0</v>
      </c>
      <c r="EX710">
        <v>0</v>
      </c>
      <c r="EY710">
        <v>0</v>
      </c>
      <c r="EZ710">
        <v>0</v>
      </c>
      <c r="FA710">
        <v>0</v>
      </c>
      <c r="FB710">
        <v>0</v>
      </c>
      <c r="FC710">
        <v>0</v>
      </c>
      <c r="FD710">
        <v>0</v>
      </c>
      <c r="FE710">
        <v>0</v>
      </c>
      <c r="FF710">
        <v>0</v>
      </c>
      <c r="FG710">
        <v>0</v>
      </c>
      <c r="FH710">
        <v>0</v>
      </c>
      <c r="FI710">
        <v>0</v>
      </c>
      <c r="FJ710">
        <v>0</v>
      </c>
      <c r="FK710">
        <v>0</v>
      </c>
      <c r="FL710">
        <v>0</v>
      </c>
      <c r="FM710">
        <v>0</v>
      </c>
      <c r="FN710">
        <v>0</v>
      </c>
      <c r="FO710">
        <v>0</v>
      </c>
      <c r="FP710">
        <v>0</v>
      </c>
      <c r="FQ710">
        <v>0</v>
      </c>
      <c r="FR710">
        <v>0</v>
      </c>
      <c r="FS710">
        <v>0</v>
      </c>
      <c r="FT710">
        <v>0</v>
      </c>
      <c r="FU710">
        <v>0</v>
      </c>
      <c r="FV710">
        <v>0</v>
      </c>
      <c r="FW710">
        <v>0</v>
      </c>
      <c r="FX710">
        <v>0</v>
      </c>
      <c r="FY710">
        <v>0</v>
      </c>
      <c r="FZ710">
        <v>0</v>
      </c>
      <c r="GA710">
        <v>0</v>
      </c>
      <c r="GB710">
        <v>0</v>
      </c>
      <c r="GC710">
        <v>1467576</v>
      </c>
      <c r="GD710">
        <v>0</v>
      </c>
      <c r="GE710">
        <v>0</v>
      </c>
      <c r="GF710">
        <v>0</v>
      </c>
      <c r="GG710">
        <v>0</v>
      </c>
      <c r="GH710">
        <v>0</v>
      </c>
      <c r="GI710">
        <v>0</v>
      </c>
      <c r="GJ710">
        <v>0</v>
      </c>
      <c r="GK710">
        <v>0</v>
      </c>
      <c r="GL710">
        <v>0</v>
      </c>
      <c r="GM710">
        <v>0</v>
      </c>
      <c r="GN710">
        <v>0</v>
      </c>
      <c r="GO710">
        <v>0</v>
      </c>
      <c r="GP710">
        <v>0</v>
      </c>
      <c r="GQ710">
        <v>0</v>
      </c>
      <c r="GR710">
        <v>0</v>
      </c>
      <c r="GS710">
        <v>0</v>
      </c>
      <c r="GT710">
        <v>0</v>
      </c>
      <c r="GU710">
        <v>0</v>
      </c>
      <c r="GV710">
        <v>0</v>
      </c>
      <c r="GW710">
        <v>0</v>
      </c>
      <c r="GX710">
        <v>0</v>
      </c>
      <c r="GY710">
        <v>0</v>
      </c>
      <c r="GZ710">
        <v>0</v>
      </c>
      <c r="HA710">
        <v>0</v>
      </c>
      <c r="HB710">
        <v>0</v>
      </c>
      <c r="HC710">
        <v>0</v>
      </c>
      <c r="HD710">
        <v>0</v>
      </c>
      <c r="HE710">
        <v>0</v>
      </c>
      <c r="HF710">
        <v>0</v>
      </c>
      <c r="HG710">
        <v>0</v>
      </c>
      <c r="HH710">
        <v>0</v>
      </c>
      <c r="HI710">
        <v>0</v>
      </c>
      <c r="HJ710">
        <v>0</v>
      </c>
      <c r="HK710">
        <v>0</v>
      </c>
      <c r="HL710">
        <v>0</v>
      </c>
      <c r="HM710">
        <v>0</v>
      </c>
      <c r="HN710">
        <v>0</v>
      </c>
      <c r="HO710">
        <v>0</v>
      </c>
      <c r="HP710">
        <v>0</v>
      </c>
      <c r="HQ710">
        <v>0</v>
      </c>
      <c r="HR710">
        <v>0</v>
      </c>
      <c r="HS710">
        <v>0</v>
      </c>
      <c r="HT710">
        <v>0</v>
      </c>
      <c r="HU710">
        <v>0</v>
      </c>
      <c r="HV710">
        <v>0</v>
      </c>
      <c r="HW710">
        <v>0</v>
      </c>
      <c r="HX710">
        <v>0</v>
      </c>
      <c r="HY710">
        <v>0</v>
      </c>
      <c r="HZ710">
        <v>0</v>
      </c>
      <c r="IA710">
        <v>0</v>
      </c>
      <c r="IB710">
        <v>0</v>
      </c>
      <c r="IC710">
        <v>0</v>
      </c>
      <c r="ID710">
        <v>0</v>
      </c>
      <c r="IE710">
        <v>0</v>
      </c>
      <c r="IF710">
        <v>0</v>
      </c>
      <c r="IG710">
        <v>0</v>
      </c>
      <c r="IH710">
        <v>0</v>
      </c>
      <c r="II710">
        <v>0</v>
      </c>
      <c r="IJ710">
        <v>0</v>
      </c>
      <c r="IK710">
        <v>0</v>
      </c>
      <c r="IL710">
        <v>0</v>
      </c>
      <c r="IM710">
        <v>0</v>
      </c>
      <c r="IN710">
        <v>0</v>
      </c>
      <c r="IO710">
        <v>0</v>
      </c>
      <c r="IP710">
        <v>0</v>
      </c>
    </row>
    <row r="711" spans="18:250" ht="16.5" hidden="1" customHeight="1">
      <c r="R711" s="95"/>
      <c r="S711" t="s">
        <v>1349</v>
      </c>
      <c r="T711">
        <v>2</v>
      </c>
      <c r="U711">
        <v>55</v>
      </c>
      <c r="V711" s="214" t="str">
        <f t="shared" si="13"/>
        <v>LTQ200255</v>
      </c>
      <c r="W711">
        <v>76602</v>
      </c>
      <c r="X711">
        <v>153204</v>
      </c>
      <c r="Y711">
        <v>229806</v>
      </c>
      <c r="Z711">
        <v>306408</v>
      </c>
      <c r="AA711">
        <v>383010</v>
      </c>
      <c r="AB711">
        <v>459612</v>
      </c>
      <c r="AC711">
        <v>536214</v>
      </c>
      <c r="AD711">
        <v>612816</v>
      </c>
      <c r="AE711">
        <v>689418</v>
      </c>
      <c r="AF711">
        <v>766020</v>
      </c>
      <c r="AG711">
        <v>842622</v>
      </c>
      <c r="AH711">
        <v>919224</v>
      </c>
      <c r="AI711">
        <v>995826</v>
      </c>
      <c r="AJ711">
        <v>1072428</v>
      </c>
      <c r="AK711">
        <v>1149030</v>
      </c>
      <c r="AL711">
        <v>1225632</v>
      </c>
      <c r="AM711">
        <v>1302234</v>
      </c>
      <c r="AN711">
        <v>1378836</v>
      </c>
      <c r="AO711">
        <v>1455438</v>
      </c>
      <c r="AP711">
        <v>1532040</v>
      </c>
      <c r="AQ711">
        <v>1532040</v>
      </c>
      <c r="AR711">
        <v>1532040</v>
      </c>
      <c r="AS711">
        <v>1532040</v>
      </c>
      <c r="AT711">
        <v>1532040</v>
      </c>
      <c r="AU711">
        <v>1532040</v>
      </c>
      <c r="AV711">
        <v>1532040</v>
      </c>
      <c r="AW711">
        <v>1532040</v>
      </c>
      <c r="AX711">
        <v>1532040</v>
      </c>
      <c r="AY711">
        <v>1532040</v>
      </c>
      <c r="AZ711">
        <v>1532040</v>
      </c>
      <c r="BA711">
        <v>1532040</v>
      </c>
      <c r="BB711">
        <v>1532040</v>
      </c>
      <c r="BC711">
        <v>1532040</v>
      </c>
      <c r="BD711">
        <v>1532040</v>
      </c>
      <c r="BE711">
        <v>1532040</v>
      </c>
      <c r="BF711">
        <v>1532040</v>
      </c>
      <c r="BG711">
        <v>1532040</v>
      </c>
      <c r="BH711">
        <v>1532040</v>
      </c>
      <c r="BI711">
        <v>1532040</v>
      </c>
      <c r="BJ711">
        <v>1532040</v>
      </c>
      <c r="BK711">
        <v>1532040</v>
      </c>
      <c r="BL711">
        <v>1532040</v>
      </c>
      <c r="BM711">
        <v>1532040</v>
      </c>
      <c r="BN711">
        <v>1532040</v>
      </c>
      <c r="BO711">
        <v>1532040</v>
      </c>
      <c r="BP711">
        <v>0</v>
      </c>
      <c r="BQ711">
        <v>0</v>
      </c>
      <c r="BR711">
        <v>0</v>
      </c>
      <c r="BS711">
        <v>0</v>
      </c>
      <c r="BT711">
        <v>0</v>
      </c>
      <c r="BU711">
        <v>0</v>
      </c>
      <c r="BV711">
        <v>0</v>
      </c>
      <c r="BW711">
        <v>0</v>
      </c>
      <c r="BX711">
        <v>0</v>
      </c>
      <c r="BY711">
        <v>0</v>
      </c>
      <c r="BZ711">
        <v>0</v>
      </c>
      <c r="CA711">
        <v>0</v>
      </c>
      <c r="CB711">
        <v>0</v>
      </c>
      <c r="CC711">
        <v>0</v>
      </c>
      <c r="CD711">
        <v>0</v>
      </c>
      <c r="CE711">
        <v>0</v>
      </c>
      <c r="CF711">
        <v>0</v>
      </c>
      <c r="CG711">
        <v>0</v>
      </c>
      <c r="CH711">
        <v>0</v>
      </c>
      <c r="CI711">
        <v>0</v>
      </c>
      <c r="CJ711">
        <v>0</v>
      </c>
      <c r="CK711">
        <v>0</v>
      </c>
      <c r="CL711">
        <v>0</v>
      </c>
      <c r="CM711">
        <v>0</v>
      </c>
      <c r="CN711">
        <v>0</v>
      </c>
      <c r="CO711">
        <v>0</v>
      </c>
      <c r="CP711">
        <v>0</v>
      </c>
      <c r="CQ711">
        <v>0</v>
      </c>
      <c r="CR711">
        <v>0</v>
      </c>
      <c r="CS711">
        <v>0</v>
      </c>
      <c r="CT711">
        <v>0</v>
      </c>
      <c r="CU711">
        <v>0</v>
      </c>
      <c r="CV711">
        <v>0</v>
      </c>
      <c r="CW711">
        <v>0</v>
      </c>
      <c r="CX711">
        <v>0</v>
      </c>
      <c r="CY711">
        <v>0</v>
      </c>
      <c r="CZ711">
        <v>0</v>
      </c>
      <c r="DA711">
        <v>0</v>
      </c>
      <c r="DB711">
        <v>0</v>
      </c>
      <c r="DC711">
        <v>0</v>
      </c>
      <c r="DD711">
        <v>0</v>
      </c>
      <c r="DE711">
        <v>0</v>
      </c>
      <c r="DF711">
        <v>0</v>
      </c>
      <c r="DG711">
        <v>0</v>
      </c>
      <c r="DH711">
        <v>0</v>
      </c>
      <c r="DI711">
        <v>0</v>
      </c>
      <c r="DJ711">
        <v>0</v>
      </c>
      <c r="DK711">
        <v>0</v>
      </c>
      <c r="DL711">
        <v>0</v>
      </c>
      <c r="DM711">
        <v>0</v>
      </c>
      <c r="DN711">
        <v>0</v>
      </c>
      <c r="DO711">
        <v>0</v>
      </c>
      <c r="DP711">
        <v>0</v>
      </c>
      <c r="DQ711">
        <v>0</v>
      </c>
      <c r="DR711">
        <v>0</v>
      </c>
      <c r="DS711">
        <v>0</v>
      </c>
      <c r="DT711">
        <v>0</v>
      </c>
      <c r="DU711">
        <v>0</v>
      </c>
      <c r="DV711">
        <v>0</v>
      </c>
      <c r="DW711">
        <v>0</v>
      </c>
      <c r="DX711">
        <v>0</v>
      </c>
      <c r="DY711">
        <v>0</v>
      </c>
      <c r="DZ711">
        <v>0</v>
      </c>
      <c r="EA711">
        <v>0</v>
      </c>
      <c r="EB711">
        <v>0</v>
      </c>
      <c r="EC711">
        <v>0</v>
      </c>
      <c r="EE711" s="95"/>
      <c r="EF711" t="s">
        <v>1349</v>
      </c>
      <c r="EG711">
        <v>2</v>
      </c>
      <c r="EH711">
        <v>55</v>
      </c>
      <c r="EI711" s="216" t="str">
        <f t="shared" si="14"/>
        <v>LTQ200255</v>
      </c>
      <c r="EJ711">
        <v>0</v>
      </c>
      <c r="EK711">
        <v>0</v>
      </c>
      <c r="EL711">
        <v>0</v>
      </c>
      <c r="EM711">
        <v>0</v>
      </c>
      <c r="EN711">
        <v>0</v>
      </c>
      <c r="EO711">
        <v>0</v>
      </c>
      <c r="EP711">
        <v>0</v>
      </c>
      <c r="EQ711">
        <v>0</v>
      </c>
      <c r="ER711">
        <v>0</v>
      </c>
      <c r="ES711">
        <v>0</v>
      </c>
      <c r="ET711">
        <v>0</v>
      </c>
      <c r="EU711">
        <v>0</v>
      </c>
      <c r="EV711">
        <v>0</v>
      </c>
      <c r="EW711">
        <v>0</v>
      </c>
      <c r="EX711">
        <v>0</v>
      </c>
      <c r="EY711">
        <v>0</v>
      </c>
      <c r="EZ711">
        <v>0</v>
      </c>
      <c r="FA711">
        <v>0</v>
      </c>
      <c r="FB711">
        <v>0</v>
      </c>
      <c r="FC711">
        <v>0</v>
      </c>
      <c r="FD711">
        <v>0</v>
      </c>
      <c r="FE711">
        <v>0</v>
      </c>
      <c r="FF711">
        <v>0</v>
      </c>
      <c r="FG711">
        <v>0</v>
      </c>
      <c r="FH711">
        <v>0</v>
      </c>
      <c r="FI711">
        <v>0</v>
      </c>
      <c r="FJ711">
        <v>0</v>
      </c>
      <c r="FK711">
        <v>0</v>
      </c>
      <c r="FL711">
        <v>0</v>
      </c>
      <c r="FM711">
        <v>0</v>
      </c>
      <c r="FN711">
        <v>0</v>
      </c>
      <c r="FO711">
        <v>0</v>
      </c>
      <c r="FP711">
        <v>0</v>
      </c>
      <c r="FQ711">
        <v>0</v>
      </c>
      <c r="FR711">
        <v>0</v>
      </c>
      <c r="FS711">
        <v>0</v>
      </c>
      <c r="FT711">
        <v>0</v>
      </c>
      <c r="FU711">
        <v>0</v>
      </c>
      <c r="FV711">
        <v>0</v>
      </c>
      <c r="FW711">
        <v>0</v>
      </c>
      <c r="FX711">
        <v>0</v>
      </c>
      <c r="FY711">
        <v>0</v>
      </c>
      <c r="FZ711">
        <v>0</v>
      </c>
      <c r="GA711">
        <v>0</v>
      </c>
      <c r="GB711">
        <v>1532040</v>
      </c>
      <c r="GC711">
        <v>0</v>
      </c>
      <c r="GD711">
        <v>0</v>
      </c>
      <c r="GE711">
        <v>0</v>
      </c>
      <c r="GF711">
        <v>0</v>
      </c>
      <c r="GG711">
        <v>0</v>
      </c>
      <c r="GH711">
        <v>0</v>
      </c>
      <c r="GI711">
        <v>0</v>
      </c>
      <c r="GJ711">
        <v>0</v>
      </c>
      <c r="GK711">
        <v>0</v>
      </c>
      <c r="GL711">
        <v>0</v>
      </c>
      <c r="GM711">
        <v>0</v>
      </c>
      <c r="GN711">
        <v>0</v>
      </c>
      <c r="GO711">
        <v>0</v>
      </c>
      <c r="GP711">
        <v>0</v>
      </c>
      <c r="GQ711">
        <v>0</v>
      </c>
      <c r="GR711">
        <v>0</v>
      </c>
      <c r="GS711">
        <v>0</v>
      </c>
      <c r="GT711">
        <v>0</v>
      </c>
      <c r="GU711">
        <v>0</v>
      </c>
      <c r="GV711">
        <v>0</v>
      </c>
      <c r="GW711">
        <v>0</v>
      </c>
      <c r="GX711">
        <v>0</v>
      </c>
      <c r="GY711">
        <v>0</v>
      </c>
      <c r="GZ711">
        <v>0</v>
      </c>
      <c r="HA711">
        <v>0</v>
      </c>
      <c r="HB711">
        <v>0</v>
      </c>
      <c r="HC711">
        <v>0</v>
      </c>
      <c r="HD711">
        <v>0</v>
      </c>
      <c r="HE711">
        <v>0</v>
      </c>
      <c r="HF711">
        <v>0</v>
      </c>
      <c r="HG711">
        <v>0</v>
      </c>
      <c r="HH711">
        <v>0</v>
      </c>
      <c r="HI711">
        <v>0</v>
      </c>
      <c r="HJ711">
        <v>0</v>
      </c>
      <c r="HK711">
        <v>0</v>
      </c>
      <c r="HL711">
        <v>0</v>
      </c>
      <c r="HM711">
        <v>0</v>
      </c>
      <c r="HN711">
        <v>0</v>
      </c>
      <c r="HO711">
        <v>0</v>
      </c>
      <c r="HP711">
        <v>0</v>
      </c>
      <c r="HQ711">
        <v>0</v>
      </c>
      <c r="HR711">
        <v>0</v>
      </c>
      <c r="HS711">
        <v>0</v>
      </c>
      <c r="HT711">
        <v>0</v>
      </c>
      <c r="HU711">
        <v>0</v>
      </c>
      <c r="HV711">
        <v>0</v>
      </c>
      <c r="HW711">
        <v>0</v>
      </c>
      <c r="HX711">
        <v>0</v>
      </c>
      <c r="HY711">
        <v>0</v>
      </c>
      <c r="HZ711">
        <v>0</v>
      </c>
      <c r="IA711">
        <v>0</v>
      </c>
      <c r="IB711">
        <v>0</v>
      </c>
      <c r="IC711">
        <v>0</v>
      </c>
      <c r="ID711">
        <v>0</v>
      </c>
      <c r="IE711">
        <v>0</v>
      </c>
      <c r="IF711">
        <v>0</v>
      </c>
      <c r="IG711">
        <v>0</v>
      </c>
      <c r="IH711">
        <v>0</v>
      </c>
      <c r="II711">
        <v>0</v>
      </c>
      <c r="IJ711">
        <v>0</v>
      </c>
      <c r="IK711">
        <v>0</v>
      </c>
      <c r="IL711">
        <v>0</v>
      </c>
      <c r="IM711">
        <v>0</v>
      </c>
      <c r="IN711">
        <v>0</v>
      </c>
      <c r="IO711">
        <v>0</v>
      </c>
      <c r="IP711">
        <v>0</v>
      </c>
    </row>
    <row r="712" spans="18:250" ht="16.5" hidden="1" customHeight="1">
      <c r="R712" s="95"/>
      <c r="S712" t="s">
        <v>1349</v>
      </c>
      <c r="T712">
        <v>2</v>
      </c>
      <c r="U712">
        <v>56</v>
      </c>
      <c r="V712" s="214" t="str">
        <f t="shared" si="13"/>
        <v>LTQ200256</v>
      </c>
      <c r="W712">
        <v>79621.2</v>
      </c>
      <c r="X712">
        <v>159242.4</v>
      </c>
      <c r="Y712">
        <v>238863.6</v>
      </c>
      <c r="Z712">
        <v>318484.8</v>
      </c>
      <c r="AA712">
        <v>398106</v>
      </c>
      <c r="AB712">
        <v>477727.2</v>
      </c>
      <c r="AC712">
        <v>557348.4</v>
      </c>
      <c r="AD712">
        <v>636969.6</v>
      </c>
      <c r="AE712">
        <v>716590.8</v>
      </c>
      <c r="AF712">
        <v>796212</v>
      </c>
      <c r="AG712">
        <v>875833.2</v>
      </c>
      <c r="AH712">
        <v>955454.4</v>
      </c>
      <c r="AI712">
        <v>1035075.6</v>
      </c>
      <c r="AJ712">
        <v>1114696.8</v>
      </c>
      <c r="AK712">
        <v>1194318</v>
      </c>
      <c r="AL712">
        <v>1273939.2</v>
      </c>
      <c r="AM712">
        <v>1353560.4</v>
      </c>
      <c r="AN712">
        <v>1433181.6</v>
      </c>
      <c r="AO712">
        <v>1512802.8</v>
      </c>
      <c r="AP712">
        <v>1592424</v>
      </c>
      <c r="AQ712">
        <v>1592424</v>
      </c>
      <c r="AR712">
        <v>1592424</v>
      </c>
      <c r="AS712">
        <v>1592424</v>
      </c>
      <c r="AT712">
        <v>1592424</v>
      </c>
      <c r="AU712">
        <v>1592424</v>
      </c>
      <c r="AV712">
        <v>1592424</v>
      </c>
      <c r="AW712">
        <v>1592424</v>
      </c>
      <c r="AX712">
        <v>1592424</v>
      </c>
      <c r="AY712">
        <v>1592424</v>
      </c>
      <c r="AZ712">
        <v>1592424</v>
      </c>
      <c r="BA712">
        <v>1592424</v>
      </c>
      <c r="BB712">
        <v>1592424</v>
      </c>
      <c r="BC712">
        <v>1592424</v>
      </c>
      <c r="BD712">
        <v>1592424</v>
      </c>
      <c r="BE712">
        <v>1592424</v>
      </c>
      <c r="BF712">
        <v>1592424</v>
      </c>
      <c r="BG712">
        <v>1592424</v>
      </c>
      <c r="BH712">
        <v>1592424</v>
      </c>
      <c r="BI712">
        <v>1592424</v>
      </c>
      <c r="BJ712">
        <v>1592424</v>
      </c>
      <c r="BK712">
        <v>1592424</v>
      </c>
      <c r="BL712">
        <v>1592424</v>
      </c>
      <c r="BM712">
        <v>1592424</v>
      </c>
      <c r="BN712">
        <v>1592424</v>
      </c>
      <c r="BO712">
        <v>0</v>
      </c>
      <c r="BP712">
        <v>0</v>
      </c>
      <c r="BQ712">
        <v>0</v>
      </c>
      <c r="BR712">
        <v>0</v>
      </c>
      <c r="BS712">
        <v>0</v>
      </c>
      <c r="BT712">
        <v>0</v>
      </c>
      <c r="BU712">
        <v>0</v>
      </c>
      <c r="BV712">
        <v>0</v>
      </c>
      <c r="BW712">
        <v>0</v>
      </c>
      <c r="BX712">
        <v>0</v>
      </c>
      <c r="BY712">
        <v>0</v>
      </c>
      <c r="BZ712">
        <v>0</v>
      </c>
      <c r="CA712">
        <v>0</v>
      </c>
      <c r="CB712">
        <v>0</v>
      </c>
      <c r="CC712">
        <v>0</v>
      </c>
      <c r="CD712">
        <v>0</v>
      </c>
      <c r="CE712">
        <v>0</v>
      </c>
      <c r="CF712">
        <v>0</v>
      </c>
      <c r="CG712">
        <v>0</v>
      </c>
      <c r="CH712">
        <v>0</v>
      </c>
      <c r="CI712">
        <v>0</v>
      </c>
      <c r="CJ712">
        <v>0</v>
      </c>
      <c r="CK712">
        <v>0</v>
      </c>
      <c r="CL712">
        <v>0</v>
      </c>
      <c r="CM712">
        <v>0</v>
      </c>
      <c r="CN712">
        <v>0</v>
      </c>
      <c r="CO712">
        <v>0</v>
      </c>
      <c r="CP712">
        <v>0</v>
      </c>
      <c r="CQ712">
        <v>0</v>
      </c>
      <c r="CR712">
        <v>0</v>
      </c>
      <c r="CS712">
        <v>0</v>
      </c>
      <c r="CT712">
        <v>0</v>
      </c>
      <c r="CU712">
        <v>0</v>
      </c>
      <c r="CV712">
        <v>0</v>
      </c>
      <c r="CW712">
        <v>0</v>
      </c>
      <c r="CX712">
        <v>0</v>
      </c>
      <c r="CY712">
        <v>0</v>
      </c>
      <c r="CZ712">
        <v>0</v>
      </c>
      <c r="DA712">
        <v>0</v>
      </c>
      <c r="DB712">
        <v>0</v>
      </c>
      <c r="DC712">
        <v>0</v>
      </c>
      <c r="DD712">
        <v>0</v>
      </c>
      <c r="DE712">
        <v>0</v>
      </c>
      <c r="DF712">
        <v>0</v>
      </c>
      <c r="DG712">
        <v>0</v>
      </c>
      <c r="DH712">
        <v>0</v>
      </c>
      <c r="DI712">
        <v>0</v>
      </c>
      <c r="DJ712">
        <v>0</v>
      </c>
      <c r="DK712">
        <v>0</v>
      </c>
      <c r="DL712">
        <v>0</v>
      </c>
      <c r="DM712">
        <v>0</v>
      </c>
      <c r="DN712">
        <v>0</v>
      </c>
      <c r="DO712">
        <v>0</v>
      </c>
      <c r="DP712">
        <v>0</v>
      </c>
      <c r="DQ712">
        <v>0</v>
      </c>
      <c r="DR712">
        <v>0</v>
      </c>
      <c r="DS712">
        <v>0</v>
      </c>
      <c r="DT712">
        <v>0</v>
      </c>
      <c r="DU712">
        <v>0</v>
      </c>
      <c r="DV712">
        <v>0</v>
      </c>
      <c r="DW712">
        <v>0</v>
      </c>
      <c r="DX712">
        <v>0</v>
      </c>
      <c r="DY712">
        <v>0</v>
      </c>
      <c r="DZ712">
        <v>0</v>
      </c>
      <c r="EA712">
        <v>0</v>
      </c>
      <c r="EB712">
        <v>0</v>
      </c>
      <c r="EC712">
        <v>0</v>
      </c>
      <c r="EE712" s="95"/>
      <c r="EF712" t="s">
        <v>1349</v>
      </c>
      <c r="EG712">
        <v>2</v>
      </c>
      <c r="EH712">
        <v>56</v>
      </c>
      <c r="EI712" s="216" t="str">
        <f t="shared" si="14"/>
        <v>LTQ200256</v>
      </c>
      <c r="EJ712">
        <v>0</v>
      </c>
      <c r="EK712">
        <v>0</v>
      </c>
      <c r="EL712">
        <v>0</v>
      </c>
      <c r="EM712">
        <v>0</v>
      </c>
      <c r="EN712">
        <v>0</v>
      </c>
      <c r="EO712">
        <v>0</v>
      </c>
      <c r="EP712">
        <v>0</v>
      </c>
      <c r="EQ712">
        <v>0</v>
      </c>
      <c r="ER712">
        <v>0</v>
      </c>
      <c r="ES712">
        <v>0</v>
      </c>
      <c r="ET712">
        <v>0</v>
      </c>
      <c r="EU712">
        <v>0</v>
      </c>
      <c r="EV712">
        <v>0</v>
      </c>
      <c r="EW712">
        <v>0</v>
      </c>
      <c r="EX712">
        <v>0</v>
      </c>
      <c r="EY712">
        <v>0</v>
      </c>
      <c r="EZ712">
        <v>0</v>
      </c>
      <c r="FA712">
        <v>0</v>
      </c>
      <c r="FB712">
        <v>0</v>
      </c>
      <c r="FC712">
        <v>0</v>
      </c>
      <c r="FD712">
        <v>0</v>
      </c>
      <c r="FE712">
        <v>0</v>
      </c>
      <c r="FF712">
        <v>0</v>
      </c>
      <c r="FG712">
        <v>0</v>
      </c>
      <c r="FH712">
        <v>0</v>
      </c>
      <c r="FI712">
        <v>0</v>
      </c>
      <c r="FJ712">
        <v>0</v>
      </c>
      <c r="FK712">
        <v>0</v>
      </c>
      <c r="FL712">
        <v>0</v>
      </c>
      <c r="FM712">
        <v>0</v>
      </c>
      <c r="FN712">
        <v>0</v>
      </c>
      <c r="FO712">
        <v>0</v>
      </c>
      <c r="FP712">
        <v>0</v>
      </c>
      <c r="FQ712">
        <v>0</v>
      </c>
      <c r="FR712">
        <v>0</v>
      </c>
      <c r="FS712">
        <v>0</v>
      </c>
      <c r="FT712">
        <v>0</v>
      </c>
      <c r="FU712">
        <v>0</v>
      </c>
      <c r="FV712">
        <v>0</v>
      </c>
      <c r="FW712">
        <v>0</v>
      </c>
      <c r="FX712">
        <v>0</v>
      </c>
      <c r="FY712">
        <v>0</v>
      </c>
      <c r="FZ712">
        <v>0</v>
      </c>
      <c r="GA712">
        <v>1592424</v>
      </c>
      <c r="GB712">
        <v>0</v>
      </c>
      <c r="GC712">
        <v>0</v>
      </c>
      <c r="GD712">
        <v>0</v>
      </c>
      <c r="GE712">
        <v>0</v>
      </c>
      <c r="GF712">
        <v>0</v>
      </c>
      <c r="GG712">
        <v>0</v>
      </c>
      <c r="GH712">
        <v>0</v>
      </c>
      <c r="GI712">
        <v>0</v>
      </c>
      <c r="GJ712">
        <v>0</v>
      </c>
      <c r="GK712">
        <v>0</v>
      </c>
      <c r="GL712">
        <v>0</v>
      </c>
      <c r="GM712">
        <v>0</v>
      </c>
      <c r="GN712">
        <v>0</v>
      </c>
      <c r="GO712">
        <v>0</v>
      </c>
      <c r="GP712">
        <v>0</v>
      </c>
      <c r="GQ712">
        <v>0</v>
      </c>
      <c r="GR712">
        <v>0</v>
      </c>
      <c r="GS712">
        <v>0</v>
      </c>
      <c r="GT712">
        <v>0</v>
      </c>
      <c r="GU712">
        <v>0</v>
      </c>
      <c r="GV712">
        <v>0</v>
      </c>
      <c r="GW712">
        <v>0</v>
      </c>
      <c r="GX712">
        <v>0</v>
      </c>
      <c r="GY712">
        <v>0</v>
      </c>
      <c r="GZ712">
        <v>0</v>
      </c>
      <c r="HA712">
        <v>0</v>
      </c>
      <c r="HB712">
        <v>0</v>
      </c>
      <c r="HC712">
        <v>0</v>
      </c>
      <c r="HD712">
        <v>0</v>
      </c>
      <c r="HE712">
        <v>0</v>
      </c>
      <c r="HF712">
        <v>0</v>
      </c>
      <c r="HG712">
        <v>0</v>
      </c>
      <c r="HH712">
        <v>0</v>
      </c>
      <c r="HI712">
        <v>0</v>
      </c>
      <c r="HJ712">
        <v>0</v>
      </c>
      <c r="HK712">
        <v>0</v>
      </c>
      <c r="HL712">
        <v>0</v>
      </c>
      <c r="HM712">
        <v>0</v>
      </c>
      <c r="HN712">
        <v>0</v>
      </c>
      <c r="HO712">
        <v>0</v>
      </c>
      <c r="HP712">
        <v>0</v>
      </c>
      <c r="HQ712">
        <v>0</v>
      </c>
      <c r="HR712">
        <v>0</v>
      </c>
      <c r="HS712">
        <v>0</v>
      </c>
      <c r="HT712">
        <v>0</v>
      </c>
      <c r="HU712">
        <v>0</v>
      </c>
      <c r="HV712">
        <v>0</v>
      </c>
      <c r="HW712">
        <v>0</v>
      </c>
      <c r="HX712">
        <v>0</v>
      </c>
      <c r="HY712">
        <v>0</v>
      </c>
      <c r="HZ712">
        <v>0</v>
      </c>
      <c r="IA712">
        <v>0</v>
      </c>
      <c r="IB712">
        <v>0</v>
      </c>
      <c r="IC712">
        <v>0</v>
      </c>
      <c r="ID712">
        <v>0</v>
      </c>
      <c r="IE712">
        <v>0</v>
      </c>
      <c r="IF712">
        <v>0</v>
      </c>
      <c r="IG712">
        <v>0</v>
      </c>
      <c r="IH712">
        <v>0</v>
      </c>
      <c r="II712">
        <v>0</v>
      </c>
      <c r="IJ712">
        <v>0</v>
      </c>
      <c r="IK712">
        <v>0</v>
      </c>
      <c r="IL712">
        <v>0</v>
      </c>
      <c r="IM712">
        <v>0</v>
      </c>
      <c r="IN712">
        <v>0</v>
      </c>
      <c r="IO712">
        <v>0</v>
      </c>
      <c r="IP712">
        <v>0</v>
      </c>
    </row>
    <row r="713" spans="18:250" ht="16.5" hidden="1" customHeight="1">
      <c r="R713" s="95"/>
      <c r="S713" t="s">
        <v>1349</v>
      </c>
      <c r="T713">
        <v>2</v>
      </c>
      <c r="U713">
        <v>57</v>
      </c>
      <c r="V713" s="214" t="str">
        <f t="shared" si="13"/>
        <v>LTQ200257</v>
      </c>
      <c r="W713">
        <v>82844.399999999994</v>
      </c>
      <c r="X713">
        <v>165688.79999999999</v>
      </c>
      <c r="Y713">
        <v>248533.2</v>
      </c>
      <c r="Z713">
        <v>331377.59999999998</v>
      </c>
      <c r="AA713">
        <v>414222</v>
      </c>
      <c r="AB713">
        <v>497066.4</v>
      </c>
      <c r="AC713">
        <v>579910.80000000005</v>
      </c>
      <c r="AD713">
        <v>662755.19999999995</v>
      </c>
      <c r="AE713">
        <v>745599.6</v>
      </c>
      <c r="AF713">
        <v>828444</v>
      </c>
      <c r="AG713">
        <v>911288.4</v>
      </c>
      <c r="AH713">
        <v>994132.8</v>
      </c>
      <c r="AI713">
        <v>1076977.2</v>
      </c>
      <c r="AJ713">
        <v>1159821.6000000001</v>
      </c>
      <c r="AK713">
        <v>1242666</v>
      </c>
      <c r="AL713">
        <v>1325510.3999999999</v>
      </c>
      <c r="AM713">
        <v>1408354.8</v>
      </c>
      <c r="AN713">
        <v>1491199.2</v>
      </c>
      <c r="AO713">
        <v>1574043.6</v>
      </c>
      <c r="AP713">
        <v>1656888</v>
      </c>
      <c r="AQ713">
        <v>1656888</v>
      </c>
      <c r="AR713">
        <v>1656888</v>
      </c>
      <c r="AS713">
        <v>1656888</v>
      </c>
      <c r="AT713">
        <v>1656888</v>
      </c>
      <c r="AU713">
        <v>1656888</v>
      </c>
      <c r="AV713">
        <v>1656888</v>
      </c>
      <c r="AW713">
        <v>1656888</v>
      </c>
      <c r="AX713">
        <v>1656888</v>
      </c>
      <c r="AY713">
        <v>1656888</v>
      </c>
      <c r="AZ713">
        <v>1656888</v>
      </c>
      <c r="BA713">
        <v>1656888</v>
      </c>
      <c r="BB713">
        <v>1656888</v>
      </c>
      <c r="BC713">
        <v>1656888</v>
      </c>
      <c r="BD713">
        <v>1656888</v>
      </c>
      <c r="BE713">
        <v>1656888</v>
      </c>
      <c r="BF713">
        <v>1656888</v>
      </c>
      <c r="BG713">
        <v>1656888</v>
      </c>
      <c r="BH713">
        <v>1656888</v>
      </c>
      <c r="BI713">
        <v>1656888</v>
      </c>
      <c r="BJ713">
        <v>1656888</v>
      </c>
      <c r="BK713">
        <v>1656888</v>
      </c>
      <c r="BL713">
        <v>1656888</v>
      </c>
      <c r="BM713">
        <v>1656888</v>
      </c>
      <c r="BN713">
        <v>0</v>
      </c>
      <c r="BO713">
        <v>0</v>
      </c>
      <c r="BP713">
        <v>0</v>
      </c>
      <c r="BQ713">
        <v>0</v>
      </c>
      <c r="BR713">
        <v>0</v>
      </c>
      <c r="BS713">
        <v>0</v>
      </c>
      <c r="BT713">
        <v>0</v>
      </c>
      <c r="BU713">
        <v>0</v>
      </c>
      <c r="BV713">
        <v>0</v>
      </c>
      <c r="BW713">
        <v>0</v>
      </c>
      <c r="BX713">
        <v>0</v>
      </c>
      <c r="BY713">
        <v>0</v>
      </c>
      <c r="BZ713">
        <v>0</v>
      </c>
      <c r="CA713">
        <v>0</v>
      </c>
      <c r="CB713">
        <v>0</v>
      </c>
      <c r="CC713">
        <v>0</v>
      </c>
      <c r="CD713">
        <v>0</v>
      </c>
      <c r="CE713">
        <v>0</v>
      </c>
      <c r="CF713">
        <v>0</v>
      </c>
      <c r="CG713">
        <v>0</v>
      </c>
      <c r="CH713">
        <v>0</v>
      </c>
      <c r="CI713">
        <v>0</v>
      </c>
      <c r="CJ713">
        <v>0</v>
      </c>
      <c r="CK713">
        <v>0</v>
      </c>
      <c r="CL713">
        <v>0</v>
      </c>
      <c r="CM713">
        <v>0</v>
      </c>
      <c r="CN713">
        <v>0</v>
      </c>
      <c r="CO713">
        <v>0</v>
      </c>
      <c r="CP713">
        <v>0</v>
      </c>
      <c r="CQ713">
        <v>0</v>
      </c>
      <c r="CR713">
        <v>0</v>
      </c>
      <c r="CS713">
        <v>0</v>
      </c>
      <c r="CT713">
        <v>0</v>
      </c>
      <c r="CU713">
        <v>0</v>
      </c>
      <c r="CV713">
        <v>0</v>
      </c>
      <c r="CW713">
        <v>0</v>
      </c>
      <c r="CX713">
        <v>0</v>
      </c>
      <c r="CY713">
        <v>0</v>
      </c>
      <c r="CZ713">
        <v>0</v>
      </c>
      <c r="DA713">
        <v>0</v>
      </c>
      <c r="DB713">
        <v>0</v>
      </c>
      <c r="DC713">
        <v>0</v>
      </c>
      <c r="DD713">
        <v>0</v>
      </c>
      <c r="DE713">
        <v>0</v>
      </c>
      <c r="DF713">
        <v>0</v>
      </c>
      <c r="DG713">
        <v>0</v>
      </c>
      <c r="DH713">
        <v>0</v>
      </c>
      <c r="DI713">
        <v>0</v>
      </c>
      <c r="DJ713">
        <v>0</v>
      </c>
      <c r="DK713">
        <v>0</v>
      </c>
      <c r="DL713">
        <v>0</v>
      </c>
      <c r="DM713">
        <v>0</v>
      </c>
      <c r="DN713">
        <v>0</v>
      </c>
      <c r="DO713">
        <v>0</v>
      </c>
      <c r="DP713">
        <v>0</v>
      </c>
      <c r="DQ713">
        <v>0</v>
      </c>
      <c r="DR713">
        <v>0</v>
      </c>
      <c r="DS713">
        <v>0</v>
      </c>
      <c r="DT713">
        <v>0</v>
      </c>
      <c r="DU713">
        <v>0</v>
      </c>
      <c r="DV713">
        <v>0</v>
      </c>
      <c r="DW713">
        <v>0</v>
      </c>
      <c r="DX713">
        <v>0</v>
      </c>
      <c r="DY713">
        <v>0</v>
      </c>
      <c r="DZ713">
        <v>0</v>
      </c>
      <c r="EA713">
        <v>0</v>
      </c>
      <c r="EB713">
        <v>0</v>
      </c>
      <c r="EC713">
        <v>0</v>
      </c>
      <c r="EE713" s="95"/>
      <c r="EF713" t="s">
        <v>1349</v>
      </c>
      <c r="EG713">
        <v>2</v>
      </c>
      <c r="EH713">
        <v>57</v>
      </c>
      <c r="EI713" s="216" t="str">
        <f t="shared" si="14"/>
        <v>LTQ200257</v>
      </c>
      <c r="EJ713">
        <v>0</v>
      </c>
      <c r="EK713">
        <v>0</v>
      </c>
      <c r="EL713">
        <v>0</v>
      </c>
      <c r="EM713">
        <v>0</v>
      </c>
      <c r="EN713">
        <v>0</v>
      </c>
      <c r="EO713">
        <v>0</v>
      </c>
      <c r="EP713">
        <v>0</v>
      </c>
      <c r="EQ713">
        <v>0</v>
      </c>
      <c r="ER713">
        <v>0</v>
      </c>
      <c r="ES713">
        <v>0</v>
      </c>
      <c r="ET713">
        <v>0</v>
      </c>
      <c r="EU713">
        <v>0</v>
      </c>
      <c r="EV713">
        <v>0</v>
      </c>
      <c r="EW713">
        <v>0</v>
      </c>
      <c r="EX713">
        <v>0</v>
      </c>
      <c r="EY713">
        <v>0</v>
      </c>
      <c r="EZ713">
        <v>0</v>
      </c>
      <c r="FA713">
        <v>0</v>
      </c>
      <c r="FB713">
        <v>0</v>
      </c>
      <c r="FC713">
        <v>0</v>
      </c>
      <c r="FD713">
        <v>0</v>
      </c>
      <c r="FE713">
        <v>0</v>
      </c>
      <c r="FF713">
        <v>0</v>
      </c>
      <c r="FG713">
        <v>0</v>
      </c>
      <c r="FH713">
        <v>0</v>
      </c>
      <c r="FI713">
        <v>0</v>
      </c>
      <c r="FJ713">
        <v>0</v>
      </c>
      <c r="FK713">
        <v>0</v>
      </c>
      <c r="FL713">
        <v>0</v>
      </c>
      <c r="FM713">
        <v>0</v>
      </c>
      <c r="FN713">
        <v>0</v>
      </c>
      <c r="FO713">
        <v>0</v>
      </c>
      <c r="FP713">
        <v>0</v>
      </c>
      <c r="FQ713">
        <v>0</v>
      </c>
      <c r="FR713">
        <v>0</v>
      </c>
      <c r="FS713">
        <v>0</v>
      </c>
      <c r="FT713">
        <v>0</v>
      </c>
      <c r="FU713">
        <v>0</v>
      </c>
      <c r="FV713">
        <v>0</v>
      </c>
      <c r="FW713">
        <v>0</v>
      </c>
      <c r="FX713">
        <v>0</v>
      </c>
      <c r="FY713">
        <v>0</v>
      </c>
      <c r="FZ713">
        <v>1656888</v>
      </c>
      <c r="GA713">
        <v>0</v>
      </c>
      <c r="GB713">
        <v>0</v>
      </c>
      <c r="GC713">
        <v>0</v>
      </c>
      <c r="GD713">
        <v>0</v>
      </c>
      <c r="GE713">
        <v>0</v>
      </c>
      <c r="GF713">
        <v>0</v>
      </c>
      <c r="GG713">
        <v>0</v>
      </c>
      <c r="GH713">
        <v>0</v>
      </c>
      <c r="GI713">
        <v>0</v>
      </c>
      <c r="GJ713">
        <v>0</v>
      </c>
      <c r="GK713">
        <v>0</v>
      </c>
      <c r="GL713">
        <v>0</v>
      </c>
      <c r="GM713">
        <v>0</v>
      </c>
      <c r="GN713">
        <v>0</v>
      </c>
      <c r="GO713">
        <v>0</v>
      </c>
      <c r="GP713">
        <v>0</v>
      </c>
      <c r="GQ713">
        <v>0</v>
      </c>
      <c r="GR713">
        <v>0</v>
      </c>
      <c r="GS713">
        <v>0</v>
      </c>
      <c r="GT713">
        <v>0</v>
      </c>
      <c r="GU713">
        <v>0</v>
      </c>
      <c r="GV713">
        <v>0</v>
      </c>
      <c r="GW713">
        <v>0</v>
      </c>
      <c r="GX713">
        <v>0</v>
      </c>
      <c r="GY713">
        <v>0</v>
      </c>
      <c r="GZ713">
        <v>0</v>
      </c>
      <c r="HA713">
        <v>0</v>
      </c>
      <c r="HB713">
        <v>0</v>
      </c>
      <c r="HC713">
        <v>0</v>
      </c>
      <c r="HD713">
        <v>0</v>
      </c>
      <c r="HE713">
        <v>0</v>
      </c>
      <c r="HF713">
        <v>0</v>
      </c>
      <c r="HG713">
        <v>0</v>
      </c>
      <c r="HH713">
        <v>0</v>
      </c>
      <c r="HI713">
        <v>0</v>
      </c>
      <c r="HJ713">
        <v>0</v>
      </c>
      <c r="HK713">
        <v>0</v>
      </c>
      <c r="HL713">
        <v>0</v>
      </c>
      <c r="HM713">
        <v>0</v>
      </c>
      <c r="HN713">
        <v>0</v>
      </c>
      <c r="HO713">
        <v>0</v>
      </c>
      <c r="HP713">
        <v>0</v>
      </c>
      <c r="HQ713">
        <v>0</v>
      </c>
      <c r="HR713">
        <v>0</v>
      </c>
      <c r="HS713">
        <v>0</v>
      </c>
      <c r="HT713">
        <v>0</v>
      </c>
      <c r="HU713">
        <v>0</v>
      </c>
      <c r="HV713">
        <v>0</v>
      </c>
      <c r="HW713">
        <v>0</v>
      </c>
      <c r="HX713">
        <v>0</v>
      </c>
      <c r="HY713">
        <v>0</v>
      </c>
      <c r="HZ713">
        <v>0</v>
      </c>
      <c r="IA713">
        <v>0</v>
      </c>
      <c r="IB713">
        <v>0</v>
      </c>
      <c r="IC713">
        <v>0</v>
      </c>
      <c r="ID713">
        <v>0</v>
      </c>
      <c r="IE713">
        <v>0</v>
      </c>
      <c r="IF713">
        <v>0</v>
      </c>
      <c r="IG713">
        <v>0</v>
      </c>
      <c r="IH713">
        <v>0</v>
      </c>
      <c r="II713">
        <v>0</v>
      </c>
      <c r="IJ713">
        <v>0</v>
      </c>
      <c r="IK713">
        <v>0</v>
      </c>
      <c r="IL713">
        <v>0</v>
      </c>
      <c r="IM713">
        <v>0</v>
      </c>
      <c r="IN713">
        <v>0</v>
      </c>
      <c r="IO713">
        <v>0</v>
      </c>
      <c r="IP713">
        <v>0</v>
      </c>
    </row>
    <row r="714" spans="18:250" ht="16.5" hidden="1" customHeight="1">
      <c r="R714" s="659"/>
      <c r="S714" t="s">
        <v>1349</v>
      </c>
      <c r="T714">
        <v>2</v>
      </c>
      <c r="U714">
        <v>58</v>
      </c>
      <c r="V714" s="214" t="str">
        <f t="shared" si="13"/>
        <v>LTQ200258</v>
      </c>
      <c r="W714">
        <v>86067.6</v>
      </c>
      <c r="X714">
        <v>172135.2</v>
      </c>
      <c r="Y714">
        <v>258202.8</v>
      </c>
      <c r="Z714">
        <v>344270.4</v>
      </c>
      <c r="AA714">
        <v>430338</v>
      </c>
      <c r="AB714">
        <v>516405.6</v>
      </c>
      <c r="AC714">
        <v>602473.19999999995</v>
      </c>
      <c r="AD714">
        <v>688540.8</v>
      </c>
      <c r="AE714">
        <v>774608.4</v>
      </c>
      <c r="AF714">
        <v>860676</v>
      </c>
      <c r="AG714">
        <v>946743.6</v>
      </c>
      <c r="AH714">
        <v>1032811.2</v>
      </c>
      <c r="AI714">
        <v>1118878.8</v>
      </c>
      <c r="AJ714">
        <v>1204946.3999999999</v>
      </c>
      <c r="AK714">
        <v>1291014</v>
      </c>
      <c r="AL714">
        <v>1377081.6</v>
      </c>
      <c r="AM714">
        <v>1463149.2</v>
      </c>
      <c r="AN714">
        <v>1549216.8</v>
      </c>
      <c r="AO714">
        <v>1635284.4</v>
      </c>
      <c r="AP714">
        <v>1721352</v>
      </c>
      <c r="AQ714">
        <v>1721352</v>
      </c>
      <c r="AR714">
        <v>1721352</v>
      </c>
      <c r="AS714">
        <v>1721352</v>
      </c>
      <c r="AT714">
        <v>1721352</v>
      </c>
      <c r="AU714">
        <v>1721352</v>
      </c>
      <c r="AV714">
        <v>1721352</v>
      </c>
      <c r="AW714">
        <v>1721352</v>
      </c>
      <c r="AX714">
        <v>1721352</v>
      </c>
      <c r="AY714">
        <v>1721352</v>
      </c>
      <c r="AZ714">
        <v>1721352</v>
      </c>
      <c r="BA714">
        <v>1721352</v>
      </c>
      <c r="BB714">
        <v>1721352</v>
      </c>
      <c r="BC714">
        <v>1721352</v>
      </c>
      <c r="BD714">
        <v>1721352</v>
      </c>
      <c r="BE714">
        <v>1721352</v>
      </c>
      <c r="BF714">
        <v>1721352</v>
      </c>
      <c r="BG714">
        <v>1721352</v>
      </c>
      <c r="BH714">
        <v>1721352</v>
      </c>
      <c r="BI714">
        <v>1721352</v>
      </c>
      <c r="BJ714">
        <v>1721352</v>
      </c>
      <c r="BK714">
        <v>1721352</v>
      </c>
      <c r="BL714">
        <v>1721352</v>
      </c>
      <c r="BM714">
        <v>0</v>
      </c>
      <c r="BN714">
        <v>0</v>
      </c>
      <c r="BO714">
        <v>0</v>
      </c>
      <c r="BP714">
        <v>0</v>
      </c>
      <c r="BQ714">
        <v>0</v>
      </c>
      <c r="BR714">
        <v>0</v>
      </c>
      <c r="BS714">
        <v>0</v>
      </c>
      <c r="BT714">
        <v>0</v>
      </c>
      <c r="BU714">
        <v>0</v>
      </c>
      <c r="BV714">
        <v>0</v>
      </c>
      <c r="BW714">
        <v>0</v>
      </c>
      <c r="BX714">
        <v>0</v>
      </c>
      <c r="BY714">
        <v>0</v>
      </c>
      <c r="BZ714">
        <v>0</v>
      </c>
      <c r="CA714">
        <v>0</v>
      </c>
      <c r="CB714">
        <v>0</v>
      </c>
      <c r="CC714">
        <v>0</v>
      </c>
      <c r="CD714">
        <v>0</v>
      </c>
      <c r="CE714">
        <v>0</v>
      </c>
      <c r="CF714">
        <v>0</v>
      </c>
      <c r="CG714">
        <v>0</v>
      </c>
      <c r="CH714">
        <v>0</v>
      </c>
      <c r="CI714">
        <v>0</v>
      </c>
      <c r="CJ714">
        <v>0</v>
      </c>
      <c r="CK714">
        <v>0</v>
      </c>
      <c r="CL714">
        <v>0</v>
      </c>
      <c r="CM714">
        <v>0</v>
      </c>
      <c r="CN714">
        <v>0</v>
      </c>
      <c r="CO714">
        <v>0</v>
      </c>
      <c r="CP714">
        <v>0</v>
      </c>
      <c r="CQ714">
        <v>0</v>
      </c>
      <c r="CR714">
        <v>0</v>
      </c>
      <c r="CS714">
        <v>0</v>
      </c>
      <c r="CT714">
        <v>0</v>
      </c>
      <c r="CU714">
        <v>0</v>
      </c>
      <c r="CV714">
        <v>0</v>
      </c>
      <c r="CW714">
        <v>0</v>
      </c>
      <c r="CX714">
        <v>0</v>
      </c>
      <c r="CY714">
        <v>0</v>
      </c>
      <c r="CZ714">
        <v>0</v>
      </c>
      <c r="DA714">
        <v>0</v>
      </c>
      <c r="DB714">
        <v>0</v>
      </c>
      <c r="DC714">
        <v>0</v>
      </c>
      <c r="DD714">
        <v>0</v>
      </c>
      <c r="DE714">
        <v>0</v>
      </c>
      <c r="DF714">
        <v>0</v>
      </c>
      <c r="DG714">
        <v>0</v>
      </c>
      <c r="DH714">
        <v>0</v>
      </c>
      <c r="DI714">
        <v>0</v>
      </c>
      <c r="DJ714">
        <v>0</v>
      </c>
      <c r="DK714">
        <v>0</v>
      </c>
      <c r="DL714">
        <v>0</v>
      </c>
      <c r="DM714">
        <v>0</v>
      </c>
      <c r="DN714">
        <v>0</v>
      </c>
      <c r="DO714">
        <v>0</v>
      </c>
      <c r="DP714">
        <v>0</v>
      </c>
      <c r="DQ714">
        <v>0</v>
      </c>
      <c r="DR714">
        <v>0</v>
      </c>
      <c r="DS714">
        <v>0</v>
      </c>
      <c r="DT714">
        <v>0</v>
      </c>
      <c r="DU714">
        <v>0</v>
      </c>
      <c r="DV714">
        <v>0</v>
      </c>
      <c r="DW714">
        <v>0</v>
      </c>
      <c r="DX714">
        <v>0</v>
      </c>
      <c r="DY714">
        <v>0</v>
      </c>
      <c r="DZ714">
        <v>0</v>
      </c>
      <c r="EA714">
        <v>0</v>
      </c>
      <c r="EB714">
        <v>0</v>
      </c>
      <c r="EC714">
        <v>0</v>
      </c>
      <c r="EE714" s="659"/>
      <c r="EF714" t="s">
        <v>1349</v>
      </c>
      <c r="EG714">
        <v>2</v>
      </c>
      <c r="EH714">
        <v>58</v>
      </c>
      <c r="EI714" s="216" t="str">
        <f t="shared" si="14"/>
        <v>LTQ200258</v>
      </c>
      <c r="EJ714">
        <v>0</v>
      </c>
      <c r="EK714">
        <v>0</v>
      </c>
      <c r="EL714">
        <v>0</v>
      </c>
      <c r="EM714">
        <v>0</v>
      </c>
      <c r="EN714">
        <v>0</v>
      </c>
      <c r="EO714">
        <v>0</v>
      </c>
      <c r="EP714">
        <v>0</v>
      </c>
      <c r="EQ714">
        <v>0</v>
      </c>
      <c r="ER714">
        <v>0</v>
      </c>
      <c r="ES714">
        <v>0</v>
      </c>
      <c r="ET714">
        <v>0</v>
      </c>
      <c r="EU714">
        <v>0</v>
      </c>
      <c r="EV714">
        <v>0</v>
      </c>
      <c r="EW714">
        <v>0</v>
      </c>
      <c r="EX714">
        <v>0</v>
      </c>
      <c r="EY714">
        <v>0</v>
      </c>
      <c r="EZ714">
        <v>0</v>
      </c>
      <c r="FA714">
        <v>0</v>
      </c>
      <c r="FB714">
        <v>0</v>
      </c>
      <c r="FC714">
        <v>0</v>
      </c>
      <c r="FD714">
        <v>0</v>
      </c>
      <c r="FE714">
        <v>0</v>
      </c>
      <c r="FF714">
        <v>0</v>
      </c>
      <c r="FG714">
        <v>0</v>
      </c>
      <c r="FH714">
        <v>0</v>
      </c>
      <c r="FI714">
        <v>0</v>
      </c>
      <c r="FJ714">
        <v>0</v>
      </c>
      <c r="FK714">
        <v>0</v>
      </c>
      <c r="FL714">
        <v>0</v>
      </c>
      <c r="FM714">
        <v>0</v>
      </c>
      <c r="FN714">
        <v>0</v>
      </c>
      <c r="FO714">
        <v>0</v>
      </c>
      <c r="FP714">
        <v>0</v>
      </c>
      <c r="FQ714">
        <v>0</v>
      </c>
      <c r="FR714">
        <v>0</v>
      </c>
      <c r="FS714">
        <v>0</v>
      </c>
      <c r="FT714">
        <v>0</v>
      </c>
      <c r="FU714">
        <v>0</v>
      </c>
      <c r="FV714">
        <v>0</v>
      </c>
      <c r="FW714">
        <v>0</v>
      </c>
      <c r="FX714">
        <v>0</v>
      </c>
      <c r="FY714">
        <v>1721352</v>
      </c>
      <c r="FZ714">
        <v>0</v>
      </c>
      <c r="GA714">
        <v>0</v>
      </c>
      <c r="GB714">
        <v>0</v>
      </c>
      <c r="GC714">
        <v>0</v>
      </c>
      <c r="GD714">
        <v>0</v>
      </c>
      <c r="GE714">
        <v>0</v>
      </c>
      <c r="GF714">
        <v>0</v>
      </c>
      <c r="GG714">
        <v>0</v>
      </c>
      <c r="GH714">
        <v>0</v>
      </c>
      <c r="GI714">
        <v>0</v>
      </c>
      <c r="GJ714">
        <v>0</v>
      </c>
      <c r="GK714">
        <v>0</v>
      </c>
      <c r="GL714">
        <v>0</v>
      </c>
      <c r="GM714">
        <v>0</v>
      </c>
      <c r="GN714">
        <v>0</v>
      </c>
      <c r="GO714">
        <v>0</v>
      </c>
      <c r="GP714">
        <v>0</v>
      </c>
      <c r="GQ714">
        <v>0</v>
      </c>
      <c r="GR714">
        <v>0</v>
      </c>
      <c r="GS714">
        <v>0</v>
      </c>
      <c r="GT714">
        <v>0</v>
      </c>
      <c r="GU714">
        <v>0</v>
      </c>
      <c r="GV714">
        <v>0</v>
      </c>
      <c r="GW714">
        <v>0</v>
      </c>
      <c r="GX714">
        <v>0</v>
      </c>
      <c r="GY714">
        <v>0</v>
      </c>
      <c r="GZ714">
        <v>0</v>
      </c>
      <c r="HA714">
        <v>0</v>
      </c>
      <c r="HB714">
        <v>0</v>
      </c>
      <c r="HC714">
        <v>0</v>
      </c>
      <c r="HD714">
        <v>0</v>
      </c>
      <c r="HE714">
        <v>0</v>
      </c>
      <c r="HF714">
        <v>0</v>
      </c>
      <c r="HG714">
        <v>0</v>
      </c>
      <c r="HH714">
        <v>0</v>
      </c>
      <c r="HI714">
        <v>0</v>
      </c>
      <c r="HJ714">
        <v>0</v>
      </c>
      <c r="HK714">
        <v>0</v>
      </c>
      <c r="HL714">
        <v>0</v>
      </c>
      <c r="HM714">
        <v>0</v>
      </c>
      <c r="HN714">
        <v>0</v>
      </c>
      <c r="HO714">
        <v>0</v>
      </c>
      <c r="HP714">
        <v>0</v>
      </c>
      <c r="HQ714">
        <v>0</v>
      </c>
      <c r="HR714">
        <v>0</v>
      </c>
      <c r="HS714">
        <v>0</v>
      </c>
      <c r="HT714">
        <v>0</v>
      </c>
      <c r="HU714">
        <v>0</v>
      </c>
      <c r="HV714">
        <v>0</v>
      </c>
      <c r="HW714">
        <v>0</v>
      </c>
      <c r="HX714">
        <v>0</v>
      </c>
      <c r="HY714">
        <v>0</v>
      </c>
      <c r="HZ714">
        <v>0</v>
      </c>
      <c r="IA714">
        <v>0</v>
      </c>
      <c r="IB714">
        <v>0</v>
      </c>
      <c r="IC714">
        <v>0</v>
      </c>
      <c r="ID714">
        <v>0</v>
      </c>
      <c r="IE714">
        <v>0</v>
      </c>
      <c r="IF714">
        <v>0</v>
      </c>
      <c r="IG714">
        <v>0</v>
      </c>
      <c r="IH714">
        <v>0</v>
      </c>
      <c r="II714">
        <v>0</v>
      </c>
      <c r="IJ714">
        <v>0</v>
      </c>
      <c r="IK714">
        <v>0</v>
      </c>
      <c r="IL714">
        <v>0</v>
      </c>
      <c r="IM714">
        <v>0</v>
      </c>
      <c r="IN714">
        <v>0</v>
      </c>
      <c r="IO714">
        <v>0</v>
      </c>
      <c r="IP714">
        <v>0</v>
      </c>
    </row>
    <row r="715" spans="18:250" ht="16.5" hidden="1" customHeight="1">
      <c r="R715" s="659"/>
      <c r="S715" t="s">
        <v>1349</v>
      </c>
      <c r="T715">
        <v>2</v>
      </c>
      <c r="U715">
        <v>59</v>
      </c>
      <c r="V715" s="214" t="str">
        <f t="shared" si="13"/>
        <v>LTQ200259</v>
      </c>
      <c r="W715">
        <v>89188.800000000003</v>
      </c>
      <c r="X715">
        <v>178377.60000000001</v>
      </c>
      <c r="Y715">
        <v>267566.40000000002</v>
      </c>
      <c r="Z715">
        <v>356755.20000000001</v>
      </c>
      <c r="AA715">
        <v>445944</v>
      </c>
      <c r="AB715">
        <v>535132.80000000005</v>
      </c>
      <c r="AC715">
        <v>624321.6</v>
      </c>
      <c r="AD715">
        <v>713510.40000000002</v>
      </c>
      <c r="AE715">
        <v>802699.2</v>
      </c>
      <c r="AF715">
        <v>891888</v>
      </c>
      <c r="AG715">
        <v>981076.8</v>
      </c>
      <c r="AH715">
        <v>1070265.6000000001</v>
      </c>
      <c r="AI715">
        <v>1159454.3999999999</v>
      </c>
      <c r="AJ715">
        <v>1248643.2</v>
      </c>
      <c r="AK715">
        <v>1337832</v>
      </c>
      <c r="AL715">
        <v>1427020.8</v>
      </c>
      <c r="AM715">
        <v>1516209.6</v>
      </c>
      <c r="AN715">
        <v>1605398.4</v>
      </c>
      <c r="AO715">
        <v>1694587.2</v>
      </c>
      <c r="AP715">
        <v>1783776</v>
      </c>
      <c r="AQ715">
        <v>1783776</v>
      </c>
      <c r="AR715">
        <v>1783776</v>
      </c>
      <c r="AS715">
        <v>1783776</v>
      </c>
      <c r="AT715">
        <v>1783776</v>
      </c>
      <c r="AU715">
        <v>1783776</v>
      </c>
      <c r="AV715">
        <v>1783776</v>
      </c>
      <c r="AW715">
        <v>1783776</v>
      </c>
      <c r="AX715">
        <v>1783776</v>
      </c>
      <c r="AY715">
        <v>1783776</v>
      </c>
      <c r="AZ715">
        <v>1783776</v>
      </c>
      <c r="BA715">
        <v>1783776</v>
      </c>
      <c r="BB715">
        <v>1783776</v>
      </c>
      <c r="BC715">
        <v>1783776</v>
      </c>
      <c r="BD715">
        <v>1783776</v>
      </c>
      <c r="BE715">
        <v>1783776</v>
      </c>
      <c r="BF715">
        <v>1783776</v>
      </c>
      <c r="BG715">
        <v>1783776</v>
      </c>
      <c r="BH715">
        <v>1783776</v>
      </c>
      <c r="BI715">
        <v>1783776</v>
      </c>
      <c r="BJ715">
        <v>1783776</v>
      </c>
      <c r="BK715">
        <v>1783776</v>
      </c>
      <c r="BL715">
        <v>0</v>
      </c>
      <c r="BM715">
        <v>0</v>
      </c>
      <c r="BN715">
        <v>0</v>
      </c>
      <c r="BO715">
        <v>0</v>
      </c>
      <c r="BP715">
        <v>0</v>
      </c>
      <c r="BQ715">
        <v>0</v>
      </c>
      <c r="BR715">
        <v>0</v>
      </c>
      <c r="BS715">
        <v>0</v>
      </c>
      <c r="BT715">
        <v>0</v>
      </c>
      <c r="BU715">
        <v>0</v>
      </c>
      <c r="BV715">
        <v>0</v>
      </c>
      <c r="BW715">
        <v>0</v>
      </c>
      <c r="BX715">
        <v>0</v>
      </c>
      <c r="BY715">
        <v>0</v>
      </c>
      <c r="BZ715">
        <v>0</v>
      </c>
      <c r="CA715">
        <v>0</v>
      </c>
      <c r="CB715">
        <v>0</v>
      </c>
      <c r="CC715">
        <v>0</v>
      </c>
      <c r="CD715">
        <v>0</v>
      </c>
      <c r="CE715">
        <v>0</v>
      </c>
      <c r="CF715">
        <v>0</v>
      </c>
      <c r="CG715">
        <v>0</v>
      </c>
      <c r="CH715">
        <v>0</v>
      </c>
      <c r="CI715">
        <v>0</v>
      </c>
      <c r="CJ715">
        <v>0</v>
      </c>
      <c r="CK715">
        <v>0</v>
      </c>
      <c r="CL715">
        <v>0</v>
      </c>
      <c r="CM715">
        <v>0</v>
      </c>
      <c r="CN715">
        <v>0</v>
      </c>
      <c r="CO715">
        <v>0</v>
      </c>
      <c r="CP715">
        <v>0</v>
      </c>
      <c r="CQ715">
        <v>0</v>
      </c>
      <c r="CR715">
        <v>0</v>
      </c>
      <c r="CS715">
        <v>0</v>
      </c>
      <c r="CT715">
        <v>0</v>
      </c>
      <c r="CU715">
        <v>0</v>
      </c>
      <c r="CV715">
        <v>0</v>
      </c>
      <c r="CW715">
        <v>0</v>
      </c>
      <c r="CX715">
        <v>0</v>
      </c>
      <c r="CY715">
        <v>0</v>
      </c>
      <c r="CZ715">
        <v>0</v>
      </c>
      <c r="DA715">
        <v>0</v>
      </c>
      <c r="DB715">
        <v>0</v>
      </c>
      <c r="DC715">
        <v>0</v>
      </c>
      <c r="DD715">
        <v>0</v>
      </c>
      <c r="DE715">
        <v>0</v>
      </c>
      <c r="DF715">
        <v>0</v>
      </c>
      <c r="DG715">
        <v>0</v>
      </c>
      <c r="DH715">
        <v>0</v>
      </c>
      <c r="DI715">
        <v>0</v>
      </c>
      <c r="DJ715">
        <v>0</v>
      </c>
      <c r="DK715">
        <v>0</v>
      </c>
      <c r="DL715">
        <v>0</v>
      </c>
      <c r="DM715">
        <v>0</v>
      </c>
      <c r="DN715">
        <v>0</v>
      </c>
      <c r="DO715">
        <v>0</v>
      </c>
      <c r="DP715">
        <v>0</v>
      </c>
      <c r="DQ715">
        <v>0</v>
      </c>
      <c r="DR715">
        <v>0</v>
      </c>
      <c r="DS715">
        <v>0</v>
      </c>
      <c r="DT715">
        <v>0</v>
      </c>
      <c r="DU715">
        <v>0</v>
      </c>
      <c r="DV715">
        <v>0</v>
      </c>
      <c r="DW715">
        <v>0</v>
      </c>
      <c r="DX715">
        <v>0</v>
      </c>
      <c r="DY715">
        <v>0</v>
      </c>
      <c r="DZ715">
        <v>0</v>
      </c>
      <c r="EA715">
        <v>0</v>
      </c>
      <c r="EB715">
        <v>0</v>
      </c>
      <c r="EC715">
        <v>0</v>
      </c>
      <c r="EE715" s="659"/>
      <c r="EF715" t="s">
        <v>1349</v>
      </c>
      <c r="EG715">
        <v>2</v>
      </c>
      <c r="EH715">
        <v>59</v>
      </c>
      <c r="EI715" s="216" t="str">
        <f t="shared" si="14"/>
        <v>LTQ200259</v>
      </c>
      <c r="EJ715">
        <v>0</v>
      </c>
      <c r="EK715">
        <v>0</v>
      </c>
      <c r="EL715">
        <v>0</v>
      </c>
      <c r="EM715">
        <v>0</v>
      </c>
      <c r="EN715">
        <v>0</v>
      </c>
      <c r="EO715">
        <v>0</v>
      </c>
      <c r="EP715">
        <v>0</v>
      </c>
      <c r="EQ715">
        <v>0</v>
      </c>
      <c r="ER715">
        <v>0</v>
      </c>
      <c r="ES715">
        <v>0</v>
      </c>
      <c r="ET715">
        <v>0</v>
      </c>
      <c r="EU715">
        <v>0</v>
      </c>
      <c r="EV715">
        <v>0</v>
      </c>
      <c r="EW715">
        <v>0</v>
      </c>
      <c r="EX715">
        <v>0</v>
      </c>
      <c r="EY715">
        <v>0</v>
      </c>
      <c r="EZ715">
        <v>0</v>
      </c>
      <c r="FA715">
        <v>0</v>
      </c>
      <c r="FB715">
        <v>0</v>
      </c>
      <c r="FC715">
        <v>0</v>
      </c>
      <c r="FD715">
        <v>0</v>
      </c>
      <c r="FE715">
        <v>0</v>
      </c>
      <c r="FF715">
        <v>0</v>
      </c>
      <c r="FG715">
        <v>0</v>
      </c>
      <c r="FH715">
        <v>0</v>
      </c>
      <c r="FI715">
        <v>0</v>
      </c>
      <c r="FJ715">
        <v>0</v>
      </c>
      <c r="FK715">
        <v>0</v>
      </c>
      <c r="FL715">
        <v>0</v>
      </c>
      <c r="FM715">
        <v>0</v>
      </c>
      <c r="FN715">
        <v>0</v>
      </c>
      <c r="FO715">
        <v>0</v>
      </c>
      <c r="FP715">
        <v>0</v>
      </c>
      <c r="FQ715">
        <v>0</v>
      </c>
      <c r="FR715">
        <v>0</v>
      </c>
      <c r="FS715">
        <v>0</v>
      </c>
      <c r="FT715">
        <v>0</v>
      </c>
      <c r="FU715">
        <v>0</v>
      </c>
      <c r="FV715">
        <v>0</v>
      </c>
      <c r="FW715">
        <v>0</v>
      </c>
      <c r="FX715">
        <v>1783776</v>
      </c>
      <c r="FY715">
        <v>0</v>
      </c>
      <c r="FZ715">
        <v>0</v>
      </c>
      <c r="GA715">
        <v>0</v>
      </c>
      <c r="GB715">
        <v>0</v>
      </c>
      <c r="GC715">
        <v>0</v>
      </c>
      <c r="GD715">
        <v>0</v>
      </c>
      <c r="GE715">
        <v>0</v>
      </c>
      <c r="GF715">
        <v>0</v>
      </c>
      <c r="GG715">
        <v>0</v>
      </c>
      <c r="GH715">
        <v>0</v>
      </c>
      <c r="GI715">
        <v>0</v>
      </c>
      <c r="GJ715">
        <v>0</v>
      </c>
      <c r="GK715">
        <v>0</v>
      </c>
      <c r="GL715">
        <v>0</v>
      </c>
      <c r="GM715">
        <v>0</v>
      </c>
      <c r="GN715">
        <v>0</v>
      </c>
      <c r="GO715">
        <v>0</v>
      </c>
      <c r="GP715">
        <v>0</v>
      </c>
      <c r="GQ715">
        <v>0</v>
      </c>
      <c r="GR715">
        <v>0</v>
      </c>
      <c r="GS715">
        <v>0</v>
      </c>
      <c r="GT715">
        <v>0</v>
      </c>
      <c r="GU715">
        <v>0</v>
      </c>
      <c r="GV715">
        <v>0</v>
      </c>
      <c r="GW715">
        <v>0</v>
      </c>
      <c r="GX715">
        <v>0</v>
      </c>
      <c r="GY715">
        <v>0</v>
      </c>
      <c r="GZ715">
        <v>0</v>
      </c>
      <c r="HA715">
        <v>0</v>
      </c>
      <c r="HB715">
        <v>0</v>
      </c>
      <c r="HC715">
        <v>0</v>
      </c>
      <c r="HD715">
        <v>0</v>
      </c>
      <c r="HE715">
        <v>0</v>
      </c>
      <c r="HF715">
        <v>0</v>
      </c>
      <c r="HG715">
        <v>0</v>
      </c>
      <c r="HH715">
        <v>0</v>
      </c>
      <c r="HI715">
        <v>0</v>
      </c>
      <c r="HJ715">
        <v>0</v>
      </c>
      <c r="HK715">
        <v>0</v>
      </c>
      <c r="HL715">
        <v>0</v>
      </c>
      <c r="HM715">
        <v>0</v>
      </c>
      <c r="HN715">
        <v>0</v>
      </c>
      <c r="HO715">
        <v>0</v>
      </c>
      <c r="HP715">
        <v>0</v>
      </c>
      <c r="HQ715">
        <v>0</v>
      </c>
      <c r="HR715">
        <v>0</v>
      </c>
      <c r="HS715">
        <v>0</v>
      </c>
      <c r="HT715">
        <v>0</v>
      </c>
      <c r="HU715">
        <v>0</v>
      </c>
      <c r="HV715">
        <v>0</v>
      </c>
      <c r="HW715">
        <v>0</v>
      </c>
      <c r="HX715">
        <v>0</v>
      </c>
      <c r="HY715">
        <v>0</v>
      </c>
      <c r="HZ715">
        <v>0</v>
      </c>
      <c r="IA715">
        <v>0</v>
      </c>
      <c r="IB715">
        <v>0</v>
      </c>
      <c r="IC715">
        <v>0</v>
      </c>
      <c r="ID715">
        <v>0</v>
      </c>
      <c r="IE715">
        <v>0</v>
      </c>
      <c r="IF715">
        <v>0</v>
      </c>
      <c r="IG715">
        <v>0</v>
      </c>
      <c r="IH715">
        <v>0</v>
      </c>
      <c r="II715">
        <v>0</v>
      </c>
      <c r="IJ715">
        <v>0</v>
      </c>
      <c r="IK715">
        <v>0</v>
      </c>
      <c r="IL715">
        <v>0</v>
      </c>
      <c r="IM715">
        <v>0</v>
      </c>
      <c r="IN715">
        <v>0</v>
      </c>
      <c r="IO715">
        <v>0</v>
      </c>
      <c r="IP715">
        <v>0</v>
      </c>
    </row>
    <row r="716" spans="18:250" ht="16.5" hidden="1" customHeight="1">
      <c r="R716" s="659"/>
      <c r="S716" t="s">
        <v>1349</v>
      </c>
      <c r="T716">
        <v>2</v>
      </c>
      <c r="U716">
        <v>60</v>
      </c>
      <c r="V716" s="214" t="str">
        <f t="shared" si="13"/>
        <v>LTQ200260</v>
      </c>
      <c r="W716">
        <v>92412</v>
      </c>
      <c r="X716">
        <v>184824</v>
      </c>
      <c r="Y716">
        <v>277236</v>
      </c>
      <c r="Z716">
        <v>369648</v>
      </c>
      <c r="AA716">
        <v>462060</v>
      </c>
      <c r="AB716">
        <v>554472</v>
      </c>
      <c r="AC716">
        <v>646884</v>
      </c>
      <c r="AD716">
        <v>739296</v>
      </c>
      <c r="AE716">
        <v>831708</v>
      </c>
      <c r="AF716">
        <v>924120</v>
      </c>
      <c r="AG716">
        <v>1016532</v>
      </c>
      <c r="AH716">
        <v>1108944</v>
      </c>
      <c r="AI716">
        <v>1201356</v>
      </c>
      <c r="AJ716">
        <v>1293768</v>
      </c>
      <c r="AK716">
        <v>1386180</v>
      </c>
      <c r="AL716">
        <v>1478592</v>
      </c>
      <c r="AM716">
        <v>1571004</v>
      </c>
      <c r="AN716">
        <v>1663416</v>
      </c>
      <c r="AO716">
        <v>1755828</v>
      </c>
      <c r="AP716">
        <v>1848240</v>
      </c>
      <c r="AQ716">
        <v>1848240</v>
      </c>
      <c r="AR716">
        <v>1848240</v>
      </c>
      <c r="AS716">
        <v>1848240</v>
      </c>
      <c r="AT716">
        <v>1848240</v>
      </c>
      <c r="AU716">
        <v>1848240</v>
      </c>
      <c r="AV716">
        <v>1848240</v>
      </c>
      <c r="AW716">
        <v>1848240</v>
      </c>
      <c r="AX716">
        <v>1848240</v>
      </c>
      <c r="AY716">
        <v>1848240</v>
      </c>
      <c r="AZ716">
        <v>1848240</v>
      </c>
      <c r="BA716">
        <v>1848240</v>
      </c>
      <c r="BB716">
        <v>1848240</v>
      </c>
      <c r="BC716">
        <v>1848240</v>
      </c>
      <c r="BD716">
        <v>1848240</v>
      </c>
      <c r="BE716">
        <v>1848240</v>
      </c>
      <c r="BF716">
        <v>1848240</v>
      </c>
      <c r="BG716">
        <v>1848240</v>
      </c>
      <c r="BH716">
        <v>1848240</v>
      </c>
      <c r="BI716">
        <v>1848240</v>
      </c>
      <c r="BJ716">
        <v>1848240</v>
      </c>
      <c r="BK716">
        <v>0</v>
      </c>
      <c r="BL716">
        <v>0</v>
      </c>
      <c r="BM716">
        <v>0</v>
      </c>
      <c r="BN716">
        <v>0</v>
      </c>
      <c r="BO716">
        <v>0</v>
      </c>
      <c r="BP716">
        <v>0</v>
      </c>
      <c r="BQ716">
        <v>0</v>
      </c>
      <c r="BR716">
        <v>0</v>
      </c>
      <c r="BS716">
        <v>0</v>
      </c>
      <c r="BT716">
        <v>0</v>
      </c>
      <c r="BU716">
        <v>0</v>
      </c>
      <c r="BV716">
        <v>0</v>
      </c>
      <c r="BW716">
        <v>0</v>
      </c>
      <c r="BX716">
        <v>0</v>
      </c>
      <c r="BY716">
        <v>0</v>
      </c>
      <c r="BZ716">
        <v>0</v>
      </c>
      <c r="CA716">
        <v>0</v>
      </c>
      <c r="CB716">
        <v>0</v>
      </c>
      <c r="CC716">
        <v>0</v>
      </c>
      <c r="CD716">
        <v>0</v>
      </c>
      <c r="CE716">
        <v>0</v>
      </c>
      <c r="CF716">
        <v>0</v>
      </c>
      <c r="CG716">
        <v>0</v>
      </c>
      <c r="CH716">
        <v>0</v>
      </c>
      <c r="CI716">
        <v>0</v>
      </c>
      <c r="CJ716">
        <v>0</v>
      </c>
      <c r="CK716">
        <v>0</v>
      </c>
      <c r="CL716">
        <v>0</v>
      </c>
      <c r="CM716">
        <v>0</v>
      </c>
      <c r="CN716">
        <v>0</v>
      </c>
      <c r="CO716">
        <v>0</v>
      </c>
      <c r="CP716">
        <v>0</v>
      </c>
      <c r="CQ716">
        <v>0</v>
      </c>
      <c r="CR716">
        <v>0</v>
      </c>
      <c r="CS716">
        <v>0</v>
      </c>
      <c r="CT716">
        <v>0</v>
      </c>
      <c r="CU716">
        <v>0</v>
      </c>
      <c r="CV716">
        <v>0</v>
      </c>
      <c r="CW716">
        <v>0</v>
      </c>
      <c r="CX716">
        <v>0</v>
      </c>
      <c r="CY716">
        <v>0</v>
      </c>
      <c r="CZ716">
        <v>0</v>
      </c>
      <c r="DA716">
        <v>0</v>
      </c>
      <c r="DB716">
        <v>0</v>
      </c>
      <c r="DC716">
        <v>0</v>
      </c>
      <c r="DD716">
        <v>0</v>
      </c>
      <c r="DE716">
        <v>0</v>
      </c>
      <c r="DF716">
        <v>0</v>
      </c>
      <c r="DG716">
        <v>0</v>
      </c>
      <c r="DH716">
        <v>0</v>
      </c>
      <c r="DI716">
        <v>0</v>
      </c>
      <c r="DJ716">
        <v>0</v>
      </c>
      <c r="DK716">
        <v>0</v>
      </c>
      <c r="DL716">
        <v>0</v>
      </c>
      <c r="DM716">
        <v>0</v>
      </c>
      <c r="DN716">
        <v>0</v>
      </c>
      <c r="DO716">
        <v>0</v>
      </c>
      <c r="DP716">
        <v>0</v>
      </c>
      <c r="DQ716">
        <v>0</v>
      </c>
      <c r="DR716">
        <v>0</v>
      </c>
      <c r="DS716">
        <v>0</v>
      </c>
      <c r="DT716">
        <v>0</v>
      </c>
      <c r="DU716">
        <v>0</v>
      </c>
      <c r="DV716">
        <v>0</v>
      </c>
      <c r="DW716">
        <v>0</v>
      </c>
      <c r="DX716">
        <v>0</v>
      </c>
      <c r="DY716">
        <v>0</v>
      </c>
      <c r="DZ716">
        <v>0</v>
      </c>
      <c r="EA716">
        <v>0</v>
      </c>
      <c r="EB716">
        <v>0</v>
      </c>
      <c r="EC716">
        <v>0</v>
      </c>
      <c r="EE716" s="659"/>
      <c r="EF716" t="s">
        <v>1349</v>
      </c>
      <c r="EG716">
        <v>2</v>
      </c>
      <c r="EH716">
        <v>60</v>
      </c>
      <c r="EI716" s="216" t="str">
        <f t="shared" si="14"/>
        <v>LTQ200260</v>
      </c>
      <c r="EJ716">
        <v>0</v>
      </c>
      <c r="EK716">
        <v>0</v>
      </c>
      <c r="EL716">
        <v>0</v>
      </c>
      <c r="EM716">
        <v>0</v>
      </c>
      <c r="EN716">
        <v>0</v>
      </c>
      <c r="EO716">
        <v>0</v>
      </c>
      <c r="EP716">
        <v>0</v>
      </c>
      <c r="EQ716">
        <v>0</v>
      </c>
      <c r="ER716">
        <v>0</v>
      </c>
      <c r="ES716">
        <v>0</v>
      </c>
      <c r="ET716">
        <v>0</v>
      </c>
      <c r="EU716">
        <v>0</v>
      </c>
      <c r="EV716">
        <v>0</v>
      </c>
      <c r="EW716">
        <v>0</v>
      </c>
      <c r="EX716">
        <v>0</v>
      </c>
      <c r="EY716">
        <v>0</v>
      </c>
      <c r="EZ716">
        <v>0</v>
      </c>
      <c r="FA716">
        <v>0</v>
      </c>
      <c r="FB716">
        <v>0</v>
      </c>
      <c r="FC716">
        <v>0</v>
      </c>
      <c r="FD716">
        <v>0</v>
      </c>
      <c r="FE716">
        <v>0</v>
      </c>
      <c r="FF716">
        <v>0</v>
      </c>
      <c r="FG716">
        <v>0</v>
      </c>
      <c r="FH716">
        <v>0</v>
      </c>
      <c r="FI716">
        <v>0</v>
      </c>
      <c r="FJ716">
        <v>0</v>
      </c>
      <c r="FK716">
        <v>0</v>
      </c>
      <c r="FL716">
        <v>0</v>
      </c>
      <c r="FM716">
        <v>0</v>
      </c>
      <c r="FN716">
        <v>0</v>
      </c>
      <c r="FO716">
        <v>0</v>
      </c>
      <c r="FP716">
        <v>0</v>
      </c>
      <c r="FQ716">
        <v>0</v>
      </c>
      <c r="FR716">
        <v>0</v>
      </c>
      <c r="FS716">
        <v>0</v>
      </c>
      <c r="FT716">
        <v>0</v>
      </c>
      <c r="FU716">
        <v>0</v>
      </c>
      <c r="FV716">
        <v>0</v>
      </c>
      <c r="FW716">
        <v>1848240</v>
      </c>
      <c r="FX716">
        <v>0</v>
      </c>
      <c r="FY716">
        <v>0</v>
      </c>
      <c r="FZ716">
        <v>0</v>
      </c>
      <c r="GA716">
        <v>0</v>
      </c>
      <c r="GB716">
        <v>0</v>
      </c>
      <c r="GC716">
        <v>0</v>
      </c>
      <c r="GD716">
        <v>0</v>
      </c>
      <c r="GE716">
        <v>0</v>
      </c>
      <c r="GF716">
        <v>0</v>
      </c>
      <c r="GG716">
        <v>0</v>
      </c>
      <c r="GH716">
        <v>0</v>
      </c>
      <c r="GI716">
        <v>0</v>
      </c>
      <c r="GJ716">
        <v>0</v>
      </c>
      <c r="GK716">
        <v>0</v>
      </c>
      <c r="GL716">
        <v>0</v>
      </c>
      <c r="GM716">
        <v>0</v>
      </c>
      <c r="GN716">
        <v>0</v>
      </c>
      <c r="GO716">
        <v>0</v>
      </c>
      <c r="GP716">
        <v>0</v>
      </c>
      <c r="GQ716">
        <v>0</v>
      </c>
      <c r="GR716">
        <v>0</v>
      </c>
      <c r="GS716">
        <v>0</v>
      </c>
      <c r="GT716">
        <v>0</v>
      </c>
      <c r="GU716">
        <v>0</v>
      </c>
      <c r="GV716">
        <v>0</v>
      </c>
      <c r="GW716">
        <v>0</v>
      </c>
      <c r="GX716">
        <v>0</v>
      </c>
      <c r="GY716">
        <v>0</v>
      </c>
      <c r="GZ716">
        <v>0</v>
      </c>
      <c r="HA716">
        <v>0</v>
      </c>
      <c r="HB716">
        <v>0</v>
      </c>
      <c r="HC716">
        <v>0</v>
      </c>
      <c r="HD716">
        <v>0</v>
      </c>
      <c r="HE716">
        <v>0</v>
      </c>
      <c r="HF716">
        <v>0</v>
      </c>
      <c r="HG716">
        <v>0</v>
      </c>
      <c r="HH716">
        <v>0</v>
      </c>
      <c r="HI716">
        <v>0</v>
      </c>
      <c r="HJ716">
        <v>0</v>
      </c>
      <c r="HK716">
        <v>0</v>
      </c>
      <c r="HL716">
        <v>0</v>
      </c>
      <c r="HM716">
        <v>0</v>
      </c>
      <c r="HN716">
        <v>0</v>
      </c>
      <c r="HO716">
        <v>0</v>
      </c>
      <c r="HP716">
        <v>0</v>
      </c>
      <c r="HQ716">
        <v>0</v>
      </c>
      <c r="HR716">
        <v>0</v>
      </c>
      <c r="HS716">
        <v>0</v>
      </c>
      <c r="HT716">
        <v>0</v>
      </c>
      <c r="HU716">
        <v>0</v>
      </c>
      <c r="HV716">
        <v>0</v>
      </c>
      <c r="HW716">
        <v>0</v>
      </c>
      <c r="HX716">
        <v>0</v>
      </c>
      <c r="HY716">
        <v>0</v>
      </c>
      <c r="HZ716">
        <v>0</v>
      </c>
      <c r="IA716">
        <v>0</v>
      </c>
      <c r="IB716">
        <v>0</v>
      </c>
      <c r="IC716">
        <v>0</v>
      </c>
      <c r="ID716">
        <v>0</v>
      </c>
      <c r="IE716">
        <v>0</v>
      </c>
      <c r="IF716">
        <v>0</v>
      </c>
      <c r="IG716">
        <v>0</v>
      </c>
      <c r="IH716">
        <v>0</v>
      </c>
      <c r="II716">
        <v>0</v>
      </c>
      <c r="IJ716">
        <v>0</v>
      </c>
      <c r="IK716">
        <v>0</v>
      </c>
      <c r="IL716">
        <v>0</v>
      </c>
      <c r="IM716">
        <v>0</v>
      </c>
      <c r="IN716">
        <v>0</v>
      </c>
      <c r="IO716">
        <v>0</v>
      </c>
      <c r="IP716">
        <v>0</v>
      </c>
    </row>
    <row r="717" spans="18:250" ht="16.5" hidden="1" customHeight="1">
      <c r="R717" s="659"/>
      <c r="S717" t="s">
        <v>1348</v>
      </c>
      <c r="T717">
        <v>1</v>
      </c>
      <c r="U717">
        <v>15</v>
      </c>
      <c r="V717" s="214" t="str">
        <f t="shared" si="13"/>
        <v>LTQ100115</v>
      </c>
      <c r="W717">
        <v>36281.4</v>
      </c>
      <c r="X717">
        <v>72562.8</v>
      </c>
      <c r="Y717">
        <v>108844.2</v>
      </c>
      <c r="Z717">
        <v>145125.6</v>
      </c>
      <c r="AA717">
        <v>181407</v>
      </c>
      <c r="AB717">
        <v>217688.4</v>
      </c>
      <c r="AC717">
        <v>253969.8</v>
      </c>
      <c r="AD717">
        <v>290251.2</v>
      </c>
      <c r="AE717">
        <v>326532.59999999998</v>
      </c>
      <c r="AF717">
        <v>362814</v>
      </c>
      <c r="AG717">
        <v>362814</v>
      </c>
      <c r="AH717">
        <v>362814</v>
      </c>
      <c r="AI717">
        <v>362814</v>
      </c>
      <c r="AJ717">
        <v>362814</v>
      </c>
      <c r="AK717">
        <v>362814</v>
      </c>
      <c r="AL717">
        <v>362814</v>
      </c>
      <c r="AM717">
        <v>362814</v>
      </c>
      <c r="AN717">
        <v>362814</v>
      </c>
      <c r="AO717">
        <v>362814</v>
      </c>
      <c r="AP717">
        <v>362814</v>
      </c>
      <c r="AQ717">
        <v>362814</v>
      </c>
      <c r="AR717">
        <v>362814</v>
      </c>
      <c r="AS717">
        <v>362814</v>
      </c>
      <c r="AT717">
        <v>362814</v>
      </c>
      <c r="AU717">
        <v>362814</v>
      </c>
      <c r="AV717">
        <v>362814</v>
      </c>
      <c r="AW717">
        <v>362814</v>
      </c>
      <c r="AX717">
        <v>362814</v>
      </c>
      <c r="AY717">
        <v>362814</v>
      </c>
      <c r="AZ717">
        <v>362814</v>
      </c>
      <c r="BA717">
        <v>362814</v>
      </c>
      <c r="BB717">
        <v>362814</v>
      </c>
      <c r="BC717">
        <v>362814</v>
      </c>
      <c r="BD717">
        <v>362814</v>
      </c>
      <c r="BE717">
        <v>362814</v>
      </c>
      <c r="BF717">
        <v>362814</v>
      </c>
      <c r="BG717">
        <v>362814</v>
      </c>
      <c r="BH717">
        <v>362814</v>
      </c>
      <c r="BI717">
        <v>362814</v>
      </c>
      <c r="BJ717">
        <v>362814</v>
      </c>
      <c r="BK717">
        <v>362814</v>
      </c>
      <c r="BL717">
        <v>362814</v>
      </c>
      <c r="BM717">
        <v>362814</v>
      </c>
      <c r="BN717">
        <v>362814</v>
      </c>
      <c r="BO717">
        <v>362814</v>
      </c>
      <c r="BP717">
        <v>362814</v>
      </c>
      <c r="BQ717">
        <v>362814</v>
      </c>
      <c r="BR717">
        <v>362814</v>
      </c>
      <c r="BS717">
        <v>362814</v>
      </c>
      <c r="BT717">
        <v>362814</v>
      </c>
      <c r="BU717">
        <v>362814</v>
      </c>
      <c r="BV717">
        <v>362814</v>
      </c>
      <c r="BW717">
        <v>362814</v>
      </c>
      <c r="BX717">
        <v>362814</v>
      </c>
      <c r="BY717">
        <v>362814</v>
      </c>
      <c r="BZ717">
        <v>362814</v>
      </c>
      <c r="CA717">
        <v>362814</v>
      </c>
      <c r="CB717">
        <v>362814</v>
      </c>
      <c r="CC717">
        <v>362814</v>
      </c>
      <c r="CD717">
        <v>362814</v>
      </c>
      <c r="CE717">
        <v>362814</v>
      </c>
      <c r="CF717">
        <v>362814</v>
      </c>
      <c r="CG717">
        <v>362814</v>
      </c>
      <c r="CH717">
        <v>362814</v>
      </c>
      <c r="CI717">
        <v>362814</v>
      </c>
      <c r="CJ717">
        <v>362814</v>
      </c>
      <c r="CK717">
        <v>362814</v>
      </c>
      <c r="CL717">
        <v>362814</v>
      </c>
      <c r="CM717">
        <v>362814</v>
      </c>
      <c r="CN717">
        <v>362814</v>
      </c>
      <c r="CO717">
        <v>362814</v>
      </c>
      <c r="CP717">
        <v>362814</v>
      </c>
      <c r="CQ717">
        <v>362814</v>
      </c>
      <c r="CR717">
        <v>362814</v>
      </c>
      <c r="CS717">
        <v>362814</v>
      </c>
      <c r="CT717">
        <v>362814</v>
      </c>
      <c r="CU717">
        <v>362814</v>
      </c>
      <c r="CV717">
        <v>362814</v>
      </c>
      <c r="CW717">
        <v>362814</v>
      </c>
      <c r="CX717">
        <v>362814</v>
      </c>
      <c r="CY717">
        <v>362814</v>
      </c>
      <c r="CZ717">
        <v>362814</v>
      </c>
      <c r="DA717">
        <v>362814</v>
      </c>
      <c r="DB717">
        <v>362814</v>
      </c>
      <c r="DC717">
        <v>362814</v>
      </c>
      <c r="DD717">
        <v>0</v>
      </c>
      <c r="DE717">
        <v>0</v>
      </c>
      <c r="DF717">
        <v>0</v>
      </c>
      <c r="DG717">
        <v>0</v>
      </c>
      <c r="DH717">
        <v>0</v>
      </c>
      <c r="DI717">
        <v>0</v>
      </c>
      <c r="DJ717">
        <v>0</v>
      </c>
      <c r="DK717">
        <v>0</v>
      </c>
      <c r="DL717">
        <v>0</v>
      </c>
      <c r="DM717">
        <v>0</v>
      </c>
      <c r="DN717">
        <v>0</v>
      </c>
      <c r="DO717">
        <v>0</v>
      </c>
      <c r="DP717">
        <v>0</v>
      </c>
      <c r="DQ717">
        <v>0</v>
      </c>
      <c r="DR717">
        <v>0</v>
      </c>
      <c r="DS717">
        <v>0</v>
      </c>
      <c r="DT717">
        <v>0</v>
      </c>
      <c r="DU717">
        <v>0</v>
      </c>
      <c r="DV717">
        <v>0</v>
      </c>
      <c r="DW717">
        <v>0</v>
      </c>
      <c r="DX717">
        <v>0</v>
      </c>
      <c r="DY717">
        <v>0</v>
      </c>
      <c r="DZ717">
        <v>0</v>
      </c>
      <c r="EA717">
        <v>0</v>
      </c>
      <c r="EB717">
        <v>0</v>
      </c>
      <c r="EC717">
        <v>0</v>
      </c>
      <c r="EE717" s="659"/>
      <c r="EF717" t="s">
        <v>1348</v>
      </c>
      <c r="EG717">
        <v>1</v>
      </c>
      <c r="EH717">
        <v>15</v>
      </c>
      <c r="EI717" s="216" t="str">
        <f t="shared" si="14"/>
        <v>LTQ100115</v>
      </c>
      <c r="EJ717">
        <v>0</v>
      </c>
      <c r="EK717">
        <v>0</v>
      </c>
      <c r="EL717">
        <v>0</v>
      </c>
      <c r="EM717">
        <v>0</v>
      </c>
      <c r="EN717">
        <v>0</v>
      </c>
      <c r="EO717">
        <v>0</v>
      </c>
      <c r="EP717">
        <v>0</v>
      </c>
      <c r="EQ717">
        <v>0</v>
      </c>
      <c r="ER717">
        <v>0</v>
      </c>
      <c r="ES717">
        <v>0</v>
      </c>
      <c r="ET717">
        <v>0</v>
      </c>
      <c r="EU717">
        <v>0</v>
      </c>
      <c r="EV717">
        <v>0</v>
      </c>
      <c r="EW717">
        <v>0</v>
      </c>
      <c r="EX717">
        <v>0</v>
      </c>
      <c r="EY717">
        <v>0</v>
      </c>
      <c r="EZ717">
        <v>0</v>
      </c>
      <c r="FA717">
        <v>0</v>
      </c>
      <c r="FB717">
        <v>0</v>
      </c>
      <c r="FC717">
        <v>0</v>
      </c>
      <c r="FD717">
        <v>0</v>
      </c>
      <c r="FE717">
        <v>0</v>
      </c>
      <c r="FF717">
        <v>0</v>
      </c>
      <c r="FG717">
        <v>0</v>
      </c>
      <c r="FH717">
        <v>0</v>
      </c>
      <c r="FI717">
        <v>0</v>
      </c>
      <c r="FJ717">
        <v>0</v>
      </c>
      <c r="FK717">
        <v>0</v>
      </c>
      <c r="FL717">
        <v>0</v>
      </c>
      <c r="FM717">
        <v>0</v>
      </c>
      <c r="FN717">
        <v>0</v>
      </c>
      <c r="FO717">
        <v>0</v>
      </c>
      <c r="FP717">
        <v>0</v>
      </c>
      <c r="FQ717">
        <v>0</v>
      </c>
      <c r="FR717">
        <v>0</v>
      </c>
      <c r="FS717">
        <v>0</v>
      </c>
      <c r="FT717">
        <v>0</v>
      </c>
      <c r="FU717">
        <v>0</v>
      </c>
      <c r="FV717">
        <v>0</v>
      </c>
      <c r="FW717">
        <v>0</v>
      </c>
      <c r="FX717">
        <v>0</v>
      </c>
      <c r="FY717">
        <v>0</v>
      </c>
      <c r="FZ717">
        <v>0</v>
      </c>
      <c r="GA717">
        <v>0</v>
      </c>
      <c r="GB717">
        <v>0</v>
      </c>
      <c r="GC717">
        <v>0</v>
      </c>
      <c r="GD717">
        <v>0</v>
      </c>
      <c r="GE717">
        <v>0</v>
      </c>
      <c r="GF717">
        <v>0</v>
      </c>
      <c r="GG717">
        <v>0</v>
      </c>
      <c r="GH717">
        <v>0</v>
      </c>
      <c r="GI717">
        <v>0</v>
      </c>
      <c r="GJ717">
        <v>0</v>
      </c>
      <c r="GK717">
        <v>0</v>
      </c>
      <c r="GL717">
        <v>0</v>
      </c>
      <c r="GM717">
        <v>0</v>
      </c>
      <c r="GN717">
        <v>0</v>
      </c>
      <c r="GO717">
        <v>0</v>
      </c>
      <c r="GP717">
        <v>0</v>
      </c>
      <c r="GQ717">
        <v>0</v>
      </c>
      <c r="GR717">
        <v>0</v>
      </c>
      <c r="GS717">
        <v>0</v>
      </c>
      <c r="GT717">
        <v>0</v>
      </c>
      <c r="GU717">
        <v>0</v>
      </c>
      <c r="GV717">
        <v>0</v>
      </c>
      <c r="GW717">
        <v>0</v>
      </c>
      <c r="GX717">
        <v>0</v>
      </c>
      <c r="GY717">
        <v>0</v>
      </c>
      <c r="GZ717">
        <v>0</v>
      </c>
      <c r="HA717">
        <v>0</v>
      </c>
      <c r="HB717">
        <v>0</v>
      </c>
      <c r="HC717">
        <v>0</v>
      </c>
      <c r="HD717">
        <v>0</v>
      </c>
      <c r="HE717">
        <v>0</v>
      </c>
      <c r="HF717">
        <v>0</v>
      </c>
      <c r="HG717">
        <v>0</v>
      </c>
      <c r="HH717">
        <v>0</v>
      </c>
      <c r="HI717">
        <v>0</v>
      </c>
      <c r="HJ717">
        <v>0</v>
      </c>
      <c r="HK717">
        <v>0</v>
      </c>
      <c r="HL717">
        <v>0</v>
      </c>
      <c r="HM717">
        <v>0</v>
      </c>
      <c r="HN717">
        <v>0</v>
      </c>
      <c r="HO717">
        <v>0</v>
      </c>
      <c r="HP717">
        <v>362814</v>
      </c>
      <c r="HQ717">
        <v>0</v>
      </c>
      <c r="HR717">
        <v>0</v>
      </c>
      <c r="HS717">
        <v>0</v>
      </c>
      <c r="HT717">
        <v>0</v>
      </c>
      <c r="HU717">
        <v>0</v>
      </c>
      <c r="HV717">
        <v>0</v>
      </c>
      <c r="HW717">
        <v>0</v>
      </c>
      <c r="HX717">
        <v>0</v>
      </c>
      <c r="HY717">
        <v>0</v>
      </c>
      <c r="HZ717">
        <v>0</v>
      </c>
      <c r="IA717">
        <v>0</v>
      </c>
      <c r="IB717">
        <v>0</v>
      </c>
      <c r="IC717">
        <v>0</v>
      </c>
      <c r="ID717">
        <v>0</v>
      </c>
      <c r="IE717">
        <v>0</v>
      </c>
      <c r="IF717">
        <v>0</v>
      </c>
      <c r="IG717">
        <v>0</v>
      </c>
      <c r="IH717">
        <v>0</v>
      </c>
      <c r="II717">
        <v>0</v>
      </c>
      <c r="IJ717">
        <v>0</v>
      </c>
      <c r="IK717">
        <v>0</v>
      </c>
      <c r="IL717">
        <v>0</v>
      </c>
      <c r="IM717">
        <v>0</v>
      </c>
      <c r="IN717">
        <v>0</v>
      </c>
      <c r="IO717">
        <v>0</v>
      </c>
      <c r="IP717">
        <v>0</v>
      </c>
    </row>
    <row r="718" spans="18:250" ht="16.5" hidden="1" customHeight="1">
      <c r="R718" s="659"/>
      <c r="S718" t="s">
        <v>1348</v>
      </c>
      <c r="T718">
        <v>1</v>
      </c>
      <c r="U718">
        <v>16</v>
      </c>
      <c r="V718" s="214" t="str">
        <f t="shared" si="13"/>
        <v>LTQ100116</v>
      </c>
      <c r="W718">
        <v>36903.599999999999</v>
      </c>
      <c r="X718">
        <v>73807.199999999997</v>
      </c>
      <c r="Y718">
        <v>110710.8</v>
      </c>
      <c r="Z718">
        <v>147614.39999999999</v>
      </c>
      <c r="AA718">
        <v>184518</v>
      </c>
      <c r="AB718">
        <v>221421.6</v>
      </c>
      <c r="AC718">
        <v>258325.2</v>
      </c>
      <c r="AD718">
        <v>295228.79999999999</v>
      </c>
      <c r="AE718">
        <v>332132.40000000002</v>
      </c>
      <c r="AF718">
        <v>369036</v>
      </c>
      <c r="AG718">
        <v>369036</v>
      </c>
      <c r="AH718">
        <v>369036</v>
      </c>
      <c r="AI718">
        <v>369036</v>
      </c>
      <c r="AJ718">
        <v>369036</v>
      </c>
      <c r="AK718">
        <v>369036</v>
      </c>
      <c r="AL718">
        <v>369036</v>
      </c>
      <c r="AM718">
        <v>369036</v>
      </c>
      <c r="AN718">
        <v>369036</v>
      </c>
      <c r="AO718">
        <v>369036</v>
      </c>
      <c r="AP718">
        <v>369036</v>
      </c>
      <c r="AQ718">
        <v>369036</v>
      </c>
      <c r="AR718">
        <v>369036</v>
      </c>
      <c r="AS718">
        <v>369036</v>
      </c>
      <c r="AT718">
        <v>369036</v>
      </c>
      <c r="AU718">
        <v>369036</v>
      </c>
      <c r="AV718">
        <v>369036</v>
      </c>
      <c r="AW718">
        <v>369036</v>
      </c>
      <c r="AX718">
        <v>369036</v>
      </c>
      <c r="AY718">
        <v>369036</v>
      </c>
      <c r="AZ718">
        <v>369036</v>
      </c>
      <c r="BA718">
        <v>369036</v>
      </c>
      <c r="BB718">
        <v>369036</v>
      </c>
      <c r="BC718">
        <v>369036</v>
      </c>
      <c r="BD718">
        <v>369036</v>
      </c>
      <c r="BE718">
        <v>369036</v>
      </c>
      <c r="BF718">
        <v>369036</v>
      </c>
      <c r="BG718">
        <v>369036</v>
      </c>
      <c r="BH718">
        <v>369036</v>
      </c>
      <c r="BI718">
        <v>369036</v>
      </c>
      <c r="BJ718">
        <v>369036</v>
      </c>
      <c r="BK718">
        <v>369036</v>
      </c>
      <c r="BL718">
        <v>369036</v>
      </c>
      <c r="BM718">
        <v>369036</v>
      </c>
      <c r="BN718">
        <v>369036</v>
      </c>
      <c r="BO718">
        <v>369036</v>
      </c>
      <c r="BP718">
        <v>369036</v>
      </c>
      <c r="BQ718">
        <v>369036</v>
      </c>
      <c r="BR718">
        <v>369036</v>
      </c>
      <c r="BS718">
        <v>369036</v>
      </c>
      <c r="BT718">
        <v>369036</v>
      </c>
      <c r="BU718">
        <v>369036</v>
      </c>
      <c r="BV718">
        <v>369036</v>
      </c>
      <c r="BW718">
        <v>369036</v>
      </c>
      <c r="BX718">
        <v>369036</v>
      </c>
      <c r="BY718">
        <v>369036</v>
      </c>
      <c r="BZ718">
        <v>369036</v>
      </c>
      <c r="CA718">
        <v>369036</v>
      </c>
      <c r="CB718">
        <v>369036</v>
      </c>
      <c r="CC718">
        <v>369036</v>
      </c>
      <c r="CD718">
        <v>369036</v>
      </c>
      <c r="CE718">
        <v>369036</v>
      </c>
      <c r="CF718">
        <v>369036</v>
      </c>
      <c r="CG718">
        <v>369036</v>
      </c>
      <c r="CH718">
        <v>369036</v>
      </c>
      <c r="CI718">
        <v>369036</v>
      </c>
      <c r="CJ718">
        <v>369036</v>
      </c>
      <c r="CK718">
        <v>369036</v>
      </c>
      <c r="CL718">
        <v>369036</v>
      </c>
      <c r="CM718">
        <v>369036</v>
      </c>
      <c r="CN718">
        <v>369036</v>
      </c>
      <c r="CO718">
        <v>369036</v>
      </c>
      <c r="CP718">
        <v>369036</v>
      </c>
      <c r="CQ718">
        <v>369036</v>
      </c>
      <c r="CR718">
        <v>369036</v>
      </c>
      <c r="CS718">
        <v>369036</v>
      </c>
      <c r="CT718">
        <v>369036</v>
      </c>
      <c r="CU718">
        <v>369036</v>
      </c>
      <c r="CV718">
        <v>369036</v>
      </c>
      <c r="CW718">
        <v>369036</v>
      </c>
      <c r="CX718">
        <v>369036</v>
      </c>
      <c r="CY718">
        <v>369036</v>
      </c>
      <c r="CZ718">
        <v>369036</v>
      </c>
      <c r="DA718">
        <v>369036</v>
      </c>
      <c r="DB718">
        <v>369036</v>
      </c>
      <c r="DC718">
        <v>0</v>
      </c>
      <c r="DD718">
        <v>0</v>
      </c>
      <c r="DE718">
        <v>0</v>
      </c>
      <c r="DF718">
        <v>0</v>
      </c>
      <c r="DG718">
        <v>0</v>
      </c>
      <c r="DH718">
        <v>0</v>
      </c>
      <c r="DI718">
        <v>0</v>
      </c>
      <c r="DJ718">
        <v>0</v>
      </c>
      <c r="DK718">
        <v>0</v>
      </c>
      <c r="DL718">
        <v>0</v>
      </c>
      <c r="DM718">
        <v>0</v>
      </c>
      <c r="DN718">
        <v>0</v>
      </c>
      <c r="DO718">
        <v>0</v>
      </c>
      <c r="DP718">
        <v>0</v>
      </c>
      <c r="DQ718">
        <v>0</v>
      </c>
      <c r="DR718">
        <v>0</v>
      </c>
      <c r="DS718">
        <v>0</v>
      </c>
      <c r="DT718">
        <v>0</v>
      </c>
      <c r="DU718">
        <v>0</v>
      </c>
      <c r="DV718">
        <v>0</v>
      </c>
      <c r="DW718">
        <v>0</v>
      </c>
      <c r="DX718">
        <v>0</v>
      </c>
      <c r="DY718">
        <v>0</v>
      </c>
      <c r="DZ718">
        <v>0</v>
      </c>
      <c r="EA718">
        <v>0</v>
      </c>
      <c r="EB718">
        <v>0</v>
      </c>
      <c r="EC718">
        <v>0</v>
      </c>
      <c r="EE718" s="659"/>
      <c r="EF718" t="s">
        <v>1348</v>
      </c>
      <c r="EG718">
        <v>1</v>
      </c>
      <c r="EH718">
        <v>16</v>
      </c>
      <c r="EI718" s="216" t="str">
        <f t="shared" si="14"/>
        <v>LTQ100116</v>
      </c>
      <c r="EJ718">
        <v>0</v>
      </c>
      <c r="EK718">
        <v>0</v>
      </c>
      <c r="EL718">
        <v>0</v>
      </c>
      <c r="EM718">
        <v>0</v>
      </c>
      <c r="EN718">
        <v>0</v>
      </c>
      <c r="EO718">
        <v>0</v>
      </c>
      <c r="EP718">
        <v>0</v>
      </c>
      <c r="EQ718">
        <v>0</v>
      </c>
      <c r="ER718">
        <v>0</v>
      </c>
      <c r="ES718">
        <v>0</v>
      </c>
      <c r="ET718">
        <v>0</v>
      </c>
      <c r="EU718">
        <v>0</v>
      </c>
      <c r="EV718">
        <v>0</v>
      </c>
      <c r="EW718">
        <v>0</v>
      </c>
      <c r="EX718">
        <v>0</v>
      </c>
      <c r="EY718">
        <v>0</v>
      </c>
      <c r="EZ718">
        <v>0</v>
      </c>
      <c r="FA718">
        <v>0</v>
      </c>
      <c r="FB718">
        <v>0</v>
      </c>
      <c r="FC718">
        <v>0</v>
      </c>
      <c r="FD718">
        <v>0</v>
      </c>
      <c r="FE718">
        <v>0</v>
      </c>
      <c r="FF718">
        <v>0</v>
      </c>
      <c r="FG718">
        <v>0</v>
      </c>
      <c r="FH718">
        <v>0</v>
      </c>
      <c r="FI718">
        <v>0</v>
      </c>
      <c r="FJ718">
        <v>0</v>
      </c>
      <c r="FK718">
        <v>0</v>
      </c>
      <c r="FL718">
        <v>0</v>
      </c>
      <c r="FM718">
        <v>0</v>
      </c>
      <c r="FN718">
        <v>0</v>
      </c>
      <c r="FO718">
        <v>0</v>
      </c>
      <c r="FP718">
        <v>0</v>
      </c>
      <c r="FQ718">
        <v>0</v>
      </c>
      <c r="FR718">
        <v>0</v>
      </c>
      <c r="FS718">
        <v>0</v>
      </c>
      <c r="FT718">
        <v>0</v>
      </c>
      <c r="FU718">
        <v>0</v>
      </c>
      <c r="FV718">
        <v>0</v>
      </c>
      <c r="FW718">
        <v>0</v>
      </c>
      <c r="FX718">
        <v>0</v>
      </c>
      <c r="FY718">
        <v>0</v>
      </c>
      <c r="FZ718">
        <v>0</v>
      </c>
      <c r="GA718">
        <v>0</v>
      </c>
      <c r="GB718">
        <v>0</v>
      </c>
      <c r="GC718">
        <v>0</v>
      </c>
      <c r="GD718">
        <v>0</v>
      </c>
      <c r="GE718">
        <v>0</v>
      </c>
      <c r="GF718">
        <v>0</v>
      </c>
      <c r="GG718">
        <v>0</v>
      </c>
      <c r="GH718">
        <v>0</v>
      </c>
      <c r="GI718">
        <v>0</v>
      </c>
      <c r="GJ718">
        <v>0</v>
      </c>
      <c r="GK718">
        <v>0</v>
      </c>
      <c r="GL718">
        <v>0</v>
      </c>
      <c r="GM718">
        <v>0</v>
      </c>
      <c r="GN718">
        <v>0</v>
      </c>
      <c r="GO718">
        <v>0</v>
      </c>
      <c r="GP718">
        <v>0</v>
      </c>
      <c r="GQ718">
        <v>0</v>
      </c>
      <c r="GR718">
        <v>0</v>
      </c>
      <c r="GS718">
        <v>0</v>
      </c>
      <c r="GT718">
        <v>0</v>
      </c>
      <c r="GU718">
        <v>0</v>
      </c>
      <c r="GV718">
        <v>0</v>
      </c>
      <c r="GW718">
        <v>0</v>
      </c>
      <c r="GX718">
        <v>0</v>
      </c>
      <c r="GY718">
        <v>0</v>
      </c>
      <c r="GZ718">
        <v>0</v>
      </c>
      <c r="HA718">
        <v>0</v>
      </c>
      <c r="HB718">
        <v>0</v>
      </c>
      <c r="HC718">
        <v>0</v>
      </c>
      <c r="HD718">
        <v>0</v>
      </c>
      <c r="HE718">
        <v>0</v>
      </c>
      <c r="HF718">
        <v>0</v>
      </c>
      <c r="HG718">
        <v>0</v>
      </c>
      <c r="HH718">
        <v>0</v>
      </c>
      <c r="HI718">
        <v>0</v>
      </c>
      <c r="HJ718">
        <v>0</v>
      </c>
      <c r="HK718">
        <v>0</v>
      </c>
      <c r="HL718">
        <v>0</v>
      </c>
      <c r="HM718">
        <v>0</v>
      </c>
      <c r="HN718">
        <v>0</v>
      </c>
      <c r="HO718">
        <v>369036</v>
      </c>
      <c r="HP718">
        <v>0</v>
      </c>
      <c r="HQ718">
        <v>0</v>
      </c>
      <c r="HR718">
        <v>0</v>
      </c>
      <c r="HS718">
        <v>0</v>
      </c>
      <c r="HT718">
        <v>0</v>
      </c>
      <c r="HU718">
        <v>0</v>
      </c>
      <c r="HV718">
        <v>0</v>
      </c>
      <c r="HW718">
        <v>0</v>
      </c>
      <c r="HX718">
        <v>0</v>
      </c>
      <c r="HY718">
        <v>0</v>
      </c>
      <c r="HZ718">
        <v>0</v>
      </c>
      <c r="IA718">
        <v>0</v>
      </c>
      <c r="IB718">
        <v>0</v>
      </c>
      <c r="IC718">
        <v>0</v>
      </c>
      <c r="ID718">
        <v>0</v>
      </c>
      <c r="IE718">
        <v>0</v>
      </c>
      <c r="IF718">
        <v>0</v>
      </c>
      <c r="IG718">
        <v>0</v>
      </c>
      <c r="IH718">
        <v>0</v>
      </c>
      <c r="II718">
        <v>0</v>
      </c>
      <c r="IJ718">
        <v>0</v>
      </c>
      <c r="IK718">
        <v>0</v>
      </c>
      <c r="IL718">
        <v>0</v>
      </c>
      <c r="IM718">
        <v>0</v>
      </c>
      <c r="IN718">
        <v>0</v>
      </c>
      <c r="IO718">
        <v>0</v>
      </c>
      <c r="IP718">
        <v>0</v>
      </c>
    </row>
    <row r="719" spans="18:250" ht="16.5" hidden="1" customHeight="1">
      <c r="R719" s="659"/>
      <c r="S719" t="s">
        <v>1348</v>
      </c>
      <c r="T719">
        <v>1</v>
      </c>
      <c r="U719">
        <v>17</v>
      </c>
      <c r="V719" s="214" t="str">
        <f t="shared" si="13"/>
        <v>LTQ100117</v>
      </c>
      <c r="W719">
        <v>37525.800000000003</v>
      </c>
      <c r="X719">
        <v>75051.600000000006</v>
      </c>
      <c r="Y719">
        <v>112577.4</v>
      </c>
      <c r="Z719">
        <v>150103.20000000001</v>
      </c>
      <c r="AA719">
        <v>187629</v>
      </c>
      <c r="AB719">
        <v>225154.8</v>
      </c>
      <c r="AC719">
        <v>262680.59999999998</v>
      </c>
      <c r="AD719">
        <v>300206.40000000002</v>
      </c>
      <c r="AE719">
        <v>337732.2</v>
      </c>
      <c r="AF719">
        <v>375258</v>
      </c>
      <c r="AG719">
        <v>375258</v>
      </c>
      <c r="AH719">
        <v>375258</v>
      </c>
      <c r="AI719">
        <v>375258</v>
      </c>
      <c r="AJ719">
        <v>375258</v>
      </c>
      <c r="AK719">
        <v>375258</v>
      </c>
      <c r="AL719">
        <v>375258</v>
      </c>
      <c r="AM719">
        <v>375258</v>
      </c>
      <c r="AN719">
        <v>375258</v>
      </c>
      <c r="AO719">
        <v>375258</v>
      </c>
      <c r="AP719">
        <v>375258</v>
      </c>
      <c r="AQ719">
        <v>375258</v>
      </c>
      <c r="AR719">
        <v>375258</v>
      </c>
      <c r="AS719">
        <v>375258</v>
      </c>
      <c r="AT719">
        <v>375258</v>
      </c>
      <c r="AU719">
        <v>375258</v>
      </c>
      <c r="AV719">
        <v>375258</v>
      </c>
      <c r="AW719">
        <v>375258</v>
      </c>
      <c r="AX719">
        <v>375258</v>
      </c>
      <c r="AY719">
        <v>375258</v>
      </c>
      <c r="AZ719">
        <v>375258</v>
      </c>
      <c r="BA719">
        <v>375258</v>
      </c>
      <c r="BB719">
        <v>375258</v>
      </c>
      <c r="BC719">
        <v>375258</v>
      </c>
      <c r="BD719">
        <v>375258</v>
      </c>
      <c r="BE719">
        <v>375258</v>
      </c>
      <c r="BF719">
        <v>375258</v>
      </c>
      <c r="BG719">
        <v>375258</v>
      </c>
      <c r="BH719">
        <v>375258</v>
      </c>
      <c r="BI719">
        <v>375258</v>
      </c>
      <c r="BJ719">
        <v>375258</v>
      </c>
      <c r="BK719">
        <v>375258</v>
      </c>
      <c r="BL719">
        <v>375258</v>
      </c>
      <c r="BM719">
        <v>375258</v>
      </c>
      <c r="BN719">
        <v>375258</v>
      </c>
      <c r="BO719">
        <v>375258</v>
      </c>
      <c r="BP719">
        <v>375258</v>
      </c>
      <c r="BQ719">
        <v>375258</v>
      </c>
      <c r="BR719">
        <v>375258</v>
      </c>
      <c r="BS719">
        <v>375258</v>
      </c>
      <c r="BT719">
        <v>375258</v>
      </c>
      <c r="BU719">
        <v>375258</v>
      </c>
      <c r="BV719">
        <v>375258</v>
      </c>
      <c r="BW719">
        <v>375258</v>
      </c>
      <c r="BX719">
        <v>375258</v>
      </c>
      <c r="BY719">
        <v>375258</v>
      </c>
      <c r="BZ719">
        <v>375258</v>
      </c>
      <c r="CA719">
        <v>375258</v>
      </c>
      <c r="CB719">
        <v>375258</v>
      </c>
      <c r="CC719">
        <v>375258</v>
      </c>
      <c r="CD719">
        <v>375258</v>
      </c>
      <c r="CE719">
        <v>375258</v>
      </c>
      <c r="CF719">
        <v>375258</v>
      </c>
      <c r="CG719">
        <v>375258</v>
      </c>
      <c r="CH719">
        <v>375258</v>
      </c>
      <c r="CI719">
        <v>375258</v>
      </c>
      <c r="CJ719">
        <v>375258</v>
      </c>
      <c r="CK719">
        <v>375258</v>
      </c>
      <c r="CL719">
        <v>375258</v>
      </c>
      <c r="CM719">
        <v>375258</v>
      </c>
      <c r="CN719">
        <v>375258</v>
      </c>
      <c r="CO719">
        <v>375258</v>
      </c>
      <c r="CP719">
        <v>375258</v>
      </c>
      <c r="CQ719">
        <v>375258</v>
      </c>
      <c r="CR719">
        <v>375258</v>
      </c>
      <c r="CS719">
        <v>375258</v>
      </c>
      <c r="CT719">
        <v>375258</v>
      </c>
      <c r="CU719">
        <v>375258</v>
      </c>
      <c r="CV719">
        <v>375258</v>
      </c>
      <c r="CW719">
        <v>375258</v>
      </c>
      <c r="CX719">
        <v>375258</v>
      </c>
      <c r="CY719">
        <v>375258</v>
      </c>
      <c r="CZ719">
        <v>375258</v>
      </c>
      <c r="DA719">
        <v>375258</v>
      </c>
      <c r="DB719">
        <v>0</v>
      </c>
      <c r="DC719">
        <v>0</v>
      </c>
      <c r="DD719">
        <v>0</v>
      </c>
      <c r="DE719">
        <v>0</v>
      </c>
      <c r="DF719">
        <v>0</v>
      </c>
      <c r="DG719">
        <v>0</v>
      </c>
      <c r="DH719">
        <v>0</v>
      </c>
      <c r="DI719">
        <v>0</v>
      </c>
      <c r="DJ719">
        <v>0</v>
      </c>
      <c r="DK719">
        <v>0</v>
      </c>
      <c r="DL719">
        <v>0</v>
      </c>
      <c r="DM719">
        <v>0</v>
      </c>
      <c r="DN719">
        <v>0</v>
      </c>
      <c r="DO719">
        <v>0</v>
      </c>
      <c r="DP719">
        <v>0</v>
      </c>
      <c r="DQ719">
        <v>0</v>
      </c>
      <c r="DR719">
        <v>0</v>
      </c>
      <c r="DS719">
        <v>0</v>
      </c>
      <c r="DT719">
        <v>0</v>
      </c>
      <c r="DU719">
        <v>0</v>
      </c>
      <c r="DV719">
        <v>0</v>
      </c>
      <c r="DW719">
        <v>0</v>
      </c>
      <c r="DX719">
        <v>0</v>
      </c>
      <c r="DY719">
        <v>0</v>
      </c>
      <c r="DZ719">
        <v>0</v>
      </c>
      <c r="EA719">
        <v>0</v>
      </c>
      <c r="EB719">
        <v>0</v>
      </c>
      <c r="EC719">
        <v>0</v>
      </c>
      <c r="EE719" s="659"/>
      <c r="EF719" t="s">
        <v>1348</v>
      </c>
      <c r="EG719">
        <v>1</v>
      </c>
      <c r="EH719">
        <v>17</v>
      </c>
      <c r="EI719" s="216" t="str">
        <f t="shared" si="14"/>
        <v>LTQ100117</v>
      </c>
      <c r="EJ719">
        <v>0</v>
      </c>
      <c r="EK719">
        <v>0</v>
      </c>
      <c r="EL719">
        <v>0</v>
      </c>
      <c r="EM719">
        <v>0</v>
      </c>
      <c r="EN719">
        <v>0</v>
      </c>
      <c r="EO719">
        <v>0</v>
      </c>
      <c r="EP719">
        <v>0</v>
      </c>
      <c r="EQ719">
        <v>0</v>
      </c>
      <c r="ER719">
        <v>0</v>
      </c>
      <c r="ES719">
        <v>0</v>
      </c>
      <c r="ET719">
        <v>0</v>
      </c>
      <c r="EU719">
        <v>0</v>
      </c>
      <c r="EV719">
        <v>0</v>
      </c>
      <c r="EW719">
        <v>0</v>
      </c>
      <c r="EX719">
        <v>0</v>
      </c>
      <c r="EY719">
        <v>0</v>
      </c>
      <c r="EZ719">
        <v>0</v>
      </c>
      <c r="FA719">
        <v>0</v>
      </c>
      <c r="FB719">
        <v>0</v>
      </c>
      <c r="FC719">
        <v>0</v>
      </c>
      <c r="FD719">
        <v>0</v>
      </c>
      <c r="FE719">
        <v>0</v>
      </c>
      <c r="FF719">
        <v>0</v>
      </c>
      <c r="FG719">
        <v>0</v>
      </c>
      <c r="FH719">
        <v>0</v>
      </c>
      <c r="FI719">
        <v>0</v>
      </c>
      <c r="FJ719">
        <v>0</v>
      </c>
      <c r="FK719">
        <v>0</v>
      </c>
      <c r="FL719">
        <v>0</v>
      </c>
      <c r="FM719">
        <v>0</v>
      </c>
      <c r="FN719">
        <v>0</v>
      </c>
      <c r="FO719">
        <v>0</v>
      </c>
      <c r="FP719">
        <v>0</v>
      </c>
      <c r="FQ719">
        <v>0</v>
      </c>
      <c r="FR719">
        <v>0</v>
      </c>
      <c r="FS719">
        <v>0</v>
      </c>
      <c r="FT719">
        <v>0</v>
      </c>
      <c r="FU719">
        <v>0</v>
      </c>
      <c r="FV719">
        <v>0</v>
      </c>
      <c r="FW719">
        <v>0</v>
      </c>
      <c r="FX719">
        <v>0</v>
      </c>
      <c r="FY719">
        <v>0</v>
      </c>
      <c r="FZ719">
        <v>0</v>
      </c>
      <c r="GA719">
        <v>0</v>
      </c>
      <c r="GB719">
        <v>0</v>
      </c>
      <c r="GC719">
        <v>0</v>
      </c>
      <c r="GD719">
        <v>0</v>
      </c>
      <c r="GE719">
        <v>0</v>
      </c>
      <c r="GF719">
        <v>0</v>
      </c>
      <c r="GG719">
        <v>0</v>
      </c>
      <c r="GH719">
        <v>0</v>
      </c>
      <c r="GI719">
        <v>0</v>
      </c>
      <c r="GJ719">
        <v>0</v>
      </c>
      <c r="GK719">
        <v>0</v>
      </c>
      <c r="GL719">
        <v>0</v>
      </c>
      <c r="GM719">
        <v>0</v>
      </c>
      <c r="GN719">
        <v>0</v>
      </c>
      <c r="GO719">
        <v>0</v>
      </c>
      <c r="GP719">
        <v>0</v>
      </c>
      <c r="GQ719">
        <v>0</v>
      </c>
      <c r="GR719">
        <v>0</v>
      </c>
      <c r="GS719">
        <v>0</v>
      </c>
      <c r="GT719">
        <v>0</v>
      </c>
      <c r="GU719">
        <v>0</v>
      </c>
      <c r="GV719">
        <v>0</v>
      </c>
      <c r="GW719">
        <v>0</v>
      </c>
      <c r="GX719">
        <v>0</v>
      </c>
      <c r="GY719">
        <v>0</v>
      </c>
      <c r="GZ719">
        <v>0</v>
      </c>
      <c r="HA719">
        <v>0</v>
      </c>
      <c r="HB719">
        <v>0</v>
      </c>
      <c r="HC719">
        <v>0</v>
      </c>
      <c r="HD719">
        <v>0</v>
      </c>
      <c r="HE719">
        <v>0</v>
      </c>
      <c r="HF719">
        <v>0</v>
      </c>
      <c r="HG719">
        <v>0</v>
      </c>
      <c r="HH719">
        <v>0</v>
      </c>
      <c r="HI719">
        <v>0</v>
      </c>
      <c r="HJ719">
        <v>0</v>
      </c>
      <c r="HK719">
        <v>0</v>
      </c>
      <c r="HL719">
        <v>0</v>
      </c>
      <c r="HM719">
        <v>0</v>
      </c>
      <c r="HN719">
        <v>375258</v>
      </c>
      <c r="HO719">
        <v>0</v>
      </c>
      <c r="HP719">
        <v>0</v>
      </c>
      <c r="HQ719">
        <v>0</v>
      </c>
      <c r="HR719">
        <v>0</v>
      </c>
      <c r="HS719">
        <v>0</v>
      </c>
      <c r="HT719">
        <v>0</v>
      </c>
      <c r="HU719">
        <v>0</v>
      </c>
      <c r="HV719">
        <v>0</v>
      </c>
      <c r="HW719">
        <v>0</v>
      </c>
      <c r="HX719">
        <v>0</v>
      </c>
      <c r="HY719">
        <v>0</v>
      </c>
      <c r="HZ719">
        <v>0</v>
      </c>
      <c r="IA719">
        <v>0</v>
      </c>
      <c r="IB719">
        <v>0</v>
      </c>
      <c r="IC719">
        <v>0</v>
      </c>
      <c r="ID719">
        <v>0</v>
      </c>
      <c r="IE719">
        <v>0</v>
      </c>
      <c r="IF719">
        <v>0</v>
      </c>
      <c r="IG719">
        <v>0</v>
      </c>
      <c r="IH719">
        <v>0</v>
      </c>
      <c r="II719">
        <v>0</v>
      </c>
      <c r="IJ719">
        <v>0</v>
      </c>
      <c r="IK719">
        <v>0</v>
      </c>
      <c r="IL719">
        <v>0</v>
      </c>
      <c r="IM719">
        <v>0</v>
      </c>
      <c r="IN719">
        <v>0</v>
      </c>
      <c r="IO719">
        <v>0</v>
      </c>
      <c r="IP719">
        <v>0</v>
      </c>
    </row>
    <row r="720" spans="18:250" ht="16.5" hidden="1" customHeight="1">
      <c r="R720" s="659"/>
      <c r="S720" t="s">
        <v>1348</v>
      </c>
      <c r="T720">
        <v>1</v>
      </c>
      <c r="U720">
        <v>18</v>
      </c>
      <c r="V720" s="214" t="str">
        <f t="shared" si="13"/>
        <v>LTQ100118</v>
      </c>
      <c r="W720">
        <v>38260.199999999997</v>
      </c>
      <c r="X720">
        <v>76520.399999999994</v>
      </c>
      <c r="Y720">
        <v>114780.6</v>
      </c>
      <c r="Z720">
        <v>153040.79999999999</v>
      </c>
      <c r="AA720">
        <v>191301</v>
      </c>
      <c r="AB720">
        <v>229561.2</v>
      </c>
      <c r="AC720">
        <v>267821.40000000002</v>
      </c>
      <c r="AD720">
        <v>306081.59999999998</v>
      </c>
      <c r="AE720">
        <v>344341.8</v>
      </c>
      <c r="AF720">
        <v>382602</v>
      </c>
      <c r="AG720">
        <v>382602</v>
      </c>
      <c r="AH720">
        <v>382602</v>
      </c>
      <c r="AI720">
        <v>382602</v>
      </c>
      <c r="AJ720">
        <v>382602</v>
      </c>
      <c r="AK720">
        <v>382602</v>
      </c>
      <c r="AL720">
        <v>382602</v>
      </c>
      <c r="AM720">
        <v>382602</v>
      </c>
      <c r="AN720">
        <v>382602</v>
      </c>
      <c r="AO720">
        <v>382602</v>
      </c>
      <c r="AP720">
        <v>382602</v>
      </c>
      <c r="AQ720">
        <v>382602</v>
      </c>
      <c r="AR720">
        <v>382602</v>
      </c>
      <c r="AS720">
        <v>382602</v>
      </c>
      <c r="AT720">
        <v>382602</v>
      </c>
      <c r="AU720">
        <v>382602</v>
      </c>
      <c r="AV720">
        <v>382602</v>
      </c>
      <c r="AW720">
        <v>382602</v>
      </c>
      <c r="AX720">
        <v>382602</v>
      </c>
      <c r="AY720">
        <v>382602</v>
      </c>
      <c r="AZ720">
        <v>382602</v>
      </c>
      <c r="BA720">
        <v>382602</v>
      </c>
      <c r="BB720">
        <v>382602</v>
      </c>
      <c r="BC720">
        <v>382602</v>
      </c>
      <c r="BD720">
        <v>382602</v>
      </c>
      <c r="BE720">
        <v>382602</v>
      </c>
      <c r="BF720">
        <v>382602</v>
      </c>
      <c r="BG720">
        <v>382602</v>
      </c>
      <c r="BH720">
        <v>382602</v>
      </c>
      <c r="BI720">
        <v>382602</v>
      </c>
      <c r="BJ720">
        <v>382602</v>
      </c>
      <c r="BK720">
        <v>382602</v>
      </c>
      <c r="BL720">
        <v>382602</v>
      </c>
      <c r="BM720">
        <v>382602</v>
      </c>
      <c r="BN720">
        <v>382602</v>
      </c>
      <c r="BO720">
        <v>382602</v>
      </c>
      <c r="BP720">
        <v>382602</v>
      </c>
      <c r="BQ720">
        <v>382602</v>
      </c>
      <c r="BR720">
        <v>382602</v>
      </c>
      <c r="BS720">
        <v>382602</v>
      </c>
      <c r="BT720">
        <v>382602</v>
      </c>
      <c r="BU720">
        <v>382602</v>
      </c>
      <c r="BV720">
        <v>382602</v>
      </c>
      <c r="BW720">
        <v>382602</v>
      </c>
      <c r="BX720">
        <v>382602</v>
      </c>
      <c r="BY720">
        <v>382602</v>
      </c>
      <c r="BZ720">
        <v>382602</v>
      </c>
      <c r="CA720">
        <v>382602</v>
      </c>
      <c r="CB720">
        <v>382602</v>
      </c>
      <c r="CC720">
        <v>382602</v>
      </c>
      <c r="CD720">
        <v>382602</v>
      </c>
      <c r="CE720">
        <v>382602</v>
      </c>
      <c r="CF720">
        <v>382602</v>
      </c>
      <c r="CG720">
        <v>382602</v>
      </c>
      <c r="CH720">
        <v>382602</v>
      </c>
      <c r="CI720">
        <v>382602</v>
      </c>
      <c r="CJ720">
        <v>382602</v>
      </c>
      <c r="CK720">
        <v>382602</v>
      </c>
      <c r="CL720">
        <v>382602</v>
      </c>
      <c r="CM720">
        <v>382602</v>
      </c>
      <c r="CN720">
        <v>382602</v>
      </c>
      <c r="CO720">
        <v>382602</v>
      </c>
      <c r="CP720">
        <v>382602</v>
      </c>
      <c r="CQ720">
        <v>382602</v>
      </c>
      <c r="CR720">
        <v>382602</v>
      </c>
      <c r="CS720">
        <v>382602</v>
      </c>
      <c r="CT720">
        <v>382602</v>
      </c>
      <c r="CU720">
        <v>382602</v>
      </c>
      <c r="CV720">
        <v>382602</v>
      </c>
      <c r="CW720">
        <v>382602</v>
      </c>
      <c r="CX720">
        <v>382602</v>
      </c>
      <c r="CY720">
        <v>382602</v>
      </c>
      <c r="CZ720">
        <v>382602</v>
      </c>
      <c r="DA720">
        <v>0</v>
      </c>
      <c r="DB720">
        <v>0</v>
      </c>
      <c r="DC720">
        <v>0</v>
      </c>
      <c r="DD720">
        <v>0</v>
      </c>
      <c r="DE720">
        <v>0</v>
      </c>
      <c r="DF720">
        <v>0</v>
      </c>
      <c r="DG720">
        <v>0</v>
      </c>
      <c r="DH720">
        <v>0</v>
      </c>
      <c r="DI720">
        <v>0</v>
      </c>
      <c r="DJ720">
        <v>0</v>
      </c>
      <c r="DK720">
        <v>0</v>
      </c>
      <c r="DL720">
        <v>0</v>
      </c>
      <c r="DM720">
        <v>0</v>
      </c>
      <c r="DN720">
        <v>0</v>
      </c>
      <c r="DO720">
        <v>0</v>
      </c>
      <c r="DP720">
        <v>0</v>
      </c>
      <c r="DQ720">
        <v>0</v>
      </c>
      <c r="DR720">
        <v>0</v>
      </c>
      <c r="DS720">
        <v>0</v>
      </c>
      <c r="DT720">
        <v>0</v>
      </c>
      <c r="DU720">
        <v>0</v>
      </c>
      <c r="DV720">
        <v>0</v>
      </c>
      <c r="DW720">
        <v>0</v>
      </c>
      <c r="DX720">
        <v>0</v>
      </c>
      <c r="DY720">
        <v>0</v>
      </c>
      <c r="DZ720">
        <v>0</v>
      </c>
      <c r="EA720">
        <v>0</v>
      </c>
      <c r="EB720">
        <v>0</v>
      </c>
      <c r="EC720">
        <v>0</v>
      </c>
      <c r="EE720" s="659"/>
      <c r="EF720" t="s">
        <v>1348</v>
      </c>
      <c r="EG720">
        <v>1</v>
      </c>
      <c r="EH720">
        <v>18</v>
      </c>
      <c r="EI720" s="216" t="str">
        <f t="shared" si="14"/>
        <v>LTQ100118</v>
      </c>
      <c r="EJ720">
        <v>0</v>
      </c>
      <c r="EK720">
        <v>0</v>
      </c>
      <c r="EL720">
        <v>0</v>
      </c>
      <c r="EM720">
        <v>0</v>
      </c>
      <c r="EN720">
        <v>0</v>
      </c>
      <c r="EO720">
        <v>0</v>
      </c>
      <c r="EP720">
        <v>0</v>
      </c>
      <c r="EQ720">
        <v>0</v>
      </c>
      <c r="ER720">
        <v>0</v>
      </c>
      <c r="ES720">
        <v>0</v>
      </c>
      <c r="ET720">
        <v>0</v>
      </c>
      <c r="EU720">
        <v>0</v>
      </c>
      <c r="EV720">
        <v>0</v>
      </c>
      <c r="EW720">
        <v>0</v>
      </c>
      <c r="EX720">
        <v>0</v>
      </c>
      <c r="EY720">
        <v>0</v>
      </c>
      <c r="EZ720">
        <v>0</v>
      </c>
      <c r="FA720">
        <v>0</v>
      </c>
      <c r="FB720">
        <v>0</v>
      </c>
      <c r="FC720">
        <v>0</v>
      </c>
      <c r="FD720">
        <v>0</v>
      </c>
      <c r="FE720">
        <v>0</v>
      </c>
      <c r="FF720">
        <v>0</v>
      </c>
      <c r="FG720">
        <v>0</v>
      </c>
      <c r="FH720">
        <v>0</v>
      </c>
      <c r="FI720">
        <v>0</v>
      </c>
      <c r="FJ720">
        <v>0</v>
      </c>
      <c r="FK720">
        <v>0</v>
      </c>
      <c r="FL720">
        <v>0</v>
      </c>
      <c r="FM720">
        <v>0</v>
      </c>
      <c r="FN720">
        <v>0</v>
      </c>
      <c r="FO720">
        <v>0</v>
      </c>
      <c r="FP720">
        <v>0</v>
      </c>
      <c r="FQ720">
        <v>0</v>
      </c>
      <c r="FR720">
        <v>0</v>
      </c>
      <c r="FS720">
        <v>0</v>
      </c>
      <c r="FT720">
        <v>0</v>
      </c>
      <c r="FU720">
        <v>0</v>
      </c>
      <c r="FV720">
        <v>0</v>
      </c>
      <c r="FW720">
        <v>0</v>
      </c>
      <c r="FX720">
        <v>0</v>
      </c>
      <c r="FY720">
        <v>0</v>
      </c>
      <c r="FZ720">
        <v>0</v>
      </c>
      <c r="GA720">
        <v>0</v>
      </c>
      <c r="GB720">
        <v>0</v>
      </c>
      <c r="GC720">
        <v>0</v>
      </c>
      <c r="GD720">
        <v>0</v>
      </c>
      <c r="GE720">
        <v>0</v>
      </c>
      <c r="GF720">
        <v>0</v>
      </c>
      <c r="GG720">
        <v>0</v>
      </c>
      <c r="GH720">
        <v>0</v>
      </c>
      <c r="GI720">
        <v>0</v>
      </c>
      <c r="GJ720">
        <v>0</v>
      </c>
      <c r="GK720">
        <v>0</v>
      </c>
      <c r="GL720">
        <v>0</v>
      </c>
      <c r="GM720">
        <v>0</v>
      </c>
      <c r="GN720">
        <v>0</v>
      </c>
      <c r="GO720">
        <v>0</v>
      </c>
      <c r="GP720">
        <v>0</v>
      </c>
      <c r="GQ720">
        <v>0</v>
      </c>
      <c r="GR720">
        <v>0</v>
      </c>
      <c r="GS720">
        <v>0</v>
      </c>
      <c r="GT720">
        <v>0</v>
      </c>
      <c r="GU720">
        <v>0</v>
      </c>
      <c r="GV720">
        <v>0</v>
      </c>
      <c r="GW720">
        <v>0</v>
      </c>
      <c r="GX720">
        <v>0</v>
      </c>
      <c r="GY720">
        <v>0</v>
      </c>
      <c r="GZ720">
        <v>0</v>
      </c>
      <c r="HA720">
        <v>0</v>
      </c>
      <c r="HB720">
        <v>0</v>
      </c>
      <c r="HC720">
        <v>0</v>
      </c>
      <c r="HD720">
        <v>0</v>
      </c>
      <c r="HE720">
        <v>0</v>
      </c>
      <c r="HF720">
        <v>0</v>
      </c>
      <c r="HG720">
        <v>0</v>
      </c>
      <c r="HH720">
        <v>0</v>
      </c>
      <c r="HI720">
        <v>0</v>
      </c>
      <c r="HJ720">
        <v>0</v>
      </c>
      <c r="HK720">
        <v>0</v>
      </c>
      <c r="HL720">
        <v>0</v>
      </c>
      <c r="HM720">
        <v>382602</v>
      </c>
      <c r="HN720">
        <v>0</v>
      </c>
      <c r="HO720">
        <v>0</v>
      </c>
      <c r="HP720">
        <v>0</v>
      </c>
      <c r="HQ720">
        <v>0</v>
      </c>
      <c r="HR720">
        <v>0</v>
      </c>
      <c r="HS720">
        <v>0</v>
      </c>
      <c r="HT720">
        <v>0</v>
      </c>
      <c r="HU720">
        <v>0</v>
      </c>
      <c r="HV720">
        <v>0</v>
      </c>
      <c r="HW720">
        <v>0</v>
      </c>
      <c r="HX720">
        <v>0</v>
      </c>
      <c r="HY720">
        <v>0</v>
      </c>
      <c r="HZ720">
        <v>0</v>
      </c>
      <c r="IA720">
        <v>0</v>
      </c>
      <c r="IB720">
        <v>0</v>
      </c>
      <c r="IC720">
        <v>0</v>
      </c>
      <c r="ID720">
        <v>0</v>
      </c>
      <c r="IE720">
        <v>0</v>
      </c>
      <c r="IF720">
        <v>0</v>
      </c>
      <c r="IG720">
        <v>0</v>
      </c>
      <c r="IH720">
        <v>0</v>
      </c>
      <c r="II720">
        <v>0</v>
      </c>
      <c r="IJ720">
        <v>0</v>
      </c>
      <c r="IK720">
        <v>0</v>
      </c>
      <c r="IL720">
        <v>0</v>
      </c>
      <c r="IM720">
        <v>0</v>
      </c>
      <c r="IN720">
        <v>0</v>
      </c>
      <c r="IO720">
        <v>0</v>
      </c>
      <c r="IP720">
        <v>0</v>
      </c>
    </row>
    <row r="721" spans="18:250" ht="16.5" hidden="1" customHeight="1">
      <c r="R721" s="659"/>
      <c r="S721" t="s">
        <v>1348</v>
      </c>
      <c r="T721">
        <v>1</v>
      </c>
      <c r="U721">
        <v>19</v>
      </c>
      <c r="V721" s="214" t="str">
        <f t="shared" si="13"/>
        <v>LTQ100119</v>
      </c>
      <c r="W721">
        <v>38882.400000000001</v>
      </c>
      <c r="X721">
        <v>77764.800000000003</v>
      </c>
      <c r="Y721">
        <v>116647.2</v>
      </c>
      <c r="Z721">
        <v>155529.60000000001</v>
      </c>
      <c r="AA721">
        <v>194412</v>
      </c>
      <c r="AB721">
        <v>233294.4</v>
      </c>
      <c r="AC721">
        <v>272176.8</v>
      </c>
      <c r="AD721">
        <v>311059.20000000001</v>
      </c>
      <c r="AE721">
        <v>349941.6</v>
      </c>
      <c r="AF721">
        <v>388824</v>
      </c>
      <c r="AG721">
        <v>388824</v>
      </c>
      <c r="AH721">
        <v>388824</v>
      </c>
      <c r="AI721">
        <v>388824</v>
      </c>
      <c r="AJ721">
        <v>388824</v>
      </c>
      <c r="AK721">
        <v>388824</v>
      </c>
      <c r="AL721">
        <v>388824</v>
      </c>
      <c r="AM721">
        <v>388824</v>
      </c>
      <c r="AN721">
        <v>388824</v>
      </c>
      <c r="AO721">
        <v>388824</v>
      </c>
      <c r="AP721">
        <v>388824</v>
      </c>
      <c r="AQ721">
        <v>388824</v>
      </c>
      <c r="AR721">
        <v>388824</v>
      </c>
      <c r="AS721">
        <v>388824</v>
      </c>
      <c r="AT721">
        <v>388824</v>
      </c>
      <c r="AU721">
        <v>388824</v>
      </c>
      <c r="AV721">
        <v>388824</v>
      </c>
      <c r="AW721">
        <v>388824</v>
      </c>
      <c r="AX721">
        <v>388824</v>
      </c>
      <c r="AY721">
        <v>388824</v>
      </c>
      <c r="AZ721">
        <v>388824</v>
      </c>
      <c r="BA721">
        <v>388824</v>
      </c>
      <c r="BB721">
        <v>388824</v>
      </c>
      <c r="BC721">
        <v>388824</v>
      </c>
      <c r="BD721">
        <v>388824</v>
      </c>
      <c r="BE721">
        <v>388824</v>
      </c>
      <c r="BF721">
        <v>388824</v>
      </c>
      <c r="BG721">
        <v>388824</v>
      </c>
      <c r="BH721">
        <v>388824</v>
      </c>
      <c r="BI721">
        <v>388824</v>
      </c>
      <c r="BJ721">
        <v>388824</v>
      </c>
      <c r="BK721">
        <v>388824</v>
      </c>
      <c r="BL721">
        <v>388824</v>
      </c>
      <c r="BM721">
        <v>388824</v>
      </c>
      <c r="BN721">
        <v>388824</v>
      </c>
      <c r="BO721">
        <v>388824</v>
      </c>
      <c r="BP721">
        <v>388824</v>
      </c>
      <c r="BQ721">
        <v>388824</v>
      </c>
      <c r="BR721">
        <v>388824</v>
      </c>
      <c r="BS721">
        <v>388824</v>
      </c>
      <c r="BT721">
        <v>388824</v>
      </c>
      <c r="BU721">
        <v>388824</v>
      </c>
      <c r="BV721">
        <v>388824</v>
      </c>
      <c r="BW721">
        <v>388824</v>
      </c>
      <c r="BX721">
        <v>388824</v>
      </c>
      <c r="BY721">
        <v>388824</v>
      </c>
      <c r="BZ721">
        <v>388824</v>
      </c>
      <c r="CA721">
        <v>388824</v>
      </c>
      <c r="CB721">
        <v>388824</v>
      </c>
      <c r="CC721">
        <v>388824</v>
      </c>
      <c r="CD721">
        <v>388824</v>
      </c>
      <c r="CE721">
        <v>388824</v>
      </c>
      <c r="CF721">
        <v>388824</v>
      </c>
      <c r="CG721">
        <v>388824</v>
      </c>
      <c r="CH721">
        <v>388824</v>
      </c>
      <c r="CI721">
        <v>388824</v>
      </c>
      <c r="CJ721">
        <v>388824</v>
      </c>
      <c r="CK721">
        <v>388824</v>
      </c>
      <c r="CL721">
        <v>388824</v>
      </c>
      <c r="CM721">
        <v>388824</v>
      </c>
      <c r="CN721">
        <v>388824</v>
      </c>
      <c r="CO721">
        <v>388824</v>
      </c>
      <c r="CP721">
        <v>388824</v>
      </c>
      <c r="CQ721">
        <v>388824</v>
      </c>
      <c r="CR721">
        <v>388824</v>
      </c>
      <c r="CS721">
        <v>388824</v>
      </c>
      <c r="CT721">
        <v>388824</v>
      </c>
      <c r="CU721">
        <v>388824</v>
      </c>
      <c r="CV721">
        <v>388824</v>
      </c>
      <c r="CW721">
        <v>388824</v>
      </c>
      <c r="CX721">
        <v>388824</v>
      </c>
      <c r="CY721">
        <v>388824</v>
      </c>
      <c r="CZ721">
        <v>0</v>
      </c>
      <c r="DA721">
        <v>0</v>
      </c>
      <c r="DB721">
        <v>0</v>
      </c>
      <c r="DC721">
        <v>0</v>
      </c>
      <c r="DD721">
        <v>0</v>
      </c>
      <c r="DE721">
        <v>0</v>
      </c>
      <c r="DF721">
        <v>0</v>
      </c>
      <c r="DG721">
        <v>0</v>
      </c>
      <c r="DH721">
        <v>0</v>
      </c>
      <c r="DI721">
        <v>0</v>
      </c>
      <c r="DJ721">
        <v>0</v>
      </c>
      <c r="DK721">
        <v>0</v>
      </c>
      <c r="DL721">
        <v>0</v>
      </c>
      <c r="DM721">
        <v>0</v>
      </c>
      <c r="DN721">
        <v>0</v>
      </c>
      <c r="DO721">
        <v>0</v>
      </c>
      <c r="DP721">
        <v>0</v>
      </c>
      <c r="DQ721">
        <v>0</v>
      </c>
      <c r="DR721">
        <v>0</v>
      </c>
      <c r="DS721">
        <v>0</v>
      </c>
      <c r="DT721">
        <v>0</v>
      </c>
      <c r="DU721">
        <v>0</v>
      </c>
      <c r="DV721">
        <v>0</v>
      </c>
      <c r="DW721">
        <v>0</v>
      </c>
      <c r="DX721">
        <v>0</v>
      </c>
      <c r="DY721">
        <v>0</v>
      </c>
      <c r="DZ721">
        <v>0</v>
      </c>
      <c r="EA721">
        <v>0</v>
      </c>
      <c r="EB721">
        <v>0</v>
      </c>
      <c r="EC721">
        <v>0</v>
      </c>
      <c r="EE721" s="659"/>
      <c r="EF721" t="s">
        <v>1348</v>
      </c>
      <c r="EG721">
        <v>1</v>
      </c>
      <c r="EH721">
        <v>19</v>
      </c>
      <c r="EI721" s="216" t="str">
        <f t="shared" si="14"/>
        <v>LTQ100119</v>
      </c>
      <c r="EJ721">
        <v>0</v>
      </c>
      <c r="EK721">
        <v>0</v>
      </c>
      <c r="EL721">
        <v>0</v>
      </c>
      <c r="EM721">
        <v>0</v>
      </c>
      <c r="EN721">
        <v>0</v>
      </c>
      <c r="EO721">
        <v>0</v>
      </c>
      <c r="EP721">
        <v>0</v>
      </c>
      <c r="EQ721">
        <v>0</v>
      </c>
      <c r="ER721">
        <v>0</v>
      </c>
      <c r="ES721">
        <v>0</v>
      </c>
      <c r="ET721">
        <v>0</v>
      </c>
      <c r="EU721">
        <v>0</v>
      </c>
      <c r="EV721">
        <v>0</v>
      </c>
      <c r="EW721">
        <v>0</v>
      </c>
      <c r="EX721">
        <v>0</v>
      </c>
      <c r="EY721">
        <v>0</v>
      </c>
      <c r="EZ721">
        <v>0</v>
      </c>
      <c r="FA721">
        <v>0</v>
      </c>
      <c r="FB721">
        <v>0</v>
      </c>
      <c r="FC721">
        <v>0</v>
      </c>
      <c r="FD721">
        <v>0</v>
      </c>
      <c r="FE721">
        <v>0</v>
      </c>
      <c r="FF721">
        <v>0</v>
      </c>
      <c r="FG721">
        <v>0</v>
      </c>
      <c r="FH721">
        <v>0</v>
      </c>
      <c r="FI721">
        <v>0</v>
      </c>
      <c r="FJ721">
        <v>0</v>
      </c>
      <c r="FK721">
        <v>0</v>
      </c>
      <c r="FL721">
        <v>0</v>
      </c>
      <c r="FM721">
        <v>0</v>
      </c>
      <c r="FN721">
        <v>0</v>
      </c>
      <c r="FO721">
        <v>0</v>
      </c>
      <c r="FP721">
        <v>0</v>
      </c>
      <c r="FQ721">
        <v>0</v>
      </c>
      <c r="FR721">
        <v>0</v>
      </c>
      <c r="FS721">
        <v>0</v>
      </c>
      <c r="FT721">
        <v>0</v>
      </c>
      <c r="FU721">
        <v>0</v>
      </c>
      <c r="FV721">
        <v>0</v>
      </c>
      <c r="FW721">
        <v>0</v>
      </c>
      <c r="FX721">
        <v>0</v>
      </c>
      <c r="FY721">
        <v>0</v>
      </c>
      <c r="FZ721">
        <v>0</v>
      </c>
      <c r="GA721">
        <v>0</v>
      </c>
      <c r="GB721">
        <v>0</v>
      </c>
      <c r="GC721">
        <v>0</v>
      </c>
      <c r="GD721">
        <v>0</v>
      </c>
      <c r="GE721">
        <v>0</v>
      </c>
      <c r="GF721">
        <v>0</v>
      </c>
      <c r="GG721">
        <v>0</v>
      </c>
      <c r="GH721">
        <v>0</v>
      </c>
      <c r="GI721">
        <v>0</v>
      </c>
      <c r="GJ721">
        <v>0</v>
      </c>
      <c r="GK721">
        <v>0</v>
      </c>
      <c r="GL721">
        <v>0</v>
      </c>
      <c r="GM721">
        <v>0</v>
      </c>
      <c r="GN721">
        <v>0</v>
      </c>
      <c r="GO721">
        <v>0</v>
      </c>
      <c r="GP721">
        <v>0</v>
      </c>
      <c r="GQ721">
        <v>0</v>
      </c>
      <c r="GR721">
        <v>0</v>
      </c>
      <c r="GS721">
        <v>0</v>
      </c>
      <c r="GT721">
        <v>0</v>
      </c>
      <c r="GU721">
        <v>0</v>
      </c>
      <c r="GV721">
        <v>0</v>
      </c>
      <c r="GW721">
        <v>0</v>
      </c>
      <c r="GX721">
        <v>0</v>
      </c>
      <c r="GY721">
        <v>0</v>
      </c>
      <c r="GZ721">
        <v>0</v>
      </c>
      <c r="HA721">
        <v>0</v>
      </c>
      <c r="HB721">
        <v>0</v>
      </c>
      <c r="HC721">
        <v>0</v>
      </c>
      <c r="HD721">
        <v>0</v>
      </c>
      <c r="HE721">
        <v>0</v>
      </c>
      <c r="HF721">
        <v>0</v>
      </c>
      <c r="HG721">
        <v>0</v>
      </c>
      <c r="HH721">
        <v>0</v>
      </c>
      <c r="HI721">
        <v>0</v>
      </c>
      <c r="HJ721">
        <v>0</v>
      </c>
      <c r="HK721">
        <v>0</v>
      </c>
      <c r="HL721">
        <v>388824</v>
      </c>
      <c r="HM721">
        <v>0</v>
      </c>
      <c r="HN721">
        <v>0</v>
      </c>
      <c r="HO721">
        <v>0</v>
      </c>
      <c r="HP721">
        <v>0</v>
      </c>
      <c r="HQ721">
        <v>0</v>
      </c>
      <c r="HR721">
        <v>0</v>
      </c>
      <c r="HS721">
        <v>0</v>
      </c>
      <c r="HT721">
        <v>0</v>
      </c>
      <c r="HU721">
        <v>0</v>
      </c>
      <c r="HV721">
        <v>0</v>
      </c>
      <c r="HW721">
        <v>0</v>
      </c>
      <c r="HX721">
        <v>0</v>
      </c>
      <c r="HY721">
        <v>0</v>
      </c>
      <c r="HZ721">
        <v>0</v>
      </c>
      <c r="IA721">
        <v>0</v>
      </c>
      <c r="IB721">
        <v>0</v>
      </c>
      <c r="IC721">
        <v>0</v>
      </c>
      <c r="ID721">
        <v>0</v>
      </c>
      <c r="IE721">
        <v>0</v>
      </c>
      <c r="IF721">
        <v>0</v>
      </c>
      <c r="IG721">
        <v>0</v>
      </c>
      <c r="IH721">
        <v>0</v>
      </c>
      <c r="II721">
        <v>0</v>
      </c>
      <c r="IJ721">
        <v>0</v>
      </c>
      <c r="IK721">
        <v>0</v>
      </c>
      <c r="IL721">
        <v>0</v>
      </c>
      <c r="IM721">
        <v>0</v>
      </c>
      <c r="IN721">
        <v>0</v>
      </c>
      <c r="IO721">
        <v>0</v>
      </c>
      <c r="IP721">
        <v>0</v>
      </c>
    </row>
    <row r="722" spans="18:250" ht="16.5" hidden="1" customHeight="1">
      <c r="R722" s="659"/>
      <c r="S722" t="s">
        <v>1348</v>
      </c>
      <c r="T722">
        <v>1</v>
      </c>
      <c r="U722">
        <v>20</v>
      </c>
      <c r="V722" s="214" t="str">
        <f t="shared" si="13"/>
        <v>LTQ100120</v>
      </c>
      <c r="W722">
        <v>39402.6</v>
      </c>
      <c r="X722">
        <v>78805.2</v>
      </c>
      <c r="Y722">
        <v>118207.8</v>
      </c>
      <c r="Z722">
        <v>157610.4</v>
      </c>
      <c r="AA722">
        <v>197013</v>
      </c>
      <c r="AB722">
        <v>236415.6</v>
      </c>
      <c r="AC722">
        <v>275818.2</v>
      </c>
      <c r="AD722">
        <v>315220.8</v>
      </c>
      <c r="AE722">
        <v>354623.4</v>
      </c>
      <c r="AF722">
        <v>394026</v>
      </c>
      <c r="AG722">
        <v>394026</v>
      </c>
      <c r="AH722">
        <v>394026</v>
      </c>
      <c r="AI722">
        <v>394026</v>
      </c>
      <c r="AJ722">
        <v>394026</v>
      </c>
      <c r="AK722">
        <v>394026</v>
      </c>
      <c r="AL722">
        <v>394026</v>
      </c>
      <c r="AM722">
        <v>394026</v>
      </c>
      <c r="AN722">
        <v>394026</v>
      </c>
      <c r="AO722">
        <v>394026</v>
      </c>
      <c r="AP722">
        <v>394026</v>
      </c>
      <c r="AQ722">
        <v>394026</v>
      </c>
      <c r="AR722">
        <v>394026</v>
      </c>
      <c r="AS722">
        <v>394026</v>
      </c>
      <c r="AT722">
        <v>394026</v>
      </c>
      <c r="AU722">
        <v>394026</v>
      </c>
      <c r="AV722">
        <v>394026</v>
      </c>
      <c r="AW722">
        <v>394026</v>
      </c>
      <c r="AX722">
        <v>394026</v>
      </c>
      <c r="AY722">
        <v>394026</v>
      </c>
      <c r="AZ722">
        <v>394026</v>
      </c>
      <c r="BA722">
        <v>394026</v>
      </c>
      <c r="BB722">
        <v>394026</v>
      </c>
      <c r="BC722">
        <v>394026</v>
      </c>
      <c r="BD722">
        <v>394026</v>
      </c>
      <c r="BE722">
        <v>394026</v>
      </c>
      <c r="BF722">
        <v>394026</v>
      </c>
      <c r="BG722">
        <v>394026</v>
      </c>
      <c r="BH722">
        <v>394026</v>
      </c>
      <c r="BI722">
        <v>394026</v>
      </c>
      <c r="BJ722">
        <v>394026</v>
      </c>
      <c r="BK722">
        <v>394026</v>
      </c>
      <c r="BL722">
        <v>394026</v>
      </c>
      <c r="BM722">
        <v>394026</v>
      </c>
      <c r="BN722">
        <v>394026</v>
      </c>
      <c r="BO722">
        <v>394026</v>
      </c>
      <c r="BP722">
        <v>394026</v>
      </c>
      <c r="BQ722">
        <v>394026</v>
      </c>
      <c r="BR722">
        <v>394026</v>
      </c>
      <c r="BS722">
        <v>394026</v>
      </c>
      <c r="BT722">
        <v>394026</v>
      </c>
      <c r="BU722">
        <v>394026</v>
      </c>
      <c r="BV722">
        <v>394026</v>
      </c>
      <c r="BW722">
        <v>394026</v>
      </c>
      <c r="BX722">
        <v>394026</v>
      </c>
      <c r="BY722">
        <v>394026</v>
      </c>
      <c r="BZ722">
        <v>394026</v>
      </c>
      <c r="CA722">
        <v>394026</v>
      </c>
      <c r="CB722">
        <v>394026</v>
      </c>
      <c r="CC722">
        <v>394026</v>
      </c>
      <c r="CD722">
        <v>394026</v>
      </c>
      <c r="CE722">
        <v>394026</v>
      </c>
      <c r="CF722">
        <v>394026</v>
      </c>
      <c r="CG722">
        <v>394026</v>
      </c>
      <c r="CH722">
        <v>394026</v>
      </c>
      <c r="CI722">
        <v>394026</v>
      </c>
      <c r="CJ722">
        <v>394026</v>
      </c>
      <c r="CK722">
        <v>394026</v>
      </c>
      <c r="CL722">
        <v>394026</v>
      </c>
      <c r="CM722">
        <v>394026</v>
      </c>
      <c r="CN722">
        <v>394026</v>
      </c>
      <c r="CO722">
        <v>394026</v>
      </c>
      <c r="CP722">
        <v>394026</v>
      </c>
      <c r="CQ722">
        <v>394026</v>
      </c>
      <c r="CR722">
        <v>394026</v>
      </c>
      <c r="CS722">
        <v>394026</v>
      </c>
      <c r="CT722">
        <v>394026</v>
      </c>
      <c r="CU722">
        <v>394026</v>
      </c>
      <c r="CV722">
        <v>394026</v>
      </c>
      <c r="CW722">
        <v>394026</v>
      </c>
      <c r="CX722">
        <v>394026</v>
      </c>
      <c r="CY722">
        <v>0</v>
      </c>
      <c r="CZ722">
        <v>0</v>
      </c>
      <c r="DA722">
        <v>0</v>
      </c>
      <c r="DB722">
        <v>0</v>
      </c>
      <c r="DC722">
        <v>0</v>
      </c>
      <c r="DD722">
        <v>0</v>
      </c>
      <c r="DE722">
        <v>0</v>
      </c>
      <c r="DF722">
        <v>0</v>
      </c>
      <c r="DG722">
        <v>0</v>
      </c>
      <c r="DH722">
        <v>0</v>
      </c>
      <c r="DI722">
        <v>0</v>
      </c>
      <c r="DJ722">
        <v>0</v>
      </c>
      <c r="DK722">
        <v>0</v>
      </c>
      <c r="DL722">
        <v>0</v>
      </c>
      <c r="DM722">
        <v>0</v>
      </c>
      <c r="DN722">
        <v>0</v>
      </c>
      <c r="DO722">
        <v>0</v>
      </c>
      <c r="DP722">
        <v>0</v>
      </c>
      <c r="DQ722">
        <v>0</v>
      </c>
      <c r="DR722">
        <v>0</v>
      </c>
      <c r="DS722">
        <v>0</v>
      </c>
      <c r="DT722">
        <v>0</v>
      </c>
      <c r="DU722">
        <v>0</v>
      </c>
      <c r="DV722">
        <v>0</v>
      </c>
      <c r="DW722">
        <v>0</v>
      </c>
      <c r="DX722">
        <v>0</v>
      </c>
      <c r="DY722">
        <v>0</v>
      </c>
      <c r="DZ722">
        <v>0</v>
      </c>
      <c r="EA722">
        <v>0</v>
      </c>
      <c r="EB722">
        <v>0</v>
      </c>
      <c r="EC722">
        <v>0</v>
      </c>
      <c r="EE722" s="659"/>
      <c r="EF722" t="s">
        <v>1348</v>
      </c>
      <c r="EG722">
        <v>1</v>
      </c>
      <c r="EH722">
        <v>20</v>
      </c>
      <c r="EI722" s="216" t="str">
        <f t="shared" si="14"/>
        <v>LTQ100120</v>
      </c>
      <c r="EJ722">
        <v>0</v>
      </c>
      <c r="EK722">
        <v>0</v>
      </c>
      <c r="EL722">
        <v>0</v>
      </c>
      <c r="EM722">
        <v>0</v>
      </c>
      <c r="EN722">
        <v>0</v>
      </c>
      <c r="EO722">
        <v>0</v>
      </c>
      <c r="EP722">
        <v>0</v>
      </c>
      <c r="EQ722">
        <v>0</v>
      </c>
      <c r="ER722">
        <v>0</v>
      </c>
      <c r="ES722">
        <v>0</v>
      </c>
      <c r="ET722">
        <v>0</v>
      </c>
      <c r="EU722">
        <v>0</v>
      </c>
      <c r="EV722">
        <v>0</v>
      </c>
      <c r="EW722">
        <v>0</v>
      </c>
      <c r="EX722">
        <v>0</v>
      </c>
      <c r="EY722">
        <v>0</v>
      </c>
      <c r="EZ722">
        <v>0</v>
      </c>
      <c r="FA722">
        <v>0</v>
      </c>
      <c r="FB722">
        <v>0</v>
      </c>
      <c r="FC722">
        <v>0</v>
      </c>
      <c r="FD722">
        <v>0</v>
      </c>
      <c r="FE722">
        <v>0</v>
      </c>
      <c r="FF722">
        <v>0</v>
      </c>
      <c r="FG722">
        <v>0</v>
      </c>
      <c r="FH722">
        <v>0</v>
      </c>
      <c r="FI722">
        <v>0</v>
      </c>
      <c r="FJ722">
        <v>0</v>
      </c>
      <c r="FK722">
        <v>0</v>
      </c>
      <c r="FL722">
        <v>0</v>
      </c>
      <c r="FM722">
        <v>0</v>
      </c>
      <c r="FN722">
        <v>0</v>
      </c>
      <c r="FO722">
        <v>0</v>
      </c>
      <c r="FP722">
        <v>0</v>
      </c>
      <c r="FQ722">
        <v>0</v>
      </c>
      <c r="FR722">
        <v>0</v>
      </c>
      <c r="FS722">
        <v>0</v>
      </c>
      <c r="FT722">
        <v>0</v>
      </c>
      <c r="FU722">
        <v>0</v>
      </c>
      <c r="FV722">
        <v>0</v>
      </c>
      <c r="FW722">
        <v>0</v>
      </c>
      <c r="FX722">
        <v>0</v>
      </c>
      <c r="FY722">
        <v>0</v>
      </c>
      <c r="FZ722">
        <v>0</v>
      </c>
      <c r="GA722">
        <v>0</v>
      </c>
      <c r="GB722">
        <v>0</v>
      </c>
      <c r="GC722">
        <v>0</v>
      </c>
      <c r="GD722">
        <v>0</v>
      </c>
      <c r="GE722">
        <v>0</v>
      </c>
      <c r="GF722">
        <v>0</v>
      </c>
      <c r="GG722">
        <v>0</v>
      </c>
      <c r="GH722">
        <v>0</v>
      </c>
      <c r="GI722">
        <v>0</v>
      </c>
      <c r="GJ722">
        <v>0</v>
      </c>
      <c r="GK722">
        <v>0</v>
      </c>
      <c r="GL722">
        <v>0</v>
      </c>
      <c r="GM722">
        <v>0</v>
      </c>
      <c r="GN722">
        <v>0</v>
      </c>
      <c r="GO722">
        <v>0</v>
      </c>
      <c r="GP722">
        <v>0</v>
      </c>
      <c r="GQ722">
        <v>0</v>
      </c>
      <c r="GR722">
        <v>0</v>
      </c>
      <c r="GS722">
        <v>0</v>
      </c>
      <c r="GT722">
        <v>0</v>
      </c>
      <c r="GU722">
        <v>0</v>
      </c>
      <c r="GV722">
        <v>0</v>
      </c>
      <c r="GW722">
        <v>0</v>
      </c>
      <c r="GX722">
        <v>0</v>
      </c>
      <c r="GY722">
        <v>0</v>
      </c>
      <c r="GZ722">
        <v>0</v>
      </c>
      <c r="HA722">
        <v>0</v>
      </c>
      <c r="HB722">
        <v>0</v>
      </c>
      <c r="HC722">
        <v>0</v>
      </c>
      <c r="HD722">
        <v>0</v>
      </c>
      <c r="HE722">
        <v>0</v>
      </c>
      <c r="HF722">
        <v>0</v>
      </c>
      <c r="HG722">
        <v>0</v>
      </c>
      <c r="HH722">
        <v>0</v>
      </c>
      <c r="HI722">
        <v>0</v>
      </c>
      <c r="HJ722">
        <v>0</v>
      </c>
      <c r="HK722">
        <v>394026</v>
      </c>
      <c r="HL722">
        <v>0</v>
      </c>
      <c r="HM722">
        <v>0</v>
      </c>
      <c r="HN722">
        <v>0</v>
      </c>
      <c r="HO722">
        <v>0</v>
      </c>
      <c r="HP722">
        <v>0</v>
      </c>
      <c r="HQ722">
        <v>0</v>
      </c>
      <c r="HR722">
        <v>0</v>
      </c>
      <c r="HS722">
        <v>0</v>
      </c>
      <c r="HT722">
        <v>0</v>
      </c>
      <c r="HU722">
        <v>0</v>
      </c>
      <c r="HV722">
        <v>0</v>
      </c>
      <c r="HW722">
        <v>0</v>
      </c>
      <c r="HX722">
        <v>0</v>
      </c>
      <c r="HY722">
        <v>0</v>
      </c>
      <c r="HZ722">
        <v>0</v>
      </c>
      <c r="IA722">
        <v>0</v>
      </c>
      <c r="IB722">
        <v>0</v>
      </c>
      <c r="IC722">
        <v>0</v>
      </c>
      <c r="ID722">
        <v>0</v>
      </c>
      <c r="IE722">
        <v>0</v>
      </c>
      <c r="IF722">
        <v>0</v>
      </c>
      <c r="IG722">
        <v>0</v>
      </c>
      <c r="IH722">
        <v>0</v>
      </c>
      <c r="II722">
        <v>0</v>
      </c>
      <c r="IJ722">
        <v>0</v>
      </c>
      <c r="IK722">
        <v>0</v>
      </c>
      <c r="IL722">
        <v>0</v>
      </c>
      <c r="IM722">
        <v>0</v>
      </c>
      <c r="IN722">
        <v>0</v>
      </c>
      <c r="IO722">
        <v>0</v>
      </c>
      <c r="IP722">
        <v>0</v>
      </c>
    </row>
    <row r="723" spans="18:250" ht="16.5" hidden="1" customHeight="1">
      <c r="R723" s="659"/>
      <c r="S723" t="s">
        <v>1348</v>
      </c>
      <c r="T723">
        <v>1</v>
      </c>
      <c r="U723">
        <v>21</v>
      </c>
      <c r="V723" s="214" t="str">
        <f t="shared" si="13"/>
        <v>LTQ100121</v>
      </c>
      <c r="W723">
        <v>40137</v>
      </c>
      <c r="X723">
        <v>80274</v>
      </c>
      <c r="Y723">
        <v>120411</v>
      </c>
      <c r="Z723">
        <v>160548</v>
      </c>
      <c r="AA723">
        <v>200685</v>
      </c>
      <c r="AB723">
        <v>240822</v>
      </c>
      <c r="AC723">
        <v>280959</v>
      </c>
      <c r="AD723">
        <v>321096</v>
      </c>
      <c r="AE723">
        <v>361233</v>
      </c>
      <c r="AF723">
        <v>401370</v>
      </c>
      <c r="AG723">
        <v>401370</v>
      </c>
      <c r="AH723">
        <v>401370</v>
      </c>
      <c r="AI723">
        <v>401370</v>
      </c>
      <c r="AJ723">
        <v>401370</v>
      </c>
      <c r="AK723">
        <v>401370</v>
      </c>
      <c r="AL723">
        <v>401370</v>
      </c>
      <c r="AM723">
        <v>401370</v>
      </c>
      <c r="AN723">
        <v>401370</v>
      </c>
      <c r="AO723">
        <v>401370</v>
      </c>
      <c r="AP723">
        <v>401370</v>
      </c>
      <c r="AQ723">
        <v>401370</v>
      </c>
      <c r="AR723">
        <v>401370</v>
      </c>
      <c r="AS723">
        <v>401370</v>
      </c>
      <c r="AT723">
        <v>401370</v>
      </c>
      <c r="AU723">
        <v>401370</v>
      </c>
      <c r="AV723">
        <v>401370</v>
      </c>
      <c r="AW723">
        <v>401370</v>
      </c>
      <c r="AX723">
        <v>401370</v>
      </c>
      <c r="AY723">
        <v>401370</v>
      </c>
      <c r="AZ723">
        <v>401370</v>
      </c>
      <c r="BA723">
        <v>401370</v>
      </c>
      <c r="BB723">
        <v>401370</v>
      </c>
      <c r="BC723">
        <v>401370</v>
      </c>
      <c r="BD723">
        <v>401370</v>
      </c>
      <c r="BE723">
        <v>401370</v>
      </c>
      <c r="BF723">
        <v>401370</v>
      </c>
      <c r="BG723">
        <v>401370</v>
      </c>
      <c r="BH723">
        <v>401370</v>
      </c>
      <c r="BI723">
        <v>401370</v>
      </c>
      <c r="BJ723">
        <v>401370</v>
      </c>
      <c r="BK723">
        <v>401370</v>
      </c>
      <c r="BL723">
        <v>401370</v>
      </c>
      <c r="BM723">
        <v>401370</v>
      </c>
      <c r="BN723">
        <v>401370</v>
      </c>
      <c r="BO723">
        <v>401370</v>
      </c>
      <c r="BP723">
        <v>401370</v>
      </c>
      <c r="BQ723">
        <v>401370</v>
      </c>
      <c r="BR723">
        <v>401370</v>
      </c>
      <c r="BS723">
        <v>401370</v>
      </c>
      <c r="BT723">
        <v>401370</v>
      </c>
      <c r="BU723">
        <v>401370</v>
      </c>
      <c r="BV723">
        <v>401370</v>
      </c>
      <c r="BW723">
        <v>401370</v>
      </c>
      <c r="BX723">
        <v>401370</v>
      </c>
      <c r="BY723">
        <v>401370</v>
      </c>
      <c r="BZ723">
        <v>401370</v>
      </c>
      <c r="CA723">
        <v>401370</v>
      </c>
      <c r="CB723">
        <v>401370</v>
      </c>
      <c r="CC723">
        <v>401370</v>
      </c>
      <c r="CD723">
        <v>401370</v>
      </c>
      <c r="CE723">
        <v>401370</v>
      </c>
      <c r="CF723">
        <v>401370</v>
      </c>
      <c r="CG723">
        <v>401370</v>
      </c>
      <c r="CH723">
        <v>401370</v>
      </c>
      <c r="CI723">
        <v>401370</v>
      </c>
      <c r="CJ723">
        <v>401370</v>
      </c>
      <c r="CK723">
        <v>401370</v>
      </c>
      <c r="CL723">
        <v>401370</v>
      </c>
      <c r="CM723">
        <v>401370</v>
      </c>
      <c r="CN723">
        <v>401370</v>
      </c>
      <c r="CO723">
        <v>401370</v>
      </c>
      <c r="CP723">
        <v>401370</v>
      </c>
      <c r="CQ723">
        <v>401370</v>
      </c>
      <c r="CR723">
        <v>401370</v>
      </c>
      <c r="CS723">
        <v>401370</v>
      </c>
      <c r="CT723">
        <v>401370</v>
      </c>
      <c r="CU723">
        <v>401370</v>
      </c>
      <c r="CV723">
        <v>401370</v>
      </c>
      <c r="CW723">
        <v>401370</v>
      </c>
      <c r="CX723">
        <v>0</v>
      </c>
      <c r="CY723">
        <v>0</v>
      </c>
      <c r="CZ723">
        <v>0</v>
      </c>
      <c r="DA723">
        <v>0</v>
      </c>
      <c r="DB723">
        <v>0</v>
      </c>
      <c r="DC723">
        <v>0</v>
      </c>
      <c r="DD723">
        <v>0</v>
      </c>
      <c r="DE723">
        <v>0</v>
      </c>
      <c r="DF723">
        <v>0</v>
      </c>
      <c r="DG723">
        <v>0</v>
      </c>
      <c r="DH723">
        <v>0</v>
      </c>
      <c r="DI723">
        <v>0</v>
      </c>
      <c r="DJ723">
        <v>0</v>
      </c>
      <c r="DK723">
        <v>0</v>
      </c>
      <c r="DL723">
        <v>0</v>
      </c>
      <c r="DM723">
        <v>0</v>
      </c>
      <c r="DN723">
        <v>0</v>
      </c>
      <c r="DO723">
        <v>0</v>
      </c>
      <c r="DP723">
        <v>0</v>
      </c>
      <c r="DQ723">
        <v>0</v>
      </c>
      <c r="DR723">
        <v>0</v>
      </c>
      <c r="DS723">
        <v>0</v>
      </c>
      <c r="DT723">
        <v>0</v>
      </c>
      <c r="DU723">
        <v>0</v>
      </c>
      <c r="DV723">
        <v>0</v>
      </c>
      <c r="DW723">
        <v>0</v>
      </c>
      <c r="DX723">
        <v>0</v>
      </c>
      <c r="DY723">
        <v>0</v>
      </c>
      <c r="DZ723">
        <v>0</v>
      </c>
      <c r="EA723">
        <v>0</v>
      </c>
      <c r="EB723">
        <v>0</v>
      </c>
      <c r="EC723">
        <v>0</v>
      </c>
      <c r="EE723" s="659"/>
      <c r="EF723" t="s">
        <v>1348</v>
      </c>
      <c r="EG723">
        <v>1</v>
      </c>
      <c r="EH723">
        <v>21</v>
      </c>
      <c r="EI723" s="216" t="str">
        <f t="shared" si="14"/>
        <v>LTQ100121</v>
      </c>
      <c r="EJ723">
        <v>0</v>
      </c>
      <c r="EK723">
        <v>0</v>
      </c>
      <c r="EL723">
        <v>0</v>
      </c>
      <c r="EM723">
        <v>0</v>
      </c>
      <c r="EN723">
        <v>0</v>
      </c>
      <c r="EO723">
        <v>0</v>
      </c>
      <c r="EP723">
        <v>0</v>
      </c>
      <c r="EQ723">
        <v>0</v>
      </c>
      <c r="ER723">
        <v>0</v>
      </c>
      <c r="ES723">
        <v>0</v>
      </c>
      <c r="ET723">
        <v>0</v>
      </c>
      <c r="EU723">
        <v>0</v>
      </c>
      <c r="EV723">
        <v>0</v>
      </c>
      <c r="EW723">
        <v>0</v>
      </c>
      <c r="EX723">
        <v>0</v>
      </c>
      <c r="EY723">
        <v>0</v>
      </c>
      <c r="EZ723">
        <v>0</v>
      </c>
      <c r="FA723">
        <v>0</v>
      </c>
      <c r="FB723">
        <v>0</v>
      </c>
      <c r="FC723">
        <v>0</v>
      </c>
      <c r="FD723">
        <v>0</v>
      </c>
      <c r="FE723">
        <v>0</v>
      </c>
      <c r="FF723">
        <v>0</v>
      </c>
      <c r="FG723">
        <v>0</v>
      </c>
      <c r="FH723">
        <v>0</v>
      </c>
      <c r="FI723">
        <v>0</v>
      </c>
      <c r="FJ723">
        <v>0</v>
      </c>
      <c r="FK723">
        <v>0</v>
      </c>
      <c r="FL723">
        <v>0</v>
      </c>
      <c r="FM723">
        <v>0</v>
      </c>
      <c r="FN723">
        <v>0</v>
      </c>
      <c r="FO723">
        <v>0</v>
      </c>
      <c r="FP723">
        <v>0</v>
      </c>
      <c r="FQ723">
        <v>0</v>
      </c>
      <c r="FR723">
        <v>0</v>
      </c>
      <c r="FS723">
        <v>0</v>
      </c>
      <c r="FT723">
        <v>0</v>
      </c>
      <c r="FU723">
        <v>0</v>
      </c>
      <c r="FV723">
        <v>0</v>
      </c>
      <c r="FW723">
        <v>0</v>
      </c>
      <c r="FX723">
        <v>0</v>
      </c>
      <c r="FY723">
        <v>0</v>
      </c>
      <c r="FZ723">
        <v>0</v>
      </c>
      <c r="GA723">
        <v>0</v>
      </c>
      <c r="GB723">
        <v>0</v>
      </c>
      <c r="GC723">
        <v>0</v>
      </c>
      <c r="GD723">
        <v>0</v>
      </c>
      <c r="GE723">
        <v>0</v>
      </c>
      <c r="GF723">
        <v>0</v>
      </c>
      <c r="GG723">
        <v>0</v>
      </c>
      <c r="GH723">
        <v>0</v>
      </c>
      <c r="GI723">
        <v>0</v>
      </c>
      <c r="GJ723">
        <v>0</v>
      </c>
      <c r="GK723">
        <v>0</v>
      </c>
      <c r="GL723">
        <v>0</v>
      </c>
      <c r="GM723">
        <v>0</v>
      </c>
      <c r="GN723">
        <v>0</v>
      </c>
      <c r="GO723">
        <v>0</v>
      </c>
      <c r="GP723">
        <v>0</v>
      </c>
      <c r="GQ723">
        <v>0</v>
      </c>
      <c r="GR723">
        <v>0</v>
      </c>
      <c r="GS723">
        <v>0</v>
      </c>
      <c r="GT723">
        <v>0</v>
      </c>
      <c r="GU723">
        <v>0</v>
      </c>
      <c r="GV723">
        <v>0</v>
      </c>
      <c r="GW723">
        <v>0</v>
      </c>
      <c r="GX723">
        <v>0</v>
      </c>
      <c r="GY723">
        <v>0</v>
      </c>
      <c r="GZ723">
        <v>0</v>
      </c>
      <c r="HA723">
        <v>0</v>
      </c>
      <c r="HB723">
        <v>0</v>
      </c>
      <c r="HC723">
        <v>0</v>
      </c>
      <c r="HD723">
        <v>0</v>
      </c>
      <c r="HE723">
        <v>0</v>
      </c>
      <c r="HF723">
        <v>0</v>
      </c>
      <c r="HG723">
        <v>0</v>
      </c>
      <c r="HH723">
        <v>0</v>
      </c>
      <c r="HI723">
        <v>0</v>
      </c>
      <c r="HJ723">
        <v>401370</v>
      </c>
      <c r="HK723">
        <v>0</v>
      </c>
      <c r="HL723">
        <v>0</v>
      </c>
      <c r="HM723">
        <v>0</v>
      </c>
      <c r="HN723">
        <v>0</v>
      </c>
      <c r="HO723">
        <v>0</v>
      </c>
      <c r="HP723">
        <v>0</v>
      </c>
      <c r="HQ723">
        <v>0</v>
      </c>
      <c r="HR723">
        <v>0</v>
      </c>
      <c r="HS723">
        <v>0</v>
      </c>
      <c r="HT723">
        <v>0</v>
      </c>
      <c r="HU723">
        <v>0</v>
      </c>
      <c r="HV723">
        <v>0</v>
      </c>
      <c r="HW723">
        <v>0</v>
      </c>
      <c r="HX723">
        <v>0</v>
      </c>
      <c r="HY723">
        <v>0</v>
      </c>
      <c r="HZ723">
        <v>0</v>
      </c>
      <c r="IA723">
        <v>0</v>
      </c>
      <c r="IB723">
        <v>0</v>
      </c>
      <c r="IC723">
        <v>0</v>
      </c>
      <c r="ID723">
        <v>0</v>
      </c>
      <c r="IE723">
        <v>0</v>
      </c>
      <c r="IF723">
        <v>0</v>
      </c>
      <c r="IG723">
        <v>0</v>
      </c>
      <c r="IH723">
        <v>0</v>
      </c>
      <c r="II723">
        <v>0</v>
      </c>
      <c r="IJ723">
        <v>0</v>
      </c>
      <c r="IK723">
        <v>0</v>
      </c>
      <c r="IL723">
        <v>0</v>
      </c>
      <c r="IM723">
        <v>0</v>
      </c>
      <c r="IN723">
        <v>0</v>
      </c>
      <c r="IO723">
        <v>0</v>
      </c>
      <c r="IP723">
        <v>0</v>
      </c>
    </row>
    <row r="724" spans="18:250" ht="16.5" hidden="1" customHeight="1">
      <c r="R724" s="659"/>
      <c r="S724" t="s">
        <v>1348</v>
      </c>
      <c r="T724">
        <v>1</v>
      </c>
      <c r="U724">
        <v>22</v>
      </c>
      <c r="V724" s="214" t="str">
        <f t="shared" si="13"/>
        <v>LTQ100122</v>
      </c>
      <c r="W724">
        <v>40963.199999999997</v>
      </c>
      <c r="X724">
        <v>81926.399999999994</v>
      </c>
      <c r="Y724">
        <v>122889.60000000001</v>
      </c>
      <c r="Z724">
        <v>163852.79999999999</v>
      </c>
      <c r="AA724">
        <v>204816</v>
      </c>
      <c r="AB724">
        <v>245779.20000000001</v>
      </c>
      <c r="AC724">
        <v>286742.40000000002</v>
      </c>
      <c r="AD724">
        <v>327705.59999999998</v>
      </c>
      <c r="AE724">
        <v>368668.8</v>
      </c>
      <c r="AF724">
        <v>409632</v>
      </c>
      <c r="AG724">
        <v>409632</v>
      </c>
      <c r="AH724">
        <v>409632</v>
      </c>
      <c r="AI724">
        <v>409632</v>
      </c>
      <c r="AJ724">
        <v>409632</v>
      </c>
      <c r="AK724">
        <v>409632</v>
      </c>
      <c r="AL724">
        <v>409632</v>
      </c>
      <c r="AM724">
        <v>409632</v>
      </c>
      <c r="AN724">
        <v>409632</v>
      </c>
      <c r="AO724">
        <v>409632</v>
      </c>
      <c r="AP724">
        <v>409632</v>
      </c>
      <c r="AQ724">
        <v>409632</v>
      </c>
      <c r="AR724">
        <v>409632</v>
      </c>
      <c r="AS724">
        <v>409632</v>
      </c>
      <c r="AT724">
        <v>409632</v>
      </c>
      <c r="AU724">
        <v>409632</v>
      </c>
      <c r="AV724">
        <v>409632</v>
      </c>
      <c r="AW724">
        <v>409632</v>
      </c>
      <c r="AX724">
        <v>409632</v>
      </c>
      <c r="AY724">
        <v>409632</v>
      </c>
      <c r="AZ724">
        <v>409632</v>
      </c>
      <c r="BA724">
        <v>409632</v>
      </c>
      <c r="BB724">
        <v>409632</v>
      </c>
      <c r="BC724">
        <v>409632</v>
      </c>
      <c r="BD724">
        <v>409632</v>
      </c>
      <c r="BE724">
        <v>409632</v>
      </c>
      <c r="BF724">
        <v>409632</v>
      </c>
      <c r="BG724">
        <v>409632</v>
      </c>
      <c r="BH724">
        <v>409632</v>
      </c>
      <c r="BI724">
        <v>409632</v>
      </c>
      <c r="BJ724">
        <v>409632</v>
      </c>
      <c r="BK724">
        <v>409632</v>
      </c>
      <c r="BL724">
        <v>409632</v>
      </c>
      <c r="BM724">
        <v>409632</v>
      </c>
      <c r="BN724">
        <v>409632</v>
      </c>
      <c r="BO724">
        <v>409632</v>
      </c>
      <c r="BP724">
        <v>409632</v>
      </c>
      <c r="BQ724">
        <v>409632</v>
      </c>
      <c r="BR724">
        <v>409632</v>
      </c>
      <c r="BS724">
        <v>409632</v>
      </c>
      <c r="BT724">
        <v>409632</v>
      </c>
      <c r="BU724">
        <v>409632</v>
      </c>
      <c r="BV724">
        <v>409632</v>
      </c>
      <c r="BW724">
        <v>409632</v>
      </c>
      <c r="BX724">
        <v>409632</v>
      </c>
      <c r="BY724">
        <v>409632</v>
      </c>
      <c r="BZ724">
        <v>409632</v>
      </c>
      <c r="CA724">
        <v>409632</v>
      </c>
      <c r="CB724">
        <v>409632</v>
      </c>
      <c r="CC724">
        <v>409632</v>
      </c>
      <c r="CD724">
        <v>409632</v>
      </c>
      <c r="CE724">
        <v>409632</v>
      </c>
      <c r="CF724">
        <v>409632</v>
      </c>
      <c r="CG724">
        <v>409632</v>
      </c>
      <c r="CH724">
        <v>409632</v>
      </c>
      <c r="CI724">
        <v>409632</v>
      </c>
      <c r="CJ724">
        <v>409632</v>
      </c>
      <c r="CK724">
        <v>409632</v>
      </c>
      <c r="CL724">
        <v>409632</v>
      </c>
      <c r="CM724">
        <v>409632</v>
      </c>
      <c r="CN724">
        <v>409632</v>
      </c>
      <c r="CO724">
        <v>409632</v>
      </c>
      <c r="CP724">
        <v>409632</v>
      </c>
      <c r="CQ724">
        <v>409632</v>
      </c>
      <c r="CR724">
        <v>409632</v>
      </c>
      <c r="CS724">
        <v>409632</v>
      </c>
      <c r="CT724">
        <v>409632</v>
      </c>
      <c r="CU724">
        <v>409632</v>
      </c>
      <c r="CV724">
        <v>409632</v>
      </c>
      <c r="CW724">
        <v>0</v>
      </c>
      <c r="CX724">
        <v>0</v>
      </c>
      <c r="CY724">
        <v>0</v>
      </c>
      <c r="CZ724">
        <v>0</v>
      </c>
      <c r="DA724">
        <v>0</v>
      </c>
      <c r="DB724">
        <v>0</v>
      </c>
      <c r="DC724">
        <v>0</v>
      </c>
      <c r="DD724">
        <v>0</v>
      </c>
      <c r="DE724">
        <v>0</v>
      </c>
      <c r="DF724">
        <v>0</v>
      </c>
      <c r="DG724">
        <v>0</v>
      </c>
      <c r="DH724">
        <v>0</v>
      </c>
      <c r="DI724">
        <v>0</v>
      </c>
      <c r="DJ724">
        <v>0</v>
      </c>
      <c r="DK724">
        <v>0</v>
      </c>
      <c r="DL724">
        <v>0</v>
      </c>
      <c r="DM724">
        <v>0</v>
      </c>
      <c r="DN724">
        <v>0</v>
      </c>
      <c r="DO724">
        <v>0</v>
      </c>
      <c r="DP724">
        <v>0</v>
      </c>
      <c r="DQ724">
        <v>0</v>
      </c>
      <c r="DR724">
        <v>0</v>
      </c>
      <c r="DS724">
        <v>0</v>
      </c>
      <c r="DT724">
        <v>0</v>
      </c>
      <c r="DU724">
        <v>0</v>
      </c>
      <c r="DV724">
        <v>0</v>
      </c>
      <c r="DW724">
        <v>0</v>
      </c>
      <c r="DX724">
        <v>0</v>
      </c>
      <c r="DY724">
        <v>0</v>
      </c>
      <c r="DZ724">
        <v>0</v>
      </c>
      <c r="EA724">
        <v>0</v>
      </c>
      <c r="EB724">
        <v>0</v>
      </c>
      <c r="EC724">
        <v>0</v>
      </c>
      <c r="EE724" s="659"/>
      <c r="EF724" t="s">
        <v>1348</v>
      </c>
      <c r="EG724">
        <v>1</v>
      </c>
      <c r="EH724">
        <v>22</v>
      </c>
      <c r="EI724" s="216" t="str">
        <f t="shared" si="14"/>
        <v>LTQ100122</v>
      </c>
      <c r="EJ724">
        <v>0</v>
      </c>
      <c r="EK724">
        <v>0</v>
      </c>
      <c r="EL724">
        <v>0</v>
      </c>
      <c r="EM724">
        <v>0</v>
      </c>
      <c r="EN724">
        <v>0</v>
      </c>
      <c r="EO724">
        <v>0</v>
      </c>
      <c r="EP724">
        <v>0</v>
      </c>
      <c r="EQ724">
        <v>0</v>
      </c>
      <c r="ER724">
        <v>0</v>
      </c>
      <c r="ES724">
        <v>0</v>
      </c>
      <c r="ET724">
        <v>0</v>
      </c>
      <c r="EU724">
        <v>0</v>
      </c>
      <c r="EV724">
        <v>0</v>
      </c>
      <c r="EW724">
        <v>0</v>
      </c>
      <c r="EX724">
        <v>0</v>
      </c>
      <c r="EY724">
        <v>0</v>
      </c>
      <c r="EZ724">
        <v>0</v>
      </c>
      <c r="FA724">
        <v>0</v>
      </c>
      <c r="FB724">
        <v>0</v>
      </c>
      <c r="FC724">
        <v>0</v>
      </c>
      <c r="FD724">
        <v>0</v>
      </c>
      <c r="FE724">
        <v>0</v>
      </c>
      <c r="FF724">
        <v>0</v>
      </c>
      <c r="FG724">
        <v>0</v>
      </c>
      <c r="FH724">
        <v>0</v>
      </c>
      <c r="FI724">
        <v>0</v>
      </c>
      <c r="FJ724">
        <v>0</v>
      </c>
      <c r="FK724">
        <v>0</v>
      </c>
      <c r="FL724">
        <v>0</v>
      </c>
      <c r="FM724">
        <v>0</v>
      </c>
      <c r="FN724">
        <v>0</v>
      </c>
      <c r="FO724">
        <v>0</v>
      </c>
      <c r="FP724">
        <v>0</v>
      </c>
      <c r="FQ724">
        <v>0</v>
      </c>
      <c r="FR724">
        <v>0</v>
      </c>
      <c r="FS724">
        <v>0</v>
      </c>
      <c r="FT724">
        <v>0</v>
      </c>
      <c r="FU724">
        <v>0</v>
      </c>
      <c r="FV724">
        <v>0</v>
      </c>
      <c r="FW724">
        <v>0</v>
      </c>
      <c r="FX724">
        <v>0</v>
      </c>
      <c r="FY724">
        <v>0</v>
      </c>
      <c r="FZ724">
        <v>0</v>
      </c>
      <c r="GA724">
        <v>0</v>
      </c>
      <c r="GB724">
        <v>0</v>
      </c>
      <c r="GC724">
        <v>0</v>
      </c>
      <c r="GD724">
        <v>0</v>
      </c>
      <c r="GE724">
        <v>0</v>
      </c>
      <c r="GF724">
        <v>0</v>
      </c>
      <c r="GG724">
        <v>0</v>
      </c>
      <c r="GH724">
        <v>0</v>
      </c>
      <c r="GI724">
        <v>0</v>
      </c>
      <c r="GJ724">
        <v>0</v>
      </c>
      <c r="GK724">
        <v>0</v>
      </c>
      <c r="GL724">
        <v>0</v>
      </c>
      <c r="GM724">
        <v>0</v>
      </c>
      <c r="GN724">
        <v>0</v>
      </c>
      <c r="GO724">
        <v>0</v>
      </c>
      <c r="GP724">
        <v>0</v>
      </c>
      <c r="GQ724">
        <v>0</v>
      </c>
      <c r="GR724">
        <v>0</v>
      </c>
      <c r="GS724">
        <v>0</v>
      </c>
      <c r="GT724">
        <v>0</v>
      </c>
      <c r="GU724">
        <v>0</v>
      </c>
      <c r="GV724">
        <v>0</v>
      </c>
      <c r="GW724">
        <v>0</v>
      </c>
      <c r="GX724">
        <v>0</v>
      </c>
      <c r="GY724">
        <v>0</v>
      </c>
      <c r="GZ724">
        <v>0</v>
      </c>
      <c r="HA724">
        <v>0</v>
      </c>
      <c r="HB724">
        <v>0</v>
      </c>
      <c r="HC724">
        <v>0</v>
      </c>
      <c r="HD724">
        <v>0</v>
      </c>
      <c r="HE724">
        <v>0</v>
      </c>
      <c r="HF724">
        <v>0</v>
      </c>
      <c r="HG724">
        <v>0</v>
      </c>
      <c r="HH724">
        <v>0</v>
      </c>
      <c r="HI724">
        <v>409632</v>
      </c>
      <c r="HJ724">
        <v>0</v>
      </c>
      <c r="HK724">
        <v>0</v>
      </c>
      <c r="HL724">
        <v>0</v>
      </c>
      <c r="HM724">
        <v>0</v>
      </c>
      <c r="HN724">
        <v>0</v>
      </c>
      <c r="HO724">
        <v>0</v>
      </c>
      <c r="HP724">
        <v>0</v>
      </c>
      <c r="HQ724">
        <v>0</v>
      </c>
      <c r="HR724">
        <v>0</v>
      </c>
      <c r="HS724">
        <v>0</v>
      </c>
      <c r="HT724">
        <v>0</v>
      </c>
      <c r="HU724">
        <v>0</v>
      </c>
      <c r="HV724">
        <v>0</v>
      </c>
      <c r="HW724">
        <v>0</v>
      </c>
      <c r="HX724">
        <v>0</v>
      </c>
      <c r="HY724">
        <v>0</v>
      </c>
      <c r="HZ724">
        <v>0</v>
      </c>
      <c r="IA724">
        <v>0</v>
      </c>
      <c r="IB724">
        <v>0</v>
      </c>
      <c r="IC724">
        <v>0</v>
      </c>
      <c r="ID724">
        <v>0</v>
      </c>
      <c r="IE724">
        <v>0</v>
      </c>
      <c r="IF724">
        <v>0</v>
      </c>
      <c r="IG724">
        <v>0</v>
      </c>
      <c r="IH724">
        <v>0</v>
      </c>
      <c r="II724">
        <v>0</v>
      </c>
      <c r="IJ724">
        <v>0</v>
      </c>
      <c r="IK724">
        <v>0</v>
      </c>
      <c r="IL724">
        <v>0</v>
      </c>
      <c r="IM724">
        <v>0</v>
      </c>
      <c r="IN724">
        <v>0</v>
      </c>
      <c r="IO724">
        <v>0</v>
      </c>
      <c r="IP724">
        <v>0</v>
      </c>
    </row>
    <row r="725" spans="18:250" ht="16.5" hidden="1" customHeight="1">
      <c r="R725" s="659"/>
      <c r="S725" t="s">
        <v>1348</v>
      </c>
      <c r="T725">
        <v>1</v>
      </c>
      <c r="U725">
        <v>23</v>
      </c>
      <c r="V725" s="214" t="str">
        <f t="shared" si="13"/>
        <v>LTQ100123</v>
      </c>
      <c r="W725">
        <v>41779.199999999997</v>
      </c>
      <c r="X725">
        <v>83558.399999999994</v>
      </c>
      <c r="Y725">
        <v>125337.60000000001</v>
      </c>
      <c r="Z725">
        <v>167116.79999999999</v>
      </c>
      <c r="AA725">
        <v>208896</v>
      </c>
      <c r="AB725">
        <v>250675.20000000001</v>
      </c>
      <c r="AC725">
        <v>292454.40000000002</v>
      </c>
      <c r="AD725">
        <v>334233.59999999998</v>
      </c>
      <c r="AE725">
        <v>376012.79999999999</v>
      </c>
      <c r="AF725">
        <v>417792</v>
      </c>
      <c r="AG725">
        <v>417792</v>
      </c>
      <c r="AH725">
        <v>417792</v>
      </c>
      <c r="AI725">
        <v>417792</v>
      </c>
      <c r="AJ725">
        <v>417792</v>
      </c>
      <c r="AK725">
        <v>417792</v>
      </c>
      <c r="AL725">
        <v>417792</v>
      </c>
      <c r="AM725">
        <v>417792</v>
      </c>
      <c r="AN725">
        <v>417792</v>
      </c>
      <c r="AO725">
        <v>417792</v>
      </c>
      <c r="AP725">
        <v>417792</v>
      </c>
      <c r="AQ725">
        <v>417792</v>
      </c>
      <c r="AR725">
        <v>417792</v>
      </c>
      <c r="AS725">
        <v>417792</v>
      </c>
      <c r="AT725">
        <v>417792</v>
      </c>
      <c r="AU725">
        <v>417792</v>
      </c>
      <c r="AV725">
        <v>417792</v>
      </c>
      <c r="AW725">
        <v>417792</v>
      </c>
      <c r="AX725">
        <v>417792</v>
      </c>
      <c r="AY725">
        <v>417792</v>
      </c>
      <c r="AZ725">
        <v>417792</v>
      </c>
      <c r="BA725">
        <v>417792</v>
      </c>
      <c r="BB725">
        <v>417792</v>
      </c>
      <c r="BC725">
        <v>417792</v>
      </c>
      <c r="BD725">
        <v>417792</v>
      </c>
      <c r="BE725">
        <v>417792</v>
      </c>
      <c r="BF725">
        <v>417792</v>
      </c>
      <c r="BG725">
        <v>417792</v>
      </c>
      <c r="BH725">
        <v>417792</v>
      </c>
      <c r="BI725">
        <v>417792</v>
      </c>
      <c r="BJ725">
        <v>417792</v>
      </c>
      <c r="BK725">
        <v>417792</v>
      </c>
      <c r="BL725">
        <v>417792</v>
      </c>
      <c r="BM725">
        <v>417792</v>
      </c>
      <c r="BN725">
        <v>417792</v>
      </c>
      <c r="BO725">
        <v>417792</v>
      </c>
      <c r="BP725">
        <v>417792</v>
      </c>
      <c r="BQ725">
        <v>417792</v>
      </c>
      <c r="BR725">
        <v>417792</v>
      </c>
      <c r="BS725">
        <v>417792</v>
      </c>
      <c r="BT725">
        <v>417792</v>
      </c>
      <c r="BU725">
        <v>417792</v>
      </c>
      <c r="BV725">
        <v>417792</v>
      </c>
      <c r="BW725">
        <v>417792</v>
      </c>
      <c r="BX725">
        <v>417792</v>
      </c>
      <c r="BY725">
        <v>417792</v>
      </c>
      <c r="BZ725">
        <v>417792</v>
      </c>
      <c r="CA725">
        <v>417792</v>
      </c>
      <c r="CB725">
        <v>417792</v>
      </c>
      <c r="CC725">
        <v>417792</v>
      </c>
      <c r="CD725">
        <v>417792</v>
      </c>
      <c r="CE725">
        <v>417792</v>
      </c>
      <c r="CF725">
        <v>417792</v>
      </c>
      <c r="CG725">
        <v>417792</v>
      </c>
      <c r="CH725">
        <v>417792</v>
      </c>
      <c r="CI725">
        <v>417792</v>
      </c>
      <c r="CJ725">
        <v>417792</v>
      </c>
      <c r="CK725">
        <v>417792</v>
      </c>
      <c r="CL725">
        <v>417792</v>
      </c>
      <c r="CM725">
        <v>417792</v>
      </c>
      <c r="CN725">
        <v>417792</v>
      </c>
      <c r="CO725">
        <v>417792</v>
      </c>
      <c r="CP725">
        <v>417792</v>
      </c>
      <c r="CQ725">
        <v>417792</v>
      </c>
      <c r="CR725">
        <v>417792</v>
      </c>
      <c r="CS725">
        <v>417792</v>
      </c>
      <c r="CT725">
        <v>417792</v>
      </c>
      <c r="CU725">
        <v>417792</v>
      </c>
      <c r="CV725">
        <v>0</v>
      </c>
      <c r="CW725">
        <v>0</v>
      </c>
      <c r="CX725">
        <v>0</v>
      </c>
      <c r="CY725">
        <v>0</v>
      </c>
      <c r="CZ725">
        <v>0</v>
      </c>
      <c r="DA725">
        <v>0</v>
      </c>
      <c r="DB725">
        <v>0</v>
      </c>
      <c r="DC725">
        <v>0</v>
      </c>
      <c r="DD725">
        <v>0</v>
      </c>
      <c r="DE725">
        <v>0</v>
      </c>
      <c r="DF725">
        <v>0</v>
      </c>
      <c r="DG725">
        <v>0</v>
      </c>
      <c r="DH725">
        <v>0</v>
      </c>
      <c r="DI725">
        <v>0</v>
      </c>
      <c r="DJ725">
        <v>0</v>
      </c>
      <c r="DK725">
        <v>0</v>
      </c>
      <c r="DL725">
        <v>0</v>
      </c>
      <c r="DM725">
        <v>0</v>
      </c>
      <c r="DN725">
        <v>0</v>
      </c>
      <c r="DO725">
        <v>0</v>
      </c>
      <c r="DP725">
        <v>0</v>
      </c>
      <c r="DQ725">
        <v>0</v>
      </c>
      <c r="DR725">
        <v>0</v>
      </c>
      <c r="DS725">
        <v>0</v>
      </c>
      <c r="DT725">
        <v>0</v>
      </c>
      <c r="DU725">
        <v>0</v>
      </c>
      <c r="DV725">
        <v>0</v>
      </c>
      <c r="DW725">
        <v>0</v>
      </c>
      <c r="DX725">
        <v>0</v>
      </c>
      <c r="DY725">
        <v>0</v>
      </c>
      <c r="DZ725">
        <v>0</v>
      </c>
      <c r="EA725">
        <v>0</v>
      </c>
      <c r="EB725">
        <v>0</v>
      </c>
      <c r="EC725">
        <v>0</v>
      </c>
      <c r="EE725" s="659"/>
      <c r="EF725" t="s">
        <v>1348</v>
      </c>
      <c r="EG725">
        <v>1</v>
      </c>
      <c r="EH725">
        <v>23</v>
      </c>
      <c r="EI725" s="216" t="str">
        <f t="shared" si="14"/>
        <v>LTQ100123</v>
      </c>
      <c r="EJ725">
        <v>0</v>
      </c>
      <c r="EK725">
        <v>0</v>
      </c>
      <c r="EL725">
        <v>0</v>
      </c>
      <c r="EM725">
        <v>0</v>
      </c>
      <c r="EN725">
        <v>0</v>
      </c>
      <c r="EO725">
        <v>0</v>
      </c>
      <c r="EP725">
        <v>0</v>
      </c>
      <c r="EQ725">
        <v>0</v>
      </c>
      <c r="ER725">
        <v>0</v>
      </c>
      <c r="ES725">
        <v>0</v>
      </c>
      <c r="ET725">
        <v>0</v>
      </c>
      <c r="EU725">
        <v>0</v>
      </c>
      <c r="EV725">
        <v>0</v>
      </c>
      <c r="EW725">
        <v>0</v>
      </c>
      <c r="EX725">
        <v>0</v>
      </c>
      <c r="EY725">
        <v>0</v>
      </c>
      <c r="EZ725">
        <v>0</v>
      </c>
      <c r="FA725">
        <v>0</v>
      </c>
      <c r="FB725">
        <v>0</v>
      </c>
      <c r="FC725">
        <v>0</v>
      </c>
      <c r="FD725">
        <v>0</v>
      </c>
      <c r="FE725">
        <v>0</v>
      </c>
      <c r="FF725">
        <v>0</v>
      </c>
      <c r="FG725">
        <v>0</v>
      </c>
      <c r="FH725">
        <v>0</v>
      </c>
      <c r="FI725">
        <v>0</v>
      </c>
      <c r="FJ725">
        <v>0</v>
      </c>
      <c r="FK725">
        <v>0</v>
      </c>
      <c r="FL725">
        <v>0</v>
      </c>
      <c r="FM725">
        <v>0</v>
      </c>
      <c r="FN725">
        <v>0</v>
      </c>
      <c r="FO725">
        <v>0</v>
      </c>
      <c r="FP725">
        <v>0</v>
      </c>
      <c r="FQ725">
        <v>0</v>
      </c>
      <c r="FR725">
        <v>0</v>
      </c>
      <c r="FS725">
        <v>0</v>
      </c>
      <c r="FT725">
        <v>0</v>
      </c>
      <c r="FU725">
        <v>0</v>
      </c>
      <c r="FV725">
        <v>0</v>
      </c>
      <c r="FW725">
        <v>0</v>
      </c>
      <c r="FX725">
        <v>0</v>
      </c>
      <c r="FY725">
        <v>0</v>
      </c>
      <c r="FZ725">
        <v>0</v>
      </c>
      <c r="GA725">
        <v>0</v>
      </c>
      <c r="GB725">
        <v>0</v>
      </c>
      <c r="GC725">
        <v>0</v>
      </c>
      <c r="GD725">
        <v>0</v>
      </c>
      <c r="GE725">
        <v>0</v>
      </c>
      <c r="GF725">
        <v>0</v>
      </c>
      <c r="GG725">
        <v>0</v>
      </c>
      <c r="GH725">
        <v>0</v>
      </c>
      <c r="GI725">
        <v>0</v>
      </c>
      <c r="GJ725">
        <v>0</v>
      </c>
      <c r="GK725">
        <v>0</v>
      </c>
      <c r="GL725">
        <v>0</v>
      </c>
      <c r="GM725">
        <v>0</v>
      </c>
      <c r="GN725">
        <v>0</v>
      </c>
      <c r="GO725">
        <v>0</v>
      </c>
      <c r="GP725">
        <v>0</v>
      </c>
      <c r="GQ725">
        <v>0</v>
      </c>
      <c r="GR725">
        <v>0</v>
      </c>
      <c r="GS725">
        <v>0</v>
      </c>
      <c r="GT725">
        <v>0</v>
      </c>
      <c r="GU725">
        <v>0</v>
      </c>
      <c r="GV725">
        <v>0</v>
      </c>
      <c r="GW725">
        <v>0</v>
      </c>
      <c r="GX725">
        <v>0</v>
      </c>
      <c r="GY725">
        <v>0</v>
      </c>
      <c r="GZ725">
        <v>0</v>
      </c>
      <c r="HA725">
        <v>0</v>
      </c>
      <c r="HB725">
        <v>0</v>
      </c>
      <c r="HC725">
        <v>0</v>
      </c>
      <c r="HD725">
        <v>0</v>
      </c>
      <c r="HE725">
        <v>0</v>
      </c>
      <c r="HF725">
        <v>0</v>
      </c>
      <c r="HG725">
        <v>0</v>
      </c>
      <c r="HH725">
        <v>417792</v>
      </c>
      <c r="HI725">
        <v>0</v>
      </c>
      <c r="HJ725">
        <v>0</v>
      </c>
      <c r="HK725">
        <v>0</v>
      </c>
      <c r="HL725">
        <v>0</v>
      </c>
      <c r="HM725">
        <v>0</v>
      </c>
      <c r="HN725">
        <v>0</v>
      </c>
      <c r="HO725">
        <v>0</v>
      </c>
      <c r="HP725">
        <v>0</v>
      </c>
      <c r="HQ725">
        <v>0</v>
      </c>
      <c r="HR725">
        <v>0</v>
      </c>
      <c r="HS725">
        <v>0</v>
      </c>
      <c r="HT725">
        <v>0</v>
      </c>
      <c r="HU725">
        <v>0</v>
      </c>
      <c r="HV725">
        <v>0</v>
      </c>
      <c r="HW725">
        <v>0</v>
      </c>
      <c r="HX725">
        <v>0</v>
      </c>
      <c r="HY725">
        <v>0</v>
      </c>
      <c r="HZ725">
        <v>0</v>
      </c>
      <c r="IA725">
        <v>0</v>
      </c>
      <c r="IB725">
        <v>0</v>
      </c>
      <c r="IC725">
        <v>0</v>
      </c>
      <c r="ID725">
        <v>0</v>
      </c>
      <c r="IE725">
        <v>0</v>
      </c>
      <c r="IF725">
        <v>0</v>
      </c>
      <c r="IG725">
        <v>0</v>
      </c>
      <c r="IH725">
        <v>0</v>
      </c>
      <c r="II725">
        <v>0</v>
      </c>
      <c r="IJ725">
        <v>0</v>
      </c>
      <c r="IK725">
        <v>0</v>
      </c>
      <c r="IL725">
        <v>0</v>
      </c>
      <c r="IM725">
        <v>0</v>
      </c>
      <c r="IN725">
        <v>0</v>
      </c>
      <c r="IO725">
        <v>0</v>
      </c>
      <c r="IP725">
        <v>0</v>
      </c>
    </row>
    <row r="726" spans="18:250" ht="16.5" hidden="1" customHeight="1">
      <c r="R726" s="659"/>
      <c r="S726" t="s">
        <v>1348</v>
      </c>
      <c r="T726">
        <v>1</v>
      </c>
      <c r="U726">
        <v>24</v>
      </c>
      <c r="V726" s="214" t="str">
        <f t="shared" si="13"/>
        <v>LTQ100124</v>
      </c>
      <c r="W726">
        <v>42493.2</v>
      </c>
      <c r="X726">
        <v>84986.4</v>
      </c>
      <c r="Y726">
        <v>127479.6</v>
      </c>
      <c r="Z726">
        <v>169972.8</v>
      </c>
      <c r="AA726">
        <v>212466</v>
      </c>
      <c r="AB726">
        <v>254959.2</v>
      </c>
      <c r="AC726">
        <v>297452.40000000002</v>
      </c>
      <c r="AD726">
        <v>339945.6</v>
      </c>
      <c r="AE726">
        <v>382438.8</v>
      </c>
      <c r="AF726">
        <v>424932</v>
      </c>
      <c r="AG726">
        <v>424932</v>
      </c>
      <c r="AH726">
        <v>424932</v>
      </c>
      <c r="AI726">
        <v>424932</v>
      </c>
      <c r="AJ726">
        <v>424932</v>
      </c>
      <c r="AK726">
        <v>424932</v>
      </c>
      <c r="AL726">
        <v>424932</v>
      </c>
      <c r="AM726">
        <v>424932</v>
      </c>
      <c r="AN726">
        <v>424932</v>
      </c>
      <c r="AO726">
        <v>424932</v>
      </c>
      <c r="AP726">
        <v>424932</v>
      </c>
      <c r="AQ726">
        <v>424932</v>
      </c>
      <c r="AR726">
        <v>424932</v>
      </c>
      <c r="AS726">
        <v>424932</v>
      </c>
      <c r="AT726">
        <v>424932</v>
      </c>
      <c r="AU726">
        <v>424932</v>
      </c>
      <c r="AV726">
        <v>424932</v>
      </c>
      <c r="AW726">
        <v>424932</v>
      </c>
      <c r="AX726">
        <v>424932</v>
      </c>
      <c r="AY726">
        <v>424932</v>
      </c>
      <c r="AZ726">
        <v>424932</v>
      </c>
      <c r="BA726">
        <v>424932</v>
      </c>
      <c r="BB726">
        <v>424932</v>
      </c>
      <c r="BC726">
        <v>424932</v>
      </c>
      <c r="BD726">
        <v>424932</v>
      </c>
      <c r="BE726">
        <v>424932</v>
      </c>
      <c r="BF726">
        <v>424932</v>
      </c>
      <c r="BG726">
        <v>424932</v>
      </c>
      <c r="BH726">
        <v>424932</v>
      </c>
      <c r="BI726">
        <v>424932</v>
      </c>
      <c r="BJ726">
        <v>424932</v>
      </c>
      <c r="BK726">
        <v>424932</v>
      </c>
      <c r="BL726">
        <v>424932</v>
      </c>
      <c r="BM726">
        <v>424932</v>
      </c>
      <c r="BN726">
        <v>424932</v>
      </c>
      <c r="BO726">
        <v>424932</v>
      </c>
      <c r="BP726">
        <v>424932</v>
      </c>
      <c r="BQ726">
        <v>424932</v>
      </c>
      <c r="BR726">
        <v>424932</v>
      </c>
      <c r="BS726">
        <v>424932</v>
      </c>
      <c r="BT726">
        <v>424932</v>
      </c>
      <c r="BU726">
        <v>424932</v>
      </c>
      <c r="BV726">
        <v>424932</v>
      </c>
      <c r="BW726">
        <v>424932</v>
      </c>
      <c r="BX726">
        <v>424932</v>
      </c>
      <c r="BY726">
        <v>424932</v>
      </c>
      <c r="BZ726">
        <v>424932</v>
      </c>
      <c r="CA726">
        <v>424932</v>
      </c>
      <c r="CB726">
        <v>424932</v>
      </c>
      <c r="CC726">
        <v>424932</v>
      </c>
      <c r="CD726">
        <v>424932</v>
      </c>
      <c r="CE726">
        <v>424932</v>
      </c>
      <c r="CF726">
        <v>424932</v>
      </c>
      <c r="CG726">
        <v>424932</v>
      </c>
      <c r="CH726">
        <v>424932</v>
      </c>
      <c r="CI726">
        <v>424932</v>
      </c>
      <c r="CJ726">
        <v>424932</v>
      </c>
      <c r="CK726">
        <v>424932</v>
      </c>
      <c r="CL726">
        <v>424932</v>
      </c>
      <c r="CM726">
        <v>424932</v>
      </c>
      <c r="CN726">
        <v>424932</v>
      </c>
      <c r="CO726">
        <v>424932</v>
      </c>
      <c r="CP726">
        <v>424932</v>
      </c>
      <c r="CQ726">
        <v>424932</v>
      </c>
      <c r="CR726">
        <v>424932</v>
      </c>
      <c r="CS726">
        <v>424932</v>
      </c>
      <c r="CT726">
        <v>424932</v>
      </c>
      <c r="CU726">
        <v>0</v>
      </c>
      <c r="CV726">
        <v>0</v>
      </c>
      <c r="CW726">
        <v>0</v>
      </c>
      <c r="CX726">
        <v>0</v>
      </c>
      <c r="CY726">
        <v>0</v>
      </c>
      <c r="CZ726">
        <v>0</v>
      </c>
      <c r="DA726">
        <v>0</v>
      </c>
      <c r="DB726">
        <v>0</v>
      </c>
      <c r="DC726">
        <v>0</v>
      </c>
      <c r="DD726">
        <v>0</v>
      </c>
      <c r="DE726">
        <v>0</v>
      </c>
      <c r="DF726">
        <v>0</v>
      </c>
      <c r="DG726">
        <v>0</v>
      </c>
      <c r="DH726">
        <v>0</v>
      </c>
      <c r="DI726">
        <v>0</v>
      </c>
      <c r="DJ726">
        <v>0</v>
      </c>
      <c r="DK726">
        <v>0</v>
      </c>
      <c r="DL726">
        <v>0</v>
      </c>
      <c r="DM726">
        <v>0</v>
      </c>
      <c r="DN726">
        <v>0</v>
      </c>
      <c r="DO726">
        <v>0</v>
      </c>
      <c r="DP726">
        <v>0</v>
      </c>
      <c r="DQ726">
        <v>0</v>
      </c>
      <c r="DR726">
        <v>0</v>
      </c>
      <c r="DS726">
        <v>0</v>
      </c>
      <c r="DT726">
        <v>0</v>
      </c>
      <c r="DU726">
        <v>0</v>
      </c>
      <c r="DV726">
        <v>0</v>
      </c>
      <c r="DW726">
        <v>0</v>
      </c>
      <c r="DX726">
        <v>0</v>
      </c>
      <c r="DY726">
        <v>0</v>
      </c>
      <c r="DZ726">
        <v>0</v>
      </c>
      <c r="EA726">
        <v>0</v>
      </c>
      <c r="EB726">
        <v>0</v>
      </c>
      <c r="EC726">
        <v>0</v>
      </c>
      <c r="EE726" s="659"/>
      <c r="EF726" t="s">
        <v>1348</v>
      </c>
      <c r="EG726">
        <v>1</v>
      </c>
      <c r="EH726">
        <v>24</v>
      </c>
      <c r="EI726" s="216" t="str">
        <f t="shared" si="14"/>
        <v>LTQ100124</v>
      </c>
      <c r="EJ726">
        <v>0</v>
      </c>
      <c r="EK726">
        <v>0</v>
      </c>
      <c r="EL726">
        <v>0</v>
      </c>
      <c r="EM726">
        <v>0</v>
      </c>
      <c r="EN726">
        <v>0</v>
      </c>
      <c r="EO726">
        <v>0</v>
      </c>
      <c r="EP726">
        <v>0</v>
      </c>
      <c r="EQ726">
        <v>0</v>
      </c>
      <c r="ER726">
        <v>0</v>
      </c>
      <c r="ES726">
        <v>0</v>
      </c>
      <c r="ET726">
        <v>0</v>
      </c>
      <c r="EU726">
        <v>0</v>
      </c>
      <c r="EV726">
        <v>0</v>
      </c>
      <c r="EW726">
        <v>0</v>
      </c>
      <c r="EX726">
        <v>0</v>
      </c>
      <c r="EY726">
        <v>0</v>
      </c>
      <c r="EZ726">
        <v>0</v>
      </c>
      <c r="FA726">
        <v>0</v>
      </c>
      <c r="FB726">
        <v>0</v>
      </c>
      <c r="FC726">
        <v>0</v>
      </c>
      <c r="FD726">
        <v>0</v>
      </c>
      <c r="FE726">
        <v>0</v>
      </c>
      <c r="FF726">
        <v>0</v>
      </c>
      <c r="FG726">
        <v>0</v>
      </c>
      <c r="FH726">
        <v>0</v>
      </c>
      <c r="FI726">
        <v>0</v>
      </c>
      <c r="FJ726">
        <v>0</v>
      </c>
      <c r="FK726">
        <v>0</v>
      </c>
      <c r="FL726">
        <v>0</v>
      </c>
      <c r="FM726">
        <v>0</v>
      </c>
      <c r="FN726">
        <v>0</v>
      </c>
      <c r="FO726">
        <v>0</v>
      </c>
      <c r="FP726">
        <v>0</v>
      </c>
      <c r="FQ726">
        <v>0</v>
      </c>
      <c r="FR726">
        <v>0</v>
      </c>
      <c r="FS726">
        <v>0</v>
      </c>
      <c r="FT726">
        <v>0</v>
      </c>
      <c r="FU726">
        <v>0</v>
      </c>
      <c r="FV726">
        <v>0</v>
      </c>
      <c r="FW726">
        <v>0</v>
      </c>
      <c r="FX726">
        <v>0</v>
      </c>
      <c r="FY726">
        <v>0</v>
      </c>
      <c r="FZ726">
        <v>0</v>
      </c>
      <c r="GA726">
        <v>0</v>
      </c>
      <c r="GB726">
        <v>0</v>
      </c>
      <c r="GC726">
        <v>0</v>
      </c>
      <c r="GD726">
        <v>0</v>
      </c>
      <c r="GE726">
        <v>0</v>
      </c>
      <c r="GF726">
        <v>0</v>
      </c>
      <c r="GG726">
        <v>0</v>
      </c>
      <c r="GH726">
        <v>0</v>
      </c>
      <c r="GI726">
        <v>0</v>
      </c>
      <c r="GJ726">
        <v>0</v>
      </c>
      <c r="GK726">
        <v>0</v>
      </c>
      <c r="GL726">
        <v>0</v>
      </c>
      <c r="GM726">
        <v>0</v>
      </c>
      <c r="GN726">
        <v>0</v>
      </c>
      <c r="GO726">
        <v>0</v>
      </c>
      <c r="GP726">
        <v>0</v>
      </c>
      <c r="GQ726">
        <v>0</v>
      </c>
      <c r="GR726">
        <v>0</v>
      </c>
      <c r="GS726">
        <v>0</v>
      </c>
      <c r="GT726">
        <v>0</v>
      </c>
      <c r="GU726">
        <v>0</v>
      </c>
      <c r="GV726">
        <v>0</v>
      </c>
      <c r="GW726">
        <v>0</v>
      </c>
      <c r="GX726">
        <v>0</v>
      </c>
      <c r="GY726">
        <v>0</v>
      </c>
      <c r="GZ726">
        <v>0</v>
      </c>
      <c r="HA726">
        <v>0</v>
      </c>
      <c r="HB726">
        <v>0</v>
      </c>
      <c r="HC726">
        <v>0</v>
      </c>
      <c r="HD726">
        <v>0</v>
      </c>
      <c r="HE726">
        <v>0</v>
      </c>
      <c r="HF726">
        <v>0</v>
      </c>
      <c r="HG726">
        <v>424932</v>
      </c>
      <c r="HH726">
        <v>0</v>
      </c>
      <c r="HI726">
        <v>0</v>
      </c>
      <c r="HJ726">
        <v>0</v>
      </c>
      <c r="HK726">
        <v>0</v>
      </c>
      <c r="HL726">
        <v>0</v>
      </c>
      <c r="HM726">
        <v>0</v>
      </c>
      <c r="HN726">
        <v>0</v>
      </c>
      <c r="HO726">
        <v>0</v>
      </c>
      <c r="HP726">
        <v>0</v>
      </c>
      <c r="HQ726">
        <v>0</v>
      </c>
      <c r="HR726">
        <v>0</v>
      </c>
      <c r="HS726">
        <v>0</v>
      </c>
      <c r="HT726">
        <v>0</v>
      </c>
      <c r="HU726">
        <v>0</v>
      </c>
      <c r="HV726">
        <v>0</v>
      </c>
      <c r="HW726">
        <v>0</v>
      </c>
      <c r="HX726">
        <v>0</v>
      </c>
      <c r="HY726">
        <v>0</v>
      </c>
      <c r="HZ726">
        <v>0</v>
      </c>
      <c r="IA726">
        <v>0</v>
      </c>
      <c r="IB726">
        <v>0</v>
      </c>
      <c r="IC726">
        <v>0</v>
      </c>
      <c r="ID726">
        <v>0</v>
      </c>
      <c r="IE726">
        <v>0</v>
      </c>
      <c r="IF726">
        <v>0</v>
      </c>
      <c r="IG726">
        <v>0</v>
      </c>
      <c r="IH726">
        <v>0</v>
      </c>
      <c r="II726">
        <v>0</v>
      </c>
      <c r="IJ726">
        <v>0</v>
      </c>
      <c r="IK726">
        <v>0</v>
      </c>
      <c r="IL726">
        <v>0</v>
      </c>
      <c r="IM726">
        <v>0</v>
      </c>
      <c r="IN726">
        <v>0</v>
      </c>
      <c r="IO726">
        <v>0</v>
      </c>
      <c r="IP726">
        <v>0</v>
      </c>
    </row>
    <row r="727" spans="18:250" ht="16.5" hidden="1" customHeight="1">
      <c r="R727" s="659"/>
      <c r="S727" t="s">
        <v>1348</v>
      </c>
      <c r="T727">
        <v>1</v>
      </c>
      <c r="U727">
        <v>25</v>
      </c>
      <c r="V727" s="214" t="str">
        <f t="shared" si="13"/>
        <v>LTQ100125</v>
      </c>
      <c r="W727">
        <v>43411.199999999997</v>
      </c>
      <c r="X727">
        <v>86822.399999999994</v>
      </c>
      <c r="Y727">
        <v>130233.60000000001</v>
      </c>
      <c r="Z727">
        <v>173644.79999999999</v>
      </c>
      <c r="AA727">
        <v>217056</v>
      </c>
      <c r="AB727">
        <v>260467.20000000001</v>
      </c>
      <c r="AC727">
        <v>303878.40000000002</v>
      </c>
      <c r="AD727">
        <v>347289.59999999998</v>
      </c>
      <c r="AE727">
        <v>390700.79999999999</v>
      </c>
      <c r="AF727">
        <v>434112</v>
      </c>
      <c r="AG727">
        <v>434112</v>
      </c>
      <c r="AH727">
        <v>434112</v>
      </c>
      <c r="AI727">
        <v>434112</v>
      </c>
      <c r="AJ727">
        <v>434112</v>
      </c>
      <c r="AK727">
        <v>434112</v>
      </c>
      <c r="AL727">
        <v>434112</v>
      </c>
      <c r="AM727">
        <v>434112</v>
      </c>
      <c r="AN727">
        <v>434112</v>
      </c>
      <c r="AO727">
        <v>434112</v>
      </c>
      <c r="AP727">
        <v>434112</v>
      </c>
      <c r="AQ727">
        <v>434112</v>
      </c>
      <c r="AR727">
        <v>434112</v>
      </c>
      <c r="AS727">
        <v>434112</v>
      </c>
      <c r="AT727">
        <v>434112</v>
      </c>
      <c r="AU727">
        <v>434112</v>
      </c>
      <c r="AV727">
        <v>434112</v>
      </c>
      <c r="AW727">
        <v>434112</v>
      </c>
      <c r="AX727">
        <v>434112</v>
      </c>
      <c r="AY727">
        <v>434112</v>
      </c>
      <c r="AZ727">
        <v>434112</v>
      </c>
      <c r="BA727">
        <v>434112</v>
      </c>
      <c r="BB727">
        <v>434112</v>
      </c>
      <c r="BC727">
        <v>434112</v>
      </c>
      <c r="BD727">
        <v>434112</v>
      </c>
      <c r="BE727">
        <v>434112</v>
      </c>
      <c r="BF727">
        <v>434112</v>
      </c>
      <c r="BG727">
        <v>434112</v>
      </c>
      <c r="BH727">
        <v>434112</v>
      </c>
      <c r="BI727">
        <v>434112</v>
      </c>
      <c r="BJ727">
        <v>434112</v>
      </c>
      <c r="BK727">
        <v>434112</v>
      </c>
      <c r="BL727">
        <v>434112</v>
      </c>
      <c r="BM727">
        <v>434112</v>
      </c>
      <c r="BN727">
        <v>434112</v>
      </c>
      <c r="BO727">
        <v>434112</v>
      </c>
      <c r="BP727">
        <v>434112</v>
      </c>
      <c r="BQ727">
        <v>434112</v>
      </c>
      <c r="BR727">
        <v>434112</v>
      </c>
      <c r="BS727">
        <v>434112</v>
      </c>
      <c r="BT727">
        <v>434112</v>
      </c>
      <c r="BU727">
        <v>434112</v>
      </c>
      <c r="BV727">
        <v>434112</v>
      </c>
      <c r="BW727">
        <v>434112</v>
      </c>
      <c r="BX727">
        <v>434112</v>
      </c>
      <c r="BY727">
        <v>434112</v>
      </c>
      <c r="BZ727">
        <v>434112</v>
      </c>
      <c r="CA727">
        <v>434112</v>
      </c>
      <c r="CB727">
        <v>434112</v>
      </c>
      <c r="CC727">
        <v>434112</v>
      </c>
      <c r="CD727">
        <v>434112</v>
      </c>
      <c r="CE727">
        <v>434112</v>
      </c>
      <c r="CF727">
        <v>434112</v>
      </c>
      <c r="CG727">
        <v>434112</v>
      </c>
      <c r="CH727">
        <v>434112</v>
      </c>
      <c r="CI727">
        <v>434112</v>
      </c>
      <c r="CJ727">
        <v>434112</v>
      </c>
      <c r="CK727">
        <v>434112</v>
      </c>
      <c r="CL727">
        <v>434112</v>
      </c>
      <c r="CM727">
        <v>434112</v>
      </c>
      <c r="CN727">
        <v>434112</v>
      </c>
      <c r="CO727">
        <v>434112</v>
      </c>
      <c r="CP727">
        <v>434112</v>
      </c>
      <c r="CQ727">
        <v>434112</v>
      </c>
      <c r="CR727">
        <v>434112</v>
      </c>
      <c r="CS727">
        <v>434112</v>
      </c>
      <c r="CT727">
        <v>0</v>
      </c>
      <c r="CU727">
        <v>0</v>
      </c>
      <c r="CV727">
        <v>0</v>
      </c>
      <c r="CW727">
        <v>0</v>
      </c>
      <c r="CX727">
        <v>0</v>
      </c>
      <c r="CY727">
        <v>0</v>
      </c>
      <c r="CZ727">
        <v>0</v>
      </c>
      <c r="DA727">
        <v>0</v>
      </c>
      <c r="DB727">
        <v>0</v>
      </c>
      <c r="DC727">
        <v>0</v>
      </c>
      <c r="DD727">
        <v>0</v>
      </c>
      <c r="DE727">
        <v>0</v>
      </c>
      <c r="DF727">
        <v>0</v>
      </c>
      <c r="DG727">
        <v>0</v>
      </c>
      <c r="DH727">
        <v>0</v>
      </c>
      <c r="DI727">
        <v>0</v>
      </c>
      <c r="DJ727">
        <v>0</v>
      </c>
      <c r="DK727">
        <v>0</v>
      </c>
      <c r="DL727">
        <v>0</v>
      </c>
      <c r="DM727">
        <v>0</v>
      </c>
      <c r="DN727">
        <v>0</v>
      </c>
      <c r="DO727">
        <v>0</v>
      </c>
      <c r="DP727">
        <v>0</v>
      </c>
      <c r="DQ727">
        <v>0</v>
      </c>
      <c r="DR727">
        <v>0</v>
      </c>
      <c r="DS727">
        <v>0</v>
      </c>
      <c r="DT727">
        <v>0</v>
      </c>
      <c r="DU727">
        <v>0</v>
      </c>
      <c r="DV727">
        <v>0</v>
      </c>
      <c r="DW727">
        <v>0</v>
      </c>
      <c r="DX727">
        <v>0</v>
      </c>
      <c r="DY727">
        <v>0</v>
      </c>
      <c r="DZ727">
        <v>0</v>
      </c>
      <c r="EA727">
        <v>0</v>
      </c>
      <c r="EB727">
        <v>0</v>
      </c>
      <c r="EC727">
        <v>0</v>
      </c>
      <c r="EE727" s="659"/>
      <c r="EF727" t="s">
        <v>1348</v>
      </c>
      <c r="EG727">
        <v>1</v>
      </c>
      <c r="EH727">
        <v>25</v>
      </c>
      <c r="EI727" s="216" t="str">
        <f t="shared" si="14"/>
        <v>LTQ100125</v>
      </c>
      <c r="EJ727">
        <v>0</v>
      </c>
      <c r="EK727">
        <v>0</v>
      </c>
      <c r="EL727">
        <v>0</v>
      </c>
      <c r="EM727">
        <v>0</v>
      </c>
      <c r="EN727">
        <v>0</v>
      </c>
      <c r="EO727">
        <v>0</v>
      </c>
      <c r="EP727">
        <v>0</v>
      </c>
      <c r="EQ727">
        <v>0</v>
      </c>
      <c r="ER727">
        <v>0</v>
      </c>
      <c r="ES727">
        <v>0</v>
      </c>
      <c r="ET727">
        <v>0</v>
      </c>
      <c r="EU727">
        <v>0</v>
      </c>
      <c r="EV727">
        <v>0</v>
      </c>
      <c r="EW727">
        <v>0</v>
      </c>
      <c r="EX727">
        <v>0</v>
      </c>
      <c r="EY727">
        <v>0</v>
      </c>
      <c r="EZ727">
        <v>0</v>
      </c>
      <c r="FA727">
        <v>0</v>
      </c>
      <c r="FB727">
        <v>0</v>
      </c>
      <c r="FC727">
        <v>0</v>
      </c>
      <c r="FD727">
        <v>0</v>
      </c>
      <c r="FE727">
        <v>0</v>
      </c>
      <c r="FF727">
        <v>0</v>
      </c>
      <c r="FG727">
        <v>0</v>
      </c>
      <c r="FH727">
        <v>0</v>
      </c>
      <c r="FI727">
        <v>0</v>
      </c>
      <c r="FJ727">
        <v>0</v>
      </c>
      <c r="FK727">
        <v>0</v>
      </c>
      <c r="FL727">
        <v>0</v>
      </c>
      <c r="FM727">
        <v>0</v>
      </c>
      <c r="FN727">
        <v>0</v>
      </c>
      <c r="FO727">
        <v>0</v>
      </c>
      <c r="FP727">
        <v>0</v>
      </c>
      <c r="FQ727">
        <v>0</v>
      </c>
      <c r="FR727">
        <v>0</v>
      </c>
      <c r="FS727">
        <v>0</v>
      </c>
      <c r="FT727">
        <v>0</v>
      </c>
      <c r="FU727">
        <v>0</v>
      </c>
      <c r="FV727">
        <v>0</v>
      </c>
      <c r="FW727">
        <v>0</v>
      </c>
      <c r="FX727">
        <v>0</v>
      </c>
      <c r="FY727">
        <v>0</v>
      </c>
      <c r="FZ727">
        <v>0</v>
      </c>
      <c r="GA727">
        <v>0</v>
      </c>
      <c r="GB727">
        <v>0</v>
      </c>
      <c r="GC727">
        <v>0</v>
      </c>
      <c r="GD727">
        <v>0</v>
      </c>
      <c r="GE727">
        <v>0</v>
      </c>
      <c r="GF727">
        <v>0</v>
      </c>
      <c r="GG727">
        <v>0</v>
      </c>
      <c r="GH727">
        <v>0</v>
      </c>
      <c r="GI727">
        <v>0</v>
      </c>
      <c r="GJ727">
        <v>0</v>
      </c>
      <c r="GK727">
        <v>0</v>
      </c>
      <c r="GL727">
        <v>0</v>
      </c>
      <c r="GM727">
        <v>0</v>
      </c>
      <c r="GN727">
        <v>0</v>
      </c>
      <c r="GO727">
        <v>0</v>
      </c>
      <c r="GP727">
        <v>0</v>
      </c>
      <c r="GQ727">
        <v>0</v>
      </c>
      <c r="GR727">
        <v>0</v>
      </c>
      <c r="GS727">
        <v>0</v>
      </c>
      <c r="GT727">
        <v>0</v>
      </c>
      <c r="GU727">
        <v>0</v>
      </c>
      <c r="GV727">
        <v>0</v>
      </c>
      <c r="GW727">
        <v>0</v>
      </c>
      <c r="GX727">
        <v>0</v>
      </c>
      <c r="GY727">
        <v>0</v>
      </c>
      <c r="GZ727">
        <v>0</v>
      </c>
      <c r="HA727">
        <v>0</v>
      </c>
      <c r="HB727">
        <v>0</v>
      </c>
      <c r="HC727">
        <v>0</v>
      </c>
      <c r="HD727">
        <v>0</v>
      </c>
      <c r="HE727">
        <v>0</v>
      </c>
      <c r="HF727">
        <v>434112</v>
      </c>
      <c r="HG727">
        <v>0</v>
      </c>
      <c r="HH727">
        <v>0</v>
      </c>
      <c r="HI727">
        <v>0</v>
      </c>
      <c r="HJ727">
        <v>0</v>
      </c>
      <c r="HK727">
        <v>0</v>
      </c>
      <c r="HL727">
        <v>0</v>
      </c>
      <c r="HM727">
        <v>0</v>
      </c>
      <c r="HN727">
        <v>0</v>
      </c>
      <c r="HO727">
        <v>0</v>
      </c>
      <c r="HP727">
        <v>0</v>
      </c>
      <c r="HQ727">
        <v>0</v>
      </c>
      <c r="HR727">
        <v>0</v>
      </c>
      <c r="HS727">
        <v>0</v>
      </c>
      <c r="HT727">
        <v>0</v>
      </c>
      <c r="HU727">
        <v>0</v>
      </c>
      <c r="HV727">
        <v>0</v>
      </c>
      <c r="HW727">
        <v>0</v>
      </c>
      <c r="HX727">
        <v>0</v>
      </c>
      <c r="HY727">
        <v>0</v>
      </c>
      <c r="HZ727">
        <v>0</v>
      </c>
      <c r="IA727">
        <v>0</v>
      </c>
      <c r="IB727">
        <v>0</v>
      </c>
      <c r="IC727">
        <v>0</v>
      </c>
      <c r="ID727">
        <v>0</v>
      </c>
      <c r="IE727">
        <v>0</v>
      </c>
      <c r="IF727">
        <v>0</v>
      </c>
      <c r="IG727">
        <v>0</v>
      </c>
      <c r="IH727">
        <v>0</v>
      </c>
      <c r="II727">
        <v>0</v>
      </c>
      <c r="IJ727">
        <v>0</v>
      </c>
      <c r="IK727">
        <v>0</v>
      </c>
      <c r="IL727">
        <v>0</v>
      </c>
      <c r="IM727">
        <v>0</v>
      </c>
      <c r="IN727">
        <v>0</v>
      </c>
      <c r="IO727">
        <v>0</v>
      </c>
      <c r="IP727">
        <v>0</v>
      </c>
    </row>
    <row r="728" spans="18:250" ht="16.5" hidden="1" customHeight="1">
      <c r="R728" s="659"/>
      <c r="S728" t="s">
        <v>1348</v>
      </c>
      <c r="T728">
        <v>1</v>
      </c>
      <c r="U728">
        <v>26</v>
      </c>
      <c r="V728" s="214" t="str">
        <f t="shared" si="13"/>
        <v>LTQ100126</v>
      </c>
      <c r="W728">
        <v>44135.4</v>
      </c>
      <c r="X728">
        <v>88270.8</v>
      </c>
      <c r="Y728">
        <v>132406.20000000001</v>
      </c>
      <c r="Z728">
        <v>176541.6</v>
      </c>
      <c r="AA728">
        <v>220677</v>
      </c>
      <c r="AB728">
        <v>264812.40000000002</v>
      </c>
      <c r="AC728">
        <v>308947.8</v>
      </c>
      <c r="AD728">
        <v>353083.2</v>
      </c>
      <c r="AE728">
        <v>397218.6</v>
      </c>
      <c r="AF728">
        <v>441354</v>
      </c>
      <c r="AG728">
        <v>441354</v>
      </c>
      <c r="AH728">
        <v>441354</v>
      </c>
      <c r="AI728">
        <v>441354</v>
      </c>
      <c r="AJ728">
        <v>441354</v>
      </c>
      <c r="AK728">
        <v>441354</v>
      </c>
      <c r="AL728">
        <v>441354</v>
      </c>
      <c r="AM728">
        <v>441354</v>
      </c>
      <c r="AN728">
        <v>441354</v>
      </c>
      <c r="AO728">
        <v>441354</v>
      </c>
      <c r="AP728">
        <v>441354</v>
      </c>
      <c r="AQ728">
        <v>441354</v>
      </c>
      <c r="AR728">
        <v>441354</v>
      </c>
      <c r="AS728">
        <v>441354</v>
      </c>
      <c r="AT728">
        <v>441354</v>
      </c>
      <c r="AU728">
        <v>441354</v>
      </c>
      <c r="AV728">
        <v>441354</v>
      </c>
      <c r="AW728">
        <v>441354</v>
      </c>
      <c r="AX728">
        <v>441354</v>
      </c>
      <c r="AY728">
        <v>441354</v>
      </c>
      <c r="AZ728">
        <v>441354</v>
      </c>
      <c r="BA728">
        <v>441354</v>
      </c>
      <c r="BB728">
        <v>441354</v>
      </c>
      <c r="BC728">
        <v>441354</v>
      </c>
      <c r="BD728">
        <v>441354</v>
      </c>
      <c r="BE728">
        <v>441354</v>
      </c>
      <c r="BF728">
        <v>441354</v>
      </c>
      <c r="BG728">
        <v>441354</v>
      </c>
      <c r="BH728">
        <v>441354</v>
      </c>
      <c r="BI728">
        <v>441354</v>
      </c>
      <c r="BJ728">
        <v>441354</v>
      </c>
      <c r="BK728">
        <v>441354</v>
      </c>
      <c r="BL728">
        <v>441354</v>
      </c>
      <c r="BM728">
        <v>441354</v>
      </c>
      <c r="BN728">
        <v>441354</v>
      </c>
      <c r="BO728">
        <v>441354</v>
      </c>
      <c r="BP728">
        <v>441354</v>
      </c>
      <c r="BQ728">
        <v>441354</v>
      </c>
      <c r="BR728">
        <v>441354</v>
      </c>
      <c r="BS728">
        <v>441354</v>
      </c>
      <c r="BT728">
        <v>441354</v>
      </c>
      <c r="BU728">
        <v>441354</v>
      </c>
      <c r="BV728">
        <v>441354</v>
      </c>
      <c r="BW728">
        <v>441354</v>
      </c>
      <c r="BX728">
        <v>441354</v>
      </c>
      <c r="BY728">
        <v>441354</v>
      </c>
      <c r="BZ728">
        <v>441354</v>
      </c>
      <c r="CA728">
        <v>441354</v>
      </c>
      <c r="CB728">
        <v>441354</v>
      </c>
      <c r="CC728">
        <v>441354</v>
      </c>
      <c r="CD728">
        <v>441354</v>
      </c>
      <c r="CE728">
        <v>441354</v>
      </c>
      <c r="CF728">
        <v>441354</v>
      </c>
      <c r="CG728">
        <v>441354</v>
      </c>
      <c r="CH728">
        <v>441354</v>
      </c>
      <c r="CI728">
        <v>441354</v>
      </c>
      <c r="CJ728">
        <v>441354</v>
      </c>
      <c r="CK728">
        <v>441354</v>
      </c>
      <c r="CL728">
        <v>441354</v>
      </c>
      <c r="CM728">
        <v>441354</v>
      </c>
      <c r="CN728">
        <v>441354</v>
      </c>
      <c r="CO728">
        <v>441354</v>
      </c>
      <c r="CP728">
        <v>441354</v>
      </c>
      <c r="CQ728">
        <v>441354</v>
      </c>
      <c r="CR728">
        <v>441354</v>
      </c>
      <c r="CS728">
        <v>0</v>
      </c>
      <c r="CT728">
        <v>0</v>
      </c>
      <c r="CU728">
        <v>0</v>
      </c>
      <c r="CV728">
        <v>0</v>
      </c>
      <c r="CW728">
        <v>0</v>
      </c>
      <c r="CX728">
        <v>0</v>
      </c>
      <c r="CY728">
        <v>0</v>
      </c>
      <c r="CZ728">
        <v>0</v>
      </c>
      <c r="DA728">
        <v>0</v>
      </c>
      <c r="DB728">
        <v>0</v>
      </c>
      <c r="DC728">
        <v>0</v>
      </c>
      <c r="DD728">
        <v>0</v>
      </c>
      <c r="DE728">
        <v>0</v>
      </c>
      <c r="DF728">
        <v>0</v>
      </c>
      <c r="DG728">
        <v>0</v>
      </c>
      <c r="DH728">
        <v>0</v>
      </c>
      <c r="DI728">
        <v>0</v>
      </c>
      <c r="DJ728">
        <v>0</v>
      </c>
      <c r="DK728">
        <v>0</v>
      </c>
      <c r="DL728">
        <v>0</v>
      </c>
      <c r="DM728">
        <v>0</v>
      </c>
      <c r="DN728">
        <v>0</v>
      </c>
      <c r="DO728">
        <v>0</v>
      </c>
      <c r="DP728">
        <v>0</v>
      </c>
      <c r="DQ728">
        <v>0</v>
      </c>
      <c r="DR728">
        <v>0</v>
      </c>
      <c r="DS728">
        <v>0</v>
      </c>
      <c r="DT728">
        <v>0</v>
      </c>
      <c r="DU728">
        <v>0</v>
      </c>
      <c r="DV728">
        <v>0</v>
      </c>
      <c r="DW728">
        <v>0</v>
      </c>
      <c r="DX728">
        <v>0</v>
      </c>
      <c r="DY728">
        <v>0</v>
      </c>
      <c r="DZ728">
        <v>0</v>
      </c>
      <c r="EA728">
        <v>0</v>
      </c>
      <c r="EB728">
        <v>0</v>
      </c>
      <c r="EC728">
        <v>0</v>
      </c>
      <c r="EE728" s="659"/>
      <c r="EF728" t="s">
        <v>1348</v>
      </c>
      <c r="EG728">
        <v>1</v>
      </c>
      <c r="EH728">
        <v>26</v>
      </c>
      <c r="EI728" s="216" t="str">
        <f t="shared" si="14"/>
        <v>LTQ100126</v>
      </c>
      <c r="EJ728">
        <v>0</v>
      </c>
      <c r="EK728">
        <v>0</v>
      </c>
      <c r="EL728">
        <v>0</v>
      </c>
      <c r="EM728">
        <v>0</v>
      </c>
      <c r="EN728">
        <v>0</v>
      </c>
      <c r="EO728">
        <v>0</v>
      </c>
      <c r="EP728">
        <v>0</v>
      </c>
      <c r="EQ728">
        <v>0</v>
      </c>
      <c r="ER728">
        <v>0</v>
      </c>
      <c r="ES728">
        <v>0</v>
      </c>
      <c r="ET728">
        <v>0</v>
      </c>
      <c r="EU728">
        <v>0</v>
      </c>
      <c r="EV728">
        <v>0</v>
      </c>
      <c r="EW728">
        <v>0</v>
      </c>
      <c r="EX728">
        <v>0</v>
      </c>
      <c r="EY728">
        <v>0</v>
      </c>
      <c r="EZ728">
        <v>0</v>
      </c>
      <c r="FA728">
        <v>0</v>
      </c>
      <c r="FB728">
        <v>0</v>
      </c>
      <c r="FC728">
        <v>0</v>
      </c>
      <c r="FD728">
        <v>0</v>
      </c>
      <c r="FE728">
        <v>0</v>
      </c>
      <c r="FF728">
        <v>0</v>
      </c>
      <c r="FG728">
        <v>0</v>
      </c>
      <c r="FH728">
        <v>0</v>
      </c>
      <c r="FI728">
        <v>0</v>
      </c>
      <c r="FJ728">
        <v>0</v>
      </c>
      <c r="FK728">
        <v>0</v>
      </c>
      <c r="FL728">
        <v>0</v>
      </c>
      <c r="FM728">
        <v>0</v>
      </c>
      <c r="FN728">
        <v>0</v>
      </c>
      <c r="FO728">
        <v>0</v>
      </c>
      <c r="FP728">
        <v>0</v>
      </c>
      <c r="FQ728">
        <v>0</v>
      </c>
      <c r="FR728">
        <v>0</v>
      </c>
      <c r="FS728">
        <v>0</v>
      </c>
      <c r="FT728">
        <v>0</v>
      </c>
      <c r="FU728">
        <v>0</v>
      </c>
      <c r="FV728">
        <v>0</v>
      </c>
      <c r="FW728">
        <v>0</v>
      </c>
      <c r="FX728">
        <v>0</v>
      </c>
      <c r="FY728">
        <v>0</v>
      </c>
      <c r="FZ728">
        <v>0</v>
      </c>
      <c r="GA728">
        <v>0</v>
      </c>
      <c r="GB728">
        <v>0</v>
      </c>
      <c r="GC728">
        <v>0</v>
      </c>
      <c r="GD728">
        <v>0</v>
      </c>
      <c r="GE728">
        <v>0</v>
      </c>
      <c r="GF728">
        <v>0</v>
      </c>
      <c r="GG728">
        <v>0</v>
      </c>
      <c r="GH728">
        <v>0</v>
      </c>
      <c r="GI728">
        <v>0</v>
      </c>
      <c r="GJ728">
        <v>0</v>
      </c>
      <c r="GK728">
        <v>0</v>
      </c>
      <c r="GL728">
        <v>0</v>
      </c>
      <c r="GM728">
        <v>0</v>
      </c>
      <c r="GN728">
        <v>0</v>
      </c>
      <c r="GO728">
        <v>0</v>
      </c>
      <c r="GP728">
        <v>0</v>
      </c>
      <c r="GQ728">
        <v>0</v>
      </c>
      <c r="GR728">
        <v>0</v>
      </c>
      <c r="GS728">
        <v>0</v>
      </c>
      <c r="GT728">
        <v>0</v>
      </c>
      <c r="GU728">
        <v>0</v>
      </c>
      <c r="GV728">
        <v>0</v>
      </c>
      <c r="GW728">
        <v>0</v>
      </c>
      <c r="GX728">
        <v>0</v>
      </c>
      <c r="GY728">
        <v>0</v>
      </c>
      <c r="GZ728">
        <v>0</v>
      </c>
      <c r="HA728">
        <v>0</v>
      </c>
      <c r="HB728">
        <v>0</v>
      </c>
      <c r="HC728">
        <v>0</v>
      </c>
      <c r="HD728">
        <v>0</v>
      </c>
      <c r="HE728">
        <v>441354</v>
      </c>
      <c r="HF728">
        <v>0</v>
      </c>
      <c r="HG728">
        <v>0</v>
      </c>
      <c r="HH728">
        <v>0</v>
      </c>
      <c r="HI728">
        <v>0</v>
      </c>
      <c r="HJ728">
        <v>0</v>
      </c>
      <c r="HK728">
        <v>0</v>
      </c>
      <c r="HL728">
        <v>0</v>
      </c>
      <c r="HM728">
        <v>0</v>
      </c>
      <c r="HN728">
        <v>0</v>
      </c>
      <c r="HO728">
        <v>0</v>
      </c>
      <c r="HP728">
        <v>0</v>
      </c>
      <c r="HQ728">
        <v>0</v>
      </c>
      <c r="HR728">
        <v>0</v>
      </c>
      <c r="HS728">
        <v>0</v>
      </c>
      <c r="HT728">
        <v>0</v>
      </c>
      <c r="HU728">
        <v>0</v>
      </c>
      <c r="HV728">
        <v>0</v>
      </c>
      <c r="HW728">
        <v>0</v>
      </c>
      <c r="HX728">
        <v>0</v>
      </c>
      <c r="HY728">
        <v>0</v>
      </c>
      <c r="HZ728">
        <v>0</v>
      </c>
      <c r="IA728">
        <v>0</v>
      </c>
      <c r="IB728">
        <v>0</v>
      </c>
      <c r="IC728">
        <v>0</v>
      </c>
      <c r="ID728">
        <v>0</v>
      </c>
      <c r="IE728">
        <v>0</v>
      </c>
      <c r="IF728">
        <v>0</v>
      </c>
      <c r="IG728">
        <v>0</v>
      </c>
      <c r="IH728">
        <v>0</v>
      </c>
      <c r="II728">
        <v>0</v>
      </c>
      <c r="IJ728">
        <v>0</v>
      </c>
      <c r="IK728">
        <v>0</v>
      </c>
      <c r="IL728">
        <v>0</v>
      </c>
      <c r="IM728">
        <v>0</v>
      </c>
      <c r="IN728">
        <v>0</v>
      </c>
      <c r="IO728">
        <v>0</v>
      </c>
      <c r="IP728">
        <v>0</v>
      </c>
    </row>
    <row r="729" spans="18:250" ht="16.5" hidden="1" customHeight="1">
      <c r="R729" s="659"/>
      <c r="S729" t="s">
        <v>1348</v>
      </c>
      <c r="T729">
        <v>1</v>
      </c>
      <c r="U729">
        <v>27</v>
      </c>
      <c r="V729" s="214" t="str">
        <f t="shared" si="13"/>
        <v>LTQ100127</v>
      </c>
      <c r="W729">
        <v>44961.599999999999</v>
      </c>
      <c r="X729">
        <v>89923.199999999997</v>
      </c>
      <c r="Y729">
        <v>134884.79999999999</v>
      </c>
      <c r="Z729">
        <v>179846.39999999999</v>
      </c>
      <c r="AA729">
        <v>224808</v>
      </c>
      <c r="AB729">
        <v>269769.59999999998</v>
      </c>
      <c r="AC729">
        <v>314731.2</v>
      </c>
      <c r="AD729">
        <v>359692.79999999999</v>
      </c>
      <c r="AE729">
        <v>404654.4</v>
      </c>
      <c r="AF729">
        <v>449616</v>
      </c>
      <c r="AG729">
        <v>449616</v>
      </c>
      <c r="AH729">
        <v>449616</v>
      </c>
      <c r="AI729">
        <v>449616</v>
      </c>
      <c r="AJ729">
        <v>449616</v>
      </c>
      <c r="AK729">
        <v>449616</v>
      </c>
      <c r="AL729">
        <v>449616</v>
      </c>
      <c r="AM729">
        <v>449616</v>
      </c>
      <c r="AN729">
        <v>449616</v>
      </c>
      <c r="AO729">
        <v>449616</v>
      </c>
      <c r="AP729">
        <v>449616</v>
      </c>
      <c r="AQ729">
        <v>449616</v>
      </c>
      <c r="AR729">
        <v>449616</v>
      </c>
      <c r="AS729">
        <v>449616</v>
      </c>
      <c r="AT729">
        <v>449616</v>
      </c>
      <c r="AU729">
        <v>449616</v>
      </c>
      <c r="AV729">
        <v>449616</v>
      </c>
      <c r="AW729">
        <v>449616</v>
      </c>
      <c r="AX729">
        <v>449616</v>
      </c>
      <c r="AY729">
        <v>449616</v>
      </c>
      <c r="AZ729">
        <v>449616</v>
      </c>
      <c r="BA729">
        <v>449616</v>
      </c>
      <c r="BB729">
        <v>449616</v>
      </c>
      <c r="BC729">
        <v>449616</v>
      </c>
      <c r="BD729">
        <v>449616</v>
      </c>
      <c r="BE729">
        <v>449616</v>
      </c>
      <c r="BF729">
        <v>449616</v>
      </c>
      <c r="BG729">
        <v>449616</v>
      </c>
      <c r="BH729">
        <v>449616</v>
      </c>
      <c r="BI729">
        <v>449616</v>
      </c>
      <c r="BJ729">
        <v>449616</v>
      </c>
      <c r="BK729">
        <v>449616</v>
      </c>
      <c r="BL729">
        <v>449616</v>
      </c>
      <c r="BM729">
        <v>449616</v>
      </c>
      <c r="BN729">
        <v>449616</v>
      </c>
      <c r="BO729">
        <v>449616</v>
      </c>
      <c r="BP729">
        <v>449616</v>
      </c>
      <c r="BQ729">
        <v>449616</v>
      </c>
      <c r="BR729">
        <v>449616</v>
      </c>
      <c r="BS729">
        <v>449616</v>
      </c>
      <c r="BT729">
        <v>449616</v>
      </c>
      <c r="BU729">
        <v>449616</v>
      </c>
      <c r="BV729">
        <v>449616</v>
      </c>
      <c r="BW729">
        <v>449616</v>
      </c>
      <c r="BX729">
        <v>449616</v>
      </c>
      <c r="BY729">
        <v>449616</v>
      </c>
      <c r="BZ729">
        <v>449616</v>
      </c>
      <c r="CA729">
        <v>449616</v>
      </c>
      <c r="CB729">
        <v>449616</v>
      </c>
      <c r="CC729">
        <v>449616</v>
      </c>
      <c r="CD729">
        <v>449616</v>
      </c>
      <c r="CE729">
        <v>449616</v>
      </c>
      <c r="CF729">
        <v>449616</v>
      </c>
      <c r="CG729">
        <v>449616</v>
      </c>
      <c r="CH729">
        <v>449616</v>
      </c>
      <c r="CI729">
        <v>449616</v>
      </c>
      <c r="CJ729">
        <v>449616</v>
      </c>
      <c r="CK729">
        <v>449616</v>
      </c>
      <c r="CL729">
        <v>449616</v>
      </c>
      <c r="CM729">
        <v>449616</v>
      </c>
      <c r="CN729">
        <v>449616</v>
      </c>
      <c r="CO729">
        <v>449616</v>
      </c>
      <c r="CP729">
        <v>449616</v>
      </c>
      <c r="CQ729">
        <v>449616</v>
      </c>
      <c r="CR729">
        <v>0</v>
      </c>
      <c r="CS729">
        <v>0</v>
      </c>
      <c r="CT729">
        <v>0</v>
      </c>
      <c r="CU729">
        <v>0</v>
      </c>
      <c r="CV729">
        <v>0</v>
      </c>
      <c r="CW729">
        <v>0</v>
      </c>
      <c r="CX729">
        <v>0</v>
      </c>
      <c r="CY729">
        <v>0</v>
      </c>
      <c r="CZ729">
        <v>0</v>
      </c>
      <c r="DA729">
        <v>0</v>
      </c>
      <c r="DB729">
        <v>0</v>
      </c>
      <c r="DC729">
        <v>0</v>
      </c>
      <c r="DD729">
        <v>0</v>
      </c>
      <c r="DE729">
        <v>0</v>
      </c>
      <c r="DF729">
        <v>0</v>
      </c>
      <c r="DG729">
        <v>0</v>
      </c>
      <c r="DH729">
        <v>0</v>
      </c>
      <c r="DI729">
        <v>0</v>
      </c>
      <c r="DJ729">
        <v>0</v>
      </c>
      <c r="DK729">
        <v>0</v>
      </c>
      <c r="DL729">
        <v>0</v>
      </c>
      <c r="DM729">
        <v>0</v>
      </c>
      <c r="DN729">
        <v>0</v>
      </c>
      <c r="DO729">
        <v>0</v>
      </c>
      <c r="DP729">
        <v>0</v>
      </c>
      <c r="DQ729">
        <v>0</v>
      </c>
      <c r="DR729">
        <v>0</v>
      </c>
      <c r="DS729">
        <v>0</v>
      </c>
      <c r="DT729">
        <v>0</v>
      </c>
      <c r="DU729">
        <v>0</v>
      </c>
      <c r="DV729">
        <v>0</v>
      </c>
      <c r="DW729">
        <v>0</v>
      </c>
      <c r="DX729">
        <v>0</v>
      </c>
      <c r="DY729">
        <v>0</v>
      </c>
      <c r="DZ729">
        <v>0</v>
      </c>
      <c r="EA729">
        <v>0</v>
      </c>
      <c r="EB729">
        <v>0</v>
      </c>
      <c r="EC729">
        <v>0</v>
      </c>
      <c r="EE729" s="659"/>
      <c r="EF729" t="s">
        <v>1348</v>
      </c>
      <c r="EG729">
        <v>1</v>
      </c>
      <c r="EH729">
        <v>27</v>
      </c>
      <c r="EI729" s="216" t="str">
        <f t="shared" si="14"/>
        <v>LTQ100127</v>
      </c>
      <c r="EJ729">
        <v>0</v>
      </c>
      <c r="EK729">
        <v>0</v>
      </c>
      <c r="EL729">
        <v>0</v>
      </c>
      <c r="EM729">
        <v>0</v>
      </c>
      <c r="EN729">
        <v>0</v>
      </c>
      <c r="EO729">
        <v>0</v>
      </c>
      <c r="EP729">
        <v>0</v>
      </c>
      <c r="EQ729">
        <v>0</v>
      </c>
      <c r="ER729">
        <v>0</v>
      </c>
      <c r="ES729">
        <v>0</v>
      </c>
      <c r="ET729">
        <v>0</v>
      </c>
      <c r="EU729">
        <v>0</v>
      </c>
      <c r="EV729">
        <v>0</v>
      </c>
      <c r="EW729">
        <v>0</v>
      </c>
      <c r="EX729">
        <v>0</v>
      </c>
      <c r="EY729">
        <v>0</v>
      </c>
      <c r="EZ729">
        <v>0</v>
      </c>
      <c r="FA729">
        <v>0</v>
      </c>
      <c r="FB729">
        <v>0</v>
      </c>
      <c r="FC729">
        <v>0</v>
      </c>
      <c r="FD729">
        <v>0</v>
      </c>
      <c r="FE729">
        <v>0</v>
      </c>
      <c r="FF729">
        <v>0</v>
      </c>
      <c r="FG729">
        <v>0</v>
      </c>
      <c r="FH729">
        <v>0</v>
      </c>
      <c r="FI729">
        <v>0</v>
      </c>
      <c r="FJ729">
        <v>0</v>
      </c>
      <c r="FK729">
        <v>0</v>
      </c>
      <c r="FL729">
        <v>0</v>
      </c>
      <c r="FM729">
        <v>0</v>
      </c>
      <c r="FN729">
        <v>0</v>
      </c>
      <c r="FO729">
        <v>0</v>
      </c>
      <c r="FP729">
        <v>0</v>
      </c>
      <c r="FQ729">
        <v>0</v>
      </c>
      <c r="FR729">
        <v>0</v>
      </c>
      <c r="FS729">
        <v>0</v>
      </c>
      <c r="FT729">
        <v>0</v>
      </c>
      <c r="FU729">
        <v>0</v>
      </c>
      <c r="FV729">
        <v>0</v>
      </c>
      <c r="FW729">
        <v>0</v>
      </c>
      <c r="FX729">
        <v>0</v>
      </c>
      <c r="FY729">
        <v>0</v>
      </c>
      <c r="FZ729">
        <v>0</v>
      </c>
      <c r="GA729">
        <v>0</v>
      </c>
      <c r="GB729">
        <v>0</v>
      </c>
      <c r="GC729">
        <v>0</v>
      </c>
      <c r="GD729">
        <v>0</v>
      </c>
      <c r="GE729">
        <v>0</v>
      </c>
      <c r="GF729">
        <v>0</v>
      </c>
      <c r="GG729">
        <v>0</v>
      </c>
      <c r="GH729">
        <v>0</v>
      </c>
      <c r="GI729">
        <v>0</v>
      </c>
      <c r="GJ729">
        <v>0</v>
      </c>
      <c r="GK729">
        <v>0</v>
      </c>
      <c r="GL729">
        <v>0</v>
      </c>
      <c r="GM729">
        <v>0</v>
      </c>
      <c r="GN729">
        <v>0</v>
      </c>
      <c r="GO729">
        <v>0</v>
      </c>
      <c r="GP729">
        <v>0</v>
      </c>
      <c r="GQ729">
        <v>0</v>
      </c>
      <c r="GR729">
        <v>0</v>
      </c>
      <c r="GS729">
        <v>0</v>
      </c>
      <c r="GT729">
        <v>0</v>
      </c>
      <c r="GU729">
        <v>0</v>
      </c>
      <c r="GV729">
        <v>0</v>
      </c>
      <c r="GW729">
        <v>0</v>
      </c>
      <c r="GX729">
        <v>0</v>
      </c>
      <c r="GY729">
        <v>0</v>
      </c>
      <c r="GZ729">
        <v>0</v>
      </c>
      <c r="HA729">
        <v>0</v>
      </c>
      <c r="HB729">
        <v>0</v>
      </c>
      <c r="HC729">
        <v>0</v>
      </c>
      <c r="HD729">
        <v>449616</v>
      </c>
      <c r="HE729">
        <v>0</v>
      </c>
      <c r="HF729">
        <v>0</v>
      </c>
      <c r="HG729">
        <v>0</v>
      </c>
      <c r="HH729">
        <v>0</v>
      </c>
      <c r="HI729">
        <v>0</v>
      </c>
      <c r="HJ729">
        <v>0</v>
      </c>
      <c r="HK729">
        <v>0</v>
      </c>
      <c r="HL729">
        <v>0</v>
      </c>
      <c r="HM729">
        <v>0</v>
      </c>
      <c r="HN729">
        <v>0</v>
      </c>
      <c r="HO729">
        <v>0</v>
      </c>
      <c r="HP729">
        <v>0</v>
      </c>
      <c r="HQ729">
        <v>0</v>
      </c>
      <c r="HR729">
        <v>0</v>
      </c>
      <c r="HS729">
        <v>0</v>
      </c>
      <c r="HT729">
        <v>0</v>
      </c>
      <c r="HU729">
        <v>0</v>
      </c>
      <c r="HV729">
        <v>0</v>
      </c>
      <c r="HW729">
        <v>0</v>
      </c>
      <c r="HX729">
        <v>0</v>
      </c>
      <c r="HY729">
        <v>0</v>
      </c>
      <c r="HZ729">
        <v>0</v>
      </c>
      <c r="IA729">
        <v>0</v>
      </c>
      <c r="IB729">
        <v>0</v>
      </c>
      <c r="IC729">
        <v>0</v>
      </c>
      <c r="ID729">
        <v>0</v>
      </c>
      <c r="IE729">
        <v>0</v>
      </c>
      <c r="IF729">
        <v>0</v>
      </c>
      <c r="IG729">
        <v>0</v>
      </c>
      <c r="IH729">
        <v>0</v>
      </c>
      <c r="II729">
        <v>0</v>
      </c>
      <c r="IJ729">
        <v>0</v>
      </c>
      <c r="IK729">
        <v>0</v>
      </c>
      <c r="IL729">
        <v>0</v>
      </c>
      <c r="IM729">
        <v>0</v>
      </c>
      <c r="IN729">
        <v>0</v>
      </c>
      <c r="IO729">
        <v>0</v>
      </c>
      <c r="IP729">
        <v>0</v>
      </c>
    </row>
    <row r="730" spans="18:250" ht="16.5" hidden="1" customHeight="1">
      <c r="R730" s="659"/>
      <c r="S730" t="s">
        <v>1348</v>
      </c>
      <c r="T730">
        <v>1</v>
      </c>
      <c r="U730">
        <v>28</v>
      </c>
      <c r="V730" s="214" t="str">
        <f t="shared" si="13"/>
        <v>LTQ100128</v>
      </c>
      <c r="W730">
        <v>45787.8</v>
      </c>
      <c r="X730">
        <v>91575.6</v>
      </c>
      <c r="Y730">
        <v>137363.4</v>
      </c>
      <c r="Z730">
        <v>183151.2</v>
      </c>
      <c r="AA730">
        <v>228939</v>
      </c>
      <c r="AB730">
        <v>274726.8</v>
      </c>
      <c r="AC730">
        <v>320514.59999999998</v>
      </c>
      <c r="AD730">
        <v>366302.4</v>
      </c>
      <c r="AE730">
        <v>412090.2</v>
      </c>
      <c r="AF730">
        <v>457878</v>
      </c>
      <c r="AG730">
        <v>457878</v>
      </c>
      <c r="AH730">
        <v>457878</v>
      </c>
      <c r="AI730">
        <v>457878</v>
      </c>
      <c r="AJ730">
        <v>457878</v>
      </c>
      <c r="AK730">
        <v>457878</v>
      </c>
      <c r="AL730">
        <v>457878</v>
      </c>
      <c r="AM730">
        <v>457878</v>
      </c>
      <c r="AN730">
        <v>457878</v>
      </c>
      <c r="AO730">
        <v>457878</v>
      </c>
      <c r="AP730">
        <v>457878</v>
      </c>
      <c r="AQ730">
        <v>457878</v>
      </c>
      <c r="AR730">
        <v>457878</v>
      </c>
      <c r="AS730">
        <v>457878</v>
      </c>
      <c r="AT730">
        <v>457878</v>
      </c>
      <c r="AU730">
        <v>457878</v>
      </c>
      <c r="AV730">
        <v>457878</v>
      </c>
      <c r="AW730">
        <v>457878</v>
      </c>
      <c r="AX730">
        <v>457878</v>
      </c>
      <c r="AY730">
        <v>457878</v>
      </c>
      <c r="AZ730">
        <v>457878</v>
      </c>
      <c r="BA730">
        <v>457878</v>
      </c>
      <c r="BB730">
        <v>457878</v>
      </c>
      <c r="BC730">
        <v>457878</v>
      </c>
      <c r="BD730">
        <v>457878</v>
      </c>
      <c r="BE730">
        <v>457878</v>
      </c>
      <c r="BF730">
        <v>457878</v>
      </c>
      <c r="BG730">
        <v>457878</v>
      </c>
      <c r="BH730">
        <v>457878</v>
      </c>
      <c r="BI730">
        <v>457878</v>
      </c>
      <c r="BJ730">
        <v>457878</v>
      </c>
      <c r="BK730">
        <v>457878</v>
      </c>
      <c r="BL730">
        <v>457878</v>
      </c>
      <c r="BM730">
        <v>457878</v>
      </c>
      <c r="BN730">
        <v>457878</v>
      </c>
      <c r="BO730">
        <v>457878</v>
      </c>
      <c r="BP730">
        <v>457878</v>
      </c>
      <c r="BQ730">
        <v>457878</v>
      </c>
      <c r="BR730">
        <v>457878</v>
      </c>
      <c r="BS730">
        <v>457878</v>
      </c>
      <c r="BT730">
        <v>457878</v>
      </c>
      <c r="BU730">
        <v>457878</v>
      </c>
      <c r="BV730">
        <v>457878</v>
      </c>
      <c r="BW730">
        <v>457878</v>
      </c>
      <c r="BX730">
        <v>457878</v>
      </c>
      <c r="BY730">
        <v>457878</v>
      </c>
      <c r="BZ730">
        <v>457878</v>
      </c>
      <c r="CA730">
        <v>457878</v>
      </c>
      <c r="CB730">
        <v>457878</v>
      </c>
      <c r="CC730">
        <v>457878</v>
      </c>
      <c r="CD730">
        <v>457878</v>
      </c>
      <c r="CE730">
        <v>457878</v>
      </c>
      <c r="CF730">
        <v>457878</v>
      </c>
      <c r="CG730">
        <v>457878</v>
      </c>
      <c r="CH730">
        <v>457878</v>
      </c>
      <c r="CI730">
        <v>457878</v>
      </c>
      <c r="CJ730">
        <v>457878</v>
      </c>
      <c r="CK730">
        <v>457878</v>
      </c>
      <c r="CL730">
        <v>457878</v>
      </c>
      <c r="CM730">
        <v>457878</v>
      </c>
      <c r="CN730">
        <v>457878</v>
      </c>
      <c r="CO730">
        <v>457878</v>
      </c>
      <c r="CP730">
        <v>457878</v>
      </c>
      <c r="CQ730">
        <v>0</v>
      </c>
      <c r="CR730">
        <v>0</v>
      </c>
      <c r="CS730">
        <v>0</v>
      </c>
      <c r="CT730">
        <v>0</v>
      </c>
      <c r="CU730">
        <v>0</v>
      </c>
      <c r="CV730">
        <v>0</v>
      </c>
      <c r="CW730">
        <v>0</v>
      </c>
      <c r="CX730">
        <v>0</v>
      </c>
      <c r="CY730">
        <v>0</v>
      </c>
      <c r="CZ730">
        <v>0</v>
      </c>
      <c r="DA730">
        <v>0</v>
      </c>
      <c r="DB730">
        <v>0</v>
      </c>
      <c r="DC730">
        <v>0</v>
      </c>
      <c r="DD730">
        <v>0</v>
      </c>
      <c r="DE730">
        <v>0</v>
      </c>
      <c r="DF730">
        <v>0</v>
      </c>
      <c r="DG730">
        <v>0</v>
      </c>
      <c r="DH730">
        <v>0</v>
      </c>
      <c r="DI730">
        <v>0</v>
      </c>
      <c r="DJ730">
        <v>0</v>
      </c>
      <c r="DK730">
        <v>0</v>
      </c>
      <c r="DL730">
        <v>0</v>
      </c>
      <c r="DM730">
        <v>0</v>
      </c>
      <c r="DN730">
        <v>0</v>
      </c>
      <c r="DO730">
        <v>0</v>
      </c>
      <c r="DP730">
        <v>0</v>
      </c>
      <c r="DQ730">
        <v>0</v>
      </c>
      <c r="DR730">
        <v>0</v>
      </c>
      <c r="DS730">
        <v>0</v>
      </c>
      <c r="DT730">
        <v>0</v>
      </c>
      <c r="DU730">
        <v>0</v>
      </c>
      <c r="DV730">
        <v>0</v>
      </c>
      <c r="DW730">
        <v>0</v>
      </c>
      <c r="DX730">
        <v>0</v>
      </c>
      <c r="DY730">
        <v>0</v>
      </c>
      <c r="DZ730">
        <v>0</v>
      </c>
      <c r="EA730">
        <v>0</v>
      </c>
      <c r="EB730">
        <v>0</v>
      </c>
      <c r="EC730">
        <v>0</v>
      </c>
      <c r="EE730" s="659"/>
      <c r="EF730" t="s">
        <v>1348</v>
      </c>
      <c r="EG730">
        <v>1</v>
      </c>
      <c r="EH730">
        <v>28</v>
      </c>
      <c r="EI730" s="216" t="str">
        <f t="shared" si="14"/>
        <v>LTQ100128</v>
      </c>
      <c r="EJ730">
        <v>0</v>
      </c>
      <c r="EK730">
        <v>0</v>
      </c>
      <c r="EL730">
        <v>0</v>
      </c>
      <c r="EM730">
        <v>0</v>
      </c>
      <c r="EN730">
        <v>0</v>
      </c>
      <c r="EO730">
        <v>0</v>
      </c>
      <c r="EP730">
        <v>0</v>
      </c>
      <c r="EQ730">
        <v>0</v>
      </c>
      <c r="ER730">
        <v>0</v>
      </c>
      <c r="ES730">
        <v>0</v>
      </c>
      <c r="ET730">
        <v>0</v>
      </c>
      <c r="EU730">
        <v>0</v>
      </c>
      <c r="EV730">
        <v>0</v>
      </c>
      <c r="EW730">
        <v>0</v>
      </c>
      <c r="EX730">
        <v>0</v>
      </c>
      <c r="EY730">
        <v>0</v>
      </c>
      <c r="EZ730">
        <v>0</v>
      </c>
      <c r="FA730">
        <v>0</v>
      </c>
      <c r="FB730">
        <v>0</v>
      </c>
      <c r="FC730">
        <v>0</v>
      </c>
      <c r="FD730">
        <v>0</v>
      </c>
      <c r="FE730">
        <v>0</v>
      </c>
      <c r="FF730">
        <v>0</v>
      </c>
      <c r="FG730">
        <v>0</v>
      </c>
      <c r="FH730">
        <v>0</v>
      </c>
      <c r="FI730">
        <v>0</v>
      </c>
      <c r="FJ730">
        <v>0</v>
      </c>
      <c r="FK730">
        <v>0</v>
      </c>
      <c r="FL730">
        <v>0</v>
      </c>
      <c r="FM730">
        <v>0</v>
      </c>
      <c r="FN730">
        <v>0</v>
      </c>
      <c r="FO730">
        <v>0</v>
      </c>
      <c r="FP730">
        <v>0</v>
      </c>
      <c r="FQ730">
        <v>0</v>
      </c>
      <c r="FR730">
        <v>0</v>
      </c>
      <c r="FS730">
        <v>0</v>
      </c>
      <c r="FT730">
        <v>0</v>
      </c>
      <c r="FU730">
        <v>0</v>
      </c>
      <c r="FV730">
        <v>0</v>
      </c>
      <c r="FW730">
        <v>0</v>
      </c>
      <c r="FX730">
        <v>0</v>
      </c>
      <c r="FY730">
        <v>0</v>
      </c>
      <c r="FZ730">
        <v>0</v>
      </c>
      <c r="GA730">
        <v>0</v>
      </c>
      <c r="GB730">
        <v>0</v>
      </c>
      <c r="GC730">
        <v>0</v>
      </c>
      <c r="GD730">
        <v>0</v>
      </c>
      <c r="GE730">
        <v>0</v>
      </c>
      <c r="GF730">
        <v>0</v>
      </c>
      <c r="GG730">
        <v>0</v>
      </c>
      <c r="GH730">
        <v>0</v>
      </c>
      <c r="GI730">
        <v>0</v>
      </c>
      <c r="GJ730">
        <v>0</v>
      </c>
      <c r="GK730">
        <v>0</v>
      </c>
      <c r="GL730">
        <v>0</v>
      </c>
      <c r="GM730">
        <v>0</v>
      </c>
      <c r="GN730">
        <v>0</v>
      </c>
      <c r="GO730">
        <v>0</v>
      </c>
      <c r="GP730">
        <v>0</v>
      </c>
      <c r="GQ730">
        <v>0</v>
      </c>
      <c r="GR730">
        <v>0</v>
      </c>
      <c r="GS730">
        <v>0</v>
      </c>
      <c r="GT730">
        <v>0</v>
      </c>
      <c r="GU730">
        <v>0</v>
      </c>
      <c r="GV730">
        <v>0</v>
      </c>
      <c r="GW730">
        <v>0</v>
      </c>
      <c r="GX730">
        <v>0</v>
      </c>
      <c r="GY730">
        <v>0</v>
      </c>
      <c r="GZ730">
        <v>0</v>
      </c>
      <c r="HA730">
        <v>0</v>
      </c>
      <c r="HB730">
        <v>0</v>
      </c>
      <c r="HC730">
        <v>457878</v>
      </c>
      <c r="HD730">
        <v>0</v>
      </c>
      <c r="HE730">
        <v>0</v>
      </c>
      <c r="HF730">
        <v>0</v>
      </c>
      <c r="HG730">
        <v>0</v>
      </c>
      <c r="HH730">
        <v>0</v>
      </c>
      <c r="HI730">
        <v>0</v>
      </c>
      <c r="HJ730">
        <v>0</v>
      </c>
      <c r="HK730">
        <v>0</v>
      </c>
      <c r="HL730">
        <v>0</v>
      </c>
      <c r="HM730">
        <v>0</v>
      </c>
      <c r="HN730">
        <v>0</v>
      </c>
      <c r="HO730">
        <v>0</v>
      </c>
      <c r="HP730">
        <v>0</v>
      </c>
      <c r="HQ730">
        <v>0</v>
      </c>
      <c r="HR730">
        <v>0</v>
      </c>
      <c r="HS730">
        <v>0</v>
      </c>
      <c r="HT730">
        <v>0</v>
      </c>
      <c r="HU730">
        <v>0</v>
      </c>
      <c r="HV730">
        <v>0</v>
      </c>
      <c r="HW730">
        <v>0</v>
      </c>
      <c r="HX730">
        <v>0</v>
      </c>
      <c r="HY730">
        <v>0</v>
      </c>
      <c r="HZ730">
        <v>0</v>
      </c>
      <c r="IA730">
        <v>0</v>
      </c>
      <c r="IB730">
        <v>0</v>
      </c>
      <c r="IC730">
        <v>0</v>
      </c>
      <c r="ID730">
        <v>0</v>
      </c>
      <c r="IE730">
        <v>0</v>
      </c>
      <c r="IF730">
        <v>0</v>
      </c>
      <c r="IG730">
        <v>0</v>
      </c>
      <c r="IH730">
        <v>0</v>
      </c>
      <c r="II730">
        <v>0</v>
      </c>
      <c r="IJ730">
        <v>0</v>
      </c>
      <c r="IK730">
        <v>0</v>
      </c>
      <c r="IL730">
        <v>0</v>
      </c>
      <c r="IM730">
        <v>0</v>
      </c>
      <c r="IN730">
        <v>0</v>
      </c>
      <c r="IO730">
        <v>0</v>
      </c>
      <c r="IP730">
        <v>0</v>
      </c>
    </row>
    <row r="731" spans="18:250" ht="16.5" hidden="1" customHeight="1">
      <c r="R731" s="659"/>
      <c r="S731" t="s">
        <v>1348</v>
      </c>
      <c r="T731">
        <v>1</v>
      </c>
      <c r="U731">
        <v>29</v>
      </c>
      <c r="V731" s="214" t="str">
        <f t="shared" si="13"/>
        <v>LTQ100129</v>
      </c>
      <c r="W731">
        <v>46614</v>
      </c>
      <c r="X731">
        <v>93228</v>
      </c>
      <c r="Y731">
        <v>139842</v>
      </c>
      <c r="Z731">
        <v>186456</v>
      </c>
      <c r="AA731">
        <v>233070</v>
      </c>
      <c r="AB731">
        <v>279684</v>
      </c>
      <c r="AC731">
        <v>326298</v>
      </c>
      <c r="AD731">
        <v>372912</v>
      </c>
      <c r="AE731">
        <v>419526</v>
      </c>
      <c r="AF731">
        <v>466140</v>
      </c>
      <c r="AG731">
        <v>466140</v>
      </c>
      <c r="AH731">
        <v>466140</v>
      </c>
      <c r="AI731">
        <v>466140</v>
      </c>
      <c r="AJ731">
        <v>466140</v>
      </c>
      <c r="AK731">
        <v>466140</v>
      </c>
      <c r="AL731">
        <v>466140</v>
      </c>
      <c r="AM731">
        <v>466140</v>
      </c>
      <c r="AN731">
        <v>466140</v>
      </c>
      <c r="AO731">
        <v>466140</v>
      </c>
      <c r="AP731">
        <v>466140</v>
      </c>
      <c r="AQ731">
        <v>466140</v>
      </c>
      <c r="AR731">
        <v>466140</v>
      </c>
      <c r="AS731">
        <v>466140</v>
      </c>
      <c r="AT731">
        <v>466140</v>
      </c>
      <c r="AU731">
        <v>466140</v>
      </c>
      <c r="AV731">
        <v>466140</v>
      </c>
      <c r="AW731">
        <v>466140</v>
      </c>
      <c r="AX731">
        <v>466140</v>
      </c>
      <c r="AY731">
        <v>466140</v>
      </c>
      <c r="AZ731">
        <v>466140</v>
      </c>
      <c r="BA731">
        <v>466140</v>
      </c>
      <c r="BB731">
        <v>466140</v>
      </c>
      <c r="BC731">
        <v>466140</v>
      </c>
      <c r="BD731">
        <v>466140</v>
      </c>
      <c r="BE731">
        <v>466140</v>
      </c>
      <c r="BF731">
        <v>466140</v>
      </c>
      <c r="BG731">
        <v>466140</v>
      </c>
      <c r="BH731">
        <v>466140</v>
      </c>
      <c r="BI731">
        <v>466140</v>
      </c>
      <c r="BJ731">
        <v>466140</v>
      </c>
      <c r="BK731">
        <v>466140</v>
      </c>
      <c r="BL731">
        <v>466140</v>
      </c>
      <c r="BM731">
        <v>466140</v>
      </c>
      <c r="BN731">
        <v>466140</v>
      </c>
      <c r="BO731">
        <v>466140</v>
      </c>
      <c r="BP731">
        <v>466140</v>
      </c>
      <c r="BQ731">
        <v>466140</v>
      </c>
      <c r="BR731">
        <v>466140</v>
      </c>
      <c r="BS731">
        <v>466140</v>
      </c>
      <c r="BT731">
        <v>466140</v>
      </c>
      <c r="BU731">
        <v>466140</v>
      </c>
      <c r="BV731">
        <v>466140</v>
      </c>
      <c r="BW731">
        <v>466140</v>
      </c>
      <c r="BX731">
        <v>466140</v>
      </c>
      <c r="BY731">
        <v>466140</v>
      </c>
      <c r="BZ731">
        <v>466140</v>
      </c>
      <c r="CA731">
        <v>466140</v>
      </c>
      <c r="CB731">
        <v>466140</v>
      </c>
      <c r="CC731">
        <v>466140</v>
      </c>
      <c r="CD731">
        <v>466140</v>
      </c>
      <c r="CE731">
        <v>466140</v>
      </c>
      <c r="CF731">
        <v>466140</v>
      </c>
      <c r="CG731">
        <v>466140</v>
      </c>
      <c r="CH731">
        <v>466140</v>
      </c>
      <c r="CI731">
        <v>466140</v>
      </c>
      <c r="CJ731">
        <v>466140</v>
      </c>
      <c r="CK731">
        <v>466140</v>
      </c>
      <c r="CL731">
        <v>466140</v>
      </c>
      <c r="CM731">
        <v>466140</v>
      </c>
      <c r="CN731">
        <v>466140</v>
      </c>
      <c r="CO731">
        <v>466140</v>
      </c>
      <c r="CP731">
        <v>0</v>
      </c>
      <c r="CQ731">
        <v>0</v>
      </c>
      <c r="CR731">
        <v>0</v>
      </c>
      <c r="CS731">
        <v>0</v>
      </c>
      <c r="CT731">
        <v>0</v>
      </c>
      <c r="CU731">
        <v>0</v>
      </c>
      <c r="CV731">
        <v>0</v>
      </c>
      <c r="CW731">
        <v>0</v>
      </c>
      <c r="CX731">
        <v>0</v>
      </c>
      <c r="CY731">
        <v>0</v>
      </c>
      <c r="CZ731">
        <v>0</v>
      </c>
      <c r="DA731">
        <v>0</v>
      </c>
      <c r="DB731">
        <v>0</v>
      </c>
      <c r="DC731">
        <v>0</v>
      </c>
      <c r="DD731">
        <v>0</v>
      </c>
      <c r="DE731">
        <v>0</v>
      </c>
      <c r="DF731">
        <v>0</v>
      </c>
      <c r="DG731">
        <v>0</v>
      </c>
      <c r="DH731">
        <v>0</v>
      </c>
      <c r="DI731">
        <v>0</v>
      </c>
      <c r="DJ731">
        <v>0</v>
      </c>
      <c r="DK731">
        <v>0</v>
      </c>
      <c r="DL731">
        <v>0</v>
      </c>
      <c r="DM731">
        <v>0</v>
      </c>
      <c r="DN731">
        <v>0</v>
      </c>
      <c r="DO731">
        <v>0</v>
      </c>
      <c r="DP731">
        <v>0</v>
      </c>
      <c r="DQ731">
        <v>0</v>
      </c>
      <c r="DR731">
        <v>0</v>
      </c>
      <c r="DS731">
        <v>0</v>
      </c>
      <c r="DT731">
        <v>0</v>
      </c>
      <c r="DU731">
        <v>0</v>
      </c>
      <c r="DV731">
        <v>0</v>
      </c>
      <c r="DW731">
        <v>0</v>
      </c>
      <c r="DX731">
        <v>0</v>
      </c>
      <c r="DY731">
        <v>0</v>
      </c>
      <c r="DZ731">
        <v>0</v>
      </c>
      <c r="EA731">
        <v>0</v>
      </c>
      <c r="EB731">
        <v>0</v>
      </c>
      <c r="EC731">
        <v>0</v>
      </c>
      <c r="EE731" s="659"/>
      <c r="EF731" t="s">
        <v>1348</v>
      </c>
      <c r="EG731">
        <v>1</v>
      </c>
      <c r="EH731">
        <v>29</v>
      </c>
      <c r="EI731" s="216" t="str">
        <f t="shared" si="14"/>
        <v>LTQ100129</v>
      </c>
      <c r="EJ731">
        <v>0</v>
      </c>
      <c r="EK731">
        <v>0</v>
      </c>
      <c r="EL731">
        <v>0</v>
      </c>
      <c r="EM731">
        <v>0</v>
      </c>
      <c r="EN731">
        <v>0</v>
      </c>
      <c r="EO731">
        <v>0</v>
      </c>
      <c r="EP731">
        <v>0</v>
      </c>
      <c r="EQ731">
        <v>0</v>
      </c>
      <c r="ER731">
        <v>0</v>
      </c>
      <c r="ES731">
        <v>0</v>
      </c>
      <c r="ET731">
        <v>0</v>
      </c>
      <c r="EU731">
        <v>0</v>
      </c>
      <c r="EV731">
        <v>0</v>
      </c>
      <c r="EW731">
        <v>0</v>
      </c>
      <c r="EX731">
        <v>0</v>
      </c>
      <c r="EY731">
        <v>0</v>
      </c>
      <c r="EZ731">
        <v>0</v>
      </c>
      <c r="FA731">
        <v>0</v>
      </c>
      <c r="FB731">
        <v>0</v>
      </c>
      <c r="FC731">
        <v>0</v>
      </c>
      <c r="FD731">
        <v>0</v>
      </c>
      <c r="FE731">
        <v>0</v>
      </c>
      <c r="FF731">
        <v>0</v>
      </c>
      <c r="FG731">
        <v>0</v>
      </c>
      <c r="FH731">
        <v>0</v>
      </c>
      <c r="FI731">
        <v>0</v>
      </c>
      <c r="FJ731">
        <v>0</v>
      </c>
      <c r="FK731">
        <v>0</v>
      </c>
      <c r="FL731">
        <v>0</v>
      </c>
      <c r="FM731">
        <v>0</v>
      </c>
      <c r="FN731">
        <v>0</v>
      </c>
      <c r="FO731">
        <v>0</v>
      </c>
      <c r="FP731">
        <v>0</v>
      </c>
      <c r="FQ731">
        <v>0</v>
      </c>
      <c r="FR731">
        <v>0</v>
      </c>
      <c r="FS731">
        <v>0</v>
      </c>
      <c r="FT731">
        <v>0</v>
      </c>
      <c r="FU731">
        <v>0</v>
      </c>
      <c r="FV731">
        <v>0</v>
      </c>
      <c r="FW731">
        <v>0</v>
      </c>
      <c r="FX731">
        <v>0</v>
      </c>
      <c r="FY731">
        <v>0</v>
      </c>
      <c r="FZ731">
        <v>0</v>
      </c>
      <c r="GA731">
        <v>0</v>
      </c>
      <c r="GB731">
        <v>0</v>
      </c>
      <c r="GC731">
        <v>0</v>
      </c>
      <c r="GD731">
        <v>0</v>
      </c>
      <c r="GE731">
        <v>0</v>
      </c>
      <c r="GF731">
        <v>0</v>
      </c>
      <c r="GG731">
        <v>0</v>
      </c>
      <c r="GH731">
        <v>0</v>
      </c>
      <c r="GI731">
        <v>0</v>
      </c>
      <c r="GJ731">
        <v>0</v>
      </c>
      <c r="GK731">
        <v>0</v>
      </c>
      <c r="GL731">
        <v>0</v>
      </c>
      <c r="GM731">
        <v>0</v>
      </c>
      <c r="GN731">
        <v>0</v>
      </c>
      <c r="GO731">
        <v>0</v>
      </c>
      <c r="GP731">
        <v>0</v>
      </c>
      <c r="GQ731">
        <v>0</v>
      </c>
      <c r="GR731">
        <v>0</v>
      </c>
      <c r="GS731">
        <v>0</v>
      </c>
      <c r="GT731">
        <v>0</v>
      </c>
      <c r="GU731">
        <v>0</v>
      </c>
      <c r="GV731">
        <v>0</v>
      </c>
      <c r="GW731">
        <v>0</v>
      </c>
      <c r="GX731">
        <v>0</v>
      </c>
      <c r="GY731">
        <v>0</v>
      </c>
      <c r="GZ731">
        <v>0</v>
      </c>
      <c r="HA731">
        <v>0</v>
      </c>
      <c r="HB731">
        <v>466140</v>
      </c>
      <c r="HC731">
        <v>0</v>
      </c>
      <c r="HD731">
        <v>0</v>
      </c>
      <c r="HE731">
        <v>0</v>
      </c>
      <c r="HF731">
        <v>0</v>
      </c>
      <c r="HG731">
        <v>0</v>
      </c>
      <c r="HH731">
        <v>0</v>
      </c>
      <c r="HI731">
        <v>0</v>
      </c>
      <c r="HJ731">
        <v>0</v>
      </c>
      <c r="HK731">
        <v>0</v>
      </c>
      <c r="HL731">
        <v>0</v>
      </c>
      <c r="HM731">
        <v>0</v>
      </c>
      <c r="HN731">
        <v>0</v>
      </c>
      <c r="HO731">
        <v>0</v>
      </c>
      <c r="HP731">
        <v>0</v>
      </c>
      <c r="HQ731">
        <v>0</v>
      </c>
      <c r="HR731">
        <v>0</v>
      </c>
      <c r="HS731">
        <v>0</v>
      </c>
      <c r="HT731">
        <v>0</v>
      </c>
      <c r="HU731">
        <v>0</v>
      </c>
      <c r="HV731">
        <v>0</v>
      </c>
      <c r="HW731">
        <v>0</v>
      </c>
      <c r="HX731">
        <v>0</v>
      </c>
      <c r="HY731">
        <v>0</v>
      </c>
      <c r="HZ731">
        <v>0</v>
      </c>
      <c r="IA731">
        <v>0</v>
      </c>
      <c r="IB731">
        <v>0</v>
      </c>
      <c r="IC731">
        <v>0</v>
      </c>
      <c r="ID731">
        <v>0</v>
      </c>
      <c r="IE731">
        <v>0</v>
      </c>
      <c r="IF731">
        <v>0</v>
      </c>
      <c r="IG731">
        <v>0</v>
      </c>
      <c r="IH731">
        <v>0</v>
      </c>
      <c r="II731">
        <v>0</v>
      </c>
      <c r="IJ731">
        <v>0</v>
      </c>
      <c r="IK731">
        <v>0</v>
      </c>
      <c r="IL731">
        <v>0</v>
      </c>
      <c r="IM731">
        <v>0</v>
      </c>
      <c r="IN731">
        <v>0</v>
      </c>
      <c r="IO731">
        <v>0</v>
      </c>
      <c r="IP731">
        <v>0</v>
      </c>
    </row>
    <row r="732" spans="18:250" ht="16.5" hidden="1" customHeight="1">
      <c r="R732" s="659"/>
      <c r="S732" t="s">
        <v>1348</v>
      </c>
      <c r="T732">
        <v>1</v>
      </c>
      <c r="U732">
        <v>30</v>
      </c>
      <c r="V732" s="214" t="str">
        <f t="shared" si="13"/>
        <v>LTQ100130</v>
      </c>
      <c r="W732">
        <v>47644.2</v>
      </c>
      <c r="X732">
        <v>95288.4</v>
      </c>
      <c r="Y732">
        <v>142932.6</v>
      </c>
      <c r="Z732">
        <v>190576.8</v>
      </c>
      <c r="AA732">
        <v>238221</v>
      </c>
      <c r="AB732">
        <v>285865.2</v>
      </c>
      <c r="AC732">
        <v>333509.40000000002</v>
      </c>
      <c r="AD732">
        <v>381153.6</v>
      </c>
      <c r="AE732">
        <v>428797.8</v>
      </c>
      <c r="AF732">
        <v>476442</v>
      </c>
      <c r="AG732">
        <v>476442</v>
      </c>
      <c r="AH732">
        <v>476442</v>
      </c>
      <c r="AI732">
        <v>476442</v>
      </c>
      <c r="AJ732">
        <v>476442</v>
      </c>
      <c r="AK732">
        <v>476442</v>
      </c>
      <c r="AL732">
        <v>476442</v>
      </c>
      <c r="AM732">
        <v>476442</v>
      </c>
      <c r="AN732">
        <v>476442</v>
      </c>
      <c r="AO732">
        <v>476442</v>
      </c>
      <c r="AP732">
        <v>476442</v>
      </c>
      <c r="AQ732">
        <v>476442</v>
      </c>
      <c r="AR732">
        <v>476442</v>
      </c>
      <c r="AS732">
        <v>476442</v>
      </c>
      <c r="AT732">
        <v>476442</v>
      </c>
      <c r="AU732">
        <v>476442</v>
      </c>
      <c r="AV732">
        <v>476442</v>
      </c>
      <c r="AW732">
        <v>476442</v>
      </c>
      <c r="AX732">
        <v>476442</v>
      </c>
      <c r="AY732">
        <v>476442</v>
      </c>
      <c r="AZ732">
        <v>476442</v>
      </c>
      <c r="BA732">
        <v>476442</v>
      </c>
      <c r="BB732">
        <v>476442</v>
      </c>
      <c r="BC732">
        <v>476442</v>
      </c>
      <c r="BD732">
        <v>476442</v>
      </c>
      <c r="BE732">
        <v>476442</v>
      </c>
      <c r="BF732">
        <v>476442</v>
      </c>
      <c r="BG732">
        <v>476442</v>
      </c>
      <c r="BH732">
        <v>476442</v>
      </c>
      <c r="BI732">
        <v>476442</v>
      </c>
      <c r="BJ732">
        <v>476442</v>
      </c>
      <c r="BK732">
        <v>476442</v>
      </c>
      <c r="BL732">
        <v>476442</v>
      </c>
      <c r="BM732">
        <v>476442</v>
      </c>
      <c r="BN732">
        <v>476442</v>
      </c>
      <c r="BO732">
        <v>476442</v>
      </c>
      <c r="BP732">
        <v>476442</v>
      </c>
      <c r="BQ732">
        <v>476442</v>
      </c>
      <c r="BR732">
        <v>476442</v>
      </c>
      <c r="BS732">
        <v>476442</v>
      </c>
      <c r="BT732">
        <v>476442</v>
      </c>
      <c r="BU732">
        <v>476442</v>
      </c>
      <c r="BV732">
        <v>476442</v>
      </c>
      <c r="BW732">
        <v>476442</v>
      </c>
      <c r="BX732">
        <v>476442</v>
      </c>
      <c r="BY732">
        <v>476442</v>
      </c>
      <c r="BZ732">
        <v>476442</v>
      </c>
      <c r="CA732">
        <v>476442</v>
      </c>
      <c r="CB732">
        <v>476442</v>
      </c>
      <c r="CC732">
        <v>476442</v>
      </c>
      <c r="CD732">
        <v>476442</v>
      </c>
      <c r="CE732">
        <v>476442</v>
      </c>
      <c r="CF732">
        <v>476442</v>
      </c>
      <c r="CG732">
        <v>476442</v>
      </c>
      <c r="CH732">
        <v>476442</v>
      </c>
      <c r="CI732">
        <v>476442</v>
      </c>
      <c r="CJ732">
        <v>476442</v>
      </c>
      <c r="CK732">
        <v>476442</v>
      </c>
      <c r="CL732">
        <v>476442</v>
      </c>
      <c r="CM732">
        <v>476442</v>
      </c>
      <c r="CN732">
        <v>476442</v>
      </c>
      <c r="CO732">
        <v>0</v>
      </c>
      <c r="CP732">
        <v>0</v>
      </c>
      <c r="CQ732">
        <v>0</v>
      </c>
      <c r="CR732">
        <v>0</v>
      </c>
      <c r="CS732">
        <v>0</v>
      </c>
      <c r="CT732">
        <v>0</v>
      </c>
      <c r="CU732">
        <v>0</v>
      </c>
      <c r="CV732">
        <v>0</v>
      </c>
      <c r="CW732">
        <v>0</v>
      </c>
      <c r="CX732">
        <v>0</v>
      </c>
      <c r="CY732">
        <v>0</v>
      </c>
      <c r="CZ732">
        <v>0</v>
      </c>
      <c r="DA732">
        <v>0</v>
      </c>
      <c r="DB732">
        <v>0</v>
      </c>
      <c r="DC732">
        <v>0</v>
      </c>
      <c r="DD732">
        <v>0</v>
      </c>
      <c r="DE732">
        <v>0</v>
      </c>
      <c r="DF732">
        <v>0</v>
      </c>
      <c r="DG732">
        <v>0</v>
      </c>
      <c r="DH732">
        <v>0</v>
      </c>
      <c r="DI732">
        <v>0</v>
      </c>
      <c r="DJ732">
        <v>0</v>
      </c>
      <c r="DK732">
        <v>0</v>
      </c>
      <c r="DL732">
        <v>0</v>
      </c>
      <c r="DM732">
        <v>0</v>
      </c>
      <c r="DN732">
        <v>0</v>
      </c>
      <c r="DO732">
        <v>0</v>
      </c>
      <c r="DP732">
        <v>0</v>
      </c>
      <c r="DQ732">
        <v>0</v>
      </c>
      <c r="DR732">
        <v>0</v>
      </c>
      <c r="DS732">
        <v>0</v>
      </c>
      <c r="DT732">
        <v>0</v>
      </c>
      <c r="DU732">
        <v>0</v>
      </c>
      <c r="DV732">
        <v>0</v>
      </c>
      <c r="DW732">
        <v>0</v>
      </c>
      <c r="DX732">
        <v>0</v>
      </c>
      <c r="DY732">
        <v>0</v>
      </c>
      <c r="DZ732">
        <v>0</v>
      </c>
      <c r="EA732">
        <v>0</v>
      </c>
      <c r="EB732">
        <v>0</v>
      </c>
      <c r="EC732">
        <v>0</v>
      </c>
      <c r="EE732" s="659"/>
      <c r="EF732" t="s">
        <v>1348</v>
      </c>
      <c r="EG732">
        <v>1</v>
      </c>
      <c r="EH732">
        <v>30</v>
      </c>
      <c r="EI732" s="216" t="str">
        <f t="shared" si="14"/>
        <v>LTQ100130</v>
      </c>
      <c r="EJ732">
        <v>0</v>
      </c>
      <c r="EK732">
        <v>0</v>
      </c>
      <c r="EL732">
        <v>0</v>
      </c>
      <c r="EM732">
        <v>0</v>
      </c>
      <c r="EN732">
        <v>0</v>
      </c>
      <c r="EO732">
        <v>0</v>
      </c>
      <c r="EP732">
        <v>0</v>
      </c>
      <c r="EQ732">
        <v>0</v>
      </c>
      <c r="ER732">
        <v>0</v>
      </c>
      <c r="ES732">
        <v>0</v>
      </c>
      <c r="ET732">
        <v>0</v>
      </c>
      <c r="EU732">
        <v>0</v>
      </c>
      <c r="EV732">
        <v>0</v>
      </c>
      <c r="EW732">
        <v>0</v>
      </c>
      <c r="EX732">
        <v>0</v>
      </c>
      <c r="EY732">
        <v>0</v>
      </c>
      <c r="EZ732">
        <v>0</v>
      </c>
      <c r="FA732">
        <v>0</v>
      </c>
      <c r="FB732">
        <v>0</v>
      </c>
      <c r="FC732">
        <v>0</v>
      </c>
      <c r="FD732">
        <v>0</v>
      </c>
      <c r="FE732">
        <v>0</v>
      </c>
      <c r="FF732">
        <v>0</v>
      </c>
      <c r="FG732">
        <v>0</v>
      </c>
      <c r="FH732">
        <v>0</v>
      </c>
      <c r="FI732">
        <v>0</v>
      </c>
      <c r="FJ732">
        <v>0</v>
      </c>
      <c r="FK732">
        <v>0</v>
      </c>
      <c r="FL732">
        <v>0</v>
      </c>
      <c r="FM732">
        <v>0</v>
      </c>
      <c r="FN732">
        <v>0</v>
      </c>
      <c r="FO732">
        <v>0</v>
      </c>
      <c r="FP732">
        <v>0</v>
      </c>
      <c r="FQ732">
        <v>0</v>
      </c>
      <c r="FR732">
        <v>0</v>
      </c>
      <c r="FS732">
        <v>0</v>
      </c>
      <c r="FT732">
        <v>0</v>
      </c>
      <c r="FU732">
        <v>0</v>
      </c>
      <c r="FV732">
        <v>0</v>
      </c>
      <c r="FW732">
        <v>0</v>
      </c>
      <c r="FX732">
        <v>0</v>
      </c>
      <c r="FY732">
        <v>0</v>
      </c>
      <c r="FZ732">
        <v>0</v>
      </c>
      <c r="GA732">
        <v>0</v>
      </c>
      <c r="GB732">
        <v>0</v>
      </c>
      <c r="GC732">
        <v>0</v>
      </c>
      <c r="GD732">
        <v>0</v>
      </c>
      <c r="GE732">
        <v>0</v>
      </c>
      <c r="GF732">
        <v>0</v>
      </c>
      <c r="GG732">
        <v>0</v>
      </c>
      <c r="GH732">
        <v>0</v>
      </c>
      <c r="GI732">
        <v>0</v>
      </c>
      <c r="GJ732">
        <v>0</v>
      </c>
      <c r="GK732">
        <v>0</v>
      </c>
      <c r="GL732">
        <v>0</v>
      </c>
      <c r="GM732">
        <v>0</v>
      </c>
      <c r="GN732">
        <v>0</v>
      </c>
      <c r="GO732">
        <v>0</v>
      </c>
      <c r="GP732">
        <v>0</v>
      </c>
      <c r="GQ732">
        <v>0</v>
      </c>
      <c r="GR732">
        <v>0</v>
      </c>
      <c r="GS732">
        <v>0</v>
      </c>
      <c r="GT732">
        <v>0</v>
      </c>
      <c r="GU732">
        <v>0</v>
      </c>
      <c r="GV732">
        <v>0</v>
      </c>
      <c r="GW732">
        <v>0</v>
      </c>
      <c r="GX732">
        <v>0</v>
      </c>
      <c r="GY732">
        <v>0</v>
      </c>
      <c r="GZ732">
        <v>0</v>
      </c>
      <c r="HA732">
        <v>476442</v>
      </c>
      <c r="HB732">
        <v>0</v>
      </c>
      <c r="HC732">
        <v>0</v>
      </c>
      <c r="HD732">
        <v>0</v>
      </c>
      <c r="HE732">
        <v>0</v>
      </c>
      <c r="HF732">
        <v>0</v>
      </c>
      <c r="HG732">
        <v>0</v>
      </c>
      <c r="HH732">
        <v>0</v>
      </c>
      <c r="HI732">
        <v>0</v>
      </c>
      <c r="HJ732">
        <v>0</v>
      </c>
      <c r="HK732">
        <v>0</v>
      </c>
      <c r="HL732">
        <v>0</v>
      </c>
      <c r="HM732">
        <v>0</v>
      </c>
      <c r="HN732">
        <v>0</v>
      </c>
      <c r="HO732">
        <v>0</v>
      </c>
      <c r="HP732">
        <v>0</v>
      </c>
      <c r="HQ732">
        <v>0</v>
      </c>
      <c r="HR732">
        <v>0</v>
      </c>
      <c r="HS732">
        <v>0</v>
      </c>
      <c r="HT732">
        <v>0</v>
      </c>
      <c r="HU732">
        <v>0</v>
      </c>
      <c r="HV732">
        <v>0</v>
      </c>
      <c r="HW732">
        <v>0</v>
      </c>
      <c r="HX732">
        <v>0</v>
      </c>
      <c r="HY732">
        <v>0</v>
      </c>
      <c r="HZ732">
        <v>0</v>
      </c>
      <c r="IA732">
        <v>0</v>
      </c>
      <c r="IB732">
        <v>0</v>
      </c>
      <c r="IC732">
        <v>0</v>
      </c>
      <c r="ID732">
        <v>0</v>
      </c>
      <c r="IE732">
        <v>0</v>
      </c>
      <c r="IF732">
        <v>0</v>
      </c>
      <c r="IG732">
        <v>0</v>
      </c>
      <c r="IH732">
        <v>0</v>
      </c>
      <c r="II732">
        <v>0</v>
      </c>
      <c r="IJ732">
        <v>0</v>
      </c>
      <c r="IK732">
        <v>0</v>
      </c>
      <c r="IL732">
        <v>0</v>
      </c>
      <c r="IM732">
        <v>0</v>
      </c>
      <c r="IN732">
        <v>0</v>
      </c>
      <c r="IO732">
        <v>0</v>
      </c>
      <c r="IP732">
        <v>0</v>
      </c>
    </row>
    <row r="733" spans="18:250" ht="16.5" hidden="1" customHeight="1">
      <c r="R733" s="659"/>
      <c r="S733" t="s">
        <v>1348</v>
      </c>
      <c r="T733">
        <v>1</v>
      </c>
      <c r="U733">
        <v>31</v>
      </c>
      <c r="V733" s="214" t="str">
        <f t="shared" si="13"/>
        <v>LTQ100131</v>
      </c>
      <c r="W733">
        <v>48674.400000000001</v>
      </c>
      <c r="X733">
        <v>97348.800000000003</v>
      </c>
      <c r="Y733">
        <v>146023.20000000001</v>
      </c>
      <c r="Z733">
        <v>194697.60000000001</v>
      </c>
      <c r="AA733">
        <v>243372</v>
      </c>
      <c r="AB733">
        <v>292046.40000000002</v>
      </c>
      <c r="AC733">
        <v>340720.8</v>
      </c>
      <c r="AD733">
        <v>389395.20000000001</v>
      </c>
      <c r="AE733">
        <v>438069.6</v>
      </c>
      <c r="AF733">
        <v>486744</v>
      </c>
      <c r="AG733">
        <v>486744</v>
      </c>
      <c r="AH733">
        <v>486744</v>
      </c>
      <c r="AI733">
        <v>486744</v>
      </c>
      <c r="AJ733">
        <v>486744</v>
      </c>
      <c r="AK733">
        <v>486744</v>
      </c>
      <c r="AL733">
        <v>486744</v>
      </c>
      <c r="AM733">
        <v>486744</v>
      </c>
      <c r="AN733">
        <v>486744</v>
      </c>
      <c r="AO733">
        <v>486744</v>
      </c>
      <c r="AP733">
        <v>486744</v>
      </c>
      <c r="AQ733">
        <v>486744</v>
      </c>
      <c r="AR733">
        <v>486744</v>
      </c>
      <c r="AS733">
        <v>486744</v>
      </c>
      <c r="AT733">
        <v>486744</v>
      </c>
      <c r="AU733">
        <v>486744</v>
      </c>
      <c r="AV733">
        <v>486744</v>
      </c>
      <c r="AW733">
        <v>486744</v>
      </c>
      <c r="AX733">
        <v>486744</v>
      </c>
      <c r="AY733">
        <v>486744</v>
      </c>
      <c r="AZ733">
        <v>486744</v>
      </c>
      <c r="BA733">
        <v>486744</v>
      </c>
      <c r="BB733">
        <v>486744</v>
      </c>
      <c r="BC733">
        <v>486744</v>
      </c>
      <c r="BD733">
        <v>486744</v>
      </c>
      <c r="BE733">
        <v>486744</v>
      </c>
      <c r="BF733">
        <v>486744</v>
      </c>
      <c r="BG733">
        <v>486744</v>
      </c>
      <c r="BH733">
        <v>486744</v>
      </c>
      <c r="BI733">
        <v>486744</v>
      </c>
      <c r="BJ733">
        <v>486744</v>
      </c>
      <c r="BK733">
        <v>486744</v>
      </c>
      <c r="BL733">
        <v>486744</v>
      </c>
      <c r="BM733">
        <v>486744</v>
      </c>
      <c r="BN733">
        <v>486744</v>
      </c>
      <c r="BO733">
        <v>486744</v>
      </c>
      <c r="BP733">
        <v>486744</v>
      </c>
      <c r="BQ733">
        <v>486744</v>
      </c>
      <c r="BR733">
        <v>486744</v>
      </c>
      <c r="BS733">
        <v>486744</v>
      </c>
      <c r="BT733">
        <v>486744</v>
      </c>
      <c r="BU733">
        <v>486744</v>
      </c>
      <c r="BV733">
        <v>486744</v>
      </c>
      <c r="BW733">
        <v>486744</v>
      </c>
      <c r="BX733">
        <v>486744</v>
      </c>
      <c r="BY733">
        <v>486744</v>
      </c>
      <c r="BZ733">
        <v>486744</v>
      </c>
      <c r="CA733">
        <v>486744</v>
      </c>
      <c r="CB733">
        <v>486744</v>
      </c>
      <c r="CC733">
        <v>486744</v>
      </c>
      <c r="CD733">
        <v>486744</v>
      </c>
      <c r="CE733">
        <v>486744</v>
      </c>
      <c r="CF733">
        <v>486744</v>
      </c>
      <c r="CG733">
        <v>486744</v>
      </c>
      <c r="CH733">
        <v>486744</v>
      </c>
      <c r="CI733">
        <v>486744</v>
      </c>
      <c r="CJ733">
        <v>486744</v>
      </c>
      <c r="CK733">
        <v>486744</v>
      </c>
      <c r="CL733">
        <v>486744</v>
      </c>
      <c r="CM733">
        <v>486744</v>
      </c>
      <c r="CN733">
        <v>0</v>
      </c>
      <c r="CO733">
        <v>0</v>
      </c>
      <c r="CP733">
        <v>0</v>
      </c>
      <c r="CQ733">
        <v>0</v>
      </c>
      <c r="CR733">
        <v>0</v>
      </c>
      <c r="CS733">
        <v>0</v>
      </c>
      <c r="CT733">
        <v>0</v>
      </c>
      <c r="CU733">
        <v>0</v>
      </c>
      <c r="CV733">
        <v>0</v>
      </c>
      <c r="CW733">
        <v>0</v>
      </c>
      <c r="CX733">
        <v>0</v>
      </c>
      <c r="CY733">
        <v>0</v>
      </c>
      <c r="CZ733">
        <v>0</v>
      </c>
      <c r="DA733">
        <v>0</v>
      </c>
      <c r="DB733">
        <v>0</v>
      </c>
      <c r="DC733">
        <v>0</v>
      </c>
      <c r="DD733">
        <v>0</v>
      </c>
      <c r="DE733">
        <v>0</v>
      </c>
      <c r="DF733">
        <v>0</v>
      </c>
      <c r="DG733">
        <v>0</v>
      </c>
      <c r="DH733">
        <v>0</v>
      </c>
      <c r="DI733">
        <v>0</v>
      </c>
      <c r="DJ733">
        <v>0</v>
      </c>
      <c r="DK733">
        <v>0</v>
      </c>
      <c r="DL733">
        <v>0</v>
      </c>
      <c r="DM733">
        <v>0</v>
      </c>
      <c r="DN733">
        <v>0</v>
      </c>
      <c r="DO733">
        <v>0</v>
      </c>
      <c r="DP733">
        <v>0</v>
      </c>
      <c r="DQ733">
        <v>0</v>
      </c>
      <c r="DR733">
        <v>0</v>
      </c>
      <c r="DS733">
        <v>0</v>
      </c>
      <c r="DT733">
        <v>0</v>
      </c>
      <c r="DU733">
        <v>0</v>
      </c>
      <c r="DV733">
        <v>0</v>
      </c>
      <c r="DW733">
        <v>0</v>
      </c>
      <c r="DX733">
        <v>0</v>
      </c>
      <c r="DY733">
        <v>0</v>
      </c>
      <c r="DZ733">
        <v>0</v>
      </c>
      <c r="EA733">
        <v>0</v>
      </c>
      <c r="EB733">
        <v>0</v>
      </c>
      <c r="EC733">
        <v>0</v>
      </c>
      <c r="EE733" s="659"/>
      <c r="EF733" t="s">
        <v>1348</v>
      </c>
      <c r="EG733">
        <v>1</v>
      </c>
      <c r="EH733">
        <v>31</v>
      </c>
      <c r="EI733" s="216" t="str">
        <f t="shared" si="14"/>
        <v>LTQ100131</v>
      </c>
      <c r="EJ733">
        <v>0</v>
      </c>
      <c r="EK733">
        <v>0</v>
      </c>
      <c r="EL733">
        <v>0</v>
      </c>
      <c r="EM733">
        <v>0</v>
      </c>
      <c r="EN733">
        <v>0</v>
      </c>
      <c r="EO733">
        <v>0</v>
      </c>
      <c r="EP733">
        <v>0</v>
      </c>
      <c r="EQ733">
        <v>0</v>
      </c>
      <c r="ER733">
        <v>0</v>
      </c>
      <c r="ES733">
        <v>0</v>
      </c>
      <c r="ET733">
        <v>0</v>
      </c>
      <c r="EU733">
        <v>0</v>
      </c>
      <c r="EV733">
        <v>0</v>
      </c>
      <c r="EW733">
        <v>0</v>
      </c>
      <c r="EX733">
        <v>0</v>
      </c>
      <c r="EY733">
        <v>0</v>
      </c>
      <c r="EZ733">
        <v>0</v>
      </c>
      <c r="FA733">
        <v>0</v>
      </c>
      <c r="FB733">
        <v>0</v>
      </c>
      <c r="FC733">
        <v>0</v>
      </c>
      <c r="FD733">
        <v>0</v>
      </c>
      <c r="FE733">
        <v>0</v>
      </c>
      <c r="FF733">
        <v>0</v>
      </c>
      <c r="FG733">
        <v>0</v>
      </c>
      <c r="FH733">
        <v>0</v>
      </c>
      <c r="FI733">
        <v>0</v>
      </c>
      <c r="FJ733">
        <v>0</v>
      </c>
      <c r="FK733">
        <v>0</v>
      </c>
      <c r="FL733">
        <v>0</v>
      </c>
      <c r="FM733">
        <v>0</v>
      </c>
      <c r="FN733">
        <v>0</v>
      </c>
      <c r="FO733">
        <v>0</v>
      </c>
      <c r="FP733">
        <v>0</v>
      </c>
      <c r="FQ733">
        <v>0</v>
      </c>
      <c r="FR733">
        <v>0</v>
      </c>
      <c r="FS733">
        <v>0</v>
      </c>
      <c r="FT733">
        <v>0</v>
      </c>
      <c r="FU733">
        <v>0</v>
      </c>
      <c r="FV733">
        <v>0</v>
      </c>
      <c r="FW733">
        <v>0</v>
      </c>
      <c r="FX733">
        <v>0</v>
      </c>
      <c r="FY733">
        <v>0</v>
      </c>
      <c r="FZ733">
        <v>0</v>
      </c>
      <c r="GA733">
        <v>0</v>
      </c>
      <c r="GB733">
        <v>0</v>
      </c>
      <c r="GC733">
        <v>0</v>
      </c>
      <c r="GD733">
        <v>0</v>
      </c>
      <c r="GE733">
        <v>0</v>
      </c>
      <c r="GF733">
        <v>0</v>
      </c>
      <c r="GG733">
        <v>0</v>
      </c>
      <c r="GH733">
        <v>0</v>
      </c>
      <c r="GI733">
        <v>0</v>
      </c>
      <c r="GJ733">
        <v>0</v>
      </c>
      <c r="GK733">
        <v>0</v>
      </c>
      <c r="GL733">
        <v>0</v>
      </c>
      <c r="GM733">
        <v>0</v>
      </c>
      <c r="GN733">
        <v>0</v>
      </c>
      <c r="GO733">
        <v>0</v>
      </c>
      <c r="GP733">
        <v>0</v>
      </c>
      <c r="GQ733">
        <v>0</v>
      </c>
      <c r="GR733">
        <v>0</v>
      </c>
      <c r="GS733">
        <v>0</v>
      </c>
      <c r="GT733">
        <v>0</v>
      </c>
      <c r="GU733">
        <v>0</v>
      </c>
      <c r="GV733">
        <v>0</v>
      </c>
      <c r="GW733">
        <v>0</v>
      </c>
      <c r="GX733">
        <v>0</v>
      </c>
      <c r="GY733">
        <v>0</v>
      </c>
      <c r="GZ733">
        <v>486744</v>
      </c>
      <c r="HA733">
        <v>0</v>
      </c>
      <c r="HB733">
        <v>0</v>
      </c>
      <c r="HC733">
        <v>0</v>
      </c>
      <c r="HD733">
        <v>0</v>
      </c>
      <c r="HE733">
        <v>0</v>
      </c>
      <c r="HF733">
        <v>0</v>
      </c>
      <c r="HG733">
        <v>0</v>
      </c>
      <c r="HH733">
        <v>0</v>
      </c>
      <c r="HI733">
        <v>0</v>
      </c>
      <c r="HJ733">
        <v>0</v>
      </c>
      <c r="HK733">
        <v>0</v>
      </c>
      <c r="HL733">
        <v>0</v>
      </c>
      <c r="HM733">
        <v>0</v>
      </c>
      <c r="HN733">
        <v>0</v>
      </c>
      <c r="HO733">
        <v>0</v>
      </c>
      <c r="HP733">
        <v>0</v>
      </c>
      <c r="HQ733">
        <v>0</v>
      </c>
      <c r="HR733">
        <v>0</v>
      </c>
      <c r="HS733">
        <v>0</v>
      </c>
      <c r="HT733">
        <v>0</v>
      </c>
      <c r="HU733">
        <v>0</v>
      </c>
      <c r="HV733">
        <v>0</v>
      </c>
      <c r="HW733">
        <v>0</v>
      </c>
      <c r="HX733">
        <v>0</v>
      </c>
      <c r="HY733">
        <v>0</v>
      </c>
      <c r="HZ733">
        <v>0</v>
      </c>
      <c r="IA733">
        <v>0</v>
      </c>
      <c r="IB733">
        <v>0</v>
      </c>
      <c r="IC733">
        <v>0</v>
      </c>
      <c r="ID733">
        <v>0</v>
      </c>
      <c r="IE733">
        <v>0</v>
      </c>
      <c r="IF733">
        <v>0</v>
      </c>
      <c r="IG733">
        <v>0</v>
      </c>
      <c r="IH733">
        <v>0</v>
      </c>
      <c r="II733">
        <v>0</v>
      </c>
      <c r="IJ733">
        <v>0</v>
      </c>
      <c r="IK733">
        <v>0</v>
      </c>
      <c r="IL733">
        <v>0</v>
      </c>
      <c r="IM733">
        <v>0</v>
      </c>
      <c r="IN733">
        <v>0</v>
      </c>
      <c r="IO733">
        <v>0</v>
      </c>
      <c r="IP733">
        <v>0</v>
      </c>
    </row>
    <row r="734" spans="18:250" ht="16.5" hidden="1" customHeight="1">
      <c r="R734" s="659"/>
      <c r="S734" t="s">
        <v>1348</v>
      </c>
      <c r="T734">
        <v>1</v>
      </c>
      <c r="U734">
        <v>32</v>
      </c>
      <c r="V734" s="214" t="str">
        <f t="shared" si="13"/>
        <v>LTQ100132</v>
      </c>
      <c r="W734">
        <v>49816.800000000003</v>
      </c>
      <c r="X734">
        <v>99633.600000000006</v>
      </c>
      <c r="Y734">
        <v>149450.4</v>
      </c>
      <c r="Z734">
        <v>199267.20000000001</v>
      </c>
      <c r="AA734">
        <v>249084</v>
      </c>
      <c r="AB734">
        <v>298900.8</v>
      </c>
      <c r="AC734">
        <v>348717.6</v>
      </c>
      <c r="AD734">
        <v>398534.40000000002</v>
      </c>
      <c r="AE734">
        <v>448351.2</v>
      </c>
      <c r="AF734">
        <v>498168</v>
      </c>
      <c r="AG734">
        <v>498168</v>
      </c>
      <c r="AH734">
        <v>498168</v>
      </c>
      <c r="AI734">
        <v>498168</v>
      </c>
      <c r="AJ734">
        <v>498168</v>
      </c>
      <c r="AK734">
        <v>498168</v>
      </c>
      <c r="AL734">
        <v>498168</v>
      </c>
      <c r="AM734">
        <v>498168</v>
      </c>
      <c r="AN734">
        <v>498168</v>
      </c>
      <c r="AO734">
        <v>498168</v>
      </c>
      <c r="AP734">
        <v>498168</v>
      </c>
      <c r="AQ734">
        <v>498168</v>
      </c>
      <c r="AR734">
        <v>498168</v>
      </c>
      <c r="AS734">
        <v>498168</v>
      </c>
      <c r="AT734">
        <v>498168</v>
      </c>
      <c r="AU734">
        <v>498168</v>
      </c>
      <c r="AV734">
        <v>498168</v>
      </c>
      <c r="AW734">
        <v>498168</v>
      </c>
      <c r="AX734">
        <v>498168</v>
      </c>
      <c r="AY734">
        <v>498168</v>
      </c>
      <c r="AZ734">
        <v>498168</v>
      </c>
      <c r="BA734">
        <v>498168</v>
      </c>
      <c r="BB734">
        <v>498168</v>
      </c>
      <c r="BC734">
        <v>498168</v>
      </c>
      <c r="BD734">
        <v>498168</v>
      </c>
      <c r="BE734">
        <v>498168</v>
      </c>
      <c r="BF734">
        <v>498168</v>
      </c>
      <c r="BG734">
        <v>498168</v>
      </c>
      <c r="BH734">
        <v>498168</v>
      </c>
      <c r="BI734">
        <v>498168</v>
      </c>
      <c r="BJ734">
        <v>498168</v>
      </c>
      <c r="BK734">
        <v>498168</v>
      </c>
      <c r="BL734">
        <v>498168</v>
      </c>
      <c r="BM734">
        <v>498168</v>
      </c>
      <c r="BN734">
        <v>498168</v>
      </c>
      <c r="BO734">
        <v>498168</v>
      </c>
      <c r="BP734">
        <v>498168</v>
      </c>
      <c r="BQ734">
        <v>498168</v>
      </c>
      <c r="BR734">
        <v>498168</v>
      </c>
      <c r="BS734">
        <v>498168</v>
      </c>
      <c r="BT734">
        <v>498168</v>
      </c>
      <c r="BU734">
        <v>498168</v>
      </c>
      <c r="BV734">
        <v>498168</v>
      </c>
      <c r="BW734">
        <v>498168</v>
      </c>
      <c r="BX734">
        <v>498168</v>
      </c>
      <c r="BY734">
        <v>498168</v>
      </c>
      <c r="BZ734">
        <v>498168</v>
      </c>
      <c r="CA734">
        <v>498168</v>
      </c>
      <c r="CB734">
        <v>498168</v>
      </c>
      <c r="CC734">
        <v>498168</v>
      </c>
      <c r="CD734">
        <v>498168</v>
      </c>
      <c r="CE734">
        <v>498168</v>
      </c>
      <c r="CF734">
        <v>498168</v>
      </c>
      <c r="CG734">
        <v>498168</v>
      </c>
      <c r="CH734">
        <v>498168</v>
      </c>
      <c r="CI734">
        <v>498168</v>
      </c>
      <c r="CJ734">
        <v>498168</v>
      </c>
      <c r="CK734">
        <v>498168</v>
      </c>
      <c r="CL734">
        <v>498168</v>
      </c>
      <c r="CM734">
        <v>0</v>
      </c>
      <c r="CN734">
        <v>0</v>
      </c>
      <c r="CO734">
        <v>0</v>
      </c>
      <c r="CP734">
        <v>0</v>
      </c>
      <c r="CQ734">
        <v>0</v>
      </c>
      <c r="CR734">
        <v>0</v>
      </c>
      <c r="CS734">
        <v>0</v>
      </c>
      <c r="CT734">
        <v>0</v>
      </c>
      <c r="CU734">
        <v>0</v>
      </c>
      <c r="CV734">
        <v>0</v>
      </c>
      <c r="CW734">
        <v>0</v>
      </c>
      <c r="CX734">
        <v>0</v>
      </c>
      <c r="CY734">
        <v>0</v>
      </c>
      <c r="CZ734">
        <v>0</v>
      </c>
      <c r="DA734">
        <v>0</v>
      </c>
      <c r="DB734">
        <v>0</v>
      </c>
      <c r="DC734">
        <v>0</v>
      </c>
      <c r="DD734">
        <v>0</v>
      </c>
      <c r="DE734">
        <v>0</v>
      </c>
      <c r="DF734">
        <v>0</v>
      </c>
      <c r="DG734">
        <v>0</v>
      </c>
      <c r="DH734">
        <v>0</v>
      </c>
      <c r="DI734">
        <v>0</v>
      </c>
      <c r="DJ734">
        <v>0</v>
      </c>
      <c r="DK734">
        <v>0</v>
      </c>
      <c r="DL734">
        <v>0</v>
      </c>
      <c r="DM734">
        <v>0</v>
      </c>
      <c r="DN734">
        <v>0</v>
      </c>
      <c r="DO734">
        <v>0</v>
      </c>
      <c r="DP734">
        <v>0</v>
      </c>
      <c r="DQ734">
        <v>0</v>
      </c>
      <c r="DR734">
        <v>0</v>
      </c>
      <c r="DS734">
        <v>0</v>
      </c>
      <c r="DT734">
        <v>0</v>
      </c>
      <c r="DU734">
        <v>0</v>
      </c>
      <c r="DV734">
        <v>0</v>
      </c>
      <c r="DW734">
        <v>0</v>
      </c>
      <c r="DX734">
        <v>0</v>
      </c>
      <c r="DY734">
        <v>0</v>
      </c>
      <c r="DZ734">
        <v>0</v>
      </c>
      <c r="EA734">
        <v>0</v>
      </c>
      <c r="EB734">
        <v>0</v>
      </c>
      <c r="EC734">
        <v>0</v>
      </c>
      <c r="EE734" s="659"/>
      <c r="EF734" t="s">
        <v>1348</v>
      </c>
      <c r="EG734">
        <v>1</v>
      </c>
      <c r="EH734">
        <v>32</v>
      </c>
      <c r="EI734" s="216" t="str">
        <f t="shared" si="14"/>
        <v>LTQ100132</v>
      </c>
      <c r="EJ734">
        <v>0</v>
      </c>
      <c r="EK734">
        <v>0</v>
      </c>
      <c r="EL734">
        <v>0</v>
      </c>
      <c r="EM734">
        <v>0</v>
      </c>
      <c r="EN734">
        <v>0</v>
      </c>
      <c r="EO734">
        <v>0</v>
      </c>
      <c r="EP734">
        <v>0</v>
      </c>
      <c r="EQ734">
        <v>0</v>
      </c>
      <c r="ER734">
        <v>0</v>
      </c>
      <c r="ES734">
        <v>0</v>
      </c>
      <c r="ET734">
        <v>0</v>
      </c>
      <c r="EU734">
        <v>0</v>
      </c>
      <c r="EV734">
        <v>0</v>
      </c>
      <c r="EW734">
        <v>0</v>
      </c>
      <c r="EX734">
        <v>0</v>
      </c>
      <c r="EY734">
        <v>0</v>
      </c>
      <c r="EZ734">
        <v>0</v>
      </c>
      <c r="FA734">
        <v>0</v>
      </c>
      <c r="FB734">
        <v>0</v>
      </c>
      <c r="FC734">
        <v>0</v>
      </c>
      <c r="FD734">
        <v>0</v>
      </c>
      <c r="FE734">
        <v>0</v>
      </c>
      <c r="FF734">
        <v>0</v>
      </c>
      <c r="FG734">
        <v>0</v>
      </c>
      <c r="FH734">
        <v>0</v>
      </c>
      <c r="FI734">
        <v>0</v>
      </c>
      <c r="FJ734">
        <v>0</v>
      </c>
      <c r="FK734">
        <v>0</v>
      </c>
      <c r="FL734">
        <v>0</v>
      </c>
      <c r="FM734">
        <v>0</v>
      </c>
      <c r="FN734">
        <v>0</v>
      </c>
      <c r="FO734">
        <v>0</v>
      </c>
      <c r="FP734">
        <v>0</v>
      </c>
      <c r="FQ734">
        <v>0</v>
      </c>
      <c r="FR734">
        <v>0</v>
      </c>
      <c r="FS734">
        <v>0</v>
      </c>
      <c r="FT734">
        <v>0</v>
      </c>
      <c r="FU734">
        <v>0</v>
      </c>
      <c r="FV734">
        <v>0</v>
      </c>
      <c r="FW734">
        <v>0</v>
      </c>
      <c r="FX734">
        <v>0</v>
      </c>
      <c r="FY734">
        <v>0</v>
      </c>
      <c r="FZ734">
        <v>0</v>
      </c>
      <c r="GA734">
        <v>0</v>
      </c>
      <c r="GB734">
        <v>0</v>
      </c>
      <c r="GC734">
        <v>0</v>
      </c>
      <c r="GD734">
        <v>0</v>
      </c>
      <c r="GE734">
        <v>0</v>
      </c>
      <c r="GF734">
        <v>0</v>
      </c>
      <c r="GG734">
        <v>0</v>
      </c>
      <c r="GH734">
        <v>0</v>
      </c>
      <c r="GI734">
        <v>0</v>
      </c>
      <c r="GJ734">
        <v>0</v>
      </c>
      <c r="GK734">
        <v>0</v>
      </c>
      <c r="GL734">
        <v>0</v>
      </c>
      <c r="GM734">
        <v>0</v>
      </c>
      <c r="GN734">
        <v>0</v>
      </c>
      <c r="GO734">
        <v>0</v>
      </c>
      <c r="GP734">
        <v>0</v>
      </c>
      <c r="GQ734">
        <v>0</v>
      </c>
      <c r="GR734">
        <v>0</v>
      </c>
      <c r="GS734">
        <v>0</v>
      </c>
      <c r="GT734">
        <v>0</v>
      </c>
      <c r="GU734">
        <v>0</v>
      </c>
      <c r="GV734">
        <v>0</v>
      </c>
      <c r="GW734">
        <v>0</v>
      </c>
      <c r="GX734">
        <v>0</v>
      </c>
      <c r="GY734">
        <v>498168</v>
      </c>
      <c r="GZ734">
        <v>0</v>
      </c>
      <c r="HA734">
        <v>0</v>
      </c>
      <c r="HB734">
        <v>0</v>
      </c>
      <c r="HC734">
        <v>0</v>
      </c>
      <c r="HD734">
        <v>0</v>
      </c>
      <c r="HE734">
        <v>0</v>
      </c>
      <c r="HF734">
        <v>0</v>
      </c>
      <c r="HG734">
        <v>0</v>
      </c>
      <c r="HH734">
        <v>0</v>
      </c>
      <c r="HI734">
        <v>0</v>
      </c>
      <c r="HJ734">
        <v>0</v>
      </c>
      <c r="HK734">
        <v>0</v>
      </c>
      <c r="HL734">
        <v>0</v>
      </c>
      <c r="HM734">
        <v>0</v>
      </c>
      <c r="HN734">
        <v>0</v>
      </c>
      <c r="HO734">
        <v>0</v>
      </c>
      <c r="HP734">
        <v>0</v>
      </c>
      <c r="HQ734">
        <v>0</v>
      </c>
      <c r="HR734">
        <v>0</v>
      </c>
      <c r="HS734">
        <v>0</v>
      </c>
      <c r="HT734">
        <v>0</v>
      </c>
      <c r="HU734">
        <v>0</v>
      </c>
      <c r="HV734">
        <v>0</v>
      </c>
      <c r="HW734">
        <v>0</v>
      </c>
      <c r="HX734">
        <v>0</v>
      </c>
      <c r="HY734">
        <v>0</v>
      </c>
      <c r="HZ734">
        <v>0</v>
      </c>
      <c r="IA734">
        <v>0</v>
      </c>
      <c r="IB734">
        <v>0</v>
      </c>
      <c r="IC734">
        <v>0</v>
      </c>
      <c r="ID734">
        <v>0</v>
      </c>
      <c r="IE734">
        <v>0</v>
      </c>
      <c r="IF734">
        <v>0</v>
      </c>
      <c r="IG734">
        <v>0</v>
      </c>
      <c r="IH734">
        <v>0</v>
      </c>
      <c r="II734">
        <v>0</v>
      </c>
      <c r="IJ734">
        <v>0</v>
      </c>
      <c r="IK734">
        <v>0</v>
      </c>
      <c r="IL734">
        <v>0</v>
      </c>
      <c r="IM734">
        <v>0</v>
      </c>
      <c r="IN734">
        <v>0</v>
      </c>
      <c r="IO734">
        <v>0</v>
      </c>
      <c r="IP734">
        <v>0</v>
      </c>
    </row>
    <row r="735" spans="18:250" ht="16.5" hidden="1" customHeight="1">
      <c r="R735" s="659"/>
      <c r="S735" t="s">
        <v>1348</v>
      </c>
      <c r="T735">
        <v>1</v>
      </c>
      <c r="U735">
        <v>33</v>
      </c>
      <c r="V735" s="214" t="str">
        <f t="shared" si="13"/>
        <v>LTQ100133</v>
      </c>
      <c r="W735">
        <v>50959.199999999997</v>
      </c>
      <c r="X735">
        <v>101918.39999999999</v>
      </c>
      <c r="Y735">
        <v>152877.6</v>
      </c>
      <c r="Z735">
        <v>203836.79999999999</v>
      </c>
      <c r="AA735">
        <v>254796</v>
      </c>
      <c r="AB735">
        <v>305755.2</v>
      </c>
      <c r="AC735">
        <v>356714.4</v>
      </c>
      <c r="AD735">
        <v>407673.59999999998</v>
      </c>
      <c r="AE735">
        <v>458632.8</v>
      </c>
      <c r="AF735">
        <v>509592</v>
      </c>
      <c r="AG735">
        <v>509592</v>
      </c>
      <c r="AH735">
        <v>509592</v>
      </c>
      <c r="AI735">
        <v>509592</v>
      </c>
      <c r="AJ735">
        <v>509592</v>
      </c>
      <c r="AK735">
        <v>509592</v>
      </c>
      <c r="AL735">
        <v>509592</v>
      </c>
      <c r="AM735">
        <v>509592</v>
      </c>
      <c r="AN735">
        <v>509592</v>
      </c>
      <c r="AO735">
        <v>509592</v>
      </c>
      <c r="AP735">
        <v>509592</v>
      </c>
      <c r="AQ735">
        <v>509592</v>
      </c>
      <c r="AR735">
        <v>509592</v>
      </c>
      <c r="AS735">
        <v>509592</v>
      </c>
      <c r="AT735">
        <v>509592</v>
      </c>
      <c r="AU735">
        <v>509592</v>
      </c>
      <c r="AV735">
        <v>509592</v>
      </c>
      <c r="AW735">
        <v>509592</v>
      </c>
      <c r="AX735">
        <v>509592</v>
      </c>
      <c r="AY735">
        <v>509592</v>
      </c>
      <c r="AZ735">
        <v>509592</v>
      </c>
      <c r="BA735">
        <v>509592</v>
      </c>
      <c r="BB735">
        <v>509592</v>
      </c>
      <c r="BC735">
        <v>509592</v>
      </c>
      <c r="BD735">
        <v>509592</v>
      </c>
      <c r="BE735">
        <v>509592</v>
      </c>
      <c r="BF735">
        <v>509592</v>
      </c>
      <c r="BG735">
        <v>509592</v>
      </c>
      <c r="BH735">
        <v>509592</v>
      </c>
      <c r="BI735">
        <v>509592</v>
      </c>
      <c r="BJ735">
        <v>509592</v>
      </c>
      <c r="BK735">
        <v>509592</v>
      </c>
      <c r="BL735">
        <v>509592</v>
      </c>
      <c r="BM735">
        <v>509592</v>
      </c>
      <c r="BN735">
        <v>509592</v>
      </c>
      <c r="BO735">
        <v>509592</v>
      </c>
      <c r="BP735">
        <v>509592</v>
      </c>
      <c r="BQ735">
        <v>509592</v>
      </c>
      <c r="BR735">
        <v>509592</v>
      </c>
      <c r="BS735">
        <v>509592</v>
      </c>
      <c r="BT735">
        <v>509592</v>
      </c>
      <c r="BU735">
        <v>509592</v>
      </c>
      <c r="BV735">
        <v>509592</v>
      </c>
      <c r="BW735">
        <v>509592</v>
      </c>
      <c r="BX735">
        <v>509592</v>
      </c>
      <c r="BY735">
        <v>509592</v>
      </c>
      <c r="BZ735">
        <v>509592</v>
      </c>
      <c r="CA735">
        <v>509592</v>
      </c>
      <c r="CB735">
        <v>509592</v>
      </c>
      <c r="CC735">
        <v>509592</v>
      </c>
      <c r="CD735">
        <v>509592</v>
      </c>
      <c r="CE735">
        <v>509592</v>
      </c>
      <c r="CF735">
        <v>509592</v>
      </c>
      <c r="CG735">
        <v>509592</v>
      </c>
      <c r="CH735">
        <v>509592</v>
      </c>
      <c r="CI735">
        <v>509592</v>
      </c>
      <c r="CJ735">
        <v>509592</v>
      </c>
      <c r="CK735">
        <v>509592</v>
      </c>
      <c r="CL735">
        <v>0</v>
      </c>
      <c r="CM735">
        <v>0</v>
      </c>
      <c r="CN735">
        <v>0</v>
      </c>
      <c r="CO735">
        <v>0</v>
      </c>
      <c r="CP735">
        <v>0</v>
      </c>
      <c r="CQ735">
        <v>0</v>
      </c>
      <c r="CR735">
        <v>0</v>
      </c>
      <c r="CS735">
        <v>0</v>
      </c>
      <c r="CT735">
        <v>0</v>
      </c>
      <c r="CU735">
        <v>0</v>
      </c>
      <c r="CV735">
        <v>0</v>
      </c>
      <c r="CW735">
        <v>0</v>
      </c>
      <c r="CX735">
        <v>0</v>
      </c>
      <c r="CY735">
        <v>0</v>
      </c>
      <c r="CZ735">
        <v>0</v>
      </c>
      <c r="DA735">
        <v>0</v>
      </c>
      <c r="DB735">
        <v>0</v>
      </c>
      <c r="DC735">
        <v>0</v>
      </c>
      <c r="DD735">
        <v>0</v>
      </c>
      <c r="DE735">
        <v>0</v>
      </c>
      <c r="DF735">
        <v>0</v>
      </c>
      <c r="DG735">
        <v>0</v>
      </c>
      <c r="DH735">
        <v>0</v>
      </c>
      <c r="DI735">
        <v>0</v>
      </c>
      <c r="DJ735">
        <v>0</v>
      </c>
      <c r="DK735">
        <v>0</v>
      </c>
      <c r="DL735">
        <v>0</v>
      </c>
      <c r="DM735">
        <v>0</v>
      </c>
      <c r="DN735">
        <v>0</v>
      </c>
      <c r="DO735">
        <v>0</v>
      </c>
      <c r="DP735">
        <v>0</v>
      </c>
      <c r="DQ735">
        <v>0</v>
      </c>
      <c r="DR735">
        <v>0</v>
      </c>
      <c r="DS735">
        <v>0</v>
      </c>
      <c r="DT735">
        <v>0</v>
      </c>
      <c r="DU735">
        <v>0</v>
      </c>
      <c r="DV735">
        <v>0</v>
      </c>
      <c r="DW735">
        <v>0</v>
      </c>
      <c r="DX735">
        <v>0</v>
      </c>
      <c r="DY735">
        <v>0</v>
      </c>
      <c r="DZ735">
        <v>0</v>
      </c>
      <c r="EA735">
        <v>0</v>
      </c>
      <c r="EB735">
        <v>0</v>
      </c>
      <c r="EC735">
        <v>0</v>
      </c>
      <c r="EE735" s="659"/>
      <c r="EF735" t="s">
        <v>1348</v>
      </c>
      <c r="EG735">
        <v>1</v>
      </c>
      <c r="EH735">
        <v>33</v>
      </c>
      <c r="EI735" s="216" t="str">
        <f t="shared" si="14"/>
        <v>LTQ100133</v>
      </c>
      <c r="EJ735">
        <v>0</v>
      </c>
      <c r="EK735">
        <v>0</v>
      </c>
      <c r="EL735">
        <v>0</v>
      </c>
      <c r="EM735">
        <v>0</v>
      </c>
      <c r="EN735">
        <v>0</v>
      </c>
      <c r="EO735">
        <v>0</v>
      </c>
      <c r="EP735">
        <v>0</v>
      </c>
      <c r="EQ735">
        <v>0</v>
      </c>
      <c r="ER735">
        <v>0</v>
      </c>
      <c r="ES735">
        <v>0</v>
      </c>
      <c r="ET735">
        <v>0</v>
      </c>
      <c r="EU735">
        <v>0</v>
      </c>
      <c r="EV735">
        <v>0</v>
      </c>
      <c r="EW735">
        <v>0</v>
      </c>
      <c r="EX735">
        <v>0</v>
      </c>
      <c r="EY735">
        <v>0</v>
      </c>
      <c r="EZ735">
        <v>0</v>
      </c>
      <c r="FA735">
        <v>0</v>
      </c>
      <c r="FB735">
        <v>0</v>
      </c>
      <c r="FC735">
        <v>0</v>
      </c>
      <c r="FD735">
        <v>0</v>
      </c>
      <c r="FE735">
        <v>0</v>
      </c>
      <c r="FF735">
        <v>0</v>
      </c>
      <c r="FG735">
        <v>0</v>
      </c>
      <c r="FH735">
        <v>0</v>
      </c>
      <c r="FI735">
        <v>0</v>
      </c>
      <c r="FJ735">
        <v>0</v>
      </c>
      <c r="FK735">
        <v>0</v>
      </c>
      <c r="FL735">
        <v>0</v>
      </c>
      <c r="FM735">
        <v>0</v>
      </c>
      <c r="FN735">
        <v>0</v>
      </c>
      <c r="FO735">
        <v>0</v>
      </c>
      <c r="FP735">
        <v>0</v>
      </c>
      <c r="FQ735">
        <v>0</v>
      </c>
      <c r="FR735">
        <v>0</v>
      </c>
      <c r="FS735">
        <v>0</v>
      </c>
      <c r="FT735">
        <v>0</v>
      </c>
      <c r="FU735">
        <v>0</v>
      </c>
      <c r="FV735">
        <v>0</v>
      </c>
      <c r="FW735">
        <v>0</v>
      </c>
      <c r="FX735">
        <v>0</v>
      </c>
      <c r="FY735">
        <v>0</v>
      </c>
      <c r="FZ735">
        <v>0</v>
      </c>
      <c r="GA735">
        <v>0</v>
      </c>
      <c r="GB735">
        <v>0</v>
      </c>
      <c r="GC735">
        <v>0</v>
      </c>
      <c r="GD735">
        <v>0</v>
      </c>
      <c r="GE735">
        <v>0</v>
      </c>
      <c r="GF735">
        <v>0</v>
      </c>
      <c r="GG735">
        <v>0</v>
      </c>
      <c r="GH735">
        <v>0</v>
      </c>
      <c r="GI735">
        <v>0</v>
      </c>
      <c r="GJ735">
        <v>0</v>
      </c>
      <c r="GK735">
        <v>0</v>
      </c>
      <c r="GL735">
        <v>0</v>
      </c>
      <c r="GM735">
        <v>0</v>
      </c>
      <c r="GN735">
        <v>0</v>
      </c>
      <c r="GO735">
        <v>0</v>
      </c>
      <c r="GP735">
        <v>0</v>
      </c>
      <c r="GQ735">
        <v>0</v>
      </c>
      <c r="GR735">
        <v>0</v>
      </c>
      <c r="GS735">
        <v>0</v>
      </c>
      <c r="GT735">
        <v>0</v>
      </c>
      <c r="GU735">
        <v>0</v>
      </c>
      <c r="GV735">
        <v>0</v>
      </c>
      <c r="GW735">
        <v>0</v>
      </c>
      <c r="GX735">
        <v>509592</v>
      </c>
      <c r="GY735">
        <v>0</v>
      </c>
      <c r="GZ735">
        <v>0</v>
      </c>
      <c r="HA735">
        <v>0</v>
      </c>
      <c r="HB735">
        <v>0</v>
      </c>
      <c r="HC735">
        <v>0</v>
      </c>
      <c r="HD735">
        <v>0</v>
      </c>
      <c r="HE735">
        <v>0</v>
      </c>
      <c r="HF735">
        <v>0</v>
      </c>
      <c r="HG735">
        <v>0</v>
      </c>
      <c r="HH735">
        <v>0</v>
      </c>
      <c r="HI735">
        <v>0</v>
      </c>
      <c r="HJ735">
        <v>0</v>
      </c>
      <c r="HK735">
        <v>0</v>
      </c>
      <c r="HL735">
        <v>0</v>
      </c>
      <c r="HM735">
        <v>0</v>
      </c>
      <c r="HN735">
        <v>0</v>
      </c>
      <c r="HO735">
        <v>0</v>
      </c>
      <c r="HP735">
        <v>0</v>
      </c>
      <c r="HQ735">
        <v>0</v>
      </c>
      <c r="HR735">
        <v>0</v>
      </c>
      <c r="HS735">
        <v>0</v>
      </c>
      <c r="HT735">
        <v>0</v>
      </c>
      <c r="HU735">
        <v>0</v>
      </c>
      <c r="HV735">
        <v>0</v>
      </c>
      <c r="HW735">
        <v>0</v>
      </c>
      <c r="HX735">
        <v>0</v>
      </c>
      <c r="HY735">
        <v>0</v>
      </c>
      <c r="HZ735">
        <v>0</v>
      </c>
      <c r="IA735">
        <v>0</v>
      </c>
      <c r="IB735">
        <v>0</v>
      </c>
      <c r="IC735">
        <v>0</v>
      </c>
      <c r="ID735">
        <v>0</v>
      </c>
      <c r="IE735">
        <v>0</v>
      </c>
      <c r="IF735">
        <v>0</v>
      </c>
      <c r="IG735">
        <v>0</v>
      </c>
      <c r="IH735">
        <v>0</v>
      </c>
      <c r="II735">
        <v>0</v>
      </c>
      <c r="IJ735">
        <v>0</v>
      </c>
      <c r="IK735">
        <v>0</v>
      </c>
      <c r="IL735">
        <v>0</v>
      </c>
      <c r="IM735">
        <v>0</v>
      </c>
      <c r="IN735">
        <v>0</v>
      </c>
      <c r="IO735">
        <v>0</v>
      </c>
      <c r="IP735">
        <v>0</v>
      </c>
    </row>
    <row r="736" spans="18:250" ht="16.5" hidden="1" customHeight="1">
      <c r="R736" s="659"/>
      <c r="S736" t="s">
        <v>1348</v>
      </c>
      <c r="T736">
        <v>1</v>
      </c>
      <c r="U736">
        <v>34</v>
      </c>
      <c r="V736" s="214" t="str">
        <f t="shared" si="13"/>
        <v>LTQ100134</v>
      </c>
      <c r="W736">
        <v>52519.8</v>
      </c>
      <c r="X736">
        <v>105039.6</v>
      </c>
      <c r="Y736">
        <v>157559.4</v>
      </c>
      <c r="Z736">
        <v>210079.2</v>
      </c>
      <c r="AA736">
        <v>262599</v>
      </c>
      <c r="AB736">
        <v>315118.8</v>
      </c>
      <c r="AC736">
        <v>367638.6</v>
      </c>
      <c r="AD736">
        <v>420158.4</v>
      </c>
      <c r="AE736">
        <v>472678.2</v>
      </c>
      <c r="AF736">
        <v>525198</v>
      </c>
      <c r="AG736">
        <v>525198</v>
      </c>
      <c r="AH736">
        <v>525198</v>
      </c>
      <c r="AI736">
        <v>525198</v>
      </c>
      <c r="AJ736">
        <v>525198</v>
      </c>
      <c r="AK736">
        <v>525198</v>
      </c>
      <c r="AL736">
        <v>525198</v>
      </c>
      <c r="AM736">
        <v>525198</v>
      </c>
      <c r="AN736">
        <v>525198</v>
      </c>
      <c r="AO736">
        <v>525198</v>
      </c>
      <c r="AP736">
        <v>525198</v>
      </c>
      <c r="AQ736">
        <v>525198</v>
      </c>
      <c r="AR736">
        <v>525198</v>
      </c>
      <c r="AS736">
        <v>525198</v>
      </c>
      <c r="AT736">
        <v>525198</v>
      </c>
      <c r="AU736">
        <v>525198</v>
      </c>
      <c r="AV736">
        <v>525198</v>
      </c>
      <c r="AW736">
        <v>525198</v>
      </c>
      <c r="AX736">
        <v>525198</v>
      </c>
      <c r="AY736">
        <v>525198</v>
      </c>
      <c r="AZ736">
        <v>525198</v>
      </c>
      <c r="BA736">
        <v>525198</v>
      </c>
      <c r="BB736">
        <v>525198</v>
      </c>
      <c r="BC736">
        <v>525198</v>
      </c>
      <c r="BD736">
        <v>525198</v>
      </c>
      <c r="BE736">
        <v>525198</v>
      </c>
      <c r="BF736">
        <v>525198</v>
      </c>
      <c r="BG736">
        <v>525198</v>
      </c>
      <c r="BH736">
        <v>525198</v>
      </c>
      <c r="BI736">
        <v>525198</v>
      </c>
      <c r="BJ736">
        <v>525198</v>
      </c>
      <c r="BK736">
        <v>525198</v>
      </c>
      <c r="BL736">
        <v>525198</v>
      </c>
      <c r="BM736">
        <v>525198</v>
      </c>
      <c r="BN736">
        <v>525198</v>
      </c>
      <c r="BO736">
        <v>525198</v>
      </c>
      <c r="BP736">
        <v>525198</v>
      </c>
      <c r="BQ736">
        <v>525198</v>
      </c>
      <c r="BR736">
        <v>525198</v>
      </c>
      <c r="BS736">
        <v>525198</v>
      </c>
      <c r="BT736">
        <v>525198</v>
      </c>
      <c r="BU736">
        <v>525198</v>
      </c>
      <c r="BV736">
        <v>525198</v>
      </c>
      <c r="BW736">
        <v>525198</v>
      </c>
      <c r="BX736">
        <v>525198</v>
      </c>
      <c r="BY736">
        <v>525198</v>
      </c>
      <c r="BZ736">
        <v>525198</v>
      </c>
      <c r="CA736">
        <v>525198</v>
      </c>
      <c r="CB736">
        <v>525198</v>
      </c>
      <c r="CC736">
        <v>525198</v>
      </c>
      <c r="CD736">
        <v>525198</v>
      </c>
      <c r="CE736">
        <v>525198</v>
      </c>
      <c r="CF736">
        <v>525198</v>
      </c>
      <c r="CG736">
        <v>525198</v>
      </c>
      <c r="CH736">
        <v>525198</v>
      </c>
      <c r="CI736">
        <v>525198</v>
      </c>
      <c r="CJ736">
        <v>525198</v>
      </c>
      <c r="CK736">
        <v>0</v>
      </c>
      <c r="CL736">
        <v>0</v>
      </c>
      <c r="CM736">
        <v>0</v>
      </c>
      <c r="CN736">
        <v>0</v>
      </c>
      <c r="CO736">
        <v>0</v>
      </c>
      <c r="CP736">
        <v>0</v>
      </c>
      <c r="CQ736">
        <v>0</v>
      </c>
      <c r="CR736">
        <v>0</v>
      </c>
      <c r="CS736">
        <v>0</v>
      </c>
      <c r="CT736">
        <v>0</v>
      </c>
      <c r="CU736">
        <v>0</v>
      </c>
      <c r="CV736">
        <v>0</v>
      </c>
      <c r="CW736">
        <v>0</v>
      </c>
      <c r="CX736">
        <v>0</v>
      </c>
      <c r="CY736">
        <v>0</v>
      </c>
      <c r="CZ736">
        <v>0</v>
      </c>
      <c r="DA736">
        <v>0</v>
      </c>
      <c r="DB736">
        <v>0</v>
      </c>
      <c r="DC736">
        <v>0</v>
      </c>
      <c r="DD736">
        <v>0</v>
      </c>
      <c r="DE736">
        <v>0</v>
      </c>
      <c r="DF736">
        <v>0</v>
      </c>
      <c r="DG736">
        <v>0</v>
      </c>
      <c r="DH736">
        <v>0</v>
      </c>
      <c r="DI736">
        <v>0</v>
      </c>
      <c r="DJ736">
        <v>0</v>
      </c>
      <c r="DK736">
        <v>0</v>
      </c>
      <c r="DL736">
        <v>0</v>
      </c>
      <c r="DM736">
        <v>0</v>
      </c>
      <c r="DN736">
        <v>0</v>
      </c>
      <c r="DO736">
        <v>0</v>
      </c>
      <c r="DP736">
        <v>0</v>
      </c>
      <c r="DQ736">
        <v>0</v>
      </c>
      <c r="DR736">
        <v>0</v>
      </c>
      <c r="DS736">
        <v>0</v>
      </c>
      <c r="DT736">
        <v>0</v>
      </c>
      <c r="DU736">
        <v>0</v>
      </c>
      <c r="DV736">
        <v>0</v>
      </c>
      <c r="DW736">
        <v>0</v>
      </c>
      <c r="DX736">
        <v>0</v>
      </c>
      <c r="DY736">
        <v>0</v>
      </c>
      <c r="DZ736">
        <v>0</v>
      </c>
      <c r="EA736">
        <v>0</v>
      </c>
      <c r="EB736">
        <v>0</v>
      </c>
      <c r="EC736">
        <v>0</v>
      </c>
      <c r="EE736" s="659"/>
      <c r="EF736" t="s">
        <v>1348</v>
      </c>
      <c r="EG736">
        <v>1</v>
      </c>
      <c r="EH736">
        <v>34</v>
      </c>
      <c r="EI736" s="216" t="str">
        <f t="shared" si="14"/>
        <v>LTQ100134</v>
      </c>
      <c r="EJ736">
        <v>0</v>
      </c>
      <c r="EK736">
        <v>0</v>
      </c>
      <c r="EL736">
        <v>0</v>
      </c>
      <c r="EM736">
        <v>0</v>
      </c>
      <c r="EN736">
        <v>0</v>
      </c>
      <c r="EO736">
        <v>0</v>
      </c>
      <c r="EP736">
        <v>0</v>
      </c>
      <c r="EQ736">
        <v>0</v>
      </c>
      <c r="ER736">
        <v>0</v>
      </c>
      <c r="ES736">
        <v>0</v>
      </c>
      <c r="ET736">
        <v>0</v>
      </c>
      <c r="EU736">
        <v>0</v>
      </c>
      <c r="EV736">
        <v>0</v>
      </c>
      <c r="EW736">
        <v>0</v>
      </c>
      <c r="EX736">
        <v>0</v>
      </c>
      <c r="EY736">
        <v>0</v>
      </c>
      <c r="EZ736">
        <v>0</v>
      </c>
      <c r="FA736">
        <v>0</v>
      </c>
      <c r="FB736">
        <v>0</v>
      </c>
      <c r="FC736">
        <v>0</v>
      </c>
      <c r="FD736">
        <v>0</v>
      </c>
      <c r="FE736">
        <v>0</v>
      </c>
      <c r="FF736">
        <v>0</v>
      </c>
      <c r="FG736">
        <v>0</v>
      </c>
      <c r="FH736">
        <v>0</v>
      </c>
      <c r="FI736">
        <v>0</v>
      </c>
      <c r="FJ736">
        <v>0</v>
      </c>
      <c r="FK736">
        <v>0</v>
      </c>
      <c r="FL736">
        <v>0</v>
      </c>
      <c r="FM736">
        <v>0</v>
      </c>
      <c r="FN736">
        <v>0</v>
      </c>
      <c r="FO736">
        <v>0</v>
      </c>
      <c r="FP736">
        <v>0</v>
      </c>
      <c r="FQ736">
        <v>0</v>
      </c>
      <c r="FR736">
        <v>0</v>
      </c>
      <c r="FS736">
        <v>0</v>
      </c>
      <c r="FT736">
        <v>0</v>
      </c>
      <c r="FU736">
        <v>0</v>
      </c>
      <c r="FV736">
        <v>0</v>
      </c>
      <c r="FW736">
        <v>0</v>
      </c>
      <c r="FX736">
        <v>0</v>
      </c>
      <c r="FY736">
        <v>0</v>
      </c>
      <c r="FZ736">
        <v>0</v>
      </c>
      <c r="GA736">
        <v>0</v>
      </c>
      <c r="GB736">
        <v>0</v>
      </c>
      <c r="GC736">
        <v>0</v>
      </c>
      <c r="GD736">
        <v>0</v>
      </c>
      <c r="GE736">
        <v>0</v>
      </c>
      <c r="GF736">
        <v>0</v>
      </c>
      <c r="GG736">
        <v>0</v>
      </c>
      <c r="GH736">
        <v>0</v>
      </c>
      <c r="GI736">
        <v>0</v>
      </c>
      <c r="GJ736">
        <v>0</v>
      </c>
      <c r="GK736">
        <v>0</v>
      </c>
      <c r="GL736">
        <v>0</v>
      </c>
      <c r="GM736">
        <v>0</v>
      </c>
      <c r="GN736">
        <v>0</v>
      </c>
      <c r="GO736">
        <v>0</v>
      </c>
      <c r="GP736">
        <v>0</v>
      </c>
      <c r="GQ736">
        <v>0</v>
      </c>
      <c r="GR736">
        <v>0</v>
      </c>
      <c r="GS736">
        <v>0</v>
      </c>
      <c r="GT736">
        <v>0</v>
      </c>
      <c r="GU736">
        <v>0</v>
      </c>
      <c r="GV736">
        <v>0</v>
      </c>
      <c r="GW736">
        <v>525198</v>
      </c>
      <c r="GX736">
        <v>0</v>
      </c>
      <c r="GY736">
        <v>0</v>
      </c>
      <c r="GZ736">
        <v>0</v>
      </c>
      <c r="HA736">
        <v>0</v>
      </c>
      <c r="HB736">
        <v>0</v>
      </c>
      <c r="HC736">
        <v>0</v>
      </c>
      <c r="HD736">
        <v>0</v>
      </c>
      <c r="HE736">
        <v>0</v>
      </c>
      <c r="HF736">
        <v>0</v>
      </c>
      <c r="HG736">
        <v>0</v>
      </c>
      <c r="HH736">
        <v>0</v>
      </c>
      <c r="HI736">
        <v>0</v>
      </c>
      <c r="HJ736">
        <v>0</v>
      </c>
      <c r="HK736">
        <v>0</v>
      </c>
      <c r="HL736">
        <v>0</v>
      </c>
      <c r="HM736">
        <v>0</v>
      </c>
      <c r="HN736">
        <v>0</v>
      </c>
      <c r="HO736">
        <v>0</v>
      </c>
      <c r="HP736">
        <v>0</v>
      </c>
      <c r="HQ736">
        <v>0</v>
      </c>
      <c r="HR736">
        <v>0</v>
      </c>
      <c r="HS736">
        <v>0</v>
      </c>
      <c r="HT736">
        <v>0</v>
      </c>
      <c r="HU736">
        <v>0</v>
      </c>
      <c r="HV736">
        <v>0</v>
      </c>
      <c r="HW736">
        <v>0</v>
      </c>
      <c r="HX736">
        <v>0</v>
      </c>
      <c r="HY736">
        <v>0</v>
      </c>
      <c r="HZ736">
        <v>0</v>
      </c>
      <c r="IA736">
        <v>0</v>
      </c>
      <c r="IB736">
        <v>0</v>
      </c>
      <c r="IC736">
        <v>0</v>
      </c>
      <c r="ID736">
        <v>0</v>
      </c>
      <c r="IE736">
        <v>0</v>
      </c>
      <c r="IF736">
        <v>0</v>
      </c>
      <c r="IG736">
        <v>0</v>
      </c>
      <c r="IH736">
        <v>0</v>
      </c>
      <c r="II736">
        <v>0</v>
      </c>
      <c r="IJ736">
        <v>0</v>
      </c>
      <c r="IK736">
        <v>0</v>
      </c>
      <c r="IL736">
        <v>0</v>
      </c>
      <c r="IM736">
        <v>0</v>
      </c>
      <c r="IN736">
        <v>0</v>
      </c>
      <c r="IO736">
        <v>0</v>
      </c>
      <c r="IP736">
        <v>0</v>
      </c>
    </row>
    <row r="737" spans="18:250" ht="16.5" hidden="1" customHeight="1">
      <c r="R737" s="659"/>
      <c r="S737" t="s">
        <v>1348</v>
      </c>
      <c r="T737">
        <v>1</v>
      </c>
      <c r="U737">
        <v>35</v>
      </c>
      <c r="V737" s="214" t="str">
        <f t="shared" si="13"/>
        <v>LTQ100135</v>
      </c>
      <c r="W737">
        <v>54090.6</v>
      </c>
      <c r="X737">
        <v>108181.2</v>
      </c>
      <c r="Y737">
        <v>162271.79999999999</v>
      </c>
      <c r="Z737">
        <v>216362.4</v>
      </c>
      <c r="AA737">
        <v>270453</v>
      </c>
      <c r="AB737">
        <v>324543.59999999998</v>
      </c>
      <c r="AC737">
        <v>378634.2</v>
      </c>
      <c r="AD737">
        <v>432724.8</v>
      </c>
      <c r="AE737">
        <v>486815.4</v>
      </c>
      <c r="AF737">
        <v>540906</v>
      </c>
      <c r="AG737">
        <v>540906</v>
      </c>
      <c r="AH737">
        <v>540906</v>
      </c>
      <c r="AI737">
        <v>540906</v>
      </c>
      <c r="AJ737">
        <v>540906</v>
      </c>
      <c r="AK737">
        <v>540906</v>
      </c>
      <c r="AL737">
        <v>540906</v>
      </c>
      <c r="AM737">
        <v>540906</v>
      </c>
      <c r="AN737">
        <v>540906</v>
      </c>
      <c r="AO737">
        <v>540906</v>
      </c>
      <c r="AP737">
        <v>540906</v>
      </c>
      <c r="AQ737">
        <v>540906</v>
      </c>
      <c r="AR737">
        <v>540906</v>
      </c>
      <c r="AS737">
        <v>540906</v>
      </c>
      <c r="AT737">
        <v>540906</v>
      </c>
      <c r="AU737">
        <v>540906</v>
      </c>
      <c r="AV737">
        <v>540906</v>
      </c>
      <c r="AW737">
        <v>540906</v>
      </c>
      <c r="AX737">
        <v>540906</v>
      </c>
      <c r="AY737">
        <v>540906</v>
      </c>
      <c r="AZ737">
        <v>540906</v>
      </c>
      <c r="BA737">
        <v>540906</v>
      </c>
      <c r="BB737">
        <v>540906</v>
      </c>
      <c r="BC737">
        <v>540906</v>
      </c>
      <c r="BD737">
        <v>540906</v>
      </c>
      <c r="BE737">
        <v>540906</v>
      </c>
      <c r="BF737">
        <v>540906</v>
      </c>
      <c r="BG737">
        <v>540906</v>
      </c>
      <c r="BH737">
        <v>540906</v>
      </c>
      <c r="BI737">
        <v>540906</v>
      </c>
      <c r="BJ737">
        <v>540906</v>
      </c>
      <c r="BK737">
        <v>540906</v>
      </c>
      <c r="BL737">
        <v>540906</v>
      </c>
      <c r="BM737">
        <v>540906</v>
      </c>
      <c r="BN737">
        <v>540906</v>
      </c>
      <c r="BO737">
        <v>540906</v>
      </c>
      <c r="BP737">
        <v>540906</v>
      </c>
      <c r="BQ737">
        <v>540906</v>
      </c>
      <c r="BR737">
        <v>540906</v>
      </c>
      <c r="BS737">
        <v>540906</v>
      </c>
      <c r="BT737">
        <v>540906</v>
      </c>
      <c r="BU737">
        <v>540906</v>
      </c>
      <c r="BV737">
        <v>540906</v>
      </c>
      <c r="BW737">
        <v>540906</v>
      </c>
      <c r="BX737">
        <v>540906</v>
      </c>
      <c r="BY737">
        <v>540906</v>
      </c>
      <c r="BZ737">
        <v>540906</v>
      </c>
      <c r="CA737">
        <v>540906</v>
      </c>
      <c r="CB737">
        <v>540906</v>
      </c>
      <c r="CC737">
        <v>540906</v>
      </c>
      <c r="CD737">
        <v>540906</v>
      </c>
      <c r="CE737">
        <v>540906</v>
      </c>
      <c r="CF737">
        <v>540906</v>
      </c>
      <c r="CG737">
        <v>540906</v>
      </c>
      <c r="CH737">
        <v>540906</v>
      </c>
      <c r="CI737">
        <v>540906</v>
      </c>
      <c r="CJ737">
        <v>0</v>
      </c>
      <c r="CK737">
        <v>0</v>
      </c>
      <c r="CL737">
        <v>0</v>
      </c>
      <c r="CM737">
        <v>0</v>
      </c>
      <c r="CN737">
        <v>0</v>
      </c>
      <c r="CO737">
        <v>0</v>
      </c>
      <c r="CP737">
        <v>0</v>
      </c>
      <c r="CQ737">
        <v>0</v>
      </c>
      <c r="CR737">
        <v>0</v>
      </c>
      <c r="CS737">
        <v>0</v>
      </c>
      <c r="CT737">
        <v>0</v>
      </c>
      <c r="CU737">
        <v>0</v>
      </c>
      <c r="CV737">
        <v>0</v>
      </c>
      <c r="CW737">
        <v>0</v>
      </c>
      <c r="CX737">
        <v>0</v>
      </c>
      <c r="CY737">
        <v>0</v>
      </c>
      <c r="CZ737">
        <v>0</v>
      </c>
      <c r="DA737">
        <v>0</v>
      </c>
      <c r="DB737">
        <v>0</v>
      </c>
      <c r="DC737">
        <v>0</v>
      </c>
      <c r="DD737">
        <v>0</v>
      </c>
      <c r="DE737">
        <v>0</v>
      </c>
      <c r="DF737">
        <v>0</v>
      </c>
      <c r="DG737">
        <v>0</v>
      </c>
      <c r="DH737">
        <v>0</v>
      </c>
      <c r="DI737">
        <v>0</v>
      </c>
      <c r="DJ737">
        <v>0</v>
      </c>
      <c r="DK737">
        <v>0</v>
      </c>
      <c r="DL737">
        <v>0</v>
      </c>
      <c r="DM737">
        <v>0</v>
      </c>
      <c r="DN737">
        <v>0</v>
      </c>
      <c r="DO737">
        <v>0</v>
      </c>
      <c r="DP737">
        <v>0</v>
      </c>
      <c r="DQ737">
        <v>0</v>
      </c>
      <c r="DR737">
        <v>0</v>
      </c>
      <c r="DS737">
        <v>0</v>
      </c>
      <c r="DT737">
        <v>0</v>
      </c>
      <c r="DU737">
        <v>0</v>
      </c>
      <c r="DV737">
        <v>0</v>
      </c>
      <c r="DW737">
        <v>0</v>
      </c>
      <c r="DX737">
        <v>0</v>
      </c>
      <c r="DY737">
        <v>0</v>
      </c>
      <c r="DZ737">
        <v>0</v>
      </c>
      <c r="EA737">
        <v>0</v>
      </c>
      <c r="EB737">
        <v>0</v>
      </c>
      <c r="EC737">
        <v>0</v>
      </c>
      <c r="EE737" s="659"/>
      <c r="EF737" t="s">
        <v>1348</v>
      </c>
      <c r="EG737">
        <v>1</v>
      </c>
      <c r="EH737">
        <v>35</v>
      </c>
      <c r="EI737" s="216" t="str">
        <f t="shared" si="14"/>
        <v>LTQ100135</v>
      </c>
      <c r="EJ737">
        <v>0</v>
      </c>
      <c r="EK737">
        <v>0</v>
      </c>
      <c r="EL737">
        <v>0</v>
      </c>
      <c r="EM737">
        <v>0</v>
      </c>
      <c r="EN737">
        <v>0</v>
      </c>
      <c r="EO737">
        <v>0</v>
      </c>
      <c r="EP737">
        <v>0</v>
      </c>
      <c r="EQ737">
        <v>0</v>
      </c>
      <c r="ER737">
        <v>0</v>
      </c>
      <c r="ES737">
        <v>0</v>
      </c>
      <c r="ET737">
        <v>0</v>
      </c>
      <c r="EU737">
        <v>0</v>
      </c>
      <c r="EV737">
        <v>0</v>
      </c>
      <c r="EW737">
        <v>0</v>
      </c>
      <c r="EX737">
        <v>0</v>
      </c>
      <c r="EY737">
        <v>0</v>
      </c>
      <c r="EZ737">
        <v>0</v>
      </c>
      <c r="FA737">
        <v>0</v>
      </c>
      <c r="FB737">
        <v>0</v>
      </c>
      <c r="FC737">
        <v>0</v>
      </c>
      <c r="FD737">
        <v>0</v>
      </c>
      <c r="FE737">
        <v>0</v>
      </c>
      <c r="FF737">
        <v>0</v>
      </c>
      <c r="FG737">
        <v>0</v>
      </c>
      <c r="FH737">
        <v>0</v>
      </c>
      <c r="FI737">
        <v>0</v>
      </c>
      <c r="FJ737">
        <v>0</v>
      </c>
      <c r="FK737">
        <v>0</v>
      </c>
      <c r="FL737">
        <v>0</v>
      </c>
      <c r="FM737">
        <v>0</v>
      </c>
      <c r="FN737">
        <v>0</v>
      </c>
      <c r="FO737">
        <v>0</v>
      </c>
      <c r="FP737">
        <v>0</v>
      </c>
      <c r="FQ737">
        <v>0</v>
      </c>
      <c r="FR737">
        <v>0</v>
      </c>
      <c r="FS737">
        <v>0</v>
      </c>
      <c r="FT737">
        <v>0</v>
      </c>
      <c r="FU737">
        <v>0</v>
      </c>
      <c r="FV737">
        <v>0</v>
      </c>
      <c r="FW737">
        <v>0</v>
      </c>
      <c r="FX737">
        <v>0</v>
      </c>
      <c r="FY737">
        <v>0</v>
      </c>
      <c r="FZ737">
        <v>0</v>
      </c>
      <c r="GA737">
        <v>0</v>
      </c>
      <c r="GB737">
        <v>0</v>
      </c>
      <c r="GC737">
        <v>0</v>
      </c>
      <c r="GD737">
        <v>0</v>
      </c>
      <c r="GE737">
        <v>0</v>
      </c>
      <c r="GF737">
        <v>0</v>
      </c>
      <c r="GG737">
        <v>0</v>
      </c>
      <c r="GH737">
        <v>0</v>
      </c>
      <c r="GI737">
        <v>0</v>
      </c>
      <c r="GJ737">
        <v>0</v>
      </c>
      <c r="GK737">
        <v>0</v>
      </c>
      <c r="GL737">
        <v>0</v>
      </c>
      <c r="GM737">
        <v>0</v>
      </c>
      <c r="GN737">
        <v>0</v>
      </c>
      <c r="GO737">
        <v>0</v>
      </c>
      <c r="GP737">
        <v>0</v>
      </c>
      <c r="GQ737">
        <v>0</v>
      </c>
      <c r="GR737">
        <v>0</v>
      </c>
      <c r="GS737">
        <v>0</v>
      </c>
      <c r="GT737">
        <v>0</v>
      </c>
      <c r="GU737">
        <v>0</v>
      </c>
      <c r="GV737">
        <v>540906</v>
      </c>
      <c r="GW737">
        <v>0</v>
      </c>
      <c r="GX737">
        <v>0</v>
      </c>
      <c r="GY737">
        <v>0</v>
      </c>
      <c r="GZ737">
        <v>0</v>
      </c>
      <c r="HA737">
        <v>0</v>
      </c>
      <c r="HB737">
        <v>0</v>
      </c>
      <c r="HC737">
        <v>0</v>
      </c>
      <c r="HD737">
        <v>0</v>
      </c>
      <c r="HE737">
        <v>0</v>
      </c>
      <c r="HF737">
        <v>0</v>
      </c>
      <c r="HG737">
        <v>0</v>
      </c>
      <c r="HH737">
        <v>0</v>
      </c>
      <c r="HI737">
        <v>0</v>
      </c>
      <c r="HJ737">
        <v>0</v>
      </c>
      <c r="HK737">
        <v>0</v>
      </c>
      <c r="HL737">
        <v>0</v>
      </c>
      <c r="HM737">
        <v>0</v>
      </c>
      <c r="HN737">
        <v>0</v>
      </c>
      <c r="HO737">
        <v>0</v>
      </c>
      <c r="HP737">
        <v>0</v>
      </c>
      <c r="HQ737">
        <v>0</v>
      </c>
      <c r="HR737">
        <v>0</v>
      </c>
      <c r="HS737">
        <v>0</v>
      </c>
      <c r="HT737">
        <v>0</v>
      </c>
      <c r="HU737">
        <v>0</v>
      </c>
      <c r="HV737">
        <v>0</v>
      </c>
      <c r="HW737">
        <v>0</v>
      </c>
      <c r="HX737">
        <v>0</v>
      </c>
      <c r="HY737">
        <v>0</v>
      </c>
      <c r="HZ737">
        <v>0</v>
      </c>
      <c r="IA737">
        <v>0</v>
      </c>
      <c r="IB737">
        <v>0</v>
      </c>
      <c r="IC737">
        <v>0</v>
      </c>
      <c r="ID737">
        <v>0</v>
      </c>
      <c r="IE737">
        <v>0</v>
      </c>
      <c r="IF737">
        <v>0</v>
      </c>
      <c r="IG737">
        <v>0</v>
      </c>
      <c r="IH737">
        <v>0</v>
      </c>
      <c r="II737">
        <v>0</v>
      </c>
      <c r="IJ737">
        <v>0</v>
      </c>
      <c r="IK737">
        <v>0</v>
      </c>
      <c r="IL737">
        <v>0</v>
      </c>
      <c r="IM737">
        <v>0</v>
      </c>
      <c r="IN737">
        <v>0</v>
      </c>
      <c r="IO737">
        <v>0</v>
      </c>
      <c r="IP737">
        <v>0</v>
      </c>
    </row>
    <row r="738" spans="18:250" ht="16.5" hidden="1" customHeight="1">
      <c r="R738" s="659"/>
      <c r="S738" t="s">
        <v>1348</v>
      </c>
      <c r="T738">
        <v>1</v>
      </c>
      <c r="U738">
        <v>36</v>
      </c>
      <c r="V738" s="214" t="str">
        <f t="shared" si="13"/>
        <v>LTQ100136</v>
      </c>
      <c r="W738">
        <v>55651.199999999997</v>
      </c>
      <c r="X738">
        <v>111302.39999999999</v>
      </c>
      <c r="Y738">
        <v>166953.60000000001</v>
      </c>
      <c r="Z738">
        <v>222604.79999999999</v>
      </c>
      <c r="AA738">
        <v>278256</v>
      </c>
      <c r="AB738">
        <v>333907.20000000001</v>
      </c>
      <c r="AC738">
        <v>389558.4</v>
      </c>
      <c r="AD738">
        <v>445209.59999999998</v>
      </c>
      <c r="AE738">
        <v>500860.8</v>
      </c>
      <c r="AF738">
        <v>556512</v>
      </c>
      <c r="AG738">
        <v>556512</v>
      </c>
      <c r="AH738">
        <v>556512</v>
      </c>
      <c r="AI738">
        <v>556512</v>
      </c>
      <c r="AJ738">
        <v>556512</v>
      </c>
      <c r="AK738">
        <v>556512</v>
      </c>
      <c r="AL738">
        <v>556512</v>
      </c>
      <c r="AM738">
        <v>556512</v>
      </c>
      <c r="AN738">
        <v>556512</v>
      </c>
      <c r="AO738">
        <v>556512</v>
      </c>
      <c r="AP738">
        <v>556512</v>
      </c>
      <c r="AQ738">
        <v>556512</v>
      </c>
      <c r="AR738">
        <v>556512</v>
      </c>
      <c r="AS738">
        <v>556512</v>
      </c>
      <c r="AT738">
        <v>556512</v>
      </c>
      <c r="AU738">
        <v>556512</v>
      </c>
      <c r="AV738">
        <v>556512</v>
      </c>
      <c r="AW738">
        <v>556512</v>
      </c>
      <c r="AX738">
        <v>556512</v>
      </c>
      <c r="AY738">
        <v>556512</v>
      </c>
      <c r="AZ738">
        <v>556512</v>
      </c>
      <c r="BA738">
        <v>556512</v>
      </c>
      <c r="BB738">
        <v>556512</v>
      </c>
      <c r="BC738">
        <v>556512</v>
      </c>
      <c r="BD738">
        <v>556512</v>
      </c>
      <c r="BE738">
        <v>556512</v>
      </c>
      <c r="BF738">
        <v>556512</v>
      </c>
      <c r="BG738">
        <v>556512</v>
      </c>
      <c r="BH738">
        <v>556512</v>
      </c>
      <c r="BI738">
        <v>556512</v>
      </c>
      <c r="BJ738">
        <v>556512</v>
      </c>
      <c r="BK738">
        <v>556512</v>
      </c>
      <c r="BL738">
        <v>556512</v>
      </c>
      <c r="BM738">
        <v>556512</v>
      </c>
      <c r="BN738">
        <v>556512</v>
      </c>
      <c r="BO738">
        <v>556512</v>
      </c>
      <c r="BP738">
        <v>556512</v>
      </c>
      <c r="BQ738">
        <v>556512</v>
      </c>
      <c r="BR738">
        <v>556512</v>
      </c>
      <c r="BS738">
        <v>556512</v>
      </c>
      <c r="BT738">
        <v>556512</v>
      </c>
      <c r="BU738">
        <v>556512</v>
      </c>
      <c r="BV738">
        <v>556512</v>
      </c>
      <c r="BW738">
        <v>556512</v>
      </c>
      <c r="BX738">
        <v>556512</v>
      </c>
      <c r="BY738">
        <v>556512</v>
      </c>
      <c r="BZ738">
        <v>556512</v>
      </c>
      <c r="CA738">
        <v>556512</v>
      </c>
      <c r="CB738">
        <v>556512</v>
      </c>
      <c r="CC738">
        <v>556512</v>
      </c>
      <c r="CD738">
        <v>556512</v>
      </c>
      <c r="CE738">
        <v>556512</v>
      </c>
      <c r="CF738">
        <v>556512</v>
      </c>
      <c r="CG738">
        <v>556512</v>
      </c>
      <c r="CH738">
        <v>556512</v>
      </c>
      <c r="CI738">
        <v>0</v>
      </c>
      <c r="CJ738">
        <v>0</v>
      </c>
      <c r="CK738">
        <v>0</v>
      </c>
      <c r="CL738">
        <v>0</v>
      </c>
      <c r="CM738">
        <v>0</v>
      </c>
      <c r="CN738">
        <v>0</v>
      </c>
      <c r="CO738">
        <v>0</v>
      </c>
      <c r="CP738">
        <v>0</v>
      </c>
      <c r="CQ738">
        <v>0</v>
      </c>
      <c r="CR738">
        <v>0</v>
      </c>
      <c r="CS738">
        <v>0</v>
      </c>
      <c r="CT738">
        <v>0</v>
      </c>
      <c r="CU738">
        <v>0</v>
      </c>
      <c r="CV738">
        <v>0</v>
      </c>
      <c r="CW738">
        <v>0</v>
      </c>
      <c r="CX738">
        <v>0</v>
      </c>
      <c r="CY738">
        <v>0</v>
      </c>
      <c r="CZ738">
        <v>0</v>
      </c>
      <c r="DA738">
        <v>0</v>
      </c>
      <c r="DB738">
        <v>0</v>
      </c>
      <c r="DC738">
        <v>0</v>
      </c>
      <c r="DD738">
        <v>0</v>
      </c>
      <c r="DE738">
        <v>0</v>
      </c>
      <c r="DF738">
        <v>0</v>
      </c>
      <c r="DG738">
        <v>0</v>
      </c>
      <c r="DH738">
        <v>0</v>
      </c>
      <c r="DI738">
        <v>0</v>
      </c>
      <c r="DJ738">
        <v>0</v>
      </c>
      <c r="DK738">
        <v>0</v>
      </c>
      <c r="DL738">
        <v>0</v>
      </c>
      <c r="DM738">
        <v>0</v>
      </c>
      <c r="DN738">
        <v>0</v>
      </c>
      <c r="DO738">
        <v>0</v>
      </c>
      <c r="DP738">
        <v>0</v>
      </c>
      <c r="DQ738">
        <v>0</v>
      </c>
      <c r="DR738">
        <v>0</v>
      </c>
      <c r="DS738">
        <v>0</v>
      </c>
      <c r="DT738">
        <v>0</v>
      </c>
      <c r="DU738">
        <v>0</v>
      </c>
      <c r="DV738">
        <v>0</v>
      </c>
      <c r="DW738">
        <v>0</v>
      </c>
      <c r="DX738">
        <v>0</v>
      </c>
      <c r="DY738">
        <v>0</v>
      </c>
      <c r="DZ738">
        <v>0</v>
      </c>
      <c r="EA738">
        <v>0</v>
      </c>
      <c r="EB738">
        <v>0</v>
      </c>
      <c r="EC738">
        <v>0</v>
      </c>
      <c r="EE738" s="659"/>
      <c r="EF738" t="s">
        <v>1348</v>
      </c>
      <c r="EG738">
        <v>1</v>
      </c>
      <c r="EH738">
        <v>36</v>
      </c>
      <c r="EI738" s="216" t="str">
        <f t="shared" si="14"/>
        <v>LTQ100136</v>
      </c>
      <c r="EJ738">
        <v>0</v>
      </c>
      <c r="EK738">
        <v>0</v>
      </c>
      <c r="EL738">
        <v>0</v>
      </c>
      <c r="EM738">
        <v>0</v>
      </c>
      <c r="EN738">
        <v>0</v>
      </c>
      <c r="EO738">
        <v>0</v>
      </c>
      <c r="EP738">
        <v>0</v>
      </c>
      <c r="EQ738">
        <v>0</v>
      </c>
      <c r="ER738">
        <v>0</v>
      </c>
      <c r="ES738">
        <v>0</v>
      </c>
      <c r="ET738">
        <v>0</v>
      </c>
      <c r="EU738">
        <v>0</v>
      </c>
      <c r="EV738">
        <v>0</v>
      </c>
      <c r="EW738">
        <v>0</v>
      </c>
      <c r="EX738">
        <v>0</v>
      </c>
      <c r="EY738">
        <v>0</v>
      </c>
      <c r="EZ738">
        <v>0</v>
      </c>
      <c r="FA738">
        <v>0</v>
      </c>
      <c r="FB738">
        <v>0</v>
      </c>
      <c r="FC738">
        <v>0</v>
      </c>
      <c r="FD738">
        <v>0</v>
      </c>
      <c r="FE738">
        <v>0</v>
      </c>
      <c r="FF738">
        <v>0</v>
      </c>
      <c r="FG738">
        <v>0</v>
      </c>
      <c r="FH738">
        <v>0</v>
      </c>
      <c r="FI738">
        <v>0</v>
      </c>
      <c r="FJ738">
        <v>0</v>
      </c>
      <c r="FK738">
        <v>0</v>
      </c>
      <c r="FL738">
        <v>0</v>
      </c>
      <c r="FM738">
        <v>0</v>
      </c>
      <c r="FN738">
        <v>0</v>
      </c>
      <c r="FO738">
        <v>0</v>
      </c>
      <c r="FP738">
        <v>0</v>
      </c>
      <c r="FQ738">
        <v>0</v>
      </c>
      <c r="FR738">
        <v>0</v>
      </c>
      <c r="FS738">
        <v>0</v>
      </c>
      <c r="FT738">
        <v>0</v>
      </c>
      <c r="FU738">
        <v>0</v>
      </c>
      <c r="FV738">
        <v>0</v>
      </c>
      <c r="FW738">
        <v>0</v>
      </c>
      <c r="FX738">
        <v>0</v>
      </c>
      <c r="FY738">
        <v>0</v>
      </c>
      <c r="FZ738">
        <v>0</v>
      </c>
      <c r="GA738">
        <v>0</v>
      </c>
      <c r="GB738">
        <v>0</v>
      </c>
      <c r="GC738">
        <v>0</v>
      </c>
      <c r="GD738">
        <v>0</v>
      </c>
      <c r="GE738">
        <v>0</v>
      </c>
      <c r="GF738">
        <v>0</v>
      </c>
      <c r="GG738">
        <v>0</v>
      </c>
      <c r="GH738">
        <v>0</v>
      </c>
      <c r="GI738">
        <v>0</v>
      </c>
      <c r="GJ738">
        <v>0</v>
      </c>
      <c r="GK738">
        <v>0</v>
      </c>
      <c r="GL738">
        <v>0</v>
      </c>
      <c r="GM738">
        <v>0</v>
      </c>
      <c r="GN738">
        <v>0</v>
      </c>
      <c r="GO738">
        <v>0</v>
      </c>
      <c r="GP738">
        <v>0</v>
      </c>
      <c r="GQ738">
        <v>0</v>
      </c>
      <c r="GR738">
        <v>0</v>
      </c>
      <c r="GS738">
        <v>0</v>
      </c>
      <c r="GT738">
        <v>0</v>
      </c>
      <c r="GU738">
        <v>556512</v>
      </c>
      <c r="GV738">
        <v>0</v>
      </c>
      <c r="GW738">
        <v>0</v>
      </c>
      <c r="GX738">
        <v>0</v>
      </c>
      <c r="GY738">
        <v>0</v>
      </c>
      <c r="GZ738">
        <v>0</v>
      </c>
      <c r="HA738">
        <v>0</v>
      </c>
      <c r="HB738">
        <v>0</v>
      </c>
      <c r="HC738">
        <v>0</v>
      </c>
      <c r="HD738">
        <v>0</v>
      </c>
      <c r="HE738">
        <v>0</v>
      </c>
      <c r="HF738">
        <v>0</v>
      </c>
      <c r="HG738">
        <v>0</v>
      </c>
      <c r="HH738">
        <v>0</v>
      </c>
      <c r="HI738">
        <v>0</v>
      </c>
      <c r="HJ738">
        <v>0</v>
      </c>
      <c r="HK738">
        <v>0</v>
      </c>
      <c r="HL738">
        <v>0</v>
      </c>
      <c r="HM738">
        <v>0</v>
      </c>
      <c r="HN738">
        <v>0</v>
      </c>
      <c r="HO738">
        <v>0</v>
      </c>
      <c r="HP738">
        <v>0</v>
      </c>
      <c r="HQ738">
        <v>0</v>
      </c>
      <c r="HR738">
        <v>0</v>
      </c>
      <c r="HS738">
        <v>0</v>
      </c>
      <c r="HT738">
        <v>0</v>
      </c>
      <c r="HU738">
        <v>0</v>
      </c>
      <c r="HV738">
        <v>0</v>
      </c>
      <c r="HW738">
        <v>0</v>
      </c>
      <c r="HX738">
        <v>0</v>
      </c>
      <c r="HY738">
        <v>0</v>
      </c>
      <c r="HZ738">
        <v>0</v>
      </c>
      <c r="IA738">
        <v>0</v>
      </c>
      <c r="IB738">
        <v>0</v>
      </c>
      <c r="IC738">
        <v>0</v>
      </c>
      <c r="ID738">
        <v>0</v>
      </c>
      <c r="IE738">
        <v>0</v>
      </c>
      <c r="IF738">
        <v>0</v>
      </c>
      <c r="IG738">
        <v>0</v>
      </c>
      <c r="IH738">
        <v>0</v>
      </c>
      <c r="II738">
        <v>0</v>
      </c>
      <c r="IJ738">
        <v>0</v>
      </c>
      <c r="IK738">
        <v>0</v>
      </c>
      <c r="IL738">
        <v>0</v>
      </c>
      <c r="IM738">
        <v>0</v>
      </c>
      <c r="IN738">
        <v>0</v>
      </c>
      <c r="IO738">
        <v>0</v>
      </c>
      <c r="IP738">
        <v>0</v>
      </c>
    </row>
    <row r="739" spans="18:250" ht="16.5" hidden="1" customHeight="1">
      <c r="R739" s="659"/>
      <c r="S739" t="s">
        <v>1348</v>
      </c>
      <c r="T739">
        <v>1</v>
      </c>
      <c r="U739">
        <v>37</v>
      </c>
      <c r="V739" s="214" t="str">
        <f t="shared" si="13"/>
        <v>LTQ100137</v>
      </c>
      <c r="W739">
        <v>57222</v>
      </c>
      <c r="X739">
        <v>114444</v>
      </c>
      <c r="Y739">
        <v>171666</v>
      </c>
      <c r="Z739">
        <v>228888</v>
      </c>
      <c r="AA739">
        <v>286110</v>
      </c>
      <c r="AB739">
        <v>343332</v>
      </c>
      <c r="AC739">
        <v>400554</v>
      </c>
      <c r="AD739">
        <v>457776</v>
      </c>
      <c r="AE739">
        <v>514998</v>
      </c>
      <c r="AF739">
        <v>572220</v>
      </c>
      <c r="AG739">
        <v>572220</v>
      </c>
      <c r="AH739">
        <v>572220</v>
      </c>
      <c r="AI739">
        <v>572220</v>
      </c>
      <c r="AJ739">
        <v>572220</v>
      </c>
      <c r="AK739">
        <v>572220</v>
      </c>
      <c r="AL739">
        <v>572220</v>
      </c>
      <c r="AM739">
        <v>572220</v>
      </c>
      <c r="AN739">
        <v>572220</v>
      </c>
      <c r="AO739">
        <v>572220</v>
      </c>
      <c r="AP739">
        <v>572220</v>
      </c>
      <c r="AQ739">
        <v>572220</v>
      </c>
      <c r="AR739">
        <v>572220</v>
      </c>
      <c r="AS739">
        <v>572220</v>
      </c>
      <c r="AT739">
        <v>572220</v>
      </c>
      <c r="AU739">
        <v>572220</v>
      </c>
      <c r="AV739">
        <v>572220</v>
      </c>
      <c r="AW739">
        <v>572220</v>
      </c>
      <c r="AX739">
        <v>572220</v>
      </c>
      <c r="AY739">
        <v>572220</v>
      </c>
      <c r="AZ739">
        <v>572220</v>
      </c>
      <c r="BA739">
        <v>572220</v>
      </c>
      <c r="BB739">
        <v>572220</v>
      </c>
      <c r="BC739">
        <v>572220</v>
      </c>
      <c r="BD739">
        <v>572220</v>
      </c>
      <c r="BE739">
        <v>572220</v>
      </c>
      <c r="BF739">
        <v>572220</v>
      </c>
      <c r="BG739">
        <v>572220</v>
      </c>
      <c r="BH739">
        <v>572220</v>
      </c>
      <c r="BI739">
        <v>572220</v>
      </c>
      <c r="BJ739">
        <v>572220</v>
      </c>
      <c r="BK739">
        <v>572220</v>
      </c>
      <c r="BL739">
        <v>572220</v>
      </c>
      <c r="BM739">
        <v>572220</v>
      </c>
      <c r="BN739">
        <v>572220</v>
      </c>
      <c r="BO739">
        <v>572220</v>
      </c>
      <c r="BP739">
        <v>572220</v>
      </c>
      <c r="BQ739">
        <v>572220</v>
      </c>
      <c r="BR739">
        <v>572220</v>
      </c>
      <c r="BS739">
        <v>572220</v>
      </c>
      <c r="BT739">
        <v>572220</v>
      </c>
      <c r="BU739">
        <v>572220</v>
      </c>
      <c r="BV739">
        <v>572220</v>
      </c>
      <c r="BW739">
        <v>572220</v>
      </c>
      <c r="BX739">
        <v>572220</v>
      </c>
      <c r="BY739">
        <v>572220</v>
      </c>
      <c r="BZ739">
        <v>572220</v>
      </c>
      <c r="CA739">
        <v>572220</v>
      </c>
      <c r="CB739">
        <v>572220</v>
      </c>
      <c r="CC739">
        <v>572220</v>
      </c>
      <c r="CD739">
        <v>572220</v>
      </c>
      <c r="CE739">
        <v>572220</v>
      </c>
      <c r="CF739">
        <v>572220</v>
      </c>
      <c r="CG739">
        <v>572220</v>
      </c>
      <c r="CH739">
        <v>0</v>
      </c>
      <c r="CI739">
        <v>0</v>
      </c>
      <c r="CJ739">
        <v>0</v>
      </c>
      <c r="CK739">
        <v>0</v>
      </c>
      <c r="CL739">
        <v>0</v>
      </c>
      <c r="CM739">
        <v>0</v>
      </c>
      <c r="CN739">
        <v>0</v>
      </c>
      <c r="CO739">
        <v>0</v>
      </c>
      <c r="CP739">
        <v>0</v>
      </c>
      <c r="CQ739">
        <v>0</v>
      </c>
      <c r="CR739">
        <v>0</v>
      </c>
      <c r="CS739">
        <v>0</v>
      </c>
      <c r="CT739">
        <v>0</v>
      </c>
      <c r="CU739">
        <v>0</v>
      </c>
      <c r="CV739">
        <v>0</v>
      </c>
      <c r="CW739">
        <v>0</v>
      </c>
      <c r="CX739">
        <v>0</v>
      </c>
      <c r="CY739">
        <v>0</v>
      </c>
      <c r="CZ739">
        <v>0</v>
      </c>
      <c r="DA739">
        <v>0</v>
      </c>
      <c r="DB739">
        <v>0</v>
      </c>
      <c r="DC739">
        <v>0</v>
      </c>
      <c r="DD739">
        <v>0</v>
      </c>
      <c r="DE739">
        <v>0</v>
      </c>
      <c r="DF739">
        <v>0</v>
      </c>
      <c r="DG739">
        <v>0</v>
      </c>
      <c r="DH739">
        <v>0</v>
      </c>
      <c r="DI739">
        <v>0</v>
      </c>
      <c r="DJ739">
        <v>0</v>
      </c>
      <c r="DK739">
        <v>0</v>
      </c>
      <c r="DL739">
        <v>0</v>
      </c>
      <c r="DM739">
        <v>0</v>
      </c>
      <c r="DN739">
        <v>0</v>
      </c>
      <c r="DO739">
        <v>0</v>
      </c>
      <c r="DP739">
        <v>0</v>
      </c>
      <c r="DQ739">
        <v>0</v>
      </c>
      <c r="DR739">
        <v>0</v>
      </c>
      <c r="DS739">
        <v>0</v>
      </c>
      <c r="DT739">
        <v>0</v>
      </c>
      <c r="DU739">
        <v>0</v>
      </c>
      <c r="DV739">
        <v>0</v>
      </c>
      <c r="DW739">
        <v>0</v>
      </c>
      <c r="DX739">
        <v>0</v>
      </c>
      <c r="DY739">
        <v>0</v>
      </c>
      <c r="DZ739">
        <v>0</v>
      </c>
      <c r="EA739">
        <v>0</v>
      </c>
      <c r="EB739">
        <v>0</v>
      </c>
      <c r="EC739">
        <v>0</v>
      </c>
      <c r="EE739" s="659"/>
      <c r="EF739" t="s">
        <v>1348</v>
      </c>
      <c r="EG739">
        <v>1</v>
      </c>
      <c r="EH739">
        <v>37</v>
      </c>
      <c r="EI739" s="216" t="str">
        <f t="shared" si="14"/>
        <v>LTQ100137</v>
      </c>
      <c r="EJ739">
        <v>0</v>
      </c>
      <c r="EK739">
        <v>0</v>
      </c>
      <c r="EL739">
        <v>0</v>
      </c>
      <c r="EM739">
        <v>0</v>
      </c>
      <c r="EN739">
        <v>0</v>
      </c>
      <c r="EO739">
        <v>0</v>
      </c>
      <c r="EP739">
        <v>0</v>
      </c>
      <c r="EQ739">
        <v>0</v>
      </c>
      <c r="ER739">
        <v>0</v>
      </c>
      <c r="ES739">
        <v>0</v>
      </c>
      <c r="ET739">
        <v>0</v>
      </c>
      <c r="EU739">
        <v>0</v>
      </c>
      <c r="EV739">
        <v>0</v>
      </c>
      <c r="EW739">
        <v>0</v>
      </c>
      <c r="EX739">
        <v>0</v>
      </c>
      <c r="EY739">
        <v>0</v>
      </c>
      <c r="EZ739">
        <v>0</v>
      </c>
      <c r="FA739">
        <v>0</v>
      </c>
      <c r="FB739">
        <v>0</v>
      </c>
      <c r="FC739">
        <v>0</v>
      </c>
      <c r="FD739">
        <v>0</v>
      </c>
      <c r="FE739">
        <v>0</v>
      </c>
      <c r="FF739">
        <v>0</v>
      </c>
      <c r="FG739">
        <v>0</v>
      </c>
      <c r="FH739">
        <v>0</v>
      </c>
      <c r="FI739">
        <v>0</v>
      </c>
      <c r="FJ739">
        <v>0</v>
      </c>
      <c r="FK739">
        <v>0</v>
      </c>
      <c r="FL739">
        <v>0</v>
      </c>
      <c r="FM739">
        <v>0</v>
      </c>
      <c r="FN739">
        <v>0</v>
      </c>
      <c r="FO739">
        <v>0</v>
      </c>
      <c r="FP739">
        <v>0</v>
      </c>
      <c r="FQ739">
        <v>0</v>
      </c>
      <c r="FR739">
        <v>0</v>
      </c>
      <c r="FS739">
        <v>0</v>
      </c>
      <c r="FT739">
        <v>0</v>
      </c>
      <c r="FU739">
        <v>0</v>
      </c>
      <c r="FV739">
        <v>0</v>
      </c>
      <c r="FW739">
        <v>0</v>
      </c>
      <c r="FX739">
        <v>0</v>
      </c>
      <c r="FY739">
        <v>0</v>
      </c>
      <c r="FZ739">
        <v>0</v>
      </c>
      <c r="GA739">
        <v>0</v>
      </c>
      <c r="GB739">
        <v>0</v>
      </c>
      <c r="GC739">
        <v>0</v>
      </c>
      <c r="GD739">
        <v>0</v>
      </c>
      <c r="GE739">
        <v>0</v>
      </c>
      <c r="GF739">
        <v>0</v>
      </c>
      <c r="GG739">
        <v>0</v>
      </c>
      <c r="GH739">
        <v>0</v>
      </c>
      <c r="GI739">
        <v>0</v>
      </c>
      <c r="GJ739">
        <v>0</v>
      </c>
      <c r="GK739">
        <v>0</v>
      </c>
      <c r="GL739">
        <v>0</v>
      </c>
      <c r="GM739">
        <v>0</v>
      </c>
      <c r="GN739">
        <v>0</v>
      </c>
      <c r="GO739">
        <v>0</v>
      </c>
      <c r="GP739">
        <v>0</v>
      </c>
      <c r="GQ739">
        <v>0</v>
      </c>
      <c r="GR739">
        <v>0</v>
      </c>
      <c r="GS739">
        <v>0</v>
      </c>
      <c r="GT739">
        <v>572220</v>
      </c>
      <c r="GU739">
        <v>0</v>
      </c>
      <c r="GV739">
        <v>0</v>
      </c>
      <c r="GW739">
        <v>0</v>
      </c>
      <c r="GX739">
        <v>0</v>
      </c>
      <c r="GY739">
        <v>0</v>
      </c>
      <c r="GZ739">
        <v>0</v>
      </c>
      <c r="HA739">
        <v>0</v>
      </c>
      <c r="HB739">
        <v>0</v>
      </c>
      <c r="HC739">
        <v>0</v>
      </c>
      <c r="HD739">
        <v>0</v>
      </c>
      <c r="HE739">
        <v>0</v>
      </c>
      <c r="HF739">
        <v>0</v>
      </c>
      <c r="HG739">
        <v>0</v>
      </c>
      <c r="HH739">
        <v>0</v>
      </c>
      <c r="HI739">
        <v>0</v>
      </c>
      <c r="HJ739">
        <v>0</v>
      </c>
      <c r="HK739">
        <v>0</v>
      </c>
      <c r="HL739">
        <v>0</v>
      </c>
      <c r="HM739">
        <v>0</v>
      </c>
      <c r="HN739">
        <v>0</v>
      </c>
      <c r="HO739">
        <v>0</v>
      </c>
      <c r="HP739">
        <v>0</v>
      </c>
      <c r="HQ739">
        <v>0</v>
      </c>
      <c r="HR739">
        <v>0</v>
      </c>
      <c r="HS739">
        <v>0</v>
      </c>
      <c r="HT739">
        <v>0</v>
      </c>
      <c r="HU739">
        <v>0</v>
      </c>
      <c r="HV739">
        <v>0</v>
      </c>
      <c r="HW739">
        <v>0</v>
      </c>
      <c r="HX739">
        <v>0</v>
      </c>
      <c r="HY739">
        <v>0</v>
      </c>
      <c r="HZ739">
        <v>0</v>
      </c>
      <c r="IA739">
        <v>0</v>
      </c>
      <c r="IB739">
        <v>0</v>
      </c>
      <c r="IC739">
        <v>0</v>
      </c>
      <c r="ID739">
        <v>0</v>
      </c>
      <c r="IE739">
        <v>0</v>
      </c>
      <c r="IF739">
        <v>0</v>
      </c>
      <c r="IG739">
        <v>0</v>
      </c>
      <c r="IH739">
        <v>0</v>
      </c>
      <c r="II739">
        <v>0</v>
      </c>
      <c r="IJ739">
        <v>0</v>
      </c>
      <c r="IK739">
        <v>0</v>
      </c>
      <c r="IL739">
        <v>0</v>
      </c>
      <c r="IM739">
        <v>0</v>
      </c>
      <c r="IN739">
        <v>0</v>
      </c>
      <c r="IO739">
        <v>0</v>
      </c>
      <c r="IP739">
        <v>0</v>
      </c>
    </row>
    <row r="740" spans="18:250" ht="16.5" hidden="1" customHeight="1">
      <c r="R740" s="659"/>
      <c r="S740" t="s">
        <v>1348</v>
      </c>
      <c r="T740">
        <v>1</v>
      </c>
      <c r="U740">
        <v>38</v>
      </c>
      <c r="V740" s="214" t="str">
        <f t="shared" si="13"/>
        <v>LTQ100138</v>
      </c>
      <c r="W740">
        <v>58782.6</v>
      </c>
      <c r="X740">
        <v>117565.2</v>
      </c>
      <c r="Y740">
        <v>176347.8</v>
      </c>
      <c r="Z740">
        <v>235130.4</v>
      </c>
      <c r="AA740">
        <v>293913</v>
      </c>
      <c r="AB740">
        <v>352695.6</v>
      </c>
      <c r="AC740">
        <v>411478.2</v>
      </c>
      <c r="AD740">
        <v>470260.8</v>
      </c>
      <c r="AE740">
        <v>529043.4</v>
      </c>
      <c r="AF740">
        <v>587826</v>
      </c>
      <c r="AG740">
        <v>587826</v>
      </c>
      <c r="AH740">
        <v>587826</v>
      </c>
      <c r="AI740">
        <v>587826</v>
      </c>
      <c r="AJ740">
        <v>587826</v>
      </c>
      <c r="AK740">
        <v>587826</v>
      </c>
      <c r="AL740">
        <v>587826</v>
      </c>
      <c r="AM740">
        <v>587826</v>
      </c>
      <c r="AN740">
        <v>587826</v>
      </c>
      <c r="AO740">
        <v>587826</v>
      </c>
      <c r="AP740">
        <v>587826</v>
      </c>
      <c r="AQ740">
        <v>587826</v>
      </c>
      <c r="AR740">
        <v>587826</v>
      </c>
      <c r="AS740">
        <v>587826</v>
      </c>
      <c r="AT740">
        <v>587826</v>
      </c>
      <c r="AU740">
        <v>587826</v>
      </c>
      <c r="AV740">
        <v>587826</v>
      </c>
      <c r="AW740">
        <v>587826</v>
      </c>
      <c r="AX740">
        <v>587826</v>
      </c>
      <c r="AY740">
        <v>587826</v>
      </c>
      <c r="AZ740">
        <v>587826</v>
      </c>
      <c r="BA740">
        <v>587826</v>
      </c>
      <c r="BB740">
        <v>587826</v>
      </c>
      <c r="BC740">
        <v>587826</v>
      </c>
      <c r="BD740">
        <v>587826</v>
      </c>
      <c r="BE740">
        <v>587826</v>
      </c>
      <c r="BF740">
        <v>587826</v>
      </c>
      <c r="BG740">
        <v>587826</v>
      </c>
      <c r="BH740">
        <v>587826</v>
      </c>
      <c r="BI740">
        <v>587826</v>
      </c>
      <c r="BJ740">
        <v>587826</v>
      </c>
      <c r="BK740">
        <v>587826</v>
      </c>
      <c r="BL740">
        <v>587826</v>
      </c>
      <c r="BM740">
        <v>587826</v>
      </c>
      <c r="BN740">
        <v>587826</v>
      </c>
      <c r="BO740">
        <v>587826</v>
      </c>
      <c r="BP740">
        <v>587826</v>
      </c>
      <c r="BQ740">
        <v>587826</v>
      </c>
      <c r="BR740">
        <v>587826</v>
      </c>
      <c r="BS740">
        <v>587826</v>
      </c>
      <c r="BT740">
        <v>587826</v>
      </c>
      <c r="BU740">
        <v>587826</v>
      </c>
      <c r="BV740">
        <v>587826</v>
      </c>
      <c r="BW740">
        <v>587826</v>
      </c>
      <c r="BX740">
        <v>587826</v>
      </c>
      <c r="BY740">
        <v>587826</v>
      </c>
      <c r="BZ740">
        <v>587826</v>
      </c>
      <c r="CA740">
        <v>587826</v>
      </c>
      <c r="CB740">
        <v>587826</v>
      </c>
      <c r="CC740">
        <v>587826</v>
      </c>
      <c r="CD740">
        <v>587826</v>
      </c>
      <c r="CE740">
        <v>587826</v>
      </c>
      <c r="CF740">
        <v>587826</v>
      </c>
      <c r="CG740">
        <v>0</v>
      </c>
      <c r="CH740">
        <v>0</v>
      </c>
      <c r="CI740">
        <v>0</v>
      </c>
      <c r="CJ740">
        <v>0</v>
      </c>
      <c r="CK740">
        <v>0</v>
      </c>
      <c r="CL740">
        <v>0</v>
      </c>
      <c r="CM740">
        <v>0</v>
      </c>
      <c r="CN740">
        <v>0</v>
      </c>
      <c r="CO740">
        <v>0</v>
      </c>
      <c r="CP740">
        <v>0</v>
      </c>
      <c r="CQ740">
        <v>0</v>
      </c>
      <c r="CR740">
        <v>0</v>
      </c>
      <c r="CS740">
        <v>0</v>
      </c>
      <c r="CT740">
        <v>0</v>
      </c>
      <c r="CU740">
        <v>0</v>
      </c>
      <c r="CV740">
        <v>0</v>
      </c>
      <c r="CW740">
        <v>0</v>
      </c>
      <c r="CX740">
        <v>0</v>
      </c>
      <c r="CY740">
        <v>0</v>
      </c>
      <c r="CZ740">
        <v>0</v>
      </c>
      <c r="DA740">
        <v>0</v>
      </c>
      <c r="DB740">
        <v>0</v>
      </c>
      <c r="DC740">
        <v>0</v>
      </c>
      <c r="DD740">
        <v>0</v>
      </c>
      <c r="DE740">
        <v>0</v>
      </c>
      <c r="DF740">
        <v>0</v>
      </c>
      <c r="DG740">
        <v>0</v>
      </c>
      <c r="DH740">
        <v>0</v>
      </c>
      <c r="DI740">
        <v>0</v>
      </c>
      <c r="DJ740">
        <v>0</v>
      </c>
      <c r="DK740">
        <v>0</v>
      </c>
      <c r="DL740">
        <v>0</v>
      </c>
      <c r="DM740">
        <v>0</v>
      </c>
      <c r="DN740">
        <v>0</v>
      </c>
      <c r="DO740">
        <v>0</v>
      </c>
      <c r="DP740">
        <v>0</v>
      </c>
      <c r="DQ740">
        <v>0</v>
      </c>
      <c r="DR740">
        <v>0</v>
      </c>
      <c r="DS740">
        <v>0</v>
      </c>
      <c r="DT740">
        <v>0</v>
      </c>
      <c r="DU740">
        <v>0</v>
      </c>
      <c r="DV740">
        <v>0</v>
      </c>
      <c r="DW740">
        <v>0</v>
      </c>
      <c r="DX740">
        <v>0</v>
      </c>
      <c r="DY740">
        <v>0</v>
      </c>
      <c r="DZ740">
        <v>0</v>
      </c>
      <c r="EA740">
        <v>0</v>
      </c>
      <c r="EB740">
        <v>0</v>
      </c>
      <c r="EC740">
        <v>0</v>
      </c>
      <c r="EE740" s="659"/>
      <c r="EF740" t="s">
        <v>1348</v>
      </c>
      <c r="EG740">
        <v>1</v>
      </c>
      <c r="EH740">
        <v>38</v>
      </c>
      <c r="EI740" s="216" t="str">
        <f t="shared" si="14"/>
        <v>LTQ100138</v>
      </c>
      <c r="EJ740">
        <v>0</v>
      </c>
      <c r="EK740">
        <v>0</v>
      </c>
      <c r="EL740">
        <v>0</v>
      </c>
      <c r="EM740">
        <v>0</v>
      </c>
      <c r="EN740">
        <v>0</v>
      </c>
      <c r="EO740">
        <v>0</v>
      </c>
      <c r="EP740">
        <v>0</v>
      </c>
      <c r="EQ740">
        <v>0</v>
      </c>
      <c r="ER740">
        <v>0</v>
      </c>
      <c r="ES740">
        <v>0</v>
      </c>
      <c r="ET740">
        <v>0</v>
      </c>
      <c r="EU740">
        <v>0</v>
      </c>
      <c r="EV740">
        <v>0</v>
      </c>
      <c r="EW740">
        <v>0</v>
      </c>
      <c r="EX740">
        <v>0</v>
      </c>
      <c r="EY740">
        <v>0</v>
      </c>
      <c r="EZ740">
        <v>0</v>
      </c>
      <c r="FA740">
        <v>0</v>
      </c>
      <c r="FB740">
        <v>0</v>
      </c>
      <c r="FC740">
        <v>0</v>
      </c>
      <c r="FD740">
        <v>0</v>
      </c>
      <c r="FE740">
        <v>0</v>
      </c>
      <c r="FF740">
        <v>0</v>
      </c>
      <c r="FG740">
        <v>0</v>
      </c>
      <c r="FH740">
        <v>0</v>
      </c>
      <c r="FI740">
        <v>0</v>
      </c>
      <c r="FJ740">
        <v>0</v>
      </c>
      <c r="FK740">
        <v>0</v>
      </c>
      <c r="FL740">
        <v>0</v>
      </c>
      <c r="FM740">
        <v>0</v>
      </c>
      <c r="FN740">
        <v>0</v>
      </c>
      <c r="FO740">
        <v>0</v>
      </c>
      <c r="FP740">
        <v>0</v>
      </c>
      <c r="FQ740">
        <v>0</v>
      </c>
      <c r="FR740">
        <v>0</v>
      </c>
      <c r="FS740">
        <v>0</v>
      </c>
      <c r="FT740">
        <v>0</v>
      </c>
      <c r="FU740">
        <v>0</v>
      </c>
      <c r="FV740">
        <v>0</v>
      </c>
      <c r="FW740">
        <v>0</v>
      </c>
      <c r="FX740">
        <v>0</v>
      </c>
      <c r="FY740">
        <v>0</v>
      </c>
      <c r="FZ740">
        <v>0</v>
      </c>
      <c r="GA740">
        <v>0</v>
      </c>
      <c r="GB740">
        <v>0</v>
      </c>
      <c r="GC740">
        <v>0</v>
      </c>
      <c r="GD740">
        <v>0</v>
      </c>
      <c r="GE740">
        <v>0</v>
      </c>
      <c r="GF740">
        <v>0</v>
      </c>
      <c r="GG740">
        <v>0</v>
      </c>
      <c r="GH740">
        <v>0</v>
      </c>
      <c r="GI740">
        <v>0</v>
      </c>
      <c r="GJ740">
        <v>0</v>
      </c>
      <c r="GK740">
        <v>0</v>
      </c>
      <c r="GL740">
        <v>0</v>
      </c>
      <c r="GM740">
        <v>0</v>
      </c>
      <c r="GN740">
        <v>0</v>
      </c>
      <c r="GO740">
        <v>0</v>
      </c>
      <c r="GP740">
        <v>0</v>
      </c>
      <c r="GQ740">
        <v>0</v>
      </c>
      <c r="GR740">
        <v>0</v>
      </c>
      <c r="GS740">
        <v>587826</v>
      </c>
      <c r="GT740">
        <v>0</v>
      </c>
      <c r="GU740">
        <v>0</v>
      </c>
      <c r="GV740">
        <v>0</v>
      </c>
      <c r="GW740">
        <v>0</v>
      </c>
      <c r="GX740">
        <v>0</v>
      </c>
      <c r="GY740">
        <v>0</v>
      </c>
      <c r="GZ740">
        <v>0</v>
      </c>
      <c r="HA740">
        <v>0</v>
      </c>
      <c r="HB740">
        <v>0</v>
      </c>
      <c r="HC740">
        <v>0</v>
      </c>
      <c r="HD740">
        <v>0</v>
      </c>
      <c r="HE740">
        <v>0</v>
      </c>
      <c r="HF740">
        <v>0</v>
      </c>
      <c r="HG740">
        <v>0</v>
      </c>
      <c r="HH740">
        <v>0</v>
      </c>
      <c r="HI740">
        <v>0</v>
      </c>
      <c r="HJ740">
        <v>0</v>
      </c>
      <c r="HK740">
        <v>0</v>
      </c>
      <c r="HL740">
        <v>0</v>
      </c>
      <c r="HM740">
        <v>0</v>
      </c>
      <c r="HN740">
        <v>0</v>
      </c>
      <c r="HO740">
        <v>0</v>
      </c>
      <c r="HP740">
        <v>0</v>
      </c>
      <c r="HQ740">
        <v>0</v>
      </c>
      <c r="HR740">
        <v>0</v>
      </c>
      <c r="HS740">
        <v>0</v>
      </c>
      <c r="HT740">
        <v>0</v>
      </c>
      <c r="HU740">
        <v>0</v>
      </c>
      <c r="HV740">
        <v>0</v>
      </c>
      <c r="HW740">
        <v>0</v>
      </c>
      <c r="HX740">
        <v>0</v>
      </c>
      <c r="HY740">
        <v>0</v>
      </c>
      <c r="HZ740">
        <v>0</v>
      </c>
      <c r="IA740">
        <v>0</v>
      </c>
      <c r="IB740">
        <v>0</v>
      </c>
      <c r="IC740">
        <v>0</v>
      </c>
      <c r="ID740">
        <v>0</v>
      </c>
      <c r="IE740">
        <v>0</v>
      </c>
      <c r="IF740">
        <v>0</v>
      </c>
      <c r="IG740">
        <v>0</v>
      </c>
      <c r="IH740">
        <v>0</v>
      </c>
      <c r="II740">
        <v>0</v>
      </c>
      <c r="IJ740">
        <v>0</v>
      </c>
      <c r="IK740">
        <v>0</v>
      </c>
      <c r="IL740">
        <v>0</v>
      </c>
      <c r="IM740">
        <v>0</v>
      </c>
      <c r="IN740">
        <v>0</v>
      </c>
      <c r="IO740">
        <v>0</v>
      </c>
      <c r="IP740">
        <v>0</v>
      </c>
    </row>
    <row r="741" spans="18:250" ht="16.5" hidden="1" customHeight="1">
      <c r="R741" s="659"/>
      <c r="S741" t="s">
        <v>1348</v>
      </c>
      <c r="T741">
        <v>1</v>
      </c>
      <c r="U741">
        <v>39</v>
      </c>
      <c r="V741" s="214" t="str">
        <f t="shared" si="13"/>
        <v>LTQ100139</v>
      </c>
      <c r="W741">
        <v>60241.2</v>
      </c>
      <c r="X741">
        <v>120482.4</v>
      </c>
      <c r="Y741">
        <v>180723.6</v>
      </c>
      <c r="Z741">
        <v>240964.8</v>
      </c>
      <c r="AA741">
        <v>301206</v>
      </c>
      <c r="AB741">
        <v>361447.2</v>
      </c>
      <c r="AC741">
        <v>421688.4</v>
      </c>
      <c r="AD741">
        <v>481929.6</v>
      </c>
      <c r="AE741">
        <v>542170.80000000005</v>
      </c>
      <c r="AF741">
        <v>602412</v>
      </c>
      <c r="AG741">
        <v>602412</v>
      </c>
      <c r="AH741">
        <v>602412</v>
      </c>
      <c r="AI741">
        <v>602412</v>
      </c>
      <c r="AJ741">
        <v>602412</v>
      </c>
      <c r="AK741">
        <v>602412</v>
      </c>
      <c r="AL741">
        <v>602412</v>
      </c>
      <c r="AM741">
        <v>602412</v>
      </c>
      <c r="AN741">
        <v>602412</v>
      </c>
      <c r="AO741">
        <v>602412</v>
      </c>
      <c r="AP741">
        <v>602412</v>
      </c>
      <c r="AQ741">
        <v>602412</v>
      </c>
      <c r="AR741">
        <v>602412</v>
      </c>
      <c r="AS741">
        <v>602412</v>
      </c>
      <c r="AT741">
        <v>602412</v>
      </c>
      <c r="AU741">
        <v>602412</v>
      </c>
      <c r="AV741">
        <v>602412</v>
      </c>
      <c r="AW741">
        <v>602412</v>
      </c>
      <c r="AX741">
        <v>602412</v>
      </c>
      <c r="AY741">
        <v>602412</v>
      </c>
      <c r="AZ741">
        <v>602412</v>
      </c>
      <c r="BA741">
        <v>602412</v>
      </c>
      <c r="BB741">
        <v>602412</v>
      </c>
      <c r="BC741">
        <v>602412</v>
      </c>
      <c r="BD741">
        <v>602412</v>
      </c>
      <c r="BE741">
        <v>602412</v>
      </c>
      <c r="BF741">
        <v>602412</v>
      </c>
      <c r="BG741">
        <v>602412</v>
      </c>
      <c r="BH741">
        <v>602412</v>
      </c>
      <c r="BI741">
        <v>602412</v>
      </c>
      <c r="BJ741">
        <v>602412</v>
      </c>
      <c r="BK741">
        <v>602412</v>
      </c>
      <c r="BL741">
        <v>602412</v>
      </c>
      <c r="BM741">
        <v>602412</v>
      </c>
      <c r="BN741">
        <v>602412</v>
      </c>
      <c r="BO741">
        <v>602412</v>
      </c>
      <c r="BP741">
        <v>602412</v>
      </c>
      <c r="BQ741">
        <v>602412</v>
      </c>
      <c r="BR741">
        <v>602412</v>
      </c>
      <c r="BS741">
        <v>602412</v>
      </c>
      <c r="BT741">
        <v>602412</v>
      </c>
      <c r="BU741">
        <v>602412</v>
      </c>
      <c r="BV741">
        <v>602412</v>
      </c>
      <c r="BW741">
        <v>602412</v>
      </c>
      <c r="BX741">
        <v>602412</v>
      </c>
      <c r="BY741">
        <v>602412</v>
      </c>
      <c r="BZ741">
        <v>602412</v>
      </c>
      <c r="CA741">
        <v>602412</v>
      </c>
      <c r="CB741">
        <v>602412</v>
      </c>
      <c r="CC741">
        <v>602412</v>
      </c>
      <c r="CD741">
        <v>602412</v>
      </c>
      <c r="CE741">
        <v>602412</v>
      </c>
      <c r="CF741">
        <v>0</v>
      </c>
      <c r="CG741">
        <v>0</v>
      </c>
      <c r="CH741">
        <v>0</v>
      </c>
      <c r="CI741">
        <v>0</v>
      </c>
      <c r="CJ741">
        <v>0</v>
      </c>
      <c r="CK741">
        <v>0</v>
      </c>
      <c r="CL741">
        <v>0</v>
      </c>
      <c r="CM741">
        <v>0</v>
      </c>
      <c r="CN741">
        <v>0</v>
      </c>
      <c r="CO741">
        <v>0</v>
      </c>
      <c r="CP741">
        <v>0</v>
      </c>
      <c r="CQ741">
        <v>0</v>
      </c>
      <c r="CR741">
        <v>0</v>
      </c>
      <c r="CS741">
        <v>0</v>
      </c>
      <c r="CT741">
        <v>0</v>
      </c>
      <c r="CU741">
        <v>0</v>
      </c>
      <c r="CV741">
        <v>0</v>
      </c>
      <c r="CW741">
        <v>0</v>
      </c>
      <c r="CX741">
        <v>0</v>
      </c>
      <c r="CY741">
        <v>0</v>
      </c>
      <c r="CZ741">
        <v>0</v>
      </c>
      <c r="DA741">
        <v>0</v>
      </c>
      <c r="DB741">
        <v>0</v>
      </c>
      <c r="DC741">
        <v>0</v>
      </c>
      <c r="DD741">
        <v>0</v>
      </c>
      <c r="DE741">
        <v>0</v>
      </c>
      <c r="DF741">
        <v>0</v>
      </c>
      <c r="DG741">
        <v>0</v>
      </c>
      <c r="DH741">
        <v>0</v>
      </c>
      <c r="DI741">
        <v>0</v>
      </c>
      <c r="DJ741">
        <v>0</v>
      </c>
      <c r="DK741">
        <v>0</v>
      </c>
      <c r="DL741">
        <v>0</v>
      </c>
      <c r="DM741">
        <v>0</v>
      </c>
      <c r="DN741">
        <v>0</v>
      </c>
      <c r="DO741">
        <v>0</v>
      </c>
      <c r="DP741">
        <v>0</v>
      </c>
      <c r="DQ741">
        <v>0</v>
      </c>
      <c r="DR741">
        <v>0</v>
      </c>
      <c r="DS741">
        <v>0</v>
      </c>
      <c r="DT741">
        <v>0</v>
      </c>
      <c r="DU741">
        <v>0</v>
      </c>
      <c r="DV741">
        <v>0</v>
      </c>
      <c r="DW741">
        <v>0</v>
      </c>
      <c r="DX741">
        <v>0</v>
      </c>
      <c r="DY741">
        <v>0</v>
      </c>
      <c r="DZ741">
        <v>0</v>
      </c>
      <c r="EA741">
        <v>0</v>
      </c>
      <c r="EB741">
        <v>0</v>
      </c>
      <c r="EC741">
        <v>0</v>
      </c>
      <c r="EE741" s="659"/>
      <c r="EF741" t="s">
        <v>1348</v>
      </c>
      <c r="EG741">
        <v>1</v>
      </c>
      <c r="EH741">
        <v>39</v>
      </c>
      <c r="EI741" s="216" t="str">
        <f t="shared" si="14"/>
        <v>LTQ100139</v>
      </c>
      <c r="EJ741">
        <v>0</v>
      </c>
      <c r="EK741">
        <v>0</v>
      </c>
      <c r="EL741">
        <v>0</v>
      </c>
      <c r="EM741">
        <v>0</v>
      </c>
      <c r="EN741">
        <v>0</v>
      </c>
      <c r="EO741">
        <v>0</v>
      </c>
      <c r="EP741">
        <v>0</v>
      </c>
      <c r="EQ741">
        <v>0</v>
      </c>
      <c r="ER741">
        <v>0</v>
      </c>
      <c r="ES741">
        <v>0</v>
      </c>
      <c r="ET741">
        <v>0</v>
      </c>
      <c r="EU741">
        <v>0</v>
      </c>
      <c r="EV741">
        <v>0</v>
      </c>
      <c r="EW741">
        <v>0</v>
      </c>
      <c r="EX741">
        <v>0</v>
      </c>
      <c r="EY741">
        <v>0</v>
      </c>
      <c r="EZ741">
        <v>0</v>
      </c>
      <c r="FA741">
        <v>0</v>
      </c>
      <c r="FB741">
        <v>0</v>
      </c>
      <c r="FC741">
        <v>0</v>
      </c>
      <c r="FD741">
        <v>0</v>
      </c>
      <c r="FE741">
        <v>0</v>
      </c>
      <c r="FF741">
        <v>0</v>
      </c>
      <c r="FG741">
        <v>0</v>
      </c>
      <c r="FH741">
        <v>0</v>
      </c>
      <c r="FI741">
        <v>0</v>
      </c>
      <c r="FJ741">
        <v>0</v>
      </c>
      <c r="FK741">
        <v>0</v>
      </c>
      <c r="FL741">
        <v>0</v>
      </c>
      <c r="FM741">
        <v>0</v>
      </c>
      <c r="FN741">
        <v>0</v>
      </c>
      <c r="FO741">
        <v>0</v>
      </c>
      <c r="FP741">
        <v>0</v>
      </c>
      <c r="FQ741">
        <v>0</v>
      </c>
      <c r="FR741">
        <v>0</v>
      </c>
      <c r="FS741">
        <v>0</v>
      </c>
      <c r="FT741">
        <v>0</v>
      </c>
      <c r="FU741">
        <v>0</v>
      </c>
      <c r="FV741">
        <v>0</v>
      </c>
      <c r="FW741">
        <v>0</v>
      </c>
      <c r="FX741">
        <v>0</v>
      </c>
      <c r="FY741">
        <v>0</v>
      </c>
      <c r="FZ741">
        <v>0</v>
      </c>
      <c r="GA741">
        <v>0</v>
      </c>
      <c r="GB741">
        <v>0</v>
      </c>
      <c r="GC741">
        <v>0</v>
      </c>
      <c r="GD741">
        <v>0</v>
      </c>
      <c r="GE741">
        <v>0</v>
      </c>
      <c r="GF741">
        <v>0</v>
      </c>
      <c r="GG741">
        <v>0</v>
      </c>
      <c r="GH741">
        <v>0</v>
      </c>
      <c r="GI741">
        <v>0</v>
      </c>
      <c r="GJ741">
        <v>0</v>
      </c>
      <c r="GK741">
        <v>0</v>
      </c>
      <c r="GL741">
        <v>0</v>
      </c>
      <c r="GM741">
        <v>0</v>
      </c>
      <c r="GN741">
        <v>0</v>
      </c>
      <c r="GO741">
        <v>0</v>
      </c>
      <c r="GP741">
        <v>0</v>
      </c>
      <c r="GQ741">
        <v>0</v>
      </c>
      <c r="GR741">
        <v>602412</v>
      </c>
      <c r="GS741">
        <v>0</v>
      </c>
      <c r="GT741">
        <v>0</v>
      </c>
      <c r="GU741">
        <v>0</v>
      </c>
      <c r="GV741">
        <v>0</v>
      </c>
      <c r="GW741">
        <v>0</v>
      </c>
      <c r="GX741">
        <v>0</v>
      </c>
      <c r="GY741">
        <v>0</v>
      </c>
      <c r="GZ741">
        <v>0</v>
      </c>
      <c r="HA741">
        <v>0</v>
      </c>
      <c r="HB741">
        <v>0</v>
      </c>
      <c r="HC741">
        <v>0</v>
      </c>
      <c r="HD741">
        <v>0</v>
      </c>
      <c r="HE741">
        <v>0</v>
      </c>
      <c r="HF741">
        <v>0</v>
      </c>
      <c r="HG741">
        <v>0</v>
      </c>
      <c r="HH741">
        <v>0</v>
      </c>
      <c r="HI741">
        <v>0</v>
      </c>
      <c r="HJ741">
        <v>0</v>
      </c>
      <c r="HK741">
        <v>0</v>
      </c>
      <c r="HL741">
        <v>0</v>
      </c>
      <c r="HM741">
        <v>0</v>
      </c>
      <c r="HN741">
        <v>0</v>
      </c>
      <c r="HO741">
        <v>0</v>
      </c>
      <c r="HP741">
        <v>0</v>
      </c>
      <c r="HQ741">
        <v>0</v>
      </c>
      <c r="HR741">
        <v>0</v>
      </c>
      <c r="HS741">
        <v>0</v>
      </c>
      <c r="HT741">
        <v>0</v>
      </c>
      <c r="HU741">
        <v>0</v>
      </c>
      <c r="HV741">
        <v>0</v>
      </c>
      <c r="HW741">
        <v>0</v>
      </c>
      <c r="HX741">
        <v>0</v>
      </c>
      <c r="HY741">
        <v>0</v>
      </c>
      <c r="HZ741">
        <v>0</v>
      </c>
      <c r="IA741">
        <v>0</v>
      </c>
      <c r="IB741">
        <v>0</v>
      </c>
      <c r="IC741">
        <v>0</v>
      </c>
      <c r="ID741">
        <v>0</v>
      </c>
      <c r="IE741">
        <v>0</v>
      </c>
      <c r="IF741">
        <v>0</v>
      </c>
      <c r="IG741">
        <v>0</v>
      </c>
      <c r="IH741">
        <v>0</v>
      </c>
      <c r="II741">
        <v>0</v>
      </c>
      <c r="IJ741">
        <v>0</v>
      </c>
      <c r="IK741">
        <v>0</v>
      </c>
      <c r="IL741">
        <v>0</v>
      </c>
      <c r="IM741">
        <v>0</v>
      </c>
      <c r="IN741">
        <v>0</v>
      </c>
      <c r="IO741">
        <v>0</v>
      </c>
      <c r="IP741">
        <v>0</v>
      </c>
    </row>
    <row r="742" spans="18:250" ht="16.5" hidden="1" customHeight="1">
      <c r="R742" s="659"/>
      <c r="S742" t="s">
        <v>1348</v>
      </c>
      <c r="T742">
        <v>1</v>
      </c>
      <c r="U742">
        <v>40</v>
      </c>
      <c r="V742" s="214" t="str">
        <f t="shared" si="13"/>
        <v>LTQ100140</v>
      </c>
      <c r="W742">
        <v>61812</v>
      </c>
      <c r="X742">
        <v>123624</v>
      </c>
      <c r="Y742">
        <v>185436</v>
      </c>
      <c r="Z742">
        <v>247248</v>
      </c>
      <c r="AA742">
        <v>309060</v>
      </c>
      <c r="AB742">
        <v>370872</v>
      </c>
      <c r="AC742">
        <v>432684</v>
      </c>
      <c r="AD742">
        <v>494496</v>
      </c>
      <c r="AE742">
        <v>556308</v>
      </c>
      <c r="AF742">
        <v>618120</v>
      </c>
      <c r="AG742">
        <v>618120</v>
      </c>
      <c r="AH742">
        <v>618120</v>
      </c>
      <c r="AI742">
        <v>618120</v>
      </c>
      <c r="AJ742">
        <v>618120</v>
      </c>
      <c r="AK742">
        <v>618120</v>
      </c>
      <c r="AL742">
        <v>618120</v>
      </c>
      <c r="AM742">
        <v>618120</v>
      </c>
      <c r="AN742">
        <v>618120</v>
      </c>
      <c r="AO742">
        <v>618120</v>
      </c>
      <c r="AP742">
        <v>618120</v>
      </c>
      <c r="AQ742">
        <v>618120</v>
      </c>
      <c r="AR742">
        <v>618120</v>
      </c>
      <c r="AS742">
        <v>618120</v>
      </c>
      <c r="AT742">
        <v>618120</v>
      </c>
      <c r="AU742">
        <v>618120</v>
      </c>
      <c r="AV742">
        <v>618120</v>
      </c>
      <c r="AW742">
        <v>618120</v>
      </c>
      <c r="AX742">
        <v>618120</v>
      </c>
      <c r="AY742">
        <v>618120</v>
      </c>
      <c r="AZ742">
        <v>618120</v>
      </c>
      <c r="BA742">
        <v>618120</v>
      </c>
      <c r="BB742">
        <v>618120</v>
      </c>
      <c r="BC742">
        <v>618120</v>
      </c>
      <c r="BD742">
        <v>618120</v>
      </c>
      <c r="BE742">
        <v>618120</v>
      </c>
      <c r="BF742">
        <v>618120</v>
      </c>
      <c r="BG742">
        <v>618120</v>
      </c>
      <c r="BH742">
        <v>618120</v>
      </c>
      <c r="BI742">
        <v>618120</v>
      </c>
      <c r="BJ742">
        <v>618120</v>
      </c>
      <c r="BK742">
        <v>618120</v>
      </c>
      <c r="BL742">
        <v>618120</v>
      </c>
      <c r="BM742">
        <v>618120</v>
      </c>
      <c r="BN742">
        <v>618120</v>
      </c>
      <c r="BO742">
        <v>618120</v>
      </c>
      <c r="BP742">
        <v>618120</v>
      </c>
      <c r="BQ742">
        <v>618120</v>
      </c>
      <c r="BR742">
        <v>618120</v>
      </c>
      <c r="BS742">
        <v>618120</v>
      </c>
      <c r="BT742">
        <v>618120</v>
      </c>
      <c r="BU742">
        <v>618120</v>
      </c>
      <c r="BV742">
        <v>618120</v>
      </c>
      <c r="BW742">
        <v>618120</v>
      </c>
      <c r="BX742">
        <v>618120</v>
      </c>
      <c r="BY742">
        <v>618120</v>
      </c>
      <c r="BZ742">
        <v>618120</v>
      </c>
      <c r="CA742">
        <v>618120</v>
      </c>
      <c r="CB742">
        <v>618120</v>
      </c>
      <c r="CC742">
        <v>618120</v>
      </c>
      <c r="CD742">
        <v>618120</v>
      </c>
      <c r="CE742">
        <v>0</v>
      </c>
      <c r="CF742">
        <v>0</v>
      </c>
      <c r="CG742">
        <v>0</v>
      </c>
      <c r="CH742">
        <v>0</v>
      </c>
      <c r="CI742">
        <v>0</v>
      </c>
      <c r="CJ742">
        <v>0</v>
      </c>
      <c r="CK742">
        <v>0</v>
      </c>
      <c r="CL742">
        <v>0</v>
      </c>
      <c r="CM742">
        <v>0</v>
      </c>
      <c r="CN742">
        <v>0</v>
      </c>
      <c r="CO742">
        <v>0</v>
      </c>
      <c r="CP742">
        <v>0</v>
      </c>
      <c r="CQ742">
        <v>0</v>
      </c>
      <c r="CR742">
        <v>0</v>
      </c>
      <c r="CS742">
        <v>0</v>
      </c>
      <c r="CT742">
        <v>0</v>
      </c>
      <c r="CU742">
        <v>0</v>
      </c>
      <c r="CV742">
        <v>0</v>
      </c>
      <c r="CW742">
        <v>0</v>
      </c>
      <c r="CX742">
        <v>0</v>
      </c>
      <c r="CY742">
        <v>0</v>
      </c>
      <c r="CZ742">
        <v>0</v>
      </c>
      <c r="DA742">
        <v>0</v>
      </c>
      <c r="DB742">
        <v>0</v>
      </c>
      <c r="DC742">
        <v>0</v>
      </c>
      <c r="DD742">
        <v>0</v>
      </c>
      <c r="DE742">
        <v>0</v>
      </c>
      <c r="DF742">
        <v>0</v>
      </c>
      <c r="DG742">
        <v>0</v>
      </c>
      <c r="DH742">
        <v>0</v>
      </c>
      <c r="DI742">
        <v>0</v>
      </c>
      <c r="DJ742">
        <v>0</v>
      </c>
      <c r="DK742">
        <v>0</v>
      </c>
      <c r="DL742">
        <v>0</v>
      </c>
      <c r="DM742">
        <v>0</v>
      </c>
      <c r="DN742">
        <v>0</v>
      </c>
      <c r="DO742">
        <v>0</v>
      </c>
      <c r="DP742">
        <v>0</v>
      </c>
      <c r="DQ742">
        <v>0</v>
      </c>
      <c r="DR742">
        <v>0</v>
      </c>
      <c r="DS742">
        <v>0</v>
      </c>
      <c r="DT742">
        <v>0</v>
      </c>
      <c r="DU742">
        <v>0</v>
      </c>
      <c r="DV742">
        <v>0</v>
      </c>
      <c r="DW742">
        <v>0</v>
      </c>
      <c r="DX742">
        <v>0</v>
      </c>
      <c r="DY742">
        <v>0</v>
      </c>
      <c r="DZ742">
        <v>0</v>
      </c>
      <c r="EA742">
        <v>0</v>
      </c>
      <c r="EB742">
        <v>0</v>
      </c>
      <c r="EC742">
        <v>0</v>
      </c>
      <c r="EE742" s="659"/>
      <c r="EF742" t="s">
        <v>1348</v>
      </c>
      <c r="EG742">
        <v>1</v>
      </c>
      <c r="EH742">
        <v>40</v>
      </c>
      <c r="EI742" s="216" t="str">
        <f t="shared" si="14"/>
        <v>LTQ100140</v>
      </c>
      <c r="EJ742">
        <v>0</v>
      </c>
      <c r="EK742">
        <v>0</v>
      </c>
      <c r="EL742">
        <v>0</v>
      </c>
      <c r="EM742">
        <v>0</v>
      </c>
      <c r="EN742">
        <v>0</v>
      </c>
      <c r="EO742">
        <v>0</v>
      </c>
      <c r="EP742">
        <v>0</v>
      </c>
      <c r="EQ742">
        <v>0</v>
      </c>
      <c r="ER742">
        <v>0</v>
      </c>
      <c r="ES742">
        <v>0</v>
      </c>
      <c r="ET742">
        <v>0</v>
      </c>
      <c r="EU742">
        <v>0</v>
      </c>
      <c r="EV742">
        <v>0</v>
      </c>
      <c r="EW742">
        <v>0</v>
      </c>
      <c r="EX742">
        <v>0</v>
      </c>
      <c r="EY742">
        <v>0</v>
      </c>
      <c r="EZ742">
        <v>0</v>
      </c>
      <c r="FA742">
        <v>0</v>
      </c>
      <c r="FB742">
        <v>0</v>
      </c>
      <c r="FC742">
        <v>0</v>
      </c>
      <c r="FD742">
        <v>0</v>
      </c>
      <c r="FE742">
        <v>0</v>
      </c>
      <c r="FF742">
        <v>0</v>
      </c>
      <c r="FG742">
        <v>0</v>
      </c>
      <c r="FH742">
        <v>0</v>
      </c>
      <c r="FI742">
        <v>0</v>
      </c>
      <c r="FJ742">
        <v>0</v>
      </c>
      <c r="FK742">
        <v>0</v>
      </c>
      <c r="FL742">
        <v>0</v>
      </c>
      <c r="FM742">
        <v>0</v>
      </c>
      <c r="FN742">
        <v>0</v>
      </c>
      <c r="FO742">
        <v>0</v>
      </c>
      <c r="FP742">
        <v>0</v>
      </c>
      <c r="FQ742">
        <v>0</v>
      </c>
      <c r="FR742">
        <v>0</v>
      </c>
      <c r="FS742">
        <v>0</v>
      </c>
      <c r="FT742">
        <v>0</v>
      </c>
      <c r="FU742">
        <v>0</v>
      </c>
      <c r="FV742">
        <v>0</v>
      </c>
      <c r="FW742">
        <v>0</v>
      </c>
      <c r="FX742">
        <v>0</v>
      </c>
      <c r="FY742">
        <v>0</v>
      </c>
      <c r="FZ742">
        <v>0</v>
      </c>
      <c r="GA742">
        <v>0</v>
      </c>
      <c r="GB742">
        <v>0</v>
      </c>
      <c r="GC742">
        <v>0</v>
      </c>
      <c r="GD742">
        <v>0</v>
      </c>
      <c r="GE742">
        <v>0</v>
      </c>
      <c r="GF742">
        <v>0</v>
      </c>
      <c r="GG742">
        <v>0</v>
      </c>
      <c r="GH742">
        <v>0</v>
      </c>
      <c r="GI742">
        <v>0</v>
      </c>
      <c r="GJ742">
        <v>0</v>
      </c>
      <c r="GK742">
        <v>0</v>
      </c>
      <c r="GL742">
        <v>0</v>
      </c>
      <c r="GM742">
        <v>0</v>
      </c>
      <c r="GN742">
        <v>0</v>
      </c>
      <c r="GO742">
        <v>0</v>
      </c>
      <c r="GP742">
        <v>0</v>
      </c>
      <c r="GQ742">
        <v>618120</v>
      </c>
      <c r="GR742">
        <v>0</v>
      </c>
      <c r="GS742">
        <v>0</v>
      </c>
      <c r="GT742">
        <v>0</v>
      </c>
      <c r="GU742">
        <v>0</v>
      </c>
      <c r="GV742">
        <v>0</v>
      </c>
      <c r="GW742">
        <v>0</v>
      </c>
      <c r="GX742">
        <v>0</v>
      </c>
      <c r="GY742">
        <v>0</v>
      </c>
      <c r="GZ742">
        <v>0</v>
      </c>
      <c r="HA742">
        <v>0</v>
      </c>
      <c r="HB742">
        <v>0</v>
      </c>
      <c r="HC742">
        <v>0</v>
      </c>
      <c r="HD742">
        <v>0</v>
      </c>
      <c r="HE742">
        <v>0</v>
      </c>
      <c r="HF742">
        <v>0</v>
      </c>
      <c r="HG742">
        <v>0</v>
      </c>
      <c r="HH742">
        <v>0</v>
      </c>
      <c r="HI742">
        <v>0</v>
      </c>
      <c r="HJ742">
        <v>0</v>
      </c>
      <c r="HK742">
        <v>0</v>
      </c>
      <c r="HL742">
        <v>0</v>
      </c>
      <c r="HM742">
        <v>0</v>
      </c>
      <c r="HN742">
        <v>0</v>
      </c>
      <c r="HO742">
        <v>0</v>
      </c>
      <c r="HP742">
        <v>0</v>
      </c>
      <c r="HQ742">
        <v>0</v>
      </c>
      <c r="HR742">
        <v>0</v>
      </c>
      <c r="HS742">
        <v>0</v>
      </c>
      <c r="HT742">
        <v>0</v>
      </c>
      <c r="HU742">
        <v>0</v>
      </c>
      <c r="HV742">
        <v>0</v>
      </c>
      <c r="HW742">
        <v>0</v>
      </c>
      <c r="HX742">
        <v>0</v>
      </c>
      <c r="HY742">
        <v>0</v>
      </c>
      <c r="HZ742">
        <v>0</v>
      </c>
      <c r="IA742">
        <v>0</v>
      </c>
      <c r="IB742">
        <v>0</v>
      </c>
      <c r="IC742">
        <v>0</v>
      </c>
      <c r="ID742">
        <v>0</v>
      </c>
      <c r="IE742">
        <v>0</v>
      </c>
      <c r="IF742">
        <v>0</v>
      </c>
      <c r="IG742">
        <v>0</v>
      </c>
      <c r="IH742">
        <v>0</v>
      </c>
      <c r="II742">
        <v>0</v>
      </c>
      <c r="IJ742">
        <v>0</v>
      </c>
      <c r="IK742">
        <v>0</v>
      </c>
      <c r="IL742">
        <v>0</v>
      </c>
      <c r="IM742">
        <v>0</v>
      </c>
      <c r="IN742">
        <v>0</v>
      </c>
      <c r="IO742">
        <v>0</v>
      </c>
      <c r="IP742">
        <v>0</v>
      </c>
    </row>
    <row r="743" spans="18:250" ht="16.5" hidden="1" customHeight="1">
      <c r="R743" s="659"/>
      <c r="S743" t="s">
        <v>1348</v>
      </c>
      <c r="T743">
        <v>1</v>
      </c>
      <c r="U743">
        <v>41</v>
      </c>
      <c r="V743" s="214" t="str">
        <f t="shared" ref="V743:V806" si="15">S743&amp;TEXT(T743,"00")&amp;TEXT(U743,"00")</f>
        <v>LTQ100141</v>
      </c>
      <c r="W743">
        <v>64627.199999999997</v>
      </c>
      <c r="X743">
        <v>129254.39999999999</v>
      </c>
      <c r="Y743">
        <v>193881.60000000001</v>
      </c>
      <c r="Z743">
        <v>258508.79999999999</v>
      </c>
      <c r="AA743">
        <v>323136</v>
      </c>
      <c r="AB743">
        <v>387763.20000000001</v>
      </c>
      <c r="AC743">
        <v>452390.40000000002</v>
      </c>
      <c r="AD743">
        <v>517017.59999999998</v>
      </c>
      <c r="AE743">
        <v>581644.80000000005</v>
      </c>
      <c r="AF743">
        <v>646272</v>
      </c>
      <c r="AG743">
        <v>646272</v>
      </c>
      <c r="AH743">
        <v>646272</v>
      </c>
      <c r="AI743">
        <v>646272</v>
      </c>
      <c r="AJ743">
        <v>646272</v>
      </c>
      <c r="AK743">
        <v>646272</v>
      </c>
      <c r="AL743">
        <v>646272</v>
      </c>
      <c r="AM743">
        <v>646272</v>
      </c>
      <c r="AN743">
        <v>646272</v>
      </c>
      <c r="AO743">
        <v>646272</v>
      </c>
      <c r="AP743">
        <v>646272</v>
      </c>
      <c r="AQ743">
        <v>646272</v>
      </c>
      <c r="AR743">
        <v>646272</v>
      </c>
      <c r="AS743">
        <v>646272</v>
      </c>
      <c r="AT743">
        <v>646272</v>
      </c>
      <c r="AU743">
        <v>646272</v>
      </c>
      <c r="AV743">
        <v>646272</v>
      </c>
      <c r="AW743">
        <v>646272</v>
      </c>
      <c r="AX743">
        <v>646272</v>
      </c>
      <c r="AY743">
        <v>646272</v>
      </c>
      <c r="AZ743">
        <v>646272</v>
      </c>
      <c r="BA743">
        <v>646272</v>
      </c>
      <c r="BB743">
        <v>646272</v>
      </c>
      <c r="BC743">
        <v>646272</v>
      </c>
      <c r="BD743">
        <v>646272</v>
      </c>
      <c r="BE743">
        <v>646272</v>
      </c>
      <c r="BF743">
        <v>646272</v>
      </c>
      <c r="BG743">
        <v>646272</v>
      </c>
      <c r="BH743">
        <v>646272</v>
      </c>
      <c r="BI743">
        <v>646272</v>
      </c>
      <c r="BJ743">
        <v>646272</v>
      </c>
      <c r="BK743">
        <v>646272</v>
      </c>
      <c r="BL743">
        <v>646272</v>
      </c>
      <c r="BM743">
        <v>646272</v>
      </c>
      <c r="BN743">
        <v>646272</v>
      </c>
      <c r="BO743">
        <v>646272</v>
      </c>
      <c r="BP743">
        <v>646272</v>
      </c>
      <c r="BQ743">
        <v>646272</v>
      </c>
      <c r="BR743">
        <v>646272</v>
      </c>
      <c r="BS743">
        <v>646272</v>
      </c>
      <c r="BT743">
        <v>646272</v>
      </c>
      <c r="BU743">
        <v>646272</v>
      </c>
      <c r="BV743">
        <v>646272</v>
      </c>
      <c r="BW743">
        <v>646272</v>
      </c>
      <c r="BX743">
        <v>646272</v>
      </c>
      <c r="BY743">
        <v>646272</v>
      </c>
      <c r="BZ743">
        <v>646272</v>
      </c>
      <c r="CA743">
        <v>646272</v>
      </c>
      <c r="CB743">
        <v>646272</v>
      </c>
      <c r="CC743">
        <v>646272</v>
      </c>
      <c r="CD743">
        <v>0</v>
      </c>
      <c r="CE743">
        <v>0</v>
      </c>
      <c r="CF743">
        <v>0</v>
      </c>
      <c r="CG743">
        <v>0</v>
      </c>
      <c r="CH743">
        <v>0</v>
      </c>
      <c r="CI743">
        <v>0</v>
      </c>
      <c r="CJ743">
        <v>0</v>
      </c>
      <c r="CK743">
        <v>0</v>
      </c>
      <c r="CL743">
        <v>0</v>
      </c>
      <c r="CM743">
        <v>0</v>
      </c>
      <c r="CN743">
        <v>0</v>
      </c>
      <c r="CO743">
        <v>0</v>
      </c>
      <c r="CP743">
        <v>0</v>
      </c>
      <c r="CQ743">
        <v>0</v>
      </c>
      <c r="CR743">
        <v>0</v>
      </c>
      <c r="CS743">
        <v>0</v>
      </c>
      <c r="CT743">
        <v>0</v>
      </c>
      <c r="CU743">
        <v>0</v>
      </c>
      <c r="CV743">
        <v>0</v>
      </c>
      <c r="CW743">
        <v>0</v>
      </c>
      <c r="CX743">
        <v>0</v>
      </c>
      <c r="CY743">
        <v>0</v>
      </c>
      <c r="CZ743">
        <v>0</v>
      </c>
      <c r="DA743">
        <v>0</v>
      </c>
      <c r="DB743">
        <v>0</v>
      </c>
      <c r="DC743">
        <v>0</v>
      </c>
      <c r="DD743">
        <v>0</v>
      </c>
      <c r="DE743">
        <v>0</v>
      </c>
      <c r="DF743">
        <v>0</v>
      </c>
      <c r="DG743">
        <v>0</v>
      </c>
      <c r="DH743">
        <v>0</v>
      </c>
      <c r="DI743">
        <v>0</v>
      </c>
      <c r="DJ743">
        <v>0</v>
      </c>
      <c r="DK743">
        <v>0</v>
      </c>
      <c r="DL743">
        <v>0</v>
      </c>
      <c r="DM743">
        <v>0</v>
      </c>
      <c r="DN743">
        <v>0</v>
      </c>
      <c r="DO743">
        <v>0</v>
      </c>
      <c r="DP743">
        <v>0</v>
      </c>
      <c r="DQ743">
        <v>0</v>
      </c>
      <c r="DR743">
        <v>0</v>
      </c>
      <c r="DS743">
        <v>0</v>
      </c>
      <c r="DT743">
        <v>0</v>
      </c>
      <c r="DU743">
        <v>0</v>
      </c>
      <c r="DV743">
        <v>0</v>
      </c>
      <c r="DW743">
        <v>0</v>
      </c>
      <c r="DX743">
        <v>0</v>
      </c>
      <c r="DY743">
        <v>0</v>
      </c>
      <c r="DZ743">
        <v>0</v>
      </c>
      <c r="EA743">
        <v>0</v>
      </c>
      <c r="EB743">
        <v>0</v>
      </c>
      <c r="EC743">
        <v>0</v>
      </c>
      <c r="EE743" s="659"/>
      <c r="EF743" t="s">
        <v>1348</v>
      </c>
      <c r="EG743">
        <v>1</v>
      </c>
      <c r="EH743">
        <v>41</v>
      </c>
      <c r="EI743" s="216" t="str">
        <f t="shared" ref="EI743:EI806" si="16">EF743&amp;TEXT(EG743,"00")&amp;TEXT(EH743,"00")</f>
        <v>LTQ100141</v>
      </c>
      <c r="EJ743">
        <v>0</v>
      </c>
      <c r="EK743">
        <v>0</v>
      </c>
      <c r="EL743">
        <v>0</v>
      </c>
      <c r="EM743">
        <v>0</v>
      </c>
      <c r="EN743">
        <v>0</v>
      </c>
      <c r="EO743">
        <v>0</v>
      </c>
      <c r="EP743">
        <v>0</v>
      </c>
      <c r="EQ743">
        <v>0</v>
      </c>
      <c r="ER743">
        <v>0</v>
      </c>
      <c r="ES743">
        <v>0</v>
      </c>
      <c r="ET743">
        <v>0</v>
      </c>
      <c r="EU743">
        <v>0</v>
      </c>
      <c r="EV743">
        <v>0</v>
      </c>
      <c r="EW743">
        <v>0</v>
      </c>
      <c r="EX743">
        <v>0</v>
      </c>
      <c r="EY743">
        <v>0</v>
      </c>
      <c r="EZ743">
        <v>0</v>
      </c>
      <c r="FA743">
        <v>0</v>
      </c>
      <c r="FB743">
        <v>0</v>
      </c>
      <c r="FC743">
        <v>0</v>
      </c>
      <c r="FD743">
        <v>0</v>
      </c>
      <c r="FE743">
        <v>0</v>
      </c>
      <c r="FF743">
        <v>0</v>
      </c>
      <c r="FG743">
        <v>0</v>
      </c>
      <c r="FH743">
        <v>0</v>
      </c>
      <c r="FI743">
        <v>0</v>
      </c>
      <c r="FJ743">
        <v>0</v>
      </c>
      <c r="FK743">
        <v>0</v>
      </c>
      <c r="FL743">
        <v>0</v>
      </c>
      <c r="FM743">
        <v>0</v>
      </c>
      <c r="FN743">
        <v>0</v>
      </c>
      <c r="FO743">
        <v>0</v>
      </c>
      <c r="FP743">
        <v>0</v>
      </c>
      <c r="FQ743">
        <v>0</v>
      </c>
      <c r="FR743">
        <v>0</v>
      </c>
      <c r="FS743">
        <v>0</v>
      </c>
      <c r="FT743">
        <v>0</v>
      </c>
      <c r="FU743">
        <v>0</v>
      </c>
      <c r="FV743">
        <v>0</v>
      </c>
      <c r="FW743">
        <v>0</v>
      </c>
      <c r="FX743">
        <v>0</v>
      </c>
      <c r="FY743">
        <v>0</v>
      </c>
      <c r="FZ743">
        <v>0</v>
      </c>
      <c r="GA743">
        <v>0</v>
      </c>
      <c r="GB743">
        <v>0</v>
      </c>
      <c r="GC743">
        <v>0</v>
      </c>
      <c r="GD743">
        <v>0</v>
      </c>
      <c r="GE743">
        <v>0</v>
      </c>
      <c r="GF743">
        <v>0</v>
      </c>
      <c r="GG743">
        <v>0</v>
      </c>
      <c r="GH743">
        <v>0</v>
      </c>
      <c r="GI743">
        <v>0</v>
      </c>
      <c r="GJ743">
        <v>0</v>
      </c>
      <c r="GK743">
        <v>0</v>
      </c>
      <c r="GL743">
        <v>0</v>
      </c>
      <c r="GM743">
        <v>0</v>
      </c>
      <c r="GN743">
        <v>0</v>
      </c>
      <c r="GO743">
        <v>0</v>
      </c>
      <c r="GP743">
        <v>646272</v>
      </c>
      <c r="GQ743">
        <v>0</v>
      </c>
      <c r="GR743">
        <v>0</v>
      </c>
      <c r="GS743">
        <v>0</v>
      </c>
      <c r="GT743">
        <v>0</v>
      </c>
      <c r="GU743">
        <v>0</v>
      </c>
      <c r="GV743">
        <v>0</v>
      </c>
      <c r="GW743">
        <v>0</v>
      </c>
      <c r="GX743">
        <v>0</v>
      </c>
      <c r="GY743">
        <v>0</v>
      </c>
      <c r="GZ743">
        <v>0</v>
      </c>
      <c r="HA743">
        <v>0</v>
      </c>
      <c r="HB743">
        <v>0</v>
      </c>
      <c r="HC743">
        <v>0</v>
      </c>
      <c r="HD743">
        <v>0</v>
      </c>
      <c r="HE743">
        <v>0</v>
      </c>
      <c r="HF743">
        <v>0</v>
      </c>
      <c r="HG743">
        <v>0</v>
      </c>
      <c r="HH743">
        <v>0</v>
      </c>
      <c r="HI743">
        <v>0</v>
      </c>
      <c r="HJ743">
        <v>0</v>
      </c>
      <c r="HK743">
        <v>0</v>
      </c>
      <c r="HL743">
        <v>0</v>
      </c>
      <c r="HM743">
        <v>0</v>
      </c>
      <c r="HN743">
        <v>0</v>
      </c>
      <c r="HO743">
        <v>0</v>
      </c>
      <c r="HP743">
        <v>0</v>
      </c>
      <c r="HQ743">
        <v>0</v>
      </c>
      <c r="HR743">
        <v>0</v>
      </c>
      <c r="HS743">
        <v>0</v>
      </c>
      <c r="HT743">
        <v>0</v>
      </c>
      <c r="HU743">
        <v>0</v>
      </c>
      <c r="HV743">
        <v>0</v>
      </c>
      <c r="HW743">
        <v>0</v>
      </c>
      <c r="HX743">
        <v>0</v>
      </c>
      <c r="HY743">
        <v>0</v>
      </c>
      <c r="HZ743">
        <v>0</v>
      </c>
      <c r="IA743">
        <v>0</v>
      </c>
      <c r="IB743">
        <v>0</v>
      </c>
      <c r="IC743">
        <v>0</v>
      </c>
      <c r="ID743">
        <v>0</v>
      </c>
      <c r="IE743">
        <v>0</v>
      </c>
      <c r="IF743">
        <v>0</v>
      </c>
      <c r="IG743">
        <v>0</v>
      </c>
      <c r="IH743">
        <v>0</v>
      </c>
      <c r="II743">
        <v>0</v>
      </c>
      <c r="IJ743">
        <v>0</v>
      </c>
      <c r="IK743">
        <v>0</v>
      </c>
      <c r="IL743">
        <v>0</v>
      </c>
      <c r="IM743">
        <v>0</v>
      </c>
      <c r="IN743">
        <v>0</v>
      </c>
      <c r="IO743">
        <v>0</v>
      </c>
      <c r="IP743">
        <v>0</v>
      </c>
    </row>
    <row r="744" spans="18:250" ht="16.5" hidden="1" customHeight="1">
      <c r="R744" s="659"/>
      <c r="S744" t="s">
        <v>1348</v>
      </c>
      <c r="T744">
        <v>1</v>
      </c>
      <c r="U744">
        <v>42</v>
      </c>
      <c r="V744" s="214" t="str">
        <f t="shared" si="15"/>
        <v>LTQ100142</v>
      </c>
      <c r="W744">
        <v>67524</v>
      </c>
      <c r="X744">
        <v>135048</v>
      </c>
      <c r="Y744">
        <v>202572</v>
      </c>
      <c r="Z744">
        <v>270096</v>
      </c>
      <c r="AA744">
        <v>337620</v>
      </c>
      <c r="AB744">
        <v>405144</v>
      </c>
      <c r="AC744">
        <v>472668</v>
      </c>
      <c r="AD744">
        <v>540192</v>
      </c>
      <c r="AE744">
        <v>607716</v>
      </c>
      <c r="AF744">
        <v>675240</v>
      </c>
      <c r="AG744">
        <v>675240</v>
      </c>
      <c r="AH744">
        <v>675240</v>
      </c>
      <c r="AI744">
        <v>675240</v>
      </c>
      <c r="AJ744">
        <v>675240</v>
      </c>
      <c r="AK744">
        <v>675240</v>
      </c>
      <c r="AL744">
        <v>675240</v>
      </c>
      <c r="AM744">
        <v>675240</v>
      </c>
      <c r="AN744">
        <v>675240</v>
      </c>
      <c r="AO744">
        <v>675240</v>
      </c>
      <c r="AP744">
        <v>675240</v>
      </c>
      <c r="AQ744">
        <v>675240</v>
      </c>
      <c r="AR744">
        <v>675240</v>
      </c>
      <c r="AS744">
        <v>675240</v>
      </c>
      <c r="AT744">
        <v>675240</v>
      </c>
      <c r="AU744">
        <v>675240</v>
      </c>
      <c r="AV744">
        <v>675240</v>
      </c>
      <c r="AW744">
        <v>675240</v>
      </c>
      <c r="AX744">
        <v>675240</v>
      </c>
      <c r="AY744">
        <v>675240</v>
      </c>
      <c r="AZ744">
        <v>675240</v>
      </c>
      <c r="BA744">
        <v>675240</v>
      </c>
      <c r="BB744">
        <v>675240</v>
      </c>
      <c r="BC744">
        <v>675240</v>
      </c>
      <c r="BD744">
        <v>675240</v>
      </c>
      <c r="BE744">
        <v>675240</v>
      </c>
      <c r="BF744">
        <v>675240</v>
      </c>
      <c r="BG744">
        <v>675240</v>
      </c>
      <c r="BH744">
        <v>675240</v>
      </c>
      <c r="BI744">
        <v>675240</v>
      </c>
      <c r="BJ744">
        <v>675240</v>
      </c>
      <c r="BK744">
        <v>675240</v>
      </c>
      <c r="BL744">
        <v>675240</v>
      </c>
      <c r="BM744">
        <v>675240</v>
      </c>
      <c r="BN744">
        <v>675240</v>
      </c>
      <c r="BO744">
        <v>675240</v>
      </c>
      <c r="BP744">
        <v>675240</v>
      </c>
      <c r="BQ744">
        <v>675240</v>
      </c>
      <c r="BR744">
        <v>675240</v>
      </c>
      <c r="BS744">
        <v>675240</v>
      </c>
      <c r="BT744">
        <v>675240</v>
      </c>
      <c r="BU744">
        <v>675240</v>
      </c>
      <c r="BV744">
        <v>675240</v>
      </c>
      <c r="BW744">
        <v>675240</v>
      </c>
      <c r="BX744">
        <v>675240</v>
      </c>
      <c r="BY744">
        <v>675240</v>
      </c>
      <c r="BZ744">
        <v>675240</v>
      </c>
      <c r="CA744">
        <v>675240</v>
      </c>
      <c r="CB744">
        <v>675240</v>
      </c>
      <c r="CC744">
        <v>0</v>
      </c>
      <c r="CD744">
        <v>0</v>
      </c>
      <c r="CE744">
        <v>0</v>
      </c>
      <c r="CF744">
        <v>0</v>
      </c>
      <c r="CG744">
        <v>0</v>
      </c>
      <c r="CH744">
        <v>0</v>
      </c>
      <c r="CI744">
        <v>0</v>
      </c>
      <c r="CJ744">
        <v>0</v>
      </c>
      <c r="CK744">
        <v>0</v>
      </c>
      <c r="CL744">
        <v>0</v>
      </c>
      <c r="CM744">
        <v>0</v>
      </c>
      <c r="CN744">
        <v>0</v>
      </c>
      <c r="CO744">
        <v>0</v>
      </c>
      <c r="CP744">
        <v>0</v>
      </c>
      <c r="CQ744">
        <v>0</v>
      </c>
      <c r="CR744">
        <v>0</v>
      </c>
      <c r="CS744">
        <v>0</v>
      </c>
      <c r="CT744">
        <v>0</v>
      </c>
      <c r="CU744">
        <v>0</v>
      </c>
      <c r="CV744">
        <v>0</v>
      </c>
      <c r="CW744">
        <v>0</v>
      </c>
      <c r="CX744">
        <v>0</v>
      </c>
      <c r="CY744">
        <v>0</v>
      </c>
      <c r="CZ744">
        <v>0</v>
      </c>
      <c r="DA744">
        <v>0</v>
      </c>
      <c r="DB744">
        <v>0</v>
      </c>
      <c r="DC744">
        <v>0</v>
      </c>
      <c r="DD744">
        <v>0</v>
      </c>
      <c r="DE744">
        <v>0</v>
      </c>
      <c r="DF744">
        <v>0</v>
      </c>
      <c r="DG744">
        <v>0</v>
      </c>
      <c r="DH744">
        <v>0</v>
      </c>
      <c r="DI744">
        <v>0</v>
      </c>
      <c r="DJ744">
        <v>0</v>
      </c>
      <c r="DK744">
        <v>0</v>
      </c>
      <c r="DL744">
        <v>0</v>
      </c>
      <c r="DM744">
        <v>0</v>
      </c>
      <c r="DN744">
        <v>0</v>
      </c>
      <c r="DO744">
        <v>0</v>
      </c>
      <c r="DP744">
        <v>0</v>
      </c>
      <c r="DQ744">
        <v>0</v>
      </c>
      <c r="DR744">
        <v>0</v>
      </c>
      <c r="DS744">
        <v>0</v>
      </c>
      <c r="DT744">
        <v>0</v>
      </c>
      <c r="DU744">
        <v>0</v>
      </c>
      <c r="DV744">
        <v>0</v>
      </c>
      <c r="DW744">
        <v>0</v>
      </c>
      <c r="DX744">
        <v>0</v>
      </c>
      <c r="DY744">
        <v>0</v>
      </c>
      <c r="DZ744">
        <v>0</v>
      </c>
      <c r="EA744">
        <v>0</v>
      </c>
      <c r="EB744">
        <v>0</v>
      </c>
      <c r="EC744">
        <v>0</v>
      </c>
      <c r="EE744" s="659"/>
      <c r="EF744" t="s">
        <v>1348</v>
      </c>
      <c r="EG744">
        <v>1</v>
      </c>
      <c r="EH744">
        <v>42</v>
      </c>
      <c r="EI744" s="216" t="str">
        <f t="shared" si="16"/>
        <v>LTQ100142</v>
      </c>
      <c r="EJ744">
        <v>0</v>
      </c>
      <c r="EK744">
        <v>0</v>
      </c>
      <c r="EL744">
        <v>0</v>
      </c>
      <c r="EM744">
        <v>0</v>
      </c>
      <c r="EN744">
        <v>0</v>
      </c>
      <c r="EO744">
        <v>0</v>
      </c>
      <c r="EP744">
        <v>0</v>
      </c>
      <c r="EQ744">
        <v>0</v>
      </c>
      <c r="ER744">
        <v>0</v>
      </c>
      <c r="ES744">
        <v>0</v>
      </c>
      <c r="ET744">
        <v>0</v>
      </c>
      <c r="EU744">
        <v>0</v>
      </c>
      <c r="EV744">
        <v>0</v>
      </c>
      <c r="EW744">
        <v>0</v>
      </c>
      <c r="EX744">
        <v>0</v>
      </c>
      <c r="EY744">
        <v>0</v>
      </c>
      <c r="EZ744">
        <v>0</v>
      </c>
      <c r="FA744">
        <v>0</v>
      </c>
      <c r="FB744">
        <v>0</v>
      </c>
      <c r="FC744">
        <v>0</v>
      </c>
      <c r="FD744">
        <v>0</v>
      </c>
      <c r="FE744">
        <v>0</v>
      </c>
      <c r="FF744">
        <v>0</v>
      </c>
      <c r="FG744">
        <v>0</v>
      </c>
      <c r="FH744">
        <v>0</v>
      </c>
      <c r="FI744">
        <v>0</v>
      </c>
      <c r="FJ744">
        <v>0</v>
      </c>
      <c r="FK744">
        <v>0</v>
      </c>
      <c r="FL744">
        <v>0</v>
      </c>
      <c r="FM744">
        <v>0</v>
      </c>
      <c r="FN744">
        <v>0</v>
      </c>
      <c r="FO744">
        <v>0</v>
      </c>
      <c r="FP744">
        <v>0</v>
      </c>
      <c r="FQ744">
        <v>0</v>
      </c>
      <c r="FR744">
        <v>0</v>
      </c>
      <c r="FS744">
        <v>0</v>
      </c>
      <c r="FT744">
        <v>0</v>
      </c>
      <c r="FU744">
        <v>0</v>
      </c>
      <c r="FV744">
        <v>0</v>
      </c>
      <c r="FW744">
        <v>0</v>
      </c>
      <c r="FX744">
        <v>0</v>
      </c>
      <c r="FY744">
        <v>0</v>
      </c>
      <c r="FZ744">
        <v>0</v>
      </c>
      <c r="GA744">
        <v>0</v>
      </c>
      <c r="GB744">
        <v>0</v>
      </c>
      <c r="GC744">
        <v>0</v>
      </c>
      <c r="GD744">
        <v>0</v>
      </c>
      <c r="GE744">
        <v>0</v>
      </c>
      <c r="GF744">
        <v>0</v>
      </c>
      <c r="GG744">
        <v>0</v>
      </c>
      <c r="GH744">
        <v>0</v>
      </c>
      <c r="GI744">
        <v>0</v>
      </c>
      <c r="GJ744">
        <v>0</v>
      </c>
      <c r="GK744">
        <v>0</v>
      </c>
      <c r="GL744">
        <v>0</v>
      </c>
      <c r="GM744">
        <v>0</v>
      </c>
      <c r="GN744">
        <v>0</v>
      </c>
      <c r="GO744">
        <v>675240</v>
      </c>
      <c r="GP744">
        <v>0</v>
      </c>
      <c r="GQ744">
        <v>0</v>
      </c>
      <c r="GR744">
        <v>0</v>
      </c>
      <c r="GS744">
        <v>0</v>
      </c>
      <c r="GT744">
        <v>0</v>
      </c>
      <c r="GU744">
        <v>0</v>
      </c>
      <c r="GV744">
        <v>0</v>
      </c>
      <c r="GW744">
        <v>0</v>
      </c>
      <c r="GX744">
        <v>0</v>
      </c>
      <c r="GY744">
        <v>0</v>
      </c>
      <c r="GZ744">
        <v>0</v>
      </c>
      <c r="HA744">
        <v>0</v>
      </c>
      <c r="HB744">
        <v>0</v>
      </c>
      <c r="HC744">
        <v>0</v>
      </c>
      <c r="HD744">
        <v>0</v>
      </c>
      <c r="HE744">
        <v>0</v>
      </c>
      <c r="HF744">
        <v>0</v>
      </c>
      <c r="HG744">
        <v>0</v>
      </c>
      <c r="HH744">
        <v>0</v>
      </c>
      <c r="HI744">
        <v>0</v>
      </c>
      <c r="HJ744">
        <v>0</v>
      </c>
      <c r="HK744">
        <v>0</v>
      </c>
      <c r="HL744">
        <v>0</v>
      </c>
      <c r="HM744">
        <v>0</v>
      </c>
      <c r="HN744">
        <v>0</v>
      </c>
      <c r="HO744">
        <v>0</v>
      </c>
      <c r="HP744">
        <v>0</v>
      </c>
      <c r="HQ744">
        <v>0</v>
      </c>
      <c r="HR744">
        <v>0</v>
      </c>
      <c r="HS744">
        <v>0</v>
      </c>
      <c r="HT744">
        <v>0</v>
      </c>
      <c r="HU744">
        <v>0</v>
      </c>
      <c r="HV744">
        <v>0</v>
      </c>
      <c r="HW744">
        <v>0</v>
      </c>
      <c r="HX744">
        <v>0</v>
      </c>
      <c r="HY744">
        <v>0</v>
      </c>
      <c r="HZ744">
        <v>0</v>
      </c>
      <c r="IA744">
        <v>0</v>
      </c>
      <c r="IB744">
        <v>0</v>
      </c>
      <c r="IC744">
        <v>0</v>
      </c>
      <c r="ID744">
        <v>0</v>
      </c>
      <c r="IE744">
        <v>0</v>
      </c>
      <c r="IF744">
        <v>0</v>
      </c>
      <c r="IG744">
        <v>0</v>
      </c>
      <c r="IH744">
        <v>0</v>
      </c>
      <c r="II744">
        <v>0</v>
      </c>
      <c r="IJ744">
        <v>0</v>
      </c>
      <c r="IK744">
        <v>0</v>
      </c>
      <c r="IL744">
        <v>0</v>
      </c>
      <c r="IM744">
        <v>0</v>
      </c>
      <c r="IN744">
        <v>0</v>
      </c>
      <c r="IO744">
        <v>0</v>
      </c>
      <c r="IP744">
        <v>0</v>
      </c>
    </row>
    <row r="745" spans="18:250" ht="16.5" hidden="1" customHeight="1">
      <c r="R745" s="659"/>
      <c r="S745" t="s">
        <v>1348</v>
      </c>
      <c r="T745">
        <v>1</v>
      </c>
      <c r="U745">
        <v>43</v>
      </c>
      <c r="V745" s="214" t="str">
        <f t="shared" si="15"/>
        <v>LTQ100143</v>
      </c>
      <c r="W745">
        <v>70298.399999999994</v>
      </c>
      <c r="X745">
        <v>140596.79999999999</v>
      </c>
      <c r="Y745">
        <v>210895.2</v>
      </c>
      <c r="Z745">
        <v>281193.59999999998</v>
      </c>
      <c r="AA745">
        <v>351492</v>
      </c>
      <c r="AB745">
        <v>421790.4</v>
      </c>
      <c r="AC745">
        <v>492088.8</v>
      </c>
      <c r="AD745">
        <v>562387.19999999995</v>
      </c>
      <c r="AE745">
        <v>632685.6</v>
      </c>
      <c r="AF745">
        <v>702984</v>
      </c>
      <c r="AG745">
        <v>702984</v>
      </c>
      <c r="AH745">
        <v>702984</v>
      </c>
      <c r="AI745">
        <v>702984</v>
      </c>
      <c r="AJ745">
        <v>702984</v>
      </c>
      <c r="AK745">
        <v>702984</v>
      </c>
      <c r="AL745">
        <v>702984</v>
      </c>
      <c r="AM745">
        <v>702984</v>
      </c>
      <c r="AN745">
        <v>702984</v>
      </c>
      <c r="AO745">
        <v>702984</v>
      </c>
      <c r="AP745">
        <v>702984</v>
      </c>
      <c r="AQ745">
        <v>702984</v>
      </c>
      <c r="AR745">
        <v>702984</v>
      </c>
      <c r="AS745">
        <v>702984</v>
      </c>
      <c r="AT745">
        <v>702984</v>
      </c>
      <c r="AU745">
        <v>702984</v>
      </c>
      <c r="AV745">
        <v>702984</v>
      </c>
      <c r="AW745">
        <v>702984</v>
      </c>
      <c r="AX745">
        <v>702984</v>
      </c>
      <c r="AY745">
        <v>702984</v>
      </c>
      <c r="AZ745">
        <v>702984</v>
      </c>
      <c r="BA745">
        <v>702984</v>
      </c>
      <c r="BB745">
        <v>702984</v>
      </c>
      <c r="BC745">
        <v>702984</v>
      </c>
      <c r="BD745">
        <v>702984</v>
      </c>
      <c r="BE745">
        <v>702984</v>
      </c>
      <c r="BF745">
        <v>702984</v>
      </c>
      <c r="BG745">
        <v>702984</v>
      </c>
      <c r="BH745">
        <v>702984</v>
      </c>
      <c r="BI745">
        <v>702984</v>
      </c>
      <c r="BJ745">
        <v>702984</v>
      </c>
      <c r="BK745">
        <v>702984</v>
      </c>
      <c r="BL745">
        <v>702984</v>
      </c>
      <c r="BM745">
        <v>702984</v>
      </c>
      <c r="BN745">
        <v>702984</v>
      </c>
      <c r="BO745">
        <v>702984</v>
      </c>
      <c r="BP745">
        <v>702984</v>
      </c>
      <c r="BQ745">
        <v>702984</v>
      </c>
      <c r="BR745">
        <v>702984</v>
      </c>
      <c r="BS745">
        <v>702984</v>
      </c>
      <c r="BT745">
        <v>702984</v>
      </c>
      <c r="BU745">
        <v>702984</v>
      </c>
      <c r="BV745">
        <v>702984</v>
      </c>
      <c r="BW745">
        <v>702984</v>
      </c>
      <c r="BX745">
        <v>702984</v>
      </c>
      <c r="BY745">
        <v>702984</v>
      </c>
      <c r="BZ745">
        <v>702984</v>
      </c>
      <c r="CA745">
        <v>702984</v>
      </c>
      <c r="CB745">
        <v>0</v>
      </c>
      <c r="CC745">
        <v>0</v>
      </c>
      <c r="CD745">
        <v>0</v>
      </c>
      <c r="CE745">
        <v>0</v>
      </c>
      <c r="CF745">
        <v>0</v>
      </c>
      <c r="CG745">
        <v>0</v>
      </c>
      <c r="CH745">
        <v>0</v>
      </c>
      <c r="CI745">
        <v>0</v>
      </c>
      <c r="CJ745">
        <v>0</v>
      </c>
      <c r="CK745">
        <v>0</v>
      </c>
      <c r="CL745">
        <v>0</v>
      </c>
      <c r="CM745">
        <v>0</v>
      </c>
      <c r="CN745">
        <v>0</v>
      </c>
      <c r="CO745">
        <v>0</v>
      </c>
      <c r="CP745">
        <v>0</v>
      </c>
      <c r="CQ745">
        <v>0</v>
      </c>
      <c r="CR745">
        <v>0</v>
      </c>
      <c r="CS745">
        <v>0</v>
      </c>
      <c r="CT745">
        <v>0</v>
      </c>
      <c r="CU745">
        <v>0</v>
      </c>
      <c r="CV745">
        <v>0</v>
      </c>
      <c r="CW745">
        <v>0</v>
      </c>
      <c r="CX745">
        <v>0</v>
      </c>
      <c r="CY745">
        <v>0</v>
      </c>
      <c r="CZ745">
        <v>0</v>
      </c>
      <c r="DA745">
        <v>0</v>
      </c>
      <c r="DB745">
        <v>0</v>
      </c>
      <c r="DC745">
        <v>0</v>
      </c>
      <c r="DD745">
        <v>0</v>
      </c>
      <c r="DE745">
        <v>0</v>
      </c>
      <c r="DF745">
        <v>0</v>
      </c>
      <c r="DG745">
        <v>0</v>
      </c>
      <c r="DH745">
        <v>0</v>
      </c>
      <c r="DI745">
        <v>0</v>
      </c>
      <c r="DJ745">
        <v>0</v>
      </c>
      <c r="DK745">
        <v>0</v>
      </c>
      <c r="DL745">
        <v>0</v>
      </c>
      <c r="DM745">
        <v>0</v>
      </c>
      <c r="DN745">
        <v>0</v>
      </c>
      <c r="DO745">
        <v>0</v>
      </c>
      <c r="DP745">
        <v>0</v>
      </c>
      <c r="DQ745">
        <v>0</v>
      </c>
      <c r="DR745">
        <v>0</v>
      </c>
      <c r="DS745">
        <v>0</v>
      </c>
      <c r="DT745">
        <v>0</v>
      </c>
      <c r="DU745">
        <v>0</v>
      </c>
      <c r="DV745">
        <v>0</v>
      </c>
      <c r="DW745">
        <v>0</v>
      </c>
      <c r="DX745">
        <v>0</v>
      </c>
      <c r="DY745">
        <v>0</v>
      </c>
      <c r="DZ745">
        <v>0</v>
      </c>
      <c r="EA745">
        <v>0</v>
      </c>
      <c r="EB745">
        <v>0</v>
      </c>
      <c r="EC745">
        <v>0</v>
      </c>
      <c r="EE745" s="659"/>
      <c r="EF745" t="s">
        <v>1348</v>
      </c>
      <c r="EG745">
        <v>1</v>
      </c>
      <c r="EH745">
        <v>43</v>
      </c>
      <c r="EI745" s="216" t="str">
        <f t="shared" si="16"/>
        <v>LTQ100143</v>
      </c>
      <c r="EJ745">
        <v>0</v>
      </c>
      <c r="EK745">
        <v>0</v>
      </c>
      <c r="EL745">
        <v>0</v>
      </c>
      <c r="EM745">
        <v>0</v>
      </c>
      <c r="EN745">
        <v>0</v>
      </c>
      <c r="EO745">
        <v>0</v>
      </c>
      <c r="EP745">
        <v>0</v>
      </c>
      <c r="EQ745">
        <v>0</v>
      </c>
      <c r="ER745">
        <v>0</v>
      </c>
      <c r="ES745">
        <v>0</v>
      </c>
      <c r="ET745">
        <v>0</v>
      </c>
      <c r="EU745">
        <v>0</v>
      </c>
      <c r="EV745">
        <v>0</v>
      </c>
      <c r="EW745">
        <v>0</v>
      </c>
      <c r="EX745">
        <v>0</v>
      </c>
      <c r="EY745">
        <v>0</v>
      </c>
      <c r="EZ745">
        <v>0</v>
      </c>
      <c r="FA745">
        <v>0</v>
      </c>
      <c r="FB745">
        <v>0</v>
      </c>
      <c r="FC745">
        <v>0</v>
      </c>
      <c r="FD745">
        <v>0</v>
      </c>
      <c r="FE745">
        <v>0</v>
      </c>
      <c r="FF745">
        <v>0</v>
      </c>
      <c r="FG745">
        <v>0</v>
      </c>
      <c r="FH745">
        <v>0</v>
      </c>
      <c r="FI745">
        <v>0</v>
      </c>
      <c r="FJ745">
        <v>0</v>
      </c>
      <c r="FK745">
        <v>0</v>
      </c>
      <c r="FL745">
        <v>0</v>
      </c>
      <c r="FM745">
        <v>0</v>
      </c>
      <c r="FN745">
        <v>0</v>
      </c>
      <c r="FO745">
        <v>0</v>
      </c>
      <c r="FP745">
        <v>0</v>
      </c>
      <c r="FQ745">
        <v>0</v>
      </c>
      <c r="FR745">
        <v>0</v>
      </c>
      <c r="FS745">
        <v>0</v>
      </c>
      <c r="FT745">
        <v>0</v>
      </c>
      <c r="FU745">
        <v>0</v>
      </c>
      <c r="FV745">
        <v>0</v>
      </c>
      <c r="FW745">
        <v>0</v>
      </c>
      <c r="FX745">
        <v>0</v>
      </c>
      <c r="FY745">
        <v>0</v>
      </c>
      <c r="FZ745">
        <v>0</v>
      </c>
      <c r="GA745">
        <v>0</v>
      </c>
      <c r="GB745">
        <v>0</v>
      </c>
      <c r="GC745">
        <v>0</v>
      </c>
      <c r="GD745">
        <v>0</v>
      </c>
      <c r="GE745">
        <v>0</v>
      </c>
      <c r="GF745">
        <v>0</v>
      </c>
      <c r="GG745">
        <v>0</v>
      </c>
      <c r="GH745">
        <v>0</v>
      </c>
      <c r="GI745">
        <v>0</v>
      </c>
      <c r="GJ745">
        <v>0</v>
      </c>
      <c r="GK745">
        <v>0</v>
      </c>
      <c r="GL745">
        <v>0</v>
      </c>
      <c r="GM745">
        <v>0</v>
      </c>
      <c r="GN745">
        <v>702984</v>
      </c>
      <c r="GO745">
        <v>0</v>
      </c>
      <c r="GP745">
        <v>0</v>
      </c>
      <c r="GQ745">
        <v>0</v>
      </c>
      <c r="GR745">
        <v>0</v>
      </c>
      <c r="GS745">
        <v>0</v>
      </c>
      <c r="GT745">
        <v>0</v>
      </c>
      <c r="GU745">
        <v>0</v>
      </c>
      <c r="GV745">
        <v>0</v>
      </c>
      <c r="GW745">
        <v>0</v>
      </c>
      <c r="GX745">
        <v>0</v>
      </c>
      <c r="GY745">
        <v>0</v>
      </c>
      <c r="GZ745">
        <v>0</v>
      </c>
      <c r="HA745">
        <v>0</v>
      </c>
      <c r="HB745">
        <v>0</v>
      </c>
      <c r="HC745">
        <v>0</v>
      </c>
      <c r="HD745">
        <v>0</v>
      </c>
      <c r="HE745">
        <v>0</v>
      </c>
      <c r="HF745">
        <v>0</v>
      </c>
      <c r="HG745">
        <v>0</v>
      </c>
      <c r="HH745">
        <v>0</v>
      </c>
      <c r="HI745">
        <v>0</v>
      </c>
      <c r="HJ745">
        <v>0</v>
      </c>
      <c r="HK745">
        <v>0</v>
      </c>
      <c r="HL745">
        <v>0</v>
      </c>
      <c r="HM745">
        <v>0</v>
      </c>
      <c r="HN745">
        <v>0</v>
      </c>
      <c r="HO745">
        <v>0</v>
      </c>
      <c r="HP745">
        <v>0</v>
      </c>
      <c r="HQ745">
        <v>0</v>
      </c>
      <c r="HR745">
        <v>0</v>
      </c>
      <c r="HS745">
        <v>0</v>
      </c>
      <c r="HT745">
        <v>0</v>
      </c>
      <c r="HU745">
        <v>0</v>
      </c>
      <c r="HV745">
        <v>0</v>
      </c>
      <c r="HW745">
        <v>0</v>
      </c>
      <c r="HX745">
        <v>0</v>
      </c>
      <c r="HY745">
        <v>0</v>
      </c>
      <c r="HZ745">
        <v>0</v>
      </c>
      <c r="IA745">
        <v>0</v>
      </c>
      <c r="IB745">
        <v>0</v>
      </c>
      <c r="IC745">
        <v>0</v>
      </c>
      <c r="ID745">
        <v>0</v>
      </c>
      <c r="IE745">
        <v>0</v>
      </c>
      <c r="IF745">
        <v>0</v>
      </c>
      <c r="IG745">
        <v>0</v>
      </c>
      <c r="IH745">
        <v>0</v>
      </c>
      <c r="II745">
        <v>0</v>
      </c>
      <c r="IJ745">
        <v>0</v>
      </c>
      <c r="IK745">
        <v>0</v>
      </c>
      <c r="IL745">
        <v>0</v>
      </c>
      <c r="IM745">
        <v>0</v>
      </c>
      <c r="IN745">
        <v>0</v>
      </c>
      <c r="IO745">
        <v>0</v>
      </c>
      <c r="IP745">
        <v>0</v>
      </c>
    </row>
    <row r="746" spans="18:250" ht="16.5" hidden="1" customHeight="1">
      <c r="R746" s="659"/>
      <c r="S746" t="s">
        <v>1348</v>
      </c>
      <c r="T746">
        <v>1</v>
      </c>
      <c r="U746">
        <v>44</v>
      </c>
      <c r="V746" s="214" t="str">
        <f t="shared" si="15"/>
        <v>LTQ100144</v>
      </c>
      <c r="W746">
        <v>73093.2</v>
      </c>
      <c r="X746">
        <v>146186.4</v>
      </c>
      <c r="Y746">
        <v>219279.6</v>
      </c>
      <c r="Z746">
        <v>292372.8</v>
      </c>
      <c r="AA746">
        <v>365466</v>
      </c>
      <c r="AB746">
        <v>438559.2</v>
      </c>
      <c r="AC746">
        <v>511652.4</v>
      </c>
      <c r="AD746">
        <v>584745.6</v>
      </c>
      <c r="AE746">
        <v>657838.80000000005</v>
      </c>
      <c r="AF746">
        <v>730932</v>
      </c>
      <c r="AG746">
        <v>730932</v>
      </c>
      <c r="AH746">
        <v>730932</v>
      </c>
      <c r="AI746">
        <v>730932</v>
      </c>
      <c r="AJ746">
        <v>730932</v>
      </c>
      <c r="AK746">
        <v>730932</v>
      </c>
      <c r="AL746">
        <v>730932</v>
      </c>
      <c r="AM746">
        <v>730932</v>
      </c>
      <c r="AN746">
        <v>730932</v>
      </c>
      <c r="AO746">
        <v>730932</v>
      </c>
      <c r="AP746">
        <v>730932</v>
      </c>
      <c r="AQ746">
        <v>730932</v>
      </c>
      <c r="AR746">
        <v>730932</v>
      </c>
      <c r="AS746">
        <v>730932</v>
      </c>
      <c r="AT746">
        <v>730932</v>
      </c>
      <c r="AU746">
        <v>730932</v>
      </c>
      <c r="AV746">
        <v>730932</v>
      </c>
      <c r="AW746">
        <v>730932</v>
      </c>
      <c r="AX746">
        <v>730932</v>
      </c>
      <c r="AY746">
        <v>730932</v>
      </c>
      <c r="AZ746">
        <v>730932</v>
      </c>
      <c r="BA746">
        <v>730932</v>
      </c>
      <c r="BB746">
        <v>730932</v>
      </c>
      <c r="BC746">
        <v>730932</v>
      </c>
      <c r="BD746">
        <v>730932</v>
      </c>
      <c r="BE746">
        <v>730932</v>
      </c>
      <c r="BF746">
        <v>730932</v>
      </c>
      <c r="BG746">
        <v>730932</v>
      </c>
      <c r="BH746">
        <v>730932</v>
      </c>
      <c r="BI746">
        <v>730932</v>
      </c>
      <c r="BJ746">
        <v>730932</v>
      </c>
      <c r="BK746">
        <v>730932</v>
      </c>
      <c r="BL746">
        <v>730932</v>
      </c>
      <c r="BM746">
        <v>730932</v>
      </c>
      <c r="BN746">
        <v>730932</v>
      </c>
      <c r="BO746">
        <v>730932</v>
      </c>
      <c r="BP746">
        <v>730932</v>
      </c>
      <c r="BQ746">
        <v>730932</v>
      </c>
      <c r="BR746">
        <v>730932</v>
      </c>
      <c r="BS746">
        <v>730932</v>
      </c>
      <c r="BT746">
        <v>730932</v>
      </c>
      <c r="BU746">
        <v>730932</v>
      </c>
      <c r="BV746">
        <v>730932</v>
      </c>
      <c r="BW746">
        <v>730932</v>
      </c>
      <c r="BX746">
        <v>730932</v>
      </c>
      <c r="BY746">
        <v>730932</v>
      </c>
      <c r="BZ746">
        <v>730932</v>
      </c>
      <c r="CA746">
        <v>0</v>
      </c>
      <c r="CB746">
        <v>0</v>
      </c>
      <c r="CC746">
        <v>0</v>
      </c>
      <c r="CD746">
        <v>0</v>
      </c>
      <c r="CE746">
        <v>0</v>
      </c>
      <c r="CF746">
        <v>0</v>
      </c>
      <c r="CG746">
        <v>0</v>
      </c>
      <c r="CH746">
        <v>0</v>
      </c>
      <c r="CI746">
        <v>0</v>
      </c>
      <c r="CJ746">
        <v>0</v>
      </c>
      <c r="CK746">
        <v>0</v>
      </c>
      <c r="CL746">
        <v>0</v>
      </c>
      <c r="CM746">
        <v>0</v>
      </c>
      <c r="CN746">
        <v>0</v>
      </c>
      <c r="CO746">
        <v>0</v>
      </c>
      <c r="CP746">
        <v>0</v>
      </c>
      <c r="CQ746">
        <v>0</v>
      </c>
      <c r="CR746">
        <v>0</v>
      </c>
      <c r="CS746">
        <v>0</v>
      </c>
      <c r="CT746">
        <v>0</v>
      </c>
      <c r="CU746">
        <v>0</v>
      </c>
      <c r="CV746">
        <v>0</v>
      </c>
      <c r="CW746">
        <v>0</v>
      </c>
      <c r="CX746">
        <v>0</v>
      </c>
      <c r="CY746">
        <v>0</v>
      </c>
      <c r="CZ746">
        <v>0</v>
      </c>
      <c r="DA746">
        <v>0</v>
      </c>
      <c r="DB746">
        <v>0</v>
      </c>
      <c r="DC746">
        <v>0</v>
      </c>
      <c r="DD746">
        <v>0</v>
      </c>
      <c r="DE746">
        <v>0</v>
      </c>
      <c r="DF746">
        <v>0</v>
      </c>
      <c r="DG746">
        <v>0</v>
      </c>
      <c r="DH746">
        <v>0</v>
      </c>
      <c r="DI746">
        <v>0</v>
      </c>
      <c r="DJ746">
        <v>0</v>
      </c>
      <c r="DK746">
        <v>0</v>
      </c>
      <c r="DL746">
        <v>0</v>
      </c>
      <c r="DM746">
        <v>0</v>
      </c>
      <c r="DN746">
        <v>0</v>
      </c>
      <c r="DO746">
        <v>0</v>
      </c>
      <c r="DP746">
        <v>0</v>
      </c>
      <c r="DQ746">
        <v>0</v>
      </c>
      <c r="DR746">
        <v>0</v>
      </c>
      <c r="DS746">
        <v>0</v>
      </c>
      <c r="DT746">
        <v>0</v>
      </c>
      <c r="DU746">
        <v>0</v>
      </c>
      <c r="DV746">
        <v>0</v>
      </c>
      <c r="DW746">
        <v>0</v>
      </c>
      <c r="DX746">
        <v>0</v>
      </c>
      <c r="DY746">
        <v>0</v>
      </c>
      <c r="DZ746">
        <v>0</v>
      </c>
      <c r="EA746">
        <v>0</v>
      </c>
      <c r="EB746">
        <v>0</v>
      </c>
      <c r="EC746">
        <v>0</v>
      </c>
      <c r="EE746" s="659"/>
      <c r="EF746" t="s">
        <v>1348</v>
      </c>
      <c r="EG746">
        <v>1</v>
      </c>
      <c r="EH746">
        <v>44</v>
      </c>
      <c r="EI746" s="216" t="str">
        <f t="shared" si="16"/>
        <v>LTQ100144</v>
      </c>
      <c r="EJ746">
        <v>0</v>
      </c>
      <c r="EK746">
        <v>0</v>
      </c>
      <c r="EL746">
        <v>0</v>
      </c>
      <c r="EM746">
        <v>0</v>
      </c>
      <c r="EN746">
        <v>0</v>
      </c>
      <c r="EO746">
        <v>0</v>
      </c>
      <c r="EP746">
        <v>0</v>
      </c>
      <c r="EQ746">
        <v>0</v>
      </c>
      <c r="ER746">
        <v>0</v>
      </c>
      <c r="ES746">
        <v>0</v>
      </c>
      <c r="ET746">
        <v>0</v>
      </c>
      <c r="EU746">
        <v>0</v>
      </c>
      <c r="EV746">
        <v>0</v>
      </c>
      <c r="EW746">
        <v>0</v>
      </c>
      <c r="EX746">
        <v>0</v>
      </c>
      <c r="EY746">
        <v>0</v>
      </c>
      <c r="EZ746">
        <v>0</v>
      </c>
      <c r="FA746">
        <v>0</v>
      </c>
      <c r="FB746">
        <v>0</v>
      </c>
      <c r="FC746">
        <v>0</v>
      </c>
      <c r="FD746">
        <v>0</v>
      </c>
      <c r="FE746">
        <v>0</v>
      </c>
      <c r="FF746">
        <v>0</v>
      </c>
      <c r="FG746">
        <v>0</v>
      </c>
      <c r="FH746">
        <v>0</v>
      </c>
      <c r="FI746">
        <v>0</v>
      </c>
      <c r="FJ746">
        <v>0</v>
      </c>
      <c r="FK746">
        <v>0</v>
      </c>
      <c r="FL746">
        <v>0</v>
      </c>
      <c r="FM746">
        <v>0</v>
      </c>
      <c r="FN746">
        <v>0</v>
      </c>
      <c r="FO746">
        <v>0</v>
      </c>
      <c r="FP746">
        <v>0</v>
      </c>
      <c r="FQ746">
        <v>0</v>
      </c>
      <c r="FR746">
        <v>0</v>
      </c>
      <c r="FS746">
        <v>0</v>
      </c>
      <c r="FT746">
        <v>0</v>
      </c>
      <c r="FU746">
        <v>0</v>
      </c>
      <c r="FV746">
        <v>0</v>
      </c>
      <c r="FW746">
        <v>0</v>
      </c>
      <c r="FX746">
        <v>0</v>
      </c>
      <c r="FY746">
        <v>0</v>
      </c>
      <c r="FZ746">
        <v>0</v>
      </c>
      <c r="GA746">
        <v>0</v>
      </c>
      <c r="GB746">
        <v>0</v>
      </c>
      <c r="GC746">
        <v>0</v>
      </c>
      <c r="GD746">
        <v>0</v>
      </c>
      <c r="GE746">
        <v>0</v>
      </c>
      <c r="GF746">
        <v>0</v>
      </c>
      <c r="GG746">
        <v>0</v>
      </c>
      <c r="GH746">
        <v>0</v>
      </c>
      <c r="GI746">
        <v>0</v>
      </c>
      <c r="GJ746">
        <v>0</v>
      </c>
      <c r="GK746">
        <v>0</v>
      </c>
      <c r="GL746">
        <v>0</v>
      </c>
      <c r="GM746">
        <v>730932</v>
      </c>
      <c r="GN746">
        <v>0</v>
      </c>
      <c r="GO746">
        <v>0</v>
      </c>
      <c r="GP746">
        <v>0</v>
      </c>
      <c r="GQ746">
        <v>0</v>
      </c>
      <c r="GR746">
        <v>0</v>
      </c>
      <c r="GS746">
        <v>0</v>
      </c>
      <c r="GT746">
        <v>0</v>
      </c>
      <c r="GU746">
        <v>0</v>
      </c>
      <c r="GV746">
        <v>0</v>
      </c>
      <c r="GW746">
        <v>0</v>
      </c>
      <c r="GX746">
        <v>0</v>
      </c>
      <c r="GY746">
        <v>0</v>
      </c>
      <c r="GZ746">
        <v>0</v>
      </c>
      <c r="HA746">
        <v>0</v>
      </c>
      <c r="HB746">
        <v>0</v>
      </c>
      <c r="HC746">
        <v>0</v>
      </c>
      <c r="HD746">
        <v>0</v>
      </c>
      <c r="HE746">
        <v>0</v>
      </c>
      <c r="HF746">
        <v>0</v>
      </c>
      <c r="HG746">
        <v>0</v>
      </c>
      <c r="HH746">
        <v>0</v>
      </c>
      <c r="HI746">
        <v>0</v>
      </c>
      <c r="HJ746">
        <v>0</v>
      </c>
      <c r="HK746">
        <v>0</v>
      </c>
      <c r="HL746">
        <v>0</v>
      </c>
      <c r="HM746">
        <v>0</v>
      </c>
      <c r="HN746">
        <v>0</v>
      </c>
      <c r="HO746">
        <v>0</v>
      </c>
      <c r="HP746">
        <v>0</v>
      </c>
      <c r="HQ746">
        <v>0</v>
      </c>
      <c r="HR746">
        <v>0</v>
      </c>
      <c r="HS746">
        <v>0</v>
      </c>
      <c r="HT746">
        <v>0</v>
      </c>
      <c r="HU746">
        <v>0</v>
      </c>
      <c r="HV746">
        <v>0</v>
      </c>
      <c r="HW746">
        <v>0</v>
      </c>
      <c r="HX746">
        <v>0</v>
      </c>
      <c r="HY746">
        <v>0</v>
      </c>
      <c r="HZ746">
        <v>0</v>
      </c>
      <c r="IA746">
        <v>0</v>
      </c>
      <c r="IB746">
        <v>0</v>
      </c>
      <c r="IC746">
        <v>0</v>
      </c>
      <c r="ID746">
        <v>0</v>
      </c>
      <c r="IE746">
        <v>0</v>
      </c>
      <c r="IF746">
        <v>0</v>
      </c>
      <c r="IG746">
        <v>0</v>
      </c>
      <c r="IH746">
        <v>0</v>
      </c>
      <c r="II746">
        <v>0</v>
      </c>
      <c r="IJ746">
        <v>0</v>
      </c>
      <c r="IK746">
        <v>0</v>
      </c>
      <c r="IL746">
        <v>0</v>
      </c>
      <c r="IM746">
        <v>0</v>
      </c>
      <c r="IN746">
        <v>0</v>
      </c>
      <c r="IO746">
        <v>0</v>
      </c>
      <c r="IP746">
        <v>0</v>
      </c>
    </row>
    <row r="747" spans="18:250" ht="16.5" hidden="1" customHeight="1">
      <c r="R747" s="659"/>
      <c r="S747" t="s">
        <v>1348</v>
      </c>
      <c r="T747">
        <v>1</v>
      </c>
      <c r="U747">
        <v>45</v>
      </c>
      <c r="V747" s="214" t="str">
        <f t="shared" si="15"/>
        <v>LTQ100145</v>
      </c>
      <c r="W747">
        <v>76010.399999999994</v>
      </c>
      <c r="X747">
        <v>152020.79999999999</v>
      </c>
      <c r="Y747">
        <v>228031.2</v>
      </c>
      <c r="Z747">
        <v>304041.59999999998</v>
      </c>
      <c r="AA747">
        <v>380052</v>
      </c>
      <c r="AB747">
        <v>456062.4</v>
      </c>
      <c r="AC747">
        <v>532072.80000000005</v>
      </c>
      <c r="AD747">
        <v>608083.19999999995</v>
      </c>
      <c r="AE747">
        <v>684093.6</v>
      </c>
      <c r="AF747">
        <v>760104</v>
      </c>
      <c r="AG747">
        <v>760104</v>
      </c>
      <c r="AH747">
        <v>760104</v>
      </c>
      <c r="AI747">
        <v>760104</v>
      </c>
      <c r="AJ747">
        <v>760104</v>
      </c>
      <c r="AK747">
        <v>760104</v>
      </c>
      <c r="AL747">
        <v>760104</v>
      </c>
      <c r="AM747">
        <v>760104</v>
      </c>
      <c r="AN747">
        <v>760104</v>
      </c>
      <c r="AO747">
        <v>760104</v>
      </c>
      <c r="AP747">
        <v>760104</v>
      </c>
      <c r="AQ747">
        <v>760104</v>
      </c>
      <c r="AR747">
        <v>760104</v>
      </c>
      <c r="AS747">
        <v>760104</v>
      </c>
      <c r="AT747">
        <v>760104</v>
      </c>
      <c r="AU747">
        <v>760104</v>
      </c>
      <c r="AV747">
        <v>760104</v>
      </c>
      <c r="AW747">
        <v>760104</v>
      </c>
      <c r="AX747">
        <v>760104</v>
      </c>
      <c r="AY747">
        <v>760104</v>
      </c>
      <c r="AZ747">
        <v>760104</v>
      </c>
      <c r="BA747">
        <v>760104</v>
      </c>
      <c r="BB747">
        <v>760104</v>
      </c>
      <c r="BC747">
        <v>760104</v>
      </c>
      <c r="BD747">
        <v>760104</v>
      </c>
      <c r="BE747">
        <v>760104</v>
      </c>
      <c r="BF747">
        <v>760104</v>
      </c>
      <c r="BG747">
        <v>760104</v>
      </c>
      <c r="BH747">
        <v>760104</v>
      </c>
      <c r="BI747">
        <v>760104</v>
      </c>
      <c r="BJ747">
        <v>760104</v>
      </c>
      <c r="BK747">
        <v>760104</v>
      </c>
      <c r="BL747">
        <v>760104</v>
      </c>
      <c r="BM747">
        <v>760104</v>
      </c>
      <c r="BN747">
        <v>760104</v>
      </c>
      <c r="BO747">
        <v>760104</v>
      </c>
      <c r="BP747">
        <v>760104</v>
      </c>
      <c r="BQ747">
        <v>760104</v>
      </c>
      <c r="BR747">
        <v>760104</v>
      </c>
      <c r="BS747">
        <v>760104</v>
      </c>
      <c r="BT747">
        <v>760104</v>
      </c>
      <c r="BU747">
        <v>760104</v>
      </c>
      <c r="BV747">
        <v>760104</v>
      </c>
      <c r="BW747">
        <v>760104</v>
      </c>
      <c r="BX747">
        <v>760104</v>
      </c>
      <c r="BY747">
        <v>760104</v>
      </c>
      <c r="BZ747">
        <v>0</v>
      </c>
      <c r="CA747">
        <v>0</v>
      </c>
      <c r="CB747">
        <v>0</v>
      </c>
      <c r="CC747">
        <v>0</v>
      </c>
      <c r="CD747">
        <v>0</v>
      </c>
      <c r="CE747">
        <v>0</v>
      </c>
      <c r="CF747">
        <v>0</v>
      </c>
      <c r="CG747">
        <v>0</v>
      </c>
      <c r="CH747">
        <v>0</v>
      </c>
      <c r="CI747">
        <v>0</v>
      </c>
      <c r="CJ747">
        <v>0</v>
      </c>
      <c r="CK747">
        <v>0</v>
      </c>
      <c r="CL747">
        <v>0</v>
      </c>
      <c r="CM747">
        <v>0</v>
      </c>
      <c r="CN747">
        <v>0</v>
      </c>
      <c r="CO747">
        <v>0</v>
      </c>
      <c r="CP747">
        <v>0</v>
      </c>
      <c r="CQ747">
        <v>0</v>
      </c>
      <c r="CR747">
        <v>0</v>
      </c>
      <c r="CS747">
        <v>0</v>
      </c>
      <c r="CT747">
        <v>0</v>
      </c>
      <c r="CU747">
        <v>0</v>
      </c>
      <c r="CV747">
        <v>0</v>
      </c>
      <c r="CW747">
        <v>0</v>
      </c>
      <c r="CX747">
        <v>0</v>
      </c>
      <c r="CY747">
        <v>0</v>
      </c>
      <c r="CZ747">
        <v>0</v>
      </c>
      <c r="DA747">
        <v>0</v>
      </c>
      <c r="DB747">
        <v>0</v>
      </c>
      <c r="DC747">
        <v>0</v>
      </c>
      <c r="DD747">
        <v>0</v>
      </c>
      <c r="DE747">
        <v>0</v>
      </c>
      <c r="DF747">
        <v>0</v>
      </c>
      <c r="DG747">
        <v>0</v>
      </c>
      <c r="DH747">
        <v>0</v>
      </c>
      <c r="DI747">
        <v>0</v>
      </c>
      <c r="DJ747">
        <v>0</v>
      </c>
      <c r="DK747">
        <v>0</v>
      </c>
      <c r="DL747">
        <v>0</v>
      </c>
      <c r="DM747">
        <v>0</v>
      </c>
      <c r="DN747">
        <v>0</v>
      </c>
      <c r="DO747">
        <v>0</v>
      </c>
      <c r="DP747">
        <v>0</v>
      </c>
      <c r="DQ747">
        <v>0</v>
      </c>
      <c r="DR747">
        <v>0</v>
      </c>
      <c r="DS747">
        <v>0</v>
      </c>
      <c r="DT747">
        <v>0</v>
      </c>
      <c r="DU747">
        <v>0</v>
      </c>
      <c r="DV747">
        <v>0</v>
      </c>
      <c r="DW747">
        <v>0</v>
      </c>
      <c r="DX747">
        <v>0</v>
      </c>
      <c r="DY747">
        <v>0</v>
      </c>
      <c r="DZ747">
        <v>0</v>
      </c>
      <c r="EA747">
        <v>0</v>
      </c>
      <c r="EB747">
        <v>0</v>
      </c>
      <c r="EC747">
        <v>0</v>
      </c>
      <c r="EE747" s="659"/>
      <c r="EF747" t="s">
        <v>1348</v>
      </c>
      <c r="EG747">
        <v>1</v>
      </c>
      <c r="EH747">
        <v>45</v>
      </c>
      <c r="EI747" s="216" t="str">
        <f t="shared" si="16"/>
        <v>LTQ100145</v>
      </c>
      <c r="EJ747">
        <v>0</v>
      </c>
      <c r="EK747">
        <v>0</v>
      </c>
      <c r="EL747">
        <v>0</v>
      </c>
      <c r="EM747">
        <v>0</v>
      </c>
      <c r="EN747">
        <v>0</v>
      </c>
      <c r="EO747">
        <v>0</v>
      </c>
      <c r="EP747">
        <v>0</v>
      </c>
      <c r="EQ747">
        <v>0</v>
      </c>
      <c r="ER747">
        <v>0</v>
      </c>
      <c r="ES747">
        <v>0</v>
      </c>
      <c r="ET747">
        <v>0</v>
      </c>
      <c r="EU747">
        <v>0</v>
      </c>
      <c r="EV747">
        <v>0</v>
      </c>
      <c r="EW747">
        <v>0</v>
      </c>
      <c r="EX747">
        <v>0</v>
      </c>
      <c r="EY747">
        <v>0</v>
      </c>
      <c r="EZ747">
        <v>0</v>
      </c>
      <c r="FA747">
        <v>0</v>
      </c>
      <c r="FB747">
        <v>0</v>
      </c>
      <c r="FC747">
        <v>0</v>
      </c>
      <c r="FD747">
        <v>0</v>
      </c>
      <c r="FE747">
        <v>0</v>
      </c>
      <c r="FF747">
        <v>0</v>
      </c>
      <c r="FG747">
        <v>0</v>
      </c>
      <c r="FH747">
        <v>0</v>
      </c>
      <c r="FI747">
        <v>0</v>
      </c>
      <c r="FJ747">
        <v>0</v>
      </c>
      <c r="FK747">
        <v>0</v>
      </c>
      <c r="FL747">
        <v>0</v>
      </c>
      <c r="FM747">
        <v>0</v>
      </c>
      <c r="FN747">
        <v>0</v>
      </c>
      <c r="FO747">
        <v>0</v>
      </c>
      <c r="FP747">
        <v>0</v>
      </c>
      <c r="FQ747">
        <v>0</v>
      </c>
      <c r="FR747">
        <v>0</v>
      </c>
      <c r="FS747">
        <v>0</v>
      </c>
      <c r="FT747">
        <v>0</v>
      </c>
      <c r="FU747">
        <v>0</v>
      </c>
      <c r="FV747">
        <v>0</v>
      </c>
      <c r="FW747">
        <v>0</v>
      </c>
      <c r="FX747">
        <v>0</v>
      </c>
      <c r="FY747">
        <v>0</v>
      </c>
      <c r="FZ747">
        <v>0</v>
      </c>
      <c r="GA747">
        <v>0</v>
      </c>
      <c r="GB747">
        <v>0</v>
      </c>
      <c r="GC747">
        <v>0</v>
      </c>
      <c r="GD747">
        <v>0</v>
      </c>
      <c r="GE747">
        <v>0</v>
      </c>
      <c r="GF747">
        <v>0</v>
      </c>
      <c r="GG747">
        <v>0</v>
      </c>
      <c r="GH747">
        <v>0</v>
      </c>
      <c r="GI747">
        <v>0</v>
      </c>
      <c r="GJ747">
        <v>0</v>
      </c>
      <c r="GK747">
        <v>0</v>
      </c>
      <c r="GL747">
        <v>760104</v>
      </c>
      <c r="GM747">
        <v>0</v>
      </c>
      <c r="GN747">
        <v>0</v>
      </c>
      <c r="GO747">
        <v>0</v>
      </c>
      <c r="GP747">
        <v>0</v>
      </c>
      <c r="GQ747">
        <v>0</v>
      </c>
      <c r="GR747">
        <v>0</v>
      </c>
      <c r="GS747">
        <v>0</v>
      </c>
      <c r="GT747">
        <v>0</v>
      </c>
      <c r="GU747">
        <v>0</v>
      </c>
      <c r="GV747">
        <v>0</v>
      </c>
      <c r="GW747">
        <v>0</v>
      </c>
      <c r="GX747">
        <v>0</v>
      </c>
      <c r="GY747">
        <v>0</v>
      </c>
      <c r="GZ747">
        <v>0</v>
      </c>
      <c r="HA747">
        <v>0</v>
      </c>
      <c r="HB747">
        <v>0</v>
      </c>
      <c r="HC747">
        <v>0</v>
      </c>
      <c r="HD747">
        <v>0</v>
      </c>
      <c r="HE747">
        <v>0</v>
      </c>
      <c r="HF747">
        <v>0</v>
      </c>
      <c r="HG747">
        <v>0</v>
      </c>
      <c r="HH747">
        <v>0</v>
      </c>
      <c r="HI747">
        <v>0</v>
      </c>
      <c r="HJ747">
        <v>0</v>
      </c>
      <c r="HK747">
        <v>0</v>
      </c>
      <c r="HL747">
        <v>0</v>
      </c>
      <c r="HM747">
        <v>0</v>
      </c>
      <c r="HN747">
        <v>0</v>
      </c>
      <c r="HO747">
        <v>0</v>
      </c>
      <c r="HP747">
        <v>0</v>
      </c>
      <c r="HQ747">
        <v>0</v>
      </c>
      <c r="HR747">
        <v>0</v>
      </c>
      <c r="HS747">
        <v>0</v>
      </c>
      <c r="HT747">
        <v>0</v>
      </c>
      <c r="HU747">
        <v>0</v>
      </c>
      <c r="HV747">
        <v>0</v>
      </c>
      <c r="HW747">
        <v>0</v>
      </c>
      <c r="HX747">
        <v>0</v>
      </c>
      <c r="HY747">
        <v>0</v>
      </c>
      <c r="HZ747">
        <v>0</v>
      </c>
      <c r="IA747">
        <v>0</v>
      </c>
      <c r="IB747">
        <v>0</v>
      </c>
      <c r="IC747">
        <v>0</v>
      </c>
      <c r="ID747">
        <v>0</v>
      </c>
      <c r="IE747">
        <v>0</v>
      </c>
      <c r="IF747">
        <v>0</v>
      </c>
      <c r="IG747">
        <v>0</v>
      </c>
      <c r="IH747">
        <v>0</v>
      </c>
      <c r="II747">
        <v>0</v>
      </c>
      <c r="IJ747">
        <v>0</v>
      </c>
      <c r="IK747">
        <v>0</v>
      </c>
      <c r="IL747">
        <v>0</v>
      </c>
      <c r="IM747">
        <v>0</v>
      </c>
      <c r="IN747">
        <v>0</v>
      </c>
      <c r="IO747">
        <v>0</v>
      </c>
      <c r="IP747">
        <v>0</v>
      </c>
    </row>
    <row r="748" spans="18:250" ht="16.5" hidden="1" customHeight="1">
      <c r="R748" s="659"/>
      <c r="S748" t="s">
        <v>1348</v>
      </c>
      <c r="T748">
        <v>1</v>
      </c>
      <c r="U748">
        <v>46</v>
      </c>
      <c r="V748" s="214" t="str">
        <f t="shared" si="15"/>
        <v>LTQ100146</v>
      </c>
      <c r="W748">
        <v>78825.600000000006</v>
      </c>
      <c r="X748">
        <v>157651.20000000001</v>
      </c>
      <c r="Y748">
        <v>236476.79999999999</v>
      </c>
      <c r="Z748">
        <v>315302.40000000002</v>
      </c>
      <c r="AA748">
        <v>394128</v>
      </c>
      <c r="AB748">
        <v>472953.59999999998</v>
      </c>
      <c r="AC748">
        <v>551779.19999999995</v>
      </c>
      <c r="AD748">
        <v>630604.80000000005</v>
      </c>
      <c r="AE748">
        <v>709430.4</v>
      </c>
      <c r="AF748">
        <v>788256</v>
      </c>
      <c r="AG748">
        <v>788256</v>
      </c>
      <c r="AH748">
        <v>788256</v>
      </c>
      <c r="AI748">
        <v>788256</v>
      </c>
      <c r="AJ748">
        <v>788256</v>
      </c>
      <c r="AK748">
        <v>788256</v>
      </c>
      <c r="AL748">
        <v>788256</v>
      </c>
      <c r="AM748">
        <v>788256</v>
      </c>
      <c r="AN748">
        <v>788256</v>
      </c>
      <c r="AO748">
        <v>788256</v>
      </c>
      <c r="AP748">
        <v>788256</v>
      </c>
      <c r="AQ748">
        <v>788256</v>
      </c>
      <c r="AR748">
        <v>788256</v>
      </c>
      <c r="AS748">
        <v>788256</v>
      </c>
      <c r="AT748">
        <v>788256</v>
      </c>
      <c r="AU748">
        <v>788256</v>
      </c>
      <c r="AV748">
        <v>788256</v>
      </c>
      <c r="AW748">
        <v>788256</v>
      </c>
      <c r="AX748">
        <v>788256</v>
      </c>
      <c r="AY748">
        <v>788256</v>
      </c>
      <c r="AZ748">
        <v>788256</v>
      </c>
      <c r="BA748">
        <v>788256</v>
      </c>
      <c r="BB748">
        <v>788256</v>
      </c>
      <c r="BC748">
        <v>788256</v>
      </c>
      <c r="BD748">
        <v>788256</v>
      </c>
      <c r="BE748">
        <v>788256</v>
      </c>
      <c r="BF748">
        <v>788256</v>
      </c>
      <c r="BG748">
        <v>788256</v>
      </c>
      <c r="BH748">
        <v>788256</v>
      </c>
      <c r="BI748">
        <v>788256</v>
      </c>
      <c r="BJ748">
        <v>788256</v>
      </c>
      <c r="BK748">
        <v>788256</v>
      </c>
      <c r="BL748">
        <v>788256</v>
      </c>
      <c r="BM748">
        <v>788256</v>
      </c>
      <c r="BN748">
        <v>788256</v>
      </c>
      <c r="BO748">
        <v>788256</v>
      </c>
      <c r="BP748">
        <v>788256</v>
      </c>
      <c r="BQ748">
        <v>788256</v>
      </c>
      <c r="BR748">
        <v>788256</v>
      </c>
      <c r="BS748">
        <v>788256</v>
      </c>
      <c r="BT748">
        <v>788256</v>
      </c>
      <c r="BU748">
        <v>788256</v>
      </c>
      <c r="BV748">
        <v>788256</v>
      </c>
      <c r="BW748">
        <v>788256</v>
      </c>
      <c r="BX748">
        <v>788256</v>
      </c>
      <c r="BY748">
        <v>0</v>
      </c>
      <c r="BZ748">
        <v>0</v>
      </c>
      <c r="CA748">
        <v>0</v>
      </c>
      <c r="CB748">
        <v>0</v>
      </c>
      <c r="CC748">
        <v>0</v>
      </c>
      <c r="CD748">
        <v>0</v>
      </c>
      <c r="CE748">
        <v>0</v>
      </c>
      <c r="CF748">
        <v>0</v>
      </c>
      <c r="CG748">
        <v>0</v>
      </c>
      <c r="CH748">
        <v>0</v>
      </c>
      <c r="CI748">
        <v>0</v>
      </c>
      <c r="CJ748">
        <v>0</v>
      </c>
      <c r="CK748">
        <v>0</v>
      </c>
      <c r="CL748">
        <v>0</v>
      </c>
      <c r="CM748">
        <v>0</v>
      </c>
      <c r="CN748">
        <v>0</v>
      </c>
      <c r="CO748">
        <v>0</v>
      </c>
      <c r="CP748">
        <v>0</v>
      </c>
      <c r="CQ748">
        <v>0</v>
      </c>
      <c r="CR748">
        <v>0</v>
      </c>
      <c r="CS748">
        <v>0</v>
      </c>
      <c r="CT748">
        <v>0</v>
      </c>
      <c r="CU748">
        <v>0</v>
      </c>
      <c r="CV748">
        <v>0</v>
      </c>
      <c r="CW748">
        <v>0</v>
      </c>
      <c r="CX748">
        <v>0</v>
      </c>
      <c r="CY748">
        <v>0</v>
      </c>
      <c r="CZ748">
        <v>0</v>
      </c>
      <c r="DA748">
        <v>0</v>
      </c>
      <c r="DB748">
        <v>0</v>
      </c>
      <c r="DC748">
        <v>0</v>
      </c>
      <c r="DD748">
        <v>0</v>
      </c>
      <c r="DE748">
        <v>0</v>
      </c>
      <c r="DF748">
        <v>0</v>
      </c>
      <c r="DG748">
        <v>0</v>
      </c>
      <c r="DH748">
        <v>0</v>
      </c>
      <c r="DI748">
        <v>0</v>
      </c>
      <c r="DJ748">
        <v>0</v>
      </c>
      <c r="DK748">
        <v>0</v>
      </c>
      <c r="DL748">
        <v>0</v>
      </c>
      <c r="DM748">
        <v>0</v>
      </c>
      <c r="DN748">
        <v>0</v>
      </c>
      <c r="DO748">
        <v>0</v>
      </c>
      <c r="DP748">
        <v>0</v>
      </c>
      <c r="DQ748">
        <v>0</v>
      </c>
      <c r="DR748">
        <v>0</v>
      </c>
      <c r="DS748">
        <v>0</v>
      </c>
      <c r="DT748">
        <v>0</v>
      </c>
      <c r="DU748">
        <v>0</v>
      </c>
      <c r="DV748">
        <v>0</v>
      </c>
      <c r="DW748">
        <v>0</v>
      </c>
      <c r="DX748">
        <v>0</v>
      </c>
      <c r="DY748">
        <v>0</v>
      </c>
      <c r="DZ748">
        <v>0</v>
      </c>
      <c r="EA748">
        <v>0</v>
      </c>
      <c r="EB748">
        <v>0</v>
      </c>
      <c r="EC748">
        <v>0</v>
      </c>
      <c r="EE748" s="659"/>
      <c r="EF748" t="s">
        <v>1348</v>
      </c>
      <c r="EG748">
        <v>1</v>
      </c>
      <c r="EH748">
        <v>46</v>
      </c>
      <c r="EI748" s="216" t="str">
        <f t="shared" si="16"/>
        <v>LTQ100146</v>
      </c>
      <c r="EJ748">
        <v>0</v>
      </c>
      <c r="EK748">
        <v>0</v>
      </c>
      <c r="EL748">
        <v>0</v>
      </c>
      <c r="EM748">
        <v>0</v>
      </c>
      <c r="EN748">
        <v>0</v>
      </c>
      <c r="EO748">
        <v>0</v>
      </c>
      <c r="EP748">
        <v>0</v>
      </c>
      <c r="EQ748">
        <v>0</v>
      </c>
      <c r="ER748">
        <v>0</v>
      </c>
      <c r="ES748">
        <v>0</v>
      </c>
      <c r="ET748">
        <v>0</v>
      </c>
      <c r="EU748">
        <v>0</v>
      </c>
      <c r="EV748">
        <v>0</v>
      </c>
      <c r="EW748">
        <v>0</v>
      </c>
      <c r="EX748">
        <v>0</v>
      </c>
      <c r="EY748">
        <v>0</v>
      </c>
      <c r="EZ748">
        <v>0</v>
      </c>
      <c r="FA748">
        <v>0</v>
      </c>
      <c r="FB748">
        <v>0</v>
      </c>
      <c r="FC748">
        <v>0</v>
      </c>
      <c r="FD748">
        <v>0</v>
      </c>
      <c r="FE748">
        <v>0</v>
      </c>
      <c r="FF748">
        <v>0</v>
      </c>
      <c r="FG748">
        <v>0</v>
      </c>
      <c r="FH748">
        <v>0</v>
      </c>
      <c r="FI748">
        <v>0</v>
      </c>
      <c r="FJ748">
        <v>0</v>
      </c>
      <c r="FK748">
        <v>0</v>
      </c>
      <c r="FL748">
        <v>0</v>
      </c>
      <c r="FM748">
        <v>0</v>
      </c>
      <c r="FN748">
        <v>0</v>
      </c>
      <c r="FO748">
        <v>0</v>
      </c>
      <c r="FP748">
        <v>0</v>
      </c>
      <c r="FQ748">
        <v>0</v>
      </c>
      <c r="FR748">
        <v>0</v>
      </c>
      <c r="FS748">
        <v>0</v>
      </c>
      <c r="FT748">
        <v>0</v>
      </c>
      <c r="FU748">
        <v>0</v>
      </c>
      <c r="FV748">
        <v>0</v>
      </c>
      <c r="FW748">
        <v>0</v>
      </c>
      <c r="FX748">
        <v>0</v>
      </c>
      <c r="FY748">
        <v>0</v>
      </c>
      <c r="FZ748">
        <v>0</v>
      </c>
      <c r="GA748">
        <v>0</v>
      </c>
      <c r="GB748">
        <v>0</v>
      </c>
      <c r="GC748">
        <v>0</v>
      </c>
      <c r="GD748">
        <v>0</v>
      </c>
      <c r="GE748">
        <v>0</v>
      </c>
      <c r="GF748">
        <v>0</v>
      </c>
      <c r="GG748">
        <v>0</v>
      </c>
      <c r="GH748">
        <v>0</v>
      </c>
      <c r="GI748">
        <v>0</v>
      </c>
      <c r="GJ748">
        <v>0</v>
      </c>
      <c r="GK748">
        <v>788256</v>
      </c>
      <c r="GL748">
        <v>0</v>
      </c>
      <c r="GM748">
        <v>0</v>
      </c>
      <c r="GN748">
        <v>0</v>
      </c>
      <c r="GO748">
        <v>0</v>
      </c>
      <c r="GP748">
        <v>0</v>
      </c>
      <c r="GQ748">
        <v>0</v>
      </c>
      <c r="GR748">
        <v>0</v>
      </c>
      <c r="GS748">
        <v>0</v>
      </c>
      <c r="GT748">
        <v>0</v>
      </c>
      <c r="GU748">
        <v>0</v>
      </c>
      <c r="GV748">
        <v>0</v>
      </c>
      <c r="GW748">
        <v>0</v>
      </c>
      <c r="GX748">
        <v>0</v>
      </c>
      <c r="GY748">
        <v>0</v>
      </c>
      <c r="GZ748">
        <v>0</v>
      </c>
      <c r="HA748">
        <v>0</v>
      </c>
      <c r="HB748">
        <v>0</v>
      </c>
      <c r="HC748">
        <v>0</v>
      </c>
      <c r="HD748">
        <v>0</v>
      </c>
      <c r="HE748">
        <v>0</v>
      </c>
      <c r="HF748">
        <v>0</v>
      </c>
      <c r="HG748">
        <v>0</v>
      </c>
      <c r="HH748">
        <v>0</v>
      </c>
      <c r="HI748">
        <v>0</v>
      </c>
      <c r="HJ748">
        <v>0</v>
      </c>
      <c r="HK748">
        <v>0</v>
      </c>
      <c r="HL748">
        <v>0</v>
      </c>
      <c r="HM748">
        <v>0</v>
      </c>
      <c r="HN748">
        <v>0</v>
      </c>
      <c r="HO748">
        <v>0</v>
      </c>
      <c r="HP748">
        <v>0</v>
      </c>
      <c r="HQ748">
        <v>0</v>
      </c>
      <c r="HR748">
        <v>0</v>
      </c>
      <c r="HS748">
        <v>0</v>
      </c>
      <c r="HT748">
        <v>0</v>
      </c>
      <c r="HU748">
        <v>0</v>
      </c>
      <c r="HV748">
        <v>0</v>
      </c>
      <c r="HW748">
        <v>0</v>
      </c>
      <c r="HX748">
        <v>0</v>
      </c>
      <c r="HY748">
        <v>0</v>
      </c>
      <c r="HZ748">
        <v>0</v>
      </c>
      <c r="IA748">
        <v>0</v>
      </c>
      <c r="IB748">
        <v>0</v>
      </c>
      <c r="IC748">
        <v>0</v>
      </c>
      <c r="ID748">
        <v>0</v>
      </c>
      <c r="IE748">
        <v>0</v>
      </c>
      <c r="IF748">
        <v>0</v>
      </c>
      <c r="IG748">
        <v>0</v>
      </c>
      <c r="IH748">
        <v>0</v>
      </c>
      <c r="II748">
        <v>0</v>
      </c>
      <c r="IJ748">
        <v>0</v>
      </c>
      <c r="IK748">
        <v>0</v>
      </c>
      <c r="IL748">
        <v>0</v>
      </c>
      <c r="IM748">
        <v>0</v>
      </c>
      <c r="IN748">
        <v>0</v>
      </c>
      <c r="IO748">
        <v>0</v>
      </c>
      <c r="IP748">
        <v>0</v>
      </c>
    </row>
    <row r="749" spans="18:250" ht="16.5" hidden="1" customHeight="1">
      <c r="R749" s="659"/>
      <c r="S749" t="s">
        <v>1348</v>
      </c>
      <c r="T749">
        <v>1</v>
      </c>
      <c r="U749">
        <v>47</v>
      </c>
      <c r="V749" s="214" t="str">
        <f t="shared" si="15"/>
        <v>LTQ100147</v>
      </c>
      <c r="W749">
        <v>81640.800000000003</v>
      </c>
      <c r="X749">
        <v>163281.60000000001</v>
      </c>
      <c r="Y749">
        <v>244922.4</v>
      </c>
      <c r="Z749">
        <v>326563.20000000001</v>
      </c>
      <c r="AA749">
        <v>408204</v>
      </c>
      <c r="AB749">
        <v>489844.8</v>
      </c>
      <c r="AC749">
        <v>571485.6</v>
      </c>
      <c r="AD749">
        <v>653126.40000000002</v>
      </c>
      <c r="AE749">
        <v>734767.2</v>
      </c>
      <c r="AF749">
        <v>816408</v>
      </c>
      <c r="AG749">
        <v>816408</v>
      </c>
      <c r="AH749">
        <v>816408</v>
      </c>
      <c r="AI749">
        <v>816408</v>
      </c>
      <c r="AJ749">
        <v>816408</v>
      </c>
      <c r="AK749">
        <v>816408</v>
      </c>
      <c r="AL749">
        <v>816408</v>
      </c>
      <c r="AM749">
        <v>816408</v>
      </c>
      <c r="AN749">
        <v>816408</v>
      </c>
      <c r="AO749">
        <v>816408</v>
      </c>
      <c r="AP749">
        <v>816408</v>
      </c>
      <c r="AQ749">
        <v>816408</v>
      </c>
      <c r="AR749">
        <v>816408</v>
      </c>
      <c r="AS749">
        <v>816408</v>
      </c>
      <c r="AT749">
        <v>816408</v>
      </c>
      <c r="AU749">
        <v>816408</v>
      </c>
      <c r="AV749">
        <v>816408</v>
      </c>
      <c r="AW749">
        <v>816408</v>
      </c>
      <c r="AX749">
        <v>816408</v>
      </c>
      <c r="AY749">
        <v>816408</v>
      </c>
      <c r="AZ749">
        <v>816408</v>
      </c>
      <c r="BA749">
        <v>816408</v>
      </c>
      <c r="BB749">
        <v>816408</v>
      </c>
      <c r="BC749">
        <v>816408</v>
      </c>
      <c r="BD749">
        <v>816408</v>
      </c>
      <c r="BE749">
        <v>816408</v>
      </c>
      <c r="BF749">
        <v>816408</v>
      </c>
      <c r="BG749">
        <v>816408</v>
      </c>
      <c r="BH749">
        <v>816408</v>
      </c>
      <c r="BI749">
        <v>816408</v>
      </c>
      <c r="BJ749">
        <v>816408</v>
      </c>
      <c r="BK749">
        <v>816408</v>
      </c>
      <c r="BL749">
        <v>816408</v>
      </c>
      <c r="BM749">
        <v>816408</v>
      </c>
      <c r="BN749">
        <v>816408</v>
      </c>
      <c r="BO749">
        <v>816408</v>
      </c>
      <c r="BP749">
        <v>816408</v>
      </c>
      <c r="BQ749">
        <v>816408</v>
      </c>
      <c r="BR749">
        <v>816408</v>
      </c>
      <c r="BS749">
        <v>816408</v>
      </c>
      <c r="BT749">
        <v>816408</v>
      </c>
      <c r="BU749">
        <v>816408</v>
      </c>
      <c r="BV749">
        <v>816408</v>
      </c>
      <c r="BW749">
        <v>816408</v>
      </c>
      <c r="BX749">
        <v>0</v>
      </c>
      <c r="BY749">
        <v>0</v>
      </c>
      <c r="BZ749">
        <v>0</v>
      </c>
      <c r="CA749">
        <v>0</v>
      </c>
      <c r="CB749">
        <v>0</v>
      </c>
      <c r="CC749">
        <v>0</v>
      </c>
      <c r="CD749">
        <v>0</v>
      </c>
      <c r="CE749">
        <v>0</v>
      </c>
      <c r="CF749">
        <v>0</v>
      </c>
      <c r="CG749">
        <v>0</v>
      </c>
      <c r="CH749">
        <v>0</v>
      </c>
      <c r="CI749">
        <v>0</v>
      </c>
      <c r="CJ749">
        <v>0</v>
      </c>
      <c r="CK749">
        <v>0</v>
      </c>
      <c r="CL749">
        <v>0</v>
      </c>
      <c r="CM749">
        <v>0</v>
      </c>
      <c r="CN749">
        <v>0</v>
      </c>
      <c r="CO749">
        <v>0</v>
      </c>
      <c r="CP749">
        <v>0</v>
      </c>
      <c r="CQ749">
        <v>0</v>
      </c>
      <c r="CR749">
        <v>0</v>
      </c>
      <c r="CS749">
        <v>0</v>
      </c>
      <c r="CT749">
        <v>0</v>
      </c>
      <c r="CU749">
        <v>0</v>
      </c>
      <c r="CV749">
        <v>0</v>
      </c>
      <c r="CW749">
        <v>0</v>
      </c>
      <c r="CX749">
        <v>0</v>
      </c>
      <c r="CY749">
        <v>0</v>
      </c>
      <c r="CZ749">
        <v>0</v>
      </c>
      <c r="DA749">
        <v>0</v>
      </c>
      <c r="DB749">
        <v>0</v>
      </c>
      <c r="DC749">
        <v>0</v>
      </c>
      <c r="DD749">
        <v>0</v>
      </c>
      <c r="DE749">
        <v>0</v>
      </c>
      <c r="DF749">
        <v>0</v>
      </c>
      <c r="DG749">
        <v>0</v>
      </c>
      <c r="DH749">
        <v>0</v>
      </c>
      <c r="DI749">
        <v>0</v>
      </c>
      <c r="DJ749">
        <v>0</v>
      </c>
      <c r="DK749">
        <v>0</v>
      </c>
      <c r="DL749">
        <v>0</v>
      </c>
      <c r="DM749">
        <v>0</v>
      </c>
      <c r="DN749">
        <v>0</v>
      </c>
      <c r="DO749">
        <v>0</v>
      </c>
      <c r="DP749">
        <v>0</v>
      </c>
      <c r="DQ749">
        <v>0</v>
      </c>
      <c r="DR749">
        <v>0</v>
      </c>
      <c r="DS749">
        <v>0</v>
      </c>
      <c r="DT749">
        <v>0</v>
      </c>
      <c r="DU749">
        <v>0</v>
      </c>
      <c r="DV749">
        <v>0</v>
      </c>
      <c r="DW749">
        <v>0</v>
      </c>
      <c r="DX749">
        <v>0</v>
      </c>
      <c r="DY749">
        <v>0</v>
      </c>
      <c r="DZ749">
        <v>0</v>
      </c>
      <c r="EA749">
        <v>0</v>
      </c>
      <c r="EB749">
        <v>0</v>
      </c>
      <c r="EC749">
        <v>0</v>
      </c>
      <c r="EE749" s="659"/>
      <c r="EF749" t="s">
        <v>1348</v>
      </c>
      <c r="EG749">
        <v>1</v>
      </c>
      <c r="EH749">
        <v>47</v>
      </c>
      <c r="EI749" s="216" t="str">
        <f t="shared" si="16"/>
        <v>LTQ100147</v>
      </c>
      <c r="EJ749">
        <v>0</v>
      </c>
      <c r="EK749">
        <v>0</v>
      </c>
      <c r="EL749">
        <v>0</v>
      </c>
      <c r="EM749">
        <v>0</v>
      </c>
      <c r="EN749">
        <v>0</v>
      </c>
      <c r="EO749">
        <v>0</v>
      </c>
      <c r="EP749">
        <v>0</v>
      </c>
      <c r="EQ749">
        <v>0</v>
      </c>
      <c r="ER749">
        <v>0</v>
      </c>
      <c r="ES749">
        <v>0</v>
      </c>
      <c r="ET749">
        <v>0</v>
      </c>
      <c r="EU749">
        <v>0</v>
      </c>
      <c r="EV749">
        <v>0</v>
      </c>
      <c r="EW749">
        <v>0</v>
      </c>
      <c r="EX749">
        <v>0</v>
      </c>
      <c r="EY749">
        <v>0</v>
      </c>
      <c r="EZ749">
        <v>0</v>
      </c>
      <c r="FA749">
        <v>0</v>
      </c>
      <c r="FB749">
        <v>0</v>
      </c>
      <c r="FC749">
        <v>0</v>
      </c>
      <c r="FD749">
        <v>0</v>
      </c>
      <c r="FE749">
        <v>0</v>
      </c>
      <c r="FF749">
        <v>0</v>
      </c>
      <c r="FG749">
        <v>0</v>
      </c>
      <c r="FH749">
        <v>0</v>
      </c>
      <c r="FI749">
        <v>0</v>
      </c>
      <c r="FJ749">
        <v>0</v>
      </c>
      <c r="FK749">
        <v>0</v>
      </c>
      <c r="FL749">
        <v>0</v>
      </c>
      <c r="FM749">
        <v>0</v>
      </c>
      <c r="FN749">
        <v>0</v>
      </c>
      <c r="FO749">
        <v>0</v>
      </c>
      <c r="FP749">
        <v>0</v>
      </c>
      <c r="FQ749">
        <v>0</v>
      </c>
      <c r="FR749">
        <v>0</v>
      </c>
      <c r="FS749">
        <v>0</v>
      </c>
      <c r="FT749">
        <v>0</v>
      </c>
      <c r="FU749">
        <v>0</v>
      </c>
      <c r="FV749">
        <v>0</v>
      </c>
      <c r="FW749">
        <v>0</v>
      </c>
      <c r="FX749">
        <v>0</v>
      </c>
      <c r="FY749">
        <v>0</v>
      </c>
      <c r="FZ749">
        <v>0</v>
      </c>
      <c r="GA749">
        <v>0</v>
      </c>
      <c r="GB749">
        <v>0</v>
      </c>
      <c r="GC749">
        <v>0</v>
      </c>
      <c r="GD749">
        <v>0</v>
      </c>
      <c r="GE749">
        <v>0</v>
      </c>
      <c r="GF749">
        <v>0</v>
      </c>
      <c r="GG749">
        <v>0</v>
      </c>
      <c r="GH749">
        <v>0</v>
      </c>
      <c r="GI749">
        <v>0</v>
      </c>
      <c r="GJ749">
        <v>816408</v>
      </c>
      <c r="GK749">
        <v>0</v>
      </c>
      <c r="GL749">
        <v>0</v>
      </c>
      <c r="GM749">
        <v>0</v>
      </c>
      <c r="GN749">
        <v>0</v>
      </c>
      <c r="GO749">
        <v>0</v>
      </c>
      <c r="GP749">
        <v>0</v>
      </c>
      <c r="GQ749">
        <v>0</v>
      </c>
      <c r="GR749">
        <v>0</v>
      </c>
      <c r="GS749">
        <v>0</v>
      </c>
      <c r="GT749">
        <v>0</v>
      </c>
      <c r="GU749">
        <v>0</v>
      </c>
      <c r="GV749">
        <v>0</v>
      </c>
      <c r="GW749">
        <v>0</v>
      </c>
      <c r="GX749">
        <v>0</v>
      </c>
      <c r="GY749">
        <v>0</v>
      </c>
      <c r="GZ749">
        <v>0</v>
      </c>
      <c r="HA749">
        <v>0</v>
      </c>
      <c r="HB749">
        <v>0</v>
      </c>
      <c r="HC749">
        <v>0</v>
      </c>
      <c r="HD749">
        <v>0</v>
      </c>
      <c r="HE749">
        <v>0</v>
      </c>
      <c r="HF749">
        <v>0</v>
      </c>
      <c r="HG749">
        <v>0</v>
      </c>
      <c r="HH749">
        <v>0</v>
      </c>
      <c r="HI749">
        <v>0</v>
      </c>
      <c r="HJ749">
        <v>0</v>
      </c>
      <c r="HK749">
        <v>0</v>
      </c>
      <c r="HL749">
        <v>0</v>
      </c>
      <c r="HM749">
        <v>0</v>
      </c>
      <c r="HN749">
        <v>0</v>
      </c>
      <c r="HO749">
        <v>0</v>
      </c>
      <c r="HP749">
        <v>0</v>
      </c>
      <c r="HQ749">
        <v>0</v>
      </c>
      <c r="HR749">
        <v>0</v>
      </c>
      <c r="HS749">
        <v>0</v>
      </c>
      <c r="HT749">
        <v>0</v>
      </c>
      <c r="HU749">
        <v>0</v>
      </c>
      <c r="HV749">
        <v>0</v>
      </c>
      <c r="HW749">
        <v>0</v>
      </c>
      <c r="HX749">
        <v>0</v>
      </c>
      <c r="HY749">
        <v>0</v>
      </c>
      <c r="HZ749">
        <v>0</v>
      </c>
      <c r="IA749">
        <v>0</v>
      </c>
      <c r="IB749">
        <v>0</v>
      </c>
      <c r="IC749">
        <v>0</v>
      </c>
      <c r="ID749">
        <v>0</v>
      </c>
      <c r="IE749">
        <v>0</v>
      </c>
      <c r="IF749">
        <v>0</v>
      </c>
      <c r="IG749">
        <v>0</v>
      </c>
      <c r="IH749">
        <v>0</v>
      </c>
      <c r="II749">
        <v>0</v>
      </c>
      <c r="IJ749">
        <v>0</v>
      </c>
      <c r="IK749">
        <v>0</v>
      </c>
      <c r="IL749">
        <v>0</v>
      </c>
      <c r="IM749">
        <v>0</v>
      </c>
      <c r="IN749">
        <v>0</v>
      </c>
      <c r="IO749">
        <v>0</v>
      </c>
      <c r="IP749">
        <v>0</v>
      </c>
    </row>
    <row r="750" spans="18:250" ht="16.5" hidden="1" customHeight="1">
      <c r="R750" s="659"/>
      <c r="S750" t="s">
        <v>1348</v>
      </c>
      <c r="T750">
        <v>1</v>
      </c>
      <c r="U750">
        <v>48</v>
      </c>
      <c r="V750" s="214" t="str">
        <f t="shared" si="15"/>
        <v>LTQ100148</v>
      </c>
      <c r="W750">
        <v>84456</v>
      </c>
      <c r="X750">
        <v>168912</v>
      </c>
      <c r="Y750">
        <v>253368</v>
      </c>
      <c r="Z750">
        <v>337824</v>
      </c>
      <c r="AA750">
        <v>422280</v>
      </c>
      <c r="AB750">
        <v>506736</v>
      </c>
      <c r="AC750">
        <v>591192</v>
      </c>
      <c r="AD750">
        <v>675648</v>
      </c>
      <c r="AE750">
        <v>760104</v>
      </c>
      <c r="AF750">
        <v>844560</v>
      </c>
      <c r="AG750">
        <v>844560</v>
      </c>
      <c r="AH750">
        <v>844560</v>
      </c>
      <c r="AI750">
        <v>844560</v>
      </c>
      <c r="AJ750">
        <v>844560</v>
      </c>
      <c r="AK750">
        <v>844560</v>
      </c>
      <c r="AL750">
        <v>844560</v>
      </c>
      <c r="AM750">
        <v>844560</v>
      </c>
      <c r="AN750">
        <v>844560</v>
      </c>
      <c r="AO750">
        <v>844560</v>
      </c>
      <c r="AP750">
        <v>844560</v>
      </c>
      <c r="AQ750">
        <v>844560</v>
      </c>
      <c r="AR750">
        <v>844560</v>
      </c>
      <c r="AS750">
        <v>844560</v>
      </c>
      <c r="AT750">
        <v>844560</v>
      </c>
      <c r="AU750">
        <v>844560</v>
      </c>
      <c r="AV750">
        <v>844560</v>
      </c>
      <c r="AW750">
        <v>844560</v>
      </c>
      <c r="AX750">
        <v>844560</v>
      </c>
      <c r="AY750">
        <v>844560</v>
      </c>
      <c r="AZ750">
        <v>844560</v>
      </c>
      <c r="BA750">
        <v>844560</v>
      </c>
      <c r="BB750">
        <v>844560</v>
      </c>
      <c r="BC750">
        <v>844560</v>
      </c>
      <c r="BD750">
        <v>844560</v>
      </c>
      <c r="BE750">
        <v>844560</v>
      </c>
      <c r="BF750">
        <v>844560</v>
      </c>
      <c r="BG750">
        <v>844560</v>
      </c>
      <c r="BH750">
        <v>844560</v>
      </c>
      <c r="BI750">
        <v>844560</v>
      </c>
      <c r="BJ750">
        <v>844560</v>
      </c>
      <c r="BK750">
        <v>844560</v>
      </c>
      <c r="BL750">
        <v>844560</v>
      </c>
      <c r="BM750">
        <v>844560</v>
      </c>
      <c r="BN750">
        <v>844560</v>
      </c>
      <c r="BO750">
        <v>844560</v>
      </c>
      <c r="BP750">
        <v>844560</v>
      </c>
      <c r="BQ750">
        <v>844560</v>
      </c>
      <c r="BR750">
        <v>844560</v>
      </c>
      <c r="BS750">
        <v>844560</v>
      </c>
      <c r="BT750">
        <v>844560</v>
      </c>
      <c r="BU750">
        <v>844560</v>
      </c>
      <c r="BV750">
        <v>844560</v>
      </c>
      <c r="BW750">
        <v>0</v>
      </c>
      <c r="BX750">
        <v>0</v>
      </c>
      <c r="BY750">
        <v>0</v>
      </c>
      <c r="BZ750">
        <v>0</v>
      </c>
      <c r="CA750">
        <v>0</v>
      </c>
      <c r="CB750">
        <v>0</v>
      </c>
      <c r="CC750">
        <v>0</v>
      </c>
      <c r="CD750">
        <v>0</v>
      </c>
      <c r="CE750">
        <v>0</v>
      </c>
      <c r="CF750">
        <v>0</v>
      </c>
      <c r="CG750">
        <v>0</v>
      </c>
      <c r="CH750">
        <v>0</v>
      </c>
      <c r="CI750">
        <v>0</v>
      </c>
      <c r="CJ750">
        <v>0</v>
      </c>
      <c r="CK750">
        <v>0</v>
      </c>
      <c r="CL750">
        <v>0</v>
      </c>
      <c r="CM750">
        <v>0</v>
      </c>
      <c r="CN750">
        <v>0</v>
      </c>
      <c r="CO750">
        <v>0</v>
      </c>
      <c r="CP750">
        <v>0</v>
      </c>
      <c r="CQ750">
        <v>0</v>
      </c>
      <c r="CR750">
        <v>0</v>
      </c>
      <c r="CS750">
        <v>0</v>
      </c>
      <c r="CT750">
        <v>0</v>
      </c>
      <c r="CU750">
        <v>0</v>
      </c>
      <c r="CV750">
        <v>0</v>
      </c>
      <c r="CW750">
        <v>0</v>
      </c>
      <c r="CX750">
        <v>0</v>
      </c>
      <c r="CY750">
        <v>0</v>
      </c>
      <c r="CZ750">
        <v>0</v>
      </c>
      <c r="DA750">
        <v>0</v>
      </c>
      <c r="DB750">
        <v>0</v>
      </c>
      <c r="DC750">
        <v>0</v>
      </c>
      <c r="DD750">
        <v>0</v>
      </c>
      <c r="DE750">
        <v>0</v>
      </c>
      <c r="DF750">
        <v>0</v>
      </c>
      <c r="DG750">
        <v>0</v>
      </c>
      <c r="DH750">
        <v>0</v>
      </c>
      <c r="DI750">
        <v>0</v>
      </c>
      <c r="DJ750">
        <v>0</v>
      </c>
      <c r="DK750">
        <v>0</v>
      </c>
      <c r="DL750">
        <v>0</v>
      </c>
      <c r="DM750">
        <v>0</v>
      </c>
      <c r="DN750">
        <v>0</v>
      </c>
      <c r="DO750">
        <v>0</v>
      </c>
      <c r="DP750">
        <v>0</v>
      </c>
      <c r="DQ750">
        <v>0</v>
      </c>
      <c r="DR750">
        <v>0</v>
      </c>
      <c r="DS750">
        <v>0</v>
      </c>
      <c r="DT750">
        <v>0</v>
      </c>
      <c r="DU750">
        <v>0</v>
      </c>
      <c r="DV750">
        <v>0</v>
      </c>
      <c r="DW750">
        <v>0</v>
      </c>
      <c r="DX750">
        <v>0</v>
      </c>
      <c r="DY750">
        <v>0</v>
      </c>
      <c r="DZ750">
        <v>0</v>
      </c>
      <c r="EA750">
        <v>0</v>
      </c>
      <c r="EB750">
        <v>0</v>
      </c>
      <c r="EC750">
        <v>0</v>
      </c>
      <c r="EE750" s="659"/>
      <c r="EF750" t="s">
        <v>1348</v>
      </c>
      <c r="EG750">
        <v>1</v>
      </c>
      <c r="EH750">
        <v>48</v>
      </c>
      <c r="EI750" s="216" t="str">
        <f t="shared" si="16"/>
        <v>LTQ100148</v>
      </c>
      <c r="EJ750">
        <v>0</v>
      </c>
      <c r="EK750">
        <v>0</v>
      </c>
      <c r="EL750">
        <v>0</v>
      </c>
      <c r="EM750">
        <v>0</v>
      </c>
      <c r="EN750">
        <v>0</v>
      </c>
      <c r="EO750">
        <v>0</v>
      </c>
      <c r="EP750">
        <v>0</v>
      </c>
      <c r="EQ750">
        <v>0</v>
      </c>
      <c r="ER750">
        <v>0</v>
      </c>
      <c r="ES750">
        <v>0</v>
      </c>
      <c r="ET750">
        <v>0</v>
      </c>
      <c r="EU750">
        <v>0</v>
      </c>
      <c r="EV750">
        <v>0</v>
      </c>
      <c r="EW750">
        <v>0</v>
      </c>
      <c r="EX750">
        <v>0</v>
      </c>
      <c r="EY750">
        <v>0</v>
      </c>
      <c r="EZ750">
        <v>0</v>
      </c>
      <c r="FA750">
        <v>0</v>
      </c>
      <c r="FB750">
        <v>0</v>
      </c>
      <c r="FC750">
        <v>0</v>
      </c>
      <c r="FD750">
        <v>0</v>
      </c>
      <c r="FE750">
        <v>0</v>
      </c>
      <c r="FF750">
        <v>0</v>
      </c>
      <c r="FG750">
        <v>0</v>
      </c>
      <c r="FH750">
        <v>0</v>
      </c>
      <c r="FI750">
        <v>0</v>
      </c>
      <c r="FJ750">
        <v>0</v>
      </c>
      <c r="FK750">
        <v>0</v>
      </c>
      <c r="FL750">
        <v>0</v>
      </c>
      <c r="FM750">
        <v>0</v>
      </c>
      <c r="FN750">
        <v>0</v>
      </c>
      <c r="FO750">
        <v>0</v>
      </c>
      <c r="FP750">
        <v>0</v>
      </c>
      <c r="FQ750">
        <v>0</v>
      </c>
      <c r="FR750">
        <v>0</v>
      </c>
      <c r="FS750">
        <v>0</v>
      </c>
      <c r="FT750">
        <v>0</v>
      </c>
      <c r="FU750">
        <v>0</v>
      </c>
      <c r="FV750">
        <v>0</v>
      </c>
      <c r="FW750">
        <v>0</v>
      </c>
      <c r="FX750">
        <v>0</v>
      </c>
      <c r="FY750">
        <v>0</v>
      </c>
      <c r="FZ750">
        <v>0</v>
      </c>
      <c r="GA750">
        <v>0</v>
      </c>
      <c r="GB750">
        <v>0</v>
      </c>
      <c r="GC750">
        <v>0</v>
      </c>
      <c r="GD750">
        <v>0</v>
      </c>
      <c r="GE750">
        <v>0</v>
      </c>
      <c r="GF750">
        <v>0</v>
      </c>
      <c r="GG750">
        <v>0</v>
      </c>
      <c r="GH750">
        <v>0</v>
      </c>
      <c r="GI750">
        <v>844560</v>
      </c>
      <c r="GJ750">
        <v>0</v>
      </c>
      <c r="GK750">
        <v>0</v>
      </c>
      <c r="GL750">
        <v>0</v>
      </c>
      <c r="GM750">
        <v>0</v>
      </c>
      <c r="GN750">
        <v>0</v>
      </c>
      <c r="GO750">
        <v>0</v>
      </c>
      <c r="GP750">
        <v>0</v>
      </c>
      <c r="GQ750">
        <v>0</v>
      </c>
      <c r="GR750">
        <v>0</v>
      </c>
      <c r="GS750">
        <v>0</v>
      </c>
      <c r="GT750">
        <v>0</v>
      </c>
      <c r="GU750">
        <v>0</v>
      </c>
      <c r="GV750">
        <v>0</v>
      </c>
      <c r="GW750">
        <v>0</v>
      </c>
      <c r="GX750">
        <v>0</v>
      </c>
      <c r="GY750">
        <v>0</v>
      </c>
      <c r="GZ750">
        <v>0</v>
      </c>
      <c r="HA750">
        <v>0</v>
      </c>
      <c r="HB750">
        <v>0</v>
      </c>
      <c r="HC750">
        <v>0</v>
      </c>
      <c r="HD750">
        <v>0</v>
      </c>
      <c r="HE750">
        <v>0</v>
      </c>
      <c r="HF750">
        <v>0</v>
      </c>
      <c r="HG750">
        <v>0</v>
      </c>
      <c r="HH750">
        <v>0</v>
      </c>
      <c r="HI750">
        <v>0</v>
      </c>
      <c r="HJ750">
        <v>0</v>
      </c>
      <c r="HK750">
        <v>0</v>
      </c>
      <c r="HL750">
        <v>0</v>
      </c>
      <c r="HM750">
        <v>0</v>
      </c>
      <c r="HN750">
        <v>0</v>
      </c>
      <c r="HO750">
        <v>0</v>
      </c>
      <c r="HP750">
        <v>0</v>
      </c>
      <c r="HQ750">
        <v>0</v>
      </c>
      <c r="HR750">
        <v>0</v>
      </c>
      <c r="HS750">
        <v>0</v>
      </c>
      <c r="HT750">
        <v>0</v>
      </c>
      <c r="HU750">
        <v>0</v>
      </c>
      <c r="HV750">
        <v>0</v>
      </c>
      <c r="HW750">
        <v>0</v>
      </c>
      <c r="HX750">
        <v>0</v>
      </c>
      <c r="HY750">
        <v>0</v>
      </c>
      <c r="HZ750">
        <v>0</v>
      </c>
      <c r="IA750">
        <v>0</v>
      </c>
      <c r="IB750">
        <v>0</v>
      </c>
      <c r="IC750">
        <v>0</v>
      </c>
      <c r="ID750">
        <v>0</v>
      </c>
      <c r="IE750">
        <v>0</v>
      </c>
      <c r="IF750">
        <v>0</v>
      </c>
      <c r="IG750">
        <v>0</v>
      </c>
      <c r="IH750">
        <v>0</v>
      </c>
      <c r="II750">
        <v>0</v>
      </c>
      <c r="IJ750">
        <v>0</v>
      </c>
      <c r="IK750">
        <v>0</v>
      </c>
      <c r="IL750">
        <v>0</v>
      </c>
      <c r="IM750">
        <v>0</v>
      </c>
      <c r="IN750">
        <v>0</v>
      </c>
      <c r="IO750">
        <v>0</v>
      </c>
      <c r="IP750">
        <v>0</v>
      </c>
    </row>
    <row r="751" spans="18:250" ht="16.5" hidden="1" customHeight="1">
      <c r="R751" s="659"/>
      <c r="S751" t="s">
        <v>1348</v>
      </c>
      <c r="T751">
        <v>1</v>
      </c>
      <c r="U751">
        <v>49</v>
      </c>
      <c r="V751" s="214" t="str">
        <f t="shared" si="15"/>
        <v>LTQ100149</v>
      </c>
      <c r="W751">
        <v>87373.2</v>
      </c>
      <c r="X751">
        <v>174746.4</v>
      </c>
      <c r="Y751">
        <v>262119.6</v>
      </c>
      <c r="Z751">
        <v>349492.8</v>
      </c>
      <c r="AA751">
        <v>436866</v>
      </c>
      <c r="AB751">
        <v>524239.2</v>
      </c>
      <c r="AC751">
        <v>611612.4</v>
      </c>
      <c r="AD751">
        <v>698985.6</v>
      </c>
      <c r="AE751">
        <v>786358.8</v>
      </c>
      <c r="AF751">
        <v>873732</v>
      </c>
      <c r="AG751">
        <v>873732</v>
      </c>
      <c r="AH751">
        <v>873732</v>
      </c>
      <c r="AI751">
        <v>873732</v>
      </c>
      <c r="AJ751">
        <v>873732</v>
      </c>
      <c r="AK751">
        <v>873732</v>
      </c>
      <c r="AL751">
        <v>873732</v>
      </c>
      <c r="AM751">
        <v>873732</v>
      </c>
      <c r="AN751">
        <v>873732</v>
      </c>
      <c r="AO751">
        <v>873732</v>
      </c>
      <c r="AP751">
        <v>873732</v>
      </c>
      <c r="AQ751">
        <v>873732</v>
      </c>
      <c r="AR751">
        <v>873732</v>
      </c>
      <c r="AS751">
        <v>873732</v>
      </c>
      <c r="AT751">
        <v>873732</v>
      </c>
      <c r="AU751">
        <v>873732</v>
      </c>
      <c r="AV751">
        <v>873732</v>
      </c>
      <c r="AW751">
        <v>873732</v>
      </c>
      <c r="AX751">
        <v>873732</v>
      </c>
      <c r="AY751">
        <v>873732</v>
      </c>
      <c r="AZ751">
        <v>873732</v>
      </c>
      <c r="BA751">
        <v>873732</v>
      </c>
      <c r="BB751">
        <v>873732</v>
      </c>
      <c r="BC751">
        <v>873732</v>
      </c>
      <c r="BD751">
        <v>873732</v>
      </c>
      <c r="BE751">
        <v>873732</v>
      </c>
      <c r="BF751">
        <v>873732</v>
      </c>
      <c r="BG751">
        <v>873732</v>
      </c>
      <c r="BH751">
        <v>873732</v>
      </c>
      <c r="BI751">
        <v>873732</v>
      </c>
      <c r="BJ751">
        <v>873732</v>
      </c>
      <c r="BK751">
        <v>873732</v>
      </c>
      <c r="BL751">
        <v>873732</v>
      </c>
      <c r="BM751">
        <v>873732</v>
      </c>
      <c r="BN751">
        <v>873732</v>
      </c>
      <c r="BO751">
        <v>873732</v>
      </c>
      <c r="BP751">
        <v>873732</v>
      </c>
      <c r="BQ751">
        <v>873732</v>
      </c>
      <c r="BR751">
        <v>873732</v>
      </c>
      <c r="BS751">
        <v>873732</v>
      </c>
      <c r="BT751">
        <v>873732</v>
      </c>
      <c r="BU751">
        <v>873732</v>
      </c>
      <c r="BV751">
        <v>0</v>
      </c>
      <c r="BW751">
        <v>0</v>
      </c>
      <c r="BX751">
        <v>0</v>
      </c>
      <c r="BY751">
        <v>0</v>
      </c>
      <c r="BZ751">
        <v>0</v>
      </c>
      <c r="CA751">
        <v>0</v>
      </c>
      <c r="CB751">
        <v>0</v>
      </c>
      <c r="CC751">
        <v>0</v>
      </c>
      <c r="CD751">
        <v>0</v>
      </c>
      <c r="CE751">
        <v>0</v>
      </c>
      <c r="CF751">
        <v>0</v>
      </c>
      <c r="CG751">
        <v>0</v>
      </c>
      <c r="CH751">
        <v>0</v>
      </c>
      <c r="CI751">
        <v>0</v>
      </c>
      <c r="CJ751">
        <v>0</v>
      </c>
      <c r="CK751">
        <v>0</v>
      </c>
      <c r="CL751">
        <v>0</v>
      </c>
      <c r="CM751">
        <v>0</v>
      </c>
      <c r="CN751">
        <v>0</v>
      </c>
      <c r="CO751">
        <v>0</v>
      </c>
      <c r="CP751">
        <v>0</v>
      </c>
      <c r="CQ751">
        <v>0</v>
      </c>
      <c r="CR751">
        <v>0</v>
      </c>
      <c r="CS751">
        <v>0</v>
      </c>
      <c r="CT751">
        <v>0</v>
      </c>
      <c r="CU751">
        <v>0</v>
      </c>
      <c r="CV751">
        <v>0</v>
      </c>
      <c r="CW751">
        <v>0</v>
      </c>
      <c r="CX751">
        <v>0</v>
      </c>
      <c r="CY751">
        <v>0</v>
      </c>
      <c r="CZ751">
        <v>0</v>
      </c>
      <c r="DA751">
        <v>0</v>
      </c>
      <c r="DB751">
        <v>0</v>
      </c>
      <c r="DC751">
        <v>0</v>
      </c>
      <c r="DD751">
        <v>0</v>
      </c>
      <c r="DE751">
        <v>0</v>
      </c>
      <c r="DF751">
        <v>0</v>
      </c>
      <c r="DG751">
        <v>0</v>
      </c>
      <c r="DH751">
        <v>0</v>
      </c>
      <c r="DI751">
        <v>0</v>
      </c>
      <c r="DJ751">
        <v>0</v>
      </c>
      <c r="DK751">
        <v>0</v>
      </c>
      <c r="DL751">
        <v>0</v>
      </c>
      <c r="DM751">
        <v>0</v>
      </c>
      <c r="DN751">
        <v>0</v>
      </c>
      <c r="DO751">
        <v>0</v>
      </c>
      <c r="DP751">
        <v>0</v>
      </c>
      <c r="DQ751">
        <v>0</v>
      </c>
      <c r="DR751">
        <v>0</v>
      </c>
      <c r="DS751">
        <v>0</v>
      </c>
      <c r="DT751">
        <v>0</v>
      </c>
      <c r="DU751">
        <v>0</v>
      </c>
      <c r="DV751">
        <v>0</v>
      </c>
      <c r="DW751">
        <v>0</v>
      </c>
      <c r="DX751">
        <v>0</v>
      </c>
      <c r="DY751">
        <v>0</v>
      </c>
      <c r="DZ751">
        <v>0</v>
      </c>
      <c r="EA751">
        <v>0</v>
      </c>
      <c r="EB751">
        <v>0</v>
      </c>
      <c r="EC751">
        <v>0</v>
      </c>
      <c r="EE751" s="659"/>
      <c r="EF751" t="s">
        <v>1348</v>
      </c>
      <c r="EG751">
        <v>1</v>
      </c>
      <c r="EH751">
        <v>49</v>
      </c>
      <c r="EI751" s="216" t="str">
        <f t="shared" si="16"/>
        <v>LTQ100149</v>
      </c>
      <c r="EJ751">
        <v>0</v>
      </c>
      <c r="EK751">
        <v>0</v>
      </c>
      <c r="EL751">
        <v>0</v>
      </c>
      <c r="EM751">
        <v>0</v>
      </c>
      <c r="EN751">
        <v>0</v>
      </c>
      <c r="EO751">
        <v>0</v>
      </c>
      <c r="EP751">
        <v>0</v>
      </c>
      <c r="EQ751">
        <v>0</v>
      </c>
      <c r="ER751">
        <v>0</v>
      </c>
      <c r="ES751">
        <v>0</v>
      </c>
      <c r="ET751">
        <v>0</v>
      </c>
      <c r="EU751">
        <v>0</v>
      </c>
      <c r="EV751">
        <v>0</v>
      </c>
      <c r="EW751">
        <v>0</v>
      </c>
      <c r="EX751">
        <v>0</v>
      </c>
      <c r="EY751">
        <v>0</v>
      </c>
      <c r="EZ751">
        <v>0</v>
      </c>
      <c r="FA751">
        <v>0</v>
      </c>
      <c r="FB751">
        <v>0</v>
      </c>
      <c r="FC751">
        <v>0</v>
      </c>
      <c r="FD751">
        <v>0</v>
      </c>
      <c r="FE751">
        <v>0</v>
      </c>
      <c r="FF751">
        <v>0</v>
      </c>
      <c r="FG751">
        <v>0</v>
      </c>
      <c r="FH751">
        <v>0</v>
      </c>
      <c r="FI751">
        <v>0</v>
      </c>
      <c r="FJ751">
        <v>0</v>
      </c>
      <c r="FK751">
        <v>0</v>
      </c>
      <c r="FL751">
        <v>0</v>
      </c>
      <c r="FM751">
        <v>0</v>
      </c>
      <c r="FN751">
        <v>0</v>
      </c>
      <c r="FO751">
        <v>0</v>
      </c>
      <c r="FP751">
        <v>0</v>
      </c>
      <c r="FQ751">
        <v>0</v>
      </c>
      <c r="FR751">
        <v>0</v>
      </c>
      <c r="FS751">
        <v>0</v>
      </c>
      <c r="FT751">
        <v>0</v>
      </c>
      <c r="FU751">
        <v>0</v>
      </c>
      <c r="FV751">
        <v>0</v>
      </c>
      <c r="FW751">
        <v>0</v>
      </c>
      <c r="FX751">
        <v>0</v>
      </c>
      <c r="FY751">
        <v>0</v>
      </c>
      <c r="FZ751">
        <v>0</v>
      </c>
      <c r="GA751">
        <v>0</v>
      </c>
      <c r="GB751">
        <v>0</v>
      </c>
      <c r="GC751">
        <v>0</v>
      </c>
      <c r="GD751">
        <v>0</v>
      </c>
      <c r="GE751">
        <v>0</v>
      </c>
      <c r="GF751">
        <v>0</v>
      </c>
      <c r="GG751">
        <v>0</v>
      </c>
      <c r="GH751">
        <v>873732</v>
      </c>
      <c r="GI751">
        <v>0</v>
      </c>
      <c r="GJ751">
        <v>0</v>
      </c>
      <c r="GK751">
        <v>0</v>
      </c>
      <c r="GL751">
        <v>0</v>
      </c>
      <c r="GM751">
        <v>0</v>
      </c>
      <c r="GN751">
        <v>0</v>
      </c>
      <c r="GO751">
        <v>0</v>
      </c>
      <c r="GP751">
        <v>0</v>
      </c>
      <c r="GQ751">
        <v>0</v>
      </c>
      <c r="GR751">
        <v>0</v>
      </c>
      <c r="GS751">
        <v>0</v>
      </c>
      <c r="GT751">
        <v>0</v>
      </c>
      <c r="GU751">
        <v>0</v>
      </c>
      <c r="GV751">
        <v>0</v>
      </c>
      <c r="GW751">
        <v>0</v>
      </c>
      <c r="GX751">
        <v>0</v>
      </c>
      <c r="GY751">
        <v>0</v>
      </c>
      <c r="GZ751">
        <v>0</v>
      </c>
      <c r="HA751">
        <v>0</v>
      </c>
      <c r="HB751">
        <v>0</v>
      </c>
      <c r="HC751">
        <v>0</v>
      </c>
      <c r="HD751">
        <v>0</v>
      </c>
      <c r="HE751">
        <v>0</v>
      </c>
      <c r="HF751">
        <v>0</v>
      </c>
      <c r="HG751">
        <v>0</v>
      </c>
      <c r="HH751">
        <v>0</v>
      </c>
      <c r="HI751">
        <v>0</v>
      </c>
      <c r="HJ751">
        <v>0</v>
      </c>
      <c r="HK751">
        <v>0</v>
      </c>
      <c r="HL751">
        <v>0</v>
      </c>
      <c r="HM751">
        <v>0</v>
      </c>
      <c r="HN751">
        <v>0</v>
      </c>
      <c r="HO751">
        <v>0</v>
      </c>
      <c r="HP751">
        <v>0</v>
      </c>
      <c r="HQ751">
        <v>0</v>
      </c>
      <c r="HR751">
        <v>0</v>
      </c>
      <c r="HS751">
        <v>0</v>
      </c>
      <c r="HT751">
        <v>0</v>
      </c>
      <c r="HU751">
        <v>0</v>
      </c>
      <c r="HV751">
        <v>0</v>
      </c>
      <c r="HW751">
        <v>0</v>
      </c>
      <c r="HX751">
        <v>0</v>
      </c>
      <c r="HY751">
        <v>0</v>
      </c>
      <c r="HZ751">
        <v>0</v>
      </c>
      <c r="IA751">
        <v>0</v>
      </c>
      <c r="IB751">
        <v>0</v>
      </c>
      <c r="IC751">
        <v>0</v>
      </c>
      <c r="ID751">
        <v>0</v>
      </c>
      <c r="IE751">
        <v>0</v>
      </c>
      <c r="IF751">
        <v>0</v>
      </c>
      <c r="IG751">
        <v>0</v>
      </c>
      <c r="IH751">
        <v>0</v>
      </c>
      <c r="II751">
        <v>0</v>
      </c>
      <c r="IJ751">
        <v>0</v>
      </c>
      <c r="IK751">
        <v>0</v>
      </c>
      <c r="IL751">
        <v>0</v>
      </c>
      <c r="IM751">
        <v>0</v>
      </c>
      <c r="IN751">
        <v>0</v>
      </c>
      <c r="IO751">
        <v>0</v>
      </c>
      <c r="IP751">
        <v>0</v>
      </c>
    </row>
    <row r="752" spans="18:250" ht="16.5" hidden="1" customHeight="1">
      <c r="R752" s="659"/>
      <c r="S752" t="s">
        <v>1348</v>
      </c>
      <c r="T752">
        <v>1</v>
      </c>
      <c r="U752">
        <v>50</v>
      </c>
      <c r="V752" s="214" t="str">
        <f t="shared" si="15"/>
        <v>LTQ100150</v>
      </c>
      <c r="W752">
        <v>90188.4</v>
      </c>
      <c r="X752">
        <v>180376.8</v>
      </c>
      <c r="Y752">
        <v>270565.2</v>
      </c>
      <c r="Z752">
        <v>360753.6</v>
      </c>
      <c r="AA752">
        <v>450942</v>
      </c>
      <c r="AB752">
        <v>541130.4</v>
      </c>
      <c r="AC752">
        <v>631318.80000000005</v>
      </c>
      <c r="AD752">
        <v>721507.2</v>
      </c>
      <c r="AE752">
        <v>811695.6</v>
      </c>
      <c r="AF752">
        <v>901884</v>
      </c>
      <c r="AG752">
        <v>901884</v>
      </c>
      <c r="AH752">
        <v>901884</v>
      </c>
      <c r="AI752">
        <v>901884</v>
      </c>
      <c r="AJ752">
        <v>901884</v>
      </c>
      <c r="AK752">
        <v>901884</v>
      </c>
      <c r="AL752">
        <v>901884</v>
      </c>
      <c r="AM752">
        <v>901884</v>
      </c>
      <c r="AN752">
        <v>901884</v>
      </c>
      <c r="AO752">
        <v>901884</v>
      </c>
      <c r="AP752">
        <v>901884</v>
      </c>
      <c r="AQ752">
        <v>901884</v>
      </c>
      <c r="AR752">
        <v>901884</v>
      </c>
      <c r="AS752">
        <v>901884</v>
      </c>
      <c r="AT752">
        <v>901884</v>
      </c>
      <c r="AU752">
        <v>901884</v>
      </c>
      <c r="AV752">
        <v>901884</v>
      </c>
      <c r="AW752">
        <v>901884</v>
      </c>
      <c r="AX752">
        <v>901884</v>
      </c>
      <c r="AY752">
        <v>901884</v>
      </c>
      <c r="AZ752">
        <v>901884</v>
      </c>
      <c r="BA752">
        <v>901884</v>
      </c>
      <c r="BB752">
        <v>901884</v>
      </c>
      <c r="BC752">
        <v>901884</v>
      </c>
      <c r="BD752">
        <v>901884</v>
      </c>
      <c r="BE752">
        <v>901884</v>
      </c>
      <c r="BF752">
        <v>901884</v>
      </c>
      <c r="BG752">
        <v>901884</v>
      </c>
      <c r="BH752">
        <v>901884</v>
      </c>
      <c r="BI752">
        <v>901884</v>
      </c>
      <c r="BJ752">
        <v>901884</v>
      </c>
      <c r="BK752">
        <v>901884</v>
      </c>
      <c r="BL752">
        <v>901884</v>
      </c>
      <c r="BM752">
        <v>901884</v>
      </c>
      <c r="BN752">
        <v>901884</v>
      </c>
      <c r="BO752">
        <v>901884</v>
      </c>
      <c r="BP752">
        <v>901884</v>
      </c>
      <c r="BQ752">
        <v>901884</v>
      </c>
      <c r="BR752">
        <v>901884</v>
      </c>
      <c r="BS752">
        <v>901884</v>
      </c>
      <c r="BT752">
        <v>901884</v>
      </c>
      <c r="BU752">
        <v>0</v>
      </c>
      <c r="BV752">
        <v>0</v>
      </c>
      <c r="BW752">
        <v>0</v>
      </c>
      <c r="BX752">
        <v>0</v>
      </c>
      <c r="BY752">
        <v>0</v>
      </c>
      <c r="BZ752">
        <v>0</v>
      </c>
      <c r="CA752">
        <v>0</v>
      </c>
      <c r="CB752">
        <v>0</v>
      </c>
      <c r="CC752">
        <v>0</v>
      </c>
      <c r="CD752">
        <v>0</v>
      </c>
      <c r="CE752">
        <v>0</v>
      </c>
      <c r="CF752">
        <v>0</v>
      </c>
      <c r="CG752">
        <v>0</v>
      </c>
      <c r="CH752">
        <v>0</v>
      </c>
      <c r="CI752">
        <v>0</v>
      </c>
      <c r="CJ752">
        <v>0</v>
      </c>
      <c r="CK752">
        <v>0</v>
      </c>
      <c r="CL752">
        <v>0</v>
      </c>
      <c r="CM752">
        <v>0</v>
      </c>
      <c r="CN752">
        <v>0</v>
      </c>
      <c r="CO752">
        <v>0</v>
      </c>
      <c r="CP752">
        <v>0</v>
      </c>
      <c r="CQ752">
        <v>0</v>
      </c>
      <c r="CR752">
        <v>0</v>
      </c>
      <c r="CS752">
        <v>0</v>
      </c>
      <c r="CT752">
        <v>0</v>
      </c>
      <c r="CU752">
        <v>0</v>
      </c>
      <c r="CV752">
        <v>0</v>
      </c>
      <c r="CW752">
        <v>0</v>
      </c>
      <c r="CX752">
        <v>0</v>
      </c>
      <c r="CY752">
        <v>0</v>
      </c>
      <c r="CZ752">
        <v>0</v>
      </c>
      <c r="DA752">
        <v>0</v>
      </c>
      <c r="DB752">
        <v>0</v>
      </c>
      <c r="DC752">
        <v>0</v>
      </c>
      <c r="DD752">
        <v>0</v>
      </c>
      <c r="DE752">
        <v>0</v>
      </c>
      <c r="DF752">
        <v>0</v>
      </c>
      <c r="DG752">
        <v>0</v>
      </c>
      <c r="DH752">
        <v>0</v>
      </c>
      <c r="DI752">
        <v>0</v>
      </c>
      <c r="DJ752">
        <v>0</v>
      </c>
      <c r="DK752">
        <v>0</v>
      </c>
      <c r="DL752">
        <v>0</v>
      </c>
      <c r="DM752">
        <v>0</v>
      </c>
      <c r="DN752">
        <v>0</v>
      </c>
      <c r="DO752">
        <v>0</v>
      </c>
      <c r="DP752">
        <v>0</v>
      </c>
      <c r="DQ752">
        <v>0</v>
      </c>
      <c r="DR752">
        <v>0</v>
      </c>
      <c r="DS752">
        <v>0</v>
      </c>
      <c r="DT752">
        <v>0</v>
      </c>
      <c r="DU752">
        <v>0</v>
      </c>
      <c r="DV752">
        <v>0</v>
      </c>
      <c r="DW752">
        <v>0</v>
      </c>
      <c r="DX752">
        <v>0</v>
      </c>
      <c r="DY752">
        <v>0</v>
      </c>
      <c r="DZ752">
        <v>0</v>
      </c>
      <c r="EA752">
        <v>0</v>
      </c>
      <c r="EB752">
        <v>0</v>
      </c>
      <c r="EC752">
        <v>0</v>
      </c>
      <c r="EE752" s="659"/>
      <c r="EF752" t="s">
        <v>1348</v>
      </c>
      <c r="EG752">
        <v>1</v>
      </c>
      <c r="EH752">
        <v>50</v>
      </c>
      <c r="EI752" s="216" t="str">
        <f t="shared" si="16"/>
        <v>LTQ100150</v>
      </c>
      <c r="EJ752">
        <v>0</v>
      </c>
      <c r="EK752">
        <v>0</v>
      </c>
      <c r="EL752">
        <v>0</v>
      </c>
      <c r="EM752">
        <v>0</v>
      </c>
      <c r="EN752">
        <v>0</v>
      </c>
      <c r="EO752">
        <v>0</v>
      </c>
      <c r="EP752">
        <v>0</v>
      </c>
      <c r="EQ752">
        <v>0</v>
      </c>
      <c r="ER752">
        <v>0</v>
      </c>
      <c r="ES752">
        <v>0</v>
      </c>
      <c r="ET752">
        <v>0</v>
      </c>
      <c r="EU752">
        <v>0</v>
      </c>
      <c r="EV752">
        <v>0</v>
      </c>
      <c r="EW752">
        <v>0</v>
      </c>
      <c r="EX752">
        <v>0</v>
      </c>
      <c r="EY752">
        <v>0</v>
      </c>
      <c r="EZ752">
        <v>0</v>
      </c>
      <c r="FA752">
        <v>0</v>
      </c>
      <c r="FB752">
        <v>0</v>
      </c>
      <c r="FC752">
        <v>0</v>
      </c>
      <c r="FD752">
        <v>0</v>
      </c>
      <c r="FE752">
        <v>0</v>
      </c>
      <c r="FF752">
        <v>0</v>
      </c>
      <c r="FG752">
        <v>0</v>
      </c>
      <c r="FH752">
        <v>0</v>
      </c>
      <c r="FI752">
        <v>0</v>
      </c>
      <c r="FJ752">
        <v>0</v>
      </c>
      <c r="FK752">
        <v>0</v>
      </c>
      <c r="FL752">
        <v>0</v>
      </c>
      <c r="FM752">
        <v>0</v>
      </c>
      <c r="FN752">
        <v>0</v>
      </c>
      <c r="FO752">
        <v>0</v>
      </c>
      <c r="FP752">
        <v>0</v>
      </c>
      <c r="FQ752">
        <v>0</v>
      </c>
      <c r="FR752">
        <v>0</v>
      </c>
      <c r="FS752">
        <v>0</v>
      </c>
      <c r="FT752">
        <v>0</v>
      </c>
      <c r="FU752">
        <v>0</v>
      </c>
      <c r="FV752">
        <v>0</v>
      </c>
      <c r="FW752">
        <v>0</v>
      </c>
      <c r="FX752">
        <v>0</v>
      </c>
      <c r="FY752">
        <v>0</v>
      </c>
      <c r="FZ752">
        <v>0</v>
      </c>
      <c r="GA752">
        <v>0</v>
      </c>
      <c r="GB752">
        <v>0</v>
      </c>
      <c r="GC752">
        <v>0</v>
      </c>
      <c r="GD752">
        <v>0</v>
      </c>
      <c r="GE752">
        <v>0</v>
      </c>
      <c r="GF752">
        <v>0</v>
      </c>
      <c r="GG752">
        <v>901884</v>
      </c>
      <c r="GH752">
        <v>0</v>
      </c>
      <c r="GI752">
        <v>0</v>
      </c>
      <c r="GJ752">
        <v>0</v>
      </c>
      <c r="GK752">
        <v>0</v>
      </c>
      <c r="GL752">
        <v>0</v>
      </c>
      <c r="GM752">
        <v>0</v>
      </c>
      <c r="GN752">
        <v>0</v>
      </c>
      <c r="GO752">
        <v>0</v>
      </c>
      <c r="GP752">
        <v>0</v>
      </c>
      <c r="GQ752">
        <v>0</v>
      </c>
      <c r="GR752">
        <v>0</v>
      </c>
      <c r="GS752">
        <v>0</v>
      </c>
      <c r="GT752">
        <v>0</v>
      </c>
      <c r="GU752">
        <v>0</v>
      </c>
      <c r="GV752">
        <v>0</v>
      </c>
      <c r="GW752">
        <v>0</v>
      </c>
      <c r="GX752">
        <v>0</v>
      </c>
      <c r="GY752">
        <v>0</v>
      </c>
      <c r="GZ752">
        <v>0</v>
      </c>
      <c r="HA752">
        <v>0</v>
      </c>
      <c r="HB752">
        <v>0</v>
      </c>
      <c r="HC752">
        <v>0</v>
      </c>
      <c r="HD752">
        <v>0</v>
      </c>
      <c r="HE752">
        <v>0</v>
      </c>
      <c r="HF752">
        <v>0</v>
      </c>
      <c r="HG752">
        <v>0</v>
      </c>
      <c r="HH752">
        <v>0</v>
      </c>
      <c r="HI752">
        <v>0</v>
      </c>
      <c r="HJ752">
        <v>0</v>
      </c>
      <c r="HK752">
        <v>0</v>
      </c>
      <c r="HL752">
        <v>0</v>
      </c>
      <c r="HM752">
        <v>0</v>
      </c>
      <c r="HN752">
        <v>0</v>
      </c>
      <c r="HO752">
        <v>0</v>
      </c>
      <c r="HP752">
        <v>0</v>
      </c>
      <c r="HQ752">
        <v>0</v>
      </c>
      <c r="HR752">
        <v>0</v>
      </c>
      <c r="HS752">
        <v>0</v>
      </c>
      <c r="HT752">
        <v>0</v>
      </c>
      <c r="HU752">
        <v>0</v>
      </c>
      <c r="HV752">
        <v>0</v>
      </c>
      <c r="HW752">
        <v>0</v>
      </c>
      <c r="HX752">
        <v>0</v>
      </c>
      <c r="HY752">
        <v>0</v>
      </c>
      <c r="HZ752">
        <v>0</v>
      </c>
      <c r="IA752">
        <v>0</v>
      </c>
      <c r="IB752">
        <v>0</v>
      </c>
      <c r="IC752">
        <v>0</v>
      </c>
      <c r="ID752">
        <v>0</v>
      </c>
      <c r="IE752">
        <v>0</v>
      </c>
      <c r="IF752">
        <v>0</v>
      </c>
      <c r="IG752">
        <v>0</v>
      </c>
      <c r="IH752">
        <v>0</v>
      </c>
      <c r="II752">
        <v>0</v>
      </c>
      <c r="IJ752">
        <v>0</v>
      </c>
      <c r="IK752">
        <v>0</v>
      </c>
      <c r="IL752">
        <v>0</v>
      </c>
      <c r="IM752">
        <v>0</v>
      </c>
      <c r="IN752">
        <v>0</v>
      </c>
      <c r="IO752">
        <v>0</v>
      </c>
      <c r="IP752">
        <v>0</v>
      </c>
    </row>
    <row r="753" spans="18:250" ht="16.5" hidden="1" customHeight="1">
      <c r="R753" s="659"/>
      <c r="S753" t="s">
        <v>1348</v>
      </c>
      <c r="T753">
        <v>1</v>
      </c>
      <c r="U753">
        <v>51</v>
      </c>
      <c r="V753" s="214" t="str">
        <f t="shared" si="15"/>
        <v>LTQ100151</v>
      </c>
      <c r="W753">
        <v>96186</v>
      </c>
      <c r="X753">
        <v>192372</v>
      </c>
      <c r="Y753">
        <v>288558</v>
      </c>
      <c r="Z753">
        <v>384744</v>
      </c>
      <c r="AA753">
        <v>480930</v>
      </c>
      <c r="AB753">
        <v>577116</v>
      </c>
      <c r="AC753">
        <v>673302</v>
      </c>
      <c r="AD753">
        <v>769488</v>
      </c>
      <c r="AE753">
        <v>865674</v>
      </c>
      <c r="AF753">
        <v>961860</v>
      </c>
      <c r="AG753">
        <v>961860</v>
      </c>
      <c r="AH753">
        <v>961860</v>
      </c>
      <c r="AI753">
        <v>961860</v>
      </c>
      <c r="AJ753">
        <v>961860</v>
      </c>
      <c r="AK753">
        <v>961860</v>
      </c>
      <c r="AL753">
        <v>961860</v>
      </c>
      <c r="AM753">
        <v>961860</v>
      </c>
      <c r="AN753">
        <v>961860</v>
      </c>
      <c r="AO753">
        <v>961860</v>
      </c>
      <c r="AP753">
        <v>961860</v>
      </c>
      <c r="AQ753">
        <v>961860</v>
      </c>
      <c r="AR753">
        <v>961860</v>
      </c>
      <c r="AS753">
        <v>961860</v>
      </c>
      <c r="AT753">
        <v>961860</v>
      </c>
      <c r="AU753">
        <v>961860</v>
      </c>
      <c r="AV753">
        <v>961860</v>
      </c>
      <c r="AW753">
        <v>961860</v>
      </c>
      <c r="AX753">
        <v>961860</v>
      </c>
      <c r="AY753">
        <v>961860</v>
      </c>
      <c r="AZ753">
        <v>961860</v>
      </c>
      <c r="BA753">
        <v>961860</v>
      </c>
      <c r="BB753">
        <v>961860</v>
      </c>
      <c r="BC753">
        <v>961860</v>
      </c>
      <c r="BD753">
        <v>961860</v>
      </c>
      <c r="BE753">
        <v>961860</v>
      </c>
      <c r="BF753">
        <v>961860</v>
      </c>
      <c r="BG753">
        <v>961860</v>
      </c>
      <c r="BH753">
        <v>961860</v>
      </c>
      <c r="BI753">
        <v>961860</v>
      </c>
      <c r="BJ753">
        <v>961860</v>
      </c>
      <c r="BK753">
        <v>961860</v>
      </c>
      <c r="BL753">
        <v>961860</v>
      </c>
      <c r="BM753">
        <v>961860</v>
      </c>
      <c r="BN753">
        <v>961860</v>
      </c>
      <c r="BO753">
        <v>961860</v>
      </c>
      <c r="BP753">
        <v>961860</v>
      </c>
      <c r="BQ753">
        <v>961860</v>
      </c>
      <c r="BR753">
        <v>961860</v>
      </c>
      <c r="BS753">
        <v>961860</v>
      </c>
      <c r="BT753">
        <v>0</v>
      </c>
      <c r="BU753">
        <v>0</v>
      </c>
      <c r="BV753">
        <v>0</v>
      </c>
      <c r="BW753">
        <v>0</v>
      </c>
      <c r="BX753">
        <v>0</v>
      </c>
      <c r="BY753">
        <v>0</v>
      </c>
      <c r="BZ753">
        <v>0</v>
      </c>
      <c r="CA753">
        <v>0</v>
      </c>
      <c r="CB753">
        <v>0</v>
      </c>
      <c r="CC753">
        <v>0</v>
      </c>
      <c r="CD753">
        <v>0</v>
      </c>
      <c r="CE753">
        <v>0</v>
      </c>
      <c r="CF753">
        <v>0</v>
      </c>
      <c r="CG753">
        <v>0</v>
      </c>
      <c r="CH753">
        <v>0</v>
      </c>
      <c r="CI753">
        <v>0</v>
      </c>
      <c r="CJ753">
        <v>0</v>
      </c>
      <c r="CK753">
        <v>0</v>
      </c>
      <c r="CL753">
        <v>0</v>
      </c>
      <c r="CM753">
        <v>0</v>
      </c>
      <c r="CN753">
        <v>0</v>
      </c>
      <c r="CO753">
        <v>0</v>
      </c>
      <c r="CP753">
        <v>0</v>
      </c>
      <c r="CQ753">
        <v>0</v>
      </c>
      <c r="CR753">
        <v>0</v>
      </c>
      <c r="CS753">
        <v>0</v>
      </c>
      <c r="CT753">
        <v>0</v>
      </c>
      <c r="CU753">
        <v>0</v>
      </c>
      <c r="CV753">
        <v>0</v>
      </c>
      <c r="CW753">
        <v>0</v>
      </c>
      <c r="CX753">
        <v>0</v>
      </c>
      <c r="CY753">
        <v>0</v>
      </c>
      <c r="CZ753">
        <v>0</v>
      </c>
      <c r="DA753">
        <v>0</v>
      </c>
      <c r="DB753">
        <v>0</v>
      </c>
      <c r="DC753">
        <v>0</v>
      </c>
      <c r="DD753">
        <v>0</v>
      </c>
      <c r="DE753">
        <v>0</v>
      </c>
      <c r="DF753">
        <v>0</v>
      </c>
      <c r="DG753">
        <v>0</v>
      </c>
      <c r="DH753">
        <v>0</v>
      </c>
      <c r="DI753">
        <v>0</v>
      </c>
      <c r="DJ753">
        <v>0</v>
      </c>
      <c r="DK753">
        <v>0</v>
      </c>
      <c r="DL753">
        <v>0</v>
      </c>
      <c r="DM753">
        <v>0</v>
      </c>
      <c r="DN753">
        <v>0</v>
      </c>
      <c r="DO753">
        <v>0</v>
      </c>
      <c r="DP753">
        <v>0</v>
      </c>
      <c r="DQ753">
        <v>0</v>
      </c>
      <c r="DR753">
        <v>0</v>
      </c>
      <c r="DS753">
        <v>0</v>
      </c>
      <c r="DT753">
        <v>0</v>
      </c>
      <c r="DU753">
        <v>0</v>
      </c>
      <c r="DV753">
        <v>0</v>
      </c>
      <c r="DW753">
        <v>0</v>
      </c>
      <c r="DX753">
        <v>0</v>
      </c>
      <c r="DY753">
        <v>0</v>
      </c>
      <c r="DZ753">
        <v>0</v>
      </c>
      <c r="EA753">
        <v>0</v>
      </c>
      <c r="EB753">
        <v>0</v>
      </c>
      <c r="EC753">
        <v>0</v>
      </c>
      <c r="EE753" s="659"/>
      <c r="EF753" t="s">
        <v>1348</v>
      </c>
      <c r="EG753">
        <v>1</v>
      </c>
      <c r="EH753">
        <v>51</v>
      </c>
      <c r="EI753" s="216" t="str">
        <f t="shared" si="16"/>
        <v>LTQ100151</v>
      </c>
      <c r="EJ753">
        <v>0</v>
      </c>
      <c r="EK753">
        <v>0</v>
      </c>
      <c r="EL753">
        <v>0</v>
      </c>
      <c r="EM753">
        <v>0</v>
      </c>
      <c r="EN753">
        <v>0</v>
      </c>
      <c r="EO753">
        <v>0</v>
      </c>
      <c r="EP753">
        <v>0</v>
      </c>
      <c r="EQ753">
        <v>0</v>
      </c>
      <c r="ER753">
        <v>0</v>
      </c>
      <c r="ES753">
        <v>0</v>
      </c>
      <c r="ET753">
        <v>0</v>
      </c>
      <c r="EU753">
        <v>0</v>
      </c>
      <c r="EV753">
        <v>0</v>
      </c>
      <c r="EW753">
        <v>0</v>
      </c>
      <c r="EX753">
        <v>0</v>
      </c>
      <c r="EY753">
        <v>0</v>
      </c>
      <c r="EZ753">
        <v>0</v>
      </c>
      <c r="FA753">
        <v>0</v>
      </c>
      <c r="FB753">
        <v>0</v>
      </c>
      <c r="FC753">
        <v>0</v>
      </c>
      <c r="FD753">
        <v>0</v>
      </c>
      <c r="FE753">
        <v>0</v>
      </c>
      <c r="FF753">
        <v>0</v>
      </c>
      <c r="FG753">
        <v>0</v>
      </c>
      <c r="FH753">
        <v>0</v>
      </c>
      <c r="FI753">
        <v>0</v>
      </c>
      <c r="FJ753">
        <v>0</v>
      </c>
      <c r="FK753">
        <v>0</v>
      </c>
      <c r="FL753">
        <v>0</v>
      </c>
      <c r="FM753">
        <v>0</v>
      </c>
      <c r="FN753">
        <v>0</v>
      </c>
      <c r="FO753">
        <v>0</v>
      </c>
      <c r="FP753">
        <v>0</v>
      </c>
      <c r="FQ753">
        <v>0</v>
      </c>
      <c r="FR753">
        <v>0</v>
      </c>
      <c r="FS753">
        <v>0</v>
      </c>
      <c r="FT753">
        <v>0</v>
      </c>
      <c r="FU753">
        <v>0</v>
      </c>
      <c r="FV753">
        <v>0</v>
      </c>
      <c r="FW753">
        <v>0</v>
      </c>
      <c r="FX753">
        <v>0</v>
      </c>
      <c r="FY753">
        <v>0</v>
      </c>
      <c r="FZ753">
        <v>0</v>
      </c>
      <c r="GA753">
        <v>0</v>
      </c>
      <c r="GB753">
        <v>0</v>
      </c>
      <c r="GC753">
        <v>0</v>
      </c>
      <c r="GD753">
        <v>0</v>
      </c>
      <c r="GE753">
        <v>0</v>
      </c>
      <c r="GF753">
        <v>961860</v>
      </c>
      <c r="GG753">
        <v>0</v>
      </c>
      <c r="GH753">
        <v>0</v>
      </c>
      <c r="GI753">
        <v>0</v>
      </c>
      <c r="GJ753">
        <v>0</v>
      </c>
      <c r="GK753">
        <v>0</v>
      </c>
      <c r="GL753">
        <v>0</v>
      </c>
      <c r="GM753">
        <v>0</v>
      </c>
      <c r="GN753">
        <v>0</v>
      </c>
      <c r="GO753">
        <v>0</v>
      </c>
      <c r="GP753">
        <v>0</v>
      </c>
      <c r="GQ753">
        <v>0</v>
      </c>
      <c r="GR753">
        <v>0</v>
      </c>
      <c r="GS753">
        <v>0</v>
      </c>
      <c r="GT753">
        <v>0</v>
      </c>
      <c r="GU753">
        <v>0</v>
      </c>
      <c r="GV753">
        <v>0</v>
      </c>
      <c r="GW753">
        <v>0</v>
      </c>
      <c r="GX753">
        <v>0</v>
      </c>
      <c r="GY753">
        <v>0</v>
      </c>
      <c r="GZ753">
        <v>0</v>
      </c>
      <c r="HA753">
        <v>0</v>
      </c>
      <c r="HB753">
        <v>0</v>
      </c>
      <c r="HC753">
        <v>0</v>
      </c>
      <c r="HD753">
        <v>0</v>
      </c>
      <c r="HE753">
        <v>0</v>
      </c>
      <c r="HF753">
        <v>0</v>
      </c>
      <c r="HG753">
        <v>0</v>
      </c>
      <c r="HH753">
        <v>0</v>
      </c>
      <c r="HI753">
        <v>0</v>
      </c>
      <c r="HJ753">
        <v>0</v>
      </c>
      <c r="HK753">
        <v>0</v>
      </c>
      <c r="HL753">
        <v>0</v>
      </c>
      <c r="HM753">
        <v>0</v>
      </c>
      <c r="HN753">
        <v>0</v>
      </c>
      <c r="HO753">
        <v>0</v>
      </c>
      <c r="HP753">
        <v>0</v>
      </c>
      <c r="HQ753">
        <v>0</v>
      </c>
      <c r="HR753">
        <v>0</v>
      </c>
      <c r="HS753">
        <v>0</v>
      </c>
      <c r="HT753">
        <v>0</v>
      </c>
      <c r="HU753">
        <v>0</v>
      </c>
      <c r="HV753">
        <v>0</v>
      </c>
      <c r="HW753">
        <v>0</v>
      </c>
      <c r="HX753">
        <v>0</v>
      </c>
      <c r="HY753">
        <v>0</v>
      </c>
      <c r="HZ753">
        <v>0</v>
      </c>
      <c r="IA753">
        <v>0</v>
      </c>
      <c r="IB753">
        <v>0</v>
      </c>
      <c r="IC753">
        <v>0</v>
      </c>
      <c r="ID753">
        <v>0</v>
      </c>
      <c r="IE753">
        <v>0</v>
      </c>
      <c r="IF753">
        <v>0</v>
      </c>
      <c r="IG753">
        <v>0</v>
      </c>
      <c r="IH753">
        <v>0</v>
      </c>
      <c r="II753">
        <v>0</v>
      </c>
      <c r="IJ753">
        <v>0</v>
      </c>
      <c r="IK753">
        <v>0</v>
      </c>
      <c r="IL753">
        <v>0</v>
      </c>
      <c r="IM753">
        <v>0</v>
      </c>
      <c r="IN753">
        <v>0</v>
      </c>
      <c r="IO753">
        <v>0</v>
      </c>
      <c r="IP753">
        <v>0</v>
      </c>
    </row>
    <row r="754" spans="18:250" ht="16.5" hidden="1" customHeight="1">
      <c r="R754" s="659"/>
      <c r="S754" t="s">
        <v>1348</v>
      </c>
      <c r="T754">
        <v>1</v>
      </c>
      <c r="U754">
        <v>52</v>
      </c>
      <c r="V754" s="214" t="str">
        <f t="shared" si="15"/>
        <v>LTQ100152</v>
      </c>
      <c r="W754">
        <v>102204</v>
      </c>
      <c r="X754">
        <v>204408</v>
      </c>
      <c r="Y754">
        <v>306612</v>
      </c>
      <c r="Z754">
        <v>408816</v>
      </c>
      <c r="AA754">
        <v>511020</v>
      </c>
      <c r="AB754">
        <v>613224</v>
      </c>
      <c r="AC754">
        <v>715428</v>
      </c>
      <c r="AD754">
        <v>817632</v>
      </c>
      <c r="AE754">
        <v>919836</v>
      </c>
      <c r="AF754">
        <v>1022040</v>
      </c>
      <c r="AG754">
        <v>1022040</v>
      </c>
      <c r="AH754">
        <v>1022040</v>
      </c>
      <c r="AI754">
        <v>1022040</v>
      </c>
      <c r="AJ754">
        <v>1022040</v>
      </c>
      <c r="AK754">
        <v>1022040</v>
      </c>
      <c r="AL754">
        <v>1022040</v>
      </c>
      <c r="AM754">
        <v>1022040</v>
      </c>
      <c r="AN754">
        <v>1022040</v>
      </c>
      <c r="AO754">
        <v>1022040</v>
      </c>
      <c r="AP754">
        <v>1022040</v>
      </c>
      <c r="AQ754">
        <v>1022040</v>
      </c>
      <c r="AR754">
        <v>1022040</v>
      </c>
      <c r="AS754">
        <v>1022040</v>
      </c>
      <c r="AT754">
        <v>1022040</v>
      </c>
      <c r="AU754">
        <v>1022040</v>
      </c>
      <c r="AV754">
        <v>1022040</v>
      </c>
      <c r="AW754">
        <v>1022040</v>
      </c>
      <c r="AX754">
        <v>1022040</v>
      </c>
      <c r="AY754">
        <v>1022040</v>
      </c>
      <c r="AZ754">
        <v>1022040</v>
      </c>
      <c r="BA754">
        <v>1022040</v>
      </c>
      <c r="BB754">
        <v>1022040</v>
      </c>
      <c r="BC754">
        <v>1022040</v>
      </c>
      <c r="BD754">
        <v>1022040</v>
      </c>
      <c r="BE754">
        <v>1022040</v>
      </c>
      <c r="BF754">
        <v>1022040</v>
      </c>
      <c r="BG754">
        <v>1022040</v>
      </c>
      <c r="BH754">
        <v>1022040</v>
      </c>
      <c r="BI754">
        <v>1022040</v>
      </c>
      <c r="BJ754">
        <v>1022040</v>
      </c>
      <c r="BK754">
        <v>1022040</v>
      </c>
      <c r="BL754">
        <v>1022040</v>
      </c>
      <c r="BM754">
        <v>1022040</v>
      </c>
      <c r="BN754">
        <v>1022040</v>
      </c>
      <c r="BO754">
        <v>1022040</v>
      </c>
      <c r="BP754">
        <v>1022040</v>
      </c>
      <c r="BQ754">
        <v>1022040</v>
      </c>
      <c r="BR754">
        <v>1022040</v>
      </c>
      <c r="BS754">
        <v>0</v>
      </c>
      <c r="BT754">
        <v>0</v>
      </c>
      <c r="BU754">
        <v>0</v>
      </c>
      <c r="BV754">
        <v>0</v>
      </c>
      <c r="BW754">
        <v>0</v>
      </c>
      <c r="BX754">
        <v>0</v>
      </c>
      <c r="BY754">
        <v>0</v>
      </c>
      <c r="BZ754">
        <v>0</v>
      </c>
      <c r="CA754">
        <v>0</v>
      </c>
      <c r="CB754">
        <v>0</v>
      </c>
      <c r="CC754">
        <v>0</v>
      </c>
      <c r="CD754">
        <v>0</v>
      </c>
      <c r="CE754">
        <v>0</v>
      </c>
      <c r="CF754">
        <v>0</v>
      </c>
      <c r="CG754">
        <v>0</v>
      </c>
      <c r="CH754">
        <v>0</v>
      </c>
      <c r="CI754">
        <v>0</v>
      </c>
      <c r="CJ754">
        <v>0</v>
      </c>
      <c r="CK754">
        <v>0</v>
      </c>
      <c r="CL754">
        <v>0</v>
      </c>
      <c r="CM754">
        <v>0</v>
      </c>
      <c r="CN754">
        <v>0</v>
      </c>
      <c r="CO754">
        <v>0</v>
      </c>
      <c r="CP754">
        <v>0</v>
      </c>
      <c r="CQ754">
        <v>0</v>
      </c>
      <c r="CR754">
        <v>0</v>
      </c>
      <c r="CS754">
        <v>0</v>
      </c>
      <c r="CT754">
        <v>0</v>
      </c>
      <c r="CU754">
        <v>0</v>
      </c>
      <c r="CV754">
        <v>0</v>
      </c>
      <c r="CW754">
        <v>0</v>
      </c>
      <c r="CX754">
        <v>0</v>
      </c>
      <c r="CY754">
        <v>0</v>
      </c>
      <c r="CZ754">
        <v>0</v>
      </c>
      <c r="DA754">
        <v>0</v>
      </c>
      <c r="DB754">
        <v>0</v>
      </c>
      <c r="DC754">
        <v>0</v>
      </c>
      <c r="DD754">
        <v>0</v>
      </c>
      <c r="DE754">
        <v>0</v>
      </c>
      <c r="DF754">
        <v>0</v>
      </c>
      <c r="DG754">
        <v>0</v>
      </c>
      <c r="DH754">
        <v>0</v>
      </c>
      <c r="DI754">
        <v>0</v>
      </c>
      <c r="DJ754">
        <v>0</v>
      </c>
      <c r="DK754">
        <v>0</v>
      </c>
      <c r="DL754">
        <v>0</v>
      </c>
      <c r="DM754">
        <v>0</v>
      </c>
      <c r="DN754">
        <v>0</v>
      </c>
      <c r="DO754">
        <v>0</v>
      </c>
      <c r="DP754">
        <v>0</v>
      </c>
      <c r="DQ754">
        <v>0</v>
      </c>
      <c r="DR754">
        <v>0</v>
      </c>
      <c r="DS754">
        <v>0</v>
      </c>
      <c r="DT754">
        <v>0</v>
      </c>
      <c r="DU754">
        <v>0</v>
      </c>
      <c r="DV754">
        <v>0</v>
      </c>
      <c r="DW754">
        <v>0</v>
      </c>
      <c r="DX754">
        <v>0</v>
      </c>
      <c r="DY754">
        <v>0</v>
      </c>
      <c r="DZ754">
        <v>0</v>
      </c>
      <c r="EA754">
        <v>0</v>
      </c>
      <c r="EB754">
        <v>0</v>
      </c>
      <c r="EC754">
        <v>0</v>
      </c>
      <c r="EE754" s="659"/>
      <c r="EF754" t="s">
        <v>1348</v>
      </c>
      <c r="EG754">
        <v>1</v>
      </c>
      <c r="EH754">
        <v>52</v>
      </c>
      <c r="EI754" s="216" t="str">
        <f t="shared" si="16"/>
        <v>LTQ100152</v>
      </c>
      <c r="EJ754">
        <v>0</v>
      </c>
      <c r="EK754">
        <v>0</v>
      </c>
      <c r="EL754">
        <v>0</v>
      </c>
      <c r="EM754">
        <v>0</v>
      </c>
      <c r="EN754">
        <v>0</v>
      </c>
      <c r="EO754">
        <v>0</v>
      </c>
      <c r="EP754">
        <v>0</v>
      </c>
      <c r="EQ754">
        <v>0</v>
      </c>
      <c r="ER754">
        <v>0</v>
      </c>
      <c r="ES754">
        <v>0</v>
      </c>
      <c r="ET754">
        <v>0</v>
      </c>
      <c r="EU754">
        <v>0</v>
      </c>
      <c r="EV754">
        <v>0</v>
      </c>
      <c r="EW754">
        <v>0</v>
      </c>
      <c r="EX754">
        <v>0</v>
      </c>
      <c r="EY754">
        <v>0</v>
      </c>
      <c r="EZ754">
        <v>0</v>
      </c>
      <c r="FA754">
        <v>0</v>
      </c>
      <c r="FB754">
        <v>0</v>
      </c>
      <c r="FC754">
        <v>0</v>
      </c>
      <c r="FD754">
        <v>0</v>
      </c>
      <c r="FE754">
        <v>0</v>
      </c>
      <c r="FF754">
        <v>0</v>
      </c>
      <c r="FG754">
        <v>0</v>
      </c>
      <c r="FH754">
        <v>0</v>
      </c>
      <c r="FI754">
        <v>0</v>
      </c>
      <c r="FJ754">
        <v>0</v>
      </c>
      <c r="FK754">
        <v>0</v>
      </c>
      <c r="FL754">
        <v>0</v>
      </c>
      <c r="FM754">
        <v>0</v>
      </c>
      <c r="FN754">
        <v>0</v>
      </c>
      <c r="FO754">
        <v>0</v>
      </c>
      <c r="FP754">
        <v>0</v>
      </c>
      <c r="FQ754">
        <v>0</v>
      </c>
      <c r="FR754">
        <v>0</v>
      </c>
      <c r="FS754">
        <v>0</v>
      </c>
      <c r="FT754">
        <v>0</v>
      </c>
      <c r="FU754">
        <v>0</v>
      </c>
      <c r="FV754">
        <v>0</v>
      </c>
      <c r="FW754">
        <v>0</v>
      </c>
      <c r="FX754">
        <v>0</v>
      </c>
      <c r="FY754">
        <v>0</v>
      </c>
      <c r="FZ754">
        <v>0</v>
      </c>
      <c r="GA754">
        <v>0</v>
      </c>
      <c r="GB754">
        <v>0</v>
      </c>
      <c r="GC754">
        <v>0</v>
      </c>
      <c r="GD754">
        <v>0</v>
      </c>
      <c r="GE754">
        <v>1022040</v>
      </c>
      <c r="GF754">
        <v>0</v>
      </c>
      <c r="GG754">
        <v>0</v>
      </c>
      <c r="GH754">
        <v>0</v>
      </c>
      <c r="GI754">
        <v>0</v>
      </c>
      <c r="GJ754">
        <v>0</v>
      </c>
      <c r="GK754">
        <v>0</v>
      </c>
      <c r="GL754">
        <v>0</v>
      </c>
      <c r="GM754">
        <v>0</v>
      </c>
      <c r="GN754">
        <v>0</v>
      </c>
      <c r="GO754">
        <v>0</v>
      </c>
      <c r="GP754">
        <v>0</v>
      </c>
      <c r="GQ754">
        <v>0</v>
      </c>
      <c r="GR754">
        <v>0</v>
      </c>
      <c r="GS754">
        <v>0</v>
      </c>
      <c r="GT754">
        <v>0</v>
      </c>
      <c r="GU754">
        <v>0</v>
      </c>
      <c r="GV754">
        <v>0</v>
      </c>
      <c r="GW754">
        <v>0</v>
      </c>
      <c r="GX754">
        <v>0</v>
      </c>
      <c r="GY754">
        <v>0</v>
      </c>
      <c r="GZ754">
        <v>0</v>
      </c>
      <c r="HA754">
        <v>0</v>
      </c>
      <c r="HB754">
        <v>0</v>
      </c>
      <c r="HC754">
        <v>0</v>
      </c>
      <c r="HD754">
        <v>0</v>
      </c>
      <c r="HE754">
        <v>0</v>
      </c>
      <c r="HF754">
        <v>0</v>
      </c>
      <c r="HG754">
        <v>0</v>
      </c>
      <c r="HH754">
        <v>0</v>
      </c>
      <c r="HI754">
        <v>0</v>
      </c>
      <c r="HJ754">
        <v>0</v>
      </c>
      <c r="HK754">
        <v>0</v>
      </c>
      <c r="HL754">
        <v>0</v>
      </c>
      <c r="HM754">
        <v>0</v>
      </c>
      <c r="HN754">
        <v>0</v>
      </c>
      <c r="HO754">
        <v>0</v>
      </c>
      <c r="HP754">
        <v>0</v>
      </c>
      <c r="HQ754">
        <v>0</v>
      </c>
      <c r="HR754">
        <v>0</v>
      </c>
      <c r="HS754">
        <v>0</v>
      </c>
      <c r="HT754">
        <v>0</v>
      </c>
      <c r="HU754">
        <v>0</v>
      </c>
      <c r="HV754">
        <v>0</v>
      </c>
      <c r="HW754">
        <v>0</v>
      </c>
      <c r="HX754">
        <v>0</v>
      </c>
      <c r="HY754">
        <v>0</v>
      </c>
      <c r="HZ754">
        <v>0</v>
      </c>
      <c r="IA754">
        <v>0</v>
      </c>
      <c r="IB754">
        <v>0</v>
      </c>
      <c r="IC754">
        <v>0</v>
      </c>
      <c r="ID754">
        <v>0</v>
      </c>
      <c r="IE754">
        <v>0</v>
      </c>
      <c r="IF754">
        <v>0</v>
      </c>
      <c r="IG754">
        <v>0</v>
      </c>
      <c r="IH754">
        <v>0</v>
      </c>
      <c r="II754">
        <v>0</v>
      </c>
      <c r="IJ754">
        <v>0</v>
      </c>
      <c r="IK754">
        <v>0</v>
      </c>
      <c r="IL754">
        <v>0</v>
      </c>
      <c r="IM754">
        <v>0</v>
      </c>
      <c r="IN754">
        <v>0</v>
      </c>
      <c r="IO754">
        <v>0</v>
      </c>
      <c r="IP754">
        <v>0</v>
      </c>
    </row>
    <row r="755" spans="18:250" ht="16.5" hidden="1" customHeight="1">
      <c r="R755" s="659"/>
      <c r="S755" t="s">
        <v>1348</v>
      </c>
      <c r="T755">
        <v>1</v>
      </c>
      <c r="U755">
        <v>53</v>
      </c>
      <c r="V755" s="214" t="str">
        <f t="shared" si="15"/>
        <v>LTQ100153</v>
      </c>
      <c r="W755">
        <v>108222</v>
      </c>
      <c r="X755">
        <v>216444</v>
      </c>
      <c r="Y755">
        <v>324666</v>
      </c>
      <c r="Z755">
        <v>432888</v>
      </c>
      <c r="AA755">
        <v>541110</v>
      </c>
      <c r="AB755">
        <v>649332</v>
      </c>
      <c r="AC755">
        <v>757554</v>
      </c>
      <c r="AD755">
        <v>865776</v>
      </c>
      <c r="AE755">
        <v>973998</v>
      </c>
      <c r="AF755">
        <v>1082220</v>
      </c>
      <c r="AG755">
        <v>1082220</v>
      </c>
      <c r="AH755">
        <v>1082220</v>
      </c>
      <c r="AI755">
        <v>1082220</v>
      </c>
      <c r="AJ755">
        <v>1082220</v>
      </c>
      <c r="AK755">
        <v>1082220</v>
      </c>
      <c r="AL755">
        <v>1082220</v>
      </c>
      <c r="AM755">
        <v>1082220</v>
      </c>
      <c r="AN755">
        <v>1082220</v>
      </c>
      <c r="AO755">
        <v>1082220</v>
      </c>
      <c r="AP755">
        <v>1082220</v>
      </c>
      <c r="AQ755">
        <v>1082220</v>
      </c>
      <c r="AR755">
        <v>1082220</v>
      </c>
      <c r="AS755">
        <v>1082220</v>
      </c>
      <c r="AT755">
        <v>1082220</v>
      </c>
      <c r="AU755">
        <v>1082220</v>
      </c>
      <c r="AV755">
        <v>1082220</v>
      </c>
      <c r="AW755">
        <v>1082220</v>
      </c>
      <c r="AX755">
        <v>1082220</v>
      </c>
      <c r="AY755">
        <v>1082220</v>
      </c>
      <c r="AZ755">
        <v>1082220</v>
      </c>
      <c r="BA755">
        <v>1082220</v>
      </c>
      <c r="BB755">
        <v>1082220</v>
      </c>
      <c r="BC755">
        <v>1082220</v>
      </c>
      <c r="BD755">
        <v>1082220</v>
      </c>
      <c r="BE755">
        <v>1082220</v>
      </c>
      <c r="BF755">
        <v>1082220</v>
      </c>
      <c r="BG755">
        <v>1082220</v>
      </c>
      <c r="BH755">
        <v>1082220</v>
      </c>
      <c r="BI755">
        <v>1082220</v>
      </c>
      <c r="BJ755">
        <v>1082220</v>
      </c>
      <c r="BK755">
        <v>1082220</v>
      </c>
      <c r="BL755">
        <v>1082220</v>
      </c>
      <c r="BM755">
        <v>1082220</v>
      </c>
      <c r="BN755">
        <v>1082220</v>
      </c>
      <c r="BO755">
        <v>1082220</v>
      </c>
      <c r="BP755">
        <v>1082220</v>
      </c>
      <c r="BQ755">
        <v>1082220</v>
      </c>
      <c r="BR755">
        <v>0</v>
      </c>
      <c r="BS755">
        <v>0</v>
      </c>
      <c r="BT755">
        <v>0</v>
      </c>
      <c r="BU755">
        <v>0</v>
      </c>
      <c r="BV755">
        <v>0</v>
      </c>
      <c r="BW755">
        <v>0</v>
      </c>
      <c r="BX755">
        <v>0</v>
      </c>
      <c r="BY755">
        <v>0</v>
      </c>
      <c r="BZ755">
        <v>0</v>
      </c>
      <c r="CA755">
        <v>0</v>
      </c>
      <c r="CB755">
        <v>0</v>
      </c>
      <c r="CC755">
        <v>0</v>
      </c>
      <c r="CD755">
        <v>0</v>
      </c>
      <c r="CE755">
        <v>0</v>
      </c>
      <c r="CF755">
        <v>0</v>
      </c>
      <c r="CG755">
        <v>0</v>
      </c>
      <c r="CH755">
        <v>0</v>
      </c>
      <c r="CI755">
        <v>0</v>
      </c>
      <c r="CJ755">
        <v>0</v>
      </c>
      <c r="CK755">
        <v>0</v>
      </c>
      <c r="CL755">
        <v>0</v>
      </c>
      <c r="CM755">
        <v>0</v>
      </c>
      <c r="CN755">
        <v>0</v>
      </c>
      <c r="CO755">
        <v>0</v>
      </c>
      <c r="CP755">
        <v>0</v>
      </c>
      <c r="CQ755">
        <v>0</v>
      </c>
      <c r="CR755">
        <v>0</v>
      </c>
      <c r="CS755">
        <v>0</v>
      </c>
      <c r="CT755">
        <v>0</v>
      </c>
      <c r="CU755">
        <v>0</v>
      </c>
      <c r="CV755">
        <v>0</v>
      </c>
      <c r="CW755">
        <v>0</v>
      </c>
      <c r="CX755">
        <v>0</v>
      </c>
      <c r="CY755">
        <v>0</v>
      </c>
      <c r="CZ755">
        <v>0</v>
      </c>
      <c r="DA755">
        <v>0</v>
      </c>
      <c r="DB755">
        <v>0</v>
      </c>
      <c r="DC755">
        <v>0</v>
      </c>
      <c r="DD755">
        <v>0</v>
      </c>
      <c r="DE755">
        <v>0</v>
      </c>
      <c r="DF755">
        <v>0</v>
      </c>
      <c r="DG755">
        <v>0</v>
      </c>
      <c r="DH755">
        <v>0</v>
      </c>
      <c r="DI755">
        <v>0</v>
      </c>
      <c r="DJ755">
        <v>0</v>
      </c>
      <c r="DK755">
        <v>0</v>
      </c>
      <c r="DL755">
        <v>0</v>
      </c>
      <c r="DM755">
        <v>0</v>
      </c>
      <c r="DN755">
        <v>0</v>
      </c>
      <c r="DO755">
        <v>0</v>
      </c>
      <c r="DP755">
        <v>0</v>
      </c>
      <c r="DQ755">
        <v>0</v>
      </c>
      <c r="DR755">
        <v>0</v>
      </c>
      <c r="DS755">
        <v>0</v>
      </c>
      <c r="DT755">
        <v>0</v>
      </c>
      <c r="DU755">
        <v>0</v>
      </c>
      <c r="DV755">
        <v>0</v>
      </c>
      <c r="DW755">
        <v>0</v>
      </c>
      <c r="DX755">
        <v>0</v>
      </c>
      <c r="DY755">
        <v>0</v>
      </c>
      <c r="DZ755">
        <v>0</v>
      </c>
      <c r="EA755">
        <v>0</v>
      </c>
      <c r="EB755">
        <v>0</v>
      </c>
      <c r="EC755">
        <v>0</v>
      </c>
      <c r="EE755" s="659"/>
      <c r="EF755" t="s">
        <v>1348</v>
      </c>
      <c r="EG755">
        <v>1</v>
      </c>
      <c r="EH755">
        <v>53</v>
      </c>
      <c r="EI755" s="216" t="str">
        <f t="shared" si="16"/>
        <v>LTQ100153</v>
      </c>
      <c r="EJ755">
        <v>0</v>
      </c>
      <c r="EK755">
        <v>0</v>
      </c>
      <c r="EL755">
        <v>0</v>
      </c>
      <c r="EM755">
        <v>0</v>
      </c>
      <c r="EN755">
        <v>0</v>
      </c>
      <c r="EO755">
        <v>0</v>
      </c>
      <c r="EP755">
        <v>0</v>
      </c>
      <c r="EQ755">
        <v>0</v>
      </c>
      <c r="ER755">
        <v>0</v>
      </c>
      <c r="ES755">
        <v>0</v>
      </c>
      <c r="ET755">
        <v>0</v>
      </c>
      <c r="EU755">
        <v>0</v>
      </c>
      <c r="EV755">
        <v>0</v>
      </c>
      <c r="EW755">
        <v>0</v>
      </c>
      <c r="EX755">
        <v>0</v>
      </c>
      <c r="EY755">
        <v>0</v>
      </c>
      <c r="EZ755">
        <v>0</v>
      </c>
      <c r="FA755">
        <v>0</v>
      </c>
      <c r="FB755">
        <v>0</v>
      </c>
      <c r="FC755">
        <v>0</v>
      </c>
      <c r="FD755">
        <v>0</v>
      </c>
      <c r="FE755">
        <v>0</v>
      </c>
      <c r="FF755">
        <v>0</v>
      </c>
      <c r="FG755">
        <v>0</v>
      </c>
      <c r="FH755">
        <v>0</v>
      </c>
      <c r="FI755">
        <v>0</v>
      </c>
      <c r="FJ755">
        <v>0</v>
      </c>
      <c r="FK755">
        <v>0</v>
      </c>
      <c r="FL755">
        <v>0</v>
      </c>
      <c r="FM755">
        <v>0</v>
      </c>
      <c r="FN755">
        <v>0</v>
      </c>
      <c r="FO755">
        <v>0</v>
      </c>
      <c r="FP755">
        <v>0</v>
      </c>
      <c r="FQ755">
        <v>0</v>
      </c>
      <c r="FR755">
        <v>0</v>
      </c>
      <c r="FS755">
        <v>0</v>
      </c>
      <c r="FT755">
        <v>0</v>
      </c>
      <c r="FU755">
        <v>0</v>
      </c>
      <c r="FV755">
        <v>0</v>
      </c>
      <c r="FW755">
        <v>0</v>
      </c>
      <c r="FX755">
        <v>0</v>
      </c>
      <c r="FY755">
        <v>0</v>
      </c>
      <c r="FZ755">
        <v>0</v>
      </c>
      <c r="GA755">
        <v>0</v>
      </c>
      <c r="GB755">
        <v>0</v>
      </c>
      <c r="GC755">
        <v>0</v>
      </c>
      <c r="GD755">
        <v>1082220</v>
      </c>
      <c r="GE755">
        <v>0</v>
      </c>
      <c r="GF755">
        <v>0</v>
      </c>
      <c r="GG755">
        <v>0</v>
      </c>
      <c r="GH755">
        <v>0</v>
      </c>
      <c r="GI755">
        <v>0</v>
      </c>
      <c r="GJ755">
        <v>0</v>
      </c>
      <c r="GK755">
        <v>0</v>
      </c>
      <c r="GL755">
        <v>0</v>
      </c>
      <c r="GM755">
        <v>0</v>
      </c>
      <c r="GN755">
        <v>0</v>
      </c>
      <c r="GO755">
        <v>0</v>
      </c>
      <c r="GP755">
        <v>0</v>
      </c>
      <c r="GQ755">
        <v>0</v>
      </c>
      <c r="GR755">
        <v>0</v>
      </c>
      <c r="GS755">
        <v>0</v>
      </c>
      <c r="GT755">
        <v>0</v>
      </c>
      <c r="GU755">
        <v>0</v>
      </c>
      <c r="GV755">
        <v>0</v>
      </c>
      <c r="GW755">
        <v>0</v>
      </c>
      <c r="GX755">
        <v>0</v>
      </c>
      <c r="GY755">
        <v>0</v>
      </c>
      <c r="GZ755">
        <v>0</v>
      </c>
      <c r="HA755">
        <v>0</v>
      </c>
      <c r="HB755">
        <v>0</v>
      </c>
      <c r="HC755">
        <v>0</v>
      </c>
      <c r="HD755">
        <v>0</v>
      </c>
      <c r="HE755">
        <v>0</v>
      </c>
      <c r="HF755">
        <v>0</v>
      </c>
      <c r="HG755">
        <v>0</v>
      </c>
      <c r="HH755">
        <v>0</v>
      </c>
      <c r="HI755">
        <v>0</v>
      </c>
      <c r="HJ755">
        <v>0</v>
      </c>
      <c r="HK755">
        <v>0</v>
      </c>
      <c r="HL755">
        <v>0</v>
      </c>
      <c r="HM755">
        <v>0</v>
      </c>
      <c r="HN755">
        <v>0</v>
      </c>
      <c r="HO755">
        <v>0</v>
      </c>
      <c r="HP755">
        <v>0</v>
      </c>
      <c r="HQ755">
        <v>0</v>
      </c>
      <c r="HR755">
        <v>0</v>
      </c>
      <c r="HS755">
        <v>0</v>
      </c>
      <c r="HT755">
        <v>0</v>
      </c>
      <c r="HU755">
        <v>0</v>
      </c>
      <c r="HV755">
        <v>0</v>
      </c>
      <c r="HW755">
        <v>0</v>
      </c>
      <c r="HX755">
        <v>0</v>
      </c>
      <c r="HY755">
        <v>0</v>
      </c>
      <c r="HZ755">
        <v>0</v>
      </c>
      <c r="IA755">
        <v>0</v>
      </c>
      <c r="IB755">
        <v>0</v>
      </c>
      <c r="IC755">
        <v>0</v>
      </c>
      <c r="ID755">
        <v>0</v>
      </c>
      <c r="IE755">
        <v>0</v>
      </c>
      <c r="IF755">
        <v>0</v>
      </c>
      <c r="IG755">
        <v>0</v>
      </c>
      <c r="IH755">
        <v>0</v>
      </c>
      <c r="II755">
        <v>0</v>
      </c>
      <c r="IJ755">
        <v>0</v>
      </c>
      <c r="IK755">
        <v>0</v>
      </c>
      <c r="IL755">
        <v>0</v>
      </c>
      <c r="IM755">
        <v>0</v>
      </c>
      <c r="IN755">
        <v>0</v>
      </c>
      <c r="IO755">
        <v>0</v>
      </c>
      <c r="IP755">
        <v>0</v>
      </c>
    </row>
    <row r="756" spans="18:250" ht="16.5" hidden="1" customHeight="1">
      <c r="R756" s="659"/>
      <c r="S756" t="s">
        <v>1348</v>
      </c>
      <c r="T756">
        <v>1</v>
      </c>
      <c r="U756">
        <v>54</v>
      </c>
      <c r="V756" s="214" t="str">
        <f t="shared" si="15"/>
        <v>LTQ100154</v>
      </c>
      <c r="W756">
        <v>114270.6</v>
      </c>
      <c r="X756">
        <v>228541.2</v>
      </c>
      <c r="Y756">
        <v>342811.8</v>
      </c>
      <c r="Z756">
        <v>457082.4</v>
      </c>
      <c r="AA756">
        <v>571353</v>
      </c>
      <c r="AB756">
        <v>685623.6</v>
      </c>
      <c r="AC756">
        <v>799894.2</v>
      </c>
      <c r="AD756">
        <v>914164.8</v>
      </c>
      <c r="AE756">
        <v>1028435.4</v>
      </c>
      <c r="AF756">
        <v>1142706</v>
      </c>
      <c r="AG756">
        <v>1142706</v>
      </c>
      <c r="AH756">
        <v>1142706</v>
      </c>
      <c r="AI756">
        <v>1142706</v>
      </c>
      <c r="AJ756">
        <v>1142706</v>
      </c>
      <c r="AK756">
        <v>1142706</v>
      </c>
      <c r="AL756">
        <v>1142706</v>
      </c>
      <c r="AM756">
        <v>1142706</v>
      </c>
      <c r="AN756">
        <v>1142706</v>
      </c>
      <c r="AO756">
        <v>1142706</v>
      </c>
      <c r="AP756">
        <v>1142706</v>
      </c>
      <c r="AQ756">
        <v>1142706</v>
      </c>
      <c r="AR756">
        <v>1142706</v>
      </c>
      <c r="AS756">
        <v>1142706</v>
      </c>
      <c r="AT756">
        <v>1142706</v>
      </c>
      <c r="AU756">
        <v>1142706</v>
      </c>
      <c r="AV756">
        <v>1142706</v>
      </c>
      <c r="AW756">
        <v>1142706</v>
      </c>
      <c r="AX756">
        <v>1142706</v>
      </c>
      <c r="AY756">
        <v>1142706</v>
      </c>
      <c r="AZ756">
        <v>1142706</v>
      </c>
      <c r="BA756">
        <v>1142706</v>
      </c>
      <c r="BB756">
        <v>1142706</v>
      </c>
      <c r="BC756">
        <v>1142706</v>
      </c>
      <c r="BD756">
        <v>1142706</v>
      </c>
      <c r="BE756">
        <v>1142706</v>
      </c>
      <c r="BF756">
        <v>1142706</v>
      </c>
      <c r="BG756">
        <v>1142706</v>
      </c>
      <c r="BH756">
        <v>1142706</v>
      </c>
      <c r="BI756">
        <v>1142706</v>
      </c>
      <c r="BJ756">
        <v>1142706</v>
      </c>
      <c r="BK756">
        <v>1142706</v>
      </c>
      <c r="BL756">
        <v>1142706</v>
      </c>
      <c r="BM756">
        <v>1142706</v>
      </c>
      <c r="BN756">
        <v>1142706</v>
      </c>
      <c r="BO756">
        <v>1142706</v>
      </c>
      <c r="BP756">
        <v>1142706</v>
      </c>
      <c r="BQ756">
        <v>0</v>
      </c>
      <c r="BR756">
        <v>0</v>
      </c>
      <c r="BS756">
        <v>0</v>
      </c>
      <c r="BT756">
        <v>0</v>
      </c>
      <c r="BU756">
        <v>0</v>
      </c>
      <c r="BV756">
        <v>0</v>
      </c>
      <c r="BW756">
        <v>0</v>
      </c>
      <c r="BX756">
        <v>0</v>
      </c>
      <c r="BY756">
        <v>0</v>
      </c>
      <c r="BZ756">
        <v>0</v>
      </c>
      <c r="CA756">
        <v>0</v>
      </c>
      <c r="CB756">
        <v>0</v>
      </c>
      <c r="CC756">
        <v>0</v>
      </c>
      <c r="CD756">
        <v>0</v>
      </c>
      <c r="CE756">
        <v>0</v>
      </c>
      <c r="CF756">
        <v>0</v>
      </c>
      <c r="CG756">
        <v>0</v>
      </c>
      <c r="CH756">
        <v>0</v>
      </c>
      <c r="CI756">
        <v>0</v>
      </c>
      <c r="CJ756">
        <v>0</v>
      </c>
      <c r="CK756">
        <v>0</v>
      </c>
      <c r="CL756">
        <v>0</v>
      </c>
      <c r="CM756">
        <v>0</v>
      </c>
      <c r="CN756">
        <v>0</v>
      </c>
      <c r="CO756">
        <v>0</v>
      </c>
      <c r="CP756">
        <v>0</v>
      </c>
      <c r="CQ756">
        <v>0</v>
      </c>
      <c r="CR756">
        <v>0</v>
      </c>
      <c r="CS756">
        <v>0</v>
      </c>
      <c r="CT756">
        <v>0</v>
      </c>
      <c r="CU756">
        <v>0</v>
      </c>
      <c r="CV756">
        <v>0</v>
      </c>
      <c r="CW756">
        <v>0</v>
      </c>
      <c r="CX756">
        <v>0</v>
      </c>
      <c r="CY756">
        <v>0</v>
      </c>
      <c r="CZ756">
        <v>0</v>
      </c>
      <c r="DA756">
        <v>0</v>
      </c>
      <c r="DB756">
        <v>0</v>
      </c>
      <c r="DC756">
        <v>0</v>
      </c>
      <c r="DD756">
        <v>0</v>
      </c>
      <c r="DE756">
        <v>0</v>
      </c>
      <c r="DF756">
        <v>0</v>
      </c>
      <c r="DG756">
        <v>0</v>
      </c>
      <c r="DH756">
        <v>0</v>
      </c>
      <c r="DI756">
        <v>0</v>
      </c>
      <c r="DJ756">
        <v>0</v>
      </c>
      <c r="DK756">
        <v>0</v>
      </c>
      <c r="DL756">
        <v>0</v>
      </c>
      <c r="DM756">
        <v>0</v>
      </c>
      <c r="DN756">
        <v>0</v>
      </c>
      <c r="DO756">
        <v>0</v>
      </c>
      <c r="DP756">
        <v>0</v>
      </c>
      <c r="DQ756">
        <v>0</v>
      </c>
      <c r="DR756">
        <v>0</v>
      </c>
      <c r="DS756">
        <v>0</v>
      </c>
      <c r="DT756">
        <v>0</v>
      </c>
      <c r="DU756">
        <v>0</v>
      </c>
      <c r="DV756">
        <v>0</v>
      </c>
      <c r="DW756">
        <v>0</v>
      </c>
      <c r="DX756">
        <v>0</v>
      </c>
      <c r="DY756">
        <v>0</v>
      </c>
      <c r="DZ756">
        <v>0</v>
      </c>
      <c r="EA756">
        <v>0</v>
      </c>
      <c r="EB756">
        <v>0</v>
      </c>
      <c r="EC756">
        <v>0</v>
      </c>
      <c r="EE756" s="659"/>
      <c r="EF756" t="s">
        <v>1348</v>
      </c>
      <c r="EG756">
        <v>1</v>
      </c>
      <c r="EH756">
        <v>54</v>
      </c>
      <c r="EI756" s="216" t="str">
        <f t="shared" si="16"/>
        <v>LTQ100154</v>
      </c>
      <c r="EJ756">
        <v>0</v>
      </c>
      <c r="EK756">
        <v>0</v>
      </c>
      <c r="EL756">
        <v>0</v>
      </c>
      <c r="EM756">
        <v>0</v>
      </c>
      <c r="EN756">
        <v>0</v>
      </c>
      <c r="EO756">
        <v>0</v>
      </c>
      <c r="EP756">
        <v>0</v>
      </c>
      <c r="EQ756">
        <v>0</v>
      </c>
      <c r="ER756">
        <v>0</v>
      </c>
      <c r="ES756">
        <v>0</v>
      </c>
      <c r="ET756">
        <v>0</v>
      </c>
      <c r="EU756">
        <v>0</v>
      </c>
      <c r="EV756">
        <v>0</v>
      </c>
      <c r="EW756">
        <v>0</v>
      </c>
      <c r="EX756">
        <v>0</v>
      </c>
      <c r="EY756">
        <v>0</v>
      </c>
      <c r="EZ756">
        <v>0</v>
      </c>
      <c r="FA756">
        <v>0</v>
      </c>
      <c r="FB756">
        <v>0</v>
      </c>
      <c r="FC756">
        <v>0</v>
      </c>
      <c r="FD756">
        <v>0</v>
      </c>
      <c r="FE756">
        <v>0</v>
      </c>
      <c r="FF756">
        <v>0</v>
      </c>
      <c r="FG756">
        <v>0</v>
      </c>
      <c r="FH756">
        <v>0</v>
      </c>
      <c r="FI756">
        <v>0</v>
      </c>
      <c r="FJ756">
        <v>0</v>
      </c>
      <c r="FK756">
        <v>0</v>
      </c>
      <c r="FL756">
        <v>0</v>
      </c>
      <c r="FM756">
        <v>0</v>
      </c>
      <c r="FN756">
        <v>0</v>
      </c>
      <c r="FO756">
        <v>0</v>
      </c>
      <c r="FP756">
        <v>0</v>
      </c>
      <c r="FQ756">
        <v>0</v>
      </c>
      <c r="FR756">
        <v>0</v>
      </c>
      <c r="FS756">
        <v>0</v>
      </c>
      <c r="FT756">
        <v>0</v>
      </c>
      <c r="FU756">
        <v>0</v>
      </c>
      <c r="FV756">
        <v>0</v>
      </c>
      <c r="FW756">
        <v>0</v>
      </c>
      <c r="FX756">
        <v>0</v>
      </c>
      <c r="FY756">
        <v>0</v>
      </c>
      <c r="FZ756">
        <v>0</v>
      </c>
      <c r="GA756">
        <v>0</v>
      </c>
      <c r="GB756">
        <v>0</v>
      </c>
      <c r="GC756">
        <v>1142706</v>
      </c>
      <c r="GD756">
        <v>0</v>
      </c>
      <c r="GE756">
        <v>0</v>
      </c>
      <c r="GF756">
        <v>0</v>
      </c>
      <c r="GG756">
        <v>0</v>
      </c>
      <c r="GH756">
        <v>0</v>
      </c>
      <c r="GI756">
        <v>0</v>
      </c>
      <c r="GJ756">
        <v>0</v>
      </c>
      <c r="GK756">
        <v>0</v>
      </c>
      <c r="GL756">
        <v>0</v>
      </c>
      <c r="GM756">
        <v>0</v>
      </c>
      <c r="GN756">
        <v>0</v>
      </c>
      <c r="GO756">
        <v>0</v>
      </c>
      <c r="GP756">
        <v>0</v>
      </c>
      <c r="GQ756">
        <v>0</v>
      </c>
      <c r="GR756">
        <v>0</v>
      </c>
      <c r="GS756">
        <v>0</v>
      </c>
      <c r="GT756">
        <v>0</v>
      </c>
      <c r="GU756">
        <v>0</v>
      </c>
      <c r="GV756">
        <v>0</v>
      </c>
      <c r="GW756">
        <v>0</v>
      </c>
      <c r="GX756">
        <v>0</v>
      </c>
      <c r="GY756">
        <v>0</v>
      </c>
      <c r="GZ756">
        <v>0</v>
      </c>
      <c r="HA756">
        <v>0</v>
      </c>
      <c r="HB756">
        <v>0</v>
      </c>
      <c r="HC756">
        <v>0</v>
      </c>
      <c r="HD756">
        <v>0</v>
      </c>
      <c r="HE756">
        <v>0</v>
      </c>
      <c r="HF756">
        <v>0</v>
      </c>
      <c r="HG756">
        <v>0</v>
      </c>
      <c r="HH756">
        <v>0</v>
      </c>
      <c r="HI756">
        <v>0</v>
      </c>
      <c r="HJ756">
        <v>0</v>
      </c>
      <c r="HK756">
        <v>0</v>
      </c>
      <c r="HL756">
        <v>0</v>
      </c>
      <c r="HM756">
        <v>0</v>
      </c>
      <c r="HN756">
        <v>0</v>
      </c>
      <c r="HO756">
        <v>0</v>
      </c>
      <c r="HP756">
        <v>0</v>
      </c>
      <c r="HQ756">
        <v>0</v>
      </c>
      <c r="HR756">
        <v>0</v>
      </c>
      <c r="HS756">
        <v>0</v>
      </c>
      <c r="HT756">
        <v>0</v>
      </c>
      <c r="HU756">
        <v>0</v>
      </c>
      <c r="HV756">
        <v>0</v>
      </c>
      <c r="HW756">
        <v>0</v>
      </c>
      <c r="HX756">
        <v>0</v>
      </c>
      <c r="HY756">
        <v>0</v>
      </c>
      <c r="HZ756">
        <v>0</v>
      </c>
      <c r="IA756">
        <v>0</v>
      </c>
      <c r="IB756">
        <v>0</v>
      </c>
      <c r="IC756">
        <v>0</v>
      </c>
      <c r="ID756">
        <v>0</v>
      </c>
      <c r="IE756">
        <v>0</v>
      </c>
      <c r="IF756">
        <v>0</v>
      </c>
      <c r="IG756">
        <v>0</v>
      </c>
      <c r="IH756">
        <v>0</v>
      </c>
      <c r="II756">
        <v>0</v>
      </c>
      <c r="IJ756">
        <v>0</v>
      </c>
      <c r="IK756">
        <v>0</v>
      </c>
      <c r="IL756">
        <v>0</v>
      </c>
      <c r="IM756">
        <v>0</v>
      </c>
      <c r="IN756">
        <v>0</v>
      </c>
      <c r="IO756">
        <v>0</v>
      </c>
      <c r="IP756">
        <v>0</v>
      </c>
    </row>
    <row r="757" spans="18:250" ht="16.5" hidden="1" customHeight="1">
      <c r="R757" s="659"/>
      <c r="S757" t="s">
        <v>1348</v>
      </c>
      <c r="T757">
        <v>1</v>
      </c>
      <c r="U757">
        <v>55</v>
      </c>
      <c r="V757" s="214" t="str">
        <f t="shared" si="15"/>
        <v>LTQ100155</v>
      </c>
      <c r="W757">
        <v>120309</v>
      </c>
      <c r="X757">
        <v>240618</v>
      </c>
      <c r="Y757">
        <v>360927</v>
      </c>
      <c r="Z757">
        <v>481236</v>
      </c>
      <c r="AA757">
        <v>601545</v>
      </c>
      <c r="AB757">
        <v>721854</v>
      </c>
      <c r="AC757">
        <v>842163</v>
      </c>
      <c r="AD757">
        <v>962472</v>
      </c>
      <c r="AE757">
        <v>1082781</v>
      </c>
      <c r="AF757">
        <v>1203090</v>
      </c>
      <c r="AG757">
        <v>1203090</v>
      </c>
      <c r="AH757">
        <v>1203090</v>
      </c>
      <c r="AI757">
        <v>1203090</v>
      </c>
      <c r="AJ757">
        <v>1203090</v>
      </c>
      <c r="AK757">
        <v>1203090</v>
      </c>
      <c r="AL757">
        <v>1203090</v>
      </c>
      <c r="AM757">
        <v>1203090</v>
      </c>
      <c r="AN757">
        <v>1203090</v>
      </c>
      <c r="AO757">
        <v>1203090</v>
      </c>
      <c r="AP757">
        <v>1203090</v>
      </c>
      <c r="AQ757">
        <v>1203090</v>
      </c>
      <c r="AR757">
        <v>1203090</v>
      </c>
      <c r="AS757">
        <v>1203090</v>
      </c>
      <c r="AT757">
        <v>1203090</v>
      </c>
      <c r="AU757">
        <v>1203090</v>
      </c>
      <c r="AV757">
        <v>1203090</v>
      </c>
      <c r="AW757">
        <v>1203090</v>
      </c>
      <c r="AX757">
        <v>1203090</v>
      </c>
      <c r="AY757">
        <v>1203090</v>
      </c>
      <c r="AZ757">
        <v>1203090</v>
      </c>
      <c r="BA757">
        <v>1203090</v>
      </c>
      <c r="BB757">
        <v>1203090</v>
      </c>
      <c r="BC757">
        <v>1203090</v>
      </c>
      <c r="BD757">
        <v>1203090</v>
      </c>
      <c r="BE757">
        <v>1203090</v>
      </c>
      <c r="BF757">
        <v>1203090</v>
      </c>
      <c r="BG757">
        <v>1203090</v>
      </c>
      <c r="BH757">
        <v>1203090</v>
      </c>
      <c r="BI757">
        <v>1203090</v>
      </c>
      <c r="BJ757">
        <v>1203090</v>
      </c>
      <c r="BK757">
        <v>1203090</v>
      </c>
      <c r="BL757">
        <v>1203090</v>
      </c>
      <c r="BM757">
        <v>1203090</v>
      </c>
      <c r="BN757">
        <v>1203090</v>
      </c>
      <c r="BO757">
        <v>1203090</v>
      </c>
      <c r="BP757">
        <v>0</v>
      </c>
      <c r="BQ757">
        <v>0</v>
      </c>
      <c r="BR757">
        <v>0</v>
      </c>
      <c r="BS757">
        <v>0</v>
      </c>
      <c r="BT757">
        <v>0</v>
      </c>
      <c r="BU757">
        <v>0</v>
      </c>
      <c r="BV757">
        <v>0</v>
      </c>
      <c r="BW757">
        <v>0</v>
      </c>
      <c r="BX757">
        <v>0</v>
      </c>
      <c r="BY757">
        <v>0</v>
      </c>
      <c r="BZ757">
        <v>0</v>
      </c>
      <c r="CA757">
        <v>0</v>
      </c>
      <c r="CB757">
        <v>0</v>
      </c>
      <c r="CC757">
        <v>0</v>
      </c>
      <c r="CD757">
        <v>0</v>
      </c>
      <c r="CE757">
        <v>0</v>
      </c>
      <c r="CF757">
        <v>0</v>
      </c>
      <c r="CG757">
        <v>0</v>
      </c>
      <c r="CH757">
        <v>0</v>
      </c>
      <c r="CI757">
        <v>0</v>
      </c>
      <c r="CJ757">
        <v>0</v>
      </c>
      <c r="CK757">
        <v>0</v>
      </c>
      <c r="CL757">
        <v>0</v>
      </c>
      <c r="CM757">
        <v>0</v>
      </c>
      <c r="CN757">
        <v>0</v>
      </c>
      <c r="CO757">
        <v>0</v>
      </c>
      <c r="CP757">
        <v>0</v>
      </c>
      <c r="CQ757">
        <v>0</v>
      </c>
      <c r="CR757">
        <v>0</v>
      </c>
      <c r="CS757">
        <v>0</v>
      </c>
      <c r="CT757">
        <v>0</v>
      </c>
      <c r="CU757">
        <v>0</v>
      </c>
      <c r="CV757">
        <v>0</v>
      </c>
      <c r="CW757">
        <v>0</v>
      </c>
      <c r="CX757">
        <v>0</v>
      </c>
      <c r="CY757">
        <v>0</v>
      </c>
      <c r="CZ757">
        <v>0</v>
      </c>
      <c r="DA757">
        <v>0</v>
      </c>
      <c r="DB757">
        <v>0</v>
      </c>
      <c r="DC757">
        <v>0</v>
      </c>
      <c r="DD757">
        <v>0</v>
      </c>
      <c r="DE757">
        <v>0</v>
      </c>
      <c r="DF757">
        <v>0</v>
      </c>
      <c r="DG757">
        <v>0</v>
      </c>
      <c r="DH757">
        <v>0</v>
      </c>
      <c r="DI757">
        <v>0</v>
      </c>
      <c r="DJ757">
        <v>0</v>
      </c>
      <c r="DK757">
        <v>0</v>
      </c>
      <c r="DL757">
        <v>0</v>
      </c>
      <c r="DM757">
        <v>0</v>
      </c>
      <c r="DN757">
        <v>0</v>
      </c>
      <c r="DO757">
        <v>0</v>
      </c>
      <c r="DP757">
        <v>0</v>
      </c>
      <c r="DQ757">
        <v>0</v>
      </c>
      <c r="DR757">
        <v>0</v>
      </c>
      <c r="DS757">
        <v>0</v>
      </c>
      <c r="DT757">
        <v>0</v>
      </c>
      <c r="DU757">
        <v>0</v>
      </c>
      <c r="DV757">
        <v>0</v>
      </c>
      <c r="DW757">
        <v>0</v>
      </c>
      <c r="DX757">
        <v>0</v>
      </c>
      <c r="DY757">
        <v>0</v>
      </c>
      <c r="DZ757">
        <v>0</v>
      </c>
      <c r="EA757">
        <v>0</v>
      </c>
      <c r="EB757">
        <v>0</v>
      </c>
      <c r="EC757">
        <v>0</v>
      </c>
      <c r="EE757" s="659"/>
      <c r="EF757" t="s">
        <v>1348</v>
      </c>
      <c r="EG757">
        <v>1</v>
      </c>
      <c r="EH757">
        <v>55</v>
      </c>
      <c r="EI757" s="216" t="str">
        <f t="shared" si="16"/>
        <v>LTQ100155</v>
      </c>
      <c r="EJ757">
        <v>0</v>
      </c>
      <c r="EK757">
        <v>0</v>
      </c>
      <c r="EL757">
        <v>0</v>
      </c>
      <c r="EM757">
        <v>0</v>
      </c>
      <c r="EN757">
        <v>0</v>
      </c>
      <c r="EO757">
        <v>0</v>
      </c>
      <c r="EP757">
        <v>0</v>
      </c>
      <c r="EQ757">
        <v>0</v>
      </c>
      <c r="ER757">
        <v>0</v>
      </c>
      <c r="ES757">
        <v>0</v>
      </c>
      <c r="ET757">
        <v>0</v>
      </c>
      <c r="EU757">
        <v>0</v>
      </c>
      <c r="EV757">
        <v>0</v>
      </c>
      <c r="EW757">
        <v>0</v>
      </c>
      <c r="EX757">
        <v>0</v>
      </c>
      <c r="EY757">
        <v>0</v>
      </c>
      <c r="EZ757">
        <v>0</v>
      </c>
      <c r="FA757">
        <v>0</v>
      </c>
      <c r="FB757">
        <v>0</v>
      </c>
      <c r="FC757">
        <v>0</v>
      </c>
      <c r="FD757">
        <v>0</v>
      </c>
      <c r="FE757">
        <v>0</v>
      </c>
      <c r="FF757">
        <v>0</v>
      </c>
      <c r="FG757">
        <v>0</v>
      </c>
      <c r="FH757">
        <v>0</v>
      </c>
      <c r="FI757">
        <v>0</v>
      </c>
      <c r="FJ757">
        <v>0</v>
      </c>
      <c r="FK757">
        <v>0</v>
      </c>
      <c r="FL757">
        <v>0</v>
      </c>
      <c r="FM757">
        <v>0</v>
      </c>
      <c r="FN757">
        <v>0</v>
      </c>
      <c r="FO757">
        <v>0</v>
      </c>
      <c r="FP757">
        <v>0</v>
      </c>
      <c r="FQ757">
        <v>0</v>
      </c>
      <c r="FR757">
        <v>0</v>
      </c>
      <c r="FS757">
        <v>0</v>
      </c>
      <c r="FT757">
        <v>0</v>
      </c>
      <c r="FU757">
        <v>0</v>
      </c>
      <c r="FV757">
        <v>0</v>
      </c>
      <c r="FW757">
        <v>0</v>
      </c>
      <c r="FX757">
        <v>0</v>
      </c>
      <c r="FY757">
        <v>0</v>
      </c>
      <c r="FZ757">
        <v>0</v>
      </c>
      <c r="GA757">
        <v>0</v>
      </c>
      <c r="GB757">
        <v>1203090</v>
      </c>
      <c r="GC757">
        <v>0</v>
      </c>
      <c r="GD757">
        <v>0</v>
      </c>
      <c r="GE757">
        <v>0</v>
      </c>
      <c r="GF757">
        <v>0</v>
      </c>
      <c r="GG757">
        <v>0</v>
      </c>
      <c r="GH757">
        <v>0</v>
      </c>
      <c r="GI757">
        <v>0</v>
      </c>
      <c r="GJ757">
        <v>0</v>
      </c>
      <c r="GK757">
        <v>0</v>
      </c>
      <c r="GL757">
        <v>0</v>
      </c>
      <c r="GM757">
        <v>0</v>
      </c>
      <c r="GN757">
        <v>0</v>
      </c>
      <c r="GO757">
        <v>0</v>
      </c>
      <c r="GP757">
        <v>0</v>
      </c>
      <c r="GQ757">
        <v>0</v>
      </c>
      <c r="GR757">
        <v>0</v>
      </c>
      <c r="GS757">
        <v>0</v>
      </c>
      <c r="GT757">
        <v>0</v>
      </c>
      <c r="GU757">
        <v>0</v>
      </c>
      <c r="GV757">
        <v>0</v>
      </c>
      <c r="GW757">
        <v>0</v>
      </c>
      <c r="GX757">
        <v>0</v>
      </c>
      <c r="GY757">
        <v>0</v>
      </c>
      <c r="GZ757">
        <v>0</v>
      </c>
      <c r="HA757">
        <v>0</v>
      </c>
      <c r="HB757">
        <v>0</v>
      </c>
      <c r="HC757">
        <v>0</v>
      </c>
      <c r="HD757">
        <v>0</v>
      </c>
      <c r="HE757">
        <v>0</v>
      </c>
      <c r="HF757">
        <v>0</v>
      </c>
      <c r="HG757">
        <v>0</v>
      </c>
      <c r="HH757">
        <v>0</v>
      </c>
      <c r="HI757">
        <v>0</v>
      </c>
      <c r="HJ757">
        <v>0</v>
      </c>
      <c r="HK757">
        <v>0</v>
      </c>
      <c r="HL757">
        <v>0</v>
      </c>
      <c r="HM757">
        <v>0</v>
      </c>
      <c r="HN757">
        <v>0</v>
      </c>
      <c r="HO757">
        <v>0</v>
      </c>
      <c r="HP757">
        <v>0</v>
      </c>
      <c r="HQ757">
        <v>0</v>
      </c>
      <c r="HR757">
        <v>0</v>
      </c>
      <c r="HS757">
        <v>0</v>
      </c>
      <c r="HT757">
        <v>0</v>
      </c>
      <c r="HU757">
        <v>0</v>
      </c>
      <c r="HV757">
        <v>0</v>
      </c>
      <c r="HW757">
        <v>0</v>
      </c>
      <c r="HX757">
        <v>0</v>
      </c>
      <c r="HY757">
        <v>0</v>
      </c>
      <c r="HZ757">
        <v>0</v>
      </c>
      <c r="IA757">
        <v>0</v>
      </c>
      <c r="IB757">
        <v>0</v>
      </c>
      <c r="IC757">
        <v>0</v>
      </c>
      <c r="ID757">
        <v>0</v>
      </c>
      <c r="IE757">
        <v>0</v>
      </c>
      <c r="IF757">
        <v>0</v>
      </c>
      <c r="IG757">
        <v>0</v>
      </c>
      <c r="IH757">
        <v>0</v>
      </c>
      <c r="II757">
        <v>0</v>
      </c>
      <c r="IJ757">
        <v>0</v>
      </c>
      <c r="IK757">
        <v>0</v>
      </c>
      <c r="IL757">
        <v>0</v>
      </c>
      <c r="IM757">
        <v>0</v>
      </c>
      <c r="IN757">
        <v>0</v>
      </c>
      <c r="IO757">
        <v>0</v>
      </c>
      <c r="IP757">
        <v>0</v>
      </c>
    </row>
    <row r="758" spans="18:250" ht="16.5" hidden="1" customHeight="1">
      <c r="R758" s="659"/>
      <c r="S758" t="s">
        <v>1348</v>
      </c>
      <c r="T758">
        <v>1</v>
      </c>
      <c r="U758">
        <v>56</v>
      </c>
      <c r="V758" s="214" t="str">
        <f t="shared" si="15"/>
        <v>LTQ100156</v>
      </c>
      <c r="W758">
        <v>126347.4</v>
      </c>
      <c r="X758">
        <v>252694.8</v>
      </c>
      <c r="Y758">
        <v>379042.2</v>
      </c>
      <c r="Z758">
        <v>505389.6</v>
      </c>
      <c r="AA758">
        <v>631737</v>
      </c>
      <c r="AB758">
        <v>758084.4</v>
      </c>
      <c r="AC758">
        <v>884431.8</v>
      </c>
      <c r="AD758">
        <v>1010779.2</v>
      </c>
      <c r="AE758">
        <v>1137126.6000000001</v>
      </c>
      <c r="AF758">
        <v>1263474</v>
      </c>
      <c r="AG758">
        <v>1263474</v>
      </c>
      <c r="AH758">
        <v>1263474</v>
      </c>
      <c r="AI758">
        <v>1263474</v>
      </c>
      <c r="AJ758">
        <v>1263474</v>
      </c>
      <c r="AK758">
        <v>1263474</v>
      </c>
      <c r="AL758">
        <v>1263474</v>
      </c>
      <c r="AM758">
        <v>1263474</v>
      </c>
      <c r="AN758">
        <v>1263474</v>
      </c>
      <c r="AO758">
        <v>1263474</v>
      </c>
      <c r="AP758">
        <v>1263474</v>
      </c>
      <c r="AQ758">
        <v>1263474</v>
      </c>
      <c r="AR758">
        <v>1263474</v>
      </c>
      <c r="AS758">
        <v>1263474</v>
      </c>
      <c r="AT758">
        <v>1263474</v>
      </c>
      <c r="AU758">
        <v>1263474</v>
      </c>
      <c r="AV758">
        <v>1263474</v>
      </c>
      <c r="AW758">
        <v>1263474</v>
      </c>
      <c r="AX758">
        <v>1263474</v>
      </c>
      <c r="AY758">
        <v>1263474</v>
      </c>
      <c r="AZ758">
        <v>1263474</v>
      </c>
      <c r="BA758">
        <v>1263474</v>
      </c>
      <c r="BB758">
        <v>1263474</v>
      </c>
      <c r="BC758">
        <v>1263474</v>
      </c>
      <c r="BD758">
        <v>1263474</v>
      </c>
      <c r="BE758">
        <v>1263474</v>
      </c>
      <c r="BF758">
        <v>1263474</v>
      </c>
      <c r="BG758">
        <v>1263474</v>
      </c>
      <c r="BH758">
        <v>1263474</v>
      </c>
      <c r="BI758">
        <v>1263474</v>
      </c>
      <c r="BJ758">
        <v>1263474</v>
      </c>
      <c r="BK758">
        <v>1263474</v>
      </c>
      <c r="BL758">
        <v>1263474</v>
      </c>
      <c r="BM758">
        <v>1263474</v>
      </c>
      <c r="BN758">
        <v>1263474</v>
      </c>
      <c r="BO758">
        <v>0</v>
      </c>
      <c r="BP758">
        <v>0</v>
      </c>
      <c r="BQ758">
        <v>0</v>
      </c>
      <c r="BR758">
        <v>0</v>
      </c>
      <c r="BS758">
        <v>0</v>
      </c>
      <c r="BT758">
        <v>0</v>
      </c>
      <c r="BU758">
        <v>0</v>
      </c>
      <c r="BV758">
        <v>0</v>
      </c>
      <c r="BW758">
        <v>0</v>
      </c>
      <c r="BX758">
        <v>0</v>
      </c>
      <c r="BY758">
        <v>0</v>
      </c>
      <c r="BZ758">
        <v>0</v>
      </c>
      <c r="CA758">
        <v>0</v>
      </c>
      <c r="CB758">
        <v>0</v>
      </c>
      <c r="CC758">
        <v>0</v>
      </c>
      <c r="CD758">
        <v>0</v>
      </c>
      <c r="CE758">
        <v>0</v>
      </c>
      <c r="CF758">
        <v>0</v>
      </c>
      <c r="CG758">
        <v>0</v>
      </c>
      <c r="CH758">
        <v>0</v>
      </c>
      <c r="CI758">
        <v>0</v>
      </c>
      <c r="CJ758">
        <v>0</v>
      </c>
      <c r="CK758">
        <v>0</v>
      </c>
      <c r="CL758">
        <v>0</v>
      </c>
      <c r="CM758">
        <v>0</v>
      </c>
      <c r="CN758">
        <v>0</v>
      </c>
      <c r="CO758">
        <v>0</v>
      </c>
      <c r="CP758">
        <v>0</v>
      </c>
      <c r="CQ758">
        <v>0</v>
      </c>
      <c r="CR758">
        <v>0</v>
      </c>
      <c r="CS758">
        <v>0</v>
      </c>
      <c r="CT758">
        <v>0</v>
      </c>
      <c r="CU758">
        <v>0</v>
      </c>
      <c r="CV758">
        <v>0</v>
      </c>
      <c r="CW758">
        <v>0</v>
      </c>
      <c r="CX758">
        <v>0</v>
      </c>
      <c r="CY758">
        <v>0</v>
      </c>
      <c r="CZ758">
        <v>0</v>
      </c>
      <c r="DA758">
        <v>0</v>
      </c>
      <c r="DB758">
        <v>0</v>
      </c>
      <c r="DC758">
        <v>0</v>
      </c>
      <c r="DD758">
        <v>0</v>
      </c>
      <c r="DE758">
        <v>0</v>
      </c>
      <c r="DF758">
        <v>0</v>
      </c>
      <c r="DG758">
        <v>0</v>
      </c>
      <c r="DH758">
        <v>0</v>
      </c>
      <c r="DI758">
        <v>0</v>
      </c>
      <c r="DJ758">
        <v>0</v>
      </c>
      <c r="DK758">
        <v>0</v>
      </c>
      <c r="DL758">
        <v>0</v>
      </c>
      <c r="DM758">
        <v>0</v>
      </c>
      <c r="DN758">
        <v>0</v>
      </c>
      <c r="DO758">
        <v>0</v>
      </c>
      <c r="DP758">
        <v>0</v>
      </c>
      <c r="DQ758">
        <v>0</v>
      </c>
      <c r="DR758">
        <v>0</v>
      </c>
      <c r="DS758">
        <v>0</v>
      </c>
      <c r="DT758">
        <v>0</v>
      </c>
      <c r="DU758">
        <v>0</v>
      </c>
      <c r="DV758">
        <v>0</v>
      </c>
      <c r="DW758">
        <v>0</v>
      </c>
      <c r="DX758">
        <v>0</v>
      </c>
      <c r="DY758">
        <v>0</v>
      </c>
      <c r="DZ758">
        <v>0</v>
      </c>
      <c r="EA758">
        <v>0</v>
      </c>
      <c r="EB758">
        <v>0</v>
      </c>
      <c r="EC758">
        <v>0</v>
      </c>
      <c r="EE758" s="659"/>
      <c r="EF758" t="s">
        <v>1348</v>
      </c>
      <c r="EG758">
        <v>1</v>
      </c>
      <c r="EH758">
        <v>56</v>
      </c>
      <c r="EI758" s="216" t="str">
        <f t="shared" si="16"/>
        <v>LTQ100156</v>
      </c>
      <c r="EJ758">
        <v>0</v>
      </c>
      <c r="EK758">
        <v>0</v>
      </c>
      <c r="EL758">
        <v>0</v>
      </c>
      <c r="EM758">
        <v>0</v>
      </c>
      <c r="EN758">
        <v>0</v>
      </c>
      <c r="EO758">
        <v>0</v>
      </c>
      <c r="EP758">
        <v>0</v>
      </c>
      <c r="EQ758">
        <v>0</v>
      </c>
      <c r="ER758">
        <v>0</v>
      </c>
      <c r="ES758">
        <v>0</v>
      </c>
      <c r="ET758">
        <v>0</v>
      </c>
      <c r="EU758">
        <v>0</v>
      </c>
      <c r="EV758">
        <v>0</v>
      </c>
      <c r="EW758">
        <v>0</v>
      </c>
      <c r="EX758">
        <v>0</v>
      </c>
      <c r="EY758">
        <v>0</v>
      </c>
      <c r="EZ758">
        <v>0</v>
      </c>
      <c r="FA758">
        <v>0</v>
      </c>
      <c r="FB758">
        <v>0</v>
      </c>
      <c r="FC758">
        <v>0</v>
      </c>
      <c r="FD758">
        <v>0</v>
      </c>
      <c r="FE758">
        <v>0</v>
      </c>
      <c r="FF758">
        <v>0</v>
      </c>
      <c r="FG758">
        <v>0</v>
      </c>
      <c r="FH758">
        <v>0</v>
      </c>
      <c r="FI758">
        <v>0</v>
      </c>
      <c r="FJ758">
        <v>0</v>
      </c>
      <c r="FK758">
        <v>0</v>
      </c>
      <c r="FL758">
        <v>0</v>
      </c>
      <c r="FM758">
        <v>0</v>
      </c>
      <c r="FN758">
        <v>0</v>
      </c>
      <c r="FO758">
        <v>0</v>
      </c>
      <c r="FP758">
        <v>0</v>
      </c>
      <c r="FQ758">
        <v>0</v>
      </c>
      <c r="FR758">
        <v>0</v>
      </c>
      <c r="FS758">
        <v>0</v>
      </c>
      <c r="FT758">
        <v>0</v>
      </c>
      <c r="FU758">
        <v>0</v>
      </c>
      <c r="FV758">
        <v>0</v>
      </c>
      <c r="FW758">
        <v>0</v>
      </c>
      <c r="FX758">
        <v>0</v>
      </c>
      <c r="FY758">
        <v>0</v>
      </c>
      <c r="FZ758">
        <v>0</v>
      </c>
      <c r="GA758">
        <v>1263474</v>
      </c>
      <c r="GB758">
        <v>0</v>
      </c>
      <c r="GC758">
        <v>0</v>
      </c>
      <c r="GD758">
        <v>0</v>
      </c>
      <c r="GE758">
        <v>0</v>
      </c>
      <c r="GF758">
        <v>0</v>
      </c>
      <c r="GG758">
        <v>0</v>
      </c>
      <c r="GH758">
        <v>0</v>
      </c>
      <c r="GI758">
        <v>0</v>
      </c>
      <c r="GJ758">
        <v>0</v>
      </c>
      <c r="GK758">
        <v>0</v>
      </c>
      <c r="GL758">
        <v>0</v>
      </c>
      <c r="GM758">
        <v>0</v>
      </c>
      <c r="GN758">
        <v>0</v>
      </c>
      <c r="GO758">
        <v>0</v>
      </c>
      <c r="GP758">
        <v>0</v>
      </c>
      <c r="GQ758">
        <v>0</v>
      </c>
      <c r="GR758">
        <v>0</v>
      </c>
      <c r="GS758">
        <v>0</v>
      </c>
      <c r="GT758">
        <v>0</v>
      </c>
      <c r="GU758">
        <v>0</v>
      </c>
      <c r="GV758">
        <v>0</v>
      </c>
      <c r="GW758">
        <v>0</v>
      </c>
      <c r="GX758">
        <v>0</v>
      </c>
      <c r="GY758">
        <v>0</v>
      </c>
      <c r="GZ758">
        <v>0</v>
      </c>
      <c r="HA758">
        <v>0</v>
      </c>
      <c r="HB758">
        <v>0</v>
      </c>
      <c r="HC758">
        <v>0</v>
      </c>
      <c r="HD758">
        <v>0</v>
      </c>
      <c r="HE758">
        <v>0</v>
      </c>
      <c r="HF758">
        <v>0</v>
      </c>
      <c r="HG758">
        <v>0</v>
      </c>
      <c r="HH758">
        <v>0</v>
      </c>
      <c r="HI758">
        <v>0</v>
      </c>
      <c r="HJ758">
        <v>0</v>
      </c>
      <c r="HK758">
        <v>0</v>
      </c>
      <c r="HL758">
        <v>0</v>
      </c>
      <c r="HM758">
        <v>0</v>
      </c>
      <c r="HN758">
        <v>0</v>
      </c>
      <c r="HO758">
        <v>0</v>
      </c>
      <c r="HP758">
        <v>0</v>
      </c>
      <c r="HQ758">
        <v>0</v>
      </c>
      <c r="HR758">
        <v>0</v>
      </c>
      <c r="HS758">
        <v>0</v>
      </c>
      <c r="HT758">
        <v>0</v>
      </c>
      <c r="HU758">
        <v>0</v>
      </c>
      <c r="HV758">
        <v>0</v>
      </c>
      <c r="HW758">
        <v>0</v>
      </c>
      <c r="HX758">
        <v>0</v>
      </c>
      <c r="HY758">
        <v>0</v>
      </c>
      <c r="HZ758">
        <v>0</v>
      </c>
      <c r="IA758">
        <v>0</v>
      </c>
      <c r="IB758">
        <v>0</v>
      </c>
      <c r="IC758">
        <v>0</v>
      </c>
      <c r="ID758">
        <v>0</v>
      </c>
      <c r="IE758">
        <v>0</v>
      </c>
      <c r="IF758">
        <v>0</v>
      </c>
      <c r="IG758">
        <v>0</v>
      </c>
      <c r="IH758">
        <v>0</v>
      </c>
      <c r="II758">
        <v>0</v>
      </c>
      <c r="IJ758">
        <v>0</v>
      </c>
      <c r="IK758">
        <v>0</v>
      </c>
      <c r="IL758">
        <v>0</v>
      </c>
      <c r="IM758">
        <v>0</v>
      </c>
      <c r="IN758">
        <v>0</v>
      </c>
      <c r="IO758">
        <v>0</v>
      </c>
      <c r="IP758">
        <v>0</v>
      </c>
    </row>
    <row r="759" spans="18:250" ht="16.5" hidden="1" customHeight="1">
      <c r="R759" s="659"/>
      <c r="S759" t="s">
        <v>1348</v>
      </c>
      <c r="T759">
        <v>1</v>
      </c>
      <c r="U759">
        <v>57</v>
      </c>
      <c r="V759" s="214" t="str">
        <f t="shared" si="15"/>
        <v>LTQ100157</v>
      </c>
      <c r="W759">
        <v>132396</v>
      </c>
      <c r="X759">
        <v>264792</v>
      </c>
      <c r="Y759">
        <v>397188</v>
      </c>
      <c r="Z759">
        <v>529584</v>
      </c>
      <c r="AA759">
        <v>661980</v>
      </c>
      <c r="AB759">
        <v>794376</v>
      </c>
      <c r="AC759">
        <v>926772</v>
      </c>
      <c r="AD759">
        <v>1059168</v>
      </c>
      <c r="AE759">
        <v>1191564</v>
      </c>
      <c r="AF759">
        <v>1323960</v>
      </c>
      <c r="AG759">
        <v>1323960</v>
      </c>
      <c r="AH759">
        <v>1323960</v>
      </c>
      <c r="AI759">
        <v>1323960</v>
      </c>
      <c r="AJ759">
        <v>1323960</v>
      </c>
      <c r="AK759">
        <v>1323960</v>
      </c>
      <c r="AL759">
        <v>1323960</v>
      </c>
      <c r="AM759">
        <v>1323960</v>
      </c>
      <c r="AN759">
        <v>1323960</v>
      </c>
      <c r="AO759">
        <v>1323960</v>
      </c>
      <c r="AP759">
        <v>1323960</v>
      </c>
      <c r="AQ759">
        <v>1323960</v>
      </c>
      <c r="AR759">
        <v>1323960</v>
      </c>
      <c r="AS759">
        <v>1323960</v>
      </c>
      <c r="AT759">
        <v>1323960</v>
      </c>
      <c r="AU759">
        <v>1323960</v>
      </c>
      <c r="AV759">
        <v>1323960</v>
      </c>
      <c r="AW759">
        <v>1323960</v>
      </c>
      <c r="AX759">
        <v>1323960</v>
      </c>
      <c r="AY759">
        <v>1323960</v>
      </c>
      <c r="AZ759">
        <v>1323960</v>
      </c>
      <c r="BA759">
        <v>1323960</v>
      </c>
      <c r="BB759">
        <v>1323960</v>
      </c>
      <c r="BC759">
        <v>1323960</v>
      </c>
      <c r="BD759">
        <v>1323960</v>
      </c>
      <c r="BE759">
        <v>1323960</v>
      </c>
      <c r="BF759">
        <v>1323960</v>
      </c>
      <c r="BG759">
        <v>1323960</v>
      </c>
      <c r="BH759">
        <v>1323960</v>
      </c>
      <c r="BI759">
        <v>1323960</v>
      </c>
      <c r="BJ759">
        <v>1323960</v>
      </c>
      <c r="BK759">
        <v>1323960</v>
      </c>
      <c r="BL759">
        <v>1323960</v>
      </c>
      <c r="BM759">
        <v>1323960</v>
      </c>
      <c r="BN759">
        <v>0</v>
      </c>
      <c r="BO759">
        <v>0</v>
      </c>
      <c r="BP759">
        <v>0</v>
      </c>
      <c r="BQ759">
        <v>0</v>
      </c>
      <c r="BR759">
        <v>0</v>
      </c>
      <c r="BS759">
        <v>0</v>
      </c>
      <c r="BT759">
        <v>0</v>
      </c>
      <c r="BU759">
        <v>0</v>
      </c>
      <c r="BV759">
        <v>0</v>
      </c>
      <c r="BW759">
        <v>0</v>
      </c>
      <c r="BX759">
        <v>0</v>
      </c>
      <c r="BY759">
        <v>0</v>
      </c>
      <c r="BZ759">
        <v>0</v>
      </c>
      <c r="CA759">
        <v>0</v>
      </c>
      <c r="CB759">
        <v>0</v>
      </c>
      <c r="CC759">
        <v>0</v>
      </c>
      <c r="CD759">
        <v>0</v>
      </c>
      <c r="CE759">
        <v>0</v>
      </c>
      <c r="CF759">
        <v>0</v>
      </c>
      <c r="CG759">
        <v>0</v>
      </c>
      <c r="CH759">
        <v>0</v>
      </c>
      <c r="CI759">
        <v>0</v>
      </c>
      <c r="CJ759">
        <v>0</v>
      </c>
      <c r="CK759">
        <v>0</v>
      </c>
      <c r="CL759">
        <v>0</v>
      </c>
      <c r="CM759">
        <v>0</v>
      </c>
      <c r="CN759">
        <v>0</v>
      </c>
      <c r="CO759">
        <v>0</v>
      </c>
      <c r="CP759">
        <v>0</v>
      </c>
      <c r="CQ759">
        <v>0</v>
      </c>
      <c r="CR759">
        <v>0</v>
      </c>
      <c r="CS759">
        <v>0</v>
      </c>
      <c r="CT759">
        <v>0</v>
      </c>
      <c r="CU759">
        <v>0</v>
      </c>
      <c r="CV759">
        <v>0</v>
      </c>
      <c r="CW759">
        <v>0</v>
      </c>
      <c r="CX759">
        <v>0</v>
      </c>
      <c r="CY759">
        <v>0</v>
      </c>
      <c r="CZ759">
        <v>0</v>
      </c>
      <c r="DA759">
        <v>0</v>
      </c>
      <c r="DB759">
        <v>0</v>
      </c>
      <c r="DC759">
        <v>0</v>
      </c>
      <c r="DD759">
        <v>0</v>
      </c>
      <c r="DE759">
        <v>0</v>
      </c>
      <c r="DF759">
        <v>0</v>
      </c>
      <c r="DG759">
        <v>0</v>
      </c>
      <c r="DH759">
        <v>0</v>
      </c>
      <c r="DI759">
        <v>0</v>
      </c>
      <c r="DJ759">
        <v>0</v>
      </c>
      <c r="DK759">
        <v>0</v>
      </c>
      <c r="DL759">
        <v>0</v>
      </c>
      <c r="DM759">
        <v>0</v>
      </c>
      <c r="DN759">
        <v>0</v>
      </c>
      <c r="DO759">
        <v>0</v>
      </c>
      <c r="DP759">
        <v>0</v>
      </c>
      <c r="DQ759">
        <v>0</v>
      </c>
      <c r="DR759">
        <v>0</v>
      </c>
      <c r="DS759">
        <v>0</v>
      </c>
      <c r="DT759">
        <v>0</v>
      </c>
      <c r="DU759">
        <v>0</v>
      </c>
      <c r="DV759">
        <v>0</v>
      </c>
      <c r="DW759">
        <v>0</v>
      </c>
      <c r="DX759">
        <v>0</v>
      </c>
      <c r="DY759">
        <v>0</v>
      </c>
      <c r="DZ759">
        <v>0</v>
      </c>
      <c r="EA759">
        <v>0</v>
      </c>
      <c r="EB759">
        <v>0</v>
      </c>
      <c r="EC759">
        <v>0</v>
      </c>
      <c r="EE759" s="659"/>
      <c r="EF759" t="s">
        <v>1348</v>
      </c>
      <c r="EG759">
        <v>1</v>
      </c>
      <c r="EH759">
        <v>57</v>
      </c>
      <c r="EI759" s="216" t="str">
        <f t="shared" si="16"/>
        <v>LTQ100157</v>
      </c>
      <c r="EJ759">
        <v>0</v>
      </c>
      <c r="EK759">
        <v>0</v>
      </c>
      <c r="EL759">
        <v>0</v>
      </c>
      <c r="EM759">
        <v>0</v>
      </c>
      <c r="EN759">
        <v>0</v>
      </c>
      <c r="EO759">
        <v>0</v>
      </c>
      <c r="EP759">
        <v>0</v>
      </c>
      <c r="EQ759">
        <v>0</v>
      </c>
      <c r="ER759">
        <v>0</v>
      </c>
      <c r="ES759">
        <v>0</v>
      </c>
      <c r="ET759">
        <v>0</v>
      </c>
      <c r="EU759">
        <v>0</v>
      </c>
      <c r="EV759">
        <v>0</v>
      </c>
      <c r="EW759">
        <v>0</v>
      </c>
      <c r="EX759">
        <v>0</v>
      </c>
      <c r="EY759">
        <v>0</v>
      </c>
      <c r="EZ759">
        <v>0</v>
      </c>
      <c r="FA759">
        <v>0</v>
      </c>
      <c r="FB759">
        <v>0</v>
      </c>
      <c r="FC759">
        <v>0</v>
      </c>
      <c r="FD759">
        <v>0</v>
      </c>
      <c r="FE759">
        <v>0</v>
      </c>
      <c r="FF759">
        <v>0</v>
      </c>
      <c r="FG759">
        <v>0</v>
      </c>
      <c r="FH759">
        <v>0</v>
      </c>
      <c r="FI759">
        <v>0</v>
      </c>
      <c r="FJ759">
        <v>0</v>
      </c>
      <c r="FK759">
        <v>0</v>
      </c>
      <c r="FL759">
        <v>0</v>
      </c>
      <c r="FM759">
        <v>0</v>
      </c>
      <c r="FN759">
        <v>0</v>
      </c>
      <c r="FO759">
        <v>0</v>
      </c>
      <c r="FP759">
        <v>0</v>
      </c>
      <c r="FQ759">
        <v>0</v>
      </c>
      <c r="FR759">
        <v>0</v>
      </c>
      <c r="FS759">
        <v>0</v>
      </c>
      <c r="FT759">
        <v>0</v>
      </c>
      <c r="FU759">
        <v>0</v>
      </c>
      <c r="FV759">
        <v>0</v>
      </c>
      <c r="FW759">
        <v>0</v>
      </c>
      <c r="FX759">
        <v>0</v>
      </c>
      <c r="FY759">
        <v>0</v>
      </c>
      <c r="FZ759">
        <v>1323960</v>
      </c>
      <c r="GA759">
        <v>0</v>
      </c>
      <c r="GB759">
        <v>0</v>
      </c>
      <c r="GC759">
        <v>0</v>
      </c>
      <c r="GD759">
        <v>0</v>
      </c>
      <c r="GE759">
        <v>0</v>
      </c>
      <c r="GF759">
        <v>0</v>
      </c>
      <c r="GG759">
        <v>0</v>
      </c>
      <c r="GH759">
        <v>0</v>
      </c>
      <c r="GI759">
        <v>0</v>
      </c>
      <c r="GJ759">
        <v>0</v>
      </c>
      <c r="GK759">
        <v>0</v>
      </c>
      <c r="GL759">
        <v>0</v>
      </c>
      <c r="GM759">
        <v>0</v>
      </c>
      <c r="GN759">
        <v>0</v>
      </c>
      <c r="GO759">
        <v>0</v>
      </c>
      <c r="GP759">
        <v>0</v>
      </c>
      <c r="GQ759">
        <v>0</v>
      </c>
      <c r="GR759">
        <v>0</v>
      </c>
      <c r="GS759">
        <v>0</v>
      </c>
      <c r="GT759">
        <v>0</v>
      </c>
      <c r="GU759">
        <v>0</v>
      </c>
      <c r="GV759">
        <v>0</v>
      </c>
      <c r="GW759">
        <v>0</v>
      </c>
      <c r="GX759">
        <v>0</v>
      </c>
      <c r="GY759">
        <v>0</v>
      </c>
      <c r="GZ759">
        <v>0</v>
      </c>
      <c r="HA759">
        <v>0</v>
      </c>
      <c r="HB759">
        <v>0</v>
      </c>
      <c r="HC759">
        <v>0</v>
      </c>
      <c r="HD759">
        <v>0</v>
      </c>
      <c r="HE759">
        <v>0</v>
      </c>
      <c r="HF759">
        <v>0</v>
      </c>
      <c r="HG759">
        <v>0</v>
      </c>
      <c r="HH759">
        <v>0</v>
      </c>
      <c r="HI759">
        <v>0</v>
      </c>
      <c r="HJ759">
        <v>0</v>
      </c>
      <c r="HK759">
        <v>0</v>
      </c>
      <c r="HL759">
        <v>0</v>
      </c>
      <c r="HM759">
        <v>0</v>
      </c>
      <c r="HN759">
        <v>0</v>
      </c>
      <c r="HO759">
        <v>0</v>
      </c>
      <c r="HP759">
        <v>0</v>
      </c>
      <c r="HQ759">
        <v>0</v>
      </c>
      <c r="HR759">
        <v>0</v>
      </c>
      <c r="HS759">
        <v>0</v>
      </c>
      <c r="HT759">
        <v>0</v>
      </c>
      <c r="HU759">
        <v>0</v>
      </c>
      <c r="HV759">
        <v>0</v>
      </c>
      <c r="HW759">
        <v>0</v>
      </c>
      <c r="HX759">
        <v>0</v>
      </c>
      <c r="HY759">
        <v>0</v>
      </c>
      <c r="HZ759">
        <v>0</v>
      </c>
      <c r="IA759">
        <v>0</v>
      </c>
      <c r="IB759">
        <v>0</v>
      </c>
      <c r="IC759">
        <v>0</v>
      </c>
      <c r="ID759">
        <v>0</v>
      </c>
      <c r="IE759">
        <v>0</v>
      </c>
      <c r="IF759">
        <v>0</v>
      </c>
      <c r="IG759">
        <v>0</v>
      </c>
      <c r="IH759">
        <v>0</v>
      </c>
      <c r="II759">
        <v>0</v>
      </c>
      <c r="IJ759">
        <v>0</v>
      </c>
      <c r="IK759">
        <v>0</v>
      </c>
      <c r="IL759">
        <v>0</v>
      </c>
      <c r="IM759">
        <v>0</v>
      </c>
      <c r="IN759">
        <v>0</v>
      </c>
      <c r="IO759">
        <v>0</v>
      </c>
      <c r="IP759">
        <v>0</v>
      </c>
    </row>
    <row r="760" spans="18:250" ht="16.5" hidden="1" customHeight="1">
      <c r="R760" s="659"/>
      <c r="S760" t="s">
        <v>1348</v>
      </c>
      <c r="T760">
        <v>1</v>
      </c>
      <c r="U760">
        <v>58</v>
      </c>
      <c r="V760" s="214" t="str">
        <f t="shared" si="15"/>
        <v>LTQ100158</v>
      </c>
      <c r="W760">
        <v>138434.4</v>
      </c>
      <c r="X760">
        <v>276868.8</v>
      </c>
      <c r="Y760">
        <v>415303.2</v>
      </c>
      <c r="Z760">
        <v>553737.6</v>
      </c>
      <c r="AA760">
        <v>692172</v>
      </c>
      <c r="AB760">
        <v>830606.4</v>
      </c>
      <c r="AC760">
        <v>969040.8</v>
      </c>
      <c r="AD760">
        <v>1107475.2</v>
      </c>
      <c r="AE760">
        <v>1245909.6000000001</v>
      </c>
      <c r="AF760">
        <v>1384344</v>
      </c>
      <c r="AG760">
        <v>1384344</v>
      </c>
      <c r="AH760">
        <v>1384344</v>
      </c>
      <c r="AI760">
        <v>1384344</v>
      </c>
      <c r="AJ760">
        <v>1384344</v>
      </c>
      <c r="AK760">
        <v>1384344</v>
      </c>
      <c r="AL760">
        <v>1384344</v>
      </c>
      <c r="AM760">
        <v>1384344</v>
      </c>
      <c r="AN760">
        <v>1384344</v>
      </c>
      <c r="AO760">
        <v>1384344</v>
      </c>
      <c r="AP760">
        <v>1384344</v>
      </c>
      <c r="AQ760">
        <v>1384344</v>
      </c>
      <c r="AR760">
        <v>1384344</v>
      </c>
      <c r="AS760">
        <v>1384344</v>
      </c>
      <c r="AT760">
        <v>1384344</v>
      </c>
      <c r="AU760">
        <v>1384344</v>
      </c>
      <c r="AV760">
        <v>1384344</v>
      </c>
      <c r="AW760">
        <v>1384344</v>
      </c>
      <c r="AX760">
        <v>1384344</v>
      </c>
      <c r="AY760">
        <v>1384344</v>
      </c>
      <c r="AZ760">
        <v>1384344</v>
      </c>
      <c r="BA760">
        <v>1384344</v>
      </c>
      <c r="BB760">
        <v>1384344</v>
      </c>
      <c r="BC760">
        <v>1384344</v>
      </c>
      <c r="BD760">
        <v>1384344</v>
      </c>
      <c r="BE760">
        <v>1384344</v>
      </c>
      <c r="BF760">
        <v>1384344</v>
      </c>
      <c r="BG760">
        <v>1384344</v>
      </c>
      <c r="BH760">
        <v>1384344</v>
      </c>
      <c r="BI760">
        <v>1384344</v>
      </c>
      <c r="BJ760">
        <v>1384344</v>
      </c>
      <c r="BK760">
        <v>1384344</v>
      </c>
      <c r="BL760">
        <v>1384344</v>
      </c>
      <c r="BM760">
        <v>0</v>
      </c>
      <c r="BN760">
        <v>0</v>
      </c>
      <c r="BO760">
        <v>0</v>
      </c>
      <c r="BP760">
        <v>0</v>
      </c>
      <c r="BQ760">
        <v>0</v>
      </c>
      <c r="BR760">
        <v>0</v>
      </c>
      <c r="BS760">
        <v>0</v>
      </c>
      <c r="BT760">
        <v>0</v>
      </c>
      <c r="BU760">
        <v>0</v>
      </c>
      <c r="BV760">
        <v>0</v>
      </c>
      <c r="BW760">
        <v>0</v>
      </c>
      <c r="BX760">
        <v>0</v>
      </c>
      <c r="BY760">
        <v>0</v>
      </c>
      <c r="BZ760">
        <v>0</v>
      </c>
      <c r="CA760">
        <v>0</v>
      </c>
      <c r="CB760">
        <v>0</v>
      </c>
      <c r="CC760">
        <v>0</v>
      </c>
      <c r="CD760">
        <v>0</v>
      </c>
      <c r="CE760">
        <v>0</v>
      </c>
      <c r="CF760">
        <v>0</v>
      </c>
      <c r="CG760">
        <v>0</v>
      </c>
      <c r="CH760">
        <v>0</v>
      </c>
      <c r="CI760">
        <v>0</v>
      </c>
      <c r="CJ760">
        <v>0</v>
      </c>
      <c r="CK760">
        <v>0</v>
      </c>
      <c r="CL760">
        <v>0</v>
      </c>
      <c r="CM760">
        <v>0</v>
      </c>
      <c r="CN760">
        <v>0</v>
      </c>
      <c r="CO760">
        <v>0</v>
      </c>
      <c r="CP760">
        <v>0</v>
      </c>
      <c r="CQ760">
        <v>0</v>
      </c>
      <c r="CR760">
        <v>0</v>
      </c>
      <c r="CS760">
        <v>0</v>
      </c>
      <c r="CT760">
        <v>0</v>
      </c>
      <c r="CU760">
        <v>0</v>
      </c>
      <c r="CV760">
        <v>0</v>
      </c>
      <c r="CW760">
        <v>0</v>
      </c>
      <c r="CX760">
        <v>0</v>
      </c>
      <c r="CY760">
        <v>0</v>
      </c>
      <c r="CZ760">
        <v>0</v>
      </c>
      <c r="DA760">
        <v>0</v>
      </c>
      <c r="DB760">
        <v>0</v>
      </c>
      <c r="DC760">
        <v>0</v>
      </c>
      <c r="DD760">
        <v>0</v>
      </c>
      <c r="DE760">
        <v>0</v>
      </c>
      <c r="DF760">
        <v>0</v>
      </c>
      <c r="DG760">
        <v>0</v>
      </c>
      <c r="DH760">
        <v>0</v>
      </c>
      <c r="DI760">
        <v>0</v>
      </c>
      <c r="DJ760">
        <v>0</v>
      </c>
      <c r="DK760">
        <v>0</v>
      </c>
      <c r="DL760">
        <v>0</v>
      </c>
      <c r="DM760">
        <v>0</v>
      </c>
      <c r="DN760">
        <v>0</v>
      </c>
      <c r="DO760">
        <v>0</v>
      </c>
      <c r="DP760">
        <v>0</v>
      </c>
      <c r="DQ760">
        <v>0</v>
      </c>
      <c r="DR760">
        <v>0</v>
      </c>
      <c r="DS760">
        <v>0</v>
      </c>
      <c r="DT760">
        <v>0</v>
      </c>
      <c r="DU760">
        <v>0</v>
      </c>
      <c r="DV760">
        <v>0</v>
      </c>
      <c r="DW760">
        <v>0</v>
      </c>
      <c r="DX760">
        <v>0</v>
      </c>
      <c r="DY760">
        <v>0</v>
      </c>
      <c r="DZ760">
        <v>0</v>
      </c>
      <c r="EA760">
        <v>0</v>
      </c>
      <c r="EB760">
        <v>0</v>
      </c>
      <c r="EC760">
        <v>0</v>
      </c>
      <c r="EE760" s="659"/>
      <c r="EF760" t="s">
        <v>1348</v>
      </c>
      <c r="EG760">
        <v>1</v>
      </c>
      <c r="EH760">
        <v>58</v>
      </c>
      <c r="EI760" s="216" t="str">
        <f t="shared" si="16"/>
        <v>LTQ100158</v>
      </c>
      <c r="EJ760">
        <v>0</v>
      </c>
      <c r="EK760">
        <v>0</v>
      </c>
      <c r="EL760">
        <v>0</v>
      </c>
      <c r="EM760">
        <v>0</v>
      </c>
      <c r="EN760">
        <v>0</v>
      </c>
      <c r="EO760">
        <v>0</v>
      </c>
      <c r="EP760">
        <v>0</v>
      </c>
      <c r="EQ760">
        <v>0</v>
      </c>
      <c r="ER760">
        <v>0</v>
      </c>
      <c r="ES760">
        <v>0</v>
      </c>
      <c r="ET760">
        <v>0</v>
      </c>
      <c r="EU760">
        <v>0</v>
      </c>
      <c r="EV760">
        <v>0</v>
      </c>
      <c r="EW760">
        <v>0</v>
      </c>
      <c r="EX760">
        <v>0</v>
      </c>
      <c r="EY760">
        <v>0</v>
      </c>
      <c r="EZ760">
        <v>0</v>
      </c>
      <c r="FA760">
        <v>0</v>
      </c>
      <c r="FB760">
        <v>0</v>
      </c>
      <c r="FC760">
        <v>0</v>
      </c>
      <c r="FD760">
        <v>0</v>
      </c>
      <c r="FE760">
        <v>0</v>
      </c>
      <c r="FF760">
        <v>0</v>
      </c>
      <c r="FG760">
        <v>0</v>
      </c>
      <c r="FH760">
        <v>0</v>
      </c>
      <c r="FI760">
        <v>0</v>
      </c>
      <c r="FJ760">
        <v>0</v>
      </c>
      <c r="FK760">
        <v>0</v>
      </c>
      <c r="FL760">
        <v>0</v>
      </c>
      <c r="FM760">
        <v>0</v>
      </c>
      <c r="FN760">
        <v>0</v>
      </c>
      <c r="FO760">
        <v>0</v>
      </c>
      <c r="FP760">
        <v>0</v>
      </c>
      <c r="FQ760">
        <v>0</v>
      </c>
      <c r="FR760">
        <v>0</v>
      </c>
      <c r="FS760">
        <v>0</v>
      </c>
      <c r="FT760">
        <v>0</v>
      </c>
      <c r="FU760">
        <v>0</v>
      </c>
      <c r="FV760">
        <v>0</v>
      </c>
      <c r="FW760">
        <v>0</v>
      </c>
      <c r="FX760">
        <v>0</v>
      </c>
      <c r="FY760">
        <v>1384344</v>
      </c>
      <c r="FZ760">
        <v>0</v>
      </c>
      <c r="GA760">
        <v>0</v>
      </c>
      <c r="GB760">
        <v>0</v>
      </c>
      <c r="GC760">
        <v>0</v>
      </c>
      <c r="GD760">
        <v>0</v>
      </c>
      <c r="GE760">
        <v>0</v>
      </c>
      <c r="GF760">
        <v>0</v>
      </c>
      <c r="GG760">
        <v>0</v>
      </c>
      <c r="GH760">
        <v>0</v>
      </c>
      <c r="GI760">
        <v>0</v>
      </c>
      <c r="GJ760">
        <v>0</v>
      </c>
      <c r="GK760">
        <v>0</v>
      </c>
      <c r="GL760">
        <v>0</v>
      </c>
      <c r="GM760">
        <v>0</v>
      </c>
      <c r="GN760">
        <v>0</v>
      </c>
      <c r="GO760">
        <v>0</v>
      </c>
      <c r="GP760">
        <v>0</v>
      </c>
      <c r="GQ760">
        <v>0</v>
      </c>
      <c r="GR760">
        <v>0</v>
      </c>
      <c r="GS760">
        <v>0</v>
      </c>
      <c r="GT760">
        <v>0</v>
      </c>
      <c r="GU760">
        <v>0</v>
      </c>
      <c r="GV760">
        <v>0</v>
      </c>
      <c r="GW760">
        <v>0</v>
      </c>
      <c r="GX760">
        <v>0</v>
      </c>
      <c r="GY760">
        <v>0</v>
      </c>
      <c r="GZ760">
        <v>0</v>
      </c>
      <c r="HA760">
        <v>0</v>
      </c>
      <c r="HB760">
        <v>0</v>
      </c>
      <c r="HC760">
        <v>0</v>
      </c>
      <c r="HD760">
        <v>0</v>
      </c>
      <c r="HE760">
        <v>0</v>
      </c>
      <c r="HF760">
        <v>0</v>
      </c>
      <c r="HG760">
        <v>0</v>
      </c>
      <c r="HH760">
        <v>0</v>
      </c>
      <c r="HI760">
        <v>0</v>
      </c>
      <c r="HJ760">
        <v>0</v>
      </c>
      <c r="HK760">
        <v>0</v>
      </c>
      <c r="HL760">
        <v>0</v>
      </c>
      <c r="HM760">
        <v>0</v>
      </c>
      <c r="HN760">
        <v>0</v>
      </c>
      <c r="HO760">
        <v>0</v>
      </c>
      <c r="HP760">
        <v>0</v>
      </c>
      <c r="HQ760">
        <v>0</v>
      </c>
      <c r="HR760">
        <v>0</v>
      </c>
      <c r="HS760">
        <v>0</v>
      </c>
      <c r="HT760">
        <v>0</v>
      </c>
      <c r="HU760">
        <v>0</v>
      </c>
      <c r="HV760">
        <v>0</v>
      </c>
      <c r="HW760">
        <v>0</v>
      </c>
      <c r="HX760">
        <v>0</v>
      </c>
      <c r="HY760">
        <v>0</v>
      </c>
      <c r="HZ760">
        <v>0</v>
      </c>
      <c r="IA760">
        <v>0</v>
      </c>
      <c r="IB760">
        <v>0</v>
      </c>
      <c r="IC760">
        <v>0</v>
      </c>
      <c r="ID760">
        <v>0</v>
      </c>
      <c r="IE760">
        <v>0</v>
      </c>
      <c r="IF760">
        <v>0</v>
      </c>
      <c r="IG760">
        <v>0</v>
      </c>
      <c r="IH760">
        <v>0</v>
      </c>
      <c r="II760">
        <v>0</v>
      </c>
      <c r="IJ760">
        <v>0</v>
      </c>
      <c r="IK760">
        <v>0</v>
      </c>
      <c r="IL760">
        <v>0</v>
      </c>
      <c r="IM760">
        <v>0</v>
      </c>
      <c r="IN760">
        <v>0</v>
      </c>
      <c r="IO760">
        <v>0</v>
      </c>
      <c r="IP760">
        <v>0</v>
      </c>
    </row>
    <row r="761" spans="18:250" ht="16.5" hidden="1" customHeight="1">
      <c r="R761" s="659"/>
      <c r="S761" t="s">
        <v>1348</v>
      </c>
      <c r="T761">
        <v>1</v>
      </c>
      <c r="U761">
        <v>59</v>
      </c>
      <c r="V761" s="214" t="str">
        <f t="shared" si="15"/>
        <v>LTQ100159</v>
      </c>
      <c r="W761">
        <v>144472.79999999999</v>
      </c>
      <c r="X761">
        <v>288945.59999999998</v>
      </c>
      <c r="Y761">
        <v>433418.4</v>
      </c>
      <c r="Z761">
        <v>577891.19999999995</v>
      </c>
      <c r="AA761">
        <v>722364</v>
      </c>
      <c r="AB761">
        <v>866836.8</v>
      </c>
      <c r="AC761">
        <v>1011309.6</v>
      </c>
      <c r="AD761">
        <v>1155782.3999999999</v>
      </c>
      <c r="AE761">
        <v>1300255.2</v>
      </c>
      <c r="AF761">
        <v>1444728</v>
      </c>
      <c r="AG761">
        <v>1444728</v>
      </c>
      <c r="AH761">
        <v>1444728</v>
      </c>
      <c r="AI761">
        <v>1444728</v>
      </c>
      <c r="AJ761">
        <v>1444728</v>
      </c>
      <c r="AK761">
        <v>1444728</v>
      </c>
      <c r="AL761">
        <v>1444728</v>
      </c>
      <c r="AM761">
        <v>1444728</v>
      </c>
      <c r="AN761">
        <v>1444728</v>
      </c>
      <c r="AO761">
        <v>1444728</v>
      </c>
      <c r="AP761">
        <v>1444728</v>
      </c>
      <c r="AQ761">
        <v>1444728</v>
      </c>
      <c r="AR761">
        <v>1444728</v>
      </c>
      <c r="AS761">
        <v>1444728</v>
      </c>
      <c r="AT761">
        <v>1444728</v>
      </c>
      <c r="AU761">
        <v>1444728</v>
      </c>
      <c r="AV761">
        <v>1444728</v>
      </c>
      <c r="AW761">
        <v>1444728</v>
      </c>
      <c r="AX761">
        <v>1444728</v>
      </c>
      <c r="AY761">
        <v>1444728</v>
      </c>
      <c r="AZ761">
        <v>1444728</v>
      </c>
      <c r="BA761">
        <v>1444728</v>
      </c>
      <c r="BB761">
        <v>1444728</v>
      </c>
      <c r="BC761">
        <v>1444728</v>
      </c>
      <c r="BD761">
        <v>1444728</v>
      </c>
      <c r="BE761">
        <v>1444728</v>
      </c>
      <c r="BF761">
        <v>1444728</v>
      </c>
      <c r="BG761">
        <v>1444728</v>
      </c>
      <c r="BH761">
        <v>1444728</v>
      </c>
      <c r="BI761">
        <v>1444728</v>
      </c>
      <c r="BJ761">
        <v>1444728</v>
      </c>
      <c r="BK761">
        <v>1444728</v>
      </c>
      <c r="BL761">
        <v>0</v>
      </c>
      <c r="BM761">
        <v>0</v>
      </c>
      <c r="BN761">
        <v>0</v>
      </c>
      <c r="BO761">
        <v>0</v>
      </c>
      <c r="BP761">
        <v>0</v>
      </c>
      <c r="BQ761">
        <v>0</v>
      </c>
      <c r="BR761">
        <v>0</v>
      </c>
      <c r="BS761">
        <v>0</v>
      </c>
      <c r="BT761">
        <v>0</v>
      </c>
      <c r="BU761">
        <v>0</v>
      </c>
      <c r="BV761">
        <v>0</v>
      </c>
      <c r="BW761">
        <v>0</v>
      </c>
      <c r="BX761">
        <v>0</v>
      </c>
      <c r="BY761">
        <v>0</v>
      </c>
      <c r="BZ761">
        <v>0</v>
      </c>
      <c r="CA761">
        <v>0</v>
      </c>
      <c r="CB761">
        <v>0</v>
      </c>
      <c r="CC761">
        <v>0</v>
      </c>
      <c r="CD761">
        <v>0</v>
      </c>
      <c r="CE761">
        <v>0</v>
      </c>
      <c r="CF761">
        <v>0</v>
      </c>
      <c r="CG761">
        <v>0</v>
      </c>
      <c r="CH761">
        <v>0</v>
      </c>
      <c r="CI761">
        <v>0</v>
      </c>
      <c r="CJ761">
        <v>0</v>
      </c>
      <c r="CK761">
        <v>0</v>
      </c>
      <c r="CL761">
        <v>0</v>
      </c>
      <c r="CM761">
        <v>0</v>
      </c>
      <c r="CN761">
        <v>0</v>
      </c>
      <c r="CO761">
        <v>0</v>
      </c>
      <c r="CP761">
        <v>0</v>
      </c>
      <c r="CQ761">
        <v>0</v>
      </c>
      <c r="CR761">
        <v>0</v>
      </c>
      <c r="CS761">
        <v>0</v>
      </c>
      <c r="CT761">
        <v>0</v>
      </c>
      <c r="CU761">
        <v>0</v>
      </c>
      <c r="CV761">
        <v>0</v>
      </c>
      <c r="CW761">
        <v>0</v>
      </c>
      <c r="CX761">
        <v>0</v>
      </c>
      <c r="CY761">
        <v>0</v>
      </c>
      <c r="CZ761">
        <v>0</v>
      </c>
      <c r="DA761">
        <v>0</v>
      </c>
      <c r="DB761">
        <v>0</v>
      </c>
      <c r="DC761">
        <v>0</v>
      </c>
      <c r="DD761">
        <v>0</v>
      </c>
      <c r="DE761">
        <v>0</v>
      </c>
      <c r="DF761">
        <v>0</v>
      </c>
      <c r="DG761">
        <v>0</v>
      </c>
      <c r="DH761">
        <v>0</v>
      </c>
      <c r="DI761">
        <v>0</v>
      </c>
      <c r="DJ761">
        <v>0</v>
      </c>
      <c r="DK761">
        <v>0</v>
      </c>
      <c r="DL761">
        <v>0</v>
      </c>
      <c r="DM761">
        <v>0</v>
      </c>
      <c r="DN761">
        <v>0</v>
      </c>
      <c r="DO761">
        <v>0</v>
      </c>
      <c r="DP761">
        <v>0</v>
      </c>
      <c r="DQ761">
        <v>0</v>
      </c>
      <c r="DR761">
        <v>0</v>
      </c>
      <c r="DS761">
        <v>0</v>
      </c>
      <c r="DT761">
        <v>0</v>
      </c>
      <c r="DU761">
        <v>0</v>
      </c>
      <c r="DV761">
        <v>0</v>
      </c>
      <c r="DW761">
        <v>0</v>
      </c>
      <c r="DX761">
        <v>0</v>
      </c>
      <c r="DY761">
        <v>0</v>
      </c>
      <c r="DZ761">
        <v>0</v>
      </c>
      <c r="EA761">
        <v>0</v>
      </c>
      <c r="EB761">
        <v>0</v>
      </c>
      <c r="EC761">
        <v>0</v>
      </c>
      <c r="EE761" s="659"/>
      <c r="EF761" t="s">
        <v>1348</v>
      </c>
      <c r="EG761">
        <v>1</v>
      </c>
      <c r="EH761">
        <v>59</v>
      </c>
      <c r="EI761" s="216" t="str">
        <f t="shared" si="16"/>
        <v>LTQ100159</v>
      </c>
      <c r="EJ761">
        <v>0</v>
      </c>
      <c r="EK761">
        <v>0</v>
      </c>
      <c r="EL761">
        <v>0</v>
      </c>
      <c r="EM761">
        <v>0</v>
      </c>
      <c r="EN761">
        <v>0</v>
      </c>
      <c r="EO761">
        <v>0</v>
      </c>
      <c r="EP761">
        <v>0</v>
      </c>
      <c r="EQ761">
        <v>0</v>
      </c>
      <c r="ER761">
        <v>0</v>
      </c>
      <c r="ES761">
        <v>0</v>
      </c>
      <c r="ET761">
        <v>0</v>
      </c>
      <c r="EU761">
        <v>0</v>
      </c>
      <c r="EV761">
        <v>0</v>
      </c>
      <c r="EW761">
        <v>0</v>
      </c>
      <c r="EX761">
        <v>0</v>
      </c>
      <c r="EY761">
        <v>0</v>
      </c>
      <c r="EZ761">
        <v>0</v>
      </c>
      <c r="FA761">
        <v>0</v>
      </c>
      <c r="FB761">
        <v>0</v>
      </c>
      <c r="FC761">
        <v>0</v>
      </c>
      <c r="FD761">
        <v>0</v>
      </c>
      <c r="FE761">
        <v>0</v>
      </c>
      <c r="FF761">
        <v>0</v>
      </c>
      <c r="FG761">
        <v>0</v>
      </c>
      <c r="FH761">
        <v>0</v>
      </c>
      <c r="FI761">
        <v>0</v>
      </c>
      <c r="FJ761">
        <v>0</v>
      </c>
      <c r="FK761">
        <v>0</v>
      </c>
      <c r="FL761">
        <v>0</v>
      </c>
      <c r="FM761">
        <v>0</v>
      </c>
      <c r="FN761">
        <v>0</v>
      </c>
      <c r="FO761">
        <v>0</v>
      </c>
      <c r="FP761">
        <v>0</v>
      </c>
      <c r="FQ761">
        <v>0</v>
      </c>
      <c r="FR761">
        <v>0</v>
      </c>
      <c r="FS761">
        <v>0</v>
      </c>
      <c r="FT761">
        <v>0</v>
      </c>
      <c r="FU761">
        <v>0</v>
      </c>
      <c r="FV761">
        <v>0</v>
      </c>
      <c r="FW761">
        <v>0</v>
      </c>
      <c r="FX761">
        <v>1444728</v>
      </c>
      <c r="FY761">
        <v>0</v>
      </c>
      <c r="FZ761">
        <v>0</v>
      </c>
      <c r="GA761">
        <v>0</v>
      </c>
      <c r="GB761">
        <v>0</v>
      </c>
      <c r="GC761">
        <v>0</v>
      </c>
      <c r="GD761">
        <v>0</v>
      </c>
      <c r="GE761">
        <v>0</v>
      </c>
      <c r="GF761">
        <v>0</v>
      </c>
      <c r="GG761">
        <v>0</v>
      </c>
      <c r="GH761">
        <v>0</v>
      </c>
      <c r="GI761">
        <v>0</v>
      </c>
      <c r="GJ761">
        <v>0</v>
      </c>
      <c r="GK761">
        <v>0</v>
      </c>
      <c r="GL761">
        <v>0</v>
      </c>
      <c r="GM761">
        <v>0</v>
      </c>
      <c r="GN761">
        <v>0</v>
      </c>
      <c r="GO761">
        <v>0</v>
      </c>
      <c r="GP761">
        <v>0</v>
      </c>
      <c r="GQ761">
        <v>0</v>
      </c>
      <c r="GR761">
        <v>0</v>
      </c>
      <c r="GS761">
        <v>0</v>
      </c>
      <c r="GT761">
        <v>0</v>
      </c>
      <c r="GU761">
        <v>0</v>
      </c>
      <c r="GV761">
        <v>0</v>
      </c>
      <c r="GW761">
        <v>0</v>
      </c>
      <c r="GX761">
        <v>0</v>
      </c>
      <c r="GY761">
        <v>0</v>
      </c>
      <c r="GZ761">
        <v>0</v>
      </c>
      <c r="HA761">
        <v>0</v>
      </c>
      <c r="HB761">
        <v>0</v>
      </c>
      <c r="HC761">
        <v>0</v>
      </c>
      <c r="HD761">
        <v>0</v>
      </c>
      <c r="HE761">
        <v>0</v>
      </c>
      <c r="HF761">
        <v>0</v>
      </c>
      <c r="HG761">
        <v>0</v>
      </c>
      <c r="HH761">
        <v>0</v>
      </c>
      <c r="HI761">
        <v>0</v>
      </c>
      <c r="HJ761">
        <v>0</v>
      </c>
      <c r="HK761">
        <v>0</v>
      </c>
      <c r="HL761">
        <v>0</v>
      </c>
      <c r="HM761">
        <v>0</v>
      </c>
      <c r="HN761">
        <v>0</v>
      </c>
      <c r="HO761">
        <v>0</v>
      </c>
      <c r="HP761">
        <v>0</v>
      </c>
      <c r="HQ761">
        <v>0</v>
      </c>
      <c r="HR761">
        <v>0</v>
      </c>
      <c r="HS761">
        <v>0</v>
      </c>
      <c r="HT761">
        <v>0</v>
      </c>
      <c r="HU761">
        <v>0</v>
      </c>
      <c r="HV761">
        <v>0</v>
      </c>
      <c r="HW761">
        <v>0</v>
      </c>
      <c r="HX761">
        <v>0</v>
      </c>
      <c r="HY761">
        <v>0</v>
      </c>
      <c r="HZ761">
        <v>0</v>
      </c>
      <c r="IA761">
        <v>0</v>
      </c>
      <c r="IB761">
        <v>0</v>
      </c>
      <c r="IC761">
        <v>0</v>
      </c>
      <c r="ID761">
        <v>0</v>
      </c>
      <c r="IE761">
        <v>0</v>
      </c>
      <c r="IF761">
        <v>0</v>
      </c>
      <c r="IG761">
        <v>0</v>
      </c>
      <c r="IH761">
        <v>0</v>
      </c>
      <c r="II761">
        <v>0</v>
      </c>
      <c r="IJ761">
        <v>0</v>
      </c>
      <c r="IK761">
        <v>0</v>
      </c>
      <c r="IL761">
        <v>0</v>
      </c>
      <c r="IM761">
        <v>0</v>
      </c>
      <c r="IN761">
        <v>0</v>
      </c>
      <c r="IO761">
        <v>0</v>
      </c>
      <c r="IP761">
        <v>0</v>
      </c>
    </row>
    <row r="762" spans="18:250" ht="16.5" hidden="1" customHeight="1">
      <c r="R762" s="659"/>
      <c r="S762" t="s">
        <v>1348</v>
      </c>
      <c r="T762">
        <v>1</v>
      </c>
      <c r="U762">
        <v>60</v>
      </c>
      <c r="V762" s="214" t="str">
        <f t="shared" si="15"/>
        <v>LTQ100160</v>
      </c>
      <c r="W762">
        <v>150480.6</v>
      </c>
      <c r="X762">
        <v>300961.2</v>
      </c>
      <c r="Y762">
        <v>451441.8</v>
      </c>
      <c r="Z762">
        <v>601922.4</v>
      </c>
      <c r="AA762">
        <v>752403</v>
      </c>
      <c r="AB762">
        <v>902883.6</v>
      </c>
      <c r="AC762">
        <v>1053364.2</v>
      </c>
      <c r="AD762">
        <v>1203844.8</v>
      </c>
      <c r="AE762">
        <v>1354325.4</v>
      </c>
      <c r="AF762">
        <v>1504806</v>
      </c>
      <c r="AG762">
        <v>1504806</v>
      </c>
      <c r="AH762">
        <v>1504806</v>
      </c>
      <c r="AI762">
        <v>1504806</v>
      </c>
      <c r="AJ762">
        <v>1504806</v>
      </c>
      <c r="AK762">
        <v>1504806</v>
      </c>
      <c r="AL762">
        <v>1504806</v>
      </c>
      <c r="AM762">
        <v>1504806</v>
      </c>
      <c r="AN762">
        <v>1504806</v>
      </c>
      <c r="AO762">
        <v>1504806</v>
      </c>
      <c r="AP762">
        <v>1504806</v>
      </c>
      <c r="AQ762">
        <v>1504806</v>
      </c>
      <c r="AR762">
        <v>1504806</v>
      </c>
      <c r="AS762">
        <v>1504806</v>
      </c>
      <c r="AT762">
        <v>1504806</v>
      </c>
      <c r="AU762">
        <v>1504806</v>
      </c>
      <c r="AV762">
        <v>1504806</v>
      </c>
      <c r="AW762">
        <v>1504806</v>
      </c>
      <c r="AX762">
        <v>1504806</v>
      </c>
      <c r="AY762">
        <v>1504806</v>
      </c>
      <c r="AZ762">
        <v>1504806</v>
      </c>
      <c r="BA762">
        <v>1504806</v>
      </c>
      <c r="BB762">
        <v>1504806</v>
      </c>
      <c r="BC762">
        <v>1504806</v>
      </c>
      <c r="BD762">
        <v>1504806</v>
      </c>
      <c r="BE762">
        <v>1504806</v>
      </c>
      <c r="BF762">
        <v>1504806</v>
      </c>
      <c r="BG762">
        <v>1504806</v>
      </c>
      <c r="BH762">
        <v>1504806</v>
      </c>
      <c r="BI762">
        <v>1504806</v>
      </c>
      <c r="BJ762">
        <v>1504806</v>
      </c>
      <c r="BK762">
        <v>0</v>
      </c>
      <c r="BL762">
        <v>0</v>
      </c>
      <c r="BM762">
        <v>0</v>
      </c>
      <c r="BN762">
        <v>0</v>
      </c>
      <c r="BO762">
        <v>0</v>
      </c>
      <c r="BP762">
        <v>0</v>
      </c>
      <c r="BQ762">
        <v>0</v>
      </c>
      <c r="BR762">
        <v>0</v>
      </c>
      <c r="BS762">
        <v>0</v>
      </c>
      <c r="BT762">
        <v>0</v>
      </c>
      <c r="BU762">
        <v>0</v>
      </c>
      <c r="BV762">
        <v>0</v>
      </c>
      <c r="BW762">
        <v>0</v>
      </c>
      <c r="BX762">
        <v>0</v>
      </c>
      <c r="BY762">
        <v>0</v>
      </c>
      <c r="BZ762">
        <v>0</v>
      </c>
      <c r="CA762">
        <v>0</v>
      </c>
      <c r="CB762">
        <v>0</v>
      </c>
      <c r="CC762">
        <v>0</v>
      </c>
      <c r="CD762">
        <v>0</v>
      </c>
      <c r="CE762">
        <v>0</v>
      </c>
      <c r="CF762">
        <v>0</v>
      </c>
      <c r="CG762">
        <v>0</v>
      </c>
      <c r="CH762">
        <v>0</v>
      </c>
      <c r="CI762">
        <v>0</v>
      </c>
      <c r="CJ762">
        <v>0</v>
      </c>
      <c r="CK762">
        <v>0</v>
      </c>
      <c r="CL762">
        <v>0</v>
      </c>
      <c r="CM762">
        <v>0</v>
      </c>
      <c r="CN762">
        <v>0</v>
      </c>
      <c r="CO762">
        <v>0</v>
      </c>
      <c r="CP762">
        <v>0</v>
      </c>
      <c r="CQ762">
        <v>0</v>
      </c>
      <c r="CR762">
        <v>0</v>
      </c>
      <c r="CS762">
        <v>0</v>
      </c>
      <c r="CT762">
        <v>0</v>
      </c>
      <c r="CU762">
        <v>0</v>
      </c>
      <c r="CV762">
        <v>0</v>
      </c>
      <c r="CW762">
        <v>0</v>
      </c>
      <c r="CX762">
        <v>0</v>
      </c>
      <c r="CY762">
        <v>0</v>
      </c>
      <c r="CZ762">
        <v>0</v>
      </c>
      <c r="DA762">
        <v>0</v>
      </c>
      <c r="DB762">
        <v>0</v>
      </c>
      <c r="DC762">
        <v>0</v>
      </c>
      <c r="DD762">
        <v>0</v>
      </c>
      <c r="DE762">
        <v>0</v>
      </c>
      <c r="DF762">
        <v>0</v>
      </c>
      <c r="DG762">
        <v>0</v>
      </c>
      <c r="DH762">
        <v>0</v>
      </c>
      <c r="DI762">
        <v>0</v>
      </c>
      <c r="DJ762">
        <v>0</v>
      </c>
      <c r="DK762">
        <v>0</v>
      </c>
      <c r="DL762">
        <v>0</v>
      </c>
      <c r="DM762">
        <v>0</v>
      </c>
      <c r="DN762">
        <v>0</v>
      </c>
      <c r="DO762">
        <v>0</v>
      </c>
      <c r="DP762">
        <v>0</v>
      </c>
      <c r="DQ762">
        <v>0</v>
      </c>
      <c r="DR762">
        <v>0</v>
      </c>
      <c r="DS762">
        <v>0</v>
      </c>
      <c r="DT762">
        <v>0</v>
      </c>
      <c r="DU762">
        <v>0</v>
      </c>
      <c r="DV762">
        <v>0</v>
      </c>
      <c r="DW762">
        <v>0</v>
      </c>
      <c r="DX762">
        <v>0</v>
      </c>
      <c r="DY762">
        <v>0</v>
      </c>
      <c r="DZ762">
        <v>0</v>
      </c>
      <c r="EA762">
        <v>0</v>
      </c>
      <c r="EB762">
        <v>0</v>
      </c>
      <c r="EC762">
        <v>0</v>
      </c>
      <c r="EE762" s="659"/>
      <c r="EF762" t="s">
        <v>1348</v>
      </c>
      <c r="EG762">
        <v>1</v>
      </c>
      <c r="EH762">
        <v>60</v>
      </c>
      <c r="EI762" s="216" t="str">
        <f t="shared" si="16"/>
        <v>LTQ100160</v>
      </c>
      <c r="EJ762">
        <v>0</v>
      </c>
      <c r="EK762">
        <v>0</v>
      </c>
      <c r="EL762">
        <v>0</v>
      </c>
      <c r="EM762">
        <v>0</v>
      </c>
      <c r="EN762">
        <v>0</v>
      </c>
      <c r="EO762">
        <v>0</v>
      </c>
      <c r="EP762">
        <v>0</v>
      </c>
      <c r="EQ762">
        <v>0</v>
      </c>
      <c r="ER762">
        <v>0</v>
      </c>
      <c r="ES762">
        <v>0</v>
      </c>
      <c r="ET762">
        <v>0</v>
      </c>
      <c r="EU762">
        <v>0</v>
      </c>
      <c r="EV762">
        <v>0</v>
      </c>
      <c r="EW762">
        <v>0</v>
      </c>
      <c r="EX762">
        <v>0</v>
      </c>
      <c r="EY762">
        <v>0</v>
      </c>
      <c r="EZ762">
        <v>0</v>
      </c>
      <c r="FA762">
        <v>0</v>
      </c>
      <c r="FB762">
        <v>0</v>
      </c>
      <c r="FC762">
        <v>0</v>
      </c>
      <c r="FD762">
        <v>0</v>
      </c>
      <c r="FE762">
        <v>0</v>
      </c>
      <c r="FF762">
        <v>0</v>
      </c>
      <c r="FG762">
        <v>0</v>
      </c>
      <c r="FH762">
        <v>0</v>
      </c>
      <c r="FI762">
        <v>0</v>
      </c>
      <c r="FJ762">
        <v>0</v>
      </c>
      <c r="FK762">
        <v>0</v>
      </c>
      <c r="FL762">
        <v>0</v>
      </c>
      <c r="FM762">
        <v>0</v>
      </c>
      <c r="FN762">
        <v>0</v>
      </c>
      <c r="FO762">
        <v>0</v>
      </c>
      <c r="FP762">
        <v>0</v>
      </c>
      <c r="FQ762">
        <v>0</v>
      </c>
      <c r="FR762">
        <v>0</v>
      </c>
      <c r="FS762">
        <v>0</v>
      </c>
      <c r="FT762">
        <v>0</v>
      </c>
      <c r="FU762">
        <v>0</v>
      </c>
      <c r="FV762">
        <v>0</v>
      </c>
      <c r="FW762">
        <v>1504806</v>
      </c>
      <c r="FX762">
        <v>0</v>
      </c>
      <c r="FY762">
        <v>0</v>
      </c>
      <c r="FZ762">
        <v>0</v>
      </c>
      <c r="GA762">
        <v>0</v>
      </c>
      <c r="GB762">
        <v>0</v>
      </c>
      <c r="GC762">
        <v>0</v>
      </c>
      <c r="GD762">
        <v>0</v>
      </c>
      <c r="GE762">
        <v>0</v>
      </c>
      <c r="GF762">
        <v>0</v>
      </c>
      <c r="GG762">
        <v>0</v>
      </c>
      <c r="GH762">
        <v>0</v>
      </c>
      <c r="GI762">
        <v>0</v>
      </c>
      <c r="GJ762">
        <v>0</v>
      </c>
      <c r="GK762">
        <v>0</v>
      </c>
      <c r="GL762">
        <v>0</v>
      </c>
      <c r="GM762">
        <v>0</v>
      </c>
      <c r="GN762">
        <v>0</v>
      </c>
      <c r="GO762">
        <v>0</v>
      </c>
      <c r="GP762">
        <v>0</v>
      </c>
      <c r="GQ762">
        <v>0</v>
      </c>
      <c r="GR762">
        <v>0</v>
      </c>
      <c r="GS762">
        <v>0</v>
      </c>
      <c r="GT762">
        <v>0</v>
      </c>
      <c r="GU762">
        <v>0</v>
      </c>
      <c r="GV762">
        <v>0</v>
      </c>
      <c r="GW762">
        <v>0</v>
      </c>
      <c r="GX762">
        <v>0</v>
      </c>
      <c r="GY762">
        <v>0</v>
      </c>
      <c r="GZ762">
        <v>0</v>
      </c>
      <c r="HA762">
        <v>0</v>
      </c>
      <c r="HB762">
        <v>0</v>
      </c>
      <c r="HC762">
        <v>0</v>
      </c>
      <c r="HD762">
        <v>0</v>
      </c>
      <c r="HE762">
        <v>0</v>
      </c>
      <c r="HF762">
        <v>0</v>
      </c>
      <c r="HG762">
        <v>0</v>
      </c>
      <c r="HH762">
        <v>0</v>
      </c>
      <c r="HI762">
        <v>0</v>
      </c>
      <c r="HJ762">
        <v>0</v>
      </c>
      <c r="HK762">
        <v>0</v>
      </c>
      <c r="HL762">
        <v>0</v>
      </c>
      <c r="HM762">
        <v>0</v>
      </c>
      <c r="HN762">
        <v>0</v>
      </c>
      <c r="HO762">
        <v>0</v>
      </c>
      <c r="HP762">
        <v>0</v>
      </c>
      <c r="HQ762">
        <v>0</v>
      </c>
      <c r="HR762">
        <v>0</v>
      </c>
      <c r="HS762">
        <v>0</v>
      </c>
      <c r="HT762">
        <v>0</v>
      </c>
      <c r="HU762">
        <v>0</v>
      </c>
      <c r="HV762">
        <v>0</v>
      </c>
      <c r="HW762">
        <v>0</v>
      </c>
      <c r="HX762">
        <v>0</v>
      </c>
      <c r="HY762">
        <v>0</v>
      </c>
      <c r="HZ762">
        <v>0</v>
      </c>
      <c r="IA762">
        <v>0</v>
      </c>
      <c r="IB762">
        <v>0</v>
      </c>
      <c r="IC762">
        <v>0</v>
      </c>
      <c r="ID762">
        <v>0</v>
      </c>
      <c r="IE762">
        <v>0</v>
      </c>
      <c r="IF762">
        <v>0</v>
      </c>
      <c r="IG762">
        <v>0</v>
      </c>
      <c r="IH762">
        <v>0</v>
      </c>
      <c r="II762">
        <v>0</v>
      </c>
      <c r="IJ762">
        <v>0</v>
      </c>
      <c r="IK762">
        <v>0</v>
      </c>
      <c r="IL762">
        <v>0</v>
      </c>
      <c r="IM762">
        <v>0</v>
      </c>
      <c r="IN762">
        <v>0</v>
      </c>
      <c r="IO762">
        <v>0</v>
      </c>
      <c r="IP762">
        <v>0</v>
      </c>
    </row>
    <row r="763" spans="18:250" ht="16.5" hidden="1" customHeight="1">
      <c r="R763" s="659"/>
      <c r="S763" t="s">
        <v>1348</v>
      </c>
      <c r="T763">
        <v>1</v>
      </c>
      <c r="U763">
        <v>61</v>
      </c>
      <c r="V763" s="214" t="str">
        <f t="shared" si="15"/>
        <v>LTQ100161</v>
      </c>
      <c r="W763">
        <v>170799</v>
      </c>
      <c r="X763">
        <v>341598</v>
      </c>
      <c r="Y763">
        <v>512397</v>
      </c>
      <c r="Z763">
        <v>683196</v>
      </c>
      <c r="AA763">
        <v>853995</v>
      </c>
      <c r="AB763">
        <v>1024794</v>
      </c>
      <c r="AC763">
        <v>1195593</v>
      </c>
      <c r="AD763">
        <v>1366392</v>
      </c>
      <c r="AE763">
        <v>1537191</v>
      </c>
      <c r="AF763">
        <v>1707990</v>
      </c>
      <c r="AG763">
        <v>1707990</v>
      </c>
      <c r="AH763">
        <v>1707990</v>
      </c>
      <c r="AI763">
        <v>1707990</v>
      </c>
      <c r="AJ763">
        <v>1707990</v>
      </c>
      <c r="AK763">
        <v>1707990</v>
      </c>
      <c r="AL763">
        <v>1707990</v>
      </c>
      <c r="AM763">
        <v>1707990</v>
      </c>
      <c r="AN763">
        <v>1707990</v>
      </c>
      <c r="AO763">
        <v>1707990</v>
      </c>
      <c r="AP763">
        <v>1707990</v>
      </c>
      <c r="AQ763">
        <v>1707990</v>
      </c>
      <c r="AR763">
        <v>1707990</v>
      </c>
      <c r="AS763">
        <v>1707990</v>
      </c>
      <c r="AT763">
        <v>1707990</v>
      </c>
      <c r="AU763">
        <v>1707990</v>
      </c>
      <c r="AV763">
        <v>1707990</v>
      </c>
      <c r="AW763">
        <v>1707990</v>
      </c>
      <c r="AX763">
        <v>1707990</v>
      </c>
      <c r="AY763">
        <v>1707990</v>
      </c>
      <c r="AZ763">
        <v>1707990</v>
      </c>
      <c r="BA763">
        <v>1707990</v>
      </c>
      <c r="BB763">
        <v>1707990</v>
      </c>
      <c r="BC763">
        <v>1707990</v>
      </c>
      <c r="BD763">
        <v>1707990</v>
      </c>
      <c r="BE763">
        <v>1707990</v>
      </c>
      <c r="BF763">
        <v>1707990</v>
      </c>
      <c r="BG763">
        <v>1707990</v>
      </c>
      <c r="BH763">
        <v>1707990</v>
      </c>
      <c r="BI763">
        <v>1707990</v>
      </c>
      <c r="BJ763">
        <v>0</v>
      </c>
      <c r="BK763">
        <v>0</v>
      </c>
      <c r="BL763">
        <v>0</v>
      </c>
      <c r="BM763">
        <v>0</v>
      </c>
      <c r="BN763">
        <v>0</v>
      </c>
      <c r="BO763">
        <v>0</v>
      </c>
      <c r="BP763">
        <v>0</v>
      </c>
      <c r="BQ763">
        <v>0</v>
      </c>
      <c r="BR763">
        <v>0</v>
      </c>
      <c r="BS763">
        <v>0</v>
      </c>
      <c r="BT763">
        <v>0</v>
      </c>
      <c r="BU763">
        <v>0</v>
      </c>
      <c r="BV763">
        <v>0</v>
      </c>
      <c r="BW763">
        <v>0</v>
      </c>
      <c r="BX763">
        <v>0</v>
      </c>
      <c r="BY763">
        <v>0</v>
      </c>
      <c r="BZ763">
        <v>0</v>
      </c>
      <c r="CA763">
        <v>0</v>
      </c>
      <c r="CB763">
        <v>0</v>
      </c>
      <c r="CC763">
        <v>0</v>
      </c>
      <c r="CD763">
        <v>0</v>
      </c>
      <c r="CE763">
        <v>0</v>
      </c>
      <c r="CF763">
        <v>0</v>
      </c>
      <c r="CG763">
        <v>0</v>
      </c>
      <c r="CH763">
        <v>0</v>
      </c>
      <c r="CI763">
        <v>0</v>
      </c>
      <c r="CJ763">
        <v>0</v>
      </c>
      <c r="CK763">
        <v>0</v>
      </c>
      <c r="CL763">
        <v>0</v>
      </c>
      <c r="CM763">
        <v>0</v>
      </c>
      <c r="CN763">
        <v>0</v>
      </c>
      <c r="CO763">
        <v>0</v>
      </c>
      <c r="CP763">
        <v>0</v>
      </c>
      <c r="CQ763">
        <v>0</v>
      </c>
      <c r="CR763">
        <v>0</v>
      </c>
      <c r="CS763">
        <v>0</v>
      </c>
      <c r="CT763">
        <v>0</v>
      </c>
      <c r="CU763">
        <v>0</v>
      </c>
      <c r="CV763">
        <v>0</v>
      </c>
      <c r="CW763">
        <v>0</v>
      </c>
      <c r="CX763">
        <v>0</v>
      </c>
      <c r="CY763">
        <v>0</v>
      </c>
      <c r="CZ763">
        <v>0</v>
      </c>
      <c r="DA763">
        <v>0</v>
      </c>
      <c r="DB763">
        <v>0</v>
      </c>
      <c r="DC763">
        <v>0</v>
      </c>
      <c r="DD763">
        <v>0</v>
      </c>
      <c r="DE763">
        <v>0</v>
      </c>
      <c r="DF763">
        <v>0</v>
      </c>
      <c r="DG763">
        <v>0</v>
      </c>
      <c r="DH763">
        <v>0</v>
      </c>
      <c r="DI763">
        <v>0</v>
      </c>
      <c r="DJ763">
        <v>0</v>
      </c>
      <c r="DK763">
        <v>0</v>
      </c>
      <c r="DL763">
        <v>0</v>
      </c>
      <c r="DM763">
        <v>0</v>
      </c>
      <c r="DN763">
        <v>0</v>
      </c>
      <c r="DO763">
        <v>0</v>
      </c>
      <c r="DP763">
        <v>0</v>
      </c>
      <c r="DQ763">
        <v>0</v>
      </c>
      <c r="DR763">
        <v>0</v>
      </c>
      <c r="DS763">
        <v>0</v>
      </c>
      <c r="DT763">
        <v>0</v>
      </c>
      <c r="DU763">
        <v>0</v>
      </c>
      <c r="DV763">
        <v>0</v>
      </c>
      <c r="DW763">
        <v>0</v>
      </c>
      <c r="DX763">
        <v>0</v>
      </c>
      <c r="DY763">
        <v>0</v>
      </c>
      <c r="DZ763">
        <v>0</v>
      </c>
      <c r="EA763">
        <v>0</v>
      </c>
      <c r="EB763">
        <v>0</v>
      </c>
      <c r="EC763">
        <v>0</v>
      </c>
      <c r="EE763" s="659"/>
      <c r="EF763" t="s">
        <v>1348</v>
      </c>
      <c r="EG763">
        <v>1</v>
      </c>
      <c r="EH763">
        <v>61</v>
      </c>
      <c r="EI763" s="216" t="str">
        <f t="shared" si="16"/>
        <v>LTQ100161</v>
      </c>
      <c r="EJ763">
        <v>0</v>
      </c>
      <c r="EK763">
        <v>0</v>
      </c>
      <c r="EL763">
        <v>0</v>
      </c>
      <c r="EM763">
        <v>0</v>
      </c>
      <c r="EN763">
        <v>0</v>
      </c>
      <c r="EO763">
        <v>0</v>
      </c>
      <c r="EP763">
        <v>0</v>
      </c>
      <c r="EQ763">
        <v>0</v>
      </c>
      <c r="ER763">
        <v>0</v>
      </c>
      <c r="ES763">
        <v>0</v>
      </c>
      <c r="ET763">
        <v>0</v>
      </c>
      <c r="EU763">
        <v>0</v>
      </c>
      <c r="EV763">
        <v>0</v>
      </c>
      <c r="EW763">
        <v>0</v>
      </c>
      <c r="EX763">
        <v>0</v>
      </c>
      <c r="EY763">
        <v>0</v>
      </c>
      <c r="EZ763">
        <v>0</v>
      </c>
      <c r="FA763">
        <v>0</v>
      </c>
      <c r="FB763">
        <v>0</v>
      </c>
      <c r="FC763">
        <v>0</v>
      </c>
      <c r="FD763">
        <v>0</v>
      </c>
      <c r="FE763">
        <v>0</v>
      </c>
      <c r="FF763">
        <v>0</v>
      </c>
      <c r="FG763">
        <v>0</v>
      </c>
      <c r="FH763">
        <v>0</v>
      </c>
      <c r="FI763">
        <v>0</v>
      </c>
      <c r="FJ763">
        <v>0</v>
      </c>
      <c r="FK763">
        <v>0</v>
      </c>
      <c r="FL763">
        <v>0</v>
      </c>
      <c r="FM763">
        <v>0</v>
      </c>
      <c r="FN763">
        <v>0</v>
      </c>
      <c r="FO763">
        <v>0</v>
      </c>
      <c r="FP763">
        <v>0</v>
      </c>
      <c r="FQ763">
        <v>0</v>
      </c>
      <c r="FR763">
        <v>0</v>
      </c>
      <c r="FS763">
        <v>0</v>
      </c>
      <c r="FT763">
        <v>0</v>
      </c>
      <c r="FU763">
        <v>0</v>
      </c>
      <c r="FV763">
        <v>1707990</v>
      </c>
      <c r="FW763">
        <v>0</v>
      </c>
      <c r="FX763">
        <v>0</v>
      </c>
      <c r="FY763">
        <v>0</v>
      </c>
      <c r="FZ763">
        <v>0</v>
      </c>
      <c r="GA763">
        <v>0</v>
      </c>
      <c r="GB763">
        <v>0</v>
      </c>
      <c r="GC763">
        <v>0</v>
      </c>
      <c r="GD763">
        <v>0</v>
      </c>
      <c r="GE763">
        <v>0</v>
      </c>
      <c r="GF763">
        <v>0</v>
      </c>
      <c r="GG763">
        <v>0</v>
      </c>
      <c r="GH763">
        <v>0</v>
      </c>
      <c r="GI763">
        <v>0</v>
      </c>
      <c r="GJ763">
        <v>0</v>
      </c>
      <c r="GK763">
        <v>0</v>
      </c>
      <c r="GL763">
        <v>0</v>
      </c>
      <c r="GM763">
        <v>0</v>
      </c>
      <c r="GN763">
        <v>0</v>
      </c>
      <c r="GO763">
        <v>0</v>
      </c>
      <c r="GP763">
        <v>0</v>
      </c>
      <c r="GQ763">
        <v>0</v>
      </c>
      <c r="GR763">
        <v>0</v>
      </c>
      <c r="GS763">
        <v>0</v>
      </c>
      <c r="GT763">
        <v>0</v>
      </c>
      <c r="GU763">
        <v>0</v>
      </c>
      <c r="GV763">
        <v>0</v>
      </c>
      <c r="GW763">
        <v>0</v>
      </c>
      <c r="GX763">
        <v>0</v>
      </c>
      <c r="GY763">
        <v>0</v>
      </c>
      <c r="GZ763">
        <v>0</v>
      </c>
      <c r="HA763">
        <v>0</v>
      </c>
      <c r="HB763">
        <v>0</v>
      </c>
      <c r="HC763">
        <v>0</v>
      </c>
      <c r="HD763">
        <v>0</v>
      </c>
      <c r="HE763">
        <v>0</v>
      </c>
      <c r="HF763">
        <v>0</v>
      </c>
      <c r="HG763">
        <v>0</v>
      </c>
      <c r="HH763">
        <v>0</v>
      </c>
      <c r="HI763">
        <v>0</v>
      </c>
      <c r="HJ763">
        <v>0</v>
      </c>
      <c r="HK763">
        <v>0</v>
      </c>
      <c r="HL763">
        <v>0</v>
      </c>
      <c r="HM763">
        <v>0</v>
      </c>
      <c r="HN763">
        <v>0</v>
      </c>
      <c r="HO763">
        <v>0</v>
      </c>
      <c r="HP763">
        <v>0</v>
      </c>
      <c r="HQ763">
        <v>0</v>
      </c>
      <c r="HR763">
        <v>0</v>
      </c>
      <c r="HS763">
        <v>0</v>
      </c>
      <c r="HT763">
        <v>0</v>
      </c>
      <c r="HU763">
        <v>0</v>
      </c>
      <c r="HV763">
        <v>0</v>
      </c>
      <c r="HW763">
        <v>0</v>
      </c>
      <c r="HX763">
        <v>0</v>
      </c>
      <c r="HY763">
        <v>0</v>
      </c>
      <c r="HZ763">
        <v>0</v>
      </c>
      <c r="IA763">
        <v>0</v>
      </c>
      <c r="IB763">
        <v>0</v>
      </c>
      <c r="IC763">
        <v>0</v>
      </c>
      <c r="ID763">
        <v>0</v>
      </c>
      <c r="IE763">
        <v>0</v>
      </c>
      <c r="IF763">
        <v>0</v>
      </c>
      <c r="IG763">
        <v>0</v>
      </c>
      <c r="IH763">
        <v>0</v>
      </c>
      <c r="II763">
        <v>0</v>
      </c>
      <c r="IJ763">
        <v>0</v>
      </c>
      <c r="IK763">
        <v>0</v>
      </c>
      <c r="IL763">
        <v>0</v>
      </c>
      <c r="IM763">
        <v>0</v>
      </c>
      <c r="IN763">
        <v>0</v>
      </c>
      <c r="IO763">
        <v>0</v>
      </c>
      <c r="IP763">
        <v>0</v>
      </c>
    </row>
    <row r="764" spans="18:250" ht="16.5" hidden="1" customHeight="1">
      <c r="R764" s="659"/>
      <c r="S764" t="s">
        <v>1348</v>
      </c>
      <c r="T764">
        <v>1</v>
      </c>
      <c r="U764">
        <v>62</v>
      </c>
      <c r="V764" s="214" t="str">
        <f t="shared" si="15"/>
        <v>LTQ100162</v>
      </c>
      <c r="W764">
        <v>190821.6</v>
      </c>
      <c r="X764">
        <v>381643.2</v>
      </c>
      <c r="Y764">
        <v>572464.80000000005</v>
      </c>
      <c r="Z764">
        <v>763286.4</v>
      </c>
      <c r="AA764">
        <v>954108</v>
      </c>
      <c r="AB764">
        <v>1144929.6000000001</v>
      </c>
      <c r="AC764">
        <v>1335751.2</v>
      </c>
      <c r="AD764">
        <v>1526572.8</v>
      </c>
      <c r="AE764">
        <v>1717394.4</v>
      </c>
      <c r="AF764">
        <v>1908216</v>
      </c>
      <c r="AG764">
        <v>1908216</v>
      </c>
      <c r="AH764">
        <v>1908216</v>
      </c>
      <c r="AI764">
        <v>1908216</v>
      </c>
      <c r="AJ764">
        <v>1908216</v>
      </c>
      <c r="AK764">
        <v>1908216</v>
      </c>
      <c r="AL764">
        <v>1908216</v>
      </c>
      <c r="AM764">
        <v>1908216</v>
      </c>
      <c r="AN764">
        <v>1908216</v>
      </c>
      <c r="AO764">
        <v>1908216</v>
      </c>
      <c r="AP764">
        <v>1908216</v>
      </c>
      <c r="AQ764">
        <v>1908216</v>
      </c>
      <c r="AR764">
        <v>1908216</v>
      </c>
      <c r="AS764">
        <v>1908216</v>
      </c>
      <c r="AT764">
        <v>1908216</v>
      </c>
      <c r="AU764">
        <v>1908216</v>
      </c>
      <c r="AV764">
        <v>1908216</v>
      </c>
      <c r="AW764">
        <v>1908216</v>
      </c>
      <c r="AX764">
        <v>1908216</v>
      </c>
      <c r="AY764">
        <v>1908216</v>
      </c>
      <c r="AZ764">
        <v>1908216</v>
      </c>
      <c r="BA764">
        <v>1908216</v>
      </c>
      <c r="BB764">
        <v>1908216</v>
      </c>
      <c r="BC764">
        <v>1908216</v>
      </c>
      <c r="BD764">
        <v>1908216</v>
      </c>
      <c r="BE764">
        <v>1908216</v>
      </c>
      <c r="BF764">
        <v>1908216</v>
      </c>
      <c r="BG764">
        <v>1908216</v>
      </c>
      <c r="BH764">
        <v>1908216</v>
      </c>
      <c r="BI764">
        <v>0</v>
      </c>
      <c r="BJ764">
        <v>0</v>
      </c>
      <c r="BK764">
        <v>0</v>
      </c>
      <c r="BL764">
        <v>0</v>
      </c>
      <c r="BM764">
        <v>0</v>
      </c>
      <c r="BN764">
        <v>0</v>
      </c>
      <c r="BO764">
        <v>0</v>
      </c>
      <c r="BP764">
        <v>0</v>
      </c>
      <c r="BQ764">
        <v>0</v>
      </c>
      <c r="BR764">
        <v>0</v>
      </c>
      <c r="BS764">
        <v>0</v>
      </c>
      <c r="BT764">
        <v>0</v>
      </c>
      <c r="BU764">
        <v>0</v>
      </c>
      <c r="BV764">
        <v>0</v>
      </c>
      <c r="BW764">
        <v>0</v>
      </c>
      <c r="BX764">
        <v>0</v>
      </c>
      <c r="BY764">
        <v>0</v>
      </c>
      <c r="BZ764">
        <v>0</v>
      </c>
      <c r="CA764">
        <v>0</v>
      </c>
      <c r="CB764">
        <v>0</v>
      </c>
      <c r="CC764">
        <v>0</v>
      </c>
      <c r="CD764">
        <v>0</v>
      </c>
      <c r="CE764">
        <v>0</v>
      </c>
      <c r="CF764">
        <v>0</v>
      </c>
      <c r="CG764">
        <v>0</v>
      </c>
      <c r="CH764">
        <v>0</v>
      </c>
      <c r="CI764">
        <v>0</v>
      </c>
      <c r="CJ764">
        <v>0</v>
      </c>
      <c r="CK764">
        <v>0</v>
      </c>
      <c r="CL764">
        <v>0</v>
      </c>
      <c r="CM764">
        <v>0</v>
      </c>
      <c r="CN764">
        <v>0</v>
      </c>
      <c r="CO764">
        <v>0</v>
      </c>
      <c r="CP764">
        <v>0</v>
      </c>
      <c r="CQ764">
        <v>0</v>
      </c>
      <c r="CR764">
        <v>0</v>
      </c>
      <c r="CS764">
        <v>0</v>
      </c>
      <c r="CT764">
        <v>0</v>
      </c>
      <c r="CU764">
        <v>0</v>
      </c>
      <c r="CV764">
        <v>0</v>
      </c>
      <c r="CW764">
        <v>0</v>
      </c>
      <c r="CX764">
        <v>0</v>
      </c>
      <c r="CY764">
        <v>0</v>
      </c>
      <c r="CZ764">
        <v>0</v>
      </c>
      <c r="DA764">
        <v>0</v>
      </c>
      <c r="DB764">
        <v>0</v>
      </c>
      <c r="DC764">
        <v>0</v>
      </c>
      <c r="DD764">
        <v>0</v>
      </c>
      <c r="DE764">
        <v>0</v>
      </c>
      <c r="DF764">
        <v>0</v>
      </c>
      <c r="DG764">
        <v>0</v>
      </c>
      <c r="DH764">
        <v>0</v>
      </c>
      <c r="DI764">
        <v>0</v>
      </c>
      <c r="DJ764">
        <v>0</v>
      </c>
      <c r="DK764">
        <v>0</v>
      </c>
      <c r="DL764">
        <v>0</v>
      </c>
      <c r="DM764">
        <v>0</v>
      </c>
      <c r="DN764">
        <v>0</v>
      </c>
      <c r="DO764">
        <v>0</v>
      </c>
      <c r="DP764">
        <v>0</v>
      </c>
      <c r="DQ764">
        <v>0</v>
      </c>
      <c r="DR764">
        <v>0</v>
      </c>
      <c r="DS764">
        <v>0</v>
      </c>
      <c r="DT764">
        <v>0</v>
      </c>
      <c r="DU764">
        <v>0</v>
      </c>
      <c r="DV764">
        <v>0</v>
      </c>
      <c r="DW764">
        <v>0</v>
      </c>
      <c r="DX764">
        <v>0</v>
      </c>
      <c r="DY764">
        <v>0</v>
      </c>
      <c r="DZ764">
        <v>0</v>
      </c>
      <c r="EA764">
        <v>0</v>
      </c>
      <c r="EB764">
        <v>0</v>
      </c>
      <c r="EC764">
        <v>0</v>
      </c>
      <c r="EE764" s="659"/>
      <c r="EF764" t="s">
        <v>1348</v>
      </c>
      <c r="EG764">
        <v>1</v>
      </c>
      <c r="EH764">
        <v>62</v>
      </c>
      <c r="EI764" s="216" t="str">
        <f t="shared" si="16"/>
        <v>LTQ100162</v>
      </c>
      <c r="EJ764">
        <v>0</v>
      </c>
      <c r="EK764">
        <v>0</v>
      </c>
      <c r="EL764">
        <v>0</v>
      </c>
      <c r="EM764">
        <v>0</v>
      </c>
      <c r="EN764">
        <v>0</v>
      </c>
      <c r="EO764">
        <v>0</v>
      </c>
      <c r="EP764">
        <v>0</v>
      </c>
      <c r="EQ764">
        <v>0</v>
      </c>
      <c r="ER764">
        <v>0</v>
      </c>
      <c r="ES764">
        <v>0</v>
      </c>
      <c r="ET764">
        <v>0</v>
      </c>
      <c r="EU764">
        <v>0</v>
      </c>
      <c r="EV764">
        <v>0</v>
      </c>
      <c r="EW764">
        <v>0</v>
      </c>
      <c r="EX764">
        <v>0</v>
      </c>
      <c r="EY764">
        <v>0</v>
      </c>
      <c r="EZ764">
        <v>0</v>
      </c>
      <c r="FA764">
        <v>0</v>
      </c>
      <c r="FB764">
        <v>0</v>
      </c>
      <c r="FC764">
        <v>0</v>
      </c>
      <c r="FD764">
        <v>0</v>
      </c>
      <c r="FE764">
        <v>0</v>
      </c>
      <c r="FF764">
        <v>0</v>
      </c>
      <c r="FG764">
        <v>0</v>
      </c>
      <c r="FH764">
        <v>0</v>
      </c>
      <c r="FI764">
        <v>0</v>
      </c>
      <c r="FJ764">
        <v>0</v>
      </c>
      <c r="FK764">
        <v>0</v>
      </c>
      <c r="FL764">
        <v>0</v>
      </c>
      <c r="FM764">
        <v>0</v>
      </c>
      <c r="FN764">
        <v>0</v>
      </c>
      <c r="FO764">
        <v>0</v>
      </c>
      <c r="FP764">
        <v>0</v>
      </c>
      <c r="FQ764">
        <v>0</v>
      </c>
      <c r="FR764">
        <v>0</v>
      </c>
      <c r="FS764">
        <v>0</v>
      </c>
      <c r="FT764">
        <v>0</v>
      </c>
      <c r="FU764">
        <v>1908216</v>
      </c>
      <c r="FV764">
        <v>0</v>
      </c>
      <c r="FW764">
        <v>0</v>
      </c>
      <c r="FX764">
        <v>0</v>
      </c>
      <c r="FY764">
        <v>0</v>
      </c>
      <c r="FZ764">
        <v>0</v>
      </c>
      <c r="GA764">
        <v>0</v>
      </c>
      <c r="GB764">
        <v>0</v>
      </c>
      <c r="GC764">
        <v>0</v>
      </c>
      <c r="GD764">
        <v>0</v>
      </c>
      <c r="GE764">
        <v>0</v>
      </c>
      <c r="GF764">
        <v>0</v>
      </c>
      <c r="GG764">
        <v>0</v>
      </c>
      <c r="GH764">
        <v>0</v>
      </c>
      <c r="GI764">
        <v>0</v>
      </c>
      <c r="GJ764">
        <v>0</v>
      </c>
      <c r="GK764">
        <v>0</v>
      </c>
      <c r="GL764">
        <v>0</v>
      </c>
      <c r="GM764">
        <v>0</v>
      </c>
      <c r="GN764">
        <v>0</v>
      </c>
      <c r="GO764">
        <v>0</v>
      </c>
      <c r="GP764">
        <v>0</v>
      </c>
      <c r="GQ764">
        <v>0</v>
      </c>
      <c r="GR764">
        <v>0</v>
      </c>
      <c r="GS764">
        <v>0</v>
      </c>
      <c r="GT764">
        <v>0</v>
      </c>
      <c r="GU764">
        <v>0</v>
      </c>
      <c r="GV764">
        <v>0</v>
      </c>
      <c r="GW764">
        <v>0</v>
      </c>
      <c r="GX764">
        <v>0</v>
      </c>
      <c r="GY764">
        <v>0</v>
      </c>
      <c r="GZ764">
        <v>0</v>
      </c>
      <c r="HA764">
        <v>0</v>
      </c>
      <c r="HB764">
        <v>0</v>
      </c>
      <c r="HC764">
        <v>0</v>
      </c>
      <c r="HD764">
        <v>0</v>
      </c>
      <c r="HE764">
        <v>0</v>
      </c>
      <c r="HF764">
        <v>0</v>
      </c>
      <c r="HG764">
        <v>0</v>
      </c>
      <c r="HH764">
        <v>0</v>
      </c>
      <c r="HI764">
        <v>0</v>
      </c>
      <c r="HJ764">
        <v>0</v>
      </c>
      <c r="HK764">
        <v>0</v>
      </c>
      <c r="HL764">
        <v>0</v>
      </c>
      <c r="HM764">
        <v>0</v>
      </c>
      <c r="HN764">
        <v>0</v>
      </c>
      <c r="HO764">
        <v>0</v>
      </c>
      <c r="HP764">
        <v>0</v>
      </c>
      <c r="HQ764">
        <v>0</v>
      </c>
      <c r="HR764">
        <v>0</v>
      </c>
      <c r="HS764">
        <v>0</v>
      </c>
      <c r="HT764">
        <v>0</v>
      </c>
      <c r="HU764">
        <v>0</v>
      </c>
      <c r="HV764">
        <v>0</v>
      </c>
      <c r="HW764">
        <v>0</v>
      </c>
      <c r="HX764">
        <v>0</v>
      </c>
      <c r="HY764">
        <v>0</v>
      </c>
      <c r="HZ764">
        <v>0</v>
      </c>
      <c r="IA764">
        <v>0</v>
      </c>
      <c r="IB764">
        <v>0</v>
      </c>
      <c r="IC764">
        <v>0</v>
      </c>
      <c r="ID764">
        <v>0</v>
      </c>
      <c r="IE764">
        <v>0</v>
      </c>
      <c r="IF764">
        <v>0</v>
      </c>
      <c r="IG764">
        <v>0</v>
      </c>
      <c r="IH764">
        <v>0</v>
      </c>
      <c r="II764">
        <v>0</v>
      </c>
      <c r="IJ764">
        <v>0</v>
      </c>
      <c r="IK764">
        <v>0</v>
      </c>
      <c r="IL764">
        <v>0</v>
      </c>
      <c r="IM764">
        <v>0</v>
      </c>
      <c r="IN764">
        <v>0</v>
      </c>
      <c r="IO764">
        <v>0</v>
      </c>
      <c r="IP764">
        <v>0</v>
      </c>
    </row>
    <row r="765" spans="18:250" ht="16.5" hidden="1" customHeight="1">
      <c r="R765" s="659"/>
      <c r="S765" t="s">
        <v>1348</v>
      </c>
      <c r="T765">
        <v>1</v>
      </c>
      <c r="U765">
        <v>63</v>
      </c>
      <c r="V765" s="214" t="str">
        <f t="shared" si="15"/>
        <v>LTQ100163</v>
      </c>
      <c r="W765">
        <v>211048.2</v>
      </c>
      <c r="X765">
        <v>422096.4</v>
      </c>
      <c r="Y765">
        <v>633144.6</v>
      </c>
      <c r="Z765">
        <v>844192.8</v>
      </c>
      <c r="AA765">
        <v>1055241</v>
      </c>
      <c r="AB765">
        <v>1266289.2</v>
      </c>
      <c r="AC765">
        <v>1477337.4</v>
      </c>
      <c r="AD765">
        <v>1688385.6</v>
      </c>
      <c r="AE765">
        <v>1899433.8</v>
      </c>
      <c r="AF765">
        <v>2110482</v>
      </c>
      <c r="AG765">
        <v>2110482</v>
      </c>
      <c r="AH765">
        <v>2110482</v>
      </c>
      <c r="AI765">
        <v>2110482</v>
      </c>
      <c r="AJ765">
        <v>2110482</v>
      </c>
      <c r="AK765">
        <v>2110482</v>
      </c>
      <c r="AL765">
        <v>2110482</v>
      </c>
      <c r="AM765">
        <v>2110482</v>
      </c>
      <c r="AN765">
        <v>2110482</v>
      </c>
      <c r="AO765">
        <v>2110482</v>
      </c>
      <c r="AP765">
        <v>2110482</v>
      </c>
      <c r="AQ765">
        <v>2110482</v>
      </c>
      <c r="AR765">
        <v>2110482</v>
      </c>
      <c r="AS765">
        <v>2110482</v>
      </c>
      <c r="AT765">
        <v>2110482</v>
      </c>
      <c r="AU765">
        <v>2110482</v>
      </c>
      <c r="AV765">
        <v>2110482</v>
      </c>
      <c r="AW765">
        <v>2110482</v>
      </c>
      <c r="AX765">
        <v>2110482</v>
      </c>
      <c r="AY765">
        <v>2110482</v>
      </c>
      <c r="AZ765">
        <v>2110482</v>
      </c>
      <c r="BA765">
        <v>2110482</v>
      </c>
      <c r="BB765">
        <v>2110482</v>
      </c>
      <c r="BC765">
        <v>2110482</v>
      </c>
      <c r="BD765">
        <v>2110482</v>
      </c>
      <c r="BE765">
        <v>2110482</v>
      </c>
      <c r="BF765">
        <v>2110482</v>
      </c>
      <c r="BG765">
        <v>2110482</v>
      </c>
      <c r="BH765">
        <v>0</v>
      </c>
      <c r="BI765">
        <v>0</v>
      </c>
      <c r="BJ765">
        <v>0</v>
      </c>
      <c r="BK765">
        <v>0</v>
      </c>
      <c r="BL765">
        <v>0</v>
      </c>
      <c r="BM765">
        <v>0</v>
      </c>
      <c r="BN765">
        <v>0</v>
      </c>
      <c r="BO765">
        <v>0</v>
      </c>
      <c r="BP765">
        <v>0</v>
      </c>
      <c r="BQ765">
        <v>0</v>
      </c>
      <c r="BR765">
        <v>0</v>
      </c>
      <c r="BS765">
        <v>0</v>
      </c>
      <c r="BT765">
        <v>0</v>
      </c>
      <c r="BU765">
        <v>0</v>
      </c>
      <c r="BV765">
        <v>0</v>
      </c>
      <c r="BW765">
        <v>0</v>
      </c>
      <c r="BX765">
        <v>0</v>
      </c>
      <c r="BY765">
        <v>0</v>
      </c>
      <c r="BZ765">
        <v>0</v>
      </c>
      <c r="CA765">
        <v>0</v>
      </c>
      <c r="CB765">
        <v>0</v>
      </c>
      <c r="CC765">
        <v>0</v>
      </c>
      <c r="CD765">
        <v>0</v>
      </c>
      <c r="CE765">
        <v>0</v>
      </c>
      <c r="CF765">
        <v>0</v>
      </c>
      <c r="CG765">
        <v>0</v>
      </c>
      <c r="CH765">
        <v>0</v>
      </c>
      <c r="CI765">
        <v>0</v>
      </c>
      <c r="CJ765">
        <v>0</v>
      </c>
      <c r="CK765">
        <v>0</v>
      </c>
      <c r="CL765">
        <v>0</v>
      </c>
      <c r="CM765">
        <v>0</v>
      </c>
      <c r="CN765">
        <v>0</v>
      </c>
      <c r="CO765">
        <v>0</v>
      </c>
      <c r="CP765">
        <v>0</v>
      </c>
      <c r="CQ765">
        <v>0</v>
      </c>
      <c r="CR765">
        <v>0</v>
      </c>
      <c r="CS765">
        <v>0</v>
      </c>
      <c r="CT765">
        <v>0</v>
      </c>
      <c r="CU765">
        <v>0</v>
      </c>
      <c r="CV765">
        <v>0</v>
      </c>
      <c r="CW765">
        <v>0</v>
      </c>
      <c r="CX765">
        <v>0</v>
      </c>
      <c r="CY765">
        <v>0</v>
      </c>
      <c r="CZ765">
        <v>0</v>
      </c>
      <c r="DA765">
        <v>0</v>
      </c>
      <c r="DB765">
        <v>0</v>
      </c>
      <c r="DC765">
        <v>0</v>
      </c>
      <c r="DD765">
        <v>0</v>
      </c>
      <c r="DE765">
        <v>0</v>
      </c>
      <c r="DF765">
        <v>0</v>
      </c>
      <c r="DG765">
        <v>0</v>
      </c>
      <c r="DH765">
        <v>0</v>
      </c>
      <c r="DI765">
        <v>0</v>
      </c>
      <c r="DJ765">
        <v>0</v>
      </c>
      <c r="DK765">
        <v>0</v>
      </c>
      <c r="DL765">
        <v>0</v>
      </c>
      <c r="DM765">
        <v>0</v>
      </c>
      <c r="DN765">
        <v>0</v>
      </c>
      <c r="DO765">
        <v>0</v>
      </c>
      <c r="DP765">
        <v>0</v>
      </c>
      <c r="DQ765">
        <v>0</v>
      </c>
      <c r="DR765">
        <v>0</v>
      </c>
      <c r="DS765">
        <v>0</v>
      </c>
      <c r="DT765">
        <v>0</v>
      </c>
      <c r="DU765">
        <v>0</v>
      </c>
      <c r="DV765">
        <v>0</v>
      </c>
      <c r="DW765">
        <v>0</v>
      </c>
      <c r="DX765">
        <v>0</v>
      </c>
      <c r="DY765">
        <v>0</v>
      </c>
      <c r="DZ765">
        <v>0</v>
      </c>
      <c r="EA765">
        <v>0</v>
      </c>
      <c r="EB765">
        <v>0</v>
      </c>
      <c r="EC765">
        <v>0</v>
      </c>
      <c r="EE765" s="659"/>
      <c r="EF765" t="s">
        <v>1348</v>
      </c>
      <c r="EG765">
        <v>1</v>
      </c>
      <c r="EH765">
        <v>63</v>
      </c>
      <c r="EI765" s="216" t="str">
        <f t="shared" si="16"/>
        <v>LTQ100163</v>
      </c>
      <c r="EJ765">
        <v>0</v>
      </c>
      <c r="EK765">
        <v>0</v>
      </c>
      <c r="EL765">
        <v>0</v>
      </c>
      <c r="EM765">
        <v>0</v>
      </c>
      <c r="EN765">
        <v>0</v>
      </c>
      <c r="EO765">
        <v>0</v>
      </c>
      <c r="EP765">
        <v>0</v>
      </c>
      <c r="EQ765">
        <v>0</v>
      </c>
      <c r="ER765">
        <v>0</v>
      </c>
      <c r="ES765">
        <v>0</v>
      </c>
      <c r="ET765">
        <v>0</v>
      </c>
      <c r="EU765">
        <v>0</v>
      </c>
      <c r="EV765">
        <v>0</v>
      </c>
      <c r="EW765">
        <v>0</v>
      </c>
      <c r="EX765">
        <v>0</v>
      </c>
      <c r="EY765">
        <v>0</v>
      </c>
      <c r="EZ765">
        <v>0</v>
      </c>
      <c r="FA765">
        <v>0</v>
      </c>
      <c r="FB765">
        <v>0</v>
      </c>
      <c r="FC765">
        <v>0</v>
      </c>
      <c r="FD765">
        <v>0</v>
      </c>
      <c r="FE765">
        <v>0</v>
      </c>
      <c r="FF765">
        <v>0</v>
      </c>
      <c r="FG765">
        <v>0</v>
      </c>
      <c r="FH765">
        <v>0</v>
      </c>
      <c r="FI765">
        <v>0</v>
      </c>
      <c r="FJ765">
        <v>0</v>
      </c>
      <c r="FK765">
        <v>0</v>
      </c>
      <c r="FL765">
        <v>0</v>
      </c>
      <c r="FM765">
        <v>0</v>
      </c>
      <c r="FN765">
        <v>0</v>
      </c>
      <c r="FO765">
        <v>0</v>
      </c>
      <c r="FP765">
        <v>0</v>
      </c>
      <c r="FQ765">
        <v>0</v>
      </c>
      <c r="FR765">
        <v>0</v>
      </c>
      <c r="FS765">
        <v>0</v>
      </c>
      <c r="FT765">
        <v>2110482</v>
      </c>
      <c r="FU765">
        <v>0</v>
      </c>
      <c r="FV765">
        <v>0</v>
      </c>
      <c r="FW765">
        <v>0</v>
      </c>
      <c r="FX765">
        <v>0</v>
      </c>
      <c r="FY765">
        <v>0</v>
      </c>
      <c r="FZ765">
        <v>0</v>
      </c>
      <c r="GA765">
        <v>0</v>
      </c>
      <c r="GB765">
        <v>0</v>
      </c>
      <c r="GC765">
        <v>0</v>
      </c>
      <c r="GD765">
        <v>0</v>
      </c>
      <c r="GE765">
        <v>0</v>
      </c>
      <c r="GF765">
        <v>0</v>
      </c>
      <c r="GG765">
        <v>0</v>
      </c>
      <c r="GH765">
        <v>0</v>
      </c>
      <c r="GI765">
        <v>0</v>
      </c>
      <c r="GJ765">
        <v>0</v>
      </c>
      <c r="GK765">
        <v>0</v>
      </c>
      <c r="GL765">
        <v>0</v>
      </c>
      <c r="GM765">
        <v>0</v>
      </c>
      <c r="GN765">
        <v>0</v>
      </c>
      <c r="GO765">
        <v>0</v>
      </c>
      <c r="GP765">
        <v>0</v>
      </c>
      <c r="GQ765">
        <v>0</v>
      </c>
      <c r="GR765">
        <v>0</v>
      </c>
      <c r="GS765">
        <v>0</v>
      </c>
      <c r="GT765">
        <v>0</v>
      </c>
      <c r="GU765">
        <v>0</v>
      </c>
      <c r="GV765">
        <v>0</v>
      </c>
      <c r="GW765">
        <v>0</v>
      </c>
      <c r="GX765">
        <v>0</v>
      </c>
      <c r="GY765">
        <v>0</v>
      </c>
      <c r="GZ765">
        <v>0</v>
      </c>
      <c r="HA765">
        <v>0</v>
      </c>
      <c r="HB765">
        <v>0</v>
      </c>
      <c r="HC765">
        <v>0</v>
      </c>
      <c r="HD765">
        <v>0</v>
      </c>
      <c r="HE765">
        <v>0</v>
      </c>
      <c r="HF765">
        <v>0</v>
      </c>
      <c r="HG765">
        <v>0</v>
      </c>
      <c r="HH765">
        <v>0</v>
      </c>
      <c r="HI765">
        <v>0</v>
      </c>
      <c r="HJ765">
        <v>0</v>
      </c>
      <c r="HK765">
        <v>0</v>
      </c>
      <c r="HL765">
        <v>0</v>
      </c>
      <c r="HM765">
        <v>0</v>
      </c>
      <c r="HN765">
        <v>0</v>
      </c>
      <c r="HO765">
        <v>0</v>
      </c>
      <c r="HP765">
        <v>0</v>
      </c>
      <c r="HQ765">
        <v>0</v>
      </c>
      <c r="HR765">
        <v>0</v>
      </c>
      <c r="HS765">
        <v>0</v>
      </c>
      <c r="HT765">
        <v>0</v>
      </c>
      <c r="HU765">
        <v>0</v>
      </c>
      <c r="HV765">
        <v>0</v>
      </c>
      <c r="HW765">
        <v>0</v>
      </c>
      <c r="HX765">
        <v>0</v>
      </c>
      <c r="HY765">
        <v>0</v>
      </c>
      <c r="HZ765">
        <v>0</v>
      </c>
      <c r="IA765">
        <v>0</v>
      </c>
      <c r="IB765">
        <v>0</v>
      </c>
      <c r="IC765">
        <v>0</v>
      </c>
      <c r="ID765">
        <v>0</v>
      </c>
      <c r="IE765">
        <v>0</v>
      </c>
      <c r="IF765">
        <v>0</v>
      </c>
      <c r="IG765">
        <v>0</v>
      </c>
      <c r="IH765">
        <v>0</v>
      </c>
      <c r="II765">
        <v>0</v>
      </c>
      <c r="IJ765">
        <v>0</v>
      </c>
      <c r="IK765">
        <v>0</v>
      </c>
      <c r="IL765">
        <v>0</v>
      </c>
      <c r="IM765">
        <v>0</v>
      </c>
      <c r="IN765">
        <v>0</v>
      </c>
      <c r="IO765">
        <v>0</v>
      </c>
      <c r="IP765">
        <v>0</v>
      </c>
    </row>
    <row r="766" spans="18:250" ht="16.5" hidden="1" customHeight="1">
      <c r="R766" s="659"/>
      <c r="S766" t="s">
        <v>1348</v>
      </c>
      <c r="T766">
        <v>1</v>
      </c>
      <c r="U766">
        <v>64</v>
      </c>
      <c r="V766" s="214" t="str">
        <f t="shared" si="15"/>
        <v>LTQ100164</v>
      </c>
      <c r="W766">
        <v>231101.4</v>
      </c>
      <c r="X766">
        <v>462202.8</v>
      </c>
      <c r="Y766">
        <v>693304.2</v>
      </c>
      <c r="Z766">
        <v>924405.6</v>
      </c>
      <c r="AA766">
        <v>1155507</v>
      </c>
      <c r="AB766">
        <v>1386608.4</v>
      </c>
      <c r="AC766">
        <v>1617709.8</v>
      </c>
      <c r="AD766">
        <v>1848811.2</v>
      </c>
      <c r="AE766">
        <v>2079912.6</v>
      </c>
      <c r="AF766">
        <v>2311014</v>
      </c>
      <c r="AG766">
        <v>2311014</v>
      </c>
      <c r="AH766">
        <v>2311014</v>
      </c>
      <c r="AI766">
        <v>2311014</v>
      </c>
      <c r="AJ766">
        <v>2311014</v>
      </c>
      <c r="AK766">
        <v>2311014</v>
      </c>
      <c r="AL766">
        <v>2311014</v>
      </c>
      <c r="AM766">
        <v>2311014</v>
      </c>
      <c r="AN766">
        <v>2311014</v>
      </c>
      <c r="AO766">
        <v>2311014</v>
      </c>
      <c r="AP766">
        <v>2311014</v>
      </c>
      <c r="AQ766">
        <v>2311014</v>
      </c>
      <c r="AR766">
        <v>2311014</v>
      </c>
      <c r="AS766">
        <v>2311014</v>
      </c>
      <c r="AT766">
        <v>2311014</v>
      </c>
      <c r="AU766">
        <v>2311014</v>
      </c>
      <c r="AV766">
        <v>2311014</v>
      </c>
      <c r="AW766">
        <v>2311014</v>
      </c>
      <c r="AX766">
        <v>2311014</v>
      </c>
      <c r="AY766">
        <v>2311014</v>
      </c>
      <c r="AZ766">
        <v>2311014</v>
      </c>
      <c r="BA766">
        <v>2311014</v>
      </c>
      <c r="BB766">
        <v>2311014</v>
      </c>
      <c r="BC766">
        <v>2311014</v>
      </c>
      <c r="BD766">
        <v>2311014</v>
      </c>
      <c r="BE766">
        <v>2311014</v>
      </c>
      <c r="BF766">
        <v>2311014</v>
      </c>
      <c r="BG766">
        <v>0</v>
      </c>
      <c r="BH766">
        <v>0</v>
      </c>
      <c r="BI766">
        <v>0</v>
      </c>
      <c r="BJ766">
        <v>0</v>
      </c>
      <c r="BK766">
        <v>0</v>
      </c>
      <c r="BL766">
        <v>0</v>
      </c>
      <c r="BM766">
        <v>0</v>
      </c>
      <c r="BN766">
        <v>0</v>
      </c>
      <c r="BO766">
        <v>0</v>
      </c>
      <c r="BP766">
        <v>0</v>
      </c>
      <c r="BQ766">
        <v>0</v>
      </c>
      <c r="BR766">
        <v>0</v>
      </c>
      <c r="BS766">
        <v>0</v>
      </c>
      <c r="BT766">
        <v>0</v>
      </c>
      <c r="BU766">
        <v>0</v>
      </c>
      <c r="BV766">
        <v>0</v>
      </c>
      <c r="BW766">
        <v>0</v>
      </c>
      <c r="BX766">
        <v>0</v>
      </c>
      <c r="BY766">
        <v>0</v>
      </c>
      <c r="BZ766">
        <v>0</v>
      </c>
      <c r="CA766">
        <v>0</v>
      </c>
      <c r="CB766">
        <v>0</v>
      </c>
      <c r="CC766">
        <v>0</v>
      </c>
      <c r="CD766">
        <v>0</v>
      </c>
      <c r="CE766">
        <v>0</v>
      </c>
      <c r="CF766">
        <v>0</v>
      </c>
      <c r="CG766">
        <v>0</v>
      </c>
      <c r="CH766">
        <v>0</v>
      </c>
      <c r="CI766">
        <v>0</v>
      </c>
      <c r="CJ766">
        <v>0</v>
      </c>
      <c r="CK766">
        <v>0</v>
      </c>
      <c r="CL766">
        <v>0</v>
      </c>
      <c r="CM766">
        <v>0</v>
      </c>
      <c r="CN766">
        <v>0</v>
      </c>
      <c r="CO766">
        <v>0</v>
      </c>
      <c r="CP766">
        <v>0</v>
      </c>
      <c r="CQ766">
        <v>0</v>
      </c>
      <c r="CR766">
        <v>0</v>
      </c>
      <c r="CS766">
        <v>0</v>
      </c>
      <c r="CT766">
        <v>0</v>
      </c>
      <c r="CU766">
        <v>0</v>
      </c>
      <c r="CV766">
        <v>0</v>
      </c>
      <c r="CW766">
        <v>0</v>
      </c>
      <c r="CX766">
        <v>0</v>
      </c>
      <c r="CY766">
        <v>0</v>
      </c>
      <c r="CZ766">
        <v>0</v>
      </c>
      <c r="DA766">
        <v>0</v>
      </c>
      <c r="DB766">
        <v>0</v>
      </c>
      <c r="DC766">
        <v>0</v>
      </c>
      <c r="DD766">
        <v>0</v>
      </c>
      <c r="DE766">
        <v>0</v>
      </c>
      <c r="DF766">
        <v>0</v>
      </c>
      <c r="DG766">
        <v>0</v>
      </c>
      <c r="DH766">
        <v>0</v>
      </c>
      <c r="DI766">
        <v>0</v>
      </c>
      <c r="DJ766">
        <v>0</v>
      </c>
      <c r="DK766">
        <v>0</v>
      </c>
      <c r="DL766">
        <v>0</v>
      </c>
      <c r="DM766">
        <v>0</v>
      </c>
      <c r="DN766">
        <v>0</v>
      </c>
      <c r="DO766">
        <v>0</v>
      </c>
      <c r="DP766">
        <v>0</v>
      </c>
      <c r="DQ766">
        <v>0</v>
      </c>
      <c r="DR766">
        <v>0</v>
      </c>
      <c r="DS766">
        <v>0</v>
      </c>
      <c r="DT766">
        <v>0</v>
      </c>
      <c r="DU766">
        <v>0</v>
      </c>
      <c r="DV766">
        <v>0</v>
      </c>
      <c r="DW766">
        <v>0</v>
      </c>
      <c r="DX766">
        <v>0</v>
      </c>
      <c r="DY766">
        <v>0</v>
      </c>
      <c r="DZ766">
        <v>0</v>
      </c>
      <c r="EA766">
        <v>0</v>
      </c>
      <c r="EB766">
        <v>0</v>
      </c>
      <c r="EC766">
        <v>0</v>
      </c>
      <c r="EE766" s="659"/>
      <c r="EF766" t="s">
        <v>1348</v>
      </c>
      <c r="EG766">
        <v>1</v>
      </c>
      <c r="EH766">
        <v>64</v>
      </c>
      <c r="EI766" s="216" t="str">
        <f t="shared" si="16"/>
        <v>LTQ100164</v>
      </c>
      <c r="EJ766">
        <v>0</v>
      </c>
      <c r="EK766">
        <v>0</v>
      </c>
      <c r="EL766">
        <v>0</v>
      </c>
      <c r="EM766">
        <v>0</v>
      </c>
      <c r="EN766">
        <v>0</v>
      </c>
      <c r="EO766">
        <v>0</v>
      </c>
      <c r="EP766">
        <v>0</v>
      </c>
      <c r="EQ766">
        <v>0</v>
      </c>
      <c r="ER766">
        <v>0</v>
      </c>
      <c r="ES766">
        <v>0</v>
      </c>
      <c r="ET766">
        <v>0</v>
      </c>
      <c r="EU766">
        <v>0</v>
      </c>
      <c r="EV766">
        <v>0</v>
      </c>
      <c r="EW766">
        <v>0</v>
      </c>
      <c r="EX766">
        <v>0</v>
      </c>
      <c r="EY766">
        <v>0</v>
      </c>
      <c r="EZ766">
        <v>0</v>
      </c>
      <c r="FA766">
        <v>0</v>
      </c>
      <c r="FB766">
        <v>0</v>
      </c>
      <c r="FC766">
        <v>0</v>
      </c>
      <c r="FD766">
        <v>0</v>
      </c>
      <c r="FE766">
        <v>0</v>
      </c>
      <c r="FF766">
        <v>0</v>
      </c>
      <c r="FG766">
        <v>0</v>
      </c>
      <c r="FH766">
        <v>0</v>
      </c>
      <c r="FI766">
        <v>0</v>
      </c>
      <c r="FJ766">
        <v>0</v>
      </c>
      <c r="FK766">
        <v>0</v>
      </c>
      <c r="FL766">
        <v>0</v>
      </c>
      <c r="FM766">
        <v>0</v>
      </c>
      <c r="FN766">
        <v>0</v>
      </c>
      <c r="FO766">
        <v>0</v>
      </c>
      <c r="FP766">
        <v>0</v>
      </c>
      <c r="FQ766">
        <v>0</v>
      </c>
      <c r="FR766">
        <v>0</v>
      </c>
      <c r="FS766">
        <v>2311014</v>
      </c>
      <c r="FT766">
        <v>0</v>
      </c>
      <c r="FU766">
        <v>0</v>
      </c>
      <c r="FV766">
        <v>0</v>
      </c>
      <c r="FW766">
        <v>0</v>
      </c>
      <c r="FX766">
        <v>0</v>
      </c>
      <c r="FY766">
        <v>0</v>
      </c>
      <c r="FZ766">
        <v>0</v>
      </c>
      <c r="GA766">
        <v>0</v>
      </c>
      <c r="GB766">
        <v>0</v>
      </c>
      <c r="GC766">
        <v>0</v>
      </c>
      <c r="GD766">
        <v>0</v>
      </c>
      <c r="GE766">
        <v>0</v>
      </c>
      <c r="GF766">
        <v>0</v>
      </c>
      <c r="GG766">
        <v>0</v>
      </c>
      <c r="GH766">
        <v>0</v>
      </c>
      <c r="GI766">
        <v>0</v>
      </c>
      <c r="GJ766">
        <v>0</v>
      </c>
      <c r="GK766">
        <v>0</v>
      </c>
      <c r="GL766">
        <v>0</v>
      </c>
      <c r="GM766">
        <v>0</v>
      </c>
      <c r="GN766">
        <v>0</v>
      </c>
      <c r="GO766">
        <v>0</v>
      </c>
      <c r="GP766">
        <v>0</v>
      </c>
      <c r="GQ766">
        <v>0</v>
      </c>
      <c r="GR766">
        <v>0</v>
      </c>
      <c r="GS766">
        <v>0</v>
      </c>
      <c r="GT766">
        <v>0</v>
      </c>
      <c r="GU766">
        <v>0</v>
      </c>
      <c r="GV766">
        <v>0</v>
      </c>
      <c r="GW766">
        <v>0</v>
      </c>
      <c r="GX766">
        <v>0</v>
      </c>
      <c r="GY766">
        <v>0</v>
      </c>
      <c r="GZ766">
        <v>0</v>
      </c>
      <c r="HA766">
        <v>0</v>
      </c>
      <c r="HB766">
        <v>0</v>
      </c>
      <c r="HC766">
        <v>0</v>
      </c>
      <c r="HD766">
        <v>0</v>
      </c>
      <c r="HE766">
        <v>0</v>
      </c>
      <c r="HF766">
        <v>0</v>
      </c>
      <c r="HG766">
        <v>0</v>
      </c>
      <c r="HH766">
        <v>0</v>
      </c>
      <c r="HI766">
        <v>0</v>
      </c>
      <c r="HJ766">
        <v>0</v>
      </c>
      <c r="HK766">
        <v>0</v>
      </c>
      <c r="HL766">
        <v>0</v>
      </c>
      <c r="HM766">
        <v>0</v>
      </c>
      <c r="HN766">
        <v>0</v>
      </c>
      <c r="HO766">
        <v>0</v>
      </c>
      <c r="HP766">
        <v>0</v>
      </c>
      <c r="HQ766">
        <v>0</v>
      </c>
      <c r="HR766">
        <v>0</v>
      </c>
      <c r="HS766">
        <v>0</v>
      </c>
      <c r="HT766">
        <v>0</v>
      </c>
      <c r="HU766">
        <v>0</v>
      </c>
      <c r="HV766">
        <v>0</v>
      </c>
      <c r="HW766">
        <v>0</v>
      </c>
      <c r="HX766">
        <v>0</v>
      </c>
      <c r="HY766">
        <v>0</v>
      </c>
      <c r="HZ766">
        <v>0</v>
      </c>
      <c r="IA766">
        <v>0</v>
      </c>
      <c r="IB766">
        <v>0</v>
      </c>
      <c r="IC766">
        <v>0</v>
      </c>
      <c r="ID766">
        <v>0</v>
      </c>
      <c r="IE766">
        <v>0</v>
      </c>
      <c r="IF766">
        <v>0</v>
      </c>
      <c r="IG766">
        <v>0</v>
      </c>
      <c r="IH766">
        <v>0</v>
      </c>
      <c r="II766">
        <v>0</v>
      </c>
      <c r="IJ766">
        <v>0</v>
      </c>
      <c r="IK766">
        <v>0</v>
      </c>
      <c r="IL766">
        <v>0</v>
      </c>
      <c r="IM766">
        <v>0</v>
      </c>
      <c r="IN766">
        <v>0</v>
      </c>
      <c r="IO766">
        <v>0</v>
      </c>
      <c r="IP766">
        <v>0</v>
      </c>
    </row>
    <row r="767" spans="18:250" ht="16.5" hidden="1" customHeight="1">
      <c r="R767" s="659"/>
      <c r="S767" t="s">
        <v>1348</v>
      </c>
      <c r="T767">
        <v>1</v>
      </c>
      <c r="U767">
        <v>65</v>
      </c>
      <c r="V767" s="214" t="str">
        <f t="shared" si="15"/>
        <v>LTQ100165</v>
      </c>
      <c r="W767">
        <v>251195.4</v>
      </c>
      <c r="X767">
        <v>502390.8</v>
      </c>
      <c r="Y767">
        <v>753586.2</v>
      </c>
      <c r="Z767">
        <v>1004781.6</v>
      </c>
      <c r="AA767">
        <v>1255977</v>
      </c>
      <c r="AB767">
        <v>1507172.4</v>
      </c>
      <c r="AC767">
        <v>1758367.8</v>
      </c>
      <c r="AD767">
        <v>2009563.2</v>
      </c>
      <c r="AE767">
        <v>2260758.6</v>
      </c>
      <c r="AF767">
        <v>2511954</v>
      </c>
      <c r="AG767">
        <v>2511954</v>
      </c>
      <c r="AH767">
        <v>2511954</v>
      </c>
      <c r="AI767">
        <v>2511954</v>
      </c>
      <c r="AJ767">
        <v>2511954</v>
      </c>
      <c r="AK767">
        <v>2511954</v>
      </c>
      <c r="AL767">
        <v>2511954</v>
      </c>
      <c r="AM767">
        <v>2511954</v>
      </c>
      <c r="AN767">
        <v>2511954</v>
      </c>
      <c r="AO767">
        <v>2511954</v>
      </c>
      <c r="AP767">
        <v>2511954</v>
      </c>
      <c r="AQ767">
        <v>2511954</v>
      </c>
      <c r="AR767">
        <v>2511954</v>
      </c>
      <c r="AS767">
        <v>2511954</v>
      </c>
      <c r="AT767">
        <v>2511954</v>
      </c>
      <c r="AU767">
        <v>2511954</v>
      </c>
      <c r="AV767">
        <v>2511954</v>
      </c>
      <c r="AW767">
        <v>2511954</v>
      </c>
      <c r="AX767">
        <v>2511954</v>
      </c>
      <c r="AY767">
        <v>2511954</v>
      </c>
      <c r="AZ767">
        <v>2511954</v>
      </c>
      <c r="BA767">
        <v>2511954</v>
      </c>
      <c r="BB767">
        <v>2511954</v>
      </c>
      <c r="BC767">
        <v>2511954</v>
      </c>
      <c r="BD767">
        <v>2511954</v>
      </c>
      <c r="BE767">
        <v>2511954</v>
      </c>
      <c r="BF767">
        <v>0</v>
      </c>
      <c r="BG767">
        <v>0</v>
      </c>
      <c r="BH767">
        <v>0</v>
      </c>
      <c r="BI767">
        <v>0</v>
      </c>
      <c r="BJ767">
        <v>0</v>
      </c>
      <c r="BK767">
        <v>0</v>
      </c>
      <c r="BL767">
        <v>0</v>
      </c>
      <c r="BM767">
        <v>0</v>
      </c>
      <c r="BN767">
        <v>0</v>
      </c>
      <c r="BO767">
        <v>0</v>
      </c>
      <c r="BP767">
        <v>0</v>
      </c>
      <c r="BQ767">
        <v>0</v>
      </c>
      <c r="BR767">
        <v>0</v>
      </c>
      <c r="BS767">
        <v>0</v>
      </c>
      <c r="BT767">
        <v>0</v>
      </c>
      <c r="BU767">
        <v>0</v>
      </c>
      <c r="BV767">
        <v>0</v>
      </c>
      <c r="BW767">
        <v>0</v>
      </c>
      <c r="BX767">
        <v>0</v>
      </c>
      <c r="BY767">
        <v>0</v>
      </c>
      <c r="BZ767">
        <v>0</v>
      </c>
      <c r="CA767">
        <v>0</v>
      </c>
      <c r="CB767">
        <v>0</v>
      </c>
      <c r="CC767">
        <v>0</v>
      </c>
      <c r="CD767">
        <v>0</v>
      </c>
      <c r="CE767">
        <v>0</v>
      </c>
      <c r="CF767">
        <v>0</v>
      </c>
      <c r="CG767">
        <v>0</v>
      </c>
      <c r="CH767">
        <v>0</v>
      </c>
      <c r="CI767">
        <v>0</v>
      </c>
      <c r="CJ767">
        <v>0</v>
      </c>
      <c r="CK767">
        <v>0</v>
      </c>
      <c r="CL767">
        <v>0</v>
      </c>
      <c r="CM767">
        <v>0</v>
      </c>
      <c r="CN767">
        <v>0</v>
      </c>
      <c r="CO767">
        <v>0</v>
      </c>
      <c r="CP767">
        <v>0</v>
      </c>
      <c r="CQ767">
        <v>0</v>
      </c>
      <c r="CR767">
        <v>0</v>
      </c>
      <c r="CS767">
        <v>0</v>
      </c>
      <c r="CT767">
        <v>0</v>
      </c>
      <c r="CU767">
        <v>0</v>
      </c>
      <c r="CV767">
        <v>0</v>
      </c>
      <c r="CW767">
        <v>0</v>
      </c>
      <c r="CX767">
        <v>0</v>
      </c>
      <c r="CY767">
        <v>0</v>
      </c>
      <c r="CZ767">
        <v>0</v>
      </c>
      <c r="DA767">
        <v>0</v>
      </c>
      <c r="DB767">
        <v>0</v>
      </c>
      <c r="DC767">
        <v>0</v>
      </c>
      <c r="DD767">
        <v>0</v>
      </c>
      <c r="DE767">
        <v>0</v>
      </c>
      <c r="DF767">
        <v>0</v>
      </c>
      <c r="DG767">
        <v>0</v>
      </c>
      <c r="DH767">
        <v>0</v>
      </c>
      <c r="DI767">
        <v>0</v>
      </c>
      <c r="DJ767">
        <v>0</v>
      </c>
      <c r="DK767">
        <v>0</v>
      </c>
      <c r="DL767">
        <v>0</v>
      </c>
      <c r="DM767">
        <v>0</v>
      </c>
      <c r="DN767">
        <v>0</v>
      </c>
      <c r="DO767">
        <v>0</v>
      </c>
      <c r="DP767">
        <v>0</v>
      </c>
      <c r="DQ767">
        <v>0</v>
      </c>
      <c r="DR767">
        <v>0</v>
      </c>
      <c r="DS767">
        <v>0</v>
      </c>
      <c r="DT767">
        <v>0</v>
      </c>
      <c r="DU767">
        <v>0</v>
      </c>
      <c r="DV767">
        <v>0</v>
      </c>
      <c r="DW767">
        <v>0</v>
      </c>
      <c r="DX767">
        <v>0</v>
      </c>
      <c r="DY767">
        <v>0</v>
      </c>
      <c r="DZ767">
        <v>0</v>
      </c>
      <c r="EA767">
        <v>0</v>
      </c>
      <c r="EB767">
        <v>0</v>
      </c>
      <c r="EC767">
        <v>0</v>
      </c>
      <c r="EE767" s="659"/>
      <c r="EF767" t="s">
        <v>1348</v>
      </c>
      <c r="EG767">
        <v>1</v>
      </c>
      <c r="EH767">
        <v>65</v>
      </c>
      <c r="EI767" s="216" t="str">
        <f t="shared" si="16"/>
        <v>LTQ100165</v>
      </c>
      <c r="EJ767">
        <v>0</v>
      </c>
      <c r="EK767">
        <v>0</v>
      </c>
      <c r="EL767">
        <v>0</v>
      </c>
      <c r="EM767">
        <v>0</v>
      </c>
      <c r="EN767">
        <v>0</v>
      </c>
      <c r="EO767">
        <v>0</v>
      </c>
      <c r="EP767">
        <v>0</v>
      </c>
      <c r="EQ767">
        <v>0</v>
      </c>
      <c r="ER767">
        <v>0</v>
      </c>
      <c r="ES767">
        <v>0</v>
      </c>
      <c r="ET767">
        <v>0</v>
      </c>
      <c r="EU767">
        <v>0</v>
      </c>
      <c r="EV767">
        <v>0</v>
      </c>
      <c r="EW767">
        <v>0</v>
      </c>
      <c r="EX767">
        <v>0</v>
      </c>
      <c r="EY767">
        <v>0</v>
      </c>
      <c r="EZ767">
        <v>0</v>
      </c>
      <c r="FA767">
        <v>0</v>
      </c>
      <c r="FB767">
        <v>0</v>
      </c>
      <c r="FC767">
        <v>0</v>
      </c>
      <c r="FD767">
        <v>0</v>
      </c>
      <c r="FE767">
        <v>0</v>
      </c>
      <c r="FF767">
        <v>0</v>
      </c>
      <c r="FG767">
        <v>0</v>
      </c>
      <c r="FH767">
        <v>0</v>
      </c>
      <c r="FI767">
        <v>0</v>
      </c>
      <c r="FJ767">
        <v>0</v>
      </c>
      <c r="FK767">
        <v>0</v>
      </c>
      <c r="FL767">
        <v>0</v>
      </c>
      <c r="FM767">
        <v>0</v>
      </c>
      <c r="FN767">
        <v>0</v>
      </c>
      <c r="FO767">
        <v>0</v>
      </c>
      <c r="FP767">
        <v>0</v>
      </c>
      <c r="FQ767">
        <v>0</v>
      </c>
      <c r="FR767">
        <v>2511954</v>
      </c>
      <c r="FS767">
        <v>0</v>
      </c>
      <c r="FT767">
        <v>0</v>
      </c>
      <c r="FU767">
        <v>0</v>
      </c>
      <c r="FV767">
        <v>0</v>
      </c>
      <c r="FW767">
        <v>0</v>
      </c>
      <c r="FX767">
        <v>0</v>
      </c>
      <c r="FY767">
        <v>0</v>
      </c>
      <c r="FZ767">
        <v>0</v>
      </c>
      <c r="GA767">
        <v>0</v>
      </c>
      <c r="GB767">
        <v>0</v>
      </c>
      <c r="GC767">
        <v>0</v>
      </c>
      <c r="GD767">
        <v>0</v>
      </c>
      <c r="GE767">
        <v>0</v>
      </c>
      <c r="GF767">
        <v>0</v>
      </c>
      <c r="GG767">
        <v>0</v>
      </c>
      <c r="GH767">
        <v>0</v>
      </c>
      <c r="GI767">
        <v>0</v>
      </c>
      <c r="GJ767">
        <v>0</v>
      </c>
      <c r="GK767">
        <v>0</v>
      </c>
      <c r="GL767">
        <v>0</v>
      </c>
      <c r="GM767">
        <v>0</v>
      </c>
      <c r="GN767">
        <v>0</v>
      </c>
      <c r="GO767">
        <v>0</v>
      </c>
      <c r="GP767">
        <v>0</v>
      </c>
      <c r="GQ767">
        <v>0</v>
      </c>
      <c r="GR767">
        <v>0</v>
      </c>
      <c r="GS767">
        <v>0</v>
      </c>
      <c r="GT767">
        <v>0</v>
      </c>
      <c r="GU767">
        <v>0</v>
      </c>
      <c r="GV767">
        <v>0</v>
      </c>
      <c r="GW767">
        <v>0</v>
      </c>
      <c r="GX767">
        <v>0</v>
      </c>
      <c r="GY767">
        <v>0</v>
      </c>
      <c r="GZ767">
        <v>0</v>
      </c>
      <c r="HA767">
        <v>0</v>
      </c>
      <c r="HB767">
        <v>0</v>
      </c>
      <c r="HC767">
        <v>0</v>
      </c>
      <c r="HD767">
        <v>0</v>
      </c>
      <c r="HE767">
        <v>0</v>
      </c>
      <c r="HF767">
        <v>0</v>
      </c>
      <c r="HG767">
        <v>0</v>
      </c>
      <c r="HH767">
        <v>0</v>
      </c>
      <c r="HI767">
        <v>0</v>
      </c>
      <c r="HJ767">
        <v>0</v>
      </c>
      <c r="HK767">
        <v>0</v>
      </c>
      <c r="HL767">
        <v>0</v>
      </c>
      <c r="HM767">
        <v>0</v>
      </c>
      <c r="HN767">
        <v>0</v>
      </c>
      <c r="HO767">
        <v>0</v>
      </c>
      <c r="HP767">
        <v>0</v>
      </c>
      <c r="HQ767">
        <v>0</v>
      </c>
      <c r="HR767">
        <v>0</v>
      </c>
      <c r="HS767">
        <v>0</v>
      </c>
      <c r="HT767">
        <v>0</v>
      </c>
      <c r="HU767">
        <v>0</v>
      </c>
      <c r="HV767">
        <v>0</v>
      </c>
      <c r="HW767">
        <v>0</v>
      </c>
      <c r="HX767">
        <v>0</v>
      </c>
      <c r="HY767">
        <v>0</v>
      </c>
      <c r="HZ767">
        <v>0</v>
      </c>
      <c r="IA767">
        <v>0</v>
      </c>
      <c r="IB767">
        <v>0</v>
      </c>
      <c r="IC767">
        <v>0</v>
      </c>
      <c r="ID767">
        <v>0</v>
      </c>
      <c r="IE767">
        <v>0</v>
      </c>
      <c r="IF767">
        <v>0</v>
      </c>
      <c r="IG767">
        <v>0</v>
      </c>
      <c r="IH767">
        <v>0</v>
      </c>
      <c r="II767">
        <v>0</v>
      </c>
      <c r="IJ767">
        <v>0</v>
      </c>
      <c r="IK767">
        <v>0</v>
      </c>
      <c r="IL767">
        <v>0</v>
      </c>
      <c r="IM767">
        <v>0</v>
      </c>
      <c r="IN767">
        <v>0</v>
      </c>
      <c r="IO767">
        <v>0</v>
      </c>
      <c r="IP767">
        <v>0</v>
      </c>
    </row>
    <row r="768" spans="18:250" ht="16.5" hidden="1" customHeight="1">
      <c r="R768" s="659"/>
      <c r="S768" t="s">
        <v>1348</v>
      </c>
      <c r="T768">
        <v>1</v>
      </c>
      <c r="U768">
        <v>66</v>
      </c>
      <c r="V768" s="214" t="str">
        <f t="shared" si="15"/>
        <v>LTQ100166</v>
      </c>
      <c r="W768">
        <v>271269</v>
      </c>
      <c r="X768">
        <v>542538</v>
      </c>
      <c r="Y768">
        <v>813807</v>
      </c>
      <c r="Z768">
        <v>1085076</v>
      </c>
      <c r="AA768">
        <v>1356345</v>
      </c>
      <c r="AB768">
        <v>1627614</v>
      </c>
      <c r="AC768">
        <v>1898883</v>
      </c>
      <c r="AD768">
        <v>2170152</v>
      </c>
      <c r="AE768">
        <v>2441421</v>
      </c>
      <c r="AF768">
        <v>2712690</v>
      </c>
      <c r="AG768">
        <v>2712690</v>
      </c>
      <c r="AH768">
        <v>2712690</v>
      </c>
      <c r="AI768">
        <v>2712690</v>
      </c>
      <c r="AJ768">
        <v>2712690</v>
      </c>
      <c r="AK768">
        <v>2712690</v>
      </c>
      <c r="AL768">
        <v>2712690</v>
      </c>
      <c r="AM768">
        <v>2712690</v>
      </c>
      <c r="AN768">
        <v>2712690</v>
      </c>
      <c r="AO768">
        <v>2712690</v>
      </c>
      <c r="AP768">
        <v>2712690</v>
      </c>
      <c r="AQ768">
        <v>2712690</v>
      </c>
      <c r="AR768">
        <v>2712690</v>
      </c>
      <c r="AS768">
        <v>2712690</v>
      </c>
      <c r="AT768">
        <v>2712690</v>
      </c>
      <c r="AU768">
        <v>2712690</v>
      </c>
      <c r="AV768">
        <v>2712690</v>
      </c>
      <c r="AW768">
        <v>2712690</v>
      </c>
      <c r="AX768">
        <v>2712690</v>
      </c>
      <c r="AY768">
        <v>2712690</v>
      </c>
      <c r="AZ768">
        <v>2712690</v>
      </c>
      <c r="BA768">
        <v>2712690</v>
      </c>
      <c r="BB768">
        <v>2712690</v>
      </c>
      <c r="BC768">
        <v>2712690</v>
      </c>
      <c r="BD768">
        <v>2712690</v>
      </c>
      <c r="BE768">
        <v>0</v>
      </c>
      <c r="BF768">
        <v>0</v>
      </c>
      <c r="BG768">
        <v>0</v>
      </c>
      <c r="BH768">
        <v>0</v>
      </c>
      <c r="BI768">
        <v>0</v>
      </c>
      <c r="BJ768">
        <v>0</v>
      </c>
      <c r="BK768">
        <v>0</v>
      </c>
      <c r="BL768">
        <v>0</v>
      </c>
      <c r="BM768">
        <v>0</v>
      </c>
      <c r="BN768">
        <v>0</v>
      </c>
      <c r="BO768">
        <v>0</v>
      </c>
      <c r="BP768">
        <v>0</v>
      </c>
      <c r="BQ768">
        <v>0</v>
      </c>
      <c r="BR768">
        <v>0</v>
      </c>
      <c r="BS768">
        <v>0</v>
      </c>
      <c r="BT768">
        <v>0</v>
      </c>
      <c r="BU768">
        <v>0</v>
      </c>
      <c r="BV768">
        <v>0</v>
      </c>
      <c r="BW768">
        <v>0</v>
      </c>
      <c r="BX768">
        <v>0</v>
      </c>
      <c r="BY768">
        <v>0</v>
      </c>
      <c r="BZ768">
        <v>0</v>
      </c>
      <c r="CA768">
        <v>0</v>
      </c>
      <c r="CB768">
        <v>0</v>
      </c>
      <c r="CC768">
        <v>0</v>
      </c>
      <c r="CD768">
        <v>0</v>
      </c>
      <c r="CE768">
        <v>0</v>
      </c>
      <c r="CF768">
        <v>0</v>
      </c>
      <c r="CG768">
        <v>0</v>
      </c>
      <c r="CH768">
        <v>0</v>
      </c>
      <c r="CI768">
        <v>0</v>
      </c>
      <c r="CJ768">
        <v>0</v>
      </c>
      <c r="CK768">
        <v>0</v>
      </c>
      <c r="CL768">
        <v>0</v>
      </c>
      <c r="CM768">
        <v>0</v>
      </c>
      <c r="CN768">
        <v>0</v>
      </c>
      <c r="CO768">
        <v>0</v>
      </c>
      <c r="CP768">
        <v>0</v>
      </c>
      <c r="CQ768">
        <v>0</v>
      </c>
      <c r="CR768">
        <v>0</v>
      </c>
      <c r="CS768">
        <v>0</v>
      </c>
      <c r="CT768">
        <v>0</v>
      </c>
      <c r="CU768">
        <v>0</v>
      </c>
      <c r="CV768">
        <v>0</v>
      </c>
      <c r="CW768">
        <v>0</v>
      </c>
      <c r="CX768">
        <v>0</v>
      </c>
      <c r="CY768">
        <v>0</v>
      </c>
      <c r="CZ768">
        <v>0</v>
      </c>
      <c r="DA768">
        <v>0</v>
      </c>
      <c r="DB768">
        <v>0</v>
      </c>
      <c r="DC768">
        <v>0</v>
      </c>
      <c r="DD768">
        <v>0</v>
      </c>
      <c r="DE768">
        <v>0</v>
      </c>
      <c r="DF768">
        <v>0</v>
      </c>
      <c r="DG768">
        <v>0</v>
      </c>
      <c r="DH768">
        <v>0</v>
      </c>
      <c r="DI768">
        <v>0</v>
      </c>
      <c r="DJ768">
        <v>0</v>
      </c>
      <c r="DK768">
        <v>0</v>
      </c>
      <c r="DL768">
        <v>0</v>
      </c>
      <c r="DM768">
        <v>0</v>
      </c>
      <c r="DN768">
        <v>0</v>
      </c>
      <c r="DO768">
        <v>0</v>
      </c>
      <c r="DP768">
        <v>0</v>
      </c>
      <c r="DQ768">
        <v>0</v>
      </c>
      <c r="DR768">
        <v>0</v>
      </c>
      <c r="DS768">
        <v>0</v>
      </c>
      <c r="DT768">
        <v>0</v>
      </c>
      <c r="DU768">
        <v>0</v>
      </c>
      <c r="DV768">
        <v>0</v>
      </c>
      <c r="DW768">
        <v>0</v>
      </c>
      <c r="DX768">
        <v>0</v>
      </c>
      <c r="DY768">
        <v>0</v>
      </c>
      <c r="DZ768">
        <v>0</v>
      </c>
      <c r="EA768">
        <v>0</v>
      </c>
      <c r="EB768">
        <v>0</v>
      </c>
      <c r="EC768">
        <v>0</v>
      </c>
      <c r="EE768" s="659"/>
      <c r="EF768" t="s">
        <v>1348</v>
      </c>
      <c r="EG768">
        <v>1</v>
      </c>
      <c r="EH768">
        <v>66</v>
      </c>
      <c r="EI768" s="216" t="str">
        <f t="shared" si="16"/>
        <v>LTQ100166</v>
      </c>
      <c r="EJ768">
        <v>0</v>
      </c>
      <c r="EK768">
        <v>0</v>
      </c>
      <c r="EL768">
        <v>0</v>
      </c>
      <c r="EM768">
        <v>0</v>
      </c>
      <c r="EN768">
        <v>0</v>
      </c>
      <c r="EO768">
        <v>0</v>
      </c>
      <c r="EP768">
        <v>0</v>
      </c>
      <c r="EQ768">
        <v>0</v>
      </c>
      <c r="ER768">
        <v>0</v>
      </c>
      <c r="ES768">
        <v>0</v>
      </c>
      <c r="ET768">
        <v>0</v>
      </c>
      <c r="EU768">
        <v>0</v>
      </c>
      <c r="EV768">
        <v>0</v>
      </c>
      <c r="EW768">
        <v>0</v>
      </c>
      <c r="EX768">
        <v>0</v>
      </c>
      <c r="EY768">
        <v>0</v>
      </c>
      <c r="EZ768">
        <v>0</v>
      </c>
      <c r="FA768">
        <v>0</v>
      </c>
      <c r="FB768">
        <v>0</v>
      </c>
      <c r="FC768">
        <v>0</v>
      </c>
      <c r="FD768">
        <v>0</v>
      </c>
      <c r="FE768">
        <v>0</v>
      </c>
      <c r="FF768">
        <v>0</v>
      </c>
      <c r="FG768">
        <v>0</v>
      </c>
      <c r="FH768">
        <v>0</v>
      </c>
      <c r="FI768">
        <v>0</v>
      </c>
      <c r="FJ768">
        <v>0</v>
      </c>
      <c r="FK768">
        <v>0</v>
      </c>
      <c r="FL768">
        <v>0</v>
      </c>
      <c r="FM768">
        <v>0</v>
      </c>
      <c r="FN768">
        <v>0</v>
      </c>
      <c r="FO768">
        <v>0</v>
      </c>
      <c r="FP768">
        <v>0</v>
      </c>
      <c r="FQ768">
        <v>2712690</v>
      </c>
      <c r="FR768">
        <v>0</v>
      </c>
      <c r="FS768">
        <v>0</v>
      </c>
      <c r="FT768">
        <v>0</v>
      </c>
      <c r="FU768">
        <v>0</v>
      </c>
      <c r="FV768">
        <v>0</v>
      </c>
      <c r="FW768">
        <v>0</v>
      </c>
      <c r="FX768">
        <v>0</v>
      </c>
      <c r="FY768">
        <v>0</v>
      </c>
      <c r="FZ768">
        <v>0</v>
      </c>
      <c r="GA768">
        <v>0</v>
      </c>
      <c r="GB768">
        <v>0</v>
      </c>
      <c r="GC768">
        <v>0</v>
      </c>
      <c r="GD768">
        <v>0</v>
      </c>
      <c r="GE768">
        <v>0</v>
      </c>
      <c r="GF768">
        <v>0</v>
      </c>
      <c r="GG768">
        <v>0</v>
      </c>
      <c r="GH768">
        <v>0</v>
      </c>
      <c r="GI768">
        <v>0</v>
      </c>
      <c r="GJ768">
        <v>0</v>
      </c>
      <c r="GK768">
        <v>0</v>
      </c>
      <c r="GL768">
        <v>0</v>
      </c>
      <c r="GM768">
        <v>0</v>
      </c>
      <c r="GN768">
        <v>0</v>
      </c>
      <c r="GO768">
        <v>0</v>
      </c>
      <c r="GP768">
        <v>0</v>
      </c>
      <c r="GQ768">
        <v>0</v>
      </c>
      <c r="GR768">
        <v>0</v>
      </c>
      <c r="GS768">
        <v>0</v>
      </c>
      <c r="GT768">
        <v>0</v>
      </c>
      <c r="GU768">
        <v>0</v>
      </c>
      <c r="GV768">
        <v>0</v>
      </c>
      <c r="GW768">
        <v>0</v>
      </c>
      <c r="GX768">
        <v>0</v>
      </c>
      <c r="GY768">
        <v>0</v>
      </c>
      <c r="GZ768">
        <v>0</v>
      </c>
      <c r="HA768">
        <v>0</v>
      </c>
      <c r="HB768">
        <v>0</v>
      </c>
      <c r="HC768">
        <v>0</v>
      </c>
      <c r="HD768">
        <v>0</v>
      </c>
      <c r="HE768">
        <v>0</v>
      </c>
      <c r="HF768">
        <v>0</v>
      </c>
      <c r="HG768">
        <v>0</v>
      </c>
      <c r="HH768">
        <v>0</v>
      </c>
      <c r="HI768">
        <v>0</v>
      </c>
      <c r="HJ768">
        <v>0</v>
      </c>
      <c r="HK768">
        <v>0</v>
      </c>
      <c r="HL768">
        <v>0</v>
      </c>
      <c r="HM768">
        <v>0</v>
      </c>
      <c r="HN768">
        <v>0</v>
      </c>
      <c r="HO768">
        <v>0</v>
      </c>
      <c r="HP768">
        <v>0</v>
      </c>
      <c r="HQ768">
        <v>0</v>
      </c>
      <c r="HR768">
        <v>0</v>
      </c>
      <c r="HS768">
        <v>0</v>
      </c>
      <c r="HT768">
        <v>0</v>
      </c>
      <c r="HU768">
        <v>0</v>
      </c>
      <c r="HV768">
        <v>0</v>
      </c>
      <c r="HW768">
        <v>0</v>
      </c>
      <c r="HX768">
        <v>0</v>
      </c>
      <c r="HY768">
        <v>0</v>
      </c>
      <c r="HZ768">
        <v>0</v>
      </c>
      <c r="IA768">
        <v>0</v>
      </c>
      <c r="IB768">
        <v>0</v>
      </c>
      <c r="IC768">
        <v>0</v>
      </c>
      <c r="ID768">
        <v>0</v>
      </c>
      <c r="IE768">
        <v>0</v>
      </c>
      <c r="IF768">
        <v>0</v>
      </c>
      <c r="IG768">
        <v>0</v>
      </c>
      <c r="IH768">
        <v>0</v>
      </c>
      <c r="II768">
        <v>0</v>
      </c>
      <c r="IJ768">
        <v>0</v>
      </c>
      <c r="IK768">
        <v>0</v>
      </c>
      <c r="IL768">
        <v>0</v>
      </c>
      <c r="IM768">
        <v>0</v>
      </c>
      <c r="IN768">
        <v>0</v>
      </c>
      <c r="IO768">
        <v>0</v>
      </c>
      <c r="IP768">
        <v>0</v>
      </c>
    </row>
    <row r="769" spans="18:250" ht="16.5" hidden="1" customHeight="1">
      <c r="R769" s="659"/>
      <c r="S769" t="s">
        <v>1348</v>
      </c>
      <c r="T769">
        <v>1</v>
      </c>
      <c r="U769">
        <v>67</v>
      </c>
      <c r="V769" s="214" t="str">
        <f t="shared" si="15"/>
        <v>LTQ100167</v>
      </c>
      <c r="W769">
        <v>291485.40000000002</v>
      </c>
      <c r="X769">
        <v>582970.80000000005</v>
      </c>
      <c r="Y769">
        <v>874456.2</v>
      </c>
      <c r="Z769">
        <v>1165941.6000000001</v>
      </c>
      <c r="AA769">
        <v>1457427</v>
      </c>
      <c r="AB769">
        <v>1748912.4</v>
      </c>
      <c r="AC769">
        <v>2040397.8</v>
      </c>
      <c r="AD769">
        <v>2331883.2000000002</v>
      </c>
      <c r="AE769">
        <v>2623368.6</v>
      </c>
      <c r="AF769">
        <v>2914854</v>
      </c>
      <c r="AG769">
        <v>2914854</v>
      </c>
      <c r="AH769">
        <v>2914854</v>
      </c>
      <c r="AI769">
        <v>2914854</v>
      </c>
      <c r="AJ769">
        <v>2914854</v>
      </c>
      <c r="AK769">
        <v>2914854</v>
      </c>
      <c r="AL769">
        <v>2914854</v>
      </c>
      <c r="AM769">
        <v>2914854</v>
      </c>
      <c r="AN769">
        <v>2914854</v>
      </c>
      <c r="AO769">
        <v>2914854</v>
      </c>
      <c r="AP769">
        <v>2914854</v>
      </c>
      <c r="AQ769">
        <v>2914854</v>
      </c>
      <c r="AR769">
        <v>2914854</v>
      </c>
      <c r="AS769">
        <v>2914854</v>
      </c>
      <c r="AT769">
        <v>2914854</v>
      </c>
      <c r="AU769">
        <v>2914854</v>
      </c>
      <c r="AV769">
        <v>2914854</v>
      </c>
      <c r="AW769">
        <v>2914854</v>
      </c>
      <c r="AX769">
        <v>2914854</v>
      </c>
      <c r="AY769">
        <v>2914854</v>
      </c>
      <c r="AZ769">
        <v>2914854</v>
      </c>
      <c r="BA769">
        <v>2914854</v>
      </c>
      <c r="BB769">
        <v>2914854</v>
      </c>
      <c r="BC769">
        <v>2914854</v>
      </c>
      <c r="BD769">
        <v>0</v>
      </c>
      <c r="BE769">
        <v>0</v>
      </c>
      <c r="BF769">
        <v>0</v>
      </c>
      <c r="BG769">
        <v>0</v>
      </c>
      <c r="BH769">
        <v>0</v>
      </c>
      <c r="BI769">
        <v>0</v>
      </c>
      <c r="BJ769">
        <v>0</v>
      </c>
      <c r="BK769">
        <v>0</v>
      </c>
      <c r="BL769">
        <v>0</v>
      </c>
      <c r="BM769">
        <v>0</v>
      </c>
      <c r="BN769">
        <v>0</v>
      </c>
      <c r="BO769">
        <v>0</v>
      </c>
      <c r="BP769">
        <v>0</v>
      </c>
      <c r="BQ769">
        <v>0</v>
      </c>
      <c r="BR769">
        <v>0</v>
      </c>
      <c r="BS769">
        <v>0</v>
      </c>
      <c r="BT769">
        <v>0</v>
      </c>
      <c r="BU769">
        <v>0</v>
      </c>
      <c r="BV769">
        <v>0</v>
      </c>
      <c r="BW769">
        <v>0</v>
      </c>
      <c r="BX769">
        <v>0</v>
      </c>
      <c r="BY769">
        <v>0</v>
      </c>
      <c r="BZ769">
        <v>0</v>
      </c>
      <c r="CA769">
        <v>0</v>
      </c>
      <c r="CB769">
        <v>0</v>
      </c>
      <c r="CC769">
        <v>0</v>
      </c>
      <c r="CD769">
        <v>0</v>
      </c>
      <c r="CE769">
        <v>0</v>
      </c>
      <c r="CF769">
        <v>0</v>
      </c>
      <c r="CG769">
        <v>0</v>
      </c>
      <c r="CH769">
        <v>0</v>
      </c>
      <c r="CI769">
        <v>0</v>
      </c>
      <c r="CJ769">
        <v>0</v>
      </c>
      <c r="CK769">
        <v>0</v>
      </c>
      <c r="CL769">
        <v>0</v>
      </c>
      <c r="CM769">
        <v>0</v>
      </c>
      <c r="CN769">
        <v>0</v>
      </c>
      <c r="CO769">
        <v>0</v>
      </c>
      <c r="CP769">
        <v>0</v>
      </c>
      <c r="CQ769">
        <v>0</v>
      </c>
      <c r="CR769">
        <v>0</v>
      </c>
      <c r="CS769">
        <v>0</v>
      </c>
      <c r="CT769">
        <v>0</v>
      </c>
      <c r="CU769">
        <v>0</v>
      </c>
      <c r="CV769">
        <v>0</v>
      </c>
      <c r="CW769">
        <v>0</v>
      </c>
      <c r="CX769">
        <v>0</v>
      </c>
      <c r="CY769">
        <v>0</v>
      </c>
      <c r="CZ769">
        <v>0</v>
      </c>
      <c r="DA769">
        <v>0</v>
      </c>
      <c r="DB769">
        <v>0</v>
      </c>
      <c r="DC769">
        <v>0</v>
      </c>
      <c r="DD769">
        <v>0</v>
      </c>
      <c r="DE769">
        <v>0</v>
      </c>
      <c r="DF769">
        <v>0</v>
      </c>
      <c r="DG769">
        <v>0</v>
      </c>
      <c r="DH769">
        <v>0</v>
      </c>
      <c r="DI769">
        <v>0</v>
      </c>
      <c r="DJ769">
        <v>0</v>
      </c>
      <c r="DK769">
        <v>0</v>
      </c>
      <c r="DL769">
        <v>0</v>
      </c>
      <c r="DM769">
        <v>0</v>
      </c>
      <c r="DN769">
        <v>0</v>
      </c>
      <c r="DO769">
        <v>0</v>
      </c>
      <c r="DP769">
        <v>0</v>
      </c>
      <c r="DQ769">
        <v>0</v>
      </c>
      <c r="DR769">
        <v>0</v>
      </c>
      <c r="DS769">
        <v>0</v>
      </c>
      <c r="DT769">
        <v>0</v>
      </c>
      <c r="DU769">
        <v>0</v>
      </c>
      <c r="DV769">
        <v>0</v>
      </c>
      <c r="DW769">
        <v>0</v>
      </c>
      <c r="DX769">
        <v>0</v>
      </c>
      <c r="DY769">
        <v>0</v>
      </c>
      <c r="DZ769">
        <v>0</v>
      </c>
      <c r="EA769">
        <v>0</v>
      </c>
      <c r="EB769">
        <v>0</v>
      </c>
      <c r="EC769">
        <v>0</v>
      </c>
      <c r="EE769" s="659"/>
      <c r="EF769" t="s">
        <v>1348</v>
      </c>
      <c r="EG769">
        <v>1</v>
      </c>
      <c r="EH769">
        <v>67</v>
      </c>
      <c r="EI769" s="216" t="str">
        <f t="shared" si="16"/>
        <v>LTQ100167</v>
      </c>
      <c r="EJ769">
        <v>0</v>
      </c>
      <c r="EK769">
        <v>0</v>
      </c>
      <c r="EL769">
        <v>0</v>
      </c>
      <c r="EM769">
        <v>0</v>
      </c>
      <c r="EN769">
        <v>0</v>
      </c>
      <c r="EO769">
        <v>0</v>
      </c>
      <c r="EP769">
        <v>0</v>
      </c>
      <c r="EQ769">
        <v>0</v>
      </c>
      <c r="ER769">
        <v>0</v>
      </c>
      <c r="ES769">
        <v>0</v>
      </c>
      <c r="ET769">
        <v>0</v>
      </c>
      <c r="EU769">
        <v>0</v>
      </c>
      <c r="EV769">
        <v>0</v>
      </c>
      <c r="EW769">
        <v>0</v>
      </c>
      <c r="EX769">
        <v>0</v>
      </c>
      <c r="EY769">
        <v>0</v>
      </c>
      <c r="EZ769">
        <v>0</v>
      </c>
      <c r="FA769">
        <v>0</v>
      </c>
      <c r="FB769">
        <v>0</v>
      </c>
      <c r="FC769">
        <v>0</v>
      </c>
      <c r="FD769">
        <v>0</v>
      </c>
      <c r="FE769">
        <v>0</v>
      </c>
      <c r="FF769">
        <v>0</v>
      </c>
      <c r="FG769">
        <v>0</v>
      </c>
      <c r="FH769">
        <v>0</v>
      </c>
      <c r="FI769">
        <v>0</v>
      </c>
      <c r="FJ769">
        <v>0</v>
      </c>
      <c r="FK769">
        <v>0</v>
      </c>
      <c r="FL769">
        <v>0</v>
      </c>
      <c r="FM769">
        <v>0</v>
      </c>
      <c r="FN769">
        <v>0</v>
      </c>
      <c r="FO769">
        <v>0</v>
      </c>
      <c r="FP769">
        <v>2914854</v>
      </c>
      <c r="FQ769">
        <v>0</v>
      </c>
      <c r="FR769">
        <v>0</v>
      </c>
      <c r="FS769">
        <v>0</v>
      </c>
      <c r="FT769">
        <v>0</v>
      </c>
      <c r="FU769">
        <v>0</v>
      </c>
      <c r="FV769">
        <v>0</v>
      </c>
      <c r="FW769">
        <v>0</v>
      </c>
      <c r="FX769">
        <v>0</v>
      </c>
      <c r="FY769">
        <v>0</v>
      </c>
      <c r="FZ769">
        <v>0</v>
      </c>
      <c r="GA769">
        <v>0</v>
      </c>
      <c r="GB769">
        <v>0</v>
      </c>
      <c r="GC769">
        <v>0</v>
      </c>
      <c r="GD769">
        <v>0</v>
      </c>
      <c r="GE769">
        <v>0</v>
      </c>
      <c r="GF769">
        <v>0</v>
      </c>
      <c r="GG769">
        <v>0</v>
      </c>
      <c r="GH769">
        <v>0</v>
      </c>
      <c r="GI769">
        <v>0</v>
      </c>
      <c r="GJ769">
        <v>0</v>
      </c>
      <c r="GK769">
        <v>0</v>
      </c>
      <c r="GL769">
        <v>0</v>
      </c>
      <c r="GM769">
        <v>0</v>
      </c>
      <c r="GN769">
        <v>0</v>
      </c>
      <c r="GO769">
        <v>0</v>
      </c>
      <c r="GP769">
        <v>0</v>
      </c>
      <c r="GQ769">
        <v>0</v>
      </c>
      <c r="GR769">
        <v>0</v>
      </c>
      <c r="GS769">
        <v>0</v>
      </c>
      <c r="GT769">
        <v>0</v>
      </c>
      <c r="GU769">
        <v>0</v>
      </c>
      <c r="GV769">
        <v>0</v>
      </c>
      <c r="GW769">
        <v>0</v>
      </c>
      <c r="GX769">
        <v>0</v>
      </c>
      <c r="GY769">
        <v>0</v>
      </c>
      <c r="GZ769">
        <v>0</v>
      </c>
      <c r="HA769">
        <v>0</v>
      </c>
      <c r="HB769">
        <v>0</v>
      </c>
      <c r="HC769">
        <v>0</v>
      </c>
      <c r="HD769">
        <v>0</v>
      </c>
      <c r="HE769">
        <v>0</v>
      </c>
      <c r="HF769">
        <v>0</v>
      </c>
      <c r="HG769">
        <v>0</v>
      </c>
      <c r="HH769">
        <v>0</v>
      </c>
      <c r="HI769">
        <v>0</v>
      </c>
      <c r="HJ769">
        <v>0</v>
      </c>
      <c r="HK769">
        <v>0</v>
      </c>
      <c r="HL769">
        <v>0</v>
      </c>
      <c r="HM769">
        <v>0</v>
      </c>
      <c r="HN769">
        <v>0</v>
      </c>
      <c r="HO769">
        <v>0</v>
      </c>
      <c r="HP769">
        <v>0</v>
      </c>
      <c r="HQ769">
        <v>0</v>
      </c>
      <c r="HR769">
        <v>0</v>
      </c>
      <c r="HS769">
        <v>0</v>
      </c>
      <c r="HT769">
        <v>0</v>
      </c>
      <c r="HU769">
        <v>0</v>
      </c>
      <c r="HV769">
        <v>0</v>
      </c>
      <c r="HW769">
        <v>0</v>
      </c>
      <c r="HX769">
        <v>0</v>
      </c>
      <c r="HY769">
        <v>0</v>
      </c>
      <c r="HZ769">
        <v>0</v>
      </c>
      <c r="IA769">
        <v>0</v>
      </c>
      <c r="IB769">
        <v>0</v>
      </c>
      <c r="IC769">
        <v>0</v>
      </c>
      <c r="ID769">
        <v>0</v>
      </c>
      <c r="IE769">
        <v>0</v>
      </c>
      <c r="IF769">
        <v>0</v>
      </c>
      <c r="IG769">
        <v>0</v>
      </c>
      <c r="IH769">
        <v>0</v>
      </c>
      <c r="II769">
        <v>0</v>
      </c>
      <c r="IJ769">
        <v>0</v>
      </c>
      <c r="IK769">
        <v>0</v>
      </c>
      <c r="IL769">
        <v>0</v>
      </c>
      <c r="IM769">
        <v>0</v>
      </c>
      <c r="IN769">
        <v>0</v>
      </c>
      <c r="IO769">
        <v>0</v>
      </c>
      <c r="IP769">
        <v>0</v>
      </c>
    </row>
    <row r="770" spans="18:250" ht="16.5" hidden="1" customHeight="1">
      <c r="R770" s="659"/>
      <c r="S770" t="s">
        <v>1348</v>
      </c>
      <c r="T770">
        <v>1</v>
      </c>
      <c r="U770">
        <v>68</v>
      </c>
      <c r="V770" s="214" t="str">
        <f t="shared" si="15"/>
        <v>LTQ100168</v>
      </c>
      <c r="W770">
        <v>311579.40000000002</v>
      </c>
      <c r="X770">
        <v>623158.80000000005</v>
      </c>
      <c r="Y770">
        <v>934738.2</v>
      </c>
      <c r="Z770">
        <v>1246317.6000000001</v>
      </c>
      <c r="AA770">
        <v>1557897</v>
      </c>
      <c r="AB770">
        <v>1869476.4</v>
      </c>
      <c r="AC770">
        <v>2181055.7999999998</v>
      </c>
      <c r="AD770">
        <v>2492635.2000000002</v>
      </c>
      <c r="AE770">
        <v>2804214.6</v>
      </c>
      <c r="AF770">
        <v>3115794</v>
      </c>
      <c r="AG770">
        <v>3115794</v>
      </c>
      <c r="AH770">
        <v>3115794</v>
      </c>
      <c r="AI770">
        <v>3115794</v>
      </c>
      <c r="AJ770">
        <v>3115794</v>
      </c>
      <c r="AK770">
        <v>3115794</v>
      </c>
      <c r="AL770">
        <v>3115794</v>
      </c>
      <c r="AM770">
        <v>3115794</v>
      </c>
      <c r="AN770">
        <v>3115794</v>
      </c>
      <c r="AO770">
        <v>3115794</v>
      </c>
      <c r="AP770">
        <v>3115794</v>
      </c>
      <c r="AQ770">
        <v>3115794</v>
      </c>
      <c r="AR770">
        <v>3115794</v>
      </c>
      <c r="AS770">
        <v>3115794</v>
      </c>
      <c r="AT770">
        <v>3115794</v>
      </c>
      <c r="AU770">
        <v>3115794</v>
      </c>
      <c r="AV770">
        <v>3115794</v>
      </c>
      <c r="AW770">
        <v>3115794</v>
      </c>
      <c r="AX770">
        <v>3115794</v>
      </c>
      <c r="AY770">
        <v>3115794</v>
      </c>
      <c r="AZ770">
        <v>3115794</v>
      </c>
      <c r="BA770">
        <v>3115794</v>
      </c>
      <c r="BB770">
        <v>3115794</v>
      </c>
      <c r="BC770">
        <v>0</v>
      </c>
      <c r="BD770">
        <v>0</v>
      </c>
      <c r="BE770">
        <v>0</v>
      </c>
      <c r="BF770">
        <v>0</v>
      </c>
      <c r="BG770">
        <v>0</v>
      </c>
      <c r="BH770">
        <v>0</v>
      </c>
      <c r="BI770">
        <v>0</v>
      </c>
      <c r="BJ770">
        <v>0</v>
      </c>
      <c r="BK770">
        <v>0</v>
      </c>
      <c r="BL770">
        <v>0</v>
      </c>
      <c r="BM770">
        <v>0</v>
      </c>
      <c r="BN770">
        <v>0</v>
      </c>
      <c r="BO770">
        <v>0</v>
      </c>
      <c r="BP770">
        <v>0</v>
      </c>
      <c r="BQ770">
        <v>0</v>
      </c>
      <c r="BR770">
        <v>0</v>
      </c>
      <c r="BS770">
        <v>0</v>
      </c>
      <c r="BT770">
        <v>0</v>
      </c>
      <c r="BU770">
        <v>0</v>
      </c>
      <c r="BV770">
        <v>0</v>
      </c>
      <c r="BW770">
        <v>0</v>
      </c>
      <c r="BX770">
        <v>0</v>
      </c>
      <c r="BY770">
        <v>0</v>
      </c>
      <c r="BZ770">
        <v>0</v>
      </c>
      <c r="CA770">
        <v>0</v>
      </c>
      <c r="CB770">
        <v>0</v>
      </c>
      <c r="CC770">
        <v>0</v>
      </c>
      <c r="CD770">
        <v>0</v>
      </c>
      <c r="CE770">
        <v>0</v>
      </c>
      <c r="CF770">
        <v>0</v>
      </c>
      <c r="CG770">
        <v>0</v>
      </c>
      <c r="CH770">
        <v>0</v>
      </c>
      <c r="CI770">
        <v>0</v>
      </c>
      <c r="CJ770">
        <v>0</v>
      </c>
      <c r="CK770">
        <v>0</v>
      </c>
      <c r="CL770">
        <v>0</v>
      </c>
      <c r="CM770">
        <v>0</v>
      </c>
      <c r="CN770">
        <v>0</v>
      </c>
      <c r="CO770">
        <v>0</v>
      </c>
      <c r="CP770">
        <v>0</v>
      </c>
      <c r="CQ770">
        <v>0</v>
      </c>
      <c r="CR770">
        <v>0</v>
      </c>
      <c r="CS770">
        <v>0</v>
      </c>
      <c r="CT770">
        <v>0</v>
      </c>
      <c r="CU770">
        <v>0</v>
      </c>
      <c r="CV770">
        <v>0</v>
      </c>
      <c r="CW770">
        <v>0</v>
      </c>
      <c r="CX770">
        <v>0</v>
      </c>
      <c r="CY770">
        <v>0</v>
      </c>
      <c r="CZ770">
        <v>0</v>
      </c>
      <c r="DA770">
        <v>0</v>
      </c>
      <c r="DB770">
        <v>0</v>
      </c>
      <c r="DC770">
        <v>0</v>
      </c>
      <c r="DD770">
        <v>0</v>
      </c>
      <c r="DE770">
        <v>0</v>
      </c>
      <c r="DF770">
        <v>0</v>
      </c>
      <c r="DG770">
        <v>0</v>
      </c>
      <c r="DH770">
        <v>0</v>
      </c>
      <c r="DI770">
        <v>0</v>
      </c>
      <c r="DJ770">
        <v>0</v>
      </c>
      <c r="DK770">
        <v>0</v>
      </c>
      <c r="DL770">
        <v>0</v>
      </c>
      <c r="DM770">
        <v>0</v>
      </c>
      <c r="DN770">
        <v>0</v>
      </c>
      <c r="DO770">
        <v>0</v>
      </c>
      <c r="DP770">
        <v>0</v>
      </c>
      <c r="DQ770">
        <v>0</v>
      </c>
      <c r="DR770">
        <v>0</v>
      </c>
      <c r="DS770">
        <v>0</v>
      </c>
      <c r="DT770">
        <v>0</v>
      </c>
      <c r="DU770">
        <v>0</v>
      </c>
      <c r="DV770">
        <v>0</v>
      </c>
      <c r="DW770">
        <v>0</v>
      </c>
      <c r="DX770">
        <v>0</v>
      </c>
      <c r="DY770">
        <v>0</v>
      </c>
      <c r="DZ770">
        <v>0</v>
      </c>
      <c r="EA770">
        <v>0</v>
      </c>
      <c r="EB770">
        <v>0</v>
      </c>
      <c r="EC770">
        <v>0</v>
      </c>
      <c r="EE770" s="659"/>
      <c r="EF770" t="s">
        <v>1348</v>
      </c>
      <c r="EG770">
        <v>1</v>
      </c>
      <c r="EH770">
        <v>68</v>
      </c>
      <c r="EI770" s="216" t="str">
        <f t="shared" si="16"/>
        <v>LTQ100168</v>
      </c>
      <c r="EJ770">
        <v>0</v>
      </c>
      <c r="EK770">
        <v>0</v>
      </c>
      <c r="EL770">
        <v>0</v>
      </c>
      <c r="EM770">
        <v>0</v>
      </c>
      <c r="EN770">
        <v>0</v>
      </c>
      <c r="EO770">
        <v>0</v>
      </c>
      <c r="EP770">
        <v>0</v>
      </c>
      <c r="EQ770">
        <v>0</v>
      </c>
      <c r="ER770">
        <v>0</v>
      </c>
      <c r="ES770">
        <v>0</v>
      </c>
      <c r="ET770">
        <v>0</v>
      </c>
      <c r="EU770">
        <v>0</v>
      </c>
      <c r="EV770">
        <v>0</v>
      </c>
      <c r="EW770">
        <v>0</v>
      </c>
      <c r="EX770">
        <v>0</v>
      </c>
      <c r="EY770">
        <v>0</v>
      </c>
      <c r="EZ770">
        <v>0</v>
      </c>
      <c r="FA770">
        <v>0</v>
      </c>
      <c r="FB770">
        <v>0</v>
      </c>
      <c r="FC770">
        <v>0</v>
      </c>
      <c r="FD770">
        <v>0</v>
      </c>
      <c r="FE770">
        <v>0</v>
      </c>
      <c r="FF770">
        <v>0</v>
      </c>
      <c r="FG770">
        <v>0</v>
      </c>
      <c r="FH770">
        <v>0</v>
      </c>
      <c r="FI770">
        <v>0</v>
      </c>
      <c r="FJ770">
        <v>0</v>
      </c>
      <c r="FK770">
        <v>0</v>
      </c>
      <c r="FL770">
        <v>0</v>
      </c>
      <c r="FM770">
        <v>0</v>
      </c>
      <c r="FN770">
        <v>0</v>
      </c>
      <c r="FO770">
        <v>3115794</v>
      </c>
      <c r="FP770">
        <v>0</v>
      </c>
      <c r="FQ770">
        <v>0</v>
      </c>
      <c r="FR770">
        <v>0</v>
      </c>
      <c r="FS770">
        <v>0</v>
      </c>
      <c r="FT770">
        <v>0</v>
      </c>
      <c r="FU770">
        <v>0</v>
      </c>
      <c r="FV770">
        <v>0</v>
      </c>
      <c r="FW770">
        <v>0</v>
      </c>
      <c r="FX770">
        <v>0</v>
      </c>
      <c r="FY770">
        <v>0</v>
      </c>
      <c r="FZ770">
        <v>0</v>
      </c>
      <c r="GA770">
        <v>0</v>
      </c>
      <c r="GB770">
        <v>0</v>
      </c>
      <c r="GC770">
        <v>0</v>
      </c>
      <c r="GD770">
        <v>0</v>
      </c>
      <c r="GE770">
        <v>0</v>
      </c>
      <c r="GF770">
        <v>0</v>
      </c>
      <c r="GG770">
        <v>0</v>
      </c>
      <c r="GH770">
        <v>0</v>
      </c>
      <c r="GI770">
        <v>0</v>
      </c>
      <c r="GJ770">
        <v>0</v>
      </c>
      <c r="GK770">
        <v>0</v>
      </c>
      <c r="GL770">
        <v>0</v>
      </c>
      <c r="GM770">
        <v>0</v>
      </c>
      <c r="GN770">
        <v>0</v>
      </c>
      <c r="GO770">
        <v>0</v>
      </c>
      <c r="GP770">
        <v>0</v>
      </c>
      <c r="GQ770">
        <v>0</v>
      </c>
      <c r="GR770">
        <v>0</v>
      </c>
      <c r="GS770">
        <v>0</v>
      </c>
      <c r="GT770">
        <v>0</v>
      </c>
      <c r="GU770">
        <v>0</v>
      </c>
      <c r="GV770">
        <v>0</v>
      </c>
      <c r="GW770">
        <v>0</v>
      </c>
      <c r="GX770">
        <v>0</v>
      </c>
      <c r="GY770">
        <v>0</v>
      </c>
      <c r="GZ770">
        <v>0</v>
      </c>
      <c r="HA770">
        <v>0</v>
      </c>
      <c r="HB770">
        <v>0</v>
      </c>
      <c r="HC770">
        <v>0</v>
      </c>
      <c r="HD770">
        <v>0</v>
      </c>
      <c r="HE770">
        <v>0</v>
      </c>
      <c r="HF770">
        <v>0</v>
      </c>
      <c r="HG770">
        <v>0</v>
      </c>
      <c r="HH770">
        <v>0</v>
      </c>
      <c r="HI770">
        <v>0</v>
      </c>
      <c r="HJ770">
        <v>0</v>
      </c>
      <c r="HK770">
        <v>0</v>
      </c>
      <c r="HL770">
        <v>0</v>
      </c>
      <c r="HM770">
        <v>0</v>
      </c>
      <c r="HN770">
        <v>0</v>
      </c>
      <c r="HO770">
        <v>0</v>
      </c>
      <c r="HP770">
        <v>0</v>
      </c>
      <c r="HQ770">
        <v>0</v>
      </c>
      <c r="HR770">
        <v>0</v>
      </c>
      <c r="HS770">
        <v>0</v>
      </c>
      <c r="HT770">
        <v>0</v>
      </c>
      <c r="HU770">
        <v>0</v>
      </c>
      <c r="HV770">
        <v>0</v>
      </c>
      <c r="HW770">
        <v>0</v>
      </c>
      <c r="HX770">
        <v>0</v>
      </c>
      <c r="HY770">
        <v>0</v>
      </c>
      <c r="HZ770">
        <v>0</v>
      </c>
      <c r="IA770">
        <v>0</v>
      </c>
      <c r="IB770">
        <v>0</v>
      </c>
      <c r="IC770">
        <v>0</v>
      </c>
      <c r="ID770">
        <v>0</v>
      </c>
      <c r="IE770">
        <v>0</v>
      </c>
      <c r="IF770">
        <v>0</v>
      </c>
      <c r="IG770">
        <v>0</v>
      </c>
      <c r="IH770">
        <v>0</v>
      </c>
      <c r="II770">
        <v>0</v>
      </c>
      <c r="IJ770">
        <v>0</v>
      </c>
      <c r="IK770">
        <v>0</v>
      </c>
      <c r="IL770">
        <v>0</v>
      </c>
      <c r="IM770">
        <v>0</v>
      </c>
      <c r="IN770">
        <v>0</v>
      </c>
      <c r="IO770">
        <v>0</v>
      </c>
      <c r="IP770">
        <v>0</v>
      </c>
    </row>
    <row r="771" spans="18:250" ht="16.5" hidden="1" customHeight="1">
      <c r="R771" s="659"/>
      <c r="S771" t="s">
        <v>1348</v>
      </c>
      <c r="T771">
        <v>1</v>
      </c>
      <c r="U771">
        <v>69</v>
      </c>
      <c r="V771" s="214" t="str">
        <f t="shared" si="15"/>
        <v>LTQ100169</v>
      </c>
      <c r="W771">
        <v>331857</v>
      </c>
      <c r="X771">
        <v>663714</v>
      </c>
      <c r="Y771">
        <v>995571</v>
      </c>
      <c r="Z771">
        <v>1327428</v>
      </c>
      <c r="AA771">
        <v>1659285</v>
      </c>
      <c r="AB771">
        <v>1991142</v>
      </c>
      <c r="AC771">
        <v>2322999</v>
      </c>
      <c r="AD771">
        <v>2654856</v>
      </c>
      <c r="AE771">
        <v>2986713</v>
      </c>
      <c r="AF771">
        <v>3318570</v>
      </c>
      <c r="AG771">
        <v>3318570</v>
      </c>
      <c r="AH771">
        <v>3318570</v>
      </c>
      <c r="AI771">
        <v>3318570</v>
      </c>
      <c r="AJ771">
        <v>3318570</v>
      </c>
      <c r="AK771">
        <v>3318570</v>
      </c>
      <c r="AL771">
        <v>3318570</v>
      </c>
      <c r="AM771">
        <v>3318570</v>
      </c>
      <c r="AN771">
        <v>3318570</v>
      </c>
      <c r="AO771">
        <v>3318570</v>
      </c>
      <c r="AP771">
        <v>3318570</v>
      </c>
      <c r="AQ771">
        <v>3318570</v>
      </c>
      <c r="AR771">
        <v>3318570</v>
      </c>
      <c r="AS771">
        <v>3318570</v>
      </c>
      <c r="AT771">
        <v>3318570</v>
      </c>
      <c r="AU771">
        <v>3318570</v>
      </c>
      <c r="AV771">
        <v>3318570</v>
      </c>
      <c r="AW771">
        <v>3318570</v>
      </c>
      <c r="AX771">
        <v>3318570</v>
      </c>
      <c r="AY771">
        <v>3318570</v>
      </c>
      <c r="AZ771">
        <v>3318570</v>
      </c>
      <c r="BA771">
        <v>3318570</v>
      </c>
      <c r="BB771">
        <v>0</v>
      </c>
      <c r="BC771">
        <v>0</v>
      </c>
      <c r="BD771">
        <v>0</v>
      </c>
      <c r="BE771">
        <v>0</v>
      </c>
      <c r="BF771">
        <v>0</v>
      </c>
      <c r="BG771">
        <v>0</v>
      </c>
      <c r="BH771">
        <v>0</v>
      </c>
      <c r="BI771">
        <v>0</v>
      </c>
      <c r="BJ771">
        <v>0</v>
      </c>
      <c r="BK771">
        <v>0</v>
      </c>
      <c r="BL771">
        <v>0</v>
      </c>
      <c r="BM771">
        <v>0</v>
      </c>
      <c r="BN771">
        <v>0</v>
      </c>
      <c r="BO771">
        <v>0</v>
      </c>
      <c r="BP771">
        <v>0</v>
      </c>
      <c r="BQ771">
        <v>0</v>
      </c>
      <c r="BR771">
        <v>0</v>
      </c>
      <c r="BS771">
        <v>0</v>
      </c>
      <c r="BT771">
        <v>0</v>
      </c>
      <c r="BU771">
        <v>0</v>
      </c>
      <c r="BV771">
        <v>0</v>
      </c>
      <c r="BW771">
        <v>0</v>
      </c>
      <c r="BX771">
        <v>0</v>
      </c>
      <c r="BY771">
        <v>0</v>
      </c>
      <c r="BZ771">
        <v>0</v>
      </c>
      <c r="CA771">
        <v>0</v>
      </c>
      <c r="CB771">
        <v>0</v>
      </c>
      <c r="CC771">
        <v>0</v>
      </c>
      <c r="CD771">
        <v>0</v>
      </c>
      <c r="CE771">
        <v>0</v>
      </c>
      <c r="CF771">
        <v>0</v>
      </c>
      <c r="CG771">
        <v>0</v>
      </c>
      <c r="CH771">
        <v>0</v>
      </c>
      <c r="CI771">
        <v>0</v>
      </c>
      <c r="CJ771">
        <v>0</v>
      </c>
      <c r="CK771">
        <v>0</v>
      </c>
      <c r="CL771">
        <v>0</v>
      </c>
      <c r="CM771">
        <v>0</v>
      </c>
      <c r="CN771">
        <v>0</v>
      </c>
      <c r="CO771">
        <v>0</v>
      </c>
      <c r="CP771">
        <v>0</v>
      </c>
      <c r="CQ771">
        <v>0</v>
      </c>
      <c r="CR771">
        <v>0</v>
      </c>
      <c r="CS771">
        <v>0</v>
      </c>
      <c r="CT771">
        <v>0</v>
      </c>
      <c r="CU771">
        <v>0</v>
      </c>
      <c r="CV771">
        <v>0</v>
      </c>
      <c r="CW771">
        <v>0</v>
      </c>
      <c r="CX771">
        <v>0</v>
      </c>
      <c r="CY771">
        <v>0</v>
      </c>
      <c r="CZ771">
        <v>0</v>
      </c>
      <c r="DA771">
        <v>0</v>
      </c>
      <c r="DB771">
        <v>0</v>
      </c>
      <c r="DC771">
        <v>0</v>
      </c>
      <c r="DD771">
        <v>0</v>
      </c>
      <c r="DE771">
        <v>0</v>
      </c>
      <c r="DF771">
        <v>0</v>
      </c>
      <c r="DG771">
        <v>0</v>
      </c>
      <c r="DH771">
        <v>0</v>
      </c>
      <c r="DI771">
        <v>0</v>
      </c>
      <c r="DJ771">
        <v>0</v>
      </c>
      <c r="DK771">
        <v>0</v>
      </c>
      <c r="DL771">
        <v>0</v>
      </c>
      <c r="DM771">
        <v>0</v>
      </c>
      <c r="DN771">
        <v>0</v>
      </c>
      <c r="DO771">
        <v>0</v>
      </c>
      <c r="DP771">
        <v>0</v>
      </c>
      <c r="DQ771">
        <v>0</v>
      </c>
      <c r="DR771">
        <v>0</v>
      </c>
      <c r="DS771">
        <v>0</v>
      </c>
      <c r="DT771">
        <v>0</v>
      </c>
      <c r="DU771">
        <v>0</v>
      </c>
      <c r="DV771">
        <v>0</v>
      </c>
      <c r="DW771">
        <v>0</v>
      </c>
      <c r="DX771">
        <v>0</v>
      </c>
      <c r="DY771">
        <v>0</v>
      </c>
      <c r="DZ771">
        <v>0</v>
      </c>
      <c r="EA771">
        <v>0</v>
      </c>
      <c r="EB771">
        <v>0</v>
      </c>
      <c r="EC771">
        <v>0</v>
      </c>
      <c r="EE771" s="659"/>
      <c r="EF771" t="s">
        <v>1348</v>
      </c>
      <c r="EG771">
        <v>1</v>
      </c>
      <c r="EH771">
        <v>69</v>
      </c>
      <c r="EI771" s="216" t="str">
        <f t="shared" si="16"/>
        <v>LTQ100169</v>
      </c>
      <c r="EJ771">
        <v>0</v>
      </c>
      <c r="EK771">
        <v>0</v>
      </c>
      <c r="EL771">
        <v>0</v>
      </c>
      <c r="EM771">
        <v>0</v>
      </c>
      <c r="EN771">
        <v>0</v>
      </c>
      <c r="EO771">
        <v>0</v>
      </c>
      <c r="EP771">
        <v>0</v>
      </c>
      <c r="EQ771">
        <v>0</v>
      </c>
      <c r="ER771">
        <v>0</v>
      </c>
      <c r="ES771">
        <v>0</v>
      </c>
      <c r="ET771">
        <v>0</v>
      </c>
      <c r="EU771">
        <v>0</v>
      </c>
      <c r="EV771">
        <v>0</v>
      </c>
      <c r="EW771">
        <v>0</v>
      </c>
      <c r="EX771">
        <v>0</v>
      </c>
      <c r="EY771">
        <v>0</v>
      </c>
      <c r="EZ771">
        <v>0</v>
      </c>
      <c r="FA771">
        <v>0</v>
      </c>
      <c r="FB771">
        <v>0</v>
      </c>
      <c r="FC771">
        <v>0</v>
      </c>
      <c r="FD771">
        <v>0</v>
      </c>
      <c r="FE771">
        <v>0</v>
      </c>
      <c r="FF771">
        <v>0</v>
      </c>
      <c r="FG771">
        <v>0</v>
      </c>
      <c r="FH771">
        <v>0</v>
      </c>
      <c r="FI771">
        <v>0</v>
      </c>
      <c r="FJ771">
        <v>0</v>
      </c>
      <c r="FK771">
        <v>0</v>
      </c>
      <c r="FL771">
        <v>0</v>
      </c>
      <c r="FM771">
        <v>0</v>
      </c>
      <c r="FN771">
        <v>3318570</v>
      </c>
      <c r="FO771">
        <v>0</v>
      </c>
      <c r="FP771">
        <v>0</v>
      </c>
      <c r="FQ771">
        <v>0</v>
      </c>
      <c r="FR771">
        <v>0</v>
      </c>
      <c r="FS771">
        <v>0</v>
      </c>
      <c r="FT771">
        <v>0</v>
      </c>
      <c r="FU771">
        <v>0</v>
      </c>
      <c r="FV771">
        <v>0</v>
      </c>
      <c r="FW771">
        <v>0</v>
      </c>
      <c r="FX771">
        <v>0</v>
      </c>
      <c r="FY771">
        <v>0</v>
      </c>
      <c r="FZ771">
        <v>0</v>
      </c>
      <c r="GA771">
        <v>0</v>
      </c>
      <c r="GB771">
        <v>0</v>
      </c>
      <c r="GC771">
        <v>0</v>
      </c>
      <c r="GD771">
        <v>0</v>
      </c>
      <c r="GE771">
        <v>0</v>
      </c>
      <c r="GF771">
        <v>0</v>
      </c>
      <c r="GG771">
        <v>0</v>
      </c>
      <c r="GH771">
        <v>0</v>
      </c>
      <c r="GI771">
        <v>0</v>
      </c>
      <c r="GJ771">
        <v>0</v>
      </c>
      <c r="GK771">
        <v>0</v>
      </c>
      <c r="GL771">
        <v>0</v>
      </c>
      <c r="GM771">
        <v>0</v>
      </c>
      <c r="GN771">
        <v>0</v>
      </c>
      <c r="GO771">
        <v>0</v>
      </c>
      <c r="GP771">
        <v>0</v>
      </c>
      <c r="GQ771">
        <v>0</v>
      </c>
      <c r="GR771">
        <v>0</v>
      </c>
      <c r="GS771">
        <v>0</v>
      </c>
      <c r="GT771">
        <v>0</v>
      </c>
      <c r="GU771">
        <v>0</v>
      </c>
      <c r="GV771">
        <v>0</v>
      </c>
      <c r="GW771">
        <v>0</v>
      </c>
      <c r="GX771">
        <v>0</v>
      </c>
      <c r="GY771">
        <v>0</v>
      </c>
      <c r="GZ771">
        <v>0</v>
      </c>
      <c r="HA771">
        <v>0</v>
      </c>
      <c r="HB771">
        <v>0</v>
      </c>
      <c r="HC771">
        <v>0</v>
      </c>
      <c r="HD771">
        <v>0</v>
      </c>
      <c r="HE771">
        <v>0</v>
      </c>
      <c r="HF771">
        <v>0</v>
      </c>
      <c r="HG771">
        <v>0</v>
      </c>
      <c r="HH771">
        <v>0</v>
      </c>
      <c r="HI771">
        <v>0</v>
      </c>
      <c r="HJ771">
        <v>0</v>
      </c>
      <c r="HK771">
        <v>0</v>
      </c>
      <c r="HL771">
        <v>0</v>
      </c>
      <c r="HM771">
        <v>0</v>
      </c>
      <c r="HN771">
        <v>0</v>
      </c>
      <c r="HO771">
        <v>0</v>
      </c>
      <c r="HP771">
        <v>0</v>
      </c>
      <c r="HQ771">
        <v>0</v>
      </c>
      <c r="HR771">
        <v>0</v>
      </c>
      <c r="HS771">
        <v>0</v>
      </c>
      <c r="HT771">
        <v>0</v>
      </c>
      <c r="HU771">
        <v>0</v>
      </c>
      <c r="HV771">
        <v>0</v>
      </c>
      <c r="HW771">
        <v>0</v>
      </c>
      <c r="HX771">
        <v>0</v>
      </c>
      <c r="HY771">
        <v>0</v>
      </c>
      <c r="HZ771">
        <v>0</v>
      </c>
      <c r="IA771">
        <v>0</v>
      </c>
      <c r="IB771">
        <v>0</v>
      </c>
      <c r="IC771">
        <v>0</v>
      </c>
      <c r="ID771">
        <v>0</v>
      </c>
      <c r="IE771">
        <v>0</v>
      </c>
      <c r="IF771">
        <v>0</v>
      </c>
      <c r="IG771">
        <v>0</v>
      </c>
      <c r="IH771">
        <v>0</v>
      </c>
      <c r="II771">
        <v>0</v>
      </c>
      <c r="IJ771">
        <v>0</v>
      </c>
      <c r="IK771">
        <v>0</v>
      </c>
      <c r="IL771">
        <v>0</v>
      </c>
      <c r="IM771">
        <v>0</v>
      </c>
      <c r="IN771">
        <v>0</v>
      </c>
      <c r="IO771">
        <v>0</v>
      </c>
      <c r="IP771">
        <v>0</v>
      </c>
    </row>
    <row r="772" spans="18:250" ht="16.5" hidden="1" customHeight="1">
      <c r="R772" s="659"/>
      <c r="S772" t="s">
        <v>1348</v>
      </c>
      <c r="T772">
        <v>1</v>
      </c>
      <c r="U772">
        <v>70</v>
      </c>
      <c r="V772" s="214" t="str">
        <f t="shared" si="15"/>
        <v>LTQ100170</v>
      </c>
      <c r="W772">
        <v>352002</v>
      </c>
      <c r="X772">
        <v>704004</v>
      </c>
      <c r="Y772">
        <v>1056006</v>
      </c>
      <c r="Z772">
        <v>1408008</v>
      </c>
      <c r="AA772">
        <v>1760010</v>
      </c>
      <c r="AB772">
        <v>2112012</v>
      </c>
      <c r="AC772">
        <v>2464014</v>
      </c>
      <c r="AD772">
        <v>2816016</v>
      </c>
      <c r="AE772">
        <v>3168018</v>
      </c>
      <c r="AF772">
        <v>3520020</v>
      </c>
      <c r="AG772">
        <v>3520020</v>
      </c>
      <c r="AH772">
        <v>3520020</v>
      </c>
      <c r="AI772">
        <v>3520020</v>
      </c>
      <c r="AJ772">
        <v>3520020</v>
      </c>
      <c r="AK772">
        <v>3520020</v>
      </c>
      <c r="AL772">
        <v>3520020</v>
      </c>
      <c r="AM772">
        <v>3520020</v>
      </c>
      <c r="AN772">
        <v>3520020</v>
      </c>
      <c r="AO772">
        <v>3520020</v>
      </c>
      <c r="AP772">
        <v>3520020</v>
      </c>
      <c r="AQ772">
        <v>3520020</v>
      </c>
      <c r="AR772">
        <v>3520020</v>
      </c>
      <c r="AS772">
        <v>3520020</v>
      </c>
      <c r="AT772">
        <v>3520020</v>
      </c>
      <c r="AU772">
        <v>3520020</v>
      </c>
      <c r="AV772">
        <v>3520020</v>
      </c>
      <c r="AW772">
        <v>3520020</v>
      </c>
      <c r="AX772">
        <v>3520020</v>
      </c>
      <c r="AY772">
        <v>3520020</v>
      </c>
      <c r="AZ772">
        <v>3520020</v>
      </c>
      <c r="BA772">
        <v>0</v>
      </c>
      <c r="BB772">
        <v>0</v>
      </c>
      <c r="BC772">
        <v>0</v>
      </c>
      <c r="BD772">
        <v>0</v>
      </c>
      <c r="BE772">
        <v>0</v>
      </c>
      <c r="BF772">
        <v>0</v>
      </c>
      <c r="BG772">
        <v>0</v>
      </c>
      <c r="BH772">
        <v>0</v>
      </c>
      <c r="BI772">
        <v>0</v>
      </c>
      <c r="BJ772">
        <v>0</v>
      </c>
      <c r="BK772">
        <v>0</v>
      </c>
      <c r="BL772">
        <v>0</v>
      </c>
      <c r="BM772">
        <v>0</v>
      </c>
      <c r="BN772">
        <v>0</v>
      </c>
      <c r="BO772">
        <v>0</v>
      </c>
      <c r="BP772">
        <v>0</v>
      </c>
      <c r="BQ772">
        <v>0</v>
      </c>
      <c r="BR772">
        <v>0</v>
      </c>
      <c r="BS772">
        <v>0</v>
      </c>
      <c r="BT772">
        <v>0</v>
      </c>
      <c r="BU772">
        <v>0</v>
      </c>
      <c r="BV772">
        <v>0</v>
      </c>
      <c r="BW772">
        <v>0</v>
      </c>
      <c r="BX772">
        <v>0</v>
      </c>
      <c r="BY772">
        <v>0</v>
      </c>
      <c r="BZ772">
        <v>0</v>
      </c>
      <c r="CA772">
        <v>0</v>
      </c>
      <c r="CB772">
        <v>0</v>
      </c>
      <c r="CC772">
        <v>0</v>
      </c>
      <c r="CD772">
        <v>0</v>
      </c>
      <c r="CE772">
        <v>0</v>
      </c>
      <c r="CF772">
        <v>0</v>
      </c>
      <c r="CG772">
        <v>0</v>
      </c>
      <c r="CH772">
        <v>0</v>
      </c>
      <c r="CI772">
        <v>0</v>
      </c>
      <c r="CJ772">
        <v>0</v>
      </c>
      <c r="CK772">
        <v>0</v>
      </c>
      <c r="CL772">
        <v>0</v>
      </c>
      <c r="CM772">
        <v>0</v>
      </c>
      <c r="CN772">
        <v>0</v>
      </c>
      <c r="CO772">
        <v>0</v>
      </c>
      <c r="CP772">
        <v>0</v>
      </c>
      <c r="CQ772">
        <v>0</v>
      </c>
      <c r="CR772">
        <v>0</v>
      </c>
      <c r="CS772">
        <v>0</v>
      </c>
      <c r="CT772">
        <v>0</v>
      </c>
      <c r="CU772">
        <v>0</v>
      </c>
      <c r="CV772">
        <v>0</v>
      </c>
      <c r="CW772">
        <v>0</v>
      </c>
      <c r="CX772">
        <v>0</v>
      </c>
      <c r="CY772">
        <v>0</v>
      </c>
      <c r="CZ772">
        <v>0</v>
      </c>
      <c r="DA772">
        <v>0</v>
      </c>
      <c r="DB772">
        <v>0</v>
      </c>
      <c r="DC772">
        <v>0</v>
      </c>
      <c r="DD772">
        <v>0</v>
      </c>
      <c r="DE772">
        <v>0</v>
      </c>
      <c r="DF772">
        <v>0</v>
      </c>
      <c r="DG772">
        <v>0</v>
      </c>
      <c r="DH772">
        <v>0</v>
      </c>
      <c r="DI772">
        <v>0</v>
      </c>
      <c r="DJ772">
        <v>0</v>
      </c>
      <c r="DK772">
        <v>0</v>
      </c>
      <c r="DL772">
        <v>0</v>
      </c>
      <c r="DM772">
        <v>0</v>
      </c>
      <c r="DN772">
        <v>0</v>
      </c>
      <c r="DO772">
        <v>0</v>
      </c>
      <c r="DP772">
        <v>0</v>
      </c>
      <c r="DQ772">
        <v>0</v>
      </c>
      <c r="DR772">
        <v>0</v>
      </c>
      <c r="DS772">
        <v>0</v>
      </c>
      <c r="DT772">
        <v>0</v>
      </c>
      <c r="DU772">
        <v>0</v>
      </c>
      <c r="DV772">
        <v>0</v>
      </c>
      <c r="DW772">
        <v>0</v>
      </c>
      <c r="DX772">
        <v>0</v>
      </c>
      <c r="DY772">
        <v>0</v>
      </c>
      <c r="DZ772">
        <v>0</v>
      </c>
      <c r="EA772">
        <v>0</v>
      </c>
      <c r="EB772">
        <v>0</v>
      </c>
      <c r="EC772">
        <v>0</v>
      </c>
      <c r="EE772" s="659"/>
      <c r="EF772" t="s">
        <v>1348</v>
      </c>
      <c r="EG772">
        <v>1</v>
      </c>
      <c r="EH772">
        <v>70</v>
      </c>
      <c r="EI772" s="216" t="str">
        <f t="shared" si="16"/>
        <v>LTQ100170</v>
      </c>
      <c r="EJ772">
        <v>0</v>
      </c>
      <c r="EK772">
        <v>0</v>
      </c>
      <c r="EL772">
        <v>0</v>
      </c>
      <c r="EM772">
        <v>0</v>
      </c>
      <c r="EN772">
        <v>0</v>
      </c>
      <c r="EO772">
        <v>0</v>
      </c>
      <c r="EP772">
        <v>0</v>
      </c>
      <c r="EQ772">
        <v>0</v>
      </c>
      <c r="ER772">
        <v>0</v>
      </c>
      <c r="ES772">
        <v>0</v>
      </c>
      <c r="ET772">
        <v>0</v>
      </c>
      <c r="EU772">
        <v>0</v>
      </c>
      <c r="EV772">
        <v>0</v>
      </c>
      <c r="EW772">
        <v>0</v>
      </c>
      <c r="EX772">
        <v>0</v>
      </c>
      <c r="EY772">
        <v>0</v>
      </c>
      <c r="EZ772">
        <v>0</v>
      </c>
      <c r="FA772">
        <v>0</v>
      </c>
      <c r="FB772">
        <v>0</v>
      </c>
      <c r="FC772">
        <v>0</v>
      </c>
      <c r="FD772">
        <v>0</v>
      </c>
      <c r="FE772">
        <v>0</v>
      </c>
      <c r="FF772">
        <v>0</v>
      </c>
      <c r="FG772">
        <v>0</v>
      </c>
      <c r="FH772">
        <v>0</v>
      </c>
      <c r="FI772">
        <v>0</v>
      </c>
      <c r="FJ772">
        <v>0</v>
      </c>
      <c r="FK772">
        <v>0</v>
      </c>
      <c r="FL772">
        <v>0</v>
      </c>
      <c r="FM772">
        <v>3520020</v>
      </c>
      <c r="FN772">
        <v>0</v>
      </c>
      <c r="FO772">
        <v>0</v>
      </c>
      <c r="FP772">
        <v>0</v>
      </c>
      <c r="FQ772">
        <v>0</v>
      </c>
      <c r="FR772">
        <v>0</v>
      </c>
      <c r="FS772">
        <v>0</v>
      </c>
      <c r="FT772">
        <v>0</v>
      </c>
      <c r="FU772">
        <v>0</v>
      </c>
      <c r="FV772">
        <v>0</v>
      </c>
      <c r="FW772">
        <v>0</v>
      </c>
      <c r="FX772">
        <v>0</v>
      </c>
      <c r="FY772">
        <v>0</v>
      </c>
      <c r="FZ772">
        <v>0</v>
      </c>
      <c r="GA772">
        <v>0</v>
      </c>
      <c r="GB772">
        <v>0</v>
      </c>
      <c r="GC772">
        <v>0</v>
      </c>
      <c r="GD772">
        <v>0</v>
      </c>
      <c r="GE772">
        <v>0</v>
      </c>
      <c r="GF772">
        <v>0</v>
      </c>
      <c r="GG772">
        <v>0</v>
      </c>
      <c r="GH772">
        <v>0</v>
      </c>
      <c r="GI772">
        <v>0</v>
      </c>
      <c r="GJ772">
        <v>0</v>
      </c>
      <c r="GK772">
        <v>0</v>
      </c>
      <c r="GL772">
        <v>0</v>
      </c>
      <c r="GM772">
        <v>0</v>
      </c>
      <c r="GN772">
        <v>0</v>
      </c>
      <c r="GO772">
        <v>0</v>
      </c>
      <c r="GP772">
        <v>0</v>
      </c>
      <c r="GQ772">
        <v>0</v>
      </c>
      <c r="GR772">
        <v>0</v>
      </c>
      <c r="GS772">
        <v>0</v>
      </c>
      <c r="GT772">
        <v>0</v>
      </c>
      <c r="GU772">
        <v>0</v>
      </c>
      <c r="GV772">
        <v>0</v>
      </c>
      <c r="GW772">
        <v>0</v>
      </c>
      <c r="GX772">
        <v>0</v>
      </c>
      <c r="GY772">
        <v>0</v>
      </c>
      <c r="GZ772">
        <v>0</v>
      </c>
      <c r="HA772">
        <v>0</v>
      </c>
      <c r="HB772">
        <v>0</v>
      </c>
      <c r="HC772">
        <v>0</v>
      </c>
      <c r="HD772">
        <v>0</v>
      </c>
      <c r="HE772">
        <v>0</v>
      </c>
      <c r="HF772">
        <v>0</v>
      </c>
      <c r="HG772">
        <v>0</v>
      </c>
      <c r="HH772">
        <v>0</v>
      </c>
      <c r="HI772">
        <v>0</v>
      </c>
      <c r="HJ772">
        <v>0</v>
      </c>
      <c r="HK772">
        <v>0</v>
      </c>
      <c r="HL772">
        <v>0</v>
      </c>
      <c r="HM772">
        <v>0</v>
      </c>
      <c r="HN772">
        <v>0</v>
      </c>
      <c r="HO772">
        <v>0</v>
      </c>
      <c r="HP772">
        <v>0</v>
      </c>
      <c r="HQ772">
        <v>0</v>
      </c>
      <c r="HR772">
        <v>0</v>
      </c>
      <c r="HS772">
        <v>0</v>
      </c>
      <c r="HT772">
        <v>0</v>
      </c>
      <c r="HU772">
        <v>0</v>
      </c>
      <c r="HV772">
        <v>0</v>
      </c>
      <c r="HW772">
        <v>0</v>
      </c>
      <c r="HX772">
        <v>0</v>
      </c>
      <c r="HY772">
        <v>0</v>
      </c>
      <c r="HZ772">
        <v>0</v>
      </c>
      <c r="IA772">
        <v>0</v>
      </c>
      <c r="IB772">
        <v>0</v>
      </c>
      <c r="IC772">
        <v>0</v>
      </c>
      <c r="ID772">
        <v>0</v>
      </c>
      <c r="IE772">
        <v>0</v>
      </c>
      <c r="IF772">
        <v>0</v>
      </c>
      <c r="IG772">
        <v>0</v>
      </c>
      <c r="IH772">
        <v>0</v>
      </c>
      <c r="II772">
        <v>0</v>
      </c>
      <c r="IJ772">
        <v>0</v>
      </c>
      <c r="IK772">
        <v>0</v>
      </c>
      <c r="IL772">
        <v>0</v>
      </c>
      <c r="IM772">
        <v>0</v>
      </c>
      <c r="IN772">
        <v>0</v>
      </c>
      <c r="IO772">
        <v>0</v>
      </c>
      <c r="IP772">
        <v>0</v>
      </c>
    </row>
    <row r="773" spans="18:250" ht="16.5" hidden="1" customHeight="1">
      <c r="R773" s="659"/>
      <c r="S773" t="s">
        <v>1348</v>
      </c>
      <c r="T773">
        <v>2</v>
      </c>
      <c r="U773">
        <v>15</v>
      </c>
      <c r="V773" s="214" t="str">
        <f t="shared" si="15"/>
        <v>LTQ100215</v>
      </c>
      <c r="W773">
        <v>46440.6</v>
      </c>
      <c r="X773">
        <v>92881.2</v>
      </c>
      <c r="Y773">
        <v>139321.79999999999</v>
      </c>
      <c r="Z773">
        <v>185762.4</v>
      </c>
      <c r="AA773">
        <v>232203</v>
      </c>
      <c r="AB773">
        <v>278643.59999999998</v>
      </c>
      <c r="AC773">
        <v>325084.2</v>
      </c>
      <c r="AD773">
        <v>371524.8</v>
      </c>
      <c r="AE773">
        <v>417965.4</v>
      </c>
      <c r="AF773">
        <v>464406</v>
      </c>
      <c r="AG773">
        <v>464406</v>
      </c>
      <c r="AH773">
        <v>464406</v>
      </c>
      <c r="AI773">
        <v>464406</v>
      </c>
      <c r="AJ773">
        <v>464406</v>
      </c>
      <c r="AK773">
        <v>464406</v>
      </c>
      <c r="AL773">
        <v>464406</v>
      </c>
      <c r="AM773">
        <v>464406</v>
      </c>
      <c r="AN773">
        <v>464406</v>
      </c>
      <c r="AO773">
        <v>464406</v>
      </c>
      <c r="AP773">
        <v>464406</v>
      </c>
      <c r="AQ773">
        <v>464406</v>
      </c>
      <c r="AR773">
        <v>464406</v>
      </c>
      <c r="AS773">
        <v>464406</v>
      </c>
      <c r="AT773">
        <v>464406</v>
      </c>
      <c r="AU773">
        <v>464406</v>
      </c>
      <c r="AV773">
        <v>464406</v>
      </c>
      <c r="AW773">
        <v>464406</v>
      </c>
      <c r="AX773">
        <v>464406</v>
      </c>
      <c r="AY773">
        <v>464406</v>
      </c>
      <c r="AZ773">
        <v>464406</v>
      </c>
      <c r="BA773">
        <v>464406</v>
      </c>
      <c r="BB773">
        <v>464406</v>
      </c>
      <c r="BC773">
        <v>464406</v>
      </c>
      <c r="BD773">
        <v>464406</v>
      </c>
      <c r="BE773">
        <v>464406</v>
      </c>
      <c r="BF773">
        <v>464406</v>
      </c>
      <c r="BG773">
        <v>464406</v>
      </c>
      <c r="BH773">
        <v>464406</v>
      </c>
      <c r="BI773">
        <v>464406</v>
      </c>
      <c r="BJ773">
        <v>464406</v>
      </c>
      <c r="BK773">
        <v>464406</v>
      </c>
      <c r="BL773">
        <v>464406</v>
      </c>
      <c r="BM773">
        <v>464406</v>
      </c>
      <c r="BN773">
        <v>464406</v>
      </c>
      <c r="BO773">
        <v>464406</v>
      </c>
      <c r="BP773">
        <v>464406</v>
      </c>
      <c r="BQ773">
        <v>464406</v>
      </c>
      <c r="BR773">
        <v>464406</v>
      </c>
      <c r="BS773">
        <v>464406</v>
      </c>
      <c r="BT773">
        <v>464406</v>
      </c>
      <c r="BU773">
        <v>464406</v>
      </c>
      <c r="BV773">
        <v>464406</v>
      </c>
      <c r="BW773">
        <v>464406</v>
      </c>
      <c r="BX773">
        <v>464406</v>
      </c>
      <c r="BY773">
        <v>464406</v>
      </c>
      <c r="BZ773">
        <v>464406</v>
      </c>
      <c r="CA773">
        <v>464406</v>
      </c>
      <c r="CB773">
        <v>464406</v>
      </c>
      <c r="CC773">
        <v>464406</v>
      </c>
      <c r="CD773">
        <v>464406</v>
      </c>
      <c r="CE773">
        <v>464406</v>
      </c>
      <c r="CF773">
        <v>464406</v>
      </c>
      <c r="CG773">
        <v>464406</v>
      </c>
      <c r="CH773">
        <v>464406</v>
      </c>
      <c r="CI773">
        <v>464406</v>
      </c>
      <c r="CJ773">
        <v>464406</v>
      </c>
      <c r="CK773">
        <v>464406</v>
      </c>
      <c r="CL773">
        <v>464406</v>
      </c>
      <c r="CM773">
        <v>464406</v>
      </c>
      <c r="CN773">
        <v>464406</v>
      </c>
      <c r="CO773">
        <v>464406</v>
      </c>
      <c r="CP773">
        <v>464406</v>
      </c>
      <c r="CQ773">
        <v>464406</v>
      </c>
      <c r="CR773">
        <v>464406</v>
      </c>
      <c r="CS773">
        <v>464406</v>
      </c>
      <c r="CT773">
        <v>464406</v>
      </c>
      <c r="CU773">
        <v>464406</v>
      </c>
      <c r="CV773">
        <v>464406</v>
      </c>
      <c r="CW773">
        <v>464406</v>
      </c>
      <c r="CX773">
        <v>464406</v>
      </c>
      <c r="CY773">
        <v>464406</v>
      </c>
      <c r="CZ773">
        <v>464406</v>
      </c>
      <c r="DA773">
        <v>464406</v>
      </c>
      <c r="DB773">
        <v>464406</v>
      </c>
      <c r="DC773">
        <v>464406</v>
      </c>
      <c r="DD773">
        <v>0</v>
      </c>
      <c r="DE773">
        <v>0</v>
      </c>
      <c r="DF773">
        <v>0</v>
      </c>
      <c r="DG773">
        <v>0</v>
      </c>
      <c r="DH773">
        <v>0</v>
      </c>
      <c r="DI773">
        <v>0</v>
      </c>
      <c r="DJ773">
        <v>0</v>
      </c>
      <c r="DK773">
        <v>0</v>
      </c>
      <c r="DL773">
        <v>0</v>
      </c>
      <c r="DM773">
        <v>0</v>
      </c>
      <c r="DN773">
        <v>0</v>
      </c>
      <c r="DO773">
        <v>0</v>
      </c>
      <c r="DP773">
        <v>0</v>
      </c>
      <c r="DQ773">
        <v>0</v>
      </c>
      <c r="DR773">
        <v>0</v>
      </c>
      <c r="DS773">
        <v>0</v>
      </c>
      <c r="DT773">
        <v>0</v>
      </c>
      <c r="DU773">
        <v>0</v>
      </c>
      <c r="DV773">
        <v>0</v>
      </c>
      <c r="DW773">
        <v>0</v>
      </c>
      <c r="DX773">
        <v>0</v>
      </c>
      <c r="DY773">
        <v>0</v>
      </c>
      <c r="DZ773">
        <v>0</v>
      </c>
      <c r="EA773">
        <v>0</v>
      </c>
      <c r="EB773">
        <v>0</v>
      </c>
      <c r="EC773">
        <v>0</v>
      </c>
      <c r="EE773" s="659"/>
      <c r="EF773" t="s">
        <v>1348</v>
      </c>
      <c r="EG773">
        <v>2</v>
      </c>
      <c r="EH773">
        <v>15</v>
      </c>
      <c r="EI773" s="216" t="str">
        <f t="shared" si="16"/>
        <v>LTQ100215</v>
      </c>
      <c r="EJ773">
        <v>0</v>
      </c>
      <c r="EK773">
        <v>0</v>
      </c>
      <c r="EL773">
        <v>0</v>
      </c>
      <c r="EM773">
        <v>0</v>
      </c>
      <c r="EN773">
        <v>0</v>
      </c>
      <c r="EO773">
        <v>0</v>
      </c>
      <c r="EP773">
        <v>0</v>
      </c>
      <c r="EQ773">
        <v>0</v>
      </c>
      <c r="ER773">
        <v>0</v>
      </c>
      <c r="ES773">
        <v>0</v>
      </c>
      <c r="ET773">
        <v>0</v>
      </c>
      <c r="EU773">
        <v>0</v>
      </c>
      <c r="EV773">
        <v>0</v>
      </c>
      <c r="EW773">
        <v>0</v>
      </c>
      <c r="EX773">
        <v>0</v>
      </c>
      <c r="EY773">
        <v>0</v>
      </c>
      <c r="EZ773">
        <v>0</v>
      </c>
      <c r="FA773">
        <v>0</v>
      </c>
      <c r="FB773">
        <v>0</v>
      </c>
      <c r="FC773">
        <v>0</v>
      </c>
      <c r="FD773">
        <v>0</v>
      </c>
      <c r="FE773">
        <v>0</v>
      </c>
      <c r="FF773">
        <v>0</v>
      </c>
      <c r="FG773">
        <v>0</v>
      </c>
      <c r="FH773">
        <v>0</v>
      </c>
      <c r="FI773">
        <v>0</v>
      </c>
      <c r="FJ773">
        <v>0</v>
      </c>
      <c r="FK773">
        <v>0</v>
      </c>
      <c r="FL773">
        <v>0</v>
      </c>
      <c r="FM773">
        <v>0</v>
      </c>
      <c r="FN773">
        <v>0</v>
      </c>
      <c r="FO773">
        <v>0</v>
      </c>
      <c r="FP773">
        <v>0</v>
      </c>
      <c r="FQ773">
        <v>0</v>
      </c>
      <c r="FR773">
        <v>0</v>
      </c>
      <c r="FS773">
        <v>0</v>
      </c>
      <c r="FT773">
        <v>0</v>
      </c>
      <c r="FU773">
        <v>0</v>
      </c>
      <c r="FV773">
        <v>0</v>
      </c>
      <c r="FW773">
        <v>0</v>
      </c>
      <c r="FX773">
        <v>0</v>
      </c>
      <c r="FY773">
        <v>0</v>
      </c>
      <c r="FZ773">
        <v>0</v>
      </c>
      <c r="GA773">
        <v>0</v>
      </c>
      <c r="GB773">
        <v>0</v>
      </c>
      <c r="GC773">
        <v>0</v>
      </c>
      <c r="GD773">
        <v>0</v>
      </c>
      <c r="GE773">
        <v>0</v>
      </c>
      <c r="GF773">
        <v>0</v>
      </c>
      <c r="GG773">
        <v>0</v>
      </c>
      <c r="GH773">
        <v>0</v>
      </c>
      <c r="GI773">
        <v>0</v>
      </c>
      <c r="GJ773">
        <v>0</v>
      </c>
      <c r="GK773">
        <v>0</v>
      </c>
      <c r="GL773">
        <v>0</v>
      </c>
      <c r="GM773">
        <v>0</v>
      </c>
      <c r="GN773">
        <v>0</v>
      </c>
      <c r="GO773">
        <v>0</v>
      </c>
      <c r="GP773">
        <v>0</v>
      </c>
      <c r="GQ773">
        <v>0</v>
      </c>
      <c r="GR773">
        <v>0</v>
      </c>
      <c r="GS773">
        <v>0</v>
      </c>
      <c r="GT773">
        <v>0</v>
      </c>
      <c r="GU773">
        <v>0</v>
      </c>
      <c r="GV773">
        <v>0</v>
      </c>
      <c r="GW773">
        <v>0</v>
      </c>
      <c r="GX773">
        <v>0</v>
      </c>
      <c r="GY773">
        <v>0</v>
      </c>
      <c r="GZ773">
        <v>0</v>
      </c>
      <c r="HA773">
        <v>0</v>
      </c>
      <c r="HB773">
        <v>0</v>
      </c>
      <c r="HC773">
        <v>0</v>
      </c>
      <c r="HD773">
        <v>0</v>
      </c>
      <c r="HE773">
        <v>0</v>
      </c>
      <c r="HF773">
        <v>0</v>
      </c>
      <c r="HG773">
        <v>0</v>
      </c>
      <c r="HH773">
        <v>0</v>
      </c>
      <c r="HI773">
        <v>0</v>
      </c>
      <c r="HJ773">
        <v>0</v>
      </c>
      <c r="HK773">
        <v>0</v>
      </c>
      <c r="HL773">
        <v>0</v>
      </c>
      <c r="HM773">
        <v>0</v>
      </c>
      <c r="HN773">
        <v>0</v>
      </c>
      <c r="HO773">
        <v>0</v>
      </c>
      <c r="HP773">
        <v>464406</v>
      </c>
      <c r="HQ773">
        <v>0</v>
      </c>
      <c r="HR773">
        <v>0</v>
      </c>
      <c r="HS773">
        <v>0</v>
      </c>
      <c r="HT773">
        <v>0</v>
      </c>
      <c r="HU773">
        <v>0</v>
      </c>
      <c r="HV773">
        <v>0</v>
      </c>
      <c r="HW773">
        <v>0</v>
      </c>
      <c r="HX773">
        <v>0</v>
      </c>
      <c r="HY773">
        <v>0</v>
      </c>
      <c r="HZ773">
        <v>0</v>
      </c>
      <c r="IA773">
        <v>0</v>
      </c>
      <c r="IB773">
        <v>0</v>
      </c>
      <c r="IC773">
        <v>0</v>
      </c>
      <c r="ID773">
        <v>0</v>
      </c>
      <c r="IE773">
        <v>0</v>
      </c>
      <c r="IF773">
        <v>0</v>
      </c>
      <c r="IG773">
        <v>0</v>
      </c>
      <c r="IH773">
        <v>0</v>
      </c>
      <c r="II773">
        <v>0</v>
      </c>
      <c r="IJ773">
        <v>0</v>
      </c>
      <c r="IK773">
        <v>0</v>
      </c>
      <c r="IL773">
        <v>0</v>
      </c>
      <c r="IM773">
        <v>0</v>
      </c>
      <c r="IN773">
        <v>0</v>
      </c>
      <c r="IO773">
        <v>0</v>
      </c>
      <c r="IP773">
        <v>0</v>
      </c>
    </row>
    <row r="774" spans="18:250" ht="16.5" hidden="1" customHeight="1">
      <c r="R774" s="659"/>
      <c r="S774" t="s">
        <v>1348</v>
      </c>
      <c r="T774">
        <v>2</v>
      </c>
      <c r="U774">
        <v>16</v>
      </c>
      <c r="V774" s="214" t="str">
        <f t="shared" si="15"/>
        <v>LTQ100216</v>
      </c>
      <c r="W774">
        <v>47062.8</v>
      </c>
      <c r="X774">
        <v>94125.6</v>
      </c>
      <c r="Y774">
        <v>141188.4</v>
      </c>
      <c r="Z774">
        <v>188251.2</v>
      </c>
      <c r="AA774">
        <v>235314</v>
      </c>
      <c r="AB774">
        <v>282376.8</v>
      </c>
      <c r="AC774">
        <v>329439.59999999998</v>
      </c>
      <c r="AD774">
        <v>376502.4</v>
      </c>
      <c r="AE774">
        <v>423565.2</v>
      </c>
      <c r="AF774">
        <v>470628</v>
      </c>
      <c r="AG774">
        <v>470628</v>
      </c>
      <c r="AH774">
        <v>470628</v>
      </c>
      <c r="AI774">
        <v>470628</v>
      </c>
      <c r="AJ774">
        <v>470628</v>
      </c>
      <c r="AK774">
        <v>470628</v>
      </c>
      <c r="AL774">
        <v>470628</v>
      </c>
      <c r="AM774">
        <v>470628</v>
      </c>
      <c r="AN774">
        <v>470628</v>
      </c>
      <c r="AO774">
        <v>470628</v>
      </c>
      <c r="AP774">
        <v>470628</v>
      </c>
      <c r="AQ774">
        <v>470628</v>
      </c>
      <c r="AR774">
        <v>470628</v>
      </c>
      <c r="AS774">
        <v>470628</v>
      </c>
      <c r="AT774">
        <v>470628</v>
      </c>
      <c r="AU774">
        <v>470628</v>
      </c>
      <c r="AV774">
        <v>470628</v>
      </c>
      <c r="AW774">
        <v>470628</v>
      </c>
      <c r="AX774">
        <v>470628</v>
      </c>
      <c r="AY774">
        <v>470628</v>
      </c>
      <c r="AZ774">
        <v>470628</v>
      </c>
      <c r="BA774">
        <v>470628</v>
      </c>
      <c r="BB774">
        <v>470628</v>
      </c>
      <c r="BC774">
        <v>470628</v>
      </c>
      <c r="BD774">
        <v>470628</v>
      </c>
      <c r="BE774">
        <v>470628</v>
      </c>
      <c r="BF774">
        <v>470628</v>
      </c>
      <c r="BG774">
        <v>470628</v>
      </c>
      <c r="BH774">
        <v>470628</v>
      </c>
      <c r="BI774">
        <v>470628</v>
      </c>
      <c r="BJ774">
        <v>470628</v>
      </c>
      <c r="BK774">
        <v>470628</v>
      </c>
      <c r="BL774">
        <v>470628</v>
      </c>
      <c r="BM774">
        <v>470628</v>
      </c>
      <c r="BN774">
        <v>470628</v>
      </c>
      <c r="BO774">
        <v>470628</v>
      </c>
      <c r="BP774">
        <v>470628</v>
      </c>
      <c r="BQ774">
        <v>470628</v>
      </c>
      <c r="BR774">
        <v>470628</v>
      </c>
      <c r="BS774">
        <v>470628</v>
      </c>
      <c r="BT774">
        <v>470628</v>
      </c>
      <c r="BU774">
        <v>470628</v>
      </c>
      <c r="BV774">
        <v>470628</v>
      </c>
      <c r="BW774">
        <v>470628</v>
      </c>
      <c r="BX774">
        <v>470628</v>
      </c>
      <c r="BY774">
        <v>470628</v>
      </c>
      <c r="BZ774">
        <v>470628</v>
      </c>
      <c r="CA774">
        <v>470628</v>
      </c>
      <c r="CB774">
        <v>470628</v>
      </c>
      <c r="CC774">
        <v>470628</v>
      </c>
      <c r="CD774">
        <v>470628</v>
      </c>
      <c r="CE774">
        <v>470628</v>
      </c>
      <c r="CF774">
        <v>470628</v>
      </c>
      <c r="CG774">
        <v>470628</v>
      </c>
      <c r="CH774">
        <v>470628</v>
      </c>
      <c r="CI774">
        <v>470628</v>
      </c>
      <c r="CJ774">
        <v>470628</v>
      </c>
      <c r="CK774">
        <v>470628</v>
      </c>
      <c r="CL774">
        <v>470628</v>
      </c>
      <c r="CM774">
        <v>470628</v>
      </c>
      <c r="CN774">
        <v>470628</v>
      </c>
      <c r="CO774">
        <v>470628</v>
      </c>
      <c r="CP774">
        <v>470628</v>
      </c>
      <c r="CQ774">
        <v>470628</v>
      </c>
      <c r="CR774">
        <v>470628</v>
      </c>
      <c r="CS774">
        <v>470628</v>
      </c>
      <c r="CT774">
        <v>470628</v>
      </c>
      <c r="CU774">
        <v>470628</v>
      </c>
      <c r="CV774">
        <v>470628</v>
      </c>
      <c r="CW774">
        <v>470628</v>
      </c>
      <c r="CX774">
        <v>470628</v>
      </c>
      <c r="CY774">
        <v>470628</v>
      </c>
      <c r="CZ774">
        <v>470628</v>
      </c>
      <c r="DA774">
        <v>470628</v>
      </c>
      <c r="DB774">
        <v>470628</v>
      </c>
      <c r="DC774">
        <v>0</v>
      </c>
      <c r="DD774">
        <v>0</v>
      </c>
      <c r="DE774">
        <v>0</v>
      </c>
      <c r="DF774">
        <v>0</v>
      </c>
      <c r="DG774">
        <v>0</v>
      </c>
      <c r="DH774">
        <v>0</v>
      </c>
      <c r="DI774">
        <v>0</v>
      </c>
      <c r="DJ774">
        <v>0</v>
      </c>
      <c r="DK774">
        <v>0</v>
      </c>
      <c r="DL774">
        <v>0</v>
      </c>
      <c r="DM774">
        <v>0</v>
      </c>
      <c r="DN774">
        <v>0</v>
      </c>
      <c r="DO774">
        <v>0</v>
      </c>
      <c r="DP774">
        <v>0</v>
      </c>
      <c r="DQ774">
        <v>0</v>
      </c>
      <c r="DR774">
        <v>0</v>
      </c>
      <c r="DS774">
        <v>0</v>
      </c>
      <c r="DT774">
        <v>0</v>
      </c>
      <c r="DU774">
        <v>0</v>
      </c>
      <c r="DV774">
        <v>0</v>
      </c>
      <c r="DW774">
        <v>0</v>
      </c>
      <c r="DX774">
        <v>0</v>
      </c>
      <c r="DY774">
        <v>0</v>
      </c>
      <c r="DZ774">
        <v>0</v>
      </c>
      <c r="EA774">
        <v>0</v>
      </c>
      <c r="EB774">
        <v>0</v>
      </c>
      <c r="EC774">
        <v>0</v>
      </c>
      <c r="EE774" s="659"/>
      <c r="EF774" t="s">
        <v>1348</v>
      </c>
      <c r="EG774">
        <v>2</v>
      </c>
      <c r="EH774">
        <v>16</v>
      </c>
      <c r="EI774" s="216" t="str">
        <f t="shared" si="16"/>
        <v>LTQ100216</v>
      </c>
      <c r="EJ774">
        <v>0</v>
      </c>
      <c r="EK774">
        <v>0</v>
      </c>
      <c r="EL774">
        <v>0</v>
      </c>
      <c r="EM774">
        <v>0</v>
      </c>
      <c r="EN774">
        <v>0</v>
      </c>
      <c r="EO774">
        <v>0</v>
      </c>
      <c r="EP774">
        <v>0</v>
      </c>
      <c r="EQ774">
        <v>0</v>
      </c>
      <c r="ER774">
        <v>0</v>
      </c>
      <c r="ES774">
        <v>0</v>
      </c>
      <c r="ET774">
        <v>0</v>
      </c>
      <c r="EU774">
        <v>0</v>
      </c>
      <c r="EV774">
        <v>0</v>
      </c>
      <c r="EW774">
        <v>0</v>
      </c>
      <c r="EX774">
        <v>0</v>
      </c>
      <c r="EY774">
        <v>0</v>
      </c>
      <c r="EZ774">
        <v>0</v>
      </c>
      <c r="FA774">
        <v>0</v>
      </c>
      <c r="FB774">
        <v>0</v>
      </c>
      <c r="FC774">
        <v>0</v>
      </c>
      <c r="FD774">
        <v>0</v>
      </c>
      <c r="FE774">
        <v>0</v>
      </c>
      <c r="FF774">
        <v>0</v>
      </c>
      <c r="FG774">
        <v>0</v>
      </c>
      <c r="FH774">
        <v>0</v>
      </c>
      <c r="FI774">
        <v>0</v>
      </c>
      <c r="FJ774">
        <v>0</v>
      </c>
      <c r="FK774">
        <v>0</v>
      </c>
      <c r="FL774">
        <v>0</v>
      </c>
      <c r="FM774">
        <v>0</v>
      </c>
      <c r="FN774">
        <v>0</v>
      </c>
      <c r="FO774">
        <v>0</v>
      </c>
      <c r="FP774">
        <v>0</v>
      </c>
      <c r="FQ774">
        <v>0</v>
      </c>
      <c r="FR774">
        <v>0</v>
      </c>
      <c r="FS774">
        <v>0</v>
      </c>
      <c r="FT774">
        <v>0</v>
      </c>
      <c r="FU774">
        <v>0</v>
      </c>
      <c r="FV774">
        <v>0</v>
      </c>
      <c r="FW774">
        <v>0</v>
      </c>
      <c r="FX774">
        <v>0</v>
      </c>
      <c r="FY774">
        <v>0</v>
      </c>
      <c r="FZ774">
        <v>0</v>
      </c>
      <c r="GA774">
        <v>0</v>
      </c>
      <c r="GB774">
        <v>0</v>
      </c>
      <c r="GC774">
        <v>0</v>
      </c>
      <c r="GD774">
        <v>0</v>
      </c>
      <c r="GE774">
        <v>0</v>
      </c>
      <c r="GF774">
        <v>0</v>
      </c>
      <c r="GG774">
        <v>0</v>
      </c>
      <c r="GH774">
        <v>0</v>
      </c>
      <c r="GI774">
        <v>0</v>
      </c>
      <c r="GJ774">
        <v>0</v>
      </c>
      <c r="GK774">
        <v>0</v>
      </c>
      <c r="GL774">
        <v>0</v>
      </c>
      <c r="GM774">
        <v>0</v>
      </c>
      <c r="GN774">
        <v>0</v>
      </c>
      <c r="GO774">
        <v>0</v>
      </c>
      <c r="GP774">
        <v>0</v>
      </c>
      <c r="GQ774">
        <v>0</v>
      </c>
      <c r="GR774">
        <v>0</v>
      </c>
      <c r="GS774">
        <v>0</v>
      </c>
      <c r="GT774">
        <v>0</v>
      </c>
      <c r="GU774">
        <v>0</v>
      </c>
      <c r="GV774">
        <v>0</v>
      </c>
      <c r="GW774">
        <v>0</v>
      </c>
      <c r="GX774">
        <v>0</v>
      </c>
      <c r="GY774">
        <v>0</v>
      </c>
      <c r="GZ774">
        <v>0</v>
      </c>
      <c r="HA774">
        <v>0</v>
      </c>
      <c r="HB774">
        <v>0</v>
      </c>
      <c r="HC774">
        <v>0</v>
      </c>
      <c r="HD774">
        <v>0</v>
      </c>
      <c r="HE774">
        <v>0</v>
      </c>
      <c r="HF774">
        <v>0</v>
      </c>
      <c r="HG774">
        <v>0</v>
      </c>
      <c r="HH774">
        <v>0</v>
      </c>
      <c r="HI774">
        <v>0</v>
      </c>
      <c r="HJ774">
        <v>0</v>
      </c>
      <c r="HK774">
        <v>0</v>
      </c>
      <c r="HL774">
        <v>0</v>
      </c>
      <c r="HM774">
        <v>0</v>
      </c>
      <c r="HN774">
        <v>0</v>
      </c>
      <c r="HO774">
        <v>470628</v>
      </c>
      <c r="HP774">
        <v>0</v>
      </c>
      <c r="HQ774">
        <v>0</v>
      </c>
      <c r="HR774">
        <v>0</v>
      </c>
      <c r="HS774">
        <v>0</v>
      </c>
      <c r="HT774">
        <v>0</v>
      </c>
      <c r="HU774">
        <v>0</v>
      </c>
      <c r="HV774">
        <v>0</v>
      </c>
      <c r="HW774">
        <v>0</v>
      </c>
      <c r="HX774">
        <v>0</v>
      </c>
      <c r="HY774">
        <v>0</v>
      </c>
      <c r="HZ774">
        <v>0</v>
      </c>
      <c r="IA774">
        <v>0</v>
      </c>
      <c r="IB774">
        <v>0</v>
      </c>
      <c r="IC774">
        <v>0</v>
      </c>
      <c r="ID774">
        <v>0</v>
      </c>
      <c r="IE774">
        <v>0</v>
      </c>
      <c r="IF774">
        <v>0</v>
      </c>
      <c r="IG774">
        <v>0</v>
      </c>
      <c r="IH774">
        <v>0</v>
      </c>
      <c r="II774">
        <v>0</v>
      </c>
      <c r="IJ774">
        <v>0</v>
      </c>
      <c r="IK774">
        <v>0</v>
      </c>
      <c r="IL774">
        <v>0</v>
      </c>
      <c r="IM774">
        <v>0</v>
      </c>
      <c r="IN774">
        <v>0</v>
      </c>
      <c r="IO774">
        <v>0</v>
      </c>
      <c r="IP774">
        <v>0</v>
      </c>
    </row>
    <row r="775" spans="18:250" ht="16.5" hidden="1" customHeight="1">
      <c r="R775" s="659"/>
      <c r="S775" t="s">
        <v>1348</v>
      </c>
      <c r="T775">
        <v>2</v>
      </c>
      <c r="U775">
        <v>17</v>
      </c>
      <c r="V775" s="214" t="str">
        <f t="shared" si="15"/>
        <v>LTQ100217</v>
      </c>
      <c r="W775">
        <v>47991</v>
      </c>
      <c r="X775">
        <v>95982</v>
      </c>
      <c r="Y775">
        <v>143973</v>
      </c>
      <c r="Z775">
        <v>191964</v>
      </c>
      <c r="AA775">
        <v>239955</v>
      </c>
      <c r="AB775">
        <v>287946</v>
      </c>
      <c r="AC775">
        <v>335937</v>
      </c>
      <c r="AD775">
        <v>383928</v>
      </c>
      <c r="AE775">
        <v>431919</v>
      </c>
      <c r="AF775">
        <v>479910</v>
      </c>
      <c r="AG775">
        <v>479910</v>
      </c>
      <c r="AH775">
        <v>479910</v>
      </c>
      <c r="AI775">
        <v>479910</v>
      </c>
      <c r="AJ775">
        <v>479910</v>
      </c>
      <c r="AK775">
        <v>479910</v>
      </c>
      <c r="AL775">
        <v>479910</v>
      </c>
      <c r="AM775">
        <v>479910</v>
      </c>
      <c r="AN775">
        <v>479910</v>
      </c>
      <c r="AO775">
        <v>479910</v>
      </c>
      <c r="AP775">
        <v>479910</v>
      </c>
      <c r="AQ775">
        <v>479910</v>
      </c>
      <c r="AR775">
        <v>479910</v>
      </c>
      <c r="AS775">
        <v>479910</v>
      </c>
      <c r="AT775">
        <v>479910</v>
      </c>
      <c r="AU775">
        <v>479910</v>
      </c>
      <c r="AV775">
        <v>479910</v>
      </c>
      <c r="AW775">
        <v>479910</v>
      </c>
      <c r="AX775">
        <v>479910</v>
      </c>
      <c r="AY775">
        <v>479910</v>
      </c>
      <c r="AZ775">
        <v>479910</v>
      </c>
      <c r="BA775">
        <v>479910</v>
      </c>
      <c r="BB775">
        <v>479910</v>
      </c>
      <c r="BC775">
        <v>479910</v>
      </c>
      <c r="BD775">
        <v>479910</v>
      </c>
      <c r="BE775">
        <v>479910</v>
      </c>
      <c r="BF775">
        <v>479910</v>
      </c>
      <c r="BG775">
        <v>479910</v>
      </c>
      <c r="BH775">
        <v>479910</v>
      </c>
      <c r="BI775">
        <v>479910</v>
      </c>
      <c r="BJ775">
        <v>479910</v>
      </c>
      <c r="BK775">
        <v>479910</v>
      </c>
      <c r="BL775">
        <v>479910</v>
      </c>
      <c r="BM775">
        <v>479910</v>
      </c>
      <c r="BN775">
        <v>479910</v>
      </c>
      <c r="BO775">
        <v>479910</v>
      </c>
      <c r="BP775">
        <v>479910</v>
      </c>
      <c r="BQ775">
        <v>479910</v>
      </c>
      <c r="BR775">
        <v>479910</v>
      </c>
      <c r="BS775">
        <v>479910</v>
      </c>
      <c r="BT775">
        <v>479910</v>
      </c>
      <c r="BU775">
        <v>479910</v>
      </c>
      <c r="BV775">
        <v>479910</v>
      </c>
      <c r="BW775">
        <v>479910</v>
      </c>
      <c r="BX775">
        <v>479910</v>
      </c>
      <c r="BY775">
        <v>479910</v>
      </c>
      <c r="BZ775">
        <v>479910</v>
      </c>
      <c r="CA775">
        <v>479910</v>
      </c>
      <c r="CB775">
        <v>479910</v>
      </c>
      <c r="CC775">
        <v>479910</v>
      </c>
      <c r="CD775">
        <v>479910</v>
      </c>
      <c r="CE775">
        <v>479910</v>
      </c>
      <c r="CF775">
        <v>479910</v>
      </c>
      <c r="CG775">
        <v>479910</v>
      </c>
      <c r="CH775">
        <v>479910</v>
      </c>
      <c r="CI775">
        <v>479910</v>
      </c>
      <c r="CJ775">
        <v>479910</v>
      </c>
      <c r="CK775">
        <v>479910</v>
      </c>
      <c r="CL775">
        <v>479910</v>
      </c>
      <c r="CM775">
        <v>479910</v>
      </c>
      <c r="CN775">
        <v>479910</v>
      </c>
      <c r="CO775">
        <v>479910</v>
      </c>
      <c r="CP775">
        <v>479910</v>
      </c>
      <c r="CQ775">
        <v>479910</v>
      </c>
      <c r="CR775">
        <v>479910</v>
      </c>
      <c r="CS775">
        <v>479910</v>
      </c>
      <c r="CT775">
        <v>479910</v>
      </c>
      <c r="CU775">
        <v>479910</v>
      </c>
      <c r="CV775">
        <v>479910</v>
      </c>
      <c r="CW775">
        <v>479910</v>
      </c>
      <c r="CX775">
        <v>479910</v>
      </c>
      <c r="CY775">
        <v>479910</v>
      </c>
      <c r="CZ775">
        <v>479910</v>
      </c>
      <c r="DA775">
        <v>479910</v>
      </c>
      <c r="DB775">
        <v>0</v>
      </c>
      <c r="DC775">
        <v>0</v>
      </c>
      <c r="DD775">
        <v>0</v>
      </c>
      <c r="DE775">
        <v>0</v>
      </c>
      <c r="DF775">
        <v>0</v>
      </c>
      <c r="DG775">
        <v>0</v>
      </c>
      <c r="DH775">
        <v>0</v>
      </c>
      <c r="DI775">
        <v>0</v>
      </c>
      <c r="DJ775">
        <v>0</v>
      </c>
      <c r="DK775">
        <v>0</v>
      </c>
      <c r="DL775">
        <v>0</v>
      </c>
      <c r="DM775">
        <v>0</v>
      </c>
      <c r="DN775">
        <v>0</v>
      </c>
      <c r="DO775">
        <v>0</v>
      </c>
      <c r="DP775">
        <v>0</v>
      </c>
      <c r="DQ775">
        <v>0</v>
      </c>
      <c r="DR775">
        <v>0</v>
      </c>
      <c r="DS775">
        <v>0</v>
      </c>
      <c r="DT775">
        <v>0</v>
      </c>
      <c r="DU775">
        <v>0</v>
      </c>
      <c r="DV775">
        <v>0</v>
      </c>
      <c r="DW775">
        <v>0</v>
      </c>
      <c r="DX775">
        <v>0</v>
      </c>
      <c r="DY775">
        <v>0</v>
      </c>
      <c r="DZ775">
        <v>0</v>
      </c>
      <c r="EA775">
        <v>0</v>
      </c>
      <c r="EB775">
        <v>0</v>
      </c>
      <c r="EC775">
        <v>0</v>
      </c>
      <c r="EE775" s="659"/>
      <c r="EF775" t="s">
        <v>1348</v>
      </c>
      <c r="EG775">
        <v>2</v>
      </c>
      <c r="EH775">
        <v>17</v>
      </c>
      <c r="EI775" s="216" t="str">
        <f t="shared" si="16"/>
        <v>LTQ100217</v>
      </c>
      <c r="EJ775">
        <v>0</v>
      </c>
      <c r="EK775">
        <v>0</v>
      </c>
      <c r="EL775">
        <v>0</v>
      </c>
      <c r="EM775">
        <v>0</v>
      </c>
      <c r="EN775">
        <v>0</v>
      </c>
      <c r="EO775">
        <v>0</v>
      </c>
      <c r="EP775">
        <v>0</v>
      </c>
      <c r="EQ775">
        <v>0</v>
      </c>
      <c r="ER775">
        <v>0</v>
      </c>
      <c r="ES775">
        <v>0</v>
      </c>
      <c r="ET775">
        <v>0</v>
      </c>
      <c r="EU775">
        <v>0</v>
      </c>
      <c r="EV775">
        <v>0</v>
      </c>
      <c r="EW775">
        <v>0</v>
      </c>
      <c r="EX775">
        <v>0</v>
      </c>
      <c r="EY775">
        <v>0</v>
      </c>
      <c r="EZ775">
        <v>0</v>
      </c>
      <c r="FA775">
        <v>0</v>
      </c>
      <c r="FB775">
        <v>0</v>
      </c>
      <c r="FC775">
        <v>0</v>
      </c>
      <c r="FD775">
        <v>0</v>
      </c>
      <c r="FE775">
        <v>0</v>
      </c>
      <c r="FF775">
        <v>0</v>
      </c>
      <c r="FG775">
        <v>0</v>
      </c>
      <c r="FH775">
        <v>0</v>
      </c>
      <c r="FI775">
        <v>0</v>
      </c>
      <c r="FJ775">
        <v>0</v>
      </c>
      <c r="FK775">
        <v>0</v>
      </c>
      <c r="FL775">
        <v>0</v>
      </c>
      <c r="FM775">
        <v>0</v>
      </c>
      <c r="FN775">
        <v>0</v>
      </c>
      <c r="FO775">
        <v>0</v>
      </c>
      <c r="FP775">
        <v>0</v>
      </c>
      <c r="FQ775">
        <v>0</v>
      </c>
      <c r="FR775">
        <v>0</v>
      </c>
      <c r="FS775">
        <v>0</v>
      </c>
      <c r="FT775">
        <v>0</v>
      </c>
      <c r="FU775">
        <v>0</v>
      </c>
      <c r="FV775">
        <v>0</v>
      </c>
      <c r="FW775">
        <v>0</v>
      </c>
      <c r="FX775">
        <v>0</v>
      </c>
      <c r="FY775">
        <v>0</v>
      </c>
      <c r="FZ775">
        <v>0</v>
      </c>
      <c r="GA775">
        <v>0</v>
      </c>
      <c r="GB775">
        <v>0</v>
      </c>
      <c r="GC775">
        <v>0</v>
      </c>
      <c r="GD775">
        <v>0</v>
      </c>
      <c r="GE775">
        <v>0</v>
      </c>
      <c r="GF775">
        <v>0</v>
      </c>
      <c r="GG775">
        <v>0</v>
      </c>
      <c r="GH775">
        <v>0</v>
      </c>
      <c r="GI775">
        <v>0</v>
      </c>
      <c r="GJ775">
        <v>0</v>
      </c>
      <c r="GK775">
        <v>0</v>
      </c>
      <c r="GL775">
        <v>0</v>
      </c>
      <c r="GM775">
        <v>0</v>
      </c>
      <c r="GN775">
        <v>0</v>
      </c>
      <c r="GO775">
        <v>0</v>
      </c>
      <c r="GP775">
        <v>0</v>
      </c>
      <c r="GQ775">
        <v>0</v>
      </c>
      <c r="GR775">
        <v>0</v>
      </c>
      <c r="GS775">
        <v>0</v>
      </c>
      <c r="GT775">
        <v>0</v>
      </c>
      <c r="GU775">
        <v>0</v>
      </c>
      <c r="GV775">
        <v>0</v>
      </c>
      <c r="GW775">
        <v>0</v>
      </c>
      <c r="GX775">
        <v>0</v>
      </c>
      <c r="GY775">
        <v>0</v>
      </c>
      <c r="GZ775">
        <v>0</v>
      </c>
      <c r="HA775">
        <v>0</v>
      </c>
      <c r="HB775">
        <v>0</v>
      </c>
      <c r="HC775">
        <v>0</v>
      </c>
      <c r="HD775">
        <v>0</v>
      </c>
      <c r="HE775">
        <v>0</v>
      </c>
      <c r="HF775">
        <v>0</v>
      </c>
      <c r="HG775">
        <v>0</v>
      </c>
      <c r="HH775">
        <v>0</v>
      </c>
      <c r="HI775">
        <v>0</v>
      </c>
      <c r="HJ775">
        <v>0</v>
      </c>
      <c r="HK775">
        <v>0</v>
      </c>
      <c r="HL775">
        <v>0</v>
      </c>
      <c r="HM775">
        <v>0</v>
      </c>
      <c r="HN775">
        <v>479910</v>
      </c>
      <c r="HO775">
        <v>0</v>
      </c>
      <c r="HP775">
        <v>0</v>
      </c>
      <c r="HQ775">
        <v>0</v>
      </c>
      <c r="HR775">
        <v>0</v>
      </c>
      <c r="HS775">
        <v>0</v>
      </c>
      <c r="HT775">
        <v>0</v>
      </c>
      <c r="HU775">
        <v>0</v>
      </c>
      <c r="HV775">
        <v>0</v>
      </c>
      <c r="HW775">
        <v>0</v>
      </c>
      <c r="HX775">
        <v>0</v>
      </c>
      <c r="HY775">
        <v>0</v>
      </c>
      <c r="HZ775">
        <v>0</v>
      </c>
      <c r="IA775">
        <v>0</v>
      </c>
      <c r="IB775">
        <v>0</v>
      </c>
      <c r="IC775">
        <v>0</v>
      </c>
      <c r="ID775">
        <v>0</v>
      </c>
      <c r="IE775">
        <v>0</v>
      </c>
      <c r="IF775">
        <v>0</v>
      </c>
      <c r="IG775">
        <v>0</v>
      </c>
      <c r="IH775">
        <v>0</v>
      </c>
      <c r="II775">
        <v>0</v>
      </c>
      <c r="IJ775">
        <v>0</v>
      </c>
      <c r="IK775">
        <v>0</v>
      </c>
      <c r="IL775">
        <v>0</v>
      </c>
      <c r="IM775">
        <v>0</v>
      </c>
      <c r="IN775">
        <v>0</v>
      </c>
      <c r="IO775">
        <v>0</v>
      </c>
      <c r="IP775">
        <v>0</v>
      </c>
    </row>
    <row r="776" spans="18:250" ht="16.5" hidden="1" customHeight="1">
      <c r="R776" s="659"/>
      <c r="S776" t="s">
        <v>1348</v>
      </c>
      <c r="T776">
        <v>2</v>
      </c>
      <c r="U776">
        <v>18</v>
      </c>
      <c r="V776" s="214" t="str">
        <f t="shared" si="15"/>
        <v>LTQ100218</v>
      </c>
      <c r="W776">
        <v>48929.4</v>
      </c>
      <c r="X776">
        <v>97858.8</v>
      </c>
      <c r="Y776">
        <v>146788.20000000001</v>
      </c>
      <c r="Z776">
        <v>195717.6</v>
      </c>
      <c r="AA776">
        <v>244647</v>
      </c>
      <c r="AB776">
        <v>293576.40000000002</v>
      </c>
      <c r="AC776">
        <v>342505.8</v>
      </c>
      <c r="AD776">
        <v>391435.2</v>
      </c>
      <c r="AE776">
        <v>440364.6</v>
      </c>
      <c r="AF776">
        <v>489294</v>
      </c>
      <c r="AG776">
        <v>489294</v>
      </c>
      <c r="AH776">
        <v>489294</v>
      </c>
      <c r="AI776">
        <v>489294</v>
      </c>
      <c r="AJ776">
        <v>489294</v>
      </c>
      <c r="AK776">
        <v>489294</v>
      </c>
      <c r="AL776">
        <v>489294</v>
      </c>
      <c r="AM776">
        <v>489294</v>
      </c>
      <c r="AN776">
        <v>489294</v>
      </c>
      <c r="AO776">
        <v>489294</v>
      </c>
      <c r="AP776">
        <v>489294</v>
      </c>
      <c r="AQ776">
        <v>489294</v>
      </c>
      <c r="AR776">
        <v>489294</v>
      </c>
      <c r="AS776">
        <v>489294</v>
      </c>
      <c r="AT776">
        <v>489294</v>
      </c>
      <c r="AU776">
        <v>489294</v>
      </c>
      <c r="AV776">
        <v>489294</v>
      </c>
      <c r="AW776">
        <v>489294</v>
      </c>
      <c r="AX776">
        <v>489294</v>
      </c>
      <c r="AY776">
        <v>489294</v>
      </c>
      <c r="AZ776">
        <v>489294</v>
      </c>
      <c r="BA776">
        <v>489294</v>
      </c>
      <c r="BB776">
        <v>489294</v>
      </c>
      <c r="BC776">
        <v>489294</v>
      </c>
      <c r="BD776">
        <v>489294</v>
      </c>
      <c r="BE776">
        <v>489294</v>
      </c>
      <c r="BF776">
        <v>489294</v>
      </c>
      <c r="BG776">
        <v>489294</v>
      </c>
      <c r="BH776">
        <v>489294</v>
      </c>
      <c r="BI776">
        <v>489294</v>
      </c>
      <c r="BJ776">
        <v>489294</v>
      </c>
      <c r="BK776">
        <v>489294</v>
      </c>
      <c r="BL776">
        <v>489294</v>
      </c>
      <c r="BM776">
        <v>489294</v>
      </c>
      <c r="BN776">
        <v>489294</v>
      </c>
      <c r="BO776">
        <v>489294</v>
      </c>
      <c r="BP776">
        <v>489294</v>
      </c>
      <c r="BQ776">
        <v>489294</v>
      </c>
      <c r="BR776">
        <v>489294</v>
      </c>
      <c r="BS776">
        <v>489294</v>
      </c>
      <c r="BT776">
        <v>489294</v>
      </c>
      <c r="BU776">
        <v>489294</v>
      </c>
      <c r="BV776">
        <v>489294</v>
      </c>
      <c r="BW776">
        <v>489294</v>
      </c>
      <c r="BX776">
        <v>489294</v>
      </c>
      <c r="BY776">
        <v>489294</v>
      </c>
      <c r="BZ776">
        <v>489294</v>
      </c>
      <c r="CA776">
        <v>489294</v>
      </c>
      <c r="CB776">
        <v>489294</v>
      </c>
      <c r="CC776">
        <v>489294</v>
      </c>
      <c r="CD776">
        <v>489294</v>
      </c>
      <c r="CE776">
        <v>489294</v>
      </c>
      <c r="CF776">
        <v>489294</v>
      </c>
      <c r="CG776">
        <v>489294</v>
      </c>
      <c r="CH776">
        <v>489294</v>
      </c>
      <c r="CI776">
        <v>489294</v>
      </c>
      <c r="CJ776">
        <v>489294</v>
      </c>
      <c r="CK776">
        <v>489294</v>
      </c>
      <c r="CL776">
        <v>489294</v>
      </c>
      <c r="CM776">
        <v>489294</v>
      </c>
      <c r="CN776">
        <v>489294</v>
      </c>
      <c r="CO776">
        <v>489294</v>
      </c>
      <c r="CP776">
        <v>489294</v>
      </c>
      <c r="CQ776">
        <v>489294</v>
      </c>
      <c r="CR776">
        <v>489294</v>
      </c>
      <c r="CS776">
        <v>489294</v>
      </c>
      <c r="CT776">
        <v>489294</v>
      </c>
      <c r="CU776">
        <v>489294</v>
      </c>
      <c r="CV776">
        <v>489294</v>
      </c>
      <c r="CW776">
        <v>489294</v>
      </c>
      <c r="CX776">
        <v>489294</v>
      </c>
      <c r="CY776">
        <v>489294</v>
      </c>
      <c r="CZ776">
        <v>489294</v>
      </c>
      <c r="DA776">
        <v>0</v>
      </c>
      <c r="DB776">
        <v>0</v>
      </c>
      <c r="DC776">
        <v>0</v>
      </c>
      <c r="DD776">
        <v>0</v>
      </c>
      <c r="DE776">
        <v>0</v>
      </c>
      <c r="DF776">
        <v>0</v>
      </c>
      <c r="DG776">
        <v>0</v>
      </c>
      <c r="DH776">
        <v>0</v>
      </c>
      <c r="DI776">
        <v>0</v>
      </c>
      <c r="DJ776">
        <v>0</v>
      </c>
      <c r="DK776">
        <v>0</v>
      </c>
      <c r="DL776">
        <v>0</v>
      </c>
      <c r="DM776">
        <v>0</v>
      </c>
      <c r="DN776">
        <v>0</v>
      </c>
      <c r="DO776">
        <v>0</v>
      </c>
      <c r="DP776">
        <v>0</v>
      </c>
      <c r="DQ776">
        <v>0</v>
      </c>
      <c r="DR776">
        <v>0</v>
      </c>
      <c r="DS776">
        <v>0</v>
      </c>
      <c r="DT776">
        <v>0</v>
      </c>
      <c r="DU776">
        <v>0</v>
      </c>
      <c r="DV776">
        <v>0</v>
      </c>
      <c r="DW776">
        <v>0</v>
      </c>
      <c r="DX776">
        <v>0</v>
      </c>
      <c r="DY776">
        <v>0</v>
      </c>
      <c r="DZ776">
        <v>0</v>
      </c>
      <c r="EA776">
        <v>0</v>
      </c>
      <c r="EB776">
        <v>0</v>
      </c>
      <c r="EC776">
        <v>0</v>
      </c>
      <c r="EE776" s="659"/>
      <c r="EF776" t="s">
        <v>1348</v>
      </c>
      <c r="EG776">
        <v>2</v>
      </c>
      <c r="EH776">
        <v>18</v>
      </c>
      <c r="EI776" s="216" t="str">
        <f t="shared" si="16"/>
        <v>LTQ100218</v>
      </c>
      <c r="EJ776">
        <v>0</v>
      </c>
      <c r="EK776">
        <v>0</v>
      </c>
      <c r="EL776">
        <v>0</v>
      </c>
      <c r="EM776">
        <v>0</v>
      </c>
      <c r="EN776">
        <v>0</v>
      </c>
      <c r="EO776">
        <v>0</v>
      </c>
      <c r="EP776">
        <v>0</v>
      </c>
      <c r="EQ776">
        <v>0</v>
      </c>
      <c r="ER776">
        <v>0</v>
      </c>
      <c r="ES776">
        <v>0</v>
      </c>
      <c r="ET776">
        <v>0</v>
      </c>
      <c r="EU776">
        <v>0</v>
      </c>
      <c r="EV776">
        <v>0</v>
      </c>
      <c r="EW776">
        <v>0</v>
      </c>
      <c r="EX776">
        <v>0</v>
      </c>
      <c r="EY776">
        <v>0</v>
      </c>
      <c r="EZ776">
        <v>0</v>
      </c>
      <c r="FA776">
        <v>0</v>
      </c>
      <c r="FB776">
        <v>0</v>
      </c>
      <c r="FC776">
        <v>0</v>
      </c>
      <c r="FD776">
        <v>0</v>
      </c>
      <c r="FE776">
        <v>0</v>
      </c>
      <c r="FF776">
        <v>0</v>
      </c>
      <c r="FG776">
        <v>0</v>
      </c>
      <c r="FH776">
        <v>0</v>
      </c>
      <c r="FI776">
        <v>0</v>
      </c>
      <c r="FJ776">
        <v>0</v>
      </c>
      <c r="FK776">
        <v>0</v>
      </c>
      <c r="FL776">
        <v>0</v>
      </c>
      <c r="FM776">
        <v>0</v>
      </c>
      <c r="FN776">
        <v>0</v>
      </c>
      <c r="FO776">
        <v>0</v>
      </c>
      <c r="FP776">
        <v>0</v>
      </c>
      <c r="FQ776">
        <v>0</v>
      </c>
      <c r="FR776">
        <v>0</v>
      </c>
      <c r="FS776">
        <v>0</v>
      </c>
      <c r="FT776">
        <v>0</v>
      </c>
      <c r="FU776">
        <v>0</v>
      </c>
      <c r="FV776">
        <v>0</v>
      </c>
      <c r="FW776">
        <v>0</v>
      </c>
      <c r="FX776">
        <v>0</v>
      </c>
      <c r="FY776">
        <v>0</v>
      </c>
      <c r="FZ776">
        <v>0</v>
      </c>
      <c r="GA776">
        <v>0</v>
      </c>
      <c r="GB776">
        <v>0</v>
      </c>
      <c r="GC776">
        <v>0</v>
      </c>
      <c r="GD776">
        <v>0</v>
      </c>
      <c r="GE776">
        <v>0</v>
      </c>
      <c r="GF776">
        <v>0</v>
      </c>
      <c r="GG776">
        <v>0</v>
      </c>
      <c r="GH776">
        <v>0</v>
      </c>
      <c r="GI776">
        <v>0</v>
      </c>
      <c r="GJ776">
        <v>0</v>
      </c>
      <c r="GK776">
        <v>0</v>
      </c>
      <c r="GL776">
        <v>0</v>
      </c>
      <c r="GM776">
        <v>0</v>
      </c>
      <c r="GN776">
        <v>0</v>
      </c>
      <c r="GO776">
        <v>0</v>
      </c>
      <c r="GP776">
        <v>0</v>
      </c>
      <c r="GQ776">
        <v>0</v>
      </c>
      <c r="GR776">
        <v>0</v>
      </c>
      <c r="GS776">
        <v>0</v>
      </c>
      <c r="GT776">
        <v>0</v>
      </c>
      <c r="GU776">
        <v>0</v>
      </c>
      <c r="GV776">
        <v>0</v>
      </c>
      <c r="GW776">
        <v>0</v>
      </c>
      <c r="GX776">
        <v>0</v>
      </c>
      <c r="GY776">
        <v>0</v>
      </c>
      <c r="GZ776">
        <v>0</v>
      </c>
      <c r="HA776">
        <v>0</v>
      </c>
      <c r="HB776">
        <v>0</v>
      </c>
      <c r="HC776">
        <v>0</v>
      </c>
      <c r="HD776">
        <v>0</v>
      </c>
      <c r="HE776">
        <v>0</v>
      </c>
      <c r="HF776">
        <v>0</v>
      </c>
      <c r="HG776">
        <v>0</v>
      </c>
      <c r="HH776">
        <v>0</v>
      </c>
      <c r="HI776">
        <v>0</v>
      </c>
      <c r="HJ776">
        <v>0</v>
      </c>
      <c r="HK776">
        <v>0</v>
      </c>
      <c r="HL776">
        <v>0</v>
      </c>
      <c r="HM776">
        <v>489294</v>
      </c>
      <c r="HN776">
        <v>0</v>
      </c>
      <c r="HO776">
        <v>0</v>
      </c>
      <c r="HP776">
        <v>0</v>
      </c>
      <c r="HQ776">
        <v>0</v>
      </c>
      <c r="HR776">
        <v>0</v>
      </c>
      <c r="HS776">
        <v>0</v>
      </c>
      <c r="HT776">
        <v>0</v>
      </c>
      <c r="HU776">
        <v>0</v>
      </c>
      <c r="HV776">
        <v>0</v>
      </c>
      <c r="HW776">
        <v>0</v>
      </c>
      <c r="HX776">
        <v>0</v>
      </c>
      <c r="HY776">
        <v>0</v>
      </c>
      <c r="HZ776">
        <v>0</v>
      </c>
      <c r="IA776">
        <v>0</v>
      </c>
      <c r="IB776">
        <v>0</v>
      </c>
      <c r="IC776">
        <v>0</v>
      </c>
      <c r="ID776">
        <v>0</v>
      </c>
      <c r="IE776">
        <v>0</v>
      </c>
      <c r="IF776">
        <v>0</v>
      </c>
      <c r="IG776">
        <v>0</v>
      </c>
      <c r="IH776">
        <v>0</v>
      </c>
      <c r="II776">
        <v>0</v>
      </c>
      <c r="IJ776">
        <v>0</v>
      </c>
      <c r="IK776">
        <v>0</v>
      </c>
      <c r="IL776">
        <v>0</v>
      </c>
      <c r="IM776">
        <v>0</v>
      </c>
      <c r="IN776">
        <v>0</v>
      </c>
      <c r="IO776">
        <v>0</v>
      </c>
      <c r="IP776">
        <v>0</v>
      </c>
    </row>
    <row r="777" spans="18:250" ht="16.5" hidden="1" customHeight="1">
      <c r="R777" s="659"/>
      <c r="S777" t="s">
        <v>1348</v>
      </c>
      <c r="T777">
        <v>2</v>
      </c>
      <c r="U777">
        <v>19</v>
      </c>
      <c r="V777" s="214" t="str">
        <f t="shared" si="15"/>
        <v>LTQ100219</v>
      </c>
      <c r="W777">
        <v>49653.599999999999</v>
      </c>
      <c r="X777">
        <v>99307.199999999997</v>
      </c>
      <c r="Y777">
        <v>148960.79999999999</v>
      </c>
      <c r="Z777">
        <v>198614.39999999999</v>
      </c>
      <c r="AA777">
        <v>248268</v>
      </c>
      <c r="AB777">
        <v>297921.59999999998</v>
      </c>
      <c r="AC777">
        <v>347575.2</v>
      </c>
      <c r="AD777">
        <v>397228.79999999999</v>
      </c>
      <c r="AE777">
        <v>446882.4</v>
      </c>
      <c r="AF777">
        <v>496536</v>
      </c>
      <c r="AG777">
        <v>496536</v>
      </c>
      <c r="AH777">
        <v>496536</v>
      </c>
      <c r="AI777">
        <v>496536</v>
      </c>
      <c r="AJ777">
        <v>496536</v>
      </c>
      <c r="AK777">
        <v>496536</v>
      </c>
      <c r="AL777">
        <v>496536</v>
      </c>
      <c r="AM777">
        <v>496536</v>
      </c>
      <c r="AN777">
        <v>496536</v>
      </c>
      <c r="AO777">
        <v>496536</v>
      </c>
      <c r="AP777">
        <v>496536</v>
      </c>
      <c r="AQ777">
        <v>496536</v>
      </c>
      <c r="AR777">
        <v>496536</v>
      </c>
      <c r="AS777">
        <v>496536</v>
      </c>
      <c r="AT777">
        <v>496536</v>
      </c>
      <c r="AU777">
        <v>496536</v>
      </c>
      <c r="AV777">
        <v>496536</v>
      </c>
      <c r="AW777">
        <v>496536</v>
      </c>
      <c r="AX777">
        <v>496536</v>
      </c>
      <c r="AY777">
        <v>496536</v>
      </c>
      <c r="AZ777">
        <v>496536</v>
      </c>
      <c r="BA777">
        <v>496536</v>
      </c>
      <c r="BB777">
        <v>496536</v>
      </c>
      <c r="BC777">
        <v>496536</v>
      </c>
      <c r="BD777">
        <v>496536</v>
      </c>
      <c r="BE777">
        <v>496536</v>
      </c>
      <c r="BF777">
        <v>496536</v>
      </c>
      <c r="BG777">
        <v>496536</v>
      </c>
      <c r="BH777">
        <v>496536</v>
      </c>
      <c r="BI777">
        <v>496536</v>
      </c>
      <c r="BJ777">
        <v>496536</v>
      </c>
      <c r="BK777">
        <v>496536</v>
      </c>
      <c r="BL777">
        <v>496536</v>
      </c>
      <c r="BM777">
        <v>496536</v>
      </c>
      <c r="BN777">
        <v>496536</v>
      </c>
      <c r="BO777">
        <v>496536</v>
      </c>
      <c r="BP777">
        <v>496536</v>
      </c>
      <c r="BQ777">
        <v>496536</v>
      </c>
      <c r="BR777">
        <v>496536</v>
      </c>
      <c r="BS777">
        <v>496536</v>
      </c>
      <c r="BT777">
        <v>496536</v>
      </c>
      <c r="BU777">
        <v>496536</v>
      </c>
      <c r="BV777">
        <v>496536</v>
      </c>
      <c r="BW777">
        <v>496536</v>
      </c>
      <c r="BX777">
        <v>496536</v>
      </c>
      <c r="BY777">
        <v>496536</v>
      </c>
      <c r="BZ777">
        <v>496536</v>
      </c>
      <c r="CA777">
        <v>496536</v>
      </c>
      <c r="CB777">
        <v>496536</v>
      </c>
      <c r="CC777">
        <v>496536</v>
      </c>
      <c r="CD777">
        <v>496536</v>
      </c>
      <c r="CE777">
        <v>496536</v>
      </c>
      <c r="CF777">
        <v>496536</v>
      </c>
      <c r="CG777">
        <v>496536</v>
      </c>
      <c r="CH777">
        <v>496536</v>
      </c>
      <c r="CI777">
        <v>496536</v>
      </c>
      <c r="CJ777">
        <v>496536</v>
      </c>
      <c r="CK777">
        <v>496536</v>
      </c>
      <c r="CL777">
        <v>496536</v>
      </c>
      <c r="CM777">
        <v>496536</v>
      </c>
      <c r="CN777">
        <v>496536</v>
      </c>
      <c r="CO777">
        <v>496536</v>
      </c>
      <c r="CP777">
        <v>496536</v>
      </c>
      <c r="CQ777">
        <v>496536</v>
      </c>
      <c r="CR777">
        <v>496536</v>
      </c>
      <c r="CS777">
        <v>496536</v>
      </c>
      <c r="CT777">
        <v>496536</v>
      </c>
      <c r="CU777">
        <v>496536</v>
      </c>
      <c r="CV777">
        <v>496536</v>
      </c>
      <c r="CW777">
        <v>496536</v>
      </c>
      <c r="CX777">
        <v>496536</v>
      </c>
      <c r="CY777">
        <v>496536</v>
      </c>
      <c r="CZ777">
        <v>0</v>
      </c>
      <c r="DA777">
        <v>0</v>
      </c>
      <c r="DB777">
        <v>0</v>
      </c>
      <c r="DC777">
        <v>0</v>
      </c>
      <c r="DD777">
        <v>0</v>
      </c>
      <c r="DE777">
        <v>0</v>
      </c>
      <c r="DF777">
        <v>0</v>
      </c>
      <c r="DG777">
        <v>0</v>
      </c>
      <c r="DH777">
        <v>0</v>
      </c>
      <c r="DI777">
        <v>0</v>
      </c>
      <c r="DJ777">
        <v>0</v>
      </c>
      <c r="DK777">
        <v>0</v>
      </c>
      <c r="DL777">
        <v>0</v>
      </c>
      <c r="DM777">
        <v>0</v>
      </c>
      <c r="DN777">
        <v>0</v>
      </c>
      <c r="DO777">
        <v>0</v>
      </c>
      <c r="DP777">
        <v>0</v>
      </c>
      <c r="DQ777">
        <v>0</v>
      </c>
      <c r="DR777">
        <v>0</v>
      </c>
      <c r="DS777">
        <v>0</v>
      </c>
      <c r="DT777">
        <v>0</v>
      </c>
      <c r="DU777">
        <v>0</v>
      </c>
      <c r="DV777">
        <v>0</v>
      </c>
      <c r="DW777">
        <v>0</v>
      </c>
      <c r="DX777">
        <v>0</v>
      </c>
      <c r="DY777">
        <v>0</v>
      </c>
      <c r="DZ777">
        <v>0</v>
      </c>
      <c r="EA777">
        <v>0</v>
      </c>
      <c r="EB777">
        <v>0</v>
      </c>
      <c r="EC777">
        <v>0</v>
      </c>
      <c r="EE777" s="659"/>
      <c r="EF777" t="s">
        <v>1348</v>
      </c>
      <c r="EG777">
        <v>2</v>
      </c>
      <c r="EH777">
        <v>19</v>
      </c>
      <c r="EI777" s="216" t="str">
        <f t="shared" si="16"/>
        <v>LTQ100219</v>
      </c>
      <c r="EJ777">
        <v>0</v>
      </c>
      <c r="EK777">
        <v>0</v>
      </c>
      <c r="EL777">
        <v>0</v>
      </c>
      <c r="EM777">
        <v>0</v>
      </c>
      <c r="EN777">
        <v>0</v>
      </c>
      <c r="EO777">
        <v>0</v>
      </c>
      <c r="EP777">
        <v>0</v>
      </c>
      <c r="EQ777">
        <v>0</v>
      </c>
      <c r="ER777">
        <v>0</v>
      </c>
      <c r="ES777">
        <v>0</v>
      </c>
      <c r="ET777">
        <v>0</v>
      </c>
      <c r="EU777">
        <v>0</v>
      </c>
      <c r="EV777">
        <v>0</v>
      </c>
      <c r="EW777">
        <v>0</v>
      </c>
      <c r="EX777">
        <v>0</v>
      </c>
      <c r="EY777">
        <v>0</v>
      </c>
      <c r="EZ777">
        <v>0</v>
      </c>
      <c r="FA777">
        <v>0</v>
      </c>
      <c r="FB777">
        <v>0</v>
      </c>
      <c r="FC777">
        <v>0</v>
      </c>
      <c r="FD777">
        <v>0</v>
      </c>
      <c r="FE777">
        <v>0</v>
      </c>
      <c r="FF777">
        <v>0</v>
      </c>
      <c r="FG777">
        <v>0</v>
      </c>
      <c r="FH777">
        <v>0</v>
      </c>
      <c r="FI777">
        <v>0</v>
      </c>
      <c r="FJ777">
        <v>0</v>
      </c>
      <c r="FK777">
        <v>0</v>
      </c>
      <c r="FL777">
        <v>0</v>
      </c>
      <c r="FM777">
        <v>0</v>
      </c>
      <c r="FN777">
        <v>0</v>
      </c>
      <c r="FO777">
        <v>0</v>
      </c>
      <c r="FP777">
        <v>0</v>
      </c>
      <c r="FQ777">
        <v>0</v>
      </c>
      <c r="FR777">
        <v>0</v>
      </c>
      <c r="FS777">
        <v>0</v>
      </c>
      <c r="FT777">
        <v>0</v>
      </c>
      <c r="FU777">
        <v>0</v>
      </c>
      <c r="FV777">
        <v>0</v>
      </c>
      <c r="FW777">
        <v>0</v>
      </c>
      <c r="FX777">
        <v>0</v>
      </c>
      <c r="FY777">
        <v>0</v>
      </c>
      <c r="FZ777">
        <v>0</v>
      </c>
      <c r="GA777">
        <v>0</v>
      </c>
      <c r="GB777">
        <v>0</v>
      </c>
      <c r="GC777">
        <v>0</v>
      </c>
      <c r="GD777">
        <v>0</v>
      </c>
      <c r="GE777">
        <v>0</v>
      </c>
      <c r="GF777">
        <v>0</v>
      </c>
      <c r="GG777">
        <v>0</v>
      </c>
      <c r="GH777">
        <v>0</v>
      </c>
      <c r="GI777">
        <v>0</v>
      </c>
      <c r="GJ777">
        <v>0</v>
      </c>
      <c r="GK777">
        <v>0</v>
      </c>
      <c r="GL777">
        <v>0</v>
      </c>
      <c r="GM777">
        <v>0</v>
      </c>
      <c r="GN777">
        <v>0</v>
      </c>
      <c r="GO777">
        <v>0</v>
      </c>
      <c r="GP777">
        <v>0</v>
      </c>
      <c r="GQ777">
        <v>0</v>
      </c>
      <c r="GR777">
        <v>0</v>
      </c>
      <c r="GS777">
        <v>0</v>
      </c>
      <c r="GT777">
        <v>0</v>
      </c>
      <c r="GU777">
        <v>0</v>
      </c>
      <c r="GV777">
        <v>0</v>
      </c>
      <c r="GW777">
        <v>0</v>
      </c>
      <c r="GX777">
        <v>0</v>
      </c>
      <c r="GY777">
        <v>0</v>
      </c>
      <c r="GZ777">
        <v>0</v>
      </c>
      <c r="HA777">
        <v>0</v>
      </c>
      <c r="HB777">
        <v>0</v>
      </c>
      <c r="HC777">
        <v>0</v>
      </c>
      <c r="HD777">
        <v>0</v>
      </c>
      <c r="HE777">
        <v>0</v>
      </c>
      <c r="HF777">
        <v>0</v>
      </c>
      <c r="HG777">
        <v>0</v>
      </c>
      <c r="HH777">
        <v>0</v>
      </c>
      <c r="HI777">
        <v>0</v>
      </c>
      <c r="HJ777">
        <v>0</v>
      </c>
      <c r="HK777">
        <v>0</v>
      </c>
      <c r="HL777">
        <v>496536</v>
      </c>
      <c r="HM777">
        <v>0</v>
      </c>
      <c r="HN777">
        <v>0</v>
      </c>
      <c r="HO777">
        <v>0</v>
      </c>
      <c r="HP777">
        <v>0</v>
      </c>
      <c r="HQ777">
        <v>0</v>
      </c>
      <c r="HR777">
        <v>0</v>
      </c>
      <c r="HS777">
        <v>0</v>
      </c>
      <c r="HT777">
        <v>0</v>
      </c>
      <c r="HU777">
        <v>0</v>
      </c>
      <c r="HV777">
        <v>0</v>
      </c>
      <c r="HW777">
        <v>0</v>
      </c>
      <c r="HX777">
        <v>0</v>
      </c>
      <c r="HY777">
        <v>0</v>
      </c>
      <c r="HZ777">
        <v>0</v>
      </c>
      <c r="IA777">
        <v>0</v>
      </c>
      <c r="IB777">
        <v>0</v>
      </c>
      <c r="IC777">
        <v>0</v>
      </c>
      <c r="ID777">
        <v>0</v>
      </c>
      <c r="IE777">
        <v>0</v>
      </c>
      <c r="IF777">
        <v>0</v>
      </c>
      <c r="IG777">
        <v>0</v>
      </c>
      <c r="IH777">
        <v>0</v>
      </c>
      <c r="II777">
        <v>0</v>
      </c>
      <c r="IJ777">
        <v>0</v>
      </c>
      <c r="IK777">
        <v>0</v>
      </c>
      <c r="IL777">
        <v>0</v>
      </c>
      <c r="IM777">
        <v>0</v>
      </c>
      <c r="IN777">
        <v>0</v>
      </c>
      <c r="IO777">
        <v>0</v>
      </c>
      <c r="IP777">
        <v>0</v>
      </c>
    </row>
    <row r="778" spans="18:250" ht="16.5" hidden="1" customHeight="1">
      <c r="R778" s="659"/>
      <c r="S778" t="s">
        <v>1348</v>
      </c>
      <c r="T778">
        <v>2</v>
      </c>
      <c r="U778">
        <v>20</v>
      </c>
      <c r="V778" s="214" t="str">
        <f t="shared" si="15"/>
        <v>LTQ100220</v>
      </c>
      <c r="W778">
        <v>50367.6</v>
      </c>
      <c r="X778">
        <v>100735.2</v>
      </c>
      <c r="Y778">
        <v>151102.79999999999</v>
      </c>
      <c r="Z778">
        <v>201470.4</v>
      </c>
      <c r="AA778">
        <v>251838</v>
      </c>
      <c r="AB778">
        <v>302205.59999999998</v>
      </c>
      <c r="AC778">
        <v>352573.2</v>
      </c>
      <c r="AD778">
        <v>402940.8</v>
      </c>
      <c r="AE778">
        <v>453308.4</v>
      </c>
      <c r="AF778">
        <v>503676</v>
      </c>
      <c r="AG778">
        <v>503676</v>
      </c>
      <c r="AH778">
        <v>503676</v>
      </c>
      <c r="AI778">
        <v>503676</v>
      </c>
      <c r="AJ778">
        <v>503676</v>
      </c>
      <c r="AK778">
        <v>503676</v>
      </c>
      <c r="AL778">
        <v>503676</v>
      </c>
      <c r="AM778">
        <v>503676</v>
      </c>
      <c r="AN778">
        <v>503676</v>
      </c>
      <c r="AO778">
        <v>503676</v>
      </c>
      <c r="AP778">
        <v>503676</v>
      </c>
      <c r="AQ778">
        <v>503676</v>
      </c>
      <c r="AR778">
        <v>503676</v>
      </c>
      <c r="AS778">
        <v>503676</v>
      </c>
      <c r="AT778">
        <v>503676</v>
      </c>
      <c r="AU778">
        <v>503676</v>
      </c>
      <c r="AV778">
        <v>503676</v>
      </c>
      <c r="AW778">
        <v>503676</v>
      </c>
      <c r="AX778">
        <v>503676</v>
      </c>
      <c r="AY778">
        <v>503676</v>
      </c>
      <c r="AZ778">
        <v>503676</v>
      </c>
      <c r="BA778">
        <v>503676</v>
      </c>
      <c r="BB778">
        <v>503676</v>
      </c>
      <c r="BC778">
        <v>503676</v>
      </c>
      <c r="BD778">
        <v>503676</v>
      </c>
      <c r="BE778">
        <v>503676</v>
      </c>
      <c r="BF778">
        <v>503676</v>
      </c>
      <c r="BG778">
        <v>503676</v>
      </c>
      <c r="BH778">
        <v>503676</v>
      </c>
      <c r="BI778">
        <v>503676</v>
      </c>
      <c r="BJ778">
        <v>503676</v>
      </c>
      <c r="BK778">
        <v>503676</v>
      </c>
      <c r="BL778">
        <v>503676</v>
      </c>
      <c r="BM778">
        <v>503676</v>
      </c>
      <c r="BN778">
        <v>503676</v>
      </c>
      <c r="BO778">
        <v>503676</v>
      </c>
      <c r="BP778">
        <v>503676</v>
      </c>
      <c r="BQ778">
        <v>503676</v>
      </c>
      <c r="BR778">
        <v>503676</v>
      </c>
      <c r="BS778">
        <v>503676</v>
      </c>
      <c r="BT778">
        <v>503676</v>
      </c>
      <c r="BU778">
        <v>503676</v>
      </c>
      <c r="BV778">
        <v>503676</v>
      </c>
      <c r="BW778">
        <v>503676</v>
      </c>
      <c r="BX778">
        <v>503676</v>
      </c>
      <c r="BY778">
        <v>503676</v>
      </c>
      <c r="BZ778">
        <v>503676</v>
      </c>
      <c r="CA778">
        <v>503676</v>
      </c>
      <c r="CB778">
        <v>503676</v>
      </c>
      <c r="CC778">
        <v>503676</v>
      </c>
      <c r="CD778">
        <v>503676</v>
      </c>
      <c r="CE778">
        <v>503676</v>
      </c>
      <c r="CF778">
        <v>503676</v>
      </c>
      <c r="CG778">
        <v>503676</v>
      </c>
      <c r="CH778">
        <v>503676</v>
      </c>
      <c r="CI778">
        <v>503676</v>
      </c>
      <c r="CJ778">
        <v>503676</v>
      </c>
      <c r="CK778">
        <v>503676</v>
      </c>
      <c r="CL778">
        <v>503676</v>
      </c>
      <c r="CM778">
        <v>503676</v>
      </c>
      <c r="CN778">
        <v>503676</v>
      </c>
      <c r="CO778">
        <v>503676</v>
      </c>
      <c r="CP778">
        <v>503676</v>
      </c>
      <c r="CQ778">
        <v>503676</v>
      </c>
      <c r="CR778">
        <v>503676</v>
      </c>
      <c r="CS778">
        <v>503676</v>
      </c>
      <c r="CT778">
        <v>503676</v>
      </c>
      <c r="CU778">
        <v>503676</v>
      </c>
      <c r="CV778">
        <v>503676</v>
      </c>
      <c r="CW778">
        <v>503676</v>
      </c>
      <c r="CX778">
        <v>503676</v>
      </c>
      <c r="CY778">
        <v>0</v>
      </c>
      <c r="CZ778">
        <v>0</v>
      </c>
      <c r="DA778">
        <v>0</v>
      </c>
      <c r="DB778">
        <v>0</v>
      </c>
      <c r="DC778">
        <v>0</v>
      </c>
      <c r="DD778">
        <v>0</v>
      </c>
      <c r="DE778">
        <v>0</v>
      </c>
      <c r="DF778">
        <v>0</v>
      </c>
      <c r="DG778">
        <v>0</v>
      </c>
      <c r="DH778">
        <v>0</v>
      </c>
      <c r="DI778">
        <v>0</v>
      </c>
      <c r="DJ778">
        <v>0</v>
      </c>
      <c r="DK778">
        <v>0</v>
      </c>
      <c r="DL778">
        <v>0</v>
      </c>
      <c r="DM778">
        <v>0</v>
      </c>
      <c r="DN778">
        <v>0</v>
      </c>
      <c r="DO778">
        <v>0</v>
      </c>
      <c r="DP778">
        <v>0</v>
      </c>
      <c r="DQ778">
        <v>0</v>
      </c>
      <c r="DR778">
        <v>0</v>
      </c>
      <c r="DS778">
        <v>0</v>
      </c>
      <c r="DT778">
        <v>0</v>
      </c>
      <c r="DU778">
        <v>0</v>
      </c>
      <c r="DV778">
        <v>0</v>
      </c>
      <c r="DW778">
        <v>0</v>
      </c>
      <c r="DX778">
        <v>0</v>
      </c>
      <c r="DY778">
        <v>0</v>
      </c>
      <c r="DZ778">
        <v>0</v>
      </c>
      <c r="EA778">
        <v>0</v>
      </c>
      <c r="EB778">
        <v>0</v>
      </c>
      <c r="EC778">
        <v>0</v>
      </c>
      <c r="EE778" s="659"/>
      <c r="EF778" t="s">
        <v>1348</v>
      </c>
      <c r="EG778">
        <v>2</v>
      </c>
      <c r="EH778">
        <v>20</v>
      </c>
      <c r="EI778" s="216" t="str">
        <f t="shared" si="16"/>
        <v>LTQ100220</v>
      </c>
      <c r="EJ778">
        <v>0</v>
      </c>
      <c r="EK778">
        <v>0</v>
      </c>
      <c r="EL778">
        <v>0</v>
      </c>
      <c r="EM778">
        <v>0</v>
      </c>
      <c r="EN778">
        <v>0</v>
      </c>
      <c r="EO778">
        <v>0</v>
      </c>
      <c r="EP778">
        <v>0</v>
      </c>
      <c r="EQ778">
        <v>0</v>
      </c>
      <c r="ER778">
        <v>0</v>
      </c>
      <c r="ES778">
        <v>0</v>
      </c>
      <c r="ET778">
        <v>0</v>
      </c>
      <c r="EU778">
        <v>0</v>
      </c>
      <c r="EV778">
        <v>0</v>
      </c>
      <c r="EW778">
        <v>0</v>
      </c>
      <c r="EX778">
        <v>0</v>
      </c>
      <c r="EY778">
        <v>0</v>
      </c>
      <c r="EZ778">
        <v>0</v>
      </c>
      <c r="FA778">
        <v>0</v>
      </c>
      <c r="FB778">
        <v>0</v>
      </c>
      <c r="FC778">
        <v>0</v>
      </c>
      <c r="FD778">
        <v>0</v>
      </c>
      <c r="FE778">
        <v>0</v>
      </c>
      <c r="FF778">
        <v>0</v>
      </c>
      <c r="FG778">
        <v>0</v>
      </c>
      <c r="FH778">
        <v>0</v>
      </c>
      <c r="FI778">
        <v>0</v>
      </c>
      <c r="FJ778">
        <v>0</v>
      </c>
      <c r="FK778">
        <v>0</v>
      </c>
      <c r="FL778">
        <v>0</v>
      </c>
      <c r="FM778">
        <v>0</v>
      </c>
      <c r="FN778">
        <v>0</v>
      </c>
      <c r="FO778">
        <v>0</v>
      </c>
      <c r="FP778">
        <v>0</v>
      </c>
      <c r="FQ778">
        <v>0</v>
      </c>
      <c r="FR778">
        <v>0</v>
      </c>
      <c r="FS778">
        <v>0</v>
      </c>
      <c r="FT778">
        <v>0</v>
      </c>
      <c r="FU778">
        <v>0</v>
      </c>
      <c r="FV778">
        <v>0</v>
      </c>
      <c r="FW778">
        <v>0</v>
      </c>
      <c r="FX778">
        <v>0</v>
      </c>
      <c r="FY778">
        <v>0</v>
      </c>
      <c r="FZ778">
        <v>0</v>
      </c>
      <c r="GA778">
        <v>0</v>
      </c>
      <c r="GB778">
        <v>0</v>
      </c>
      <c r="GC778">
        <v>0</v>
      </c>
      <c r="GD778">
        <v>0</v>
      </c>
      <c r="GE778">
        <v>0</v>
      </c>
      <c r="GF778">
        <v>0</v>
      </c>
      <c r="GG778">
        <v>0</v>
      </c>
      <c r="GH778">
        <v>0</v>
      </c>
      <c r="GI778">
        <v>0</v>
      </c>
      <c r="GJ778">
        <v>0</v>
      </c>
      <c r="GK778">
        <v>0</v>
      </c>
      <c r="GL778">
        <v>0</v>
      </c>
      <c r="GM778">
        <v>0</v>
      </c>
      <c r="GN778">
        <v>0</v>
      </c>
      <c r="GO778">
        <v>0</v>
      </c>
      <c r="GP778">
        <v>0</v>
      </c>
      <c r="GQ778">
        <v>0</v>
      </c>
      <c r="GR778">
        <v>0</v>
      </c>
      <c r="GS778">
        <v>0</v>
      </c>
      <c r="GT778">
        <v>0</v>
      </c>
      <c r="GU778">
        <v>0</v>
      </c>
      <c r="GV778">
        <v>0</v>
      </c>
      <c r="GW778">
        <v>0</v>
      </c>
      <c r="GX778">
        <v>0</v>
      </c>
      <c r="GY778">
        <v>0</v>
      </c>
      <c r="GZ778">
        <v>0</v>
      </c>
      <c r="HA778">
        <v>0</v>
      </c>
      <c r="HB778">
        <v>0</v>
      </c>
      <c r="HC778">
        <v>0</v>
      </c>
      <c r="HD778">
        <v>0</v>
      </c>
      <c r="HE778">
        <v>0</v>
      </c>
      <c r="HF778">
        <v>0</v>
      </c>
      <c r="HG778">
        <v>0</v>
      </c>
      <c r="HH778">
        <v>0</v>
      </c>
      <c r="HI778">
        <v>0</v>
      </c>
      <c r="HJ778">
        <v>0</v>
      </c>
      <c r="HK778">
        <v>503676</v>
      </c>
      <c r="HL778">
        <v>0</v>
      </c>
      <c r="HM778">
        <v>0</v>
      </c>
      <c r="HN778">
        <v>0</v>
      </c>
      <c r="HO778">
        <v>0</v>
      </c>
      <c r="HP778">
        <v>0</v>
      </c>
      <c r="HQ778">
        <v>0</v>
      </c>
      <c r="HR778">
        <v>0</v>
      </c>
      <c r="HS778">
        <v>0</v>
      </c>
      <c r="HT778">
        <v>0</v>
      </c>
      <c r="HU778">
        <v>0</v>
      </c>
      <c r="HV778">
        <v>0</v>
      </c>
      <c r="HW778">
        <v>0</v>
      </c>
      <c r="HX778">
        <v>0</v>
      </c>
      <c r="HY778">
        <v>0</v>
      </c>
      <c r="HZ778">
        <v>0</v>
      </c>
      <c r="IA778">
        <v>0</v>
      </c>
      <c r="IB778">
        <v>0</v>
      </c>
      <c r="IC778">
        <v>0</v>
      </c>
      <c r="ID778">
        <v>0</v>
      </c>
      <c r="IE778">
        <v>0</v>
      </c>
      <c r="IF778">
        <v>0</v>
      </c>
      <c r="IG778">
        <v>0</v>
      </c>
      <c r="IH778">
        <v>0</v>
      </c>
      <c r="II778">
        <v>0</v>
      </c>
      <c r="IJ778">
        <v>0</v>
      </c>
      <c r="IK778">
        <v>0</v>
      </c>
      <c r="IL778">
        <v>0</v>
      </c>
      <c r="IM778">
        <v>0</v>
      </c>
      <c r="IN778">
        <v>0</v>
      </c>
      <c r="IO778">
        <v>0</v>
      </c>
      <c r="IP778">
        <v>0</v>
      </c>
    </row>
    <row r="779" spans="18:250" ht="16.5" hidden="1" customHeight="1">
      <c r="R779" s="659"/>
      <c r="S779" t="s">
        <v>1348</v>
      </c>
      <c r="T779">
        <v>2</v>
      </c>
      <c r="U779">
        <v>21</v>
      </c>
      <c r="V779" s="214" t="str">
        <f t="shared" si="15"/>
        <v>LTQ100221</v>
      </c>
      <c r="W779">
        <v>51397.8</v>
      </c>
      <c r="X779">
        <v>102795.6</v>
      </c>
      <c r="Y779">
        <v>154193.4</v>
      </c>
      <c r="Z779">
        <v>205591.2</v>
      </c>
      <c r="AA779">
        <v>256989</v>
      </c>
      <c r="AB779">
        <v>308386.8</v>
      </c>
      <c r="AC779">
        <v>359784.6</v>
      </c>
      <c r="AD779">
        <v>411182.4</v>
      </c>
      <c r="AE779">
        <v>462580.2</v>
      </c>
      <c r="AF779">
        <v>513978</v>
      </c>
      <c r="AG779">
        <v>513978</v>
      </c>
      <c r="AH779">
        <v>513978</v>
      </c>
      <c r="AI779">
        <v>513978</v>
      </c>
      <c r="AJ779">
        <v>513978</v>
      </c>
      <c r="AK779">
        <v>513978</v>
      </c>
      <c r="AL779">
        <v>513978</v>
      </c>
      <c r="AM779">
        <v>513978</v>
      </c>
      <c r="AN779">
        <v>513978</v>
      </c>
      <c r="AO779">
        <v>513978</v>
      </c>
      <c r="AP779">
        <v>513978</v>
      </c>
      <c r="AQ779">
        <v>513978</v>
      </c>
      <c r="AR779">
        <v>513978</v>
      </c>
      <c r="AS779">
        <v>513978</v>
      </c>
      <c r="AT779">
        <v>513978</v>
      </c>
      <c r="AU779">
        <v>513978</v>
      </c>
      <c r="AV779">
        <v>513978</v>
      </c>
      <c r="AW779">
        <v>513978</v>
      </c>
      <c r="AX779">
        <v>513978</v>
      </c>
      <c r="AY779">
        <v>513978</v>
      </c>
      <c r="AZ779">
        <v>513978</v>
      </c>
      <c r="BA779">
        <v>513978</v>
      </c>
      <c r="BB779">
        <v>513978</v>
      </c>
      <c r="BC779">
        <v>513978</v>
      </c>
      <c r="BD779">
        <v>513978</v>
      </c>
      <c r="BE779">
        <v>513978</v>
      </c>
      <c r="BF779">
        <v>513978</v>
      </c>
      <c r="BG779">
        <v>513978</v>
      </c>
      <c r="BH779">
        <v>513978</v>
      </c>
      <c r="BI779">
        <v>513978</v>
      </c>
      <c r="BJ779">
        <v>513978</v>
      </c>
      <c r="BK779">
        <v>513978</v>
      </c>
      <c r="BL779">
        <v>513978</v>
      </c>
      <c r="BM779">
        <v>513978</v>
      </c>
      <c r="BN779">
        <v>513978</v>
      </c>
      <c r="BO779">
        <v>513978</v>
      </c>
      <c r="BP779">
        <v>513978</v>
      </c>
      <c r="BQ779">
        <v>513978</v>
      </c>
      <c r="BR779">
        <v>513978</v>
      </c>
      <c r="BS779">
        <v>513978</v>
      </c>
      <c r="BT779">
        <v>513978</v>
      </c>
      <c r="BU779">
        <v>513978</v>
      </c>
      <c r="BV779">
        <v>513978</v>
      </c>
      <c r="BW779">
        <v>513978</v>
      </c>
      <c r="BX779">
        <v>513978</v>
      </c>
      <c r="BY779">
        <v>513978</v>
      </c>
      <c r="BZ779">
        <v>513978</v>
      </c>
      <c r="CA779">
        <v>513978</v>
      </c>
      <c r="CB779">
        <v>513978</v>
      </c>
      <c r="CC779">
        <v>513978</v>
      </c>
      <c r="CD779">
        <v>513978</v>
      </c>
      <c r="CE779">
        <v>513978</v>
      </c>
      <c r="CF779">
        <v>513978</v>
      </c>
      <c r="CG779">
        <v>513978</v>
      </c>
      <c r="CH779">
        <v>513978</v>
      </c>
      <c r="CI779">
        <v>513978</v>
      </c>
      <c r="CJ779">
        <v>513978</v>
      </c>
      <c r="CK779">
        <v>513978</v>
      </c>
      <c r="CL779">
        <v>513978</v>
      </c>
      <c r="CM779">
        <v>513978</v>
      </c>
      <c r="CN779">
        <v>513978</v>
      </c>
      <c r="CO779">
        <v>513978</v>
      </c>
      <c r="CP779">
        <v>513978</v>
      </c>
      <c r="CQ779">
        <v>513978</v>
      </c>
      <c r="CR779">
        <v>513978</v>
      </c>
      <c r="CS779">
        <v>513978</v>
      </c>
      <c r="CT779">
        <v>513978</v>
      </c>
      <c r="CU779">
        <v>513978</v>
      </c>
      <c r="CV779">
        <v>513978</v>
      </c>
      <c r="CW779">
        <v>513978</v>
      </c>
      <c r="CX779">
        <v>0</v>
      </c>
      <c r="CY779">
        <v>0</v>
      </c>
      <c r="CZ779">
        <v>0</v>
      </c>
      <c r="DA779">
        <v>0</v>
      </c>
      <c r="DB779">
        <v>0</v>
      </c>
      <c r="DC779">
        <v>0</v>
      </c>
      <c r="DD779">
        <v>0</v>
      </c>
      <c r="DE779">
        <v>0</v>
      </c>
      <c r="DF779">
        <v>0</v>
      </c>
      <c r="DG779">
        <v>0</v>
      </c>
      <c r="DH779">
        <v>0</v>
      </c>
      <c r="DI779">
        <v>0</v>
      </c>
      <c r="DJ779">
        <v>0</v>
      </c>
      <c r="DK779">
        <v>0</v>
      </c>
      <c r="DL779">
        <v>0</v>
      </c>
      <c r="DM779">
        <v>0</v>
      </c>
      <c r="DN779">
        <v>0</v>
      </c>
      <c r="DO779">
        <v>0</v>
      </c>
      <c r="DP779">
        <v>0</v>
      </c>
      <c r="DQ779">
        <v>0</v>
      </c>
      <c r="DR779">
        <v>0</v>
      </c>
      <c r="DS779">
        <v>0</v>
      </c>
      <c r="DT779">
        <v>0</v>
      </c>
      <c r="DU779">
        <v>0</v>
      </c>
      <c r="DV779">
        <v>0</v>
      </c>
      <c r="DW779">
        <v>0</v>
      </c>
      <c r="DX779">
        <v>0</v>
      </c>
      <c r="DY779">
        <v>0</v>
      </c>
      <c r="DZ779">
        <v>0</v>
      </c>
      <c r="EA779">
        <v>0</v>
      </c>
      <c r="EB779">
        <v>0</v>
      </c>
      <c r="EC779">
        <v>0</v>
      </c>
      <c r="EE779" s="659"/>
      <c r="EF779" t="s">
        <v>1348</v>
      </c>
      <c r="EG779">
        <v>2</v>
      </c>
      <c r="EH779">
        <v>21</v>
      </c>
      <c r="EI779" s="216" t="str">
        <f t="shared" si="16"/>
        <v>LTQ100221</v>
      </c>
      <c r="EJ779">
        <v>0</v>
      </c>
      <c r="EK779">
        <v>0</v>
      </c>
      <c r="EL779">
        <v>0</v>
      </c>
      <c r="EM779">
        <v>0</v>
      </c>
      <c r="EN779">
        <v>0</v>
      </c>
      <c r="EO779">
        <v>0</v>
      </c>
      <c r="EP779">
        <v>0</v>
      </c>
      <c r="EQ779">
        <v>0</v>
      </c>
      <c r="ER779">
        <v>0</v>
      </c>
      <c r="ES779">
        <v>0</v>
      </c>
      <c r="ET779">
        <v>0</v>
      </c>
      <c r="EU779">
        <v>0</v>
      </c>
      <c r="EV779">
        <v>0</v>
      </c>
      <c r="EW779">
        <v>0</v>
      </c>
      <c r="EX779">
        <v>0</v>
      </c>
      <c r="EY779">
        <v>0</v>
      </c>
      <c r="EZ779">
        <v>0</v>
      </c>
      <c r="FA779">
        <v>0</v>
      </c>
      <c r="FB779">
        <v>0</v>
      </c>
      <c r="FC779">
        <v>0</v>
      </c>
      <c r="FD779">
        <v>0</v>
      </c>
      <c r="FE779">
        <v>0</v>
      </c>
      <c r="FF779">
        <v>0</v>
      </c>
      <c r="FG779">
        <v>0</v>
      </c>
      <c r="FH779">
        <v>0</v>
      </c>
      <c r="FI779">
        <v>0</v>
      </c>
      <c r="FJ779">
        <v>0</v>
      </c>
      <c r="FK779">
        <v>0</v>
      </c>
      <c r="FL779">
        <v>0</v>
      </c>
      <c r="FM779">
        <v>0</v>
      </c>
      <c r="FN779">
        <v>0</v>
      </c>
      <c r="FO779">
        <v>0</v>
      </c>
      <c r="FP779">
        <v>0</v>
      </c>
      <c r="FQ779">
        <v>0</v>
      </c>
      <c r="FR779">
        <v>0</v>
      </c>
      <c r="FS779">
        <v>0</v>
      </c>
      <c r="FT779">
        <v>0</v>
      </c>
      <c r="FU779">
        <v>0</v>
      </c>
      <c r="FV779">
        <v>0</v>
      </c>
      <c r="FW779">
        <v>0</v>
      </c>
      <c r="FX779">
        <v>0</v>
      </c>
      <c r="FY779">
        <v>0</v>
      </c>
      <c r="FZ779">
        <v>0</v>
      </c>
      <c r="GA779">
        <v>0</v>
      </c>
      <c r="GB779">
        <v>0</v>
      </c>
      <c r="GC779">
        <v>0</v>
      </c>
      <c r="GD779">
        <v>0</v>
      </c>
      <c r="GE779">
        <v>0</v>
      </c>
      <c r="GF779">
        <v>0</v>
      </c>
      <c r="GG779">
        <v>0</v>
      </c>
      <c r="GH779">
        <v>0</v>
      </c>
      <c r="GI779">
        <v>0</v>
      </c>
      <c r="GJ779">
        <v>0</v>
      </c>
      <c r="GK779">
        <v>0</v>
      </c>
      <c r="GL779">
        <v>0</v>
      </c>
      <c r="GM779">
        <v>0</v>
      </c>
      <c r="GN779">
        <v>0</v>
      </c>
      <c r="GO779">
        <v>0</v>
      </c>
      <c r="GP779">
        <v>0</v>
      </c>
      <c r="GQ779">
        <v>0</v>
      </c>
      <c r="GR779">
        <v>0</v>
      </c>
      <c r="GS779">
        <v>0</v>
      </c>
      <c r="GT779">
        <v>0</v>
      </c>
      <c r="GU779">
        <v>0</v>
      </c>
      <c r="GV779">
        <v>0</v>
      </c>
      <c r="GW779">
        <v>0</v>
      </c>
      <c r="GX779">
        <v>0</v>
      </c>
      <c r="GY779">
        <v>0</v>
      </c>
      <c r="GZ779">
        <v>0</v>
      </c>
      <c r="HA779">
        <v>0</v>
      </c>
      <c r="HB779">
        <v>0</v>
      </c>
      <c r="HC779">
        <v>0</v>
      </c>
      <c r="HD779">
        <v>0</v>
      </c>
      <c r="HE779">
        <v>0</v>
      </c>
      <c r="HF779">
        <v>0</v>
      </c>
      <c r="HG779">
        <v>0</v>
      </c>
      <c r="HH779">
        <v>0</v>
      </c>
      <c r="HI779">
        <v>0</v>
      </c>
      <c r="HJ779">
        <v>513978</v>
      </c>
      <c r="HK779">
        <v>0</v>
      </c>
      <c r="HL779">
        <v>0</v>
      </c>
      <c r="HM779">
        <v>0</v>
      </c>
      <c r="HN779">
        <v>0</v>
      </c>
      <c r="HO779">
        <v>0</v>
      </c>
      <c r="HP779">
        <v>0</v>
      </c>
      <c r="HQ779">
        <v>0</v>
      </c>
      <c r="HR779">
        <v>0</v>
      </c>
      <c r="HS779">
        <v>0</v>
      </c>
      <c r="HT779">
        <v>0</v>
      </c>
      <c r="HU779">
        <v>0</v>
      </c>
      <c r="HV779">
        <v>0</v>
      </c>
      <c r="HW779">
        <v>0</v>
      </c>
      <c r="HX779">
        <v>0</v>
      </c>
      <c r="HY779">
        <v>0</v>
      </c>
      <c r="HZ779">
        <v>0</v>
      </c>
      <c r="IA779">
        <v>0</v>
      </c>
      <c r="IB779">
        <v>0</v>
      </c>
      <c r="IC779">
        <v>0</v>
      </c>
      <c r="ID779">
        <v>0</v>
      </c>
      <c r="IE779">
        <v>0</v>
      </c>
      <c r="IF779">
        <v>0</v>
      </c>
      <c r="IG779">
        <v>0</v>
      </c>
      <c r="IH779">
        <v>0</v>
      </c>
      <c r="II779">
        <v>0</v>
      </c>
      <c r="IJ779">
        <v>0</v>
      </c>
      <c r="IK779">
        <v>0</v>
      </c>
      <c r="IL779">
        <v>0</v>
      </c>
      <c r="IM779">
        <v>0</v>
      </c>
      <c r="IN779">
        <v>0</v>
      </c>
      <c r="IO779">
        <v>0</v>
      </c>
      <c r="IP779">
        <v>0</v>
      </c>
    </row>
    <row r="780" spans="18:250" ht="16.5" hidden="1" customHeight="1">
      <c r="R780" s="659"/>
      <c r="S780" t="s">
        <v>1348</v>
      </c>
      <c r="T780">
        <v>2</v>
      </c>
      <c r="U780">
        <v>22</v>
      </c>
      <c r="V780" s="214" t="str">
        <f t="shared" si="15"/>
        <v>LTQ100222</v>
      </c>
      <c r="W780">
        <v>52428</v>
      </c>
      <c r="X780">
        <v>104856</v>
      </c>
      <c r="Y780">
        <v>157284</v>
      </c>
      <c r="Z780">
        <v>209712</v>
      </c>
      <c r="AA780">
        <v>262140</v>
      </c>
      <c r="AB780">
        <v>314568</v>
      </c>
      <c r="AC780">
        <v>366996</v>
      </c>
      <c r="AD780">
        <v>419424</v>
      </c>
      <c r="AE780">
        <v>471852</v>
      </c>
      <c r="AF780">
        <v>524280</v>
      </c>
      <c r="AG780">
        <v>524280</v>
      </c>
      <c r="AH780">
        <v>524280</v>
      </c>
      <c r="AI780">
        <v>524280</v>
      </c>
      <c r="AJ780">
        <v>524280</v>
      </c>
      <c r="AK780">
        <v>524280</v>
      </c>
      <c r="AL780">
        <v>524280</v>
      </c>
      <c r="AM780">
        <v>524280</v>
      </c>
      <c r="AN780">
        <v>524280</v>
      </c>
      <c r="AO780">
        <v>524280</v>
      </c>
      <c r="AP780">
        <v>524280</v>
      </c>
      <c r="AQ780">
        <v>524280</v>
      </c>
      <c r="AR780">
        <v>524280</v>
      </c>
      <c r="AS780">
        <v>524280</v>
      </c>
      <c r="AT780">
        <v>524280</v>
      </c>
      <c r="AU780">
        <v>524280</v>
      </c>
      <c r="AV780">
        <v>524280</v>
      </c>
      <c r="AW780">
        <v>524280</v>
      </c>
      <c r="AX780">
        <v>524280</v>
      </c>
      <c r="AY780">
        <v>524280</v>
      </c>
      <c r="AZ780">
        <v>524280</v>
      </c>
      <c r="BA780">
        <v>524280</v>
      </c>
      <c r="BB780">
        <v>524280</v>
      </c>
      <c r="BC780">
        <v>524280</v>
      </c>
      <c r="BD780">
        <v>524280</v>
      </c>
      <c r="BE780">
        <v>524280</v>
      </c>
      <c r="BF780">
        <v>524280</v>
      </c>
      <c r="BG780">
        <v>524280</v>
      </c>
      <c r="BH780">
        <v>524280</v>
      </c>
      <c r="BI780">
        <v>524280</v>
      </c>
      <c r="BJ780">
        <v>524280</v>
      </c>
      <c r="BK780">
        <v>524280</v>
      </c>
      <c r="BL780">
        <v>524280</v>
      </c>
      <c r="BM780">
        <v>524280</v>
      </c>
      <c r="BN780">
        <v>524280</v>
      </c>
      <c r="BO780">
        <v>524280</v>
      </c>
      <c r="BP780">
        <v>524280</v>
      </c>
      <c r="BQ780">
        <v>524280</v>
      </c>
      <c r="BR780">
        <v>524280</v>
      </c>
      <c r="BS780">
        <v>524280</v>
      </c>
      <c r="BT780">
        <v>524280</v>
      </c>
      <c r="BU780">
        <v>524280</v>
      </c>
      <c r="BV780">
        <v>524280</v>
      </c>
      <c r="BW780">
        <v>524280</v>
      </c>
      <c r="BX780">
        <v>524280</v>
      </c>
      <c r="BY780">
        <v>524280</v>
      </c>
      <c r="BZ780">
        <v>524280</v>
      </c>
      <c r="CA780">
        <v>524280</v>
      </c>
      <c r="CB780">
        <v>524280</v>
      </c>
      <c r="CC780">
        <v>524280</v>
      </c>
      <c r="CD780">
        <v>524280</v>
      </c>
      <c r="CE780">
        <v>524280</v>
      </c>
      <c r="CF780">
        <v>524280</v>
      </c>
      <c r="CG780">
        <v>524280</v>
      </c>
      <c r="CH780">
        <v>524280</v>
      </c>
      <c r="CI780">
        <v>524280</v>
      </c>
      <c r="CJ780">
        <v>524280</v>
      </c>
      <c r="CK780">
        <v>524280</v>
      </c>
      <c r="CL780">
        <v>524280</v>
      </c>
      <c r="CM780">
        <v>524280</v>
      </c>
      <c r="CN780">
        <v>524280</v>
      </c>
      <c r="CO780">
        <v>524280</v>
      </c>
      <c r="CP780">
        <v>524280</v>
      </c>
      <c r="CQ780">
        <v>524280</v>
      </c>
      <c r="CR780">
        <v>524280</v>
      </c>
      <c r="CS780">
        <v>524280</v>
      </c>
      <c r="CT780">
        <v>524280</v>
      </c>
      <c r="CU780">
        <v>524280</v>
      </c>
      <c r="CV780">
        <v>524280</v>
      </c>
      <c r="CW780">
        <v>0</v>
      </c>
      <c r="CX780">
        <v>0</v>
      </c>
      <c r="CY780">
        <v>0</v>
      </c>
      <c r="CZ780">
        <v>0</v>
      </c>
      <c r="DA780">
        <v>0</v>
      </c>
      <c r="DB780">
        <v>0</v>
      </c>
      <c r="DC780">
        <v>0</v>
      </c>
      <c r="DD780">
        <v>0</v>
      </c>
      <c r="DE780">
        <v>0</v>
      </c>
      <c r="DF780">
        <v>0</v>
      </c>
      <c r="DG780">
        <v>0</v>
      </c>
      <c r="DH780">
        <v>0</v>
      </c>
      <c r="DI780">
        <v>0</v>
      </c>
      <c r="DJ780">
        <v>0</v>
      </c>
      <c r="DK780">
        <v>0</v>
      </c>
      <c r="DL780">
        <v>0</v>
      </c>
      <c r="DM780">
        <v>0</v>
      </c>
      <c r="DN780">
        <v>0</v>
      </c>
      <c r="DO780">
        <v>0</v>
      </c>
      <c r="DP780">
        <v>0</v>
      </c>
      <c r="DQ780">
        <v>0</v>
      </c>
      <c r="DR780">
        <v>0</v>
      </c>
      <c r="DS780">
        <v>0</v>
      </c>
      <c r="DT780">
        <v>0</v>
      </c>
      <c r="DU780">
        <v>0</v>
      </c>
      <c r="DV780">
        <v>0</v>
      </c>
      <c r="DW780">
        <v>0</v>
      </c>
      <c r="DX780">
        <v>0</v>
      </c>
      <c r="DY780">
        <v>0</v>
      </c>
      <c r="DZ780">
        <v>0</v>
      </c>
      <c r="EA780">
        <v>0</v>
      </c>
      <c r="EB780">
        <v>0</v>
      </c>
      <c r="EC780">
        <v>0</v>
      </c>
      <c r="EE780" s="659"/>
      <c r="EF780" t="s">
        <v>1348</v>
      </c>
      <c r="EG780">
        <v>2</v>
      </c>
      <c r="EH780">
        <v>22</v>
      </c>
      <c r="EI780" s="216" t="str">
        <f t="shared" si="16"/>
        <v>LTQ100222</v>
      </c>
      <c r="EJ780">
        <v>0</v>
      </c>
      <c r="EK780">
        <v>0</v>
      </c>
      <c r="EL780">
        <v>0</v>
      </c>
      <c r="EM780">
        <v>0</v>
      </c>
      <c r="EN780">
        <v>0</v>
      </c>
      <c r="EO780">
        <v>0</v>
      </c>
      <c r="EP780">
        <v>0</v>
      </c>
      <c r="EQ780">
        <v>0</v>
      </c>
      <c r="ER780">
        <v>0</v>
      </c>
      <c r="ES780">
        <v>0</v>
      </c>
      <c r="ET780">
        <v>0</v>
      </c>
      <c r="EU780">
        <v>0</v>
      </c>
      <c r="EV780">
        <v>0</v>
      </c>
      <c r="EW780">
        <v>0</v>
      </c>
      <c r="EX780">
        <v>0</v>
      </c>
      <c r="EY780">
        <v>0</v>
      </c>
      <c r="EZ780">
        <v>0</v>
      </c>
      <c r="FA780">
        <v>0</v>
      </c>
      <c r="FB780">
        <v>0</v>
      </c>
      <c r="FC780">
        <v>0</v>
      </c>
      <c r="FD780">
        <v>0</v>
      </c>
      <c r="FE780">
        <v>0</v>
      </c>
      <c r="FF780">
        <v>0</v>
      </c>
      <c r="FG780">
        <v>0</v>
      </c>
      <c r="FH780">
        <v>0</v>
      </c>
      <c r="FI780">
        <v>0</v>
      </c>
      <c r="FJ780">
        <v>0</v>
      </c>
      <c r="FK780">
        <v>0</v>
      </c>
      <c r="FL780">
        <v>0</v>
      </c>
      <c r="FM780">
        <v>0</v>
      </c>
      <c r="FN780">
        <v>0</v>
      </c>
      <c r="FO780">
        <v>0</v>
      </c>
      <c r="FP780">
        <v>0</v>
      </c>
      <c r="FQ780">
        <v>0</v>
      </c>
      <c r="FR780">
        <v>0</v>
      </c>
      <c r="FS780">
        <v>0</v>
      </c>
      <c r="FT780">
        <v>0</v>
      </c>
      <c r="FU780">
        <v>0</v>
      </c>
      <c r="FV780">
        <v>0</v>
      </c>
      <c r="FW780">
        <v>0</v>
      </c>
      <c r="FX780">
        <v>0</v>
      </c>
      <c r="FY780">
        <v>0</v>
      </c>
      <c r="FZ780">
        <v>0</v>
      </c>
      <c r="GA780">
        <v>0</v>
      </c>
      <c r="GB780">
        <v>0</v>
      </c>
      <c r="GC780">
        <v>0</v>
      </c>
      <c r="GD780">
        <v>0</v>
      </c>
      <c r="GE780">
        <v>0</v>
      </c>
      <c r="GF780">
        <v>0</v>
      </c>
      <c r="GG780">
        <v>0</v>
      </c>
      <c r="GH780">
        <v>0</v>
      </c>
      <c r="GI780">
        <v>0</v>
      </c>
      <c r="GJ780">
        <v>0</v>
      </c>
      <c r="GK780">
        <v>0</v>
      </c>
      <c r="GL780">
        <v>0</v>
      </c>
      <c r="GM780">
        <v>0</v>
      </c>
      <c r="GN780">
        <v>0</v>
      </c>
      <c r="GO780">
        <v>0</v>
      </c>
      <c r="GP780">
        <v>0</v>
      </c>
      <c r="GQ780">
        <v>0</v>
      </c>
      <c r="GR780">
        <v>0</v>
      </c>
      <c r="GS780">
        <v>0</v>
      </c>
      <c r="GT780">
        <v>0</v>
      </c>
      <c r="GU780">
        <v>0</v>
      </c>
      <c r="GV780">
        <v>0</v>
      </c>
      <c r="GW780">
        <v>0</v>
      </c>
      <c r="GX780">
        <v>0</v>
      </c>
      <c r="GY780">
        <v>0</v>
      </c>
      <c r="GZ780">
        <v>0</v>
      </c>
      <c r="HA780">
        <v>0</v>
      </c>
      <c r="HB780">
        <v>0</v>
      </c>
      <c r="HC780">
        <v>0</v>
      </c>
      <c r="HD780">
        <v>0</v>
      </c>
      <c r="HE780">
        <v>0</v>
      </c>
      <c r="HF780">
        <v>0</v>
      </c>
      <c r="HG780">
        <v>0</v>
      </c>
      <c r="HH780">
        <v>0</v>
      </c>
      <c r="HI780">
        <v>524280</v>
      </c>
      <c r="HJ780">
        <v>0</v>
      </c>
      <c r="HK780">
        <v>0</v>
      </c>
      <c r="HL780">
        <v>0</v>
      </c>
      <c r="HM780">
        <v>0</v>
      </c>
      <c r="HN780">
        <v>0</v>
      </c>
      <c r="HO780">
        <v>0</v>
      </c>
      <c r="HP780">
        <v>0</v>
      </c>
      <c r="HQ780">
        <v>0</v>
      </c>
      <c r="HR780">
        <v>0</v>
      </c>
      <c r="HS780">
        <v>0</v>
      </c>
      <c r="HT780">
        <v>0</v>
      </c>
      <c r="HU780">
        <v>0</v>
      </c>
      <c r="HV780">
        <v>0</v>
      </c>
      <c r="HW780">
        <v>0</v>
      </c>
      <c r="HX780">
        <v>0</v>
      </c>
      <c r="HY780">
        <v>0</v>
      </c>
      <c r="HZ780">
        <v>0</v>
      </c>
      <c r="IA780">
        <v>0</v>
      </c>
      <c r="IB780">
        <v>0</v>
      </c>
      <c r="IC780">
        <v>0</v>
      </c>
      <c r="ID780">
        <v>0</v>
      </c>
      <c r="IE780">
        <v>0</v>
      </c>
      <c r="IF780">
        <v>0</v>
      </c>
      <c r="IG780">
        <v>0</v>
      </c>
      <c r="IH780">
        <v>0</v>
      </c>
      <c r="II780">
        <v>0</v>
      </c>
      <c r="IJ780">
        <v>0</v>
      </c>
      <c r="IK780">
        <v>0</v>
      </c>
      <c r="IL780">
        <v>0</v>
      </c>
      <c r="IM780">
        <v>0</v>
      </c>
      <c r="IN780">
        <v>0</v>
      </c>
      <c r="IO780">
        <v>0</v>
      </c>
      <c r="IP780">
        <v>0</v>
      </c>
    </row>
    <row r="781" spans="18:250" ht="16.5" hidden="1" customHeight="1">
      <c r="R781" s="659"/>
      <c r="S781" t="s">
        <v>1348</v>
      </c>
      <c r="T781">
        <v>2</v>
      </c>
      <c r="U781">
        <v>23</v>
      </c>
      <c r="V781" s="214" t="str">
        <f t="shared" si="15"/>
        <v>LTQ100223</v>
      </c>
      <c r="W781">
        <v>53346</v>
      </c>
      <c r="X781">
        <v>106692</v>
      </c>
      <c r="Y781">
        <v>160038</v>
      </c>
      <c r="Z781">
        <v>213384</v>
      </c>
      <c r="AA781">
        <v>266730</v>
      </c>
      <c r="AB781">
        <v>320076</v>
      </c>
      <c r="AC781">
        <v>373422</v>
      </c>
      <c r="AD781">
        <v>426768</v>
      </c>
      <c r="AE781">
        <v>480114</v>
      </c>
      <c r="AF781">
        <v>533460</v>
      </c>
      <c r="AG781">
        <v>533460</v>
      </c>
      <c r="AH781">
        <v>533460</v>
      </c>
      <c r="AI781">
        <v>533460</v>
      </c>
      <c r="AJ781">
        <v>533460</v>
      </c>
      <c r="AK781">
        <v>533460</v>
      </c>
      <c r="AL781">
        <v>533460</v>
      </c>
      <c r="AM781">
        <v>533460</v>
      </c>
      <c r="AN781">
        <v>533460</v>
      </c>
      <c r="AO781">
        <v>533460</v>
      </c>
      <c r="AP781">
        <v>533460</v>
      </c>
      <c r="AQ781">
        <v>533460</v>
      </c>
      <c r="AR781">
        <v>533460</v>
      </c>
      <c r="AS781">
        <v>533460</v>
      </c>
      <c r="AT781">
        <v>533460</v>
      </c>
      <c r="AU781">
        <v>533460</v>
      </c>
      <c r="AV781">
        <v>533460</v>
      </c>
      <c r="AW781">
        <v>533460</v>
      </c>
      <c r="AX781">
        <v>533460</v>
      </c>
      <c r="AY781">
        <v>533460</v>
      </c>
      <c r="AZ781">
        <v>533460</v>
      </c>
      <c r="BA781">
        <v>533460</v>
      </c>
      <c r="BB781">
        <v>533460</v>
      </c>
      <c r="BC781">
        <v>533460</v>
      </c>
      <c r="BD781">
        <v>533460</v>
      </c>
      <c r="BE781">
        <v>533460</v>
      </c>
      <c r="BF781">
        <v>533460</v>
      </c>
      <c r="BG781">
        <v>533460</v>
      </c>
      <c r="BH781">
        <v>533460</v>
      </c>
      <c r="BI781">
        <v>533460</v>
      </c>
      <c r="BJ781">
        <v>533460</v>
      </c>
      <c r="BK781">
        <v>533460</v>
      </c>
      <c r="BL781">
        <v>533460</v>
      </c>
      <c r="BM781">
        <v>533460</v>
      </c>
      <c r="BN781">
        <v>533460</v>
      </c>
      <c r="BO781">
        <v>533460</v>
      </c>
      <c r="BP781">
        <v>533460</v>
      </c>
      <c r="BQ781">
        <v>533460</v>
      </c>
      <c r="BR781">
        <v>533460</v>
      </c>
      <c r="BS781">
        <v>533460</v>
      </c>
      <c r="BT781">
        <v>533460</v>
      </c>
      <c r="BU781">
        <v>533460</v>
      </c>
      <c r="BV781">
        <v>533460</v>
      </c>
      <c r="BW781">
        <v>533460</v>
      </c>
      <c r="BX781">
        <v>533460</v>
      </c>
      <c r="BY781">
        <v>533460</v>
      </c>
      <c r="BZ781">
        <v>533460</v>
      </c>
      <c r="CA781">
        <v>533460</v>
      </c>
      <c r="CB781">
        <v>533460</v>
      </c>
      <c r="CC781">
        <v>533460</v>
      </c>
      <c r="CD781">
        <v>533460</v>
      </c>
      <c r="CE781">
        <v>533460</v>
      </c>
      <c r="CF781">
        <v>533460</v>
      </c>
      <c r="CG781">
        <v>533460</v>
      </c>
      <c r="CH781">
        <v>533460</v>
      </c>
      <c r="CI781">
        <v>533460</v>
      </c>
      <c r="CJ781">
        <v>533460</v>
      </c>
      <c r="CK781">
        <v>533460</v>
      </c>
      <c r="CL781">
        <v>533460</v>
      </c>
      <c r="CM781">
        <v>533460</v>
      </c>
      <c r="CN781">
        <v>533460</v>
      </c>
      <c r="CO781">
        <v>533460</v>
      </c>
      <c r="CP781">
        <v>533460</v>
      </c>
      <c r="CQ781">
        <v>533460</v>
      </c>
      <c r="CR781">
        <v>533460</v>
      </c>
      <c r="CS781">
        <v>533460</v>
      </c>
      <c r="CT781">
        <v>533460</v>
      </c>
      <c r="CU781">
        <v>533460</v>
      </c>
      <c r="CV781">
        <v>0</v>
      </c>
      <c r="CW781">
        <v>0</v>
      </c>
      <c r="CX781">
        <v>0</v>
      </c>
      <c r="CY781">
        <v>0</v>
      </c>
      <c r="CZ781">
        <v>0</v>
      </c>
      <c r="DA781">
        <v>0</v>
      </c>
      <c r="DB781">
        <v>0</v>
      </c>
      <c r="DC781">
        <v>0</v>
      </c>
      <c r="DD781">
        <v>0</v>
      </c>
      <c r="DE781">
        <v>0</v>
      </c>
      <c r="DF781">
        <v>0</v>
      </c>
      <c r="DG781">
        <v>0</v>
      </c>
      <c r="DH781">
        <v>0</v>
      </c>
      <c r="DI781">
        <v>0</v>
      </c>
      <c r="DJ781">
        <v>0</v>
      </c>
      <c r="DK781">
        <v>0</v>
      </c>
      <c r="DL781">
        <v>0</v>
      </c>
      <c r="DM781">
        <v>0</v>
      </c>
      <c r="DN781">
        <v>0</v>
      </c>
      <c r="DO781">
        <v>0</v>
      </c>
      <c r="DP781">
        <v>0</v>
      </c>
      <c r="DQ781">
        <v>0</v>
      </c>
      <c r="DR781">
        <v>0</v>
      </c>
      <c r="DS781">
        <v>0</v>
      </c>
      <c r="DT781">
        <v>0</v>
      </c>
      <c r="DU781">
        <v>0</v>
      </c>
      <c r="DV781">
        <v>0</v>
      </c>
      <c r="DW781">
        <v>0</v>
      </c>
      <c r="DX781">
        <v>0</v>
      </c>
      <c r="DY781">
        <v>0</v>
      </c>
      <c r="DZ781">
        <v>0</v>
      </c>
      <c r="EA781">
        <v>0</v>
      </c>
      <c r="EB781">
        <v>0</v>
      </c>
      <c r="EC781">
        <v>0</v>
      </c>
      <c r="EE781" s="659"/>
      <c r="EF781" t="s">
        <v>1348</v>
      </c>
      <c r="EG781">
        <v>2</v>
      </c>
      <c r="EH781">
        <v>23</v>
      </c>
      <c r="EI781" s="216" t="str">
        <f t="shared" si="16"/>
        <v>LTQ100223</v>
      </c>
      <c r="EJ781">
        <v>0</v>
      </c>
      <c r="EK781">
        <v>0</v>
      </c>
      <c r="EL781">
        <v>0</v>
      </c>
      <c r="EM781">
        <v>0</v>
      </c>
      <c r="EN781">
        <v>0</v>
      </c>
      <c r="EO781">
        <v>0</v>
      </c>
      <c r="EP781">
        <v>0</v>
      </c>
      <c r="EQ781">
        <v>0</v>
      </c>
      <c r="ER781">
        <v>0</v>
      </c>
      <c r="ES781">
        <v>0</v>
      </c>
      <c r="ET781">
        <v>0</v>
      </c>
      <c r="EU781">
        <v>0</v>
      </c>
      <c r="EV781">
        <v>0</v>
      </c>
      <c r="EW781">
        <v>0</v>
      </c>
      <c r="EX781">
        <v>0</v>
      </c>
      <c r="EY781">
        <v>0</v>
      </c>
      <c r="EZ781">
        <v>0</v>
      </c>
      <c r="FA781">
        <v>0</v>
      </c>
      <c r="FB781">
        <v>0</v>
      </c>
      <c r="FC781">
        <v>0</v>
      </c>
      <c r="FD781">
        <v>0</v>
      </c>
      <c r="FE781">
        <v>0</v>
      </c>
      <c r="FF781">
        <v>0</v>
      </c>
      <c r="FG781">
        <v>0</v>
      </c>
      <c r="FH781">
        <v>0</v>
      </c>
      <c r="FI781">
        <v>0</v>
      </c>
      <c r="FJ781">
        <v>0</v>
      </c>
      <c r="FK781">
        <v>0</v>
      </c>
      <c r="FL781">
        <v>0</v>
      </c>
      <c r="FM781">
        <v>0</v>
      </c>
      <c r="FN781">
        <v>0</v>
      </c>
      <c r="FO781">
        <v>0</v>
      </c>
      <c r="FP781">
        <v>0</v>
      </c>
      <c r="FQ781">
        <v>0</v>
      </c>
      <c r="FR781">
        <v>0</v>
      </c>
      <c r="FS781">
        <v>0</v>
      </c>
      <c r="FT781">
        <v>0</v>
      </c>
      <c r="FU781">
        <v>0</v>
      </c>
      <c r="FV781">
        <v>0</v>
      </c>
      <c r="FW781">
        <v>0</v>
      </c>
      <c r="FX781">
        <v>0</v>
      </c>
      <c r="FY781">
        <v>0</v>
      </c>
      <c r="FZ781">
        <v>0</v>
      </c>
      <c r="GA781">
        <v>0</v>
      </c>
      <c r="GB781">
        <v>0</v>
      </c>
      <c r="GC781">
        <v>0</v>
      </c>
      <c r="GD781">
        <v>0</v>
      </c>
      <c r="GE781">
        <v>0</v>
      </c>
      <c r="GF781">
        <v>0</v>
      </c>
      <c r="GG781">
        <v>0</v>
      </c>
      <c r="GH781">
        <v>0</v>
      </c>
      <c r="GI781">
        <v>0</v>
      </c>
      <c r="GJ781">
        <v>0</v>
      </c>
      <c r="GK781">
        <v>0</v>
      </c>
      <c r="GL781">
        <v>0</v>
      </c>
      <c r="GM781">
        <v>0</v>
      </c>
      <c r="GN781">
        <v>0</v>
      </c>
      <c r="GO781">
        <v>0</v>
      </c>
      <c r="GP781">
        <v>0</v>
      </c>
      <c r="GQ781">
        <v>0</v>
      </c>
      <c r="GR781">
        <v>0</v>
      </c>
      <c r="GS781">
        <v>0</v>
      </c>
      <c r="GT781">
        <v>0</v>
      </c>
      <c r="GU781">
        <v>0</v>
      </c>
      <c r="GV781">
        <v>0</v>
      </c>
      <c r="GW781">
        <v>0</v>
      </c>
      <c r="GX781">
        <v>0</v>
      </c>
      <c r="GY781">
        <v>0</v>
      </c>
      <c r="GZ781">
        <v>0</v>
      </c>
      <c r="HA781">
        <v>0</v>
      </c>
      <c r="HB781">
        <v>0</v>
      </c>
      <c r="HC781">
        <v>0</v>
      </c>
      <c r="HD781">
        <v>0</v>
      </c>
      <c r="HE781">
        <v>0</v>
      </c>
      <c r="HF781">
        <v>0</v>
      </c>
      <c r="HG781">
        <v>0</v>
      </c>
      <c r="HH781">
        <v>533460</v>
      </c>
      <c r="HI781">
        <v>0</v>
      </c>
      <c r="HJ781">
        <v>0</v>
      </c>
      <c r="HK781">
        <v>0</v>
      </c>
      <c r="HL781">
        <v>0</v>
      </c>
      <c r="HM781">
        <v>0</v>
      </c>
      <c r="HN781">
        <v>0</v>
      </c>
      <c r="HO781">
        <v>0</v>
      </c>
      <c r="HP781">
        <v>0</v>
      </c>
      <c r="HQ781">
        <v>0</v>
      </c>
      <c r="HR781">
        <v>0</v>
      </c>
      <c r="HS781">
        <v>0</v>
      </c>
      <c r="HT781">
        <v>0</v>
      </c>
      <c r="HU781">
        <v>0</v>
      </c>
      <c r="HV781">
        <v>0</v>
      </c>
      <c r="HW781">
        <v>0</v>
      </c>
      <c r="HX781">
        <v>0</v>
      </c>
      <c r="HY781">
        <v>0</v>
      </c>
      <c r="HZ781">
        <v>0</v>
      </c>
      <c r="IA781">
        <v>0</v>
      </c>
      <c r="IB781">
        <v>0</v>
      </c>
      <c r="IC781">
        <v>0</v>
      </c>
      <c r="ID781">
        <v>0</v>
      </c>
      <c r="IE781">
        <v>0</v>
      </c>
      <c r="IF781">
        <v>0</v>
      </c>
      <c r="IG781">
        <v>0</v>
      </c>
      <c r="IH781">
        <v>0</v>
      </c>
      <c r="II781">
        <v>0</v>
      </c>
      <c r="IJ781">
        <v>0</v>
      </c>
      <c r="IK781">
        <v>0</v>
      </c>
      <c r="IL781">
        <v>0</v>
      </c>
      <c r="IM781">
        <v>0</v>
      </c>
      <c r="IN781">
        <v>0</v>
      </c>
      <c r="IO781">
        <v>0</v>
      </c>
      <c r="IP781">
        <v>0</v>
      </c>
    </row>
    <row r="782" spans="18:250" ht="16.5" hidden="1" customHeight="1">
      <c r="R782" s="659"/>
      <c r="S782" t="s">
        <v>1348</v>
      </c>
      <c r="T782">
        <v>2</v>
      </c>
      <c r="U782">
        <v>24</v>
      </c>
      <c r="V782" s="214" t="str">
        <f t="shared" si="15"/>
        <v>LTQ100224</v>
      </c>
      <c r="W782">
        <v>54274.2</v>
      </c>
      <c r="X782">
        <v>108548.4</v>
      </c>
      <c r="Y782">
        <v>162822.6</v>
      </c>
      <c r="Z782">
        <v>217096.8</v>
      </c>
      <c r="AA782">
        <v>271371</v>
      </c>
      <c r="AB782">
        <v>325645.2</v>
      </c>
      <c r="AC782">
        <v>379919.4</v>
      </c>
      <c r="AD782">
        <v>434193.6</v>
      </c>
      <c r="AE782">
        <v>488467.8</v>
      </c>
      <c r="AF782">
        <v>542742</v>
      </c>
      <c r="AG782">
        <v>542742</v>
      </c>
      <c r="AH782">
        <v>542742</v>
      </c>
      <c r="AI782">
        <v>542742</v>
      </c>
      <c r="AJ782">
        <v>542742</v>
      </c>
      <c r="AK782">
        <v>542742</v>
      </c>
      <c r="AL782">
        <v>542742</v>
      </c>
      <c r="AM782">
        <v>542742</v>
      </c>
      <c r="AN782">
        <v>542742</v>
      </c>
      <c r="AO782">
        <v>542742</v>
      </c>
      <c r="AP782">
        <v>542742</v>
      </c>
      <c r="AQ782">
        <v>542742</v>
      </c>
      <c r="AR782">
        <v>542742</v>
      </c>
      <c r="AS782">
        <v>542742</v>
      </c>
      <c r="AT782">
        <v>542742</v>
      </c>
      <c r="AU782">
        <v>542742</v>
      </c>
      <c r="AV782">
        <v>542742</v>
      </c>
      <c r="AW782">
        <v>542742</v>
      </c>
      <c r="AX782">
        <v>542742</v>
      </c>
      <c r="AY782">
        <v>542742</v>
      </c>
      <c r="AZ782">
        <v>542742</v>
      </c>
      <c r="BA782">
        <v>542742</v>
      </c>
      <c r="BB782">
        <v>542742</v>
      </c>
      <c r="BC782">
        <v>542742</v>
      </c>
      <c r="BD782">
        <v>542742</v>
      </c>
      <c r="BE782">
        <v>542742</v>
      </c>
      <c r="BF782">
        <v>542742</v>
      </c>
      <c r="BG782">
        <v>542742</v>
      </c>
      <c r="BH782">
        <v>542742</v>
      </c>
      <c r="BI782">
        <v>542742</v>
      </c>
      <c r="BJ782">
        <v>542742</v>
      </c>
      <c r="BK782">
        <v>542742</v>
      </c>
      <c r="BL782">
        <v>542742</v>
      </c>
      <c r="BM782">
        <v>542742</v>
      </c>
      <c r="BN782">
        <v>542742</v>
      </c>
      <c r="BO782">
        <v>542742</v>
      </c>
      <c r="BP782">
        <v>542742</v>
      </c>
      <c r="BQ782">
        <v>542742</v>
      </c>
      <c r="BR782">
        <v>542742</v>
      </c>
      <c r="BS782">
        <v>542742</v>
      </c>
      <c r="BT782">
        <v>542742</v>
      </c>
      <c r="BU782">
        <v>542742</v>
      </c>
      <c r="BV782">
        <v>542742</v>
      </c>
      <c r="BW782">
        <v>542742</v>
      </c>
      <c r="BX782">
        <v>542742</v>
      </c>
      <c r="BY782">
        <v>542742</v>
      </c>
      <c r="BZ782">
        <v>542742</v>
      </c>
      <c r="CA782">
        <v>542742</v>
      </c>
      <c r="CB782">
        <v>542742</v>
      </c>
      <c r="CC782">
        <v>542742</v>
      </c>
      <c r="CD782">
        <v>542742</v>
      </c>
      <c r="CE782">
        <v>542742</v>
      </c>
      <c r="CF782">
        <v>542742</v>
      </c>
      <c r="CG782">
        <v>542742</v>
      </c>
      <c r="CH782">
        <v>542742</v>
      </c>
      <c r="CI782">
        <v>542742</v>
      </c>
      <c r="CJ782">
        <v>542742</v>
      </c>
      <c r="CK782">
        <v>542742</v>
      </c>
      <c r="CL782">
        <v>542742</v>
      </c>
      <c r="CM782">
        <v>542742</v>
      </c>
      <c r="CN782">
        <v>542742</v>
      </c>
      <c r="CO782">
        <v>542742</v>
      </c>
      <c r="CP782">
        <v>542742</v>
      </c>
      <c r="CQ782">
        <v>542742</v>
      </c>
      <c r="CR782">
        <v>542742</v>
      </c>
      <c r="CS782">
        <v>542742</v>
      </c>
      <c r="CT782">
        <v>542742</v>
      </c>
      <c r="CU782">
        <v>0</v>
      </c>
      <c r="CV782">
        <v>0</v>
      </c>
      <c r="CW782">
        <v>0</v>
      </c>
      <c r="CX782">
        <v>0</v>
      </c>
      <c r="CY782">
        <v>0</v>
      </c>
      <c r="CZ782">
        <v>0</v>
      </c>
      <c r="DA782">
        <v>0</v>
      </c>
      <c r="DB782">
        <v>0</v>
      </c>
      <c r="DC782">
        <v>0</v>
      </c>
      <c r="DD782">
        <v>0</v>
      </c>
      <c r="DE782">
        <v>0</v>
      </c>
      <c r="DF782">
        <v>0</v>
      </c>
      <c r="DG782">
        <v>0</v>
      </c>
      <c r="DH782">
        <v>0</v>
      </c>
      <c r="DI782">
        <v>0</v>
      </c>
      <c r="DJ782">
        <v>0</v>
      </c>
      <c r="DK782">
        <v>0</v>
      </c>
      <c r="DL782">
        <v>0</v>
      </c>
      <c r="DM782">
        <v>0</v>
      </c>
      <c r="DN782">
        <v>0</v>
      </c>
      <c r="DO782">
        <v>0</v>
      </c>
      <c r="DP782">
        <v>0</v>
      </c>
      <c r="DQ782">
        <v>0</v>
      </c>
      <c r="DR782">
        <v>0</v>
      </c>
      <c r="DS782">
        <v>0</v>
      </c>
      <c r="DT782">
        <v>0</v>
      </c>
      <c r="DU782">
        <v>0</v>
      </c>
      <c r="DV782">
        <v>0</v>
      </c>
      <c r="DW782">
        <v>0</v>
      </c>
      <c r="DX782">
        <v>0</v>
      </c>
      <c r="DY782">
        <v>0</v>
      </c>
      <c r="DZ782">
        <v>0</v>
      </c>
      <c r="EA782">
        <v>0</v>
      </c>
      <c r="EB782">
        <v>0</v>
      </c>
      <c r="EC782">
        <v>0</v>
      </c>
      <c r="EE782" s="659"/>
      <c r="EF782" t="s">
        <v>1348</v>
      </c>
      <c r="EG782">
        <v>2</v>
      </c>
      <c r="EH782">
        <v>24</v>
      </c>
      <c r="EI782" s="216" t="str">
        <f t="shared" si="16"/>
        <v>LTQ100224</v>
      </c>
      <c r="EJ782">
        <v>0</v>
      </c>
      <c r="EK782">
        <v>0</v>
      </c>
      <c r="EL782">
        <v>0</v>
      </c>
      <c r="EM782">
        <v>0</v>
      </c>
      <c r="EN782">
        <v>0</v>
      </c>
      <c r="EO782">
        <v>0</v>
      </c>
      <c r="EP782">
        <v>0</v>
      </c>
      <c r="EQ782">
        <v>0</v>
      </c>
      <c r="ER782">
        <v>0</v>
      </c>
      <c r="ES782">
        <v>0</v>
      </c>
      <c r="ET782">
        <v>0</v>
      </c>
      <c r="EU782">
        <v>0</v>
      </c>
      <c r="EV782">
        <v>0</v>
      </c>
      <c r="EW782">
        <v>0</v>
      </c>
      <c r="EX782">
        <v>0</v>
      </c>
      <c r="EY782">
        <v>0</v>
      </c>
      <c r="EZ782">
        <v>0</v>
      </c>
      <c r="FA782">
        <v>0</v>
      </c>
      <c r="FB782">
        <v>0</v>
      </c>
      <c r="FC782">
        <v>0</v>
      </c>
      <c r="FD782">
        <v>0</v>
      </c>
      <c r="FE782">
        <v>0</v>
      </c>
      <c r="FF782">
        <v>0</v>
      </c>
      <c r="FG782">
        <v>0</v>
      </c>
      <c r="FH782">
        <v>0</v>
      </c>
      <c r="FI782">
        <v>0</v>
      </c>
      <c r="FJ782">
        <v>0</v>
      </c>
      <c r="FK782">
        <v>0</v>
      </c>
      <c r="FL782">
        <v>0</v>
      </c>
      <c r="FM782">
        <v>0</v>
      </c>
      <c r="FN782">
        <v>0</v>
      </c>
      <c r="FO782">
        <v>0</v>
      </c>
      <c r="FP782">
        <v>0</v>
      </c>
      <c r="FQ782">
        <v>0</v>
      </c>
      <c r="FR782">
        <v>0</v>
      </c>
      <c r="FS782">
        <v>0</v>
      </c>
      <c r="FT782">
        <v>0</v>
      </c>
      <c r="FU782">
        <v>0</v>
      </c>
      <c r="FV782">
        <v>0</v>
      </c>
      <c r="FW782">
        <v>0</v>
      </c>
      <c r="FX782">
        <v>0</v>
      </c>
      <c r="FY782">
        <v>0</v>
      </c>
      <c r="FZ782">
        <v>0</v>
      </c>
      <c r="GA782">
        <v>0</v>
      </c>
      <c r="GB782">
        <v>0</v>
      </c>
      <c r="GC782">
        <v>0</v>
      </c>
      <c r="GD782">
        <v>0</v>
      </c>
      <c r="GE782">
        <v>0</v>
      </c>
      <c r="GF782">
        <v>0</v>
      </c>
      <c r="GG782">
        <v>0</v>
      </c>
      <c r="GH782">
        <v>0</v>
      </c>
      <c r="GI782">
        <v>0</v>
      </c>
      <c r="GJ782">
        <v>0</v>
      </c>
      <c r="GK782">
        <v>0</v>
      </c>
      <c r="GL782">
        <v>0</v>
      </c>
      <c r="GM782">
        <v>0</v>
      </c>
      <c r="GN782">
        <v>0</v>
      </c>
      <c r="GO782">
        <v>0</v>
      </c>
      <c r="GP782">
        <v>0</v>
      </c>
      <c r="GQ782">
        <v>0</v>
      </c>
      <c r="GR782">
        <v>0</v>
      </c>
      <c r="GS782">
        <v>0</v>
      </c>
      <c r="GT782">
        <v>0</v>
      </c>
      <c r="GU782">
        <v>0</v>
      </c>
      <c r="GV782">
        <v>0</v>
      </c>
      <c r="GW782">
        <v>0</v>
      </c>
      <c r="GX782">
        <v>0</v>
      </c>
      <c r="GY782">
        <v>0</v>
      </c>
      <c r="GZ782">
        <v>0</v>
      </c>
      <c r="HA782">
        <v>0</v>
      </c>
      <c r="HB782">
        <v>0</v>
      </c>
      <c r="HC782">
        <v>0</v>
      </c>
      <c r="HD782">
        <v>0</v>
      </c>
      <c r="HE782">
        <v>0</v>
      </c>
      <c r="HF782">
        <v>0</v>
      </c>
      <c r="HG782">
        <v>542742</v>
      </c>
      <c r="HH782">
        <v>0</v>
      </c>
      <c r="HI782">
        <v>0</v>
      </c>
      <c r="HJ782">
        <v>0</v>
      </c>
      <c r="HK782">
        <v>0</v>
      </c>
      <c r="HL782">
        <v>0</v>
      </c>
      <c r="HM782">
        <v>0</v>
      </c>
      <c r="HN782">
        <v>0</v>
      </c>
      <c r="HO782">
        <v>0</v>
      </c>
      <c r="HP782">
        <v>0</v>
      </c>
      <c r="HQ782">
        <v>0</v>
      </c>
      <c r="HR782">
        <v>0</v>
      </c>
      <c r="HS782">
        <v>0</v>
      </c>
      <c r="HT782">
        <v>0</v>
      </c>
      <c r="HU782">
        <v>0</v>
      </c>
      <c r="HV782">
        <v>0</v>
      </c>
      <c r="HW782">
        <v>0</v>
      </c>
      <c r="HX782">
        <v>0</v>
      </c>
      <c r="HY782">
        <v>0</v>
      </c>
      <c r="HZ782">
        <v>0</v>
      </c>
      <c r="IA782">
        <v>0</v>
      </c>
      <c r="IB782">
        <v>0</v>
      </c>
      <c r="IC782">
        <v>0</v>
      </c>
      <c r="ID782">
        <v>0</v>
      </c>
      <c r="IE782">
        <v>0</v>
      </c>
      <c r="IF782">
        <v>0</v>
      </c>
      <c r="IG782">
        <v>0</v>
      </c>
      <c r="IH782">
        <v>0</v>
      </c>
      <c r="II782">
        <v>0</v>
      </c>
      <c r="IJ782">
        <v>0</v>
      </c>
      <c r="IK782">
        <v>0</v>
      </c>
      <c r="IL782">
        <v>0</v>
      </c>
      <c r="IM782">
        <v>0</v>
      </c>
      <c r="IN782">
        <v>0</v>
      </c>
      <c r="IO782">
        <v>0</v>
      </c>
      <c r="IP782">
        <v>0</v>
      </c>
    </row>
    <row r="783" spans="18:250" ht="16.5" hidden="1" customHeight="1">
      <c r="R783" s="659"/>
      <c r="S783" t="s">
        <v>1348</v>
      </c>
      <c r="T783">
        <v>2</v>
      </c>
      <c r="U783">
        <v>25</v>
      </c>
      <c r="V783" s="214" t="str">
        <f t="shared" si="15"/>
        <v>LTQ100225</v>
      </c>
      <c r="W783">
        <v>55406.400000000001</v>
      </c>
      <c r="X783">
        <v>110812.8</v>
      </c>
      <c r="Y783">
        <v>166219.20000000001</v>
      </c>
      <c r="Z783">
        <v>221625.60000000001</v>
      </c>
      <c r="AA783">
        <v>277032</v>
      </c>
      <c r="AB783">
        <v>332438.40000000002</v>
      </c>
      <c r="AC783">
        <v>387844.8</v>
      </c>
      <c r="AD783">
        <v>443251.20000000001</v>
      </c>
      <c r="AE783">
        <v>498657.6</v>
      </c>
      <c r="AF783">
        <v>554064</v>
      </c>
      <c r="AG783">
        <v>554064</v>
      </c>
      <c r="AH783">
        <v>554064</v>
      </c>
      <c r="AI783">
        <v>554064</v>
      </c>
      <c r="AJ783">
        <v>554064</v>
      </c>
      <c r="AK783">
        <v>554064</v>
      </c>
      <c r="AL783">
        <v>554064</v>
      </c>
      <c r="AM783">
        <v>554064</v>
      </c>
      <c r="AN783">
        <v>554064</v>
      </c>
      <c r="AO783">
        <v>554064</v>
      </c>
      <c r="AP783">
        <v>554064</v>
      </c>
      <c r="AQ783">
        <v>554064</v>
      </c>
      <c r="AR783">
        <v>554064</v>
      </c>
      <c r="AS783">
        <v>554064</v>
      </c>
      <c r="AT783">
        <v>554064</v>
      </c>
      <c r="AU783">
        <v>554064</v>
      </c>
      <c r="AV783">
        <v>554064</v>
      </c>
      <c r="AW783">
        <v>554064</v>
      </c>
      <c r="AX783">
        <v>554064</v>
      </c>
      <c r="AY783">
        <v>554064</v>
      </c>
      <c r="AZ783">
        <v>554064</v>
      </c>
      <c r="BA783">
        <v>554064</v>
      </c>
      <c r="BB783">
        <v>554064</v>
      </c>
      <c r="BC783">
        <v>554064</v>
      </c>
      <c r="BD783">
        <v>554064</v>
      </c>
      <c r="BE783">
        <v>554064</v>
      </c>
      <c r="BF783">
        <v>554064</v>
      </c>
      <c r="BG783">
        <v>554064</v>
      </c>
      <c r="BH783">
        <v>554064</v>
      </c>
      <c r="BI783">
        <v>554064</v>
      </c>
      <c r="BJ783">
        <v>554064</v>
      </c>
      <c r="BK783">
        <v>554064</v>
      </c>
      <c r="BL783">
        <v>554064</v>
      </c>
      <c r="BM783">
        <v>554064</v>
      </c>
      <c r="BN783">
        <v>554064</v>
      </c>
      <c r="BO783">
        <v>554064</v>
      </c>
      <c r="BP783">
        <v>554064</v>
      </c>
      <c r="BQ783">
        <v>554064</v>
      </c>
      <c r="BR783">
        <v>554064</v>
      </c>
      <c r="BS783">
        <v>554064</v>
      </c>
      <c r="BT783">
        <v>554064</v>
      </c>
      <c r="BU783">
        <v>554064</v>
      </c>
      <c r="BV783">
        <v>554064</v>
      </c>
      <c r="BW783">
        <v>554064</v>
      </c>
      <c r="BX783">
        <v>554064</v>
      </c>
      <c r="BY783">
        <v>554064</v>
      </c>
      <c r="BZ783">
        <v>554064</v>
      </c>
      <c r="CA783">
        <v>554064</v>
      </c>
      <c r="CB783">
        <v>554064</v>
      </c>
      <c r="CC783">
        <v>554064</v>
      </c>
      <c r="CD783">
        <v>554064</v>
      </c>
      <c r="CE783">
        <v>554064</v>
      </c>
      <c r="CF783">
        <v>554064</v>
      </c>
      <c r="CG783">
        <v>554064</v>
      </c>
      <c r="CH783">
        <v>554064</v>
      </c>
      <c r="CI783">
        <v>554064</v>
      </c>
      <c r="CJ783">
        <v>554064</v>
      </c>
      <c r="CK783">
        <v>554064</v>
      </c>
      <c r="CL783">
        <v>554064</v>
      </c>
      <c r="CM783">
        <v>554064</v>
      </c>
      <c r="CN783">
        <v>554064</v>
      </c>
      <c r="CO783">
        <v>554064</v>
      </c>
      <c r="CP783">
        <v>554064</v>
      </c>
      <c r="CQ783">
        <v>554064</v>
      </c>
      <c r="CR783">
        <v>554064</v>
      </c>
      <c r="CS783">
        <v>554064</v>
      </c>
      <c r="CT783">
        <v>0</v>
      </c>
      <c r="CU783">
        <v>0</v>
      </c>
      <c r="CV783">
        <v>0</v>
      </c>
      <c r="CW783">
        <v>0</v>
      </c>
      <c r="CX783">
        <v>0</v>
      </c>
      <c r="CY783">
        <v>0</v>
      </c>
      <c r="CZ783">
        <v>0</v>
      </c>
      <c r="DA783">
        <v>0</v>
      </c>
      <c r="DB783">
        <v>0</v>
      </c>
      <c r="DC783">
        <v>0</v>
      </c>
      <c r="DD783">
        <v>0</v>
      </c>
      <c r="DE783">
        <v>0</v>
      </c>
      <c r="DF783">
        <v>0</v>
      </c>
      <c r="DG783">
        <v>0</v>
      </c>
      <c r="DH783">
        <v>0</v>
      </c>
      <c r="DI783">
        <v>0</v>
      </c>
      <c r="DJ783">
        <v>0</v>
      </c>
      <c r="DK783">
        <v>0</v>
      </c>
      <c r="DL783">
        <v>0</v>
      </c>
      <c r="DM783">
        <v>0</v>
      </c>
      <c r="DN783">
        <v>0</v>
      </c>
      <c r="DO783">
        <v>0</v>
      </c>
      <c r="DP783">
        <v>0</v>
      </c>
      <c r="DQ783">
        <v>0</v>
      </c>
      <c r="DR783">
        <v>0</v>
      </c>
      <c r="DS783">
        <v>0</v>
      </c>
      <c r="DT783">
        <v>0</v>
      </c>
      <c r="DU783">
        <v>0</v>
      </c>
      <c r="DV783">
        <v>0</v>
      </c>
      <c r="DW783">
        <v>0</v>
      </c>
      <c r="DX783">
        <v>0</v>
      </c>
      <c r="DY783">
        <v>0</v>
      </c>
      <c r="DZ783">
        <v>0</v>
      </c>
      <c r="EA783">
        <v>0</v>
      </c>
      <c r="EB783">
        <v>0</v>
      </c>
      <c r="EC783">
        <v>0</v>
      </c>
      <c r="EE783" s="659"/>
      <c r="EF783" t="s">
        <v>1348</v>
      </c>
      <c r="EG783">
        <v>2</v>
      </c>
      <c r="EH783">
        <v>25</v>
      </c>
      <c r="EI783" s="216" t="str">
        <f t="shared" si="16"/>
        <v>LTQ100225</v>
      </c>
      <c r="EJ783">
        <v>0</v>
      </c>
      <c r="EK783">
        <v>0</v>
      </c>
      <c r="EL783">
        <v>0</v>
      </c>
      <c r="EM783">
        <v>0</v>
      </c>
      <c r="EN783">
        <v>0</v>
      </c>
      <c r="EO783">
        <v>0</v>
      </c>
      <c r="EP783">
        <v>0</v>
      </c>
      <c r="EQ783">
        <v>0</v>
      </c>
      <c r="ER783">
        <v>0</v>
      </c>
      <c r="ES783">
        <v>0</v>
      </c>
      <c r="ET783">
        <v>0</v>
      </c>
      <c r="EU783">
        <v>0</v>
      </c>
      <c r="EV783">
        <v>0</v>
      </c>
      <c r="EW783">
        <v>0</v>
      </c>
      <c r="EX783">
        <v>0</v>
      </c>
      <c r="EY783">
        <v>0</v>
      </c>
      <c r="EZ783">
        <v>0</v>
      </c>
      <c r="FA783">
        <v>0</v>
      </c>
      <c r="FB783">
        <v>0</v>
      </c>
      <c r="FC783">
        <v>0</v>
      </c>
      <c r="FD783">
        <v>0</v>
      </c>
      <c r="FE783">
        <v>0</v>
      </c>
      <c r="FF783">
        <v>0</v>
      </c>
      <c r="FG783">
        <v>0</v>
      </c>
      <c r="FH783">
        <v>0</v>
      </c>
      <c r="FI783">
        <v>0</v>
      </c>
      <c r="FJ783">
        <v>0</v>
      </c>
      <c r="FK783">
        <v>0</v>
      </c>
      <c r="FL783">
        <v>0</v>
      </c>
      <c r="FM783">
        <v>0</v>
      </c>
      <c r="FN783">
        <v>0</v>
      </c>
      <c r="FO783">
        <v>0</v>
      </c>
      <c r="FP783">
        <v>0</v>
      </c>
      <c r="FQ783">
        <v>0</v>
      </c>
      <c r="FR783">
        <v>0</v>
      </c>
      <c r="FS783">
        <v>0</v>
      </c>
      <c r="FT783">
        <v>0</v>
      </c>
      <c r="FU783">
        <v>0</v>
      </c>
      <c r="FV783">
        <v>0</v>
      </c>
      <c r="FW783">
        <v>0</v>
      </c>
      <c r="FX783">
        <v>0</v>
      </c>
      <c r="FY783">
        <v>0</v>
      </c>
      <c r="FZ783">
        <v>0</v>
      </c>
      <c r="GA783">
        <v>0</v>
      </c>
      <c r="GB783">
        <v>0</v>
      </c>
      <c r="GC783">
        <v>0</v>
      </c>
      <c r="GD783">
        <v>0</v>
      </c>
      <c r="GE783">
        <v>0</v>
      </c>
      <c r="GF783">
        <v>0</v>
      </c>
      <c r="GG783">
        <v>0</v>
      </c>
      <c r="GH783">
        <v>0</v>
      </c>
      <c r="GI783">
        <v>0</v>
      </c>
      <c r="GJ783">
        <v>0</v>
      </c>
      <c r="GK783">
        <v>0</v>
      </c>
      <c r="GL783">
        <v>0</v>
      </c>
      <c r="GM783">
        <v>0</v>
      </c>
      <c r="GN783">
        <v>0</v>
      </c>
      <c r="GO783">
        <v>0</v>
      </c>
      <c r="GP783">
        <v>0</v>
      </c>
      <c r="GQ783">
        <v>0</v>
      </c>
      <c r="GR783">
        <v>0</v>
      </c>
      <c r="GS783">
        <v>0</v>
      </c>
      <c r="GT783">
        <v>0</v>
      </c>
      <c r="GU783">
        <v>0</v>
      </c>
      <c r="GV783">
        <v>0</v>
      </c>
      <c r="GW783">
        <v>0</v>
      </c>
      <c r="GX783">
        <v>0</v>
      </c>
      <c r="GY783">
        <v>0</v>
      </c>
      <c r="GZ783">
        <v>0</v>
      </c>
      <c r="HA783">
        <v>0</v>
      </c>
      <c r="HB783">
        <v>0</v>
      </c>
      <c r="HC783">
        <v>0</v>
      </c>
      <c r="HD783">
        <v>0</v>
      </c>
      <c r="HE783">
        <v>0</v>
      </c>
      <c r="HF783">
        <v>554064</v>
      </c>
      <c r="HG783">
        <v>0</v>
      </c>
      <c r="HH783">
        <v>0</v>
      </c>
      <c r="HI783">
        <v>0</v>
      </c>
      <c r="HJ783">
        <v>0</v>
      </c>
      <c r="HK783">
        <v>0</v>
      </c>
      <c r="HL783">
        <v>0</v>
      </c>
      <c r="HM783">
        <v>0</v>
      </c>
      <c r="HN783">
        <v>0</v>
      </c>
      <c r="HO783">
        <v>0</v>
      </c>
      <c r="HP783">
        <v>0</v>
      </c>
      <c r="HQ783">
        <v>0</v>
      </c>
      <c r="HR783">
        <v>0</v>
      </c>
      <c r="HS783">
        <v>0</v>
      </c>
      <c r="HT783">
        <v>0</v>
      </c>
      <c r="HU783">
        <v>0</v>
      </c>
      <c r="HV783">
        <v>0</v>
      </c>
      <c r="HW783">
        <v>0</v>
      </c>
      <c r="HX783">
        <v>0</v>
      </c>
      <c r="HY783">
        <v>0</v>
      </c>
      <c r="HZ783">
        <v>0</v>
      </c>
      <c r="IA783">
        <v>0</v>
      </c>
      <c r="IB783">
        <v>0</v>
      </c>
      <c r="IC783">
        <v>0</v>
      </c>
      <c r="ID783">
        <v>0</v>
      </c>
      <c r="IE783">
        <v>0</v>
      </c>
      <c r="IF783">
        <v>0</v>
      </c>
      <c r="IG783">
        <v>0</v>
      </c>
      <c r="IH783">
        <v>0</v>
      </c>
      <c r="II783">
        <v>0</v>
      </c>
      <c r="IJ783">
        <v>0</v>
      </c>
      <c r="IK783">
        <v>0</v>
      </c>
      <c r="IL783">
        <v>0</v>
      </c>
      <c r="IM783">
        <v>0</v>
      </c>
      <c r="IN783">
        <v>0</v>
      </c>
      <c r="IO783">
        <v>0</v>
      </c>
      <c r="IP783">
        <v>0</v>
      </c>
    </row>
    <row r="784" spans="18:250" ht="16.5" hidden="1" customHeight="1">
      <c r="R784" s="659"/>
      <c r="S784" t="s">
        <v>1348</v>
      </c>
      <c r="T784">
        <v>2</v>
      </c>
      <c r="U784">
        <v>26</v>
      </c>
      <c r="V784" s="214" t="str">
        <f t="shared" si="15"/>
        <v>LTQ100226</v>
      </c>
      <c r="W784">
        <v>56334.6</v>
      </c>
      <c r="X784">
        <v>112669.2</v>
      </c>
      <c r="Y784">
        <v>169003.8</v>
      </c>
      <c r="Z784">
        <v>225338.4</v>
      </c>
      <c r="AA784">
        <v>281673</v>
      </c>
      <c r="AB784">
        <v>338007.6</v>
      </c>
      <c r="AC784">
        <v>394342.2</v>
      </c>
      <c r="AD784">
        <v>450676.8</v>
      </c>
      <c r="AE784">
        <v>507011.4</v>
      </c>
      <c r="AF784">
        <v>563346</v>
      </c>
      <c r="AG784">
        <v>563346</v>
      </c>
      <c r="AH784">
        <v>563346</v>
      </c>
      <c r="AI784">
        <v>563346</v>
      </c>
      <c r="AJ784">
        <v>563346</v>
      </c>
      <c r="AK784">
        <v>563346</v>
      </c>
      <c r="AL784">
        <v>563346</v>
      </c>
      <c r="AM784">
        <v>563346</v>
      </c>
      <c r="AN784">
        <v>563346</v>
      </c>
      <c r="AO784">
        <v>563346</v>
      </c>
      <c r="AP784">
        <v>563346</v>
      </c>
      <c r="AQ784">
        <v>563346</v>
      </c>
      <c r="AR784">
        <v>563346</v>
      </c>
      <c r="AS784">
        <v>563346</v>
      </c>
      <c r="AT784">
        <v>563346</v>
      </c>
      <c r="AU784">
        <v>563346</v>
      </c>
      <c r="AV784">
        <v>563346</v>
      </c>
      <c r="AW784">
        <v>563346</v>
      </c>
      <c r="AX784">
        <v>563346</v>
      </c>
      <c r="AY784">
        <v>563346</v>
      </c>
      <c r="AZ784">
        <v>563346</v>
      </c>
      <c r="BA784">
        <v>563346</v>
      </c>
      <c r="BB784">
        <v>563346</v>
      </c>
      <c r="BC784">
        <v>563346</v>
      </c>
      <c r="BD784">
        <v>563346</v>
      </c>
      <c r="BE784">
        <v>563346</v>
      </c>
      <c r="BF784">
        <v>563346</v>
      </c>
      <c r="BG784">
        <v>563346</v>
      </c>
      <c r="BH784">
        <v>563346</v>
      </c>
      <c r="BI784">
        <v>563346</v>
      </c>
      <c r="BJ784">
        <v>563346</v>
      </c>
      <c r="BK784">
        <v>563346</v>
      </c>
      <c r="BL784">
        <v>563346</v>
      </c>
      <c r="BM784">
        <v>563346</v>
      </c>
      <c r="BN784">
        <v>563346</v>
      </c>
      <c r="BO784">
        <v>563346</v>
      </c>
      <c r="BP784">
        <v>563346</v>
      </c>
      <c r="BQ784">
        <v>563346</v>
      </c>
      <c r="BR784">
        <v>563346</v>
      </c>
      <c r="BS784">
        <v>563346</v>
      </c>
      <c r="BT784">
        <v>563346</v>
      </c>
      <c r="BU784">
        <v>563346</v>
      </c>
      <c r="BV784">
        <v>563346</v>
      </c>
      <c r="BW784">
        <v>563346</v>
      </c>
      <c r="BX784">
        <v>563346</v>
      </c>
      <c r="BY784">
        <v>563346</v>
      </c>
      <c r="BZ784">
        <v>563346</v>
      </c>
      <c r="CA784">
        <v>563346</v>
      </c>
      <c r="CB784">
        <v>563346</v>
      </c>
      <c r="CC784">
        <v>563346</v>
      </c>
      <c r="CD784">
        <v>563346</v>
      </c>
      <c r="CE784">
        <v>563346</v>
      </c>
      <c r="CF784">
        <v>563346</v>
      </c>
      <c r="CG784">
        <v>563346</v>
      </c>
      <c r="CH784">
        <v>563346</v>
      </c>
      <c r="CI784">
        <v>563346</v>
      </c>
      <c r="CJ784">
        <v>563346</v>
      </c>
      <c r="CK784">
        <v>563346</v>
      </c>
      <c r="CL784">
        <v>563346</v>
      </c>
      <c r="CM784">
        <v>563346</v>
      </c>
      <c r="CN784">
        <v>563346</v>
      </c>
      <c r="CO784">
        <v>563346</v>
      </c>
      <c r="CP784">
        <v>563346</v>
      </c>
      <c r="CQ784">
        <v>563346</v>
      </c>
      <c r="CR784">
        <v>563346</v>
      </c>
      <c r="CS784">
        <v>0</v>
      </c>
      <c r="CT784">
        <v>0</v>
      </c>
      <c r="CU784">
        <v>0</v>
      </c>
      <c r="CV784">
        <v>0</v>
      </c>
      <c r="CW784">
        <v>0</v>
      </c>
      <c r="CX784">
        <v>0</v>
      </c>
      <c r="CY784">
        <v>0</v>
      </c>
      <c r="CZ784">
        <v>0</v>
      </c>
      <c r="DA784">
        <v>0</v>
      </c>
      <c r="DB784">
        <v>0</v>
      </c>
      <c r="DC784">
        <v>0</v>
      </c>
      <c r="DD784">
        <v>0</v>
      </c>
      <c r="DE784">
        <v>0</v>
      </c>
      <c r="DF784">
        <v>0</v>
      </c>
      <c r="DG784">
        <v>0</v>
      </c>
      <c r="DH784">
        <v>0</v>
      </c>
      <c r="DI784">
        <v>0</v>
      </c>
      <c r="DJ784">
        <v>0</v>
      </c>
      <c r="DK784">
        <v>0</v>
      </c>
      <c r="DL784">
        <v>0</v>
      </c>
      <c r="DM784">
        <v>0</v>
      </c>
      <c r="DN784">
        <v>0</v>
      </c>
      <c r="DO784">
        <v>0</v>
      </c>
      <c r="DP784">
        <v>0</v>
      </c>
      <c r="DQ784">
        <v>0</v>
      </c>
      <c r="DR784">
        <v>0</v>
      </c>
      <c r="DS784">
        <v>0</v>
      </c>
      <c r="DT784">
        <v>0</v>
      </c>
      <c r="DU784">
        <v>0</v>
      </c>
      <c r="DV784">
        <v>0</v>
      </c>
      <c r="DW784">
        <v>0</v>
      </c>
      <c r="DX784">
        <v>0</v>
      </c>
      <c r="DY784">
        <v>0</v>
      </c>
      <c r="DZ784">
        <v>0</v>
      </c>
      <c r="EA784">
        <v>0</v>
      </c>
      <c r="EB784">
        <v>0</v>
      </c>
      <c r="EC784">
        <v>0</v>
      </c>
      <c r="EE784" s="659"/>
      <c r="EF784" t="s">
        <v>1348</v>
      </c>
      <c r="EG784">
        <v>2</v>
      </c>
      <c r="EH784">
        <v>26</v>
      </c>
      <c r="EI784" s="216" t="str">
        <f t="shared" si="16"/>
        <v>LTQ100226</v>
      </c>
      <c r="EJ784">
        <v>0</v>
      </c>
      <c r="EK784">
        <v>0</v>
      </c>
      <c r="EL784">
        <v>0</v>
      </c>
      <c r="EM784">
        <v>0</v>
      </c>
      <c r="EN784">
        <v>0</v>
      </c>
      <c r="EO784">
        <v>0</v>
      </c>
      <c r="EP784">
        <v>0</v>
      </c>
      <c r="EQ784">
        <v>0</v>
      </c>
      <c r="ER784">
        <v>0</v>
      </c>
      <c r="ES784">
        <v>0</v>
      </c>
      <c r="ET784">
        <v>0</v>
      </c>
      <c r="EU784">
        <v>0</v>
      </c>
      <c r="EV784">
        <v>0</v>
      </c>
      <c r="EW784">
        <v>0</v>
      </c>
      <c r="EX784">
        <v>0</v>
      </c>
      <c r="EY784">
        <v>0</v>
      </c>
      <c r="EZ784">
        <v>0</v>
      </c>
      <c r="FA784">
        <v>0</v>
      </c>
      <c r="FB784">
        <v>0</v>
      </c>
      <c r="FC784">
        <v>0</v>
      </c>
      <c r="FD784">
        <v>0</v>
      </c>
      <c r="FE784">
        <v>0</v>
      </c>
      <c r="FF784">
        <v>0</v>
      </c>
      <c r="FG784">
        <v>0</v>
      </c>
      <c r="FH784">
        <v>0</v>
      </c>
      <c r="FI784">
        <v>0</v>
      </c>
      <c r="FJ784">
        <v>0</v>
      </c>
      <c r="FK784">
        <v>0</v>
      </c>
      <c r="FL784">
        <v>0</v>
      </c>
      <c r="FM784">
        <v>0</v>
      </c>
      <c r="FN784">
        <v>0</v>
      </c>
      <c r="FO784">
        <v>0</v>
      </c>
      <c r="FP784">
        <v>0</v>
      </c>
      <c r="FQ784">
        <v>0</v>
      </c>
      <c r="FR784">
        <v>0</v>
      </c>
      <c r="FS784">
        <v>0</v>
      </c>
      <c r="FT784">
        <v>0</v>
      </c>
      <c r="FU784">
        <v>0</v>
      </c>
      <c r="FV784">
        <v>0</v>
      </c>
      <c r="FW784">
        <v>0</v>
      </c>
      <c r="FX784">
        <v>0</v>
      </c>
      <c r="FY784">
        <v>0</v>
      </c>
      <c r="FZ784">
        <v>0</v>
      </c>
      <c r="GA784">
        <v>0</v>
      </c>
      <c r="GB784">
        <v>0</v>
      </c>
      <c r="GC784">
        <v>0</v>
      </c>
      <c r="GD784">
        <v>0</v>
      </c>
      <c r="GE784">
        <v>0</v>
      </c>
      <c r="GF784">
        <v>0</v>
      </c>
      <c r="GG784">
        <v>0</v>
      </c>
      <c r="GH784">
        <v>0</v>
      </c>
      <c r="GI784">
        <v>0</v>
      </c>
      <c r="GJ784">
        <v>0</v>
      </c>
      <c r="GK784">
        <v>0</v>
      </c>
      <c r="GL784">
        <v>0</v>
      </c>
      <c r="GM784">
        <v>0</v>
      </c>
      <c r="GN784">
        <v>0</v>
      </c>
      <c r="GO784">
        <v>0</v>
      </c>
      <c r="GP784">
        <v>0</v>
      </c>
      <c r="GQ784">
        <v>0</v>
      </c>
      <c r="GR784">
        <v>0</v>
      </c>
      <c r="GS784">
        <v>0</v>
      </c>
      <c r="GT784">
        <v>0</v>
      </c>
      <c r="GU784">
        <v>0</v>
      </c>
      <c r="GV784">
        <v>0</v>
      </c>
      <c r="GW784">
        <v>0</v>
      </c>
      <c r="GX784">
        <v>0</v>
      </c>
      <c r="GY784">
        <v>0</v>
      </c>
      <c r="GZ784">
        <v>0</v>
      </c>
      <c r="HA784">
        <v>0</v>
      </c>
      <c r="HB784">
        <v>0</v>
      </c>
      <c r="HC784">
        <v>0</v>
      </c>
      <c r="HD784">
        <v>0</v>
      </c>
      <c r="HE784">
        <v>563346</v>
      </c>
      <c r="HF784">
        <v>0</v>
      </c>
      <c r="HG784">
        <v>0</v>
      </c>
      <c r="HH784">
        <v>0</v>
      </c>
      <c r="HI784">
        <v>0</v>
      </c>
      <c r="HJ784">
        <v>0</v>
      </c>
      <c r="HK784">
        <v>0</v>
      </c>
      <c r="HL784">
        <v>0</v>
      </c>
      <c r="HM784">
        <v>0</v>
      </c>
      <c r="HN784">
        <v>0</v>
      </c>
      <c r="HO784">
        <v>0</v>
      </c>
      <c r="HP784">
        <v>0</v>
      </c>
      <c r="HQ784">
        <v>0</v>
      </c>
      <c r="HR784">
        <v>0</v>
      </c>
      <c r="HS784">
        <v>0</v>
      </c>
      <c r="HT784">
        <v>0</v>
      </c>
      <c r="HU784">
        <v>0</v>
      </c>
      <c r="HV784">
        <v>0</v>
      </c>
      <c r="HW784">
        <v>0</v>
      </c>
      <c r="HX784">
        <v>0</v>
      </c>
      <c r="HY784">
        <v>0</v>
      </c>
      <c r="HZ784">
        <v>0</v>
      </c>
      <c r="IA784">
        <v>0</v>
      </c>
      <c r="IB784">
        <v>0</v>
      </c>
      <c r="IC784">
        <v>0</v>
      </c>
      <c r="ID784">
        <v>0</v>
      </c>
      <c r="IE784">
        <v>0</v>
      </c>
      <c r="IF784">
        <v>0</v>
      </c>
      <c r="IG784">
        <v>0</v>
      </c>
      <c r="IH784">
        <v>0</v>
      </c>
      <c r="II784">
        <v>0</v>
      </c>
      <c r="IJ784">
        <v>0</v>
      </c>
      <c r="IK784">
        <v>0</v>
      </c>
      <c r="IL784">
        <v>0</v>
      </c>
      <c r="IM784">
        <v>0</v>
      </c>
      <c r="IN784">
        <v>0</v>
      </c>
      <c r="IO784">
        <v>0</v>
      </c>
      <c r="IP784">
        <v>0</v>
      </c>
    </row>
    <row r="785" spans="18:250" ht="16.5" hidden="1" customHeight="1">
      <c r="R785" s="659"/>
      <c r="S785" t="s">
        <v>1348</v>
      </c>
      <c r="T785">
        <v>2</v>
      </c>
      <c r="U785">
        <v>27</v>
      </c>
      <c r="V785" s="214" t="str">
        <f t="shared" si="15"/>
        <v>LTQ100227</v>
      </c>
      <c r="W785">
        <v>57364.800000000003</v>
      </c>
      <c r="X785">
        <v>114729.60000000001</v>
      </c>
      <c r="Y785">
        <v>172094.4</v>
      </c>
      <c r="Z785">
        <v>229459.20000000001</v>
      </c>
      <c r="AA785">
        <v>286824</v>
      </c>
      <c r="AB785">
        <v>344188.8</v>
      </c>
      <c r="AC785">
        <v>401553.6</v>
      </c>
      <c r="AD785">
        <v>458918.40000000002</v>
      </c>
      <c r="AE785">
        <v>516283.2</v>
      </c>
      <c r="AF785">
        <v>573648</v>
      </c>
      <c r="AG785">
        <v>573648</v>
      </c>
      <c r="AH785">
        <v>573648</v>
      </c>
      <c r="AI785">
        <v>573648</v>
      </c>
      <c r="AJ785">
        <v>573648</v>
      </c>
      <c r="AK785">
        <v>573648</v>
      </c>
      <c r="AL785">
        <v>573648</v>
      </c>
      <c r="AM785">
        <v>573648</v>
      </c>
      <c r="AN785">
        <v>573648</v>
      </c>
      <c r="AO785">
        <v>573648</v>
      </c>
      <c r="AP785">
        <v>573648</v>
      </c>
      <c r="AQ785">
        <v>573648</v>
      </c>
      <c r="AR785">
        <v>573648</v>
      </c>
      <c r="AS785">
        <v>573648</v>
      </c>
      <c r="AT785">
        <v>573648</v>
      </c>
      <c r="AU785">
        <v>573648</v>
      </c>
      <c r="AV785">
        <v>573648</v>
      </c>
      <c r="AW785">
        <v>573648</v>
      </c>
      <c r="AX785">
        <v>573648</v>
      </c>
      <c r="AY785">
        <v>573648</v>
      </c>
      <c r="AZ785">
        <v>573648</v>
      </c>
      <c r="BA785">
        <v>573648</v>
      </c>
      <c r="BB785">
        <v>573648</v>
      </c>
      <c r="BC785">
        <v>573648</v>
      </c>
      <c r="BD785">
        <v>573648</v>
      </c>
      <c r="BE785">
        <v>573648</v>
      </c>
      <c r="BF785">
        <v>573648</v>
      </c>
      <c r="BG785">
        <v>573648</v>
      </c>
      <c r="BH785">
        <v>573648</v>
      </c>
      <c r="BI785">
        <v>573648</v>
      </c>
      <c r="BJ785">
        <v>573648</v>
      </c>
      <c r="BK785">
        <v>573648</v>
      </c>
      <c r="BL785">
        <v>573648</v>
      </c>
      <c r="BM785">
        <v>573648</v>
      </c>
      <c r="BN785">
        <v>573648</v>
      </c>
      <c r="BO785">
        <v>573648</v>
      </c>
      <c r="BP785">
        <v>573648</v>
      </c>
      <c r="BQ785">
        <v>573648</v>
      </c>
      <c r="BR785">
        <v>573648</v>
      </c>
      <c r="BS785">
        <v>573648</v>
      </c>
      <c r="BT785">
        <v>573648</v>
      </c>
      <c r="BU785">
        <v>573648</v>
      </c>
      <c r="BV785">
        <v>573648</v>
      </c>
      <c r="BW785">
        <v>573648</v>
      </c>
      <c r="BX785">
        <v>573648</v>
      </c>
      <c r="BY785">
        <v>573648</v>
      </c>
      <c r="BZ785">
        <v>573648</v>
      </c>
      <c r="CA785">
        <v>573648</v>
      </c>
      <c r="CB785">
        <v>573648</v>
      </c>
      <c r="CC785">
        <v>573648</v>
      </c>
      <c r="CD785">
        <v>573648</v>
      </c>
      <c r="CE785">
        <v>573648</v>
      </c>
      <c r="CF785">
        <v>573648</v>
      </c>
      <c r="CG785">
        <v>573648</v>
      </c>
      <c r="CH785">
        <v>573648</v>
      </c>
      <c r="CI785">
        <v>573648</v>
      </c>
      <c r="CJ785">
        <v>573648</v>
      </c>
      <c r="CK785">
        <v>573648</v>
      </c>
      <c r="CL785">
        <v>573648</v>
      </c>
      <c r="CM785">
        <v>573648</v>
      </c>
      <c r="CN785">
        <v>573648</v>
      </c>
      <c r="CO785">
        <v>573648</v>
      </c>
      <c r="CP785">
        <v>573648</v>
      </c>
      <c r="CQ785">
        <v>573648</v>
      </c>
      <c r="CR785">
        <v>0</v>
      </c>
      <c r="CS785">
        <v>0</v>
      </c>
      <c r="CT785">
        <v>0</v>
      </c>
      <c r="CU785">
        <v>0</v>
      </c>
      <c r="CV785">
        <v>0</v>
      </c>
      <c r="CW785">
        <v>0</v>
      </c>
      <c r="CX785">
        <v>0</v>
      </c>
      <c r="CY785">
        <v>0</v>
      </c>
      <c r="CZ785">
        <v>0</v>
      </c>
      <c r="DA785">
        <v>0</v>
      </c>
      <c r="DB785">
        <v>0</v>
      </c>
      <c r="DC785">
        <v>0</v>
      </c>
      <c r="DD785">
        <v>0</v>
      </c>
      <c r="DE785">
        <v>0</v>
      </c>
      <c r="DF785">
        <v>0</v>
      </c>
      <c r="DG785">
        <v>0</v>
      </c>
      <c r="DH785">
        <v>0</v>
      </c>
      <c r="DI785">
        <v>0</v>
      </c>
      <c r="DJ785">
        <v>0</v>
      </c>
      <c r="DK785">
        <v>0</v>
      </c>
      <c r="DL785">
        <v>0</v>
      </c>
      <c r="DM785">
        <v>0</v>
      </c>
      <c r="DN785">
        <v>0</v>
      </c>
      <c r="DO785">
        <v>0</v>
      </c>
      <c r="DP785">
        <v>0</v>
      </c>
      <c r="DQ785">
        <v>0</v>
      </c>
      <c r="DR785">
        <v>0</v>
      </c>
      <c r="DS785">
        <v>0</v>
      </c>
      <c r="DT785">
        <v>0</v>
      </c>
      <c r="DU785">
        <v>0</v>
      </c>
      <c r="DV785">
        <v>0</v>
      </c>
      <c r="DW785">
        <v>0</v>
      </c>
      <c r="DX785">
        <v>0</v>
      </c>
      <c r="DY785">
        <v>0</v>
      </c>
      <c r="DZ785">
        <v>0</v>
      </c>
      <c r="EA785">
        <v>0</v>
      </c>
      <c r="EB785">
        <v>0</v>
      </c>
      <c r="EC785">
        <v>0</v>
      </c>
      <c r="EE785" s="659"/>
      <c r="EF785" t="s">
        <v>1348</v>
      </c>
      <c r="EG785">
        <v>2</v>
      </c>
      <c r="EH785">
        <v>27</v>
      </c>
      <c r="EI785" s="216" t="str">
        <f t="shared" si="16"/>
        <v>LTQ100227</v>
      </c>
      <c r="EJ785">
        <v>0</v>
      </c>
      <c r="EK785">
        <v>0</v>
      </c>
      <c r="EL785">
        <v>0</v>
      </c>
      <c r="EM785">
        <v>0</v>
      </c>
      <c r="EN785">
        <v>0</v>
      </c>
      <c r="EO785">
        <v>0</v>
      </c>
      <c r="EP785">
        <v>0</v>
      </c>
      <c r="EQ785">
        <v>0</v>
      </c>
      <c r="ER785">
        <v>0</v>
      </c>
      <c r="ES785">
        <v>0</v>
      </c>
      <c r="ET785">
        <v>0</v>
      </c>
      <c r="EU785">
        <v>0</v>
      </c>
      <c r="EV785">
        <v>0</v>
      </c>
      <c r="EW785">
        <v>0</v>
      </c>
      <c r="EX785">
        <v>0</v>
      </c>
      <c r="EY785">
        <v>0</v>
      </c>
      <c r="EZ785">
        <v>0</v>
      </c>
      <c r="FA785">
        <v>0</v>
      </c>
      <c r="FB785">
        <v>0</v>
      </c>
      <c r="FC785">
        <v>0</v>
      </c>
      <c r="FD785">
        <v>0</v>
      </c>
      <c r="FE785">
        <v>0</v>
      </c>
      <c r="FF785">
        <v>0</v>
      </c>
      <c r="FG785">
        <v>0</v>
      </c>
      <c r="FH785">
        <v>0</v>
      </c>
      <c r="FI785">
        <v>0</v>
      </c>
      <c r="FJ785">
        <v>0</v>
      </c>
      <c r="FK785">
        <v>0</v>
      </c>
      <c r="FL785">
        <v>0</v>
      </c>
      <c r="FM785">
        <v>0</v>
      </c>
      <c r="FN785">
        <v>0</v>
      </c>
      <c r="FO785">
        <v>0</v>
      </c>
      <c r="FP785">
        <v>0</v>
      </c>
      <c r="FQ785">
        <v>0</v>
      </c>
      <c r="FR785">
        <v>0</v>
      </c>
      <c r="FS785">
        <v>0</v>
      </c>
      <c r="FT785">
        <v>0</v>
      </c>
      <c r="FU785">
        <v>0</v>
      </c>
      <c r="FV785">
        <v>0</v>
      </c>
      <c r="FW785">
        <v>0</v>
      </c>
      <c r="FX785">
        <v>0</v>
      </c>
      <c r="FY785">
        <v>0</v>
      </c>
      <c r="FZ785">
        <v>0</v>
      </c>
      <c r="GA785">
        <v>0</v>
      </c>
      <c r="GB785">
        <v>0</v>
      </c>
      <c r="GC785">
        <v>0</v>
      </c>
      <c r="GD785">
        <v>0</v>
      </c>
      <c r="GE785">
        <v>0</v>
      </c>
      <c r="GF785">
        <v>0</v>
      </c>
      <c r="GG785">
        <v>0</v>
      </c>
      <c r="GH785">
        <v>0</v>
      </c>
      <c r="GI785">
        <v>0</v>
      </c>
      <c r="GJ785">
        <v>0</v>
      </c>
      <c r="GK785">
        <v>0</v>
      </c>
      <c r="GL785">
        <v>0</v>
      </c>
      <c r="GM785">
        <v>0</v>
      </c>
      <c r="GN785">
        <v>0</v>
      </c>
      <c r="GO785">
        <v>0</v>
      </c>
      <c r="GP785">
        <v>0</v>
      </c>
      <c r="GQ785">
        <v>0</v>
      </c>
      <c r="GR785">
        <v>0</v>
      </c>
      <c r="GS785">
        <v>0</v>
      </c>
      <c r="GT785">
        <v>0</v>
      </c>
      <c r="GU785">
        <v>0</v>
      </c>
      <c r="GV785">
        <v>0</v>
      </c>
      <c r="GW785">
        <v>0</v>
      </c>
      <c r="GX785">
        <v>0</v>
      </c>
      <c r="GY785">
        <v>0</v>
      </c>
      <c r="GZ785">
        <v>0</v>
      </c>
      <c r="HA785">
        <v>0</v>
      </c>
      <c r="HB785">
        <v>0</v>
      </c>
      <c r="HC785">
        <v>0</v>
      </c>
      <c r="HD785">
        <v>573648</v>
      </c>
      <c r="HE785">
        <v>0</v>
      </c>
      <c r="HF785">
        <v>0</v>
      </c>
      <c r="HG785">
        <v>0</v>
      </c>
      <c r="HH785">
        <v>0</v>
      </c>
      <c r="HI785">
        <v>0</v>
      </c>
      <c r="HJ785">
        <v>0</v>
      </c>
      <c r="HK785">
        <v>0</v>
      </c>
      <c r="HL785">
        <v>0</v>
      </c>
      <c r="HM785">
        <v>0</v>
      </c>
      <c r="HN785">
        <v>0</v>
      </c>
      <c r="HO785">
        <v>0</v>
      </c>
      <c r="HP785">
        <v>0</v>
      </c>
      <c r="HQ785">
        <v>0</v>
      </c>
      <c r="HR785">
        <v>0</v>
      </c>
      <c r="HS785">
        <v>0</v>
      </c>
      <c r="HT785">
        <v>0</v>
      </c>
      <c r="HU785">
        <v>0</v>
      </c>
      <c r="HV785">
        <v>0</v>
      </c>
      <c r="HW785">
        <v>0</v>
      </c>
      <c r="HX785">
        <v>0</v>
      </c>
      <c r="HY785">
        <v>0</v>
      </c>
      <c r="HZ785">
        <v>0</v>
      </c>
      <c r="IA785">
        <v>0</v>
      </c>
      <c r="IB785">
        <v>0</v>
      </c>
      <c r="IC785">
        <v>0</v>
      </c>
      <c r="ID785">
        <v>0</v>
      </c>
      <c r="IE785">
        <v>0</v>
      </c>
      <c r="IF785">
        <v>0</v>
      </c>
      <c r="IG785">
        <v>0</v>
      </c>
      <c r="IH785">
        <v>0</v>
      </c>
      <c r="II785">
        <v>0</v>
      </c>
      <c r="IJ785">
        <v>0</v>
      </c>
      <c r="IK785">
        <v>0</v>
      </c>
      <c r="IL785">
        <v>0</v>
      </c>
      <c r="IM785">
        <v>0</v>
      </c>
      <c r="IN785">
        <v>0</v>
      </c>
      <c r="IO785">
        <v>0</v>
      </c>
      <c r="IP785">
        <v>0</v>
      </c>
    </row>
    <row r="786" spans="18:250" ht="16.5" hidden="1" customHeight="1">
      <c r="R786" s="659"/>
      <c r="S786" t="s">
        <v>1348</v>
      </c>
      <c r="T786">
        <v>2</v>
      </c>
      <c r="U786">
        <v>28</v>
      </c>
      <c r="V786" s="214" t="str">
        <f t="shared" si="15"/>
        <v>LTQ100228</v>
      </c>
      <c r="W786">
        <v>58293</v>
      </c>
      <c r="X786">
        <v>116586</v>
      </c>
      <c r="Y786">
        <v>174879</v>
      </c>
      <c r="Z786">
        <v>233172</v>
      </c>
      <c r="AA786">
        <v>291465</v>
      </c>
      <c r="AB786">
        <v>349758</v>
      </c>
      <c r="AC786">
        <v>408051</v>
      </c>
      <c r="AD786">
        <v>466344</v>
      </c>
      <c r="AE786">
        <v>524637</v>
      </c>
      <c r="AF786">
        <v>582930</v>
      </c>
      <c r="AG786">
        <v>582930</v>
      </c>
      <c r="AH786">
        <v>582930</v>
      </c>
      <c r="AI786">
        <v>582930</v>
      </c>
      <c r="AJ786">
        <v>582930</v>
      </c>
      <c r="AK786">
        <v>582930</v>
      </c>
      <c r="AL786">
        <v>582930</v>
      </c>
      <c r="AM786">
        <v>582930</v>
      </c>
      <c r="AN786">
        <v>582930</v>
      </c>
      <c r="AO786">
        <v>582930</v>
      </c>
      <c r="AP786">
        <v>582930</v>
      </c>
      <c r="AQ786">
        <v>582930</v>
      </c>
      <c r="AR786">
        <v>582930</v>
      </c>
      <c r="AS786">
        <v>582930</v>
      </c>
      <c r="AT786">
        <v>582930</v>
      </c>
      <c r="AU786">
        <v>582930</v>
      </c>
      <c r="AV786">
        <v>582930</v>
      </c>
      <c r="AW786">
        <v>582930</v>
      </c>
      <c r="AX786">
        <v>582930</v>
      </c>
      <c r="AY786">
        <v>582930</v>
      </c>
      <c r="AZ786">
        <v>582930</v>
      </c>
      <c r="BA786">
        <v>582930</v>
      </c>
      <c r="BB786">
        <v>582930</v>
      </c>
      <c r="BC786">
        <v>582930</v>
      </c>
      <c r="BD786">
        <v>582930</v>
      </c>
      <c r="BE786">
        <v>582930</v>
      </c>
      <c r="BF786">
        <v>582930</v>
      </c>
      <c r="BG786">
        <v>582930</v>
      </c>
      <c r="BH786">
        <v>582930</v>
      </c>
      <c r="BI786">
        <v>582930</v>
      </c>
      <c r="BJ786">
        <v>582930</v>
      </c>
      <c r="BK786">
        <v>582930</v>
      </c>
      <c r="BL786">
        <v>582930</v>
      </c>
      <c r="BM786">
        <v>582930</v>
      </c>
      <c r="BN786">
        <v>582930</v>
      </c>
      <c r="BO786">
        <v>582930</v>
      </c>
      <c r="BP786">
        <v>582930</v>
      </c>
      <c r="BQ786">
        <v>582930</v>
      </c>
      <c r="BR786">
        <v>582930</v>
      </c>
      <c r="BS786">
        <v>582930</v>
      </c>
      <c r="BT786">
        <v>582930</v>
      </c>
      <c r="BU786">
        <v>582930</v>
      </c>
      <c r="BV786">
        <v>582930</v>
      </c>
      <c r="BW786">
        <v>582930</v>
      </c>
      <c r="BX786">
        <v>582930</v>
      </c>
      <c r="BY786">
        <v>582930</v>
      </c>
      <c r="BZ786">
        <v>582930</v>
      </c>
      <c r="CA786">
        <v>582930</v>
      </c>
      <c r="CB786">
        <v>582930</v>
      </c>
      <c r="CC786">
        <v>582930</v>
      </c>
      <c r="CD786">
        <v>582930</v>
      </c>
      <c r="CE786">
        <v>582930</v>
      </c>
      <c r="CF786">
        <v>582930</v>
      </c>
      <c r="CG786">
        <v>582930</v>
      </c>
      <c r="CH786">
        <v>582930</v>
      </c>
      <c r="CI786">
        <v>582930</v>
      </c>
      <c r="CJ786">
        <v>582930</v>
      </c>
      <c r="CK786">
        <v>582930</v>
      </c>
      <c r="CL786">
        <v>582930</v>
      </c>
      <c r="CM786">
        <v>582930</v>
      </c>
      <c r="CN786">
        <v>582930</v>
      </c>
      <c r="CO786">
        <v>582930</v>
      </c>
      <c r="CP786">
        <v>582930</v>
      </c>
      <c r="CQ786">
        <v>0</v>
      </c>
      <c r="CR786">
        <v>0</v>
      </c>
      <c r="CS786">
        <v>0</v>
      </c>
      <c r="CT786">
        <v>0</v>
      </c>
      <c r="CU786">
        <v>0</v>
      </c>
      <c r="CV786">
        <v>0</v>
      </c>
      <c r="CW786">
        <v>0</v>
      </c>
      <c r="CX786">
        <v>0</v>
      </c>
      <c r="CY786">
        <v>0</v>
      </c>
      <c r="CZ786">
        <v>0</v>
      </c>
      <c r="DA786">
        <v>0</v>
      </c>
      <c r="DB786">
        <v>0</v>
      </c>
      <c r="DC786">
        <v>0</v>
      </c>
      <c r="DD786">
        <v>0</v>
      </c>
      <c r="DE786">
        <v>0</v>
      </c>
      <c r="DF786">
        <v>0</v>
      </c>
      <c r="DG786">
        <v>0</v>
      </c>
      <c r="DH786">
        <v>0</v>
      </c>
      <c r="DI786">
        <v>0</v>
      </c>
      <c r="DJ786">
        <v>0</v>
      </c>
      <c r="DK786">
        <v>0</v>
      </c>
      <c r="DL786">
        <v>0</v>
      </c>
      <c r="DM786">
        <v>0</v>
      </c>
      <c r="DN786">
        <v>0</v>
      </c>
      <c r="DO786">
        <v>0</v>
      </c>
      <c r="DP786">
        <v>0</v>
      </c>
      <c r="DQ786">
        <v>0</v>
      </c>
      <c r="DR786">
        <v>0</v>
      </c>
      <c r="DS786">
        <v>0</v>
      </c>
      <c r="DT786">
        <v>0</v>
      </c>
      <c r="DU786">
        <v>0</v>
      </c>
      <c r="DV786">
        <v>0</v>
      </c>
      <c r="DW786">
        <v>0</v>
      </c>
      <c r="DX786">
        <v>0</v>
      </c>
      <c r="DY786">
        <v>0</v>
      </c>
      <c r="DZ786">
        <v>0</v>
      </c>
      <c r="EA786">
        <v>0</v>
      </c>
      <c r="EB786">
        <v>0</v>
      </c>
      <c r="EC786">
        <v>0</v>
      </c>
      <c r="EE786" s="659"/>
      <c r="EF786" t="s">
        <v>1348</v>
      </c>
      <c r="EG786">
        <v>2</v>
      </c>
      <c r="EH786">
        <v>28</v>
      </c>
      <c r="EI786" s="216" t="str">
        <f t="shared" si="16"/>
        <v>LTQ100228</v>
      </c>
      <c r="EJ786">
        <v>0</v>
      </c>
      <c r="EK786">
        <v>0</v>
      </c>
      <c r="EL786">
        <v>0</v>
      </c>
      <c r="EM786">
        <v>0</v>
      </c>
      <c r="EN786">
        <v>0</v>
      </c>
      <c r="EO786">
        <v>0</v>
      </c>
      <c r="EP786">
        <v>0</v>
      </c>
      <c r="EQ786">
        <v>0</v>
      </c>
      <c r="ER786">
        <v>0</v>
      </c>
      <c r="ES786">
        <v>0</v>
      </c>
      <c r="ET786">
        <v>0</v>
      </c>
      <c r="EU786">
        <v>0</v>
      </c>
      <c r="EV786">
        <v>0</v>
      </c>
      <c r="EW786">
        <v>0</v>
      </c>
      <c r="EX786">
        <v>0</v>
      </c>
      <c r="EY786">
        <v>0</v>
      </c>
      <c r="EZ786">
        <v>0</v>
      </c>
      <c r="FA786">
        <v>0</v>
      </c>
      <c r="FB786">
        <v>0</v>
      </c>
      <c r="FC786">
        <v>0</v>
      </c>
      <c r="FD786">
        <v>0</v>
      </c>
      <c r="FE786">
        <v>0</v>
      </c>
      <c r="FF786">
        <v>0</v>
      </c>
      <c r="FG786">
        <v>0</v>
      </c>
      <c r="FH786">
        <v>0</v>
      </c>
      <c r="FI786">
        <v>0</v>
      </c>
      <c r="FJ786">
        <v>0</v>
      </c>
      <c r="FK786">
        <v>0</v>
      </c>
      <c r="FL786">
        <v>0</v>
      </c>
      <c r="FM786">
        <v>0</v>
      </c>
      <c r="FN786">
        <v>0</v>
      </c>
      <c r="FO786">
        <v>0</v>
      </c>
      <c r="FP786">
        <v>0</v>
      </c>
      <c r="FQ786">
        <v>0</v>
      </c>
      <c r="FR786">
        <v>0</v>
      </c>
      <c r="FS786">
        <v>0</v>
      </c>
      <c r="FT786">
        <v>0</v>
      </c>
      <c r="FU786">
        <v>0</v>
      </c>
      <c r="FV786">
        <v>0</v>
      </c>
      <c r="FW786">
        <v>0</v>
      </c>
      <c r="FX786">
        <v>0</v>
      </c>
      <c r="FY786">
        <v>0</v>
      </c>
      <c r="FZ786">
        <v>0</v>
      </c>
      <c r="GA786">
        <v>0</v>
      </c>
      <c r="GB786">
        <v>0</v>
      </c>
      <c r="GC786">
        <v>0</v>
      </c>
      <c r="GD786">
        <v>0</v>
      </c>
      <c r="GE786">
        <v>0</v>
      </c>
      <c r="GF786">
        <v>0</v>
      </c>
      <c r="GG786">
        <v>0</v>
      </c>
      <c r="GH786">
        <v>0</v>
      </c>
      <c r="GI786">
        <v>0</v>
      </c>
      <c r="GJ786">
        <v>0</v>
      </c>
      <c r="GK786">
        <v>0</v>
      </c>
      <c r="GL786">
        <v>0</v>
      </c>
      <c r="GM786">
        <v>0</v>
      </c>
      <c r="GN786">
        <v>0</v>
      </c>
      <c r="GO786">
        <v>0</v>
      </c>
      <c r="GP786">
        <v>0</v>
      </c>
      <c r="GQ786">
        <v>0</v>
      </c>
      <c r="GR786">
        <v>0</v>
      </c>
      <c r="GS786">
        <v>0</v>
      </c>
      <c r="GT786">
        <v>0</v>
      </c>
      <c r="GU786">
        <v>0</v>
      </c>
      <c r="GV786">
        <v>0</v>
      </c>
      <c r="GW786">
        <v>0</v>
      </c>
      <c r="GX786">
        <v>0</v>
      </c>
      <c r="GY786">
        <v>0</v>
      </c>
      <c r="GZ786">
        <v>0</v>
      </c>
      <c r="HA786">
        <v>0</v>
      </c>
      <c r="HB786">
        <v>0</v>
      </c>
      <c r="HC786">
        <v>582930</v>
      </c>
      <c r="HD786">
        <v>0</v>
      </c>
      <c r="HE786">
        <v>0</v>
      </c>
      <c r="HF786">
        <v>0</v>
      </c>
      <c r="HG786">
        <v>0</v>
      </c>
      <c r="HH786">
        <v>0</v>
      </c>
      <c r="HI786">
        <v>0</v>
      </c>
      <c r="HJ786">
        <v>0</v>
      </c>
      <c r="HK786">
        <v>0</v>
      </c>
      <c r="HL786">
        <v>0</v>
      </c>
      <c r="HM786">
        <v>0</v>
      </c>
      <c r="HN786">
        <v>0</v>
      </c>
      <c r="HO786">
        <v>0</v>
      </c>
      <c r="HP786">
        <v>0</v>
      </c>
      <c r="HQ786">
        <v>0</v>
      </c>
      <c r="HR786">
        <v>0</v>
      </c>
      <c r="HS786">
        <v>0</v>
      </c>
      <c r="HT786">
        <v>0</v>
      </c>
      <c r="HU786">
        <v>0</v>
      </c>
      <c r="HV786">
        <v>0</v>
      </c>
      <c r="HW786">
        <v>0</v>
      </c>
      <c r="HX786">
        <v>0</v>
      </c>
      <c r="HY786">
        <v>0</v>
      </c>
      <c r="HZ786">
        <v>0</v>
      </c>
      <c r="IA786">
        <v>0</v>
      </c>
      <c r="IB786">
        <v>0</v>
      </c>
      <c r="IC786">
        <v>0</v>
      </c>
      <c r="ID786">
        <v>0</v>
      </c>
      <c r="IE786">
        <v>0</v>
      </c>
      <c r="IF786">
        <v>0</v>
      </c>
      <c r="IG786">
        <v>0</v>
      </c>
      <c r="IH786">
        <v>0</v>
      </c>
      <c r="II786">
        <v>0</v>
      </c>
      <c r="IJ786">
        <v>0</v>
      </c>
      <c r="IK786">
        <v>0</v>
      </c>
      <c r="IL786">
        <v>0</v>
      </c>
      <c r="IM786">
        <v>0</v>
      </c>
      <c r="IN786">
        <v>0</v>
      </c>
      <c r="IO786">
        <v>0</v>
      </c>
      <c r="IP786">
        <v>0</v>
      </c>
    </row>
    <row r="787" spans="18:250" ht="16.5" hidden="1" customHeight="1">
      <c r="R787" s="659"/>
      <c r="S787" t="s">
        <v>1348</v>
      </c>
      <c r="T787">
        <v>2</v>
      </c>
      <c r="U787">
        <v>29</v>
      </c>
      <c r="V787" s="214" t="str">
        <f t="shared" si="15"/>
        <v>LTQ100229</v>
      </c>
      <c r="W787">
        <v>59323.199999999997</v>
      </c>
      <c r="X787">
        <v>118646.39999999999</v>
      </c>
      <c r="Y787">
        <v>177969.6</v>
      </c>
      <c r="Z787">
        <v>237292.79999999999</v>
      </c>
      <c r="AA787">
        <v>296616</v>
      </c>
      <c r="AB787">
        <v>355939.2</v>
      </c>
      <c r="AC787">
        <v>415262.4</v>
      </c>
      <c r="AD787">
        <v>474585.59999999998</v>
      </c>
      <c r="AE787">
        <v>533908.80000000005</v>
      </c>
      <c r="AF787">
        <v>593232</v>
      </c>
      <c r="AG787">
        <v>593232</v>
      </c>
      <c r="AH787">
        <v>593232</v>
      </c>
      <c r="AI787">
        <v>593232</v>
      </c>
      <c r="AJ787">
        <v>593232</v>
      </c>
      <c r="AK787">
        <v>593232</v>
      </c>
      <c r="AL787">
        <v>593232</v>
      </c>
      <c r="AM787">
        <v>593232</v>
      </c>
      <c r="AN787">
        <v>593232</v>
      </c>
      <c r="AO787">
        <v>593232</v>
      </c>
      <c r="AP787">
        <v>593232</v>
      </c>
      <c r="AQ787">
        <v>593232</v>
      </c>
      <c r="AR787">
        <v>593232</v>
      </c>
      <c r="AS787">
        <v>593232</v>
      </c>
      <c r="AT787">
        <v>593232</v>
      </c>
      <c r="AU787">
        <v>593232</v>
      </c>
      <c r="AV787">
        <v>593232</v>
      </c>
      <c r="AW787">
        <v>593232</v>
      </c>
      <c r="AX787">
        <v>593232</v>
      </c>
      <c r="AY787">
        <v>593232</v>
      </c>
      <c r="AZ787">
        <v>593232</v>
      </c>
      <c r="BA787">
        <v>593232</v>
      </c>
      <c r="BB787">
        <v>593232</v>
      </c>
      <c r="BC787">
        <v>593232</v>
      </c>
      <c r="BD787">
        <v>593232</v>
      </c>
      <c r="BE787">
        <v>593232</v>
      </c>
      <c r="BF787">
        <v>593232</v>
      </c>
      <c r="BG787">
        <v>593232</v>
      </c>
      <c r="BH787">
        <v>593232</v>
      </c>
      <c r="BI787">
        <v>593232</v>
      </c>
      <c r="BJ787">
        <v>593232</v>
      </c>
      <c r="BK787">
        <v>593232</v>
      </c>
      <c r="BL787">
        <v>593232</v>
      </c>
      <c r="BM787">
        <v>593232</v>
      </c>
      <c r="BN787">
        <v>593232</v>
      </c>
      <c r="BO787">
        <v>593232</v>
      </c>
      <c r="BP787">
        <v>593232</v>
      </c>
      <c r="BQ787">
        <v>593232</v>
      </c>
      <c r="BR787">
        <v>593232</v>
      </c>
      <c r="BS787">
        <v>593232</v>
      </c>
      <c r="BT787">
        <v>593232</v>
      </c>
      <c r="BU787">
        <v>593232</v>
      </c>
      <c r="BV787">
        <v>593232</v>
      </c>
      <c r="BW787">
        <v>593232</v>
      </c>
      <c r="BX787">
        <v>593232</v>
      </c>
      <c r="BY787">
        <v>593232</v>
      </c>
      <c r="BZ787">
        <v>593232</v>
      </c>
      <c r="CA787">
        <v>593232</v>
      </c>
      <c r="CB787">
        <v>593232</v>
      </c>
      <c r="CC787">
        <v>593232</v>
      </c>
      <c r="CD787">
        <v>593232</v>
      </c>
      <c r="CE787">
        <v>593232</v>
      </c>
      <c r="CF787">
        <v>593232</v>
      </c>
      <c r="CG787">
        <v>593232</v>
      </c>
      <c r="CH787">
        <v>593232</v>
      </c>
      <c r="CI787">
        <v>593232</v>
      </c>
      <c r="CJ787">
        <v>593232</v>
      </c>
      <c r="CK787">
        <v>593232</v>
      </c>
      <c r="CL787">
        <v>593232</v>
      </c>
      <c r="CM787">
        <v>593232</v>
      </c>
      <c r="CN787">
        <v>593232</v>
      </c>
      <c r="CO787">
        <v>593232</v>
      </c>
      <c r="CP787">
        <v>0</v>
      </c>
      <c r="CQ787">
        <v>0</v>
      </c>
      <c r="CR787">
        <v>0</v>
      </c>
      <c r="CS787">
        <v>0</v>
      </c>
      <c r="CT787">
        <v>0</v>
      </c>
      <c r="CU787">
        <v>0</v>
      </c>
      <c r="CV787">
        <v>0</v>
      </c>
      <c r="CW787">
        <v>0</v>
      </c>
      <c r="CX787">
        <v>0</v>
      </c>
      <c r="CY787">
        <v>0</v>
      </c>
      <c r="CZ787">
        <v>0</v>
      </c>
      <c r="DA787">
        <v>0</v>
      </c>
      <c r="DB787">
        <v>0</v>
      </c>
      <c r="DC787">
        <v>0</v>
      </c>
      <c r="DD787">
        <v>0</v>
      </c>
      <c r="DE787">
        <v>0</v>
      </c>
      <c r="DF787">
        <v>0</v>
      </c>
      <c r="DG787">
        <v>0</v>
      </c>
      <c r="DH787">
        <v>0</v>
      </c>
      <c r="DI787">
        <v>0</v>
      </c>
      <c r="DJ787">
        <v>0</v>
      </c>
      <c r="DK787">
        <v>0</v>
      </c>
      <c r="DL787">
        <v>0</v>
      </c>
      <c r="DM787">
        <v>0</v>
      </c>
      <c r="DN787">
        <v>0</v>
      </c>
      <c r="DO787">
        <v>0</v>
      </c>
      <c r="DP787">
        <v>0</v>
      </c>
      <c r="DQ787">
        <v>0</v>
      </c>
      <c r="DR787">
        <v>0</v>
      </c>
      <c r="DS787">
        <v>0</v>
      </c>
      <c r="DT787">
        <v>0</v>
      </c>
      <c r="DU787">
        <v>0</v>
      </c>
      <c r="DV787">
        <v>0</v>
      </c>
      <c r="DW787">
        <v>0</v>
      </c>
      <c r="DX787">
        <v>0</v>
      </c>
      <c r="DY787">
        <v>0</v>
      </c>
      <c r="DZ787">
        <v>0</v>
      </c>
      <c r="EA787">
        <v>0</v>
      </c>
      <c r="EB787">
        <v>0</v>
      </c>
      <c r="EC787">
        <v>0</v>
      </c>
      <c r="EE787" s="659"/>
      <c r="EF787" t="s">
        <v>1348</v>
      </c>
      <c r="EG787">
        <v>2</v>
      </c>
      <c r="EH787">
        <v>29</v>
      </c>
      <c r="EI787" s="216" t="str">
        <f t="shared" si="16"/>
        <v>LTQ100229</v>
      </c>
      <c r="EJ787">
        <v>0</v>
      </c>
      <c r="EK787">
        <v>0</v>
      </c>
      <c r="EL787">
        <v>0</v>
      </c>
      <c r="EM787">
        <v>0</v>
      </c>
      <c r="EN787">
        <v>0</v>
      </c>
      <c r="EO787">
        <v>0</v>
      </c>
      <c r="EP787">
        <v>0</v>
      </c>
      <c r="EQ787">
        <v>0</v>
      </c>
      <c r="ER787">
        <v>0</v>
      </c>
      <c r="ES787">
        <v>0</v>
      </c>
      <c r="ET787">
        <v>0</v>
      </c>
      <c r="EU787">
        <v>0</v>
      </c>
      <c r="EV787">
        <v>0</v>
      </c>
      <c r="EW787">
        <v>0</v>
      </c>
      <c r="EX787">
        <v>0</v>
      </c>
      <c r="EY787">
        <v>0</v>
      </c>
      <c r="EZ787">
        <v>0</v>
      </c>
      <c r="FA787">
        <v>0</v>
      </c>
      <c r="FB787">
        <v>0</v>
      </c>
      <c r="FC787">
        <v>0</v>
      </c>
      <c r="FD787">
        <v>0</v>
      </c>
      <c r="FE787">
        <v>0</v>
      </c>
      <c r="FF787">
        <v>0</v>
      </c>
      <c r="FG787">
        <v>0</v>
      </c>
      <c r="FH787">
        <v>0</v>
      </c>
      <c r="FI787">
        <v>0</v>
      </c>
      <c r="FJ787">
        <v>0</v>
      </c>
      <c r="FK787">
        <v>0</v>
      </c>
      <c r="FL787">
        <v>0</v>
      </c>
      <c r="FM787">
        <v>0</v>
      </c>
      <c r="FN787">
        <v>0</v>
      </c>
      <c r="FO787">
        <v>0</v>
      </c>
      <c r="FP787">
        <v>0</v>
      </c>
      <c r="FQ787">
        <v>0</v>
      </c>
      <c r="FR787">
        <v>0</v>
      </c>
      <c r="FS787">
        <v>0</v>
      </c>
      <c r="FT787">
        <v>0</v>
      </c>
      <c r="FU787">
        <v>0</v>
      </c>
      <c r="FV787">
        <v>0</v>
      </c>
      <c r="FW787">
        <v>0</v>
      </c>
      <c r="FX787">
        <v>0</v>
      </c>
      <c r="FY787">
        <v>0</v>
      </c>
      <c r="FZ787">
        <v>0</v>
      </c>
      <c r="GA787">
        <v>0</v>
      </c>
      <c r="GB787">
        <v>0</v>
      </c>
      <c r="GC787">
        <v>0</v>
      </c>
      <c r="GD787">
        <v>0</v>
      </c>
      <c r="GE787">
        <v>0</v>
      </c>
      <c r="GF787">
        <v>0</v>
      </c>
      <c r="GG787">
        <v>0</v>
      </c>
      <c r="GH787">
        <v>0</v>
      </c>
      <c r="GI787">
        <v>0</v>
      </c>
      <c r="GJ787">
        <v>0</v>
      </c>
      <c r="GK787">
        <v>0</v>
      </c>
      <c r="GL787">
        <v>0</v>
      </c>
      <c r="GM787">
        <v>0</v>
      </c>
      <c r="GN787">
        <v>0</v>
      </c>
      <c r="GO787">
        <v>0</v>
      </c>
      <c r="GP787">
        <v>0</v>
      </c>
      <c r="GQ787">
        <v>0</v>
      </c>
      <c r="GR787">
        <v>0</v>
      </c>
      <c r="GS787">
        <v>0</v>
      </c>
      <c r="GT787">
        <v>0</v>
      </c>
      <c r="GU787">
        <v>0</v>
      </c>
      <c r="GV787">
        <v>0</v>
      </c>
      <c r="GW787">
        <v>0</v>
      </c>
      <c r="GX787">
        <v>0</v>
      </c>
      <c r="GY787">
        <v>0</v>
      </c>
      <c r="GZ787">
        <v>0</v>
      </c>
      <c r="HA787">
        <v>0</v>
      </c>
      <c r="HB787">
        <v>593232</v>
      </c>
      <c r="HC787">
        <v>0</v>
      </c>
      <c r="HD787">
        <v>0</v>
      </c>
      <c r="HE787">
        <v>0</v>
      </c>
      <c r="HF787">
        <v>0</v>
      </c>
      <c r="HG787">
        <v>0</v>
      </c>
      <c r="HH787">
        <v>0</v>
      </c>
      <c r="HI787">
        <v>0</v>
      </c>
      <c r="HJ787">
        <v>0</v>
      </c>
      <c r="HK787">
        <v>0</v>
      </c>
      <c r="HL787">
        <v>0</v>
      </c>
      <c r="HM787">
        <v>0</v>
      </c>
      <c r="HN787">
        <v>0</v>
      </c>
      <c r="HO787">
        <v>0</v>
      </c>
      <c r="HP787">
        <v>0</v>
      </c>
      <c r="HQ787">
        <v>0</v>
      </c>
      <c r="HR787">
        <v>0</v>
      </c>
      <c r="HS787">
        <v>0</v>
      </c>
      <c r="HT787">
        <v>0</v>
      </c>
      <c r="HU787">
        <v>0</v>
      </c>
      <c r="HV787">
        <v>0</v>
      </c>
      <c r="HW787">
        <v>0</v>
      </c>
      <c r="HX787">
        <v>0</v>
      </c>
      <c r="HY787">
        <v>0</v>
      </c>
      <c r="HZ787">
        <v>0</v>
      </c>
      <c r="IA787">
        <v>0</v>
      </c>
      <c r="IB787">
        <v>0</v>
      </c>
      <c r="IC787">
        <v>0</v>
      </c>
      <c r="ID787">
        <v>0</v>
      </c>
      <c r="IE787">
        <v>0</v>
      </c>
      <c r="IF787">
        <v>0</v>
      </c>
      <c r="IG787">
        <v>0</v>
      </c>
      <c r="IH787">
        <v>0</v>
      </c>
      <c r="II787">
        <v>0</v>
      </c>
      <c r="IJ787">
        <v>0</v>
      </c>
      <c r="IK787">
        <v>0</v>
      </c>
      <c r="IL787">
        <v>0</v>
      </c>
      <c r="IM787">
        <v>0</v>
      </c>
      <c r="IN787">
        <v>0</v>
      </c>
      <c r="IO787">
        <v>0</v>
      </c>
      <c r="IP787">
        <v>0</v>
      </c>
    </row>
    <row r="788" spans="18:250" ht="16.5" hidden="1" customHeight="1">
      <c r="R788" s="659"/>
      <c r="S788" t="s">
        <v>1348</v>
      </c>
      <c r="T788">
        <v>2</v>
      </c>
      <c r="U788">
        <v>30</v>
      </c>
      <c r="V788" s="214" t="str">
        <f t="shared" si="15"/>
        <v>LTQ100230</v>
      </c>
      <c r="W788">
        <v>60363.6</v>
      </c>
      <c r="X788">
        <v>120727.2</v>
      </c>
      <c r="Y788">
        <v>181090.8</v>
      </c>
      <c r="Z788">
        <v>241454.4</v>
      </c>
      <c r="AA788">
        <v>301818</v>
      </c>
      <c r="AB788">
        <v>362181.6</v>
      </c>
      <c r="AC788">
        <v>422545.2</v>
      </c>
      <c r="AD788">
        <v>482908.8</v>
      </c>
      <c r="AE788">
        <v>543272.4</v>
      </c>
      <c r="AF788">
        <v>603636</v>
      </c>
      <c r="AG788">
        <v>603636</v>
      </c>
      <c r="AH788">
        <v>603636</v>
      </c>
      <c r="AI788">
        <v>603636</v>
      </c>
      <c r="AJ788">
        <v>603636</v>
      </c>
      <c r="AK788">
        <v>603636</v>
      </c>
      <c r="AL788">
        <v>603636</v>
      </c>
      <c r="AM788">
        <v>603636</v>
      </c>
      <c r="AN788">
        <v>603636</v>
      </c>
      <c r="AO788">
        <v>603636</v>
      </c>
      <c r="AP788">
        <v>603636</v>
      </c>
      <c r="AQ788">
        <v>603636</v>
      </c>
      <c r="AR788">
        <v>603636</v>
      </c>
      <c r="AS788">
        <v>603636</v>
      </c>
      <c r="AT788">
        <v>603636</v>
      </c>
      <c r="AU788">
        <v>603636</v>
      </c>
      <c r="AV788">
        <v>603636</v>
      </c>
      <c r="AW788">
        <v>603636</v>
      </c>
      <c r="AX788">
        <v>603636</v>
      </c>
      <c r="AY788">
        <v>603636</v>
      </c>
      <c r="AZ788">
        <v>603636</v>
      </c>
      <c r="BA788">
        <v>603636</v>
      </c>
      <c r="BB788">
        <v>603636</v>
      </c>
      <c r="BC788">
        <v>603636</v>
      </c>
      <c r="BD788">
        <v>603636</v>
      </c>
      <c r="BE788">
        <v>603636</v>
      </c>
      <c r="BF788">
        <v>603636</v>
      </c>
      <c r="BG788">
        <v>603636</v>
      </c>
      <c r="BH788">
        <v>603636</v>
      </c>
      <c r="BI788">
        <v>603636</v>
      </c>
      <c r="BJ788">
        <v>603636</v>
      </c>
      <c r="BK788">
        <v>603636</v>
      </c>
      <c r="BL788">
        <v>603636</v>
      </c>
      <c r="BM788">
        <v>603636</v>
      </c>
      <c r="BN788">
        <v>603636</v>
      </c>
      <c r="BO788">
        <v>603636</v>
      </c>
      <c r="BP788">
        <v>603636</v>
      </c>
      <c r="BQ788">
        <v>603636</v>
      </c>
      <c r="BR788">
        <v>603636</v>
      </c>
      <c r="BS788">
        <v>603636</v>
      </c>
      <c r="BT788">
        <v>603636</v>
      </c>
      <c r="BU788">
        <v>603636</v>
      </c>
      <c r="BV788">
        <v>603636</v>
      </c>
      <c r="BW788">
        <v>603636</v>
      </c>
      <c r="BX788">
        <v>603636</v>
      </c>
      <c r="BY788">
        <v>603636</v>
      </c>
      <c r="BZ788">
        <v>603636</v>
      </c>
      <c r="CA788">
        <v>603636</v>
      </c>
      <c r="CB788">
        <v>603636</v>
      </c>
      <c r="CC788">
        <v>603636</v>
      </c>
      <c r="CD788">
        <v>603636</v>
      </c>
      <c r="CE788">
        <v>603636</v>
      </c>
      <c r="CF788">
        <v>603636</v>
      </c>
      <c r="CG788">
        <v>603636</v>
      </c>
      <c r="CH788">
        <v>603636</v>
      </c>
      <c r="CI788">
        <v>603636</v>
      </c>
      <c r="CJ788">
        <v>603636</v>
      </c>
      <c r="CK788">
        <v>603636</v>
      </c>
      <c r="CL788">
        <v>603636</v>
      </c>
      <c r="CM788">
        <v>603636</v>
      </c>
      <c r="CN788">
        <v>603636</v>
      </c>
      <c r="CO788">
        <v>0</v>
      </c>
      <c r="CP788">
        <v>0</v>
      </c>
      <c r="CQ788">
        <v>0</v>
      </c>
      <c r="CR788">
        <v>0</v>
      </c>
      <c r="CS788">
        <v>0</v>
      </c>
      <c r="CT788">
        <v>0</v>
      </c>
      <c r="CU788">
        <v>0</v>
      </c>
      <c r="CV788">
        <v>0</v>
      </c>
      <c r="CW788">
        <v>0</v>
      </c>
      <c r="CX788">
        <v>0</v>
      </c>
      <c r="CY788">
        <v>0</v>
      </c>
      <c r="CZ788">
        <v>0</v>
      </c>
      <c r="DA788">
        <v>0</v>
      </c>
      <c r="DB788">
        <v>0</v>
      </c>
      <c r="DC788">
        <v>0</v>
      </c>
      <c r="DD788">
        <v>0</v>
      </c>
      <c r="DE788">
        <v>0</v>
      </c>
      <c r="DF788">
        <v>0</v>
      </c>
      <c r="DG788">
        <v>0</v>
      </c>
      <c r="DH788">
        <v>0</v>
      </c>
      <c r="DI788">
        <v>0</v>
      </c>
      <c r="DJ788">
        <v>0</v>
      </c>
      <c r="DK788">
        <v>0</v>
      </c>
      <c r="DL788">
        <v>0</v>
      </c>
      <c r="DM788">
        <v>0</v>
      </c>
      <c r="DN788">
        <v>0</v>
      </c>
      <c r="DO788">
        <v>0</v>
      </c>
      <c r="DP788">
        <v>0</v>
      </c>
      <c r="DQ788">
        <v>0</v>
      </c>
      <c r="DR788">
        <v>0</v>
      </c>
      <c r="DS788">
        <v>0</v>
      </c>
      <c r="DT788">
        <v>0</v>
      </c>
      <c r="DU788">
        <v>0</v>
      </c>
      <c r="DV788">
        <v>0</v>
      </c>
      <c r="DW788">
        <v>0</v>
      </c>
      <c r="DX788">
        <v>0</v>
      </c>
      <c r="DY788">
        <v>0</v>
      </c>
      <c r="DZ788">
        <v>0</v>
      </c>
      <c r="EA788">
        <v>0</v>
      </c>
      <c r="EB788">
        <v>0</v>
      </c>
      <c r="EC788">
        <v>0</v>
      </c>
      <c r="EE788" s="659"/>
      <c r="EF788" t="s">
        <v>1348</v>
      </c>
      <c r="EG788">
        <v>2</v>
      </c>
      <c r="EH788">
        <v>30</v>
      </c>
      <c r="EI788" s="216" t="str">
        <f t="shared" si="16"/>
        <v>LTQ100230</v>
      </c>
      <c r="EJ788">
        <v>0</v>
      </c>
      <c r="EK788">
        <v>0</v>
      </c>
      <c r="EL788">
        <v>0</v>
      </c>
      <c r="EM788">
        <v>0</v>
      </c>
      <c r="EN788">
        <v>0</v>
      </c>
      <c r="EO788">
        <v>0</v>
      </c>
      <c r="EP788">
        <v>0</v>
      </c>
      <c r="EQ788">
        <v>0</v>
      </c>
      <c r="ER788">
        <v>0</v>
      </c>
      <c r="ES788">
        <v>0</v>
      </c>
      <c r="ET788">
        <v>0</v>
      </c>
      <c r="EU788">
        <v>0</v>
      </c>
      <c r="EV788">
        <v>0</v>
      </c>
      <c r="EW788">
        <v>0</v>
      </c>
      <c r="EX788">
        <v>0</v>
      </c>
      <c r="EY788">
        <v>0</v>
      </c>
      <c r="EZ788">
        <v>0</v>
      </c>
      <c r="FA788">
        <v>0</v>
      </c>
      <c r="FB788">
        <v>0</v>
      </c>
      <c r="FC788">
        <v>0</v>
      </c>
      <c r="FD788">
        <v>0</v>
      </c>
      <c r="FE788">
        <v>0</v>
      </c>
      <c r="FF788">
        <v>0</v>
      </c>
      <c r="FG788">
        <v>0</v>
      </c>
      <c r="FH788">
        <v>0</v>
      </c>
      <c r="FI788">
        <v>0</v>
      </c>
      <c r="FJ788">
        <v>0</v>
      </c>
      <c r="FK788">
        <v>0</v>
      </c>
      <c r="FL788">
        <v>0</v>
      </c>
      <c r="FM788">
        <v>0</v>
      </c>
      <c r="FN788">
        <v>0</v>
      </c>
      <c r="FO788">
        <v>0</v>
      </c>
      <c r="FP788">
        <v>0</v>
      </c>
      <c r="FQ788">
        <v>0</v>
      </c>
      <c r="FR788">
        <v>0</v>
      </c>
      <c r="FS788">
        <v>0</v>
      </c>
      <c r="FT788">
        <v>0</v>
      </c>
      <c r="FU788">
        <v>0</v>
      </c>
      <c r="FV788">
        <v>0</v>
      </c>
      <c r="FW788">
        <v>0</v>
      </c>
      <c r="FX788">
        <v>0</v>
      </c>
      <c r="FY788">
        <v>0</v>
      </c>
      <c r="FZ788">
        <v>0</v>
      </c>
      <c r="GA788">
        <v>0</v>
      </c>
      <c r="GB788">
        <v>0</v>
      </c>
      <c r="GC788">
        <v>0</v>
      </c>
      <c r="GD788">
        <v>0</v>
      </c>
      <c r="GE788">
        <v>0</v>
      </c>
      <c r="GF788">
        <v>0</v>
      </c>
      <c r="GG788">
        <v>0</v>
      </c>
      <c r="GH788">
        <v>0</v>
      </c>
      <c r="GI788">
        <v>0</v>
      </c>
      <c r="GJ788">
        <v>0</v>
      </c>
      <c r="GK788">
        <v>0</v>
      </c>
      <c r="GL788">
        <v>0</v>
      </c>
      <c r="GM788">
        <v>0</v>
      </c>
      <c r="GN788">
        <v>0</v>
      </c>
      <c r="GO788">
        <v>0</v>
      </c>
      <c r="GP788">
        <v>0</v>
      </c>
      <c r="GQ788">
        <v>0</v>
      </c>
      <c r="GR788">
        <v>0</v>
      </c>
      <c r="GS788">
        <v>0</v>
      </c>
      <c r="GT788">
        <v>0</v>
      </c>
      <c r="GU788">
        <v>0</v>
      </c>
      <c r="GV788">
        <v>0</v>
      </c>
      <c r="GW788">
        <v>0</v>
      </c>
      <c r="GX788">
        <v>0</v>
      </c>
      <c r="GY788">
        <v>0</v>
      </c>
      <c r="GZ788">
        <v>0</v>
      </c>
      <c r="HA788">
        <v>603636</v>
      </c>
      <c r="HB788">
        <v>0</v>
      </c>
      <c r="HC788">
        <v>0</v>
      </c>
      <c r="HD788">
        <v>0</v>
      </c>
      <c r="HE788">
        <v>0</v>
      </c>
      <c r="HF788">
        <v>0</v>
      </c>
      <c r="HG788">
        <v>0</v>
      </c>
      <c r="HH788">
        <v>0</v>
      </c>
      <c r="HI788">
        <v>0</v>
      </c>
      <c r="HJ788">
        <v>0</v>
      </c>
      <c r="HK788">
        <v>0</v>
      </c>
      <c r="HL788">
        <v>0</v>
      </c>
      <c r="HM788">
        <v>0</v>
      </c>
      <c r="HN788">
        <v>0</v>
      </c>
      <c r="HO788">
        <v>0</v>
      </c>
      <c r="HP788">
        <v>0</v>
      </c>
      <c r="HQ788">
        <v>0</v>
      </c>
      <c r="HR788">
        <v>0</v>
      </c>
      <c r="HS788">
        <v>0</v>
      </c>
      <c r="HT788">
        <v>0</v>
      </c>
      <c r="HU788">
        <v>0</v>
      </c>
      <c r="HV788">
        <v>0</v>
      </c>
      <c r="HW788">
        <v>0</v>
      </c>
      <c r="HX788">
        <v>0</v>
      </c>
      <c r="HY788">
        <v>0</v>
      </c>
      <c r="HZ788">
        <v>0</v>
      </c>
      <c r="IA788">
        <v>0</v>
      </c>
      <c r="IB788">
        <v>0</v>
      </c>
      <c r="IC788">
        <v>0</v>
      </c>
      <c r="ID788">
        <v>0</v>
      </c>
      <c r="IE788">
        <v>0</v>
      </c>
      <c r="IF788">
        <v>0</v>
      </c>
      <c r="IG788">
        <v>0</v>
      </c>
      <c r="IH788">
        <v>0</v>
      </c>
      <c r="II788">
        <v>0</v>
      </c>
      <c r="IJ788">
        <v>0</v>
      </c>
      <c r="IK788">
        <v>0</v>
      </c>
      <c r="IL788">
        <v>0</v>
      </c>
      <c r="IM788">
        <v>0</v>
      </c>
      <c r="IN788">
        <v>0</v>
      </c>
      <c r="IO788">
        <v>0</v>
      </c>
      <c r="IP788">
        <v>0</v>
      </c>
    </row>
    <row r="789" spans="18:250" ht="16.5" hidden="1" customHeight="1">
      <c r="R789" s="659"/>
      <c r="S789" t="s">
        <v>1348</v>
      </c>
      <c r="T789">
        <v>2</v>
      </c>
      <c r="U789">
        <v>31</v>
      </c>
      <c r="V789" s="214" t="str">
        <f t="shared" si="15"/>
        <v>LTQ100231</v>
      </c>
      <c r="W789">
        <v>61495.8</v>
      </c>
      <c r="X789">
        <v>122991.6</v>
      </c>
      <c r="Y789">
        <v>184487.4</v>
      </c>
      <c r="Z789">
        <v>245983.2</v>
      </c>
      <c r="AA789">
        <v>307479</v>
      </c>
      <c r="AB789">
        <v>368974.8</v>
      </c>
      <c r="AC789">
        <v>430470.6</v>
      </c>
      <c r="AD789">
        <v>491966.4</v>
      </c>
      <c r="AE789">
        <v>553462.19999999995</v>
      </c>
      <c r="AF789">
        <v>614958</v>
      </c>
      <c r="AG789">
        <v>614958</v>
      </c>
      <c r="AH789">
        <v>614958</v>
      </c>
      <c r="AI789">
        <v>614958</v>
      </c>
      <c r="AJ789">
        <v>614958</v>
      </c>
      <c r="AK789">
        <v>614958</v>
      </c>
      <c r="AL789">
        <v>614958</v>
      </c>
      <c r="AM789">
        <v>614958</v>
      </c>
      <c r="AN789">
        <v>614958</v>
      </c>
      <c r="AO789">
        <v>614958</v>
      </c>
      <c r="AP789">
        <v>614958</v>
      </c>
      <c r="AQ789">
        <v>614958</v>
      </c>
      <c r="AR789">
        <v>614958</v>
      </c>
      <c r="AS789">
        <v>614958</v>
      </c>
      <c r="AT789">
        <v>614958</v>
      </c>
      <c r="AU789">
        <v>614958</v>
      </c>
      <c r="AV789">
        <v>614958</v>
      </c>
      <c r="AW789">
        <v>614958</v>
      </c>
      <c r="AX789">
        <v>614958</v>
      </c>
      <c r="AY789">
        <v>614958</v>
      </c>
      <c r="AZ789">
        <v>614958</v>
      </c>
      <c r="BA789">
        <v>614958</v>
      </c>
      <c r="BB789">
        <v>614958</v>
      </c>
      <c r="BC789">
        <v>614958</v>
      </c>
      <c r="BD789">
        <v>614958</v>
      </c>
      <c r="BE789">
        <v>614958</v>
      </c>
      <c r="BF789">
        <v>614958</v>
      </c>
      <c r="BG789">
        <v>614958</v>
      </c>
      <c r="BH789">
        <v>614958</v>
      </c>
      <c r="BI789">
        <v>614958</v>
      </c>
      <c r="BJ789">
        <v>614958</v>
      </c>
      <c r="BK789">
        <v>614958</v>
      </c>
      <c r="BL789">
        <v>614958</v>
      </c>
      <c r="BM789">
        <v>614958</v>
      </c>
      <c r="BN789">
        <v>614958</v>
      </c>
      <c r="BO789">
        <v>614958</v>
      </c>
      <c r="BP789">
        <v>614958</v>
      </c>
      <c r="BQ789">
        <v>614958</v>
      </c>
      <c r="BR789">
        <v>614958</v>
      </c>
      <c r="BS789">
        <v>614958</v>
      </c>
      <c r="BT789">
        <v>614958</v>
      </c>
      <c r="BU789">
        <v>614958</v>
      </c>
      <c r="BV789">
        <v>614958</v>
      </c>
      <c r="BW789">
        <v>614958</v>
      </c>
      <c r="BX789">
        <v>614958</v>
      </c>
      <c r="BY789">
        <v>614958</v>
      </c>
      <c r="BZ789">
        <v>614958</v>
      </c>
      <c r="CA789">
        <v>614958</v>
      </c>
      <c r="CB789">
        <v>614958</v>
      </c>
      <c r="CC789">
        <v>614958</v>
      </c>
      <c r="CD789">
        <v>614958</v>
      </c>
      <c r="CE789">
        <v>614958</v>
      </c>
      <c r="CF789">
        <v>614958</v>
      </c>
      <c r="CG789">
        <v>614958</v>
      </c>
      <c r="CH789">
        <v>614958</v>
      </c>
      <c r="CI789">
        <v>614958</v>
      </c>
      <c r="CJ789">
        <v>614958</v>
      </c>
      <c r="CK789">
        <v>614958</v>
      </c>
      <c r="CL789">
        <v>614958</v>
      </c>
      <c r="CM789">
        <v>614958</v>
      </c>
      <c r="CN789">
        <v>0</v>
      </c>
      <c r="CO789">
        <v>0</v>
      </c>
      <c r="CP789">
        <v>0</v>
      </c>
      <c r="CQ789">
        <v>0</v>
      </c>
      <c r="CR789">
        <v>0</v>
      </c>
      <c r="CS789">
        <v>0</v>
      </c>
      <c r="CT789">
        <v>0</v>
      </c>
      <c r="CU789">
        <v>0</v>
      </c>
      <c r="CV789">
        <v>0</v>
      </c>
      <c r="CW789">
        <v>0</v>
      </c>
      <c r="CX789">
        <v>0</v>
      </c>
      <c r="CY789">
        <v>0</v>
      </c>
      <c r="CZ789">
        <v>0</v>
      </c>
      <c r="DA789">
        <v>0</v>
      </c>
      <c r="DB789">
        <v>0</v>
      </c>
      <c r="DC789">
        <v>0</v>
      </c>
      <c r="DD789">
        <v>0</v>
      </c>
      <c r="DE789">
        <v>0</v>
      </c>
      <c r="DF789">
        <v>0</v>
      </c>
      <c r="DG789">
        <v>0</v>
      </c>
      <c r="DH789">
        <v>0</v>
      </c>
      <c r="DI789">
        <v>0</v>
      </c>
      <c r="DJ789">
        <v>0</v>
      </c>
      <c r="DK789">
        <v>0</v>
      </c>
      <c r="DL789">
        <v>0</v>
      </c>
      <c r="DM789">
        <v>0</v>
      </c>
      <c r="DN789">
        <v>0</v>
      </c>
      <c r="DO789">
        <v>0</v>
      </c>
      <c r="DP789">
        <v>0</v>
      </c>
      <c r="DQ789">
        <v>0</v>
      </c>
      <c r="DR789">
        <v>0</v>
      </c>
      <c r="DS789">
        <v>0</v>
      </c>
      <c r="DT789">
        <v>0</v>
      </c>
      <c r="DU789">
        <v>0</v>
      </c>
      <c r="DV789">
        <v>0</v>
      </c>
      <c r="DW789">
        <v>0</v>
      </c>
      <c r="DX789">
        <v>0</v>
      </c>
      <c r="DY789">
        <v>0</v>
      </c>
      <c r="DZ789">
        <v>0</v>
      </c>
      <c r="EA789">
        <v>0</v>
      </c>
      <c r="EB789">
        <v>0</v>
      </c>
      <c r="EC789">
        <v>0</v>
      </c>
      <c r="EE789" s="659"/>
      <c r="EF789" t="s">
        <v>1348</v>
      </c>
      <c r="EG789">
        <v>2</v>
      </c>
      <c r="EH789">
        <v>31</v>
      </c>
      <c r="EI789" s="216" t="str">
        <f t="shared" si="16"/>
        <v>LTQ100231</v>
      </c>
      <c r="EJ789">
        <v>0</v>
      </c>
      <c r="EK789">
        <v>0</v>
      </c>
      <c r="EL789">
        <v>0</v>
      </c>
      <c r="EM789">
        <v>0</v>
      </c>
      <c r="EN789">
        <v>0</v>
      </c>
      <c r="EO789">
        <v>0</v>
      </c>
      <c r="EP789">
        <v>0</v>
      </c>
      <c r="EQ789">
        <v>0</v>
      </c>
      <c r="ER789">
        <v>0</v>
      </c>
      <c r="ES789">
        <v>0</v>
      </c>
      <c r="ET789">
        <v>0</v>
      </c>
      <c r="EU789">
        <v>0</v>
      </c>
      <c r="EV789">
        <v>0</v>
      </c>
      <c r="EW789">
        <v>0</v>
      </c>
      <c r="EX789">
        <v>0</v>
      </c>
      <c r="EY789">
        <v>0</v>
      </c>
      <c r="EZ789">
        <v>0</v>
      </c>
      <c r="FA789">
        <v>0</v>
      </c>
      <c r="FB789">
        <v>0</v>
      </c>
      <c r="FC789">
        <v>0</v>
      </c>
      <c r="FD789">
        <v>0</v>
      </c>
      <c r="FE789">
        <v>0</v>
      </c>
      <c r="FF789">
        <v>0</v>
      </c>
      <c r="FG789">
        <v>0</v>
      </c>
      <c r="FH789">
        <v>0</v>
      </c>
      <c r="FI789">
        <v>0</v>
      </c>
      <c r="FJ789">
        <v>0</v>
      </c>
      <c r="FK789">
        <v>0</v>
      </c>
      <c r="FL789">
        <v>0</v>
      </c>
      <c r="FM789">
        <v>0</v>
      </c>
      <c r="FN789">
        <v>0</v>
      </c>
      <c r="FO789">
        <v>0</v>
      </c>
      <c r="FP789">
        <v>0</v>
      </c>
      <c r="FQ789">
        <v>0</v>
      </c>
      <c r="FR789">
        <v>0</v>
      </c>
      <c r="FS789">
        <v>0</v>
      </c>
      <c r="FT789">
        <v>0</v>
      </c>
      <c r="FU789">
        <v>0</v>
      </c>
      <c r="FV789">
        <v>0</v>
      </c>
      <c r="FW789">
        <v>0</v>
      </c>
      <c r="FX789">
        <v>0</v>
      </c>
      <c r="FY789">
        <v>0</v>
      </c>
      <c r="FZ789">
        <v>0</v>
      </c>
      <c r="GA789">
        <v>0</v>
      </c>
      <c r="GB789">
        <v>0</v>
      </c>
      <c r="GC789">
        <v>0</v>
      </c>
      <c r="GD789">
        <v>0</v>
      </c>
      <c r="GE789">
        <v>0</v>
      </c>
      <c r="GF789">
        <v>0</v>
      </c>
      <c r="GG789">
        <v>0</v>
      </c>
      <c r="GH789">
        <v>0</v>
      </c>
      <c r="GI789">
        <v>0</v>
      </c>
      <c r="GJ789">
        <v>0</v>
      </c>
      <c r="GK789">
        <v>0</v>
      </c>
      <c r="GL789">
        <v>0</v>
      </c>
      <c r="GM789">
        <v>0</v>
      </c>
      <c r="GN789">
        <v>0</v>
      </c>
      <c r="GO789">
        <v>0</v>
      </c>
      <c r="GP789">
        <v>0</v>
      </c>
      <c r="GQ789">
        <v>0</v>
      </c>
      <c r="GR789">
        <v>0</v>
      </c>
      <c r="GS789">
        <v>0</v>
      </c>
      <c r="GT789">
        <v>0</v>
      </c>
      <c r="GU789">
        <v>0</v>
      </c>
      <c r="GV789">
        <v>0</v>
      </c>
      <c r="GW789">
        <v>0</v>
      </c>
      <c r="GX789">
        <v>0</v>
      </c>
      <c r="GY789">
        <v>0</v>
      </c>
      <c r="GZ789">
        <v>614958</v>
      </c>
      <c r="HA789">
        <v>0</v>
      </c>
      <c r="HB789">
        <v>0</v>
      </c>
      <c r="HC789">
        <v>0</v>
      </c>
      <c r="HD789">
        <v>0</v>
      </c>
      <c r="HE789">
        <v>0</v>
      </c>
      <c r="HF789">
        <v>0</v>
      </c>
      <c r="HG789">
        <v>0</v>
      </c>
      <c r="HH789">
        <v>0</v>
      </c>
      <c r="HI789">
        <v>0</v>
      </c>
      <c r="HJ789">
        <v>0</v>
      </c>
      <c r="HK789">
        <v>0</v>
      </c>
      <c r="HL789">
        <v>0</v>
      </c>
      <c r="HM789">
        <v>0</v>
      </c>
      <c r="HN789">
        <v>0</v>
      </c>
      <c r="HO789">
        <v>0</v>
      </c>
      <c r="HP789">
        <v>0</v>
      </c>
      <c r="HQ789">
        <v>0</v>
      </c>
      <c r="HR789">
        <v>0</v>
      </c>
      <c r="HS789">
        <v>0</v>
      </c>
      <c r="HT789">
        <v>0</v>
      </c>
      <c r="HU789">
        <v>0</v>
      </c>
      <c r="HV789">
        <v>0</v>
      </c>
      <c r="HW789">
        <v>0</v>
      </c>
      <c r="HX789">
        <v>0</v>
      </c>
      <c r="HY789">
        <v>0</v>
      </c>
      <c r="HZ789">
        <v>0</v>
      </c>
      <c r="IA789">
        <v>0</v>
      </c>
      <c r="IB789">
        <v>0</v>
      </c>
      <c r="IC789">
        <v>0</v>
      </c>
      <c r="ID789">
        <v>0</v>
      </c>
      <c r="IE789">
        <v>0</v>
      </c>
      <c r="IF789">
        <v>0</v>
      </c>
      <c r="IG789">
        <v>0</v>
      </c>
      <c r="IH789">
        <v>0</v>
      </c>
      <c r="II789">
        <v>0</v>
      </c>
      <c r="IJ789">
        <v>0</v>
      </c>
      <c r="IK789">
        <v>0</v>
      </c>
      <c r="IL789">
        <v>0</v>
      </c>
      <c r="IM789">
        <v>0</v>
      </c>
      <c r="IN789">
        <v>0</v>
      </c>
      <c r="IO789">
        <v>0</v>
      </c>
      <c r="IP789">
        <v>0</v>
      </c>
    </row>
    <row r="790" spans="18:250" ht="16.5" hidden="1" customHeight="1">
      <c r="R790" s="659"/>
      <c r="S790" t="s">
        <v>1348</v>
      </c>
      <c r="T790">
        <v>2</v>
      </c>
      <c r="U790">
        <v>32</v>
      </c>
      <c r="V790" s="214" t="str">
        <f t="shared" si="15"/>
        <v>LTQ100232</v>
      </c>
      <c r="W790">
        <v>62740.2</v>
      </c>
      <c r="X790">
        <v>125480.4</v>
      </c>
      <c r="Y790">
        <v>188220.6</v>
      </c>
      <c r="Z790">
        <v>250960.8</v>
      </c>
      <c r="AA790">
        <v>313701</v>
      </c>
      <c r="AB790">
        <v>376441.2</v>
      </c>
      <c r="AC790">
        <v>439181.4</v>
      </c>
      <c r="AD790">
        <v>501921.6</v>
      </c>
      <c r="AE790">
        <v>564661.80000000005</v>
      </c>
      <c r="AF790">
        <v>627402</v>
      </c>
      <c r="AG790">
        <v>627402</v>
      </c>
      <c r="AH790">
        <v>627402</v>
      </c>
      <c r="AI790">
        <v>627402</v>
      </c>
      <c r="AJ790">
        <v>627402</v>
      </c>
      <c r="AK790">
        <v>627402</v>
      </c>
      <c r="AL790">
        <v>627402</v>
      </c>
      <c r="AM790">
        <v>627402</v>
      </c>
      <c r="AN790">
        <v>627402</v>
      </c>
      <c r="AO790">
        <v>627402</v>
      </c>
      <c r="AP790">
        <v>627402</v>
      </c>
      <c r="AQ790">
        <v>627402</v>
      </c>
      <c r="AR790">
        <v>627402</v>
      </c>
      <c r="AS790">
        <v>627402</v>
      </c>
      <c r="AT790">
        <v>627402</v>
      </c>
      <c r="AU790">
        <v>627402</v>
      </c>
      <c r="AV790">
        <v>627402</v>
      </c>
      <c r="AW790">
        <v>627402</v>
      </c>
      <c r="AX790">
        <v>627402</v>
      </c>
      <c r="AY790">
        <v>627402</v>
      </c>
      <c r="AZ790">
        <v>627402</v>
      </c>
      <c r="BA790">
        <v>627402</v>
      </c>
      <c r="BB790">
        <v>627402</v>
      </c>
      <c r="BC790">
        <v>627402</v>
      </c>
      <c r="BD790">
        <v>627402</v>
      </c>
      <c r="BE790">
        <v>627402</v>
      </c>
      <c r="BF790">
        <v>627402</v>
      </c>
      <c r="BG790">
        <v>627402</v>
      </c>
      <c r="BH790">
        <v>627402</v>
      </c>
      <c r="BI790">
        <v>627402</v>
      </c>
      <c r="BJ790">
        <v>627402</v>
      </c>
      <c r="BK790">
        <v>627402</v>
      </c>
      <c r="BL790">
        <v>627402</v>
      </c>
      <c r="BM790">
        <v>627402</v>
      </c>
      <c r="BN790">
        <v>627402</v>
      </c>
      <c r="BO790">
        <v>627402</v>
      </c>
      <c r="BP790">
        <v>627402</v>
      </c>
      <c r="BQ790">
        <v>627402</v>
      </c>
      <c r="BR790">
        <v>627402</v>
      </c>
      <c r="BS790">
        <v>627402</v>
      </c>
      <c r="BT790">
        <v>627402</v>
      </c>
      <c r="BU790">
        <v>627402</v>
      </c>
      <c r="BV790">
        <v>627402</v>
      </c>
      <c r="BW790">
        <v>627402</v>
      </c>
      <c r="BX790">
        <v>627402</v>
      </c>
      <c r="BY790">
        <v>627402</v>
      </c>
      <c r="BZ790">
        <v>627402</v>
      </c>
      <c r="CA790">
        <v>627402</v>
      </c>
      <c r="CB790">
        <v>627402</v>
      </c>
      <c r="CC790">
        <v>627402</v>
      </c>
      <c r="CD790">
        <v>627402</v>
      </c>
      <c r="CE790">
        <v>627402</v>
      </c>
      <c r="CF790">
        <v>627402</v>
      </c>
      <c r="CG790">
        <v>627402</v>
      </c>
      <c r="CH790">
        <v>627402</v>
      </c>
      <c r="CI790">
        <v>627402</v>
      </c>
      <c r="CJ790">
        <v>627402</v>
      </c>
      <c r="CK790">
        <v>627402</v>
      </c>
      <c r="CL790">
        <v>627402</v>
      </c>
      <c r="CM790">
        <v>0</v>
      </c>
      <c r="CN790">
        <v>0</v>
      </c>
      <c r="CO790">
        <v>0</v>
      </c>
      <c r="CP790">
        <v>0</v>
      </c>
      <c r="CQ790">
        <v>0</v>
      </c>
      <c r="CR790">
        <v>0</v>
      </c>
      <c r="CS790">
        <v>0</v>
      </c>
      <c r="CT790">
        <v>0</v>
      </c>
      <c r="CU790">
        <v>0</v>
      </c>
      <c r="CV790">
        <v>0</v>
      </c>
      <c r="CW790">
        <v>0</v>
      </c>
      <c r="CX790">
        <v>0</v>
      </c>
      <c r="CY790">
        <v>0</v>
      </c>
      <c r="CZ790">
        <v>0</v>
      </c>
      <c r="DA790">
        <v>0</v>
      </c>
      <c r="DB790">
        <v>0</v>
      </c>
      <c r="DC790">
        <v>0</v>
      </c>
      <c r="DD790">
        <v>0</v>
      </c>
      <c r="DE790">
        <v>0</v>
      </c>
      <c r="DF790">
        <v>0</v>
      </c>
      <c r="DG790">
        <v>0</v>
      </c>
      <c r="DH790">
        <v>0</v>
      </c>
      <c r="DI790">
        <v>0</v>
      </c>
      <c r="DJ790">
        <v>0</v>
      </c>
      <c r="DK790">
        <v>0</v>
      </c>
      <c r="DL790">
        <v>0</v>
      </c>
      <c r="DM790">
        <v>0</v>
      </c>
      <c r="DN790">
        <v>0</v>
      </c>
      <c r="DO790">
        <v>0</v>
      </c>
      <c r="DP790">
        <v>0</v>
      </c>
      <c r="DQ790">
        <v>0</v>
      </c>
      <c r="DR790">
        <v>0</v>
      </c>
      <c r="DS790">
        <v>0</v>
      </c>
      <c r="DT790">
        <v>0</v>
      </c>
      <c r="DU790">
        <v>0</v>
      </c>
      <c r="DV790">
        <v>0</v>
      </c>
      <c r="DW790">
        <v>0</v>
      </c>
      <c r="DX790">
        <v>0</v>
      </c>
      <c r="DY790">
        <v>0</v>
      </c>
      <c r="DZ790">
        <v>0</v>
      </c>
      <c r="EA790">
        <v>0</v>
      </c>
      <c r="EB790">
        <v>0</v>
      </c>
      <c r="EC790">
        <v>0</v>
      </c>
      <c r="EE790" s="659"/>
      <c r="EF790" t="s">
        <v>1348</v>
      </c>
      <c r="EG790">
        <v>2</v>
      </c>
      <c r="EH790">
        <v>32</v>
      </c>
      <c r="EI790" s="216" t="str">
        <f t="shared" si="16"/>
        <v>LTQ100232</v>
      </c>
      <c r="EJ790">
        <v>0</v>
      </c>
      <c r="EK790">
        <v>0</v>
      </c>
      <c r="EL790">
        <v>0</v>
      </c>
      <c r="EM790">
        <v>0</v>
      </c>
      <c r="EN790">
        <v>0</v>
      </c>
      <c r="EO790">
        <v>0</v>
      </c>
      <c r="EP790">
        <v>0</v>
      </c>
      <c r="EQ790">
        <v>0</v>
      </c>
      <c r="ER790">
        <v>0</v>
      </c>
      <c r="ES790">
        <v>0</v>
      </c>
      <c r="ET790">
        <v>0</v>
      </c>
      <c r="EU790">
        <v>0</v>
      </c>
      <c r="EV790">
        <v>0</v>
      </c>
      <c r="EW790">
        <v>0</v>
      </c>
      <c r="EX790">
        <v>0</v>
      </c>
      <c r="EY790">
        <v>0</v>
      </c>
      <c r="EZ790">
        <v>0</v>
      </c>
      <c r="FA790">
        <v>0</v>
      </c>
      <c r="FB790">
        <v>0</v>
      </c>
      <c r="FC790">
        <v>0</v>
      </c>
      <c r="FD790">
        <v>0</v>
      </c>
      <c r="FE790">
        <v>0</v>
      </c>
      <c r="FF790">
        <v>0</v>
      </c>
      <c r="FG790">
        <v>0</v>
      </c>
      <c r="FH790">
        <v>0</v>
      </c>
      <c r="FI790">
        <v>0</v>
      </c>
      <c r="FJ790">
        <v>0</v>
      </c>
      <c r="FK790">
        <v>0</v>
      </c>
      <c r="FL790">
        <v>0</v>
      </c>
      <c r="FM790">
        <v>0</v>
      </c>
      <c r="FN790">
        <v>0</v>
      </c>
      <c r="FO790">
        <v>0</v>
      </c>
      <c r="FP790">
        <v>0</v>
      </c>
      <c r="FQ790">
        <v>0</v>
      </c>
      <c r="FR790">
        <v>0</v>
      </c>
      <c r="FS790">
        <v>0</v>
      </c>
      <c r="FT790">
        <v>0</v>
      </c>
      <c r="FU790">
        <v>0</v>
      </c>
      <c r="FV790">
        <v>0</v>
      </c>
      <c r="FW790">
        <v>0</v>
      </c>
      <c r="FX790">
        <v>0</v>
      </c>
      <c r="FY790">
        <v>0</v>
      </c>
      <c r="FZ790">
        <v>0</v>
      </c>
      <c r="GA790">
        <v>0</v>
      </c>
      <c r="GB790">
        <v>0</v>
      </c>
      <c r="GC790">
        <v>0</v>
      </c>
      <c r="GD790">
        <v>0</v>
      </c>
      <c r="GE790">
        <v>0</v>
      </c>
      <c r="GF790">
        <v>0</v>
      </c>
      <c r="GG790">
        <v>0</v>
      </c>
      <c r="GH790">
        <v>0</v>
      </c>
      <c r="GI790">
        <v>0</v>
      </c>
      <c r="GJ790">
        <v>0</v>
      </c>
      <c r="GK790">
        <v>0</v>
      </c>
      <c r="GL790">
        <v>0</v>
      </c>
      <c r="GM790">
        <v>0</v>
      </c>
      <c r="GN790">
        <v>0</v>
      </c>
      <c r="GO790">
        <v>0</v>
      </c>
      <c r="GP790">
        <v>0</v>
      </c>
      <c r="GQ790">
        <v>0</v>
      </c>
      <c r="GR790">
        <v>0</v>
      </c>
      <c r="GS790">
        <v>0</v>
      </c>
      <c r="GT790">
        <v>0</v>
      </c>
      <c r="GU790">
        <v>0</v>
      </c>
      <c r="GV790">
        <v>0</v>
      </c>
      <c r="GW790">
        <v>0</v>
      </c>
      <c r="GX790">
        <v>0</v>
      </c>
      <c r="GY790">
        <v>627402</v>
      </c>
      <c r="GZ790">
        <v>0</v>
      </c>
      <c r="HA790">
        <v>0</v>
      </c>
      <c r="HB790">
        <v>0</v>
      </c>
      <c r="HC790">
        <v>0</v>
      </c>
      <c r="HD790">
        <v>0</v>
      </c>
      <c r="HE790">
        <v>0</v>
      </c>
      <c r="HF790">
        <v>0</v>
      </c>
      <c r="HG790">
        <v>0</v>
      </c>
      <c r="HH790">
        <v>0</v>
      </c>
      <c r="HI790">
        <v>0</v>
      </c>
      <c r="HJ790">
        <v>0</v>
      </c>
      <c r="HK790">
        <v>0</v>
      </c>
      <c r="HL790">
        <v>0</v>
      </c>
      <c r="HM790">
        <v>0</v>
      </c>
      <c r="HN790">
        <v>0</v>
      </c>
      <c r="HO790">
        <v>0</v>
      </c>
      <c r="HP790">
        <v>0</v>
      </c>
      <c r="HQ790">
        <v>0</v>
      </c>
      <c r="HR790">
        <v>0</v>
      </c>
      <c r="HS790">
        <v>0</v>
      </c>
      <c r="HT790">
        <v>0</v>
      </c>
      <c r="HU790">
        <v>0</v>
      </c>
      <c r="HV790">
        <v>0</v>
      </c>
      <c r="HW790">
        <v>0</v>
      </c>
      <c r="HX790">
        <v>0</v>
      </c>
      <c r="HY790">
        <v>0</v>
      </c>
      <c r="HZ790">
        <v>0</v>
      </c>
      <c r="IA790">
        <v>0</v>
      </c>
      <c r="IB790">
        <v>0</v>
      </c>
      <c r="IC790">
        <v>0</v>
      </c>
      <c r="ID790">
        <v>0</v>
      </c>
      <c r="IE790">
        <v>0</v>
      </c>
      <c r="IF790">
        <v>0</v>
      </c>
      <c r="IG790">
        <v>0</v>
      </c>
      <c r="IH790">
        <v>0</v>
      </c>
      <c r="II790">
        <v>0</v>
      </c>
      <c r="IJ790">
        <v>0</v>
      </c>
      <c r="IK790">
        <v>0</v>
      </c>
      <c r="IL790">
        <v>0</v>
      </c>
      <c r="IM790">
        <v>0</v>
      </c>
      <c r="IN790">
        <v>0</v>
      </c>
      <c r="IO790">
        <v>0</v>
      </c>
      <c r="IP790">
        <v>0</v>
      </c>
    </row>
    <row r="791" spans="18:250" ht="16.5" hidden="1" customHeight="1">
      <c r="R791" s="659"/>
      <c r="S791" t="s">
        <v>1348</v>
      </c>
      <c r="T791">
        <v>2</v>
      </c>
      <c r="U791">
        <v>33</v>
      </c>
      <c r="V791" s="214" t="str">
        <f t="shared" si="15"/>
        <v>LTQ100233</v>
      </c>
      <c r="W791">
        <v>64005</v>
      </c>
      <c r="X791">
        <v>128010</v>
      </c>
      <c r="Y791">
        <v>192015</v>
      </c>
      <c r="Z791">
        <v>256020</v>
      </c>
      <c r="AA791">
        <v>320025</v>
      </c>
      <c r="AB791">
        <v>384030</v>
      </c>
      <c r="AC791">
        <v>448035</v>
      </c>
      <c r="AD791">
        <v>512040</v>
      </c>
      <c r="AE791">
        <v>576045</v>
      </c>
      <c r="AF791">
        <v>640050</v>
      </c>
      <c r="AG791">
        <v>640050</v>
      </c>
      <c r="AH791">
        <v>640050</v>
      </c>
      <c r="AI791">
        <v>640050</v>
      </c>
      <c r="AJ791">
        <v>640050</v>
      </c>
      <c r="AK791">
        <v>640050</v>
      </c>
      <c r="AL791">
        <v>640050</v>
      </c>
      <c r="AM791">
        <v>640050</v>
      </c>
      <c r="AN791">
        <v>640050</v>
      </c>
      <c r="AO791">
        <v>640050</v>
      </c>
      <c r="AP791">
        <v>640050</v>
      </c>
      <c r="AQ791">
        <v>640050</v>
      </c>
      <c r="AR791">
        <v>640050</v>
      </c>
      <c r="AS791">
        <v>640050</v>
      </c>
      <c r="AT791">
        <v>640050</v>
      </c>
      <c r="AU791">
        <v>640050</v>
      </c>
      <c r="AV791">
        <v>640050</v>
      </c>
      <c r="AW791">
        <v>640050</v>
      </c>
      <c r="AX791">
        <v>640050</v>
      </c>
      <c r="AY791">
        <v>640050</v>
      </c>
      <c r="AZ791">
        <v>640050</v>
      </c>
      <c r="BA791">
        <v>640050</v>
      </c>
      <c r="BB791">
        <v>640050</v>
      </c>
      <c r="BC791">
        <v>640050</v>
      </c>
      <c r="BD791">
        <v>640050</v>
      </c>
      <c r="BE791">
        <v>640050</v>
      </c>
      <c r="BF791">
        <v>640050</v>
      </c>
      <c r="BG791">
        <v>640050</v>
      </c>
      <c r="BH791">
        <v>640050</v>
      </c>
      <c r="BI791">
        <v>640050</v>
      </c>
      <c r="BJ791">
        <v>640050</v>
      </c>
      <c r="BK791">
        <v>640050</v>
      </c>
      <c r="BL791">
        <v>640050</v>
      </c>
      <c r="BM791">
        <v>640050</v>
      </c>
      <c r="BN791">
        <v>640050</v>
      </c>
      <c r="BO791">
        <v>640050</v>
      </c>
      <c r="BP791">
        <v>640050</v>
      </c>
      <c r="BQ791">
        <v>640050</v>
      </c>
      <c r="BR791">
        <v>640050</v>
      </c>
      <c r="BS791">
        <v>640050</v>
      </c>
      <c r="BT791">
        <v>640050</v>
      </c>
      <c r="BU791">
        <v>640050</v>
      </c>
      <c r="BV791">
        <v>640050</v>
      </c>
      <c r="BW791">
        <v>640050</v>
      </c>
      <c r="BX791">
        <v>640050</v>
      </c>
      <c r="BY791">
        <v>640050</v>
      </c>
      <c r="BZ791">
        <v>640050</v>
      </c>
      <c r="CA791">
        <v>640050</v>
      </c>
      <c r="CB791">
        <v>640050</v>
      </c>
      <c r="CC791">
        <v>640050</v>
      </c>
      <c r="CD791">
        <v>640050</v>
      </c>
      <c r="CE791">
        <v>640050</v>
      </c>
      <c r="CF791">
        <v>640050</v>
      </c>
      <c r="CG791">
        <v>640050</v>
      </c>
      <c r="CH791">
        <v>640050</v>
      </c>
      <c r="CI791">
        <v>640050</v>
      </c>
      <c r="CJ791">
        <v>640050</v>
      </c>
      <c r="CK791">
        <v>640050</v>
      </c>
      <c r="CL791">
        <v>0</v>
      </c>
      <c r="CM791">
        <v>0</v>
      </c>
      <c r="CN791">
        <v>0</v>
      </c>
      <c r="CO791">
        <v>0</v>
      </c>
      <c r="CP791">
        <v>0</v>
      </c>
      <c r="CQ791">
        <v>0</v>
      </c>
      <c r="CR791">
        <v>0</v>
      </c>
      <c r="CS791">
        <v>0</v>
      </c>
      <c r="CT791">
        <v>0</v>
      </c>
      <c r="CU791">
        <v>0</v>
      </c>
      <c r="CV791">
        <v>0</v>
      </c>
      <c r="CW791">
        <v>0</v>
      </c>
      <c r="CX791">
        <v>0</v>
      </c>
      <c r="CY791">
        <v>0</v>
      </c>
      <c r="CZ791">
        <v>0</v>
      </c>
      <c r="DA791">
        <v>0</v>
      </c>
      <c r="DB791">
        <v>0</v>
      </c>
      <c r="DC791">
        <v>0</v>
      </c>
      <c r="DD791">
        <v>0</v>
      </c>
      <c r="DE791">
        <v>0</v>
      </c>
      <c r="DF791">
        <v>0</v>
      </c>
      <c r="DG791">
        <v>0</v>
      </c>
      <c r="DH791">
        <v>0</v>
      </c>
      <c r="DI791">
        <v>0</v>
      </c>
      <c r="DJ791">
        <v>0</v>
      </c>
      <c r="DK791">
        <v>0</v>
      </c>
      <c r="DL791">
        <v>0</v>
      </c>
      <c r="DM791">
        <v>0</v>
      </c>
      <c r="DN791">
        <v>0</v>
      </c>
      <c r="DO791">
        <v>0</v>
      </c>
      <c r="DP791">
        <v>0</v>
      </c>
      <c r="DQ791">
        <v>0</v>
      </c>
      <c r="DR791">
        <v>0</v>
      </c>
      <c r="DS791">
        <v>0</v>
      </c>
      <c r="DT791">
        <v>0</v>
      </c>
      <c r="DU791">
        <v>0</v>
      </c>
      <c r="DV791">
        <v>0</v>
      </c>
      <c r="DW791">
        <v>0</v>
      </c>
      <c r="DX791">
        <v>0</v>
      </c>
      <c r="DY791">
        <v>0</v>
      </c>
      <c r="DZ791">
        <v>0</v>
      </c>
      <c r="EA791">
        <v>0</v>
      </c>
      <c r="EB791">
        <v>0</v>
      </c>
      <c r="EC791">
        <v>0</v>
      </c>
      <c r="EE791" s="659"/>
      <c r="EF791" t="s">
        <v>1348</v>
      </c>
      <c r="EG791">
        <v>2</v>
      </c>
      <c r="EH791">
        <v>33</v>
      </c>
      <c r="EI791" s="216" t="str">
        <f t="shared" si="16"/>
        <v>LTQ100233</v>
      </c>
      <c r="EJ791">
        <v>0</v>
      </c>
      <c r="EK791">
        <v>0</v>
      </c>
      <c r="EL791">
        <v>0</v>
      </c>
      <c r="EM791">
        <v>0</v>
      </c>
      <c r="EN791">
        <v>0</v>
      </c>
      <c r="EO791">
        <v>0</v>
      </c>
      <c r="EP791">
        <v>0</v>
      </c>
      <c r="EQ791">
        <v>0</v>
      </c>
      <c r="ER791">
        <v>0</v>
      </c>
      <c r="ES791">
        <v>0</v>
      </c>
      <c r="ET791">
        <v>0</v>
      </c>
      <c r="EU791">
        <v>0</v>
      </c>
      <c r="EV791">
        <v>0</v>
      </c>
      <c r="EW791">
        <v>0</v>
      </c>
      <c r="EX791">
        <v>0</v>
      </c>
      <c r="EY791">
        <v>0</v>
      </c>
      <c r="EZ791">
        <v>0</v>
      </c>
      <c r="FA791">
        <v>0</v>
      </c>
      <c r="FB791">
        <v>0</v>
      </c>
      <c r="FC791">
        <v>0</v>
      </c>
      <c r="FD791">
        <v>0</v>
      </c>
      <c r="FE791">
        <v>0</v>
      </c>
      <c r="FF791">
        <v>0</v>
      </c>
      <c r="FG791">
        <v>0</v>
      </c>
      <c r="FH791">
        <v>0</v>
      </c>
      <c r="FI791">
        <v>0</v>
      </c>
      <c r="FJ791">
        <v>0</v>
      </c>
      <c r="FK791">
        <v>0</v>
      </c>
      <c r="FL791">
        <v>0</v>
      </c>
      <c r="FM791">
        <v>0</v>
      </c>
      <c r="FN791">
        <v>0</v>
      </c>
      <c r="FO791">
        <v>0</v>
      </c>
      <c r="FP791">
        <v>0</v>
      </c>
      <c r="FQ791">
        <v>0</v>
      </c>
      <c r="FR791">
        <v>0</v>
      </c>
      <c r="FS791">
        <v>0</v>
      </c>
      <c r="FT791">
        <v>0</v>
      </c>
      <c r="FU791">
        <v>0</v>
      </c>
      <c r="FV791">
        <v>0</v>
      </c>
      <c r="FW791">
        <v>0</v>
      </c>
      <c r="FX791">
        <v>0</v>
      </c>
      <c r="FY791">
        <v>0</v>
      </c>
      <c r="FZ791">
        <v>0</v>
      </c>
      <c r="GA791">
        <v>0</v>
      </c>
      <c r="GB791">
        <v>0</v>
      </c>
      <c r="GC791">
        <v>0</v>
      </c>
      <c r="GD791">
        <v>0</v>
      </c>
      <c r="GE791">
        <v>0</v>
      </c>
      <c r="GF791">
        <v>0</v>
      </c>
      <c r="GG791">
        <v>0</v>
      </c>
      <c r="GH791">
        <v>0</v>
      </c>
      <c r="GI791">
        <v>0</v>
      </c>
      <c r="GJ791">
        <v>0</v>
      </c>
      <c r="GK791">
        <v>0</v>
      </c>
      <c r="GL791">
        <v>0</v>
      </c>
      <c r="GM791">
        <v>0</v>
      </c>
      <c r="GN791">
        <v>0</v>
      </c>
      <c r="GO791">
        <v>0</v>
      </c>
      <c r="GP791">
        <v>0</v>
      </c>
      <c r="GQ791">
        <v>0</v>
      </c>
      <c r="GR791">
        <v>0</v>
      </c>
      <c r="GS791">
        <v>0</v>
      </c>
      <c r="GT791">
        <v>0</v>
      </c>
      <c r="GU791">
        <v>0</v>
      </c>
      <c r="GV791">
        <v>0</v>
      </c>
      <c r="GW791">
        <v>0</v>
      </c>
      <c r="GX791">
        <v>640050</v>
      </c>
      <c r="GY791">
        <v>0</v>
      </c>
      <c r="GZ791">
        <v>0</v>
      </c>
      <c r="HA791">
        <v>0</v>
      </c>
      <c r="HB791">
        <v>0</v>
      </c>
      <c r="HC791">
        <v>0</v>
      </c>
      <c r="HD791">
        <v>0</v>
      </c>
      <c r="HE791">
        <v>0</v>
      </c>
      <c r="HF791">
        <v>0</v>
      </c>
      <c r="HG791">
        <v>0</v>
      </c>
      <c r="HH791">
        <v>0</v>
      </c>
      <c r="HI791">
        <v>0</v>
      </c>
      <c r="HJ791">
        <v>0</v>
      </c>
      <c r="HK791">
        <v>0</v>
      </c>
      <c r="HL791">
        <v>0</v>
      </c>
      <c r="HM791">
        <v>0</v>
      </c>
      <c r="HN791">
        <v>0</v>
      </c>
      <c r="HO791">
        <v>0</v>
      </c>
      <c r="HP791">
        <v>0</v>
      </c>
      <c r="HQ791">
        <v>0</v>
      </c>
      <c r="HR791">
        <v>0</v>
      </c>
      <c r="HS791">
        <v>0</v>
      </c>
      <c r="HT791">
        <v>0</v>
      </c>
      <c r="HU791">
        <v>0</v>
      </c>
      <c r="HV791">
        <v>0</v>
      </c>
      <c r="HW791">
        <v>0</v>
      </c>
      <c r="HX791">
        <v>0</v>
      </c>
      <c r="HY791">
        <v>0</v>
      </c>
      <c r="HZ791">
        <v>0</v>
      </c>
      <c r="IA791">
        <v>0</v>
      </c>
      <c r="IB791">
        <v>0</v>
      </c>
      <c r="IC791">
        <v>0</v>
      </c>
      <c r="ID791">
        <v>0</v>
      </c>
      <c r="IE791">
        <v>0</v>
      </c>
      <c r="IF791">
        <v>0</v>
      </c>
      <c r="IG791">
        <v>0</v>
      </c>
      <c r="IH791">
        <v>0</v>
      </c>
      <c r="II791">
        <v>0</v>
      </c>
      <c r="IJ791">
        <v>0</v>
      </c>
      <c r="IK791">
        <v>0</v>
      </c>
      <c r="IL791">
        <v>0</v>
      </c>
      <c r="IM791">
        <v>0</v>
      </c>
      <c r="IN791">
        <v>0</v>
      </c>
      <c r="IO791">
        <v>0</v>
      </c>
      <c r="IP791">
        <v>0</v>
      </c>
    </row>
    <row r="792" spans="18:250" ht="16.5" hidden="1" customHeight="1">
      <c r="R792" s="659"/>
      <c r="S792" t="s">
        <v>1348</v>
      </c>
      <c r="T792">
        <v>2</v>
      </c>
      <c r="U792">
        <v>34</v>
      </c>
      <c r="V792" s="214" t="str">
        <f t="shared" si="15"/>
        <v>LTQ100234</v>
      </c>
      <c r="W792">
        <v>65657.399999999994</v>
      </c>
      <c r="X792">
        <v>131314.79999999999</v>
      </c>
      <c r="Y792">
        <v>196972.2</v>
      </c>
      <c r="Z792">
        <v>262629.59999999998</v>
      </c>
      <c r="AA792">
        <v>328287</v>
      </c>
      <c r="AB792">
        <v>393944.4</v>
      </c>
      <c r="AC792">
        <v>459601.8</v>
      </c>
      <c r="AD792">
        <v>525259.19999999995</v>
      </c>
      <c r="AE792">
        <v>590916.6</v>
      </c>
      <c r="AF792">
        <v>656574</v>
      </c>
      <c r="AG792">
        <v>656574</v>
      </c>
      <c r="AH792">
        <v>656574</v>
      </c>
      <c r="AI792">
        <v>656574</v>
      </c>
      <c r="AJ792">
        <v>656574</v>
      </c>
      <c r="AK792">
        <v>656574</v>
      </c>
      <c r="AL792">
        <v>656574</v>
      </c>
      <c r="AM792">
        <v>656574</v>
      </c>
      <c r="AN792">
        <v>656574</v>
      </c>
      <c r="AO792">
        <v>656574</v>
      </c>
      <c r="AP792">
        <v>656574</v>
      </c>
      <c r="AQ792">
        <v>656574</v>
      </c>
      <c r="AR792">
        <v>656574</v>
      </c>
      <c r="AS792">
        <v>656574</v>
      </c>
      <c r="AT792">
        <v>656574</v>
      </c>
      <c r="AU792">
        <v>656574</v>
      </c>
      <c r="AV792">
        <v>656574</v>
      </c>
      <c r="AW792">
        <v>656574</v>
      </c>
      <c r="AX792">
        <v>656574</v>
      </c>
      <c r="AY792">
        <v>656574</v>
      </c>
      <c r="AZ792">
        <v>656574</v>
      </c>
      <c r="BA792">
        <v>656574</v>
      </c>
      <c r="BB792">
        <v>656574</v>
      </c>
      <c r="BC792">
        <v>656574</v>
      </c>
      <c r="BD792">
        <v>656574</v>
      </c>
      <c r="BE792">
        <v>656574</v>
      </c>
      <c r="BF792">
        <v>656574</v>
      </c>
      <c r="BG792">
        <v>656574</v>
      </c>
      <c r="BH792">
        <v>656574</v>
      </c>
      <c r="BI792">
        <v>656574</v>
      </c>
      <c r="BJ792">
        <v>656574</v>
      </c>
      <c r="BK792">
        <v>656574</v>
      </c>
      <c r="BL792">
        <v>656574</v>
      </c>
      <c r="BM792">
        <v>656574</v>
      </c>
      <c r="BN792">
        <v>656574</v>
      </c>
      <c r="BO792">
        <v>656574</v>
      </c>
      <c r="BP792">
        <v>656574</v>
      </c>
      <c r="BQ792">
        <v>656574</v>
      </c>
      <c r="BR792">
        <v>656574</v>
      </c>
      <c r="BS792">
        <v>656574</v>
      </c>
      <c r="BT792">
        <v>656574</v>
      </c>
      <c r="BU792">
        <v>656574</v>
      </c>
      <c r="BV792">
        <v>656574</v>
      </c>
      <c r="BW792">
        <v>656574</v>
      </c>
      <c r="BX792">
        <v>656574</v>
      </c>
      <c r="BY792">
        <v>656574</v>
      </c>
      <c r="BZ792">
        <v>656574</v>
      </c>
      <c r="CA792">
        <v>656574</v>
      </c>
      <c r="CB792">
        <v>656574</v>
      </c>
      <c r="CC792">
        <v>656574</v>
      </c>
      <c r="CD792">
        <v>656574</v>
      </c>
      <c r="CE792">
        <v>656574</v>
      </c>
      <c r="CF792">
        <v>656574</v>
      </c>
      <c r="CG792">
        <v>656574</v>
      </c>
      <c r="CH792">
        <v>656574</v>
      </c>
      <c r="CI792">
        <v>656574</v>
      </c>
      <c r="CJ792">
        <v>656574</v>
      </c>
      <c r="CK792">
        <v>0</v>
      </c>
      <c r="CL792">
        <v>0</v>
      </c>
      <c r="CM792">
        <v>0</v>
      </c>
      <c r="CN792">
        <v>0</v>
      </c>
      <c r="CO792">
        <v>0</v>
      </c>
      <c r="CP792">
        <v>0</v>
      </c>
      <c r="CQ792">
        <v>0</v>
      </c>
      <c r="CR792">
        <v>0</v>
      </c>
      <c r="CS792">
        <v>0</v>
      </c>
      <c r="CT792">
        <v>0</v>
      </c>
      <c r="CU792">
        <v>0</v>
      </c>
      <c r="CV792">
        <v>0</v>
      </c>
      <c r="CW792">
        <v>0</v>
      </c>
      <c r="CX792">
        <v>0</v>
      </c>
      <c r="CY792">
        <v>0</v>
      </c>
      <c r="CZ792">
        <v>0</v>
      </c>
      <c r="DA792">
        <v>0</v>
      </c>
      <c r="DB792">
        <v>0</v>
      </c>
      <c r="DC792">
        <v>0</v>
      </c>
      <c r="DD792">
        <v>0</v>
      </c>
      <c r="DE792">
        <v>0</v>
      </c>
      <c r="DF792">
        <v>0</v>
      </c>
      <c r="DG792">
        <v>0</v>
      </c>
      <c r="DH792">
        <v>0</v>
      </c>
      <c r="DI792">
        <v>0</v>
      </c>
      <c r="DJ792">
        <v>0</v>
      </c>
      <c r="DK792">
        <v>0</v>
      </c>
      <c r="DL792">
        <v>0</v>
      </c>
      <c r="DM792">
        <v>0</v>
      </c>
      <c r="DN792">
        <v>0</v>
      </c>
      <c r="DO792">
        <v>0</v>
      </c>
      <c r="DP792">
        <v>0</v>
      </c>
      <c r="DQ792">
        <v>0</v>
      </c>
      <c r="DR792">
        <v>0</v>
      </c>
      <c r="DS792">
        <v>0</v>
      </c>
      <c r="DT792">
        <v>0</v>
      </c>
      <c r="DU792">
        <v>0</v>
      </c>
      <c r="DV792">
        <v>0</v>
      </c>
      <c r="DW792">
        <v>0</v>
      </c>
      <c r="DX792">
        <v>0</v>
      </c>
      <c r="DY792">
        <v>0</v>
      </c>
      <c r="DZ792">
        <v>0</v>
      </c>
      <c r="EA792">
        <v>0</v>
      </c>
      <c r="EB792">
        <v>0</v>
      </c>
      <c r="EC792">
        <v>0</v>
      </c>
      <c r="EE792" s="659"/>
      <c r="EF792" t="s">
        <v>1348</v>
      </c>
      <c r="EG792">
        <v>2</v>
      </c>
      <c r="EH792">
        <v>34</v>
      </c>
      <c r="EI792" s="216" t="str">
        <f t="shared" si="16"/>
        <v>LTQ100234</v>
      </c>
      <c r="EJ792">
        <v>0</v>
      </c>
      <c r="EK792">
        <v>0</v>
      </c>
      <c r="EL792">
        <v>0</v>
      </c>
      <c r="EM792">
        <v>0</v>
      </c>
      <c r="EN792">
        <v>0</v>
      </c>
      <c r="EO792">
        <v>0</v>
      </c>
      <c r="EP792">
        <v>0</v>
      </c>
      <c r="EQ792">
        <v>0</v>
      </c>
      <c r="ER792">
        <v>0</v>
      </c>
      <c r="ES792">
        <v>0</v>
      </c>
      <c r="ET792">
        <v>0</v>
      </c>
      <c r="EU792">
        <v>0</v>
      </c>
      <c r="EV792">
        <v>0</v>
      </c>
      <c r="EW792">
        <v>0</v>
      </c>
      <c r="EX792">
        <v>0</v>
      </c>
      <c r="EY792">
        <v>0</v>
      </c>
      <c r="EZ792">
        <v>0</v>
      </c>
      <c r="FA792">
        <v>0</v>
      </c>
      <c r="FB792">
        <v>0</v>
      </c>
      <c r="FC792">
        <v>0</v>
      </c>
      <c r="FD792">
        <v>0</v>
      </c>
      <c r="FE792">
        <v>0</v>
      </c>
      <c r="FF792">
        <v>0</v>
      </c>
      <c r="FG792">
        <v>0</v>
      </c>
      <c r="FH792">
        <v>0</v>
      </c>
      <c r="FI792">
        <v>0</v>
      </c>
      <c r="FJ792">
        <v>0</v>
      </c>
      <c r="FK792">
        <v>0</v>
      </c>
      <c r="FL792">
        <v>0</v>
      </c>
      <c r="FM792">
        <v>0</v>
      </c>
      <c r="FN792">
        <v>0</v>
      </c>
      <c r="FO792">
        <v>0</v>
      </c>
      <c r="FP792">
        <v>0</v>
      </c>
      <c r="FQ792">
        <v>0</v>
      </c>
      <c r="FR792">
        <v>0</v>
      </c>
      <c r="FS792">
        <v>0</v>
      </c>
      <c r="FT792">
        <v>0</v>
      </c>
      <c r="FU792">
        <v>0</v>
      </c>
      <c r="FV792">
        <v>0</v>
      </c>
      <c r="FW792">
        <v>0</v>
      </c>
      <c r="FX792">
        <v>0</v>
      </c>
      <c r="FY792">
        <v>0</v>
      </c>
      <c r="FZ792">
        <v>0</v>
      </c>
      <c r="GA792">
        <v>0</v>
      </c>
      <c r="GB792">
        <v>0</v>
      </c>
      <c r="GC792">
        <v>0</v>
      </c>
      <c r="GD792">
        <v>0</v>
      </c>
      <c r="GE792">
        <v>0</v>
      </c>
      <c r="GF792">
        <v>0</v>
      </c>
      <c r="GG792">
        <v>0</v>
      </c>
      <c r="GH792">
        <v>0</v>
      </c>
      <c r="GI792">
        <v>0</v>
      </c>
      <c r="GJ792">
        <v>0</v>
      </c>
      <c r="GK792">
        <v>0</v>
      </c>
      <c r="GL792">
        <v>0</v>
      </c>
      <c r="GM792">
        <v>0</v>
      </c>
      <c r="GN792">
        <v>0</v>
      </c>
      <c r="GO792">
        <v>0</v>
      </c>
      <c r="GP792">
        <v>0</v>
      </c>
      <c r="GQ792">
        <v>0</v>
      </c>
      <c r="GR792">
        <v>0</v>
      </c>
      <c r="GS792">
        <v>0</v>
      </c>
      <c r="GT792">
        <v>0</v>
      </c>
      <c r="GU792">
        <v>0</v>
      </c>
      <c r="GV792">
        <v>0</v>
      </c>
      <c r="GW792">
        <v>656574</v>
      </c>
      <c r="GX792">
        <v>0</v>
      </c>
      <c r="GY792">
        <v>0</v>
      </c>
      <c r="GZ792">
        <v>0</v>
      </c>
      <c r="HA792">
        <v>0</v>
      </c>
      <c r="HB792">
        <v>0</v>
      </c>
      <c r="HC792">
        <v>0</v>
      </c>
      <c r="HD792">
        <v>0</v>
      </c>
      <c r="HE792">
        <v>0</v>
      </c>
      <c r="HF792">
        <v>0</v>
      </c>
      <c r="HG792">
        <v>0</v>
      </c>
      <c r="HH792">
        <v>0</v>
      </c>
      <c r="HI792">
        <v>0</v>
      </c>
      <c r="HJ792">
        <v>0</v>
      </c>
      <c r="HK792">
        <v>0</v>
      </c>
      <c r="HL792">
        <v>0</v>
      </c>
      <c r="HM792">
        <v>0</v>
      </c>
      <c r="HN792">
        <v>0</v>
      </c>
      <c r="HO792">
        <v>0</v>
      </c>
      <c r="HP792">
        <v>0</v>
      </c>
      <c r="HQ792">
        <v>0</v>
      </c>
      <c r="HR792">
        <v>0</v>
      </c>
      <c r="HS792">
        <v>0</v>
      </c>
      <c r="HT792">
        <v>0</v>
      </c>
      <c r="HU792">
        <v>0</v>
      </c>
      <c r="HV792">
        <v>0</v>
      </c>
      <c r="HW792">
        <v>0</v>
      </c>
      <c r="HX792">
        <v>0</v>
      </c>
      <c r="HY792">
        <v>0</v>
      </c>
      <c r="HZ792">
        <v>0</v>
      </c>
      <c r="IA792">
        <v>0</v>
      </c>
      <c r="IB792">
        <v>0</v>
      </c>
      <c r="IC792">
        <v>0</v>
      </c>
      <c r="ID792">
        <v>0</v>
      </c>
      <c r="IE792">
        <v>0</v>
      </c>
      <c r="IF792">
        <v>0</v>
      </c>
      <c r="IG792">
        <v>0</v>
      </c>
      <c r="IH792">
        <v>0</v>
      </c>
      <c r="II792">
        <v>0</v>
      </c>
      <c r="IJ792">
        <v>0</v>
      </c>
      <c r="IK792">
        <v>0</v>
      </c>
      <c r="IL792">
        <v>0</v>
      </c>
      <c r="IM792">
        <v>0</v>
      </c>
      <c r="IN792">
        <v>0</v>
      </c>
      <c r="IO792">
        <v>0</v>
      </c>
      <c r="IP792">
        <v>0</v>
      </c>
    </row>
    <row r="793" spans="18:250" ht="16.5" hidden="1" customHeight="1">
      <c r="R793" s="659"/>
      <c r="S793" t="s">
        <v>1348</v>
      </c>
      <c r="T793">
        <v>2</v>
      </c>
      <c r="U793">
        <v>35</v>
      </c>
      <c r="V793" s="214" t="str">
        <f t="shared" si="15"/>
        <v>LTQ100235</v>
      </c>
      <c r="W793">
        <v>67187.399999999994</v>
      </c>
      <c r="X793">
        <v>134374.79999999999</v>
      </c>
      <c r="Y793">
        <v>201562.2</v>
      </c>
      <c r="Z793">
        <v>268749.59999999998</v>
      </c>
      <c r="AA793">
        <v>335937</v>
      </c>
      <c r="AB793">
        <v>403124.4</v>
      </c>
      <c r="AC793">
        <v>470311.8</v>
      </c>
      <c r="AD793">
        <v>537499.19999999995</v>
      </c>
      <c r="AE793">
        <v>604686.6</v>
      </c>
      <c r="AF793">
        <v>671874</v>
      </c>
      <c r="AG793">
        <v>671874</v>
      </c>
      <c r="AH793">
        <v>671874</v>
      </c>
      <c r="AI793">
        <v>671874</v>
      </c>
      <c r="AJ793">
        <v>671874</v>
      </c>
      <c r="AK793">
        <v>671874</v>
      </c>
      <c r="AL793">
        <v>671874</v>
      </c>
      <c r="AM793">
        <v>671874</v>
      </c>
      <c r="AN793">
        <v>671874</v>
      </c>
      <c r="AO793">
        <v>671874</v>
      </c>
      <c r="AP793">
        <v>671874</v>
      </c>
      <c r="AQ793">
        <v>671874</v>
      </c>
      <c r="AR793">
        <v>671874</v>
      </c>
      <c r="AS793">
        <v>671874</v>
      </c>
      <c r="AT793">
        <v>671874</v>
      </c>
      <c r="AU793">
        <v>671874</v>
      </c>
      <c r="AV793">
        <v>671874</v>
      </c>
      <c r="AW793">
        <v>671874</v>
      </c>
      <c r="AX793">
        <v>671874</v>
      </c>
      <c r="AY793">
        <v>671874</v>
      </c>
      <c r="AZ793">
        <v>671874</v>
      </c>
      <c r="BA793">
        <v>671874</v>
      </c>
      <c r="BB793">
        <v>671874</v>
      </c>
      <c r="BC793">
        <v>671874</v>
      </c>
      <c r="BD793">
        <v>671874</v>
      </c>
      <c r="BE793">
        <v>671874</v>
      </c>
      <c r="BF793">
        <v>671874</v>
      </c>
      <c r="BG793">
        <v>671874</v>
      </c>
      <c r="BH793">
        <v>671874</v>
      </c>
      <c r="BI793">
        <v>671874</v>
      </c>
      <c r="BJ793">
        <v>671874</v>
      </c>
      <c r="BK793">
        <v>671874</v>
      </c>
      <c r="BL793">
        <v>671874</v>
      </c>
      <c r="BM793">
        <v>671874</v>
      </c>
      <c r="BN793">
        <v>671874</v>
      </c>
      <c r="BO793">
        <v>671874</v>
      </c>
      <c r="BP793">
        <v>671874</v>
      </c>
      <c r="BQ793">
        <v>671874</v>
      </c>
      <c r="BR793">
        <v>671874</v>
      </c>
      <c r="BS793">
        <v>671874</v>
      </c>
      <c r="BT793">
        <v>671874</v>
      </c>
      <c r="BU793">
        <v>671874</v>
      </c>
      <c r="BV793">
        <v>671874</v>
      </c>
      <c r="BW793">
        <v>671874</v>
      </c>
      <c r="BX793">
        <v>671874</v>
      </c>
      <c r="BY793">
        <v>671874</v>
      </c>
      <c r="BZ793">
        <v>671874</v>
      </c>
      <c r="CA793">
        <v>671874</v>
      </c>
      <c r="CB793">
        <v>671874</v>
      </c>
      <c r="CC793">
        <v>671874</v>
      </c>
      <c r="CD793">
        <v>671874</v>
      </c>
      <c r="CE793">
        <v>671874</v>
      </c>
      <c r="CF793">
        <v>671874</v>
      </c>
      <c r="CG793">
        <v>671874</v>
      </c>
      <c r="CH793">
        <v>671874</v>
      </c>
      <c r="CI793">
        <v>671874</v>
      </c>
      <c r="CJ793">
        <v>0</v>
      </c>
      <c r="CK793">
        <v>0</v>
      </c>
      <c r="CL793">
        <v>0</v>
      </c>
      <c r="CM793">
        <v>0</v>
      </c>
      <c r="CN793">
        <v>0</v>
      </c>
      <c r="CO793">
        <v>0</v>
      </c>
      <c r="CP793">
        <v>0</v>
      </c>
      <c r="CQ793">
        <v>0</v>
      </c>
      <c r="CR793">
        <v>0</v>
      </c>
      <c r="CS793">
        <v>0</v>
      </c>
      <c r="CT793">
        <v>0</v>
      </c>
      <c r="CU793">
        <v>0</v>
      </c>
      <c r="CV793">
        <v>0</v>
      </c>
      <c r="CW793">
        <v>0</v>
      </c>
      <c r="CX793">
        <v>0</v>
      </c>
      <c r="CY793">
        <v>0</v>
      </c>
      <c r="CZ793">
        <v>0</v>
      </c>
      <c r="DA793">
        <v>0</v>
      </c>
      <c r="DB793">
        <v>0</v>
      </c>
      <c r="DC793">
        <v>0</v>
      </c>
      <c r="DD793">
        <v>0</v>
      </c>
      <c r="DE793">
        <v>0</v>
      </c>
      <c r="DF793">
        <v>0</v>
      </c>
      <c r="DG793">
        <v>0</v>
      </c>
      <c r="DH793">
        <v>0</v>
      </c>
      <c r="DI793">
        <v>0</v>
      </c>
      <c r="DJ793">
        <v>0</v>
      </c>
      <c r="DK793">
        <v>0</v>
      </c>
      <c r="DL793">
        <v>0</v>
      </c>
      <c r="DM793">
        <v>0</v>
      </c>
      <c r="DN793">
        <v>0</v>
      </c>
      <c r="DO793">
        <v>0</v>
      </c>
      <c r="DP793">
        <v>0</v>
      </c>
      <c r="DQ793">
        <v>0</v>
      </c>
      <c r="DR793">
        <v>0</v>
      </c>
      <c r="DS793">
        <v>0</v>
      </c>
      <c r="DT793">
        <v>0</v>
      </c>
      <c r="DU793">
        <v>0</v>
      </c>
      <c r="DV793">
        <v>0</v>
      </c>
      <c r="DW793">
        <v>0</v>
      </c>
      <c r="DX793">
        <v>0</v>
      </c>
      <c r="DY793">
        <v>0</v>
      </c>
      <c r="DZ793">
        <v>0</v>
      </c>
      <c r="EA793">
        <v>0</v>
      </c>
      <c r="EB793">
        <v>0</v>
      </c>
      <c r="EC793">
        <v>0</v>
      </c>
      <c r="EE793" s="659"/>
      <c r="EF793" t="s">
        <v>1348</v>
      </c>
      <c r="EG793">
        <v>2</v>
      </c>
      <c r="EH793">
        <v>35</v>
      </c>
      <c r="EI793" s="216" t="str">
        <f t="shared" si="16"/>
        <v>LTQ100235</v>
      </c>
      <c r="EJ793">
        <v>0</v>
      </c>
      <c r="EK793">
        <v>0</v>
      </c>
      <c r="EL793">
        <v>0</v>
      </c>
      <c r="EM793">
        <v>0</v>
      </c>
      <c r="EN793">
        <v>0</v>
      </c>
      <c r="EO793">
        <v>0</v>
      </c>
      <c r="EP793">
        <v>0</v>
      </c>
      <c r="EQ793">
        <v>0</v>
      </c>
      <c r="ER793">
        <v>0</v>
      </c>
      <c r="ES793">
        <v>0</v>
      </c>
      <c r="ET793">
        <v>0</v>
      </c>
      <c r="EU793">
        <v>0</v>
      </c>
      <c r="EV793">
        <v>0</v>
      </c>
      <c r="EW793">
        <v>0</v>
      </c>
      <c r="EX793">
        <v>0</v>
      </c>
      <c r="EY793">
        <v>0</v>
      </c>
      <c r="EZ793">
        <v>0</v>
      </c>
      <c r="FA793">
        <v>0</v>
      </c>
      <c r="FB793">
        <v>0</v>
      </c>
      <c r="FC793">
        <v>0</v>
      </c>
      <c r="FD793">
        <v>0</v>
      </c>
      <c r="FE793">
        <v>0</v>
      </c>
      <c r="FF793">
        <v>0</v>
      </c>
      <c r="FG793">
        <v>0</v>
      </c>
      <c r="FH793">
        <v>0</v>
      </c>
      <c r="FI793">
        <v>0</v>
      </c>
      <c r="FJ793">
        <v>0</v>
      </c>
      <c r="FK793">
        <v>0</v>
      </c>
      <c r="FL793">
        <v>0</v>
      </c>
      <c r="FM793">
        <v>0</v>
      </c>
      <c r="FN793">
        <v>0</v>
      </c>
      <c r="FO793">
        <v>0</v>
      </c>
      <c r="FP793">
        <v>0</v>
      </c>
      <c r="FQ793">
        <v>0</v>
      </c>
      <c r="FR793">
        <v>0</v>
      </c>
      <c r="FS793">
        <v>0</v>
      </c>
      <c r="FT793">
        <v>0</v>
      </c>
      <c r="FU793">
        <v>0</v>
      </c>
      <c r="FV793">
        <v>0</v>
      </c>
      <c r="FW793">
        <v>0</v>
      </c>
      <c r="FX793">
        <v>0</v>
      </c>
      <c r="FY793">
        <v>0</v>
      </c>
      <c r="FZ793">
        <v>0</v>
      </c>
      <c r="GA793">
        <v>0</v>
      </c>
      <c r="GB793">
        <v>0</v>
      </c>
      <c r="GC793">
        <v>0</v>
      </c>
      <c r="GD793">
        <v>0</v>
      </c>
      <c r="GE793">
        <v>0</v>
      </c>
      <c r="GF793">
        <v>0</v>
      </c>
      <c r="GG793">
        <v>0</v>
      </c>
      <c r="GH793">
        <v>0</v>
      </c>
      <c r="GI793">
        <v>0</v>
      </c>
      <c r="GJ793">
        <v>0</v>
      </c>
      <c r="GK793">
        <v>0</v>
      </c>
      <c r="GL793">
        <v>0</v>
      </c>
      <c r="GM793">
        <v>0</v>
      </c>
      <c r="GN793">
        <v>0</v>
      </c>
      <c r="GO793">
        <v>0</v>
      </c>
      <c r="GP793">
        <v>0</v>
      </c>
      <c r="GQ793">
        <v>0</v>
      </c>
      <c r="GR793">
        <v>0</v>
      </c>
      <c r="GS793">
        <v>0</v>
      </c>
      <c r="GT793">
        <v>0</v>
      </c>
      <c r="GU793">
        <v>0</v>
      </c>
      <c r="GV793">
        <v>671874</v>
      </c>
      <c r="GW793">
        <v>0</v>
      </c>
      <c r="GX793">
        <v>0</v>
      </c>
      <c r="GY793">
        <v>0</v>
      </c>
      <c r="GZ793">
        <v>0</v>
      </c>
      <c r="HA793">
        <v>0</v>
      </c>
      <c r="HB793">
        <v>0</v>
      </c>
      <c r="HC793">
        <v>0</v>
      </c>
      <c r="HD793">
        <v>0</v>
      </c>
      <c r="HE793">
        <v>0</v>
      </c>
      <c r="HF793">
        <v>0</v>
      </c>
      <c r="HG793">
        <v>0</v>
      </c>
      <c r="HH793">
        <v>0</v>
      </c>
      <c r="HI793">
        <v>0</v>
      </c>
      <c r="HJ793">
        <v>0</v>
      </c>
      <c r="HK793">
        <v>0</v>
      </c>
      <c r="HL793">
        <v>0</v>
      </c>
      <c r="HM793">
        <v>0</v>
      </c>
      <c r="HN793">
        <v>0</v>
      </c>
      <c r="HO793">
        <v>0</v>
      </c>
      <c r="HP793">
        <v>0</v>
      </c>
      <c r="HQ793">
        <v>0</v>
      </c>
      <c r="HR793">
        <v>0</v>
      </c>
      <c r="HS793">
        <v>0</v>
      </c>
      <c r="HT793">
        <v>0</v>
      </c>
      <c r="HU793">
        <v>0</v>
      </c>
      <c r="HV793">
        <v>0</v>
      </c>
      <c r="HW793">
        <v>0</v>
      </c>
      <c r="HX793">
        <v>0</v>
      </c>
      <c r="HY793">
        <v>0</v>
      </c>
      <c r="HZ793">
        <v>0</v>
      </c>
      <c r="IA793">
        <v>0</v>
      </c>
      <c r="IB793">
        <v>0</v>
      </c>
      <c r="IC793">
        <v>0</v>
      </c>
      <c r="ID793">
        <v>0</v>
      </c>
      <c r="IE793">
        <v>0</v>
      </c>
      <c r="IF793">
        <v>0</v>
      </c>
      <c r="IG793">
        <v>0</v>
      </c>
      <c r="IH793">
        <v>0</v>
      </c>
      <c r="II793">
        <v>0</v>
      </c>
      <c r="IJ793">
        <v>0</v>
      </c>
      <c r="IK793">
        <v>0</v>
      </c>
      <c r="IL793">
        <v>0</v>
      </c>
      <c r="IM793">
        <v>0</v>
      </c>
      <c r="IN793">
        <v>0</v>
      </c>
      <c r="IO793">
        <v>0</v>
      </c>
      <c r="IP793">
        <v>0</v>
      </c>
    </row>
    <row r="794" spans="18:250" ht="16.5" hidden="1" customHeight="1">
      <c r="R794" s="659"/>
      <c r="S794" t="s">
        <v>1348</v>
      </c>
      <c r="T794">
        <v>2</v>
      </c>
      <c r="U794">
        <v>36</v>
      </c>
      <c r="V794" s="214" t="str">
        <f t="shared" si="15"/>
        <v>LTQ100236</v>
      </c>
      <c r="W794">
        <v>68299.199999999997</v>
      </c>
      <c r="X794">
        <v>136598.39999999999</v>
      </c>
      <c r="Y794">
        <v>204897.6</v>
      </c>
      <c r="Z794">
        <v>273196.79999999999</v>
      </c>
      <c r="AA794">
        <v>341496</v>
      </c>
      <c r="AB794">
        <v>409795.2</v>
      </c>
      <c r="AC794">
        <v>478094.4</v>
      </c>
      <c r="AD794">
        <v>546393.59999999998</v>
      </c>
      <c r="AE794">
        <v>614692.80000000005</v>
      </c>
      <c r="AF794">
        <v>682992</v>
      </c>
      <c r="AG794">
        <v>682992</v>
      </c>
      <c r="AH794">
        <v>682992</v>
      </c>
      <c r="AI794">
        <v>682992</v>
      </c>
      <c r="AJ794">
        <v>682992</v>
      </c>
      <c r="AK794">
        <v>682992</v>
      </c>
      <c r="AL794">
        <v>682992</v>
      </c>
      <c r="AM794">
        <v>682992</v>
      </c>
      <c r="AN794">
        <v>682992</v>
      </c>
      <c r="AO794">
        <v>682992</v>
      </c>
      <c r="AP794">
        <v>682992</v>
      </c>
      <c r="AQ794">
        <v>682992</v>
      </c>
      <c r="AR794">
        <v>682992</v>
      </c>
      <c r="AS794">
        <v>682992</v>
      </c>
      <c r="AT794">
        <v>682992</v>
      </c>
      <c r="AU794">
        <v>682992</v>
      </c>
      <c r="AV794">
        <v>682992</v>
      </c>
      <c r="AW794">
        <v>682992</v>
      </c>
      <c r="AX794">
        <v>682992</v>
      </c>
      <c r="AY794">
        <v>682992</v>
      </c>
      <c r="AZ794">
        <v>682992</v>
      </c>
      <c r="BA794">
        <v>682992</v>
      </c>
      <c r="BB794">
        <v>682992</v>
      </c>
      <c r="BC794">
        <v>682992</v>
      </c>
      <c r="BD794">
        <v>682992</v>
      </c>
      <c r="BE794">
        <v>682992</v>
      </c>
      <c r="BF794">
        <v>682992</v>
      </c>
      <c r="BG794">
        <v>682992</v>
      </c>
      <c r="BH794">
        <v>682992</v>
      </c>
      <c r="BI794">
        <v>682992</v>
      </c>
      <c r="BJ794">
        <v>682992</v>
      </c>
      <c r="BK794">
        <v>682992</v>
      </c>
      <c r="BL794">
        <v>682992</v>
      </c>
      <c r="BM794">
        <v>682992</v>
      </c>
      <c r="BN794">
        <v>682992</v>
      </c>
      <c r="BO794">
        <v>682992</v>
      </c>
      <c r="BP794">
        <v>682992</v>
      </c>
      <c r="BQ794">
        <v>682992</v>
      </c>
      <c r="BR794">
        <v>682992</v>
      </c>
      <c r="BS794">
        <v>682992</v>
      </c>
      <c r="BT794">
        <v>682992</v>
      </c>
      <c r="BU794">
        <v>682992</v>
      </c>
      <c r="BV794">
        <v>682992</v>
      </c>
      <c r="BW794">
        <v>682992</v>
      </c>
      <c r="BX794">
        <v>682992</v>
      </c>
      <c r="BY794">
        <v>682992</v>
      </c>
      <c r="BZ794">
        <v>682992</v>
      </c>
      <c r="CA794">
        <v>682992</v>
      </c>
      <c r="CB794">
        <v>682992</v>
      </c>
      <c r="CC794">
        <v>682992</v>
      </c>
      <c r="CD794">
        <v>682992</v>
      </c>
      <c r="CE794">
        <v>682992</v>
      </c>
      <c r="CF794">
        <v>682992</v>
      </c>
      <c r="CG794">
        <v>682992</v>
      </c>
      <c r="CH794">
        <v>682992</v>
      </c>
      <c r="CI794">
        <v>0</v>
      </c>
      <c r="CJ794">
        <v>0</v>
      </c>
      <c r="CK794">
        <v>0</v>
      </c>
      <c r="CL794">
        <v>0</v>
      </c>
      <c r="CM794">
        <v>0</v>
      </c>
      <c r="CN794">
        <v>0</v>
      </c>
      <c r="CO794">
        <v>0</v>
      </c>
      <c r="CP794">
        <v>0</v>
      </c>
      <c r="CQ794">
        <v>0</v>
      </c>
      <c r="CR794">
        <v>0</v>
      </c>
      <c r="CS794">
        <v>0</v>
      </c>
      <c r="CT794">
        <v>0</v>
      </c>
      <c r="CU794">
        <v>0</v>
      </c>
      <c r="CV794">
        <v>0</v>
      </c>
      <c r="CW794">
        <v>0</v>
      </c>
      <c r="CX794">
        <v>0</v>
      </c>
      <c r="CY794">
        <v>0</v>
      </c>
      <c r="CZ794">
        <v>0</v>
      </c>
      <c r="DA794">
        <v>0</v>
      </c>
      <c r="DB794">
        <v>0</v>
      </c>
      <c r="DC794">
        <v>0</v>
      </c>
      <c r="DD794">
        <v>0</v>
      </c>
      <c r="DE794">
        <v>0</v>
      </c>
      <c r="DF794">
        <v>0</v>
      </c>
      <c r="DG794">
        <v>0</v>
      </c>
      <c r="DH794">
        <v>0</v>
      </c>
      <c r="DI794">
        <v>0</v>
      </c>
      <c r="DJ794">
        <v>0</v>
      </c>
      <c r="DK794">
        <v>0</v>
      </c>
      <c r="DL794">
        <v>0</v>
      </c>
      <c r="DM794">
        <v>0</v>
      </c>
      <c r="DN794">
        <v>0</v>
      </c>
      <c r="DO794">
        <v>0</v>
      </c>
      <c r="DP794">
        <v>0</v>
      </c>
      <c r="DQ794">
        <v>0</v>
      </c>
      <c r="DR794">
        <v>0</v>
      </c>
      <c r="DS794">
        <v>0</v>
      </c>
      <c r="DT794">
        <v>0</v>
      </c>
      <c r="DU794">
        <v>0</v>
      </c>
      <c r="DV794">
        <v>0</v>
      </c>
      <c r="DW794">
        <v>0</v>
      </c>
      <c r="DX794">
        <v>0</v>
      </c>
      <c r="DY794">
        <v>0</v>
      </c>
      <c r="DZ794">
        <v>0</v>
      </c>
      <c r="EA794">
        <v>0</v>
      </c>
      <c r="EB794">
        <v>0</v>
      </c>
      <c r="EC794">
        <v>0</v>
      </c>
      <c r="EE794" s="659"/>
      <c r="EF794" t="s">
        <v>1348</v>
      </c>
      <c r="EG794">
        <v>2</v>
      </c>
      <c r="EH794">
        <v>36</v>
      </c>
      <c r="EI794" s="216" t="str">
        <f t="shared" si="16"/>
        <v>LTQ100236</v>
      </c>
      <c r="EJ794">
        <v>0</v>
      </c>
      <c r="EK794">
        <v>0</v>
      </c>
      <c r="EL794">
        <v>0</v>
      </c>
      <c r="EM794">
        <v>0</v>
      </c>
      <c r="EN794">
        <v>0</v>
      </c>
      <c r="EO794">
        <v>0</v>
      </c>
      <c r="EP794">
        <v>0</v>
      </c>
      <c r="EQ794">
        <v>0</v>
      </c>
      <c r="ER794">
        <v>0</v>
      </c>
      <c r="ES794">
        <v>0</v>
      </c>
      <c r="ET794">
        <v>0</v>
      </c>
      <c r="EU794">
        <v>0</v>
      </c>
      <c r="EV794">
        <v>0</v>
      </c>
      <c r="EW794">
        <v>0</v>
      </c>
      <c r="EX794">
        <v>0</v>
      </c>
      <c r="EY794">
        <v>0</v>
      </c>
      <c r="EZ794">
        <v>0</v>
      </c>
      <c r="FA794">
        <v>0</v>
      </c>
      <c r="FB794">
        <v>0</v>
      </c>
      <c r="FC794">
        <v>0</v>
      </c>
      <c r="FD794">
        <v>0</v>
      </c>
      <c r="FE794">
        <v>0</v>
      </c>
      <c r="FF794">
        <v>0</v>
      </c>
      <c r="FG794">
        <v>0</v>
      </c>
      <c r="FH794">
        <v>0</v>
      </c>
      <c r="FI794">
        <v>0</v>
      </c>
      <c r="FJ794">
        <v>0</v>
      </c>
      <c r="FK794">
        <v>0</v>
      </c>
      <c r="FL794">
        <v>0</v>
      </c>
      <c r="FM794">
        <v>0</v>
      </c>
      <c r="FN794">
        <v>0</v>
      </c>
      <c r="FO794">
        <v>0</v>
      </c>
      <c r="FP794">
        <v>0</v>
      </c>
      <c r="FQ794">
        <v>0</v>
      </c>
      <c r="FR794">
        <v>0</v>
      </c>
      <c r="FS794">
        <v>0</v>
      </c>
      <c r="FT794">
        <v>0</v>
      </c>
      <c r="FU794">
        <v>0</v>
      </c>
      <c r="FV794">
        <v>0</v>
      </c>
      <c r="FW794">
        <v>0</v>
      </c>
      <c r="FX794">
        <v>0</v>
      </c>
      <c r="FY794">
        <v>0</v>
      </c>
      <c r="FZ794">
        <v>0</v>
      </c>
      <c r="GA794">
        <v>0</v>
      </c>
      <c r="GB794">
        <v>0</v>
      </c>
      <c r="GC794">
        <v>0</v>
      </c>
      <c r="GD794">
        <v>0</v>
      </c>
      <c r="GE794">
        <v>0</v>
      </c>
      <c r="GF794">
        <v>0</v>
      </c>
      <c r="GG794">
        <v>0</v>
      </c>
      <c r="GH794">
        <v>0</v>
      </c>
      <c r="GI794">
        <v>0</v>
      </c>
      <c r="GJ794">
        <v>0</v>
      </c>
      <c r="GK794">
        <v>0</v>
      </c>
      <c r="GL794">
        <v>0</v>
      </c>
      <c r="GM794">
        <v>0</v>
      </c>
      <c r="GN794">
        <v>0</v>
      </c>
      <c r="GO794">
        <v>0</v>
      </c>
      <c r="GP794">
        <v>0</v>
      </c>
      <c r="GQ794">
        <v>0</v>
      </c>
      <c r="GR794">
        <v>0</v>
      </c>
      <c r="GS794">
        <v>0</v>
      </c>
      <c r="GT794">
        <v>0</v>
      </c>
      <c r="GU794">
        <v>682992</v>
      </c>
      <c r="GV794">
        <v>0</v>
      </c>
      <c r="GW794">
        <v>0</v>
      </c>
      <c r="GX794">
        <v>0</v>
      </c>
      <c r="GY794">
        <v>0</v>
      </c>
      <c r="GZ794">
        <v>0</v>
      </c>
      <c r="HA794">
        <v>0</v>
      </c>
      <c r="HB794">
        <v>0</v>
      </c>
      <c r="HC794">
        <v>0</v>
      </c>
      <c r="HD794">
        <v>0</v>
      </c>
      <c r="HE794">
        <v>0</v>
      </c>
      <c r="HF794">
        <v>0</v>
      </c>
      <c r="HG794">
        <v>0</v>
      </c>
      <c r="HH794">
        <v>0</v>
      </c>
      <c r="HI794">
        <v>0</v>
      </c>
      <c r="HJ794">
        <v>0</v>
      </c>
      <c r="HK794">
        <v>0</v>
      </c>
      <c r="HL794">
        <v>0</v>
      </c>
      <c r="HM794">
        <v>0</v>
      </c>
      <c r="HN794">
        <v>0</v>
      </c>
      <c r="HO794">
        <v>0</v>
      </c>
      <c r="HP794">
        <v>0</v>
      </c>
      <c r="HQ794">
        <v>0</v>
      </c>
      <c r="HR794">
        <v>0</v>
      </c>
      <c r="HS794">
        <v>0</v>
      </c>
      <c r="HT794">
        <v>0</v>
      </c>
      <c r="HU794">
        <v>0</v>
      </c>
      <c r="HV794">
        <v>0</v>
      </c>
      <c r="HW794">
        <v>0</v>
      </c>
      <c r="HX794">
        <v>0</v>
      </c>
      <c r="HY794">
        <v>0</v>
      </c>
      <c r="HZ794">
        <v>0</v>
      </c>
      <c r="IA794">
        <v>0</v>
      </c>
      <c r="IB794">
        <v>0</v>
      </c>
      <c r="IC794">
        <v>0</v>
      </c>
      <c r="ID794">
        <v>0</v>
      </c>
      <c r="IE794">
        <v>0</v>
      </c>
      <c r="IF794">
        <v>0</v>
      </c>
      <c r="IG794">
        <v>0</v>
      </c>
      <c r="IH794">
        <v>0</v>
      </c>
      <c r="II794">
        <v>0</v>
      </c>
      <c r="IJ794">
        <v>0</v>
      </c>
      <c r="IK794">
        <v>0</v>
      </c>
      <c r="IL794">
        <v>0</v>
      </c>
      <c r="IM794">
        <v>0</v>
      </c>
      <c r="IN794">
        <v>0</v>
      </c>
      <c r="IO794">
        <v>0</v>
      </c>
      <c r="IP794">
        <v>0</v>
      </c>
    </row>
    <row r="795" spans="18:250" ht="16.5" hidden="1" customHeight="1">
      <c r="R795" s="659"/>
      <c r="S795" t="s">
        <v>1348</v>
      </c>
      <c r="T795">
        <v>2</v>
      </c>
      <c r="U795">
        <v>37</v>
      </c>
      <c r="V795" s="214" t="str">
        <f t="shared" si="15"/>
        <v>LTQ100237</v>
      </c>
      <c r="W795">
        <v>69757.8</v>
      </c>
      <c r="X795">
        <v>139515.6</v>
      </c>
      <c r="Y795">
        <v>209273.4</v>
      </c>
      <c r="Z795">
        <v>279031.2</v>
      </c>
      <c r="AA795">
        <v>348789</v>
      </c>
      <c r="AB795">
        <v>418546.8</v>
      </c>
      <c r="AC795">
        <v>488304.6</v>
      </c>
      <c r="AD795">
        <v>558062.4</v>
      </c>
      <c r="AE795">
        <v>627820.19999999995</v>
      </c>
      <c r="AF795">
        <v>697578</v>
      </c>
      <c r="AG795">
        <v>697578</v>
      </c>
      <c r="AH795">
        <v>697578</v>
      </c>
      <c r="AI795">
        <v>697578</v>
      </c>
      <c r="AJ795">
        <v>697578</v>
      </c>
      <c r="AK795">
        <v>697578</v>
      </c>
      <c r="AL795">
        <v>697578</v>
      </c>
      <c r="AM795">
        <v>697578</v>
      </c>
      <c r="AN795">
        <v>697578</v>
      </c>
      <c r="AO795">
        <v>697578</v>
      </c>
      <c r="AP795">
        <v>697578</v>
      </c>
      <c r="AQ795">
        <v>697578</v>
      </c>
      <c r="AR795">
        <v>697578</v>
      </c>
      <c r="AS795">
        <v>697578</v>
      </c>
      <c r="AT795">
        <v>697578</v>
      </c>
      <c r="AU795">
        <v>697578</v>
      </c>
      <c r="AV795">
        <v>697578</v>
      </c>
      <c r="AW795">
        <v>697578</v>
      </c>
      <c r="AX795">
        <v>697578</v>
      </c>
      <c r="AY795">
        <v>697578</v>
      </c>
      <c r="AZ795">
        <v>697578</v>
      </c>
      <c r="BA795">
        <v>697578</v>
      </c>
      <c r="BB795">
        <v>697578</v>
      </c>
      <c r="BC795">
        <v>697578</v>
      </c>
      <c r="BD795">
        <v>697578</v>
      </c>
      <c r="BE795">
        <v>697578</v>
      </c>
      <c r="BF795">
        <v>697578</v>
      </c>
      <c r="BG795">
        <v>697578</v>
      </c>
      <c r="BH795">
        <v>697578</v>
      </c>
      <c r="BI795">
        <v>697578</v>
      </c>
      <c r="BJ795">
        <v>697578</v>
      </c>
      <c r="BK795">
        <v>697578</v>
      </c>
      <c r="BL795">
        <v>697578</v>
      </c>
      <c r="BM795">
        <v>697578</v>
      </c>
      <c r="BN795">
        <v>697578</v>
      </c>
      <c r="BO795">
        <v>697578</v>
      </c>
      <c r="BP795">
        <v>697578</v>
      </c>
      <c r="BQ795">
        <v>697578</v>
      </c>
      <c r="BR795">
        <v>697578</v>
      </c>
      <c r="BS795">
        <v>697578</v>
      </c>
      <c r="BT795">
        <v>697578</v>
      </c>
      <c r="BU795">
        <v>697578</v>
      </c>
      <c r="BV795">
        <v>697578</v>
      </c>
      <c r="BW795">
        <v>697578</v>
      </c>
      <c r="BX795">
        <v>697578</v>
      </c>
      <c r="BY795">
        <v>697578</v>
      </c>
      <c r="BZ795">
        <v>697578</v>
      </c>
      <c r="CA795">
        <v>697578</v>
      </c>
      <c r="CB795">
        <v>697578</v>
      </c>
      <c r="CC795">
        <v>697578</v>
      </c>
      <c r="CD795">
        <v>697578</v>
      </c>
      <c r="CE795">
        <v>697578</v>
      </c>
      <c r="CF795">
        <v>697578</v>
      </c>
      <c r="CG795">
        <v>697578</v>
      </c>
      <c r="CH795">
        <v>0</v>
      </c>
      <c r="CI795">
        <v>0</v>
      </c>
      <c r="CJ795">
        <v>0</v>
      </c>
      <c r="CK795">
        <v>0</v>
      </c>
      <c r="CL795">
        <v>0</v>
      </c>
      <c r="CM795">
        <v>0</v>
      </c>
      <c r="CN795">
        <v>0</v>
      </c>
      <c r="CO795">
        <v>0</v>
      </c>
      <c r="CP795">
        <v>0</v>
      </c>
      <c r="CQ795">
        <v>0</v>
      </c>
      <c r="CR795">
        <v>0</v>
      </c>
      <c r="CS795">
        <v>0</v>
      </c>
      <c r="CT795">
        <v>0</v>
      </c>
      <c r="CU795">
        <v>0</v>
      </c>
      <c r="CV795">
        <v>0</v>
      </c>
      <c r="CW795">
        <v>0</v>
      </c>
      <c r="CX795">
        <v>0</v>
      </c>
      <c r="CY795">
        <v>0</v>
      </c>
      <c r="CZ795">
        <v>0</v>
      </c>
      <c r="DA795">
        <v>0</v>
      </c>
      <c r="DB795">
        <v>0</v>
      </c>
      <c r="DC795">
        <v>0</v>
      </c>
      <c r="DD795">
        <v>0</v>
      </c>
      <c r="DE795">
        <v>0</v>
      </c>
      <c r="DF795">
        <v>0</v>
      </c>
      <c r="DG795">
        <v>0</v>
      </c>
      <c r="DH795">
        <v>0</v>
      </c>
      <c r="DI795">
        <v>0</v>
      </c>
      <c r="DJ795">
        <v>0</v>
      </c>
      <c r="DK795">
        <v>0</v>
      </c>
      <c r="DL795">
        <v>0</v>
      </c>
      <c r="DM795">
        <v>0</v>
      </c>
      <c r="DN795">
        <v>0</v>
      </c>
      <c r="DO795">
        <v>0</v>
      </c>
      <c r="DP795">
        <v>0</v>
      </c>
      <c r="DQ795">
        <v>0</v>
      </c>
      <c r="DR795">
        <v>0</v>
      </c>
      <c r="DS795">
        <v>0</v>
      </c>
      <c r="DT795">
        <v>0</v>
      </c>
      <c r="DU795">
        <v>0</v>
      </c>
      <c r="DV795">
        <v>0</v>
      </c>
      <c r="DW795">
        <v>0</v>
      </c>
      <c r="DX795">
        <v>0</v>
      </c>
      <c r="DY795">
        <v>0</v>
      </c>
      <c r="DZ795">
        <v>0</v>
      </c>
      <c r="EA795">
        <v>0</v>
      </c>
      <c r="EB795">
        <v>0</v>
      </c>
      <c r="EC795">
        <v>0</v>
      </c>
      <c r="EE795" s="659"/>
      <c r="EF795" t="s">
        <v>1348</v>
      </c>
      <c r="EG795">
        <v>2</v>
      </c>
      <c r="EH795">
        <v>37</v>
      </c>
      <c r="EI795" s="216" t="str">
        <f t="shared" si="16"/>
        <v>LTQ100237</v>
      </c>
      <c r="EJ795">
        <v>0</v>
      </c>
      <c r="EK795">
        <v>0</v>
      </c>
      <c r="EL795">
        <v>0</v>
      </c>
      <c r="EM795">
        <v>0</v>
      </c>
      <c r="EN795">
        <v>0</v>
      </c>
      <c r="EO795">
        <v>0</v>
      </c>
      <c r="EP795">
        <v>0</v>
      </c>
      <c r="EQ795">
        <v>0</v>
      </c>
      <c r="ER795">
        <v>0</v>
      </c>
      <c r="ES795">
        <v>0</v>
      </c>
      <c r="ET795">
        <v>0</v>
      </c>
      <c r="EU795">
        <v>0</v>
      </c>
      <c r="EV795">
        <v>0</v>
      </c>
      <c r="EW795">
        <v>0</v>
      </c>
      <c r="EX795">
        <v>0</v>
      </c>
      <c r="EY795">
        <v>0</v>
      </c>
      <c r="EZ795">
        <v>0</v>
      </c>
      <c r="FA795">
        <v>0</v>
      </c>
      <c r="FB795">
        <v>0</v>
      </c>
      <c r="FC795">
        <v>0</v>
      </c>
      <c r="FD795">
        <v>0</v>
      </c>
      <c r="FE795">
        <v>0</v>
      </c>
      <c r="FF795">
        <v>0</v>
      </c>
      <c r="FG795">
        <v>0</v>
      </c>
      <c r="FH795">
        <v>0</v>
      </c>
      <c r="FI795">
        <v>0</v>
      </c>
      <c r="FJ795">
        <v>0</v>
      </c>
      <c r="FK795">
        <v>0</v>
      </c>
      <c r="FL795">
        <v>0</v>
      </c>
      <c r="FM795">
        <v>0</v>
      </c>
      <c r="FN795">
        <v>0</v>
      </c>
      <c r="FO795">
        <v>0</v>
      </c>
      <c r="FP795">
        <v>0</v>
      </c>
      <c r="FQ795">
        <v>0</v>
      </c>
      <c r="FR795">
        <v>0</v>
      </c>
      <c r="FS795">
        <v>0</v>
      </c>
      <c r="FT795">
        <v>0</v>
      </c>
      <c r="FU795">
        <v>0</v>
      </c>
      <c r="FV795">
        <v>0</v>
      </c>
      <c r="FW795">
        <v>0</v>
      </c>
      <c r="FX795">
        <v>0</v>
      </c>
      <c r="FY795">
        <v>0</v>
      </c>
      <c r="FZ795">
        <v>0</v>
      </c>
      <c r="GA795">
        <v>0</v>
      </c>
      <c r="GB795">
        <v>0</v>
      </c>
      <c r="GC795">
        <v>0</v>
      </c>
      <c r="GD795">
        <v>0</v>
      </c>
      <c r="GE795">
        <v>0</v>
      </c>
      <c r="GF795">
        <v>0</v>
      </c>
      <c r="GG795">
        <v>0</v>
      </c>
      <c r="GH795">
        <v>0</v>
      </c>
      <c r="GI795">
        <v>0</v>
      </c>
      <c r="GJ795">
        <v>0</v>
      </c>
      <c r="GK795">
        <v>0</v>
      </c>
      <c r="GL795">
        <v>0</v>
      </c>
      <c r="GM795">
        <v>0</v>
      </c>
      <c r="GN795">
        <v>0</v>
      </c>
      <c r="GO795">
        <v>0</v>
      </c>
      <c r="GP795">
        <v>0</v>
      </c>
      <c r="GQ795">
        <v>0</v>
      </c>
      <c r="GR795">
        <v>0</v>
      </c>
      <c r="GS795">
        <v>0</v>
      </c>
      <c r="GT795">
        <v>697578</v>
      </c>
      <c r="GU795">
        <v>0</v>
      </c>
      <c r="GV795">
        <v>0</v>
      </c>
      <c r="GW795">
        <v>0</v>
      </c>
      <c r="GX795">
        <v>0</v>
      </c>
      <c r="GY795">
        <v>0</v>
      </c>
      <c r="GZ795">
        <v>0</v>
      </c>
      <c r="HA795">
        <v>0</v>
      </c>
      <c r="HB795">
        <v>0</v>
      </c>
      <c r="HC795">
        <v>0</v>
      </c>
      <c r="HD795">
        <v>0</v>
      </c>
      <c r="HE795">
        <v>0</v>
      </c>
      <c r="HF795">
        <v>0</v>
      </c>
      <c r="HG795">
        <v>0</v>
      </c>
      <c r="HH795">
        <v>0</v>
      </c>
      <c r="HI795">
        <v>0</v>
      </c>
      <c r="HJ795">
        <v>0</v>
      </c>
      <c r="HK795">
        <v>0</v>
      </c>
      <c r="HL795">
        <v>0</v>
      </c>
      <c r="HM795">
        <v>0</v>
      </c>
      <c r="HN795">
        <v>0</v>
      </c>
      <c r="HO795">
        <v>0</v>
      </c>
      <c r="HP795">
        <v>0</v>
      </c>
      <c r="HQ795">
        <v>0</v>
      </c>
      <c r="HR795">
        <v>0</v>
      </c>
      <c r="HS795">
        <v>0</v>
      </c>
      <c r="HT795">
        <v>0</v>
      </c>
      <c r="HU795">
        <v>0</v>
      </c>
      <c r="HV795">
        <v>0</v>
      </c>
      <c r="HW795">
        <v>0</v>
      </c>
      <c r="HX795">
        <v>0</v>
      </c>
      <c r="HY795">
        <v>0</v>
      </c>
      <c r="HZ795">
        <v>0</v>
      </c>
      <c r="IA795">
        <v>0</v>
      </c>
      <c r="IB795">
        <v>0</v>
      </c>
      <c r="IC795">
        <v>0</v>
      </c>
      <c r="ID795">
        <v>0</v>
      </c>
      <c r="IE795">
        <v>0</v>
      </c>
      <c r="IF795">
        <v>0</v>
      </c>
      <c r="IG795">
        <v>0</v>
      </c>
      <c r="IH795">
        <v>0</v>
      </c>
      <c r="II795">
        <v>0</v>
      </c>
      <c r="IJ795">
        <v>0</v>
      </c>
      <c r="IK795">
        <v>0</v>
      </c>
      <c r="IL795">
        <v>0</v>
      </c>
      <c r="IM795">
        <v>0</v>
      </c>
      <c r="IN795">
        <v>0</v>
      </c>
      <c r="IO795">
        <v>0</v>
      </c>
      <c r="IP795">
        <v>0</v>
      </c>
    </row>
    <row r="796" spans="18:250" ht="16.5" hidden="1" customHeight="1">
      <c r="R796" s="659"/>
      <c r="S796" t="s">
        <v>1348</v>
      </c>
      <c r="T796">
        <v>2</v>
      </c>
      <c r="U796">
        <v>38</v>
      </c>
      <c r="V796" s="214" t="str">
        <f t="shared" si="15"/>
        <v>LTQ100238</v>
      </c>
      <c r="W796">
        <v>71522.399999999994</v>
      </c>
      <c r="X796">
        <v>143044.79999999999</v>
      </c>
      <c r="Y796">
        <v>214567.2</v>
      </c>
      <c r="Z796">
        <v>286089.59999999998</v>
      </c>
      <c r="AA796">
        <v>357612</v>
      </c>
      <c r="AB796">
        <v>429134.4</v>
      </c>
      <c r="AC796">
        <v>500656.8</v>
      </c>
      <c r="AD796">
        <v>572179.19999999995</v>
      </c>
      <c r="AE796">
        <v>643701.6</v>
      </c>
      <c r="AF796">
        <v>715224</v>
      </c>
      <c r="AG796">
        <v>715224</v>
      </c>
      <c r="AH796">
        <v>715224</v>
      </c>
      <c r="AI796">
        <v>715224</v>
      </c>
      <c r="AJ796">
        <v>715224</v>
      </c>
      <c r="AK796">
        <v>715224</v>
      </c>
      <c r="AL796">
        <v>715224</v>
      </c>
      <c r="AM796">
        <v>715224</v>
      </c>
      <c r="AN796">
        <v>715224</v>
      </c>
      <c r="AO796">
        <v>715224</v>
      </c>
      <c r="AP796">
        <v>715224</v>
      </c>
      <c r="AQ796">
        <v>715224</v>
      </c>
      <c r="AR796">
        <v>715224</v>
      </c>
      <c r="AS796">
        <v>715224</v>
      </c>
      <c r="AT796">
        <v>715224</v>
      </c>
      <c r="AU796">
        <v>715224</v>
      </c>
      <c r="AV796">
        <v>715224</v>
      </c>
      <c r="AW796">
        <v>715224</v>
      </c>
      <c r="AX796">
        <v>715224</v>
      </c>
      <c r="AY796">
        <v>715224</v>
      </c>
      <c r="AZ796">
        <v>715224</v>
      </c>
      <c r="BA796">
        <v>715224</v>
      </c>
      <c r="BB796">
        <v>715224</v>
      </c>
      <c r="BC796">
        <v>715224</v>
      </c>
      <c r="BD796">
        <v>715224</v>
      </c>
      <c r="BE796">
        <v>715224</v>
      </c>
      <c r="BF796">
        <v>715224</v>
      </c>
      <c r="BG796">
        <v>715224</v>
      </c>
      <c r="BH796">
        <v>715224</v>
      </c>
      <c r="BI796">
        <v>715224</v>
      </c>
      <c r="BJ796">
        <v>715224</v>
      </c>
      <c r="BK796">
        <v>715224</v>
      </c>
      <c r="BL796">
        <v>715224</v>
      </c>
      <c r="BM796">
        <v>715224</v>
      </c>
      <c r="BN796">
        <v>715224</v>
      </c>
      <c r="BO796">
        <v>715224</v>
      </c>
      <c r="BP796">
        <v>715224</v>
      </c>
      <c r="BQ796">
        <v>715224</v>
      </c>
      <c r="BR796">
        <v>715224</v>
      </c>
      <c r="BS796">
        <v>715224</v>
      </c>
      <c r="BT796">
        <v>715224</v>
      </c>
      <c r="BU796">
        <v>715224</v>
      </c>
      <c r="BV796">
        <v>715224</v>
      </c>
      <c r="BW796">
        <v>715224</v>
      </c>
      <c r="BX796">
        <v>715224</v>
      </c>
      <c r="BY796">
        <v>715224</v>
      </c>
      <c r="BZ796">
        <v>715224</v>
      </c>
      <c r="CA796">
        <v>715224</v>
      </c>
      <c r="CB796">
        <v>715224</v>
      </c>
      <c r="CC796">
        <v>715224</v>
      </c>
      <c r="CD796">
        <v>715224</v>
      </c>
      <c r="CE796">
        <v>715224</v>
      </c>
      <c r="CF796">
        <v>715224</v>
      </c>
      <c r="CG796">
        <v>0</v>
      </c>
      <c r="CH796">
        <v>0</v>
      </c>
      <c r="CI796">
        <v>0</v>
      </c>
      <c r="CJ796">
        <v>0</v>
      </c>
      <c r="CK796">
        <v>0</v>
      </c>
      <c r="CL796">
        <v>0</v>
      </c>
      <c r="CM796">
        <v>0</v>
      </c>
      <c r="CN796">
        <v>0</v>
      </c>
      <c r="CO796">
        <v>0</v>
      </c>
      <c r="CP796">
        <v>0</v>
      </c>
      <c r="CQ796">
        <v>0</v>
      </c>
      <c r="CR796">
        <v>0</v>
      </c>
      <c r="CS796">
        <v>0</v>
      </c>
      <c r="CT796">
        <v>0</v>
      </c>
      <c r="CU796">
        <v>0</v>
      </c>
      <c r="CV796">
        <v>0</v>
      </c>
      <c r="CW796">
        <v>0</v>
      </c>
      <c r="CX796">
        <v>0</v>
      </c>
      <c r="CY796">
        <v>0</v>
      </c>
      <c r="CZ796">
        <v>0</v>
      </c>
      <c r="DA796">
        <v>0</v>
      </c>
      <c r="DB796">
        <v>0</v>
      </c>
      <c r="DC796">
        <v>0</v>
      </c>
      <c r="DD796">
        <v>0</v>
      </c>
      <c r="DE796">
        <v>0</v>
      </c>
      <c r="DF796">
        <v>0</v>
      </c>
      <c r="DG796">
        <v>0</v>
      </c>
      <c r="DH796">
        <v>0</v>
      </c>
      <c r="DI796">
        <v>0</v>
      </c>
      <c r="DJ796">
        <v>0</v>
      </c>
      <c r="DK796">
        <v>0</v>
      </c>
      <c r="DL796">
        <v>0</v>
      </c>
      <c r="DM796">
        <v>0</v>
      </c>
      <c r="DN796">
        <v>0</v>
      </c>
      <c r="DO796">
        <v>0</v>
      </c>
      <c r="DP796">
        <v>0</v>
      </c>
      <c r="DQ796">
        <v>0</v>
      </c>
      <c r="DR796">
        <v>0</v>
      </c>
      <c r="DS796">
        <v>0</v>
      </c>
      <c r="DT796">
        <v>0</v>
      </c>
      <c r="DU796">
        <v>0</v>
      </c>
      <c r="DV796">
        <v>0</v>
      </c>
      <c r="DW796">
        <v>0</v>
      </c>
      <c r="DX796">
        <v>0</v>
      </c>
      <c r="DY796">
        <v>0</v>
      </c>
      <c r="DZ796">
        <v>0</v>
      </c>
      <c r="EA796">
        <v>0</v>
      </c>
      <c r="EB796">
        <v>0</v>
      </c>
      <c r="EC796">
        <v>0</v>
      </c>
      <c r="EE796" s="659"/>
      <c r="EF796" t="s">
        <v>1348</v>
      </c>
      <c r="EG796">
        <v>2</v>
      </c>
      <c r="EH796">
        <v>38</v>
      </c>
      <c r="EI796" s="216" t="str">
        <f t="shared" si="16"/>
        <v>LTQ100238</v>
      </c>
      <c r="EJ796">
        <v>0</v>
      </c>
      <c r="EK796">
        <v>0</v>
      </c>
      <c r="EL796">
        <v>0</v>
      </c>
      <c r="EM796">
        <v>0</v>
      </c>
      <c r="EN796">
        <v>0</v>
      </c>
      <c r="EO796">
        <v>0</v>
      </c>
      <c r="EP796">
        <v>0</v>
      </c>
      <c r="EQ796">
        <v>0</v>
      </c>
      <c r="ER796">
        <v>0</v>
      </c>
      <c r="ES796">
        <v>0</v>
      </c>
      <c r="ET796">
        <v>0</v>
      </c>
      <c r="EU796">
        <v>0</v>
      </c>
      <c r="EV796">
        <v>0</v>
      </c>
      <c r="EW796">
        <v>0</v>
      </c>
      <c r="EX796">
        <v>0</v>
      </c>
      <c r="EY796">
        <v>0</v>
      </c>
      <c r="EZ796">
        <v>0</v>
      </c>
      <c r="FA796">
        <v>0</v>
      </c>
      <c r="FB796">
        <v>0</v>
      </c>
      <c r="FC796">
        <v>0</v>
      </c>
      <c r="FD796">
        <v>0</v>
      </c>
      <c r="FE796">
        <v>0</v>
      </c>
      <c r="FF796">
        <v>0</v>
      </c>
      <c r="FG796">
        <v>0</v>
      </c>
      <c r="FH796">
        <v>0</v>
      </c>
      <c r="FI796">
        <v>0</v>
      </c>
      <c r="FJ796">
        <v>0</v>
      </c>
      <c r="FK796">
        <v>0</v>
      </c>
      <c r="FL796">
        <v>0</v>
      </c>
      <c r="FM796">
        <v>0</v>
      </c>
      <c r="FN796">
        <v>0</v>
      </c>
      <c r="FO796">
        <v>0</v>
      </c>
      <c r="FP796">
        <v>0</v>
      </c>
      <c r="FQ796">
        <v>0</v>
      </c>
      <c r="FR796">
        <v>0</v>
      </c>
      <c r="FS796">
        <v>0</v>
      </c>
      <c r="FT796">
        <v>0</v>
      </c>
      <c r="FU796">
        <v>0</v>
      </c>
      <c r="FV796">
        <v>0</v>
      </c>
      <c r="FW796">
        <v>0</v>
      </c>
      <c r="FX796">
        <v>0</v>
      </c>
      <c r="FY796">
        <v>0</v>
      </c>
      <c r="FZ796">
        <v>0</v>
      </c>
      <c r="GA796">
        <v>0</v>
      </c>
      <c r="GB796">
        <v>0</v>
      </c>
      <c r="GC796">
        <v>0</v>
      </c>
      <c r="GD796">
        <v>0</v>
      </c>
      <c r="GE796">
        <v>0</v>
      </c>
      <c r="GF796">
        <v>0</v>
      </c>
      <c r="GG796">
        <v>0</v>
      </c>
      <c r="GH796">
        <v>0</v>
      </c>
      <c r="GI796">
        <v>0</v>
      </c>
      <c r="GJ796">
        <v>0</v>
      </c>
      <c r="GK796">
        <v>0</v>
      </c>
      <c r="GL796">
        <v>0</v>
      </c>
      <c r="GM796">
        <v>0</v>
      </c>
      <c r="GN796">
        <v>0</v>
      </c>
      <c r="GO796">
        <v>0</v>
      </c>
      <c r="GP796">
        <v>0</v>
      </c>
      <c r="GQ796">
        <v>0</v>
      </c>
      <c r="GR796">
        <v>0</v>
      </c>
      <c r="GS796">
        <v>715224</v>
      </c>
      <c r="GT796">
        <v>0</v>
      </c>
      <c r="GU796">
        <v>0</v>
      </c>
      <c r="GV796">
        <v>0</v>
      </c>
      <c r="GW796">
        <v>0</v>
      </c>
      <c r="GX796">
        <v>0</v>
      </c>
      <c r="GY796">
        <v>0</v>
      </c>
      <c r="GZ796">
        <v>0</v>
      </c>
      <c r="HA796">
        <v>0</v>
      </c>
      <c r="HB796">
        <v>0</v>
      </c>
      <c r="HC796">
        <v>0</v>
      </c>
      <c r="HD796">
        <v>0</v>
      </c>
      <c r="HE796">
        <v>0</v>
      </c>
      <c r="HF796">
        <v>0</v>
      </c>
      <c r="HG796">
        <v>0</v>
      </c>
      <c r="HH796">
        <v>0</v>
      </c>
      <c r="HI796">
        <v>0</v>
      </c>
      <c r="HJ796">
        <v>0</v>
      </c>
      <c r="HK796">
        <v>0</v>
      </c>
      <c r="HL796">
        <v>0</v>
      </c>
      <c r="HM796">
        <v>0</v>
      </c>
      <c r="HN796">
        <v>0</v>
      </c>
      <c r="HO796">
        <v>0</v>
      </c>
      <c r="HP796">
        <v>0</v>
      </c>
      <c r="HQ796">
        <v>0</v>
      </c>
      <c r="HR796">
        <v>0</v>
      </c>
      <c r="HS796">
        <v>0</v>
      </c>
      <c r="HT796">
        <v>0</v>
      </c>
      <c r="HU796">
        <v>0</v>
      </c>
      <c r="HV796">
        <v>0</v>
      </c>
      <c r="HW796">
        <v>0</v>
      </c>
      <c r="HX796">
        <v>0</v>
      </c>
      <c r="HY796">
        <v>0</v>
      </c>
      <c r="HZ796">
        <v>0</v>
      </c>
      <c r="IA796">
        <v>0</v>
      </c>
      <c r="IB796">
        <v>0</v>
      </c>
      <c r="IC796">
        <v>0</v>
      </c>
      <c r="ID796">
        <v>0</v>
      </c>
      <c r="IE796">
        <v>0</v>
      </c>
      <c r="IF796">
        <v>0</v>
      </c>
      <c r="IG796">
        <v>0</v>
      </c>
      <c r="IH796">
        <v>0</v>
      </c>
      <c r="II796">
        <v>0</v>
      </c>
      <c r="IJ796">
        <v>0</v>
      </c>
      <c r="IK796">
        <v>0</v>
      </c>
      <c r="IL796">
        <v>0</v>
      </c>
      <c r="IM796">
        <v>0</v>
      </c>
      <c r="IN796">
        <v>0</v>
      </c>
      <c r="IO796">
        <v>0</v>
      </c>
      <c r="IP796">
        <v>0</v>
      </c>
    </row>
    <row r="797" spans="18:250" ht="16.5" hidden="1" customHeight="1">
      <c r="R797" s="659"/>
      <c r="S797" t="s">
        <v>1348</v>
      </c>
      <c r="T797">
        <v>2</v>
      </c>
      <c r="U797">
        <v>39</v>
      </c>
      <c r="V797" s="214" t="str">
        <f t="shared" si="15"/>
        <v>LTQ100239</v>
      </c>
      <c r="W797">
        <v>73389</v>
      </c>
      <c r="X797">
        <v>146778</v>
      </c>
      <c r="Y797">
        <v>220167</v>
      </c>
      <c r="Z797">
        <v>293556</v>
      </c>
      <c r="AA797">
        <v>366945</v>
      </c>
      <c r="AB797">
        <v>440334</v>
      </c>
      <c r="AC797">
        <v>513723</v>
      </c>
      <c r="AD797">
        <v>587112</v>
      </c>
      <c r="AE797">
        <v>660501</v>
      </c>
      <c r="AF797">
        <v>733890</v>
      </c>
      <c r="AG797">
        <v>733890</v>
      </c>
      <c r="AH797">
        <v>733890</v>
      </c>
      <c r="AI797">
        <v>733890</v>
      </c>
      <c r="AJ797">
        <v>733890</v>
      </c>
      <c r="AK797">
        <v>733890</v>
      </c>
      <c r="AL797">
        <v>733890</v>
      </c>
      <c r="AM797">
        <v>733890</v>
      </c>
      <c r="AN797">
        <v>733890</v>
      </c>
      <c r="AO797">
        <v>733890</v>
      </c>
      <c r="AP797">
        <v>733890</v>
      </c>
      <c r="AQ797">
        <v>733890</v>
      </c>
      <c r="AR797">
        <v>733890</v>
      </c>
      <c r="AS797">
        <v>733890</v>
      </c>
      <c r="AT797">
        <v>733890</v>
      </c>
      <c r="AU797">
        <v>733890</v>
      </c>
      <c r="AV797">
        <v>733890</v>
      </c>
      <c r="AW797">
        <v>733890</v>
      </c>
      <c r="AX797">
        <v>733890</v>
      </c>
      <c r="AY797">
        <v>733890</v>
      </c>
      <c r="AZ797">
        <v>733890</v>
      </c>
      <c r="BA797">
        <v>733890</v>
      </c>
      <c r="BB797">
        <v>733890</v>
      </c>
      <c r="BC797">
        <v>733890</v>
      </c>
      <c r="BD797">
        <v>733890</v>
      </c>
      <c r="BE797">
        <v>733890</v>
      </c>
      <c r="BF797">
        <v>733890</v>
      </c>
      <c r="BG797">
        <v>733890</v>
      </c>
      <c r="BH797">
        <v>733890</v>
      </c>
      <c r="BI797">
        <v>733890</v>
      </c>
      <c r="BJ797">
        <v>733890</v>
      </c>
      <c r="BK797">
        <v>733890</v>
      </c>
      <c r="BL797">
        <v>733890</v>
      </c>
      <c r="BM797">
        <v>733890</v>
      </c>
      <c r="BN797">
        <v>733890</v>
      </c>
      <c r="BO797">
        <v>733890</v>
      </c>
      <c r="BP797">
        <v>733890</v>
      </c>
      <c r="BQ797">
        <v>733890</v>
      </c>
      <c r="BR797">
        <v>733890</v>
      </c>
      <c r="BS797">
        <v>733890</v>
      </c>
      <c r="BT797">
        <v>733890</v>
      </c>
      <c r="BU797">
        <v>733890</v>
      </c>
      <c r="BV797">
        <v>733890</v>
      </c>
      <c r="BW797">
        <v>733890</v>
      </c>
      <c r="BX797">
        <v>733890</v>
      </c>
      <c r="BY797">
        <v>733890</v>
      </c>
      <c r="BZ797">
        <v>733890</v>
      </c>
      <c r="CA797">
        <v>733890</v>
      </c>
      <c r="CB797">
        <v>733890</v>
      </c>
      <c r="CC797">
        <v>733890</v>
      </c>
      <c r="CD797">
        <v>733890</v>
      </c>
      <c r="CE797">
        <v>733890</v>
      </c>
      <c r="CF797">
        <v>0</v>
      </c>
      <c r="CG797">
        <v>0</v>
      </c>
      <c r="CH797">
        <v>0</v>
      </c>
      <c r="CI797">
        <v>0</v>
      </c>
      <c r="CJ797">
        <v>0</v>
      </c>
      <c r="CK797">
        <v>0</v>
      </c>
      <c r="CL797">
        <v>0</v>
      </c>
      <c r="CM797">
        <v>0</v>
      </c>
      <c r="CN797">
        <v>0</v>
      </c>
      <c r="CO797">
        <v>0</v>
      </c>
      <c r="CP797">
        <v>0</v>
      </c>
      <c r="CQ797">
        <v>0</v>
      </c>
      <c r="CR797">
        <v>0</v>
      </c>
      <c r="CS797">
        <v>0</v>
      </c>
      <c r="CT797">
        <v>0</v>
      </c>
      <c r="CU797">
        <v>0</v>
      </c>
      <c r="CV797">
        <v>0</v>
      </c>
      <c r="CW797">
        <v>0</v>
      </c>
      <c r="CX797">
        <v>0</v>
      </c>
      <c r="CY797">
        <v>0</v>
      </c>
      <c r="CZ797">
        <v>0</v>
      </c>
      <c r="DA797">
        <v>0</v>
      </c>
      <c r="DB797">
        <v>0</v>
      </c>
      <c r="DC797">
        <v>0</v>
      </c>
      <c r="DD797">
        <v>0</v>
      </c>
      <c r="DE797">
        <v>0</v>
      </c>
      <c r="DF797">
        <v>0</v>
      </c>
      <c r="DG797">
        <v>0</v>
      </c>
      <c r="DH797">
        <v>0</v>
      </c>
      <c r="DI797">
        <v>0</v>
      </c>
      <c r="DJ797">
        <v>0</v>
      </c>
      <c r="DK797">
        <v>0</v>
      </c>
      <c r="DL797">
        <v>0</v>
      </c>
      <c r="DM797">
        <v>0</v>
      </c>
      <c r="DN797">
        <v>0</v>
      </c>
      <c r="DO797">
        <v>0</v>
      </c>
      <c r="DP797">
        <v>0</v>
      </c>
      <c r="DQ797">
        <v>0</v>
      </c>
      <c r="DR797">
        <v>0</v>
      </c>
      <c r="DS797">
        <v>0</v>
      </c>
      <c r="DT797">
        <v>0</v>
      </c>
      <c r="DU797">
        <v>0</v>
      </c>
      <c r="DV797">
        <v>0</v>
      </c>
      <c r="DW797">
        <v>0</v>
      </c>
      <c r="DX797">
        <v>0</v>
      </c>
      <c r="DY797">
        <v>0</v>
      </c>
      <c r="DZ797">
        <v>0</v>
      </c>
      <c r="EA797">
        <v>0</v>
      </c>
      <c r="EB797">
        <v>0</v>
      </c>
      <c r="EC797">
        <v>0</v>
      </c>
      <c r="EE797" s="659"/>
      <c r="EF797" t="s">
        <v>1348</v>
      </c>
      <c r="EG797">
        <v>2</v>
      </c>
      <c r="EH797">
        <v>39</v>
      </c>
      <c r="EI797" s="216" t="str">
        <f t="shared" si="16"/>
        <v>LTQ100239</v>
      </c>
      <c r="EJ797">
        <v>0</v>
      </c>
      <c r="EK797">
        <v>0</v>
      </c>
      <c r="EL797">
        <v>0</v>
      </c>
      <c r="EM797">
        <v>0</v>
      </c>
      <c r="EN797">
        <v>0</v>
      </c>
      <c r="EO797">
        <v>0</v>
      </c>
      <c r="EP797">
        <v>0</v>
      </c>
      <c r="EQ797">
        <v>0</v>
      </c>
      <c r="ER797">
        <v>0</v>
      </c>
      <c r="ES797">
        <v>0</v>
      </c>
      <c r="ET797">
        <v>0</v>
      </c>
      <c r="EU797">
        <v>0</v>
      </c>
      <c r="EV797">
        <v>0</v>
      </c>
      <c r="EW797">
        <v>0</v>
      </c>
      <c r="EX797">
        <v>0</v>
      </c>
      <c r="EY797">
        <v>0</v>
      </c>
      <c r="EZ797">
        <v>0</v>
      </c>
      <c r="FA797">
        <v>0</v>
      </c>
      <c r="FB797">
        <v>0</v>
      </c>
      <c r="FC797">
        <v>0</v>
      </c>
      <c r="FD797">
        <v>0</v>
      </c>
      <c r="FE797">
        <v>0</v>
      </c>
      <c r="FF797">
        <v>0</v>
      </c>
      <c r="FG797">
        <v>0</v>
      </c>
      <c r="FH797">
        <v>0</v>
      </c>
      <c r="FI797">
        <v>0</v>
      </c>
      <c r="FJ797">
        <v>0</v>
      </c>
      <c r="FK797">
        <v>0</v>
      </c>
      <c r="FL797">
        <v>0</v>
      </c>
      <c r="FM797">
        <v>0</v>
      </c>
      <c r="FN797">
        <v>0</v>
      </c>
      <c r="FO797">
        <v>0</v>
      </c>
      <c r="FP797">
        <v>0</v>
      </c>
      <c r="FQ797">
        <v>0</v>
      </c>
      <c r="FR797">
        <v>0</v>
      </c>
      <c r="FS797">
        <v>0</v>
      </c>
      <c r="FT797">
        <v>0</v>
      </c>
      <c r="FU797">
        <v>0</v>
      </c>
      <c r="FV797">
        <v>0</v>
      </c>
      <c r="FW797">
        <v>0</v>
      </c>
      <c r="FX797">
        <v>0</v>
      </c>
      <c r="FY797">
        <v>0</v>
      </c>
      <c r="FZ797">
        <v>0</v>
      </c>
      <c r="GA797">
        <v>0</v>
      </c>
      <c r="GB797">
        <v>0</v>
      </c>
      <c r="GC797">
        <v>0</v>
      </c>
      <c r="GD797">
        <v>0</v>
      </c>
      <c r="GE797">
        <v>0</v>
      </c>
      <c r="GF797">
        <v>0</v>
      </c>
      <c r="GG797">
        <v>0</v>
      </c>
      <c r="GH797">
        <v>0</v>
      </c>
      <c r="GI797">
        <v>0</v>
      </c>
      <c r="GJ797">
        <v>0</v>
      </c>
      <c r="GK797">
        <v>0</v>
      </c>
      <c r="GL797">
        <v>0</v>
      </c>
      <c r="GM797">
        <v>0</v>
      </c>
      <c r="GN797">
        <v>0</v>
      </c>
      <c r="GO797">
        <v>0</v>
      </c>
      <c r="GP797">
        <v>0</v>
      </c>
      <c r="GQ797">
        <v>0</v>
      </c>
      <c r="GR797">
        <v>733890</v>
      </c>
      <c r="GS797">
        <v>0</v>
      </c>
      <c r="GT797">
        <v>0</v>
      </c>
      <c r="GU797">
        <v>0</v>
      </c>
      <c r="GV797">
        <v>0</v>
      </c>
      <c r="GW797">
        <v>0</v>
      </c>
      <c r="GX797">
        <v>0</v>
      </c>
      <c r="GY797">
        <v>0</v>
      </c>
      <c r="GZ797">
        <v>0</v>
      </c>
      <c r="HA797">
        <v>0</v>
      </c>
      <c r="HB797">
        <v>0</v>
      </c>
      <c r="HC797">
        <v>0</v>
      </c>
      <c r="HD797">
        <v>0</v>
      </c>
      <c r="HE797">
        <v>0</v>
      </c>
      <c r="HF797">
        <v>0</v>
      </c>
      <c r="HG797">
        <v>0</v>
      </c>
      <c r="HH797">
        <v>0</v>
      </c>
      <c r="HI797">
        <v>0</v>
      </c>
      <c r="HJ797">
        <v>0</v>
      </c>
      <c r="HK797">
        <v>0</v>
      </c>
      <c r="HL797">
        <v>0</v>
      </c>
      <c r="HM797">
        <v>0</v>
      </c>
      <c r="HN797">
        <v>0</v>
      </c>
      <c r="HO797">
        <v>0</v>
      </c>
      <c r="HP797">
        <v>0</v>
      </c>
      <c r="HQ797">
        <v>0</v>
      </c>
      <c r="HR797">
        <v>0</v>
      </c>
      <c r="HS797">
        <v>0</v>
      </c>
      <c r="HT797">
        <v>0</v>
      </c>
      <c r="HU797">
        <v>0</v>
      </c>
      <c r="HV797">
        <v>0</v>
      </c>
      <c r="HW797">
        <v>0</v>
      </c>
      <c r="HX797">
        <v>0</v>
      </c>
      <c r="HY797">
        <v>0</v>
      </c>
      <c r="HZ797">
        <v>0</v>
      </c>
      <c r="IA797">
        <v>0</v>
      </c>
      <c r="IB797">
        <v>0</v>
      </c>
      <c r="IC797">
        <v>0</v>
      </c>
      <c r="ID797">
        <v>0</v>
      </c>
      <c r="IE797">
        <v>0</v>
      </c>
      <c r="IF797">
        <v>0</v>
      </c>
      <c r="IG797">
        <v>0</v>
      </c>
      <c r="IH797">
        <v>0</v>
      </c>
      <c r="II797">
        <v>0</v>
      </c>
      <c r="IJ797">
        <v>0</v>
      </c>
      <c r="IK797">
        <v>0</v>
      </c>
      <c r="IL797">
        <v>0</v>
      </c>
      <c r="IM797">
        <v>0</v>
      </c>
      <c r="IN797">
        <v>0</v>
      </c>
      <c r="IO797">
        <v>0</v>
      </c>
      <c r="IP797">
        <v>0</v>
      </c>
    </row>
    <row r="798" spans="18:250" ht="16.5" hidden="1" customHeight="1">
      <c r="R798" s="659"/>
      <c r="S798" t="s">
        <v>1348</v>
      </c>
      <c r="T798">
        <v>2</v>
      </c>
      <c r="U798">
        <v>40</v>
      </c>
      <c r="V798" s="214" t="str">
        <f t="shared" si="15"/>
        <v>LTQ100240</v>
      </c>
      <c r="W798">
        <v>75255.600000000006</v>
      </c>
      <c r="X798">
        <v>150511.20000000001</v>
      </c>
      <c r="Y798">
        <v>225766.8</v>
      </c>
      <c r="Z798">
        <v>301022.40000000002</v>
      </c>
      <c r="AA798">
        <v>376278</v>
      </c>
      <c r="AB798">
        <v>451533.6</v>
      </c>
      <c r="AC798">
        <v>526789.19999999995</v>
      </c>
      <c r="AD798">
        <v>602044.80000000005</v>
      </c>
      <c r="AE798">
        <v>677300.4</v>
      </c>
      <c r="AF798">
        <v>752556</v>
      </c>
      <c r="AG798">
        <v>752556</v>
      </c>
      <c r="AH798">
        <v>752556</v>
      </c>
      <c r="AI798">
        <v>752556</v>
      </c>
      <c r="AJ798">
        <v>752556</v>
      </c>
      <c r="AK798">
        <v>752556</v>
      </c>
      <c r="AL798">
        <v>752556</v>
      </c>
      <c r="AM798">
        <v>752556</v>
      </c>
      <c r="AN798">
        <v>752556</v>
      </c>
      <c r="AO798">
        <v>752556</v>
      </c>
      <c r="AP798">
        <v>752556</v>
      </c>
      <c r="AQ798">
        <v>752556</v>
      </c>
      <c r="AR798">
        <v>752556</v>
      </c>
      <c r="AS798">
        <v>752556</v>
      </c>
      <c r="AT798">
        <v>752556</v>
      </c>
      <c r="AU798">
        <v>752556</v>
      </c>
      <c r="AV798">
        <v>752556</v>
      </c>
      <c r="AW798">
        <v>752556</v>
      </c>
      <c r="AX798">
        <v>752556</v>
      </c>
      <c r="AY798">
        <v>752556</v>
      </c>
      <c r="AZ798">
        <v>752556</v>
      </c>
      <c r="BA798">
        <v>752556</v>
      </c>
      <c r="BB798">
        <v>752556</v>
      </c>
      <c r="BC798">
        <v>752556</v>
      </c>
      <c r="BD798">
        <v>752556</v>
      </c>
      <c r="BE798">
        <v>752556</v>
      </c>
      <c r="BF798">
        <v>752556</v>
      </c>
      <c r="BG798">
        <v>752556</v>
      </c>
      <c r="BH798">
        <v>752556</v>
      </c>
      <c r="BI798">
        <v>752556</v>
      </c>
      <c r="BJ798">
        <v>752556</v>
      </c>
      <c r="BK798">
        <v>752556</v>
      </c>
      <c r="BL798">
        <v>752556</v>
      </c>
      <c r="BM798">
        <v>752556</v>
      </c>
      <c r="BN798">
        <v>752556</v>
      </c>
      <c r="BO798">
        <v>752556</v>
      </c>
      <c r="BP798">
        <v>752556</v>
      </c>
      <c r="BQ798">
        <v>752556</v>
      </c>
      <c r="BR798">
        <v>752556</v>
      </c>
      <c r="BS798">
        <v>752556</v>
      </c>
      <c r="BT798">
        <v>752556</v>
      </c>
      <c r="BU798">
        <v>752556</v>
      </c>
      <c r="BV798">
        <v>752556</v>
      </c>
      <c r="BW798">
        <v>752556</v>
      </c>
      <c r="BX798">
        <v>752556</v>
      </c>
      <c r="BY798">
        <v>752556</v>
      </c>
      <c r="BZ798">
        <v>752556</v>
      </c>
      <c r="CA798">
        <v>752556</v>
      </c>
      <c r="CB798">
        <v>752556</v>
      </c>
      <c r="CC798">
        <v>752556</v>
      </c>
      <c r="CD798">
        <v>752556</v>
      </c>
      <c r="CE798">
        <v>0</v>
      </c>
      <c r="CF798">
        <v>0</v>
      </c>
      <c r="CG798">
        <v>0</v>
      </c>
      <c r="CH798">
        <v>0</v>
      </c>
      <c r="CI798">
        <v>0</v>
      </c>
      <c r="CJ798">
        <v>0</v>
      </c>
      <c r="CK798">
        <v>0</v>
      </c>
      <c r="CL798">
        <v>0</v>
      </c>
      <c r="CM798">
        <v>0</v>
      </c>
      <c r="CN798">
        <v>0</v>
      </c>
      <c r="CO798">
        <v>0</v>
      </c>
      <c r="CP798">
        <v>0</v>
      </c>
      <c r="CQ798">
        <v>0</v>
      </c>
      <c r="CR798">
        <v>0</v>
      </c>
      <c r="CS798">
        <v>0</v>
      </c>
      <c r="CT798">
        <v>0</v>
      </c>
      <c r="CU798">
        <v>0</v>
      </c>
      <c r="CV798">
        <v>0</v>
      </c>
      <c r="CW798">
        <v>0</v>
      </c>
      <c r="CX798">
        <v>0</v>
      </c>
      <c r="CY798">
        <v>0</v>
      </c>
      <c r="CZ798">
        <v>0</v>
      </c>
      <c r="DA798">
        <v>0</v>
      </c>
      <c r="DB798">
        <v>0</v>
      </c>
      <c r="DC798">
        <v>0</v>
      </c>
      <c r="DD798">
        <v>0</v>
      </c>
      <c r="DE798">
        <v>0</v>
      </c>
      <c r="DF798">
        <v>0</v>
      </c>
      <c r="DG798">
        <v>0</v>
      </c>
      <c r="DH798">
        <v>0</v>
      </c>
      <c r="DI798">
        <v>0</v>
      </c>
      <c r="DJ798">
        <v>0</v>
      </c>
      <c r="DK798">
        <v>0</v>
      </c>
      <c r="DL798">
        <v>0</v>
      </c>
      <c r="DM798">
        <v>0</v>
      </c>
      <c r="DN798">
        <v>0</v>
      </c>
      <c r="DO798">
        <v>0</v>
      </c>
      <c r="DP798">
        <v>0</v>
      </c>
      <c r="DQ798">
        <v>0</v>
      </c>
      <c r="DR798">
        <v>0</v>
      </c>
      <c r="DS798">
        <v>0</v>
      </c>
      <c r="DT798">
        <v>0</v>
      </c>
      <c r="DU798">
        <v>0</v>
      </c>
      <c r="DV798">
        <v>0</v>
      </c>
      <c r="DW798">
        <v>0</v>
      </c>
      <c r="DX798">
        <v>0</v>
      </c>
      <c r="DY798">
        <v>0</v>
      </c>
      <c r="DZ798">
        <v>0</v>
      </c>
      <c r="EA798">
        <v>0</v>
      </c>
      <c r="EB798">
        <v>0</v>
      </c>
      <c r="EC798">
        <v>0</v>
      </c>
      <c r="EE798" s="659"/>
      <c r="EF798" t="s">
        <v>1348</v>
      </c>
      <c r="EG798">
        <v>2</v>
      </c>
      <c r="EH798">
        <v>40</v>
      </c>
      <c r="EI798" s="216" t="str">
        <f t="shared" si="16"/>
        <v>LTQ100240</v>
      </c>
      <c r="EJ798">
        <v>0</v>
      </c>
      <c r="EK798">
        <v>0</v>
      </c>
      <c r="EL798">
        <v>0</v>
      </c>
      <c r="EM798">
        <v>0</v>
      </c>
      <c r="EN798">
        <v>0</v>
      </c>
      <c r="EO798">
        <v>0</v>
      </c>
      <c r="EP798">
        <v>0</v>
      </c>
      <c r="EQ798">
        <v>0</v>
      </c>
      <c r="ER798">
        <v>0</v>
      </c>
      <c r="ES798">
        <v>0</v>
      </c>
      <c r="ET798">
        <v>0</v>
      </c>
      <c r="EU798">
        <v>0</v>
      </c>
      <c r="EV798">
        <v>0</v>
      </c>
      <c r="EW798">
        <v>0</v>
      </c>
      <c r="EX798">
        <v>0</v>
      </c>
      <c r="EY798">
        <v>0</v>
      </c>
      <c r="EZ798">
        <v>0</v>
      </c>
      <c r="FA798">
        <v>0</v>
      </c>
      <c r="FB798">
        <v>0</v>
      </c>
      <c r="FC798">
        <v>0</v>
      </c>
      <c r="FD798">
        <v>0</v>
      </c>
      <c r="FE798">
        <v>0</v>
      </c>
      <c r="FF798">
        <v>0</v>
      </c>
      <c r="FG798">
        <v>0</v>
      </c>
      <c r="FH798">
        <v>0</v>
      </c>
      <c r="FI798">
        <v>0</v>
      </c>
      <c r="FJ798">
        <v>0</v>
      </c>
      <c r="FK798">
        <v>0</v>
      </c>
      <c r="FL798">
        <v>0</v>
      </c>
      <c r="FM798">
        <v>0</v>
      </c>
      <c r="FN798">
        <v>0</v>
      </c>
      <c r="FO798">
        <v>0</v>
      </c>
      <c r="FP798">
        <v>0</v>
      </c>
      <c r="FQ798">
        <v>0</v>
      </c>
      <c r="FR798">
        <v>0</v>
      </c>
      <c r="FS798">
        <v>0</v>
      </c>
      <c r="FT798">
        <v>0</v>
      </c>
      <c r="FU798">
        <v>0</v>
      </c>
      <c r="FV798">
        <v>0</v>
      </c>
      <c r="FW798">
        <v>0</v>
      </c>
      <c r="FX798">
        <v>0</v>
      </c>
      <c r="FY798">
        <v>0</v>
      </c>
      <c r="FZ798">
        <v>0</v>
      </c>
      <c r="GA798">
        <v>0</v>
      </c>
      <c r="GB798">
        <v>0</v>
      </c>
      <c r="GC798">
        <v>0</v>
      </c>
      <c r="GD798">
        <v>0</v>
      </c>
      <c r="GE798">
        <v>0</v>
      </c>
      <c r="GF798">
        <v>0</v>
      </c>
      <c r="GG798">
        <v>0</v>
      </c>
      <c r="GH798">
        <v>0</v>
      </c>
      <c r="GI798">
        <v>0</v>
      </c>
      <c r="GJ798">
        <v>0</v>
      </c>
      <c r="GK798">
        <v>0</v>
      </c>
      <c r="GL798">
        <v>0</v>
      </c>
      <c r="GM798">
        <v>0</v>
      </c>
      <c r="GN798">
        <v>0</v>
      </c>
      <c r="GO798">
        <v>0</v>
      </c>
      <c r="GP798">
        <v>0</v>
      </c>
      <c r="GQ798">
        <v>752556</v>
      </c>
      <c r="GR798">
        <v>0</v>
      </c>
      <c r="GS798">
        <v>0</v>
      </c>
      <c r="GT798">
        <v>0</v>
      </c>
      <c r="GU798">
        <v>0</v>
      </c>
      <c r="GV798">
        <v>0</v>
      </c>
      <c r="GW798">
        <v>0</v>
      </c>
      <c r="GX798">
        <v>0</v>
      </c>
      <c r="GY798">
        <v>0</v>
      </c>
      <c r="GZ798">
        <v>0</v>
      </c>
      <c r="HA798">
        <v>0</v>
      </c>
      <c r="HB798">
        <v>0</v>
      </c>
      <c r="HC798">
        <v>0</v>
      </c>
      <c r="HD798">
        <v>0</v>
      </c>
      <c r="HE798">
        <v>0</v>
      </c>
      <c r="HF798">
        <v>0</v>
      </c>
      <c r="HG798">
        <v>0</v>
      </c>
      <c r="HH798">
        <v>0</v>
      </c>
      <c r="HI798">
        <v>0</v>
      </c>
      <c r="HJ798">
        <v>0</v>
      </c>
      <c r="HK798">
        <v>0</v>
      </c>
      <c r="HL798">
        <v>0</v>
      </c>
      <c r="HM798">
        <v>0</v>
      </c>
      <c r="HN798">
        <v>0</v>
      </c>
      <c r="HO798">
        <v>0</v>
      </c>
      <c r="HP798">
        <v>0</v>
      </c>
      <c r="HQ798">
        <v>0</v>
      </c>
      <c r="HR798">
        <v>0</v>
      </c>
      <c r="HS798">
        <v>0</v>
      </c>
      <c r="HT798">
        <v>0</v>
      </c>
      <c r="HU798">
        <v>0</v>
      </c>
      <c r="HV798">
        <v>0</v>
      </c>
      <c r="HW798">
        <v>0</v>
      </c>
      <c r="HX798">
        <v>0</v>
      </c>
      <c r="HY798">
        <v>0</v>
      </c>
      <c r="HZ798">
        <v>0</v>
      </c>
      <c r="IA798">
        <v>0</v>
      </c>
      <c r="IB798">
        <v>0</v>
      </c>
      <c r="IC798">
        <v>0</v>
      </c>
      <c r="ID798">
        <v>0</v>
      </c>
      <c r="IE798">
        <v>0</v>
      </c>
      <c r="IF798">
        <v>0</v>
      </c>
      <c r="IG798">
        <v>0</v>
      </c>
      <c r="IH798">
        <v>0</v>
      </c>
      <c r="II798">
        <v>0</v>
      </c>
      <c r="IJ798">
        <v>0</v>
      </c>
      <c r="IK798">
        <v>0</v>
      </c>
      <c r="IL798">
        <v>0</v>
      </c>
      <c r="IM798">
        <v>0</v>
      </c>
      <c r="IN798">
        <v>0</v>
      </c>
      <c r="IO798">
        <v>0</v>
      </c>
      <c r="IP798">
        <v>0</v>
      </c>
    </row>
    <row r="799" spans="18:250" ht="16.5" hidden="1" customHeight="1">
      <c r="R799" s="659"/>
      <c r="S799" t="s">
        <v>1348</v>
      </c>
      <c r="T799">
        <v>2</v>
      </c>
      <c r="U799">
        <v>41</v>
      </c>
      <c r="V799" s="214" t="str">
        <f t="shared" si="15"/>
        <v>LTQ100241</v>
      </c>
      <c r="W799">
        <v>78264.600000000006</v>
      </c>
      <c r="X799">
        <v>156529.20000000001</v>
      </c>
      <c r="Y799">
        <v>234793.8</v>
      </c>
      <c r="Z799">
        <v>313058.40000000002</v>
      </c>
      <c r="AA799">
        <v>391323</v>
      </c>
      <c r="AB799">
        <v>469587.6</v>
      </c>
      <c r="AC799">
        <v>547852.19999999995</v>
      </c>
      <c r="AD799">
        <v>626116.80000000005</v>
      </c>
      <c r="AE799">
        <v>704381.4</v>
      </c>
      <c r="AF799">
        <v>782646</v>
      </c>
      <c r="AG799">
        <v>782646</v>
      </c>
      <c r="AH799">
        <v>782646</v>
      </c>
      <c r="AI799">
        <v>782646</v>
      </c>
      <c r="AJ799">
        <v>782646</v>
      </c>
      <c r="AK799">
        <v>782646</v>
      </c>
      <c r="AL799">
        <v>782646</v>
      </c>
      <c r="AM799">
        <v>782646</v>
      </c>
      <c r="AN799">
        <v>782646</v>
      </c>
      <c r="AO799">
        <v>782646</v>
      </c>
      <c r="AP799">
        <v>782646</v>
      </c>
      <c r="AQ799">
        <v>782646</v>
      </c>
      <c r="AR799">
        <v>782646</v>
      </c>
      <c r="AS799">
        <v>782646</v>
      </c>
      <c r="AT799">
        <v>782646</v>
      </c>
      <c r="AU799">
        <v>782646</v>
      </c>
      <c r="AV799">
        <v>782646</v>
      </c>
      <c r="AW799">
        <v>782646</v>
      </c>
      <c r="AX799">
        <v>782646</v>
      </c>
      <c r="AY799">
        <v>782646</v>
      </c>
      <c r="AZ799">
        <v>782646</v>
      </c>
      <c r="BA799">
        <v>782646</v>
      </c>
      <c r="BB799">
        <v>782646</v>
      </c>
      <c r="BC799">
        <v>782646</v>
      </c>
      <c r="BD799">
        <v>782646</v>
      </c>
      <c r="BE799">
        <v>782646</v>
      </c>
      <c r="BF799">
        <v>782646</v>
      </c>
      <c r="BG799">
        <v>782646</v>
      </c>
      <c r="BH799">
        <v>782646</v>
      </c>
      <c r="BI799">
        <v>782646</v>
      </c>
      <c r="BJ799">
        <v>782646</v>
      </c>
      <c r="BK799">
        <v>782646</v>
      </c>
      <c r="BL799">
        <v>782646</v>
      </c>
      <c r="BM799">
        <v>782646</v>
      </c>
      <c r="BN799">
        <v>782646</v>
      </c>
      <c r="BO799">
        <v>782646</v>
      </c>
      <c r="BP799">
        <v>782646</v>
      </c>
      <c r="BQ799">
        <v>782646</v>
      </c>
      <c r="BR799">
        <v>782646</v>
      </c>
      <c r="BS799">
        <v>782646</v>
      </c>
      <c r="BT799">
        <v>782646</v>
      </c>
      <c r="BU799">
        <v>782646</v>
      </c>
      <c r="BV799">
        <v>782646</v>
      </c>
      <c r="BW799">
        <v>782646</v>
      </c>
      <c r="BX799">
        <v>782646</v>
      </c>
      <c r="BY799">
        <v>782646</v>
      </c>
      <c r="BZ799">
        <v>782646</v>
      </c>
      <c r="CA799">
        <v>782646</v>
      </c>
      <c r="CB799">
        <v>782646</v>
      </c>
      <c r="CC799">
        <v>782646</v>
      </c>
      <c r="CD799">
        <v>0</v>
      </c>
      <c r="CE799">
        <v>0</v>
      </c>
      <c r="CF799">
        <v>0</v>
      </c>
      <c r="CG799">
        <v>0</v>
      </c>
      <c r="CH799">
        <v>0</v>
      </c>
      <c r="CI799">
        <v>0</v>
      </c>
      <c r="CJ799">
        <v>0</v>
      </c>
      <c r="CK799">
        <v>0</v>
      </c>
      <c r="CL799">
        <v>0</v>
      </c>
      <c r="CM799">
        <v>0</v>
      </c>
      <c r="CN799">
        <v>0</v>
      </c>
      <c r="CO799">
        <v>0</v>
      </c>
      <c r="CP799">
        <v>0</v>
      </c>
      <c r="CQ799">
        <v>0</v>
      </c>
      <c r="CR799">
        <v>0</v>
      </c>
      <c r="CS799">
        <v>0</v>
      </c>
      <c r="CT799">
        <v>0</v>
      </c>
      <c r="CU799">
        <v>0</v>
      </c>
      <c r="CV799">
        <v>0</v>
      </c>
      <c r="CW799">
        <v>0</v>
      </c>
      <c r="CX799">
        <v>0</v>
      </c>
      <c r="CY799">
        <v>0</v>
      </c>
      <c r="CZ799">
        <v>0</v>
      </c>
      <c r="DA799">
        <v>0</v>
      </c>
      <c r="DB799">
        <v>0</v>
      </c>
      <c r="DC799">
        <v>0</v>
      </c>
      <c r="DD799">
        <v>0</v>
      </c>
      <c r="DE799">
        <v>0</v>
      </c>
      <c r="DF799">
        <v>0</v>
      </c>
      <c r="DG799">
        <v>0</v>
      </c>
      <c r="DH799">
        <v>0</v>
      </c>
      <c r="DI799">
        <v>0</v>
      </c>
      <c r="DJ799">
        <v>0</v>
      </c>
      <c r="DK799">
        <v>0</v>
      </c>
      <c r="DL799">
        <v>0</v>
      </c>
      <c r="DM799">
        <v>0</v>
      </c>
      <c r="DN799">
        <v>0</v>
      </c>
      <c r="DO799">
        <v>0</v>
      </c>
      <c r="DP799">
        <v>0</v>
      </c>
      <c r="DQ799">
        <v>0</v>
      </c>
      <c r="DR799">
        <v>0</v>
      </c>
      <c r="DS799">
        <v>0</v>
      </c>
      <c r="DT799">
        <v>0</v>
      </c>
      <c r="DU799">
        <v>0</v>
      </c>
      <c r="DV799">
        <v>0</v>
      </c>
      <c r="DW799">
        <v>0</v>
      </c>
      <c r="DX799">
        <v>0</v>
      </c>
      <c r="DY799">
        <v>0</v>
      </c>
      <c r="DZ799">
        <v>0</v>
      </c>
      <c r="EA799">
        <v>0</v>
      </c>
      <c r="EB799">
        <v>0</v>
      </c>
      <c r="EC799">
        <v>0</v>
      </c>
      <c r="EE799" s="659"/>
      <c r="EF799" t="s">
        <v>1348</v>
      </c>
      <c r="EG799">
        <v>2</v>
      </c>
      <c r="EH799">
        <v>41</v>
      </c>
      <c r="EI799" s="216" t="str">
        <f t="shared" si="16"/>
        <v>LTQ100241</v>
      </c>
      <c r="EJ799">
        <v>0</v>
      </c>
      <c r="EK799">
        <v>0</v>
      </c>
      <c r="EL799">
        <v>0</v>
      </c>
      <c r="EM799">
        <v>0</v>
      </c>
      <c r="EN799">
        <v>0</v>
      </c>
      <c r="EO799">
        <v>0</v>
      </c>
      <c r="EP799">
        <v>0</v>
      </c>
      <c r="EQ799">
        <v>0</v>
      </c>
      <c r="ER799">
        <v>0</v>
      </c>
      <c r="ES799">
        <v>0</v>
      </c>
      <c r="ET799">
        <v>0</v>
      </c>
      <c r="EU799">
        <v>0</v>
      </c>
      <c r="EV799">
        <v>0</v>
      </c>
      <c r="EW799">
        <v>0</v>
      </c>
      <c r="EX799">
        <v>0</v>
      </c>
      <c r="EY799">
        <v>0</v>
      </c>
      <c r="EZ799">
        <v>0</v>
      </c>
      <c r="FA799">
        <v>0</v>
      </c>
      <c r="FB799">
        <v>0</v>
      </c>
      <c r="FC799">
        <v>0</v>
      </c>
      <c r="FD799">
        <v>0</v>
      </c>
      <c r="FE799">
        <v>0</v>
      </c>
      <c r="FF799">
        <v>0</v>
      </c>
      <c r="FG799">
        <v>0</v>
      </c>
      <c r="FH799">
        <v>0</v>
      </c>
      <c r="FI799">
        <v>0</v>
      </c>
      <c r="FJ799">
        <v>0</v>
      </c>
      <c r="FK799">
        <v>0</v>
      </c>
      <c r="FL799">
        <v>0</v>
      </c>
      <c r="FM799">
        <v>0</v>
      </c>
      <c r="FN799">
        <v>0</v>
      </c>
      <c r="FO799">
        <v>0</v>
      </c>
      <c r="FP799">
        <v>0</v>
      </c>
      <c r="FQ799">
        <v>0</v>
      </c>
      <c r="FR799">
        <v>0</v>
      </c>
      <c r="FS799">
        <v>0</v>
      </c>
      <c r="FT799">
        <v>0</v>
      </c>
      <c r="FU799">
        <v>0</v>
      </c>
      <c r="FV799">
        <v>0</v>
      </c>
      <c r="FW799">
        <v>0</v>
      </c>
      <c r="FX799">
        <v>0</v>
      </c>
      <c r="FY799">
        <v>0</v>
      </c>
      <c r="FZ799">
        <v>0</v>
      </c>
      <c r="GA799">
        <v>0</v>
      </c>
      <c r="GB799">
        <v>0</v>
      </c>
      <c r="GC799">
        <v>0</v>
      </c>
      <c r="GD799">
        <v>0</v>
      </c>
      <c r="GE799">
        <v>0</v>
      </c>
      <c r="GF799">
        <v>0</v>
      </c>
      <c r="GG799">
        <v>0</v>
      </c>
      <c r="GH799">
        <v>0</v>
      </c>
      <c r="GI799">
        <v>0</v>
      </c>
      <c r="GJ799">
        <v>0</v>
      </c>
      <c r="GK799">
        <v>0</v>
      </c>
      <c r="GL799">
        <v>0</v>
      </c>
      <c r="GM799">
        <v>0</v>
      </c>
      <c r="GN799">
        <v>0</v>
      </c>
      <c r="GO799">
        <v>0</v>
      </c>
      <c r="GP799">
        <v>782646</v>
      </c>
      <c r="GQ799">
        <v>0</v>
      </c>
      <c r="GR799">
        <v>0</v>
      </c>
      <c r="GS799">
        <v>0</v>
      </c>
      <c r="GT799">
        <v>0</v>
      </c>
      <c r="GU799">
        <v>0</v>
      </c>
      <c r="GV799">
        <v>0</v>
      </c>
      <c r="GW799">
        <v>0</v>
      </c>
      <c r="GX799">
        <v>0</v>
      </c>
      <c r="GY799">
        <v>0</v>
      </c>
      <c r="GZ799">
        <v>0</v>
      </c>
      <c r="HA799">
        <v>0</v>
      </c>
      <c r="HB799">
        <v>0</v>
      </c>
      <c r="HC799">
        <v>0</v>
      </c>
      <c r="HD799">
        <v>0</v>
      </c>
      <c r="HE799">
        <v>0</v>
      </c>
      <c r="HF799">
        <v>0</v>
      </c>
      <c r="HG799">
        <v>0</v>
      </c>
      <c r="HH799">
        <v>0</v>
      </c>
      <c r="HI799">
        <v>0</v>
      </c>
      <c r="HJ799">
        <v>0</v>
      </c>
      <c r="HK799">
        <v>0</v>
      </c>
      <c r="HL799">
        <v>0</v>
      </c>
      <c r="HM799">
        <v>0</v>
      </c>
      <c r="HN799">
        <v>0</v>
      </c>
      <c r="HO799">
        <v>0</v>
      </c>
      <c r="HP799">
        <v>0</v>
      </c>
      <c r="HQ799">
        <v>0</v>
      </c>
      <c r="HR799">
        <v>0</v>
      </c>
      <c r="HS799">
        <v>0</v>
      </c>
      <c r="HT799">
        <v>0</v>
      </c>
      <c r="HU799">
        <v>0</v>
      </c>
      <c r="HV799">
        <v>0</v>
      </c>
      <c r="HW799">
        <v>0</v>
      </c>
      <c r="HX799">
        <v>0</v>
      </c>
      <c r="HY799">
        <v>0</v>
      </c>
      <c r="HZ799">
        <v>0</v>
      </c>
      <c r="IA799">
        <v>0</v>
      </c>
      <c r="IB799">
        <v>0</v>
      </c>
      <c r="IC799">
        <v>0</v>
      </c>
      <c r="ID799">
        <v>0</v>
      </c>
      <c r="IE799">
        <v>0</v>
      </c>
      <c r="IF799">
        <v>0</v>
      </c>
      <c r="IG799">
        <v>0</v>
      </c>
      <c r="IH799">
        <v>0</v>
      </c>
      <c r="II799">
        <v>0</v>
      </c>
      <c r="IJ799">
        <v>0</v>
      </c>
      <c r="IK799">
        <v>0</v>
      </c>
      <c r="IL799">
        <v>0</v>
      </c>
      <c r="IM799">
        <v>0</v>
      </c>
      <c r="IN799">
        <v>0</v>
      </c>
      <c r="IO799">
        <v>0</v>
      </c>
      <c r="IP799">
        <v>0</v>
      </c>
    </row>
    <row r="800" spans="18:250" ht="16.5" hidden="1" customHeight="1">
      <c r="R800" s="659"/>
      <c r="S800" t="s">
        <v>1348</v>
      </c>
      <c r="T800">
        <v>2</v>
      </c>
      <c r="U800">
        <v>42</v>
      </c>
      <c r="V800" s="214" t="str">
        <f t="shared" si="15"/>
        <v>LTQ100242</v>
      </c>
      <c r="W800">
        <v>81375.600000000006</v>
      </c>
      <c r="X800">
        <v>162751.20000000001</v>
      </c>
      <c r="Y800">
        <v>244126.8</v>
      </c>
      <c r="Z800">
        <v>325502.40000000002</v>
      </c>
      <c r="AA800">
        <v>406878</v>
      </c>
      <c r="AB800">
        <v>488253.6</v>
      </c>
      <c r="AC800">
        <v>569629.19999999995</v>
      </c>
      <c r="AD800">
        <v>651004.80000000005</v>
      </c>
      <c r="AE800">
        <v>732380.4</v>
      </c>
      <c r="AF800">
        <v>813756</v>
      </c>
      <c r="AG800">
        <v>813756</v>
      </c>
      <c r="AH800">
        <v>813756</v>
      </c>
      <c r="AI800">
        <v>813756</v>
      </c>
      <c r="AJ800">
        <v>813756</v>
      </c>
      <c r="AK800">
        <v>813756</v>
      </c>
      <c r="AL800">
        <v>813756</v>
      </c>
      <c r="AM800">
        <v>813756</v>
      </c>
      <c r="AN800">
        <v>813756</v>
      </c>
      <c r="AO800">
        <v>813756</v>
      </c>
      <c r="AP800">
        <v>813756</v>
      </c>
      <c r="AQ800">
        <v>813756</v>
      </c>
      <c r="AR800">
        <v>813756</v>
      </c>
      <c r="AS800">
        <v>813756</v>
      </c>
      <c r="AT800">
        <v>813756</v>
      </c>
      <c r="AU800">
        <v>813756</v>
      </c>
      <c r="AV800">
        <v>813756</v>
      </c>
      <c r="AW800">
        <v>813756</v>
      </c>
      <c r="AX800">
        <v>813756</v>
      </c>
      <c r="AY800">
        <v>813756</v>
      </c>
      <c r="AZ800">
        <v>813756</v>
      </c>
      <c r="BA800">
        <v>813756</v>
      </c>
      <c r="BB800">
        <v>813756</v>
      </c>
      <c r="BC800">
        <v>813756</v>
      </c>
      <c r="BD800">
        <v>813756</v>
      </c>
      <c r="BE800">
        <v>813756</v>
      </c>
      <c r="BF800">
        <v>813756</v>
      </c>
      <c r="BG800">
        <v>813756</v>
      </c>
      <c r="BH800">
        <v>813756</v>
      </c>
      <c r="BI800">
        <v>813756</v>
      </c>
      <c r="BJ800">
        <v>813756</v>
      </c>
      <c r="BK800">
        <v>813756</v>
      </c>
      <c r="BL800">
        <v>813756</v>
      </c>
      <c r="BM800">
        <v>813756</v>
      </c>
      <c r="BN800">
        <v>813756</v>
      </c>
      <c r="BO800">
        <v>813756</v>
      </c>
      <c r="BP800">
        <v>813756</v>
      </c>
      <c r="BQ800">
        <v>813756</v>
      </c>
      <c r="BR800">
        <v>813756</v>
      </c>
      <c r="BS800">
        <v>813756</v>
      </c>
      <c r="BT800">
        <v>813756</v>
      </c>
      <c r="BU800">
        <v>813756</v>
      </c>
      <c r="BV800">
        <v>813756</v>
      </c>
      <c r="BW800">
        <v>813756</v>
      </c>
      <c r="BX800">
        <v>813756</v>
      </c>
      <c r="BY800">
        <v>813756</v>
      </c>
      <c r="BZ800">
        <v>813756</v>
      </c>
      <c r="CA800">
        <v>813756</v>
      </c>
      <c r="CB800">
        <v>813756</v>
      </c>
      <c r="CC800">
        <v>0</v>
      </c>
      <c r="CD800">
        <v>0</v>
      </c>
      <c r="CE800">
        <v>0</v>
      </c>
      <c r="CF800">
        <v>0</v>
      </c>
      <c r="CG800">
        <v>0</v>
      </c>
      <c r="CH800">
        <v>0</v>
      </c>
      <c r="CI800">
        <v>0</v>
      </c>
      <c r="CJ800">
        <v>0</v>
      </c>
      <c r="CK800">
        <v>0</v>
      </c>
      <c r="CL800">
        <v>0</v>
      </c>
      <c r="CM800">
        <v>0</v>
      </c>
      <c r="CN800">
        <v>0</v>
      </c>
      <c r="CO800">
        <v>0</v>
      </c>
      <c r="CP800">
        <v>0</v>
      </c>
      <c r="CQ800">
        <v>0</v>
      </c>
      <c r="CR800">
        <v>0</v>
      </c>
      <c r="CS800">
        <v>0</v>
      </c>
      <c r="CT800">
        <v>0</v>
      </c>
      <c r="CU800">
        <v>0</v>
      </c>
      <c r="CV800">
        <v>0</v>
      </c>
      <c r="CW800">
        <v>0</v>
      </c>
      <c r="CX800">
        <v>0</v>
      </c>
      <c r="CY800">
        <v>0</v>
      </c>
      <c r="CZ800">
        <v>0</v>
      </c>
      <c r="DA800">
        <v>0</v>
      </c>
      <c r="DB800">
        <v>0</v>
      </c>
      <c r="DC800">
        <v>0</v>
      </c>
      <c r="DD800">
        <v>0</v>
      </c>
      <c r="DE800">
        <v>0</v>
      </c>
      <c r="DF800">
        <v>0</v>
      </c>
      <c r="DG800">
        <v>0</v>
      </c>
      <c r="DH800">
        <v>0</v>
      </c>
      <c r="DI800">
        <v>0</v>
      </c>
      <c r="DJ800">
        <v>0</v>
      </c>
      <c r="DK800">
        <v>0</v>
      </c>
      <c r="DL800">
        <v>0</v>
      </c>
      <c r="DM800">
        <v>0</v>
      </c>
      <c r="DN800">
        <v>0</v>
      </c>
      <c r="DO800">
        <v>0</v>
      </c>
      <c r="DP800">
        <v>0</v>
      </c>
      <c r="DQ800">
        <v>0</v>
      </c>
      <c r="DR800">
        <v>0</v>
      </c>
      <c r="DS800">
        <v>0</v>
      </c>
      <c r="DT800">
        <v>0</v>
      </c>
      <c r="DU800">
        <v>0</v>
      </c>
      <c r="DV800">
        <v>0</v>
      </c>
      <c r="DW800">
        <v>0</v>
      </c>
      <c r="DX800">
        <v>0</v>
      </c>
      <c r="DY800">
        <v>0</v>
      </c>
      <c r="DZ800">
        <v>0</v>
      </c>
      <c r="EA800">
        <v>0</v>
      </c>
      <c r="EB800">
        <v>0</v>
      </c>
      <c r="EC800">
        <v>0</v>
      </c>
      <c r="EE800" s="659"/>
      <c r="EF800" t="s">
        <v>1348</v>
      </c>
      <c r="EG800">
        <v>2</v>
      </c>
      <c r="EH800">
        <v>42</v>
      </c>
      <c r="EI800" s="216" t="str">
        <f t="shared" si="16"/>
        <v>LTQ100242</v>
      </c>
      <c r="EJ800">
        <v>0</v>
      </c>
      <c r="EK800">
        <v>0</v>
      </c>
      <c r="EL800">
        <v>0</v>
      </c>
      <c r="EM800">
        <v>0</v>
      </c>
      <c r="EN800">
        <v>0</v>
      </c>
      <c r="EO800">
        <v>0</v>
      </c>
      <c r="EP800">
        <v>0</v>
      </c>
      <c r="EQ800">
        <v>0</v>
      </c>
      <c r="ER800">
        <v>0</v>
      </c>
      <c r="ES800">
        <v>0</v>
      </c>
      <c r="ET800">
        <v>0</v>
      </c>
      <c r="EU800">
        <v>0</v>
      </c>
      <c r="EV800">
        <v>0</v>
      </c>
      <c r="EW800">
        <v>0</v>
      </c>
      <c r="EX800">
        <v>0</v>
      </c>
      <c r="EY800">
        <v>0</v>
      </c>
      <c r="EZ800">
        <v>0</v>
      </c>
      <c r="FA800">
        <v>0</v>
      </c>
      <c r="FB800">
        <v>0</v>
      </c>
      <c r="FC800">
        <v>0</v>
      </c>
      <c r="FD800">
        <v>0</v>
      </c>
      <c r="FE800">
        <v>0</v>
      </c>
      <c r="FF800">
        <v>0</v>
      </c>
      <c r="FG800">
        <v>0</v>
      </c>
      <c r="FH800">
        <v>0</v>
      </c>
      <c r="FI800">
        <v>0</v>
      </c>
      <c r="FJ800">
        <v>0</v>
      </c>
      <c r="FK800">
        <v>0</v>
      </c>
      <c r="FL800">
        <v>0</v>
      </c>
      <c r="FM800">
        <v>0</v>
      </c>
      <c r="FN800">
        <v>0</v>
      </c>
      <c r="FO800">
        <v>0</v>
      </c>
      <c r="FP800">
        <v>0</v>
      </c>
      <c r="FQ800">
        <v>0</v>
      </c>
      <c r="FR800">
        <v>0</v>
      </c>
      <c r="FS800">
        <v>0</v>
      </c>
      <c r="FT800">
        <v>0</v>
      </c>
      <c r="FU800">
        <v>0</v>
      </c>
      <c r="FV800">
        <v>0</v>
      </c>
      <c r="FW800">
        <v>0</v>
      </c>
      <c r="FX800">
        <v>0</v>
      </c>
      <c r="FY800">
        <v>0</v>
      </c>
      <c r="FZ800">
        <v>0</v>
      </c>
      <c r="GA800">
        <v>0</v>
      </c>
      <c r="GB800">
        <v>0</v>
      </c>
      <c r="GC800">
        <v>0</v>
      </c>
      <c r="GD800">
        <v>0</v>
      </c>
      <c r="GE800">
        <v>0</v>
      </c>
      <c r="GF800">
        <v>0</v>
      </c>
      <c r="GG800">
        <v>0</v>
      </c>
      <c r="GH800">
        <v>0</v>
      </c>
      <c r="GI800">
        <v>0</v>
      </c>
      <c r="GJ800">
        <v>0</v>
      </c>
      <c r="GK800">
        <v>0</v>
      </c>
      <c r="GL800">
        <v>0</v>
      </c>
      <c r="GM800">
        <v>0</v>
      </c>
      <c r="GN800">
        <v>0</v>
      </c>
      <c r="GO800">
        <v>813756</v>
      </c>
      <c r="GP800">
        <v>0</v>
      </c>
      <c r="GQ800">
        <v>0</v>
      </c>
      <c r="GR800">
        <v>0</v>
      </c>
      <c r="GS800">
        <v>0</v>
      </c>
      <c r="GT800">
        <v>0</v>
      </c>
      <c r="GU800">
        <v>0</v>
      </c>
      <c r="GV800">
        <v>0</v>
      </c>
      <c r="GW800">
        <v>0</v>
      </c>
      <c r="GX800">
        <v>0</v>
      </c>
      <c r="GY800">
        <v>0</v>
      </c>
      <c r="GZ800">
        <v>0</v>
      </c>
      <c r="HA800">
        <v>0</v>
      </c>
      <c r="HB800">
        <v>0</v>
      </c>
      <c r="HC800">
        <v>0</v>
      </c>
      <c r="HD800">
        <v>0</v>
      </c>
      <c r="HE800">
        <v>0</v>
      </c>
      <c r="HF800">
        <v>0</v>
      </c>
      <c r="HG800">
        <v>0</v>
      </c>
      <c r="HH800">
        <v>0</v>
      </c>
      <c r="HI800">
        <v>0</v>
      </c>
      <c r="HJ800">
        <v>0</v>
      </c>
      <c r="HK800">
        <v>0</v>
      </c>
      <c r="HL800">
        <v>0</v>
      </c>
      <c r="HM800">
        <v>0</v>
      </c>
      <c r="HN800">
        <v>0</v>
      </c>
      <c r="HO800">
        <v>0</v>
      </c>
      <c r="HP800">
        <v>0</v>
      </c>
      <c r="HQ800">
        <v>0</v>
      </c>
      <c r="HR800">
        <v>0</v>
      </c>
      <c r="HS800">
        <v>0</v>
      </c>
      <c r="HT800">
        <v>0</v>
      </c>
      <c r="HU800">
        <v>0</v>
      </c>
      <c r="HV800">
        <v>0</v>
      </c>
      <c r="HW800">
        <v>0</v>
      </c>
      <c r="HX800">
        <v>0</v>
      </c>
      <c r="HY800">
        <v>0</v>
      </c>
      <c r="HZ800">
        <v>0</v>
      </c>
      <c r="IA800">
        <v>0</v>
      </c>
      <c r="IB800">
        <v>0</v>
      </c>
      <c r="IC800">
        <v>0</v>
      </c>
      <c r="ID800">
        <v>0</v>
      </c>
      <c r="IE800">
        <v>0</v>
      </c>
      <c r="IF800">
        <v>0</v>
      </c>
      <c r="IG800">
        <v>0</v>
      </c>
      <c r="IH800">
        <v>0</v>
      </c>
      <c r="II800">
        <v>0</v>
      </c>
      <c r="IJ800">
        <v>0</v>
      </c>
      <c r="IK800">
        <v>0</v>
      </c>
      <c r="IL800">
        <v>0</v>
      </c>
      <c r="IM800">
        <v>0</v>
      </c>
      <c r="IN800">
        <v>0</v>
      </c>
      <c r="IO800">
        <v>0</v>
      </c>
      <c r="IP800">
        <v>0</v>
      </c>
    </row>
    <row r="801" spans="18:250" ht="16.5" hidden="1" customHeight="1">
      <c r="R801" s="659"/>
      <c r="S801" t="s">
        <v>1348</v>
      </c>
      <c r="T801">
        <v>2</v>
      </c>
      <c r="U801">
        <v>43</v>
      </c>
      <c r="V801" s="214" t="str">
        <f t="shared" si="15"/>
        <v>LTQ100243</v>
      </c>
      <c r="W801">
        <v>84609</v>
      </c>
      <c r="X801">
        <v>169218</v>
      </c>
      <c r="Y801">
        <v>253827</v>
      </c>
      <c r="Z801">
        <v>338436</v>
      </c>
      <c r="AA801">
        <v>423045</v>
      </c>
      <c r="AB801">
        <v>507654</v>
      </c>
      <c r="AC801">
        <v>592263</v>
      </c>
      <c r="AD801">
        <v>676872</v>
      </c>
      <c r="AE801">
        <v>761481</v>
      </c>
      <c r="AF801">
        <v>846090</v>
      </c>
      <c r="AG801">
        <v>846090</v>
      </c>
      <c r="AH801">
        <v>846090</v>
      </c>
      <c r="AI801">
        <v>846090</v>
      </c>
      <c r="AJ801">
        <v>846090</v>
      </c>
      <c r="AK801">
        <v>846090</v>
      </c>
      <c r="AL801">
        <v>846090</v>
      </c>
      <c r="AM801">
        <v>846090</v>
      </c>
      <c r="AN801">
        <v>846090</v>
      </c>
      <c r="AO801">
        <v>846090</v>
      </c>
      <c r="AP801">
        <v>846090</v>
      </c>
      <c r="AQ801">
        <v>846090</v>
      </c>
      <c r="AR801">
        <v>846090</v>
      </c>
      <c r="AS801">
        <v>846090</v>
      </c>
      <c r="AT801">
        <v>846090</v>
      </c>
      <c r="AU801">
        <v>846090</v>
      </c>
      <c r="AV801">
        <v>846090</v>
      </c>
      <c r="AW801">
        <v>846090</v>
      </c>
      <c r="AX801">
        <v>846090</v>
      </c>
      <c r="AY801">
        <v>846090</v>
      </c>
      <c r="AZ801">
        <v>846090</v>
      </c>
      <c r="BA801">
        <v>846090</v>
      </c>
      <c r="BB801">
        <v>846090</v>
      </c>
      <c r="BC801">
        <v>846090</v>
      </c>
      <c r="BD801">
        <v>846090</v>
      </c>
      <c r="BE801">
        <v>846090</v>
      </c>
      <c r="BF801">
        <v>846090</v>
      </c>
      <c r="BG801">
        <v>846090</v>
      </c>
      <c r="BH801">
        <v>846090</v>
      </c>
      <c r="BI801">
        <v>846090</v>
      </c>
      <c r="BJ801">
        <v>846090</v>
      </c>
      <c r="BK801">
        <v>846090</v>
      </c>
      <c r="BL801">
        <v>846090</v>
      </c>
      <c r="BM801">
        <v>846090</v>
      </c>
      <c r="BN801">
        <v>846090</v>
      </c>
      <c r="BO801">
        <v>846090</v>
      </c>
      <c r="BP801">
        <v>846090</v>
      </c>
      <c r="BQ801">
        <v>846090</v>
      </c>
      <c r="BR801">
        <v>846090</v>
      </c>
      <c r="BS801">
        <v>846090</v>
      </c>
      <c r="BT801">
        <v>846090</v>
      </c>
      <c r="BU801">
        <v>846090</v>
      </c>
      <c r="BV801">
        <v>846090</v>
      </c>
      <c r="BW801">
        <v>846090</v>
      </c>
      <c r="BX801">
        <v>846090</v>
      </c>
      <c r="BY801">
        <v>846090</v>
      </c>
      <c r="BZ801">
        <v>846090</v>
      </c>
      <c r="CA801">
        <v>846090</v>
      </c>
      <c r="CB801">
        <v>0</v>
      </c>
      <c r="CC801">
        <v>0</v>
      </c>
      <c r="CD801">
        <v>0</v>
      </c>
      <c r="CE801">
        <v>0</v>
      </c>
      <c r="CF801">
        <v>0</v>
      </c>
      <c r="CG801">
        <v>0</v>
      </c>
      <c r="CH801">
        <v>0</v>
      </c>
      <c r="CI801">
        <v>0</v>
      </c>
      <c r="CJ801">
        <v>0</v>
      </c>
      <c r="CK801">
        <v>0</v>
      </c>
      <c r="CL801">
        <v>0</v>
      </c>
      <c r="CM801">
        <v>0</v>
      </c>
      <c r="CN801">
        <v>0</v>
      </c>
      <c r="CO801">
        <v>0</v>
      </c>
      <c r="CP801">
        <v>0</v>
      </c>
      <c r="CQ801">
        <v>0</v>
      </c>
      <c r="CR801">
        <v>0</v>
      </c>
      <c r="CS801">
        <v>0</v>
      </c>
      <c r="CT801">
        <v>0</v>
      </c>
      <c r="CU801">
        <v>0</v>
      </c>
      <c r="CV801">
        <v>0</v>
      </c>
      <c r="CW801">
        <v>0</v>
      </c>
      <c r="CX801">
        <v>0</v>
      </c>
      <c r="CY801">
        <v>0</v>
      </c>
      <c r="CZ801">
        <v>0</v>
      </c>
      <c r="DA801">
        <v>0</v>
      </c>
      <c r="DB801">
        <v>0</v>
      </c>
      <c r="DC801">
        <v>0</v>
      </c>
      <c r="DD801">
        <v>0</v>
      </c>
      <c r="DE801">
        <v>0</v>
      </c>
      <c r="DF801">
        <v>0</v>
      </c>
      <c r="DG801">
        <v>0</v>
      </c>
      <c r="DH801">
        <v>0</v>
      </c>
      <c r="DI801">
        <v>0</v>
      </c>
      <c r="DJ801">
        <v>0</v>
      </c>
      <c r="DK801">
        <v>0</v>
      </c>
      <c r="DL801">
        <v>0</v>
      </c>
      <c r="DM801">
        <v>0</v>
      </c>
      <c r="DN801">
        <v>0</v>
      </c>
      <c r="DO801">
        <v>0</v>
      </c>
      <c r="DP801">
        <v>0</v>
      </c>
      <c r="DQ801">
        <v>0</v>
      </c>
      <c r="DR801">
        <v>0</v>
      </c>
      <c r="DS801">
        <v>0</v>
      </c>
      <c r="DT801">
        <v>0</v>
      </c>
      <c r="DU801">
        <v>0</v>
      </c>
      <c r="DV801">
        <v>0</v>
      </c>
      <c r="DW801">
        <v>0</v>
      </c>
      <c r="DX801">
        <v>0</v>
      </c>
      <c r="DY801">
        <v>0</v>
      </c>
      <c r="DZ801">
        <v>0</v>
      </c>
      <c r="EA801">
        <v>0</v>
      </c>
      <c r="EB801">
        <v>0</v>
      </c>
      <c r="EC801">
        <v>0</v>
      </c>
      <c r="EE801" s="659"/>
      <c r="EF801" t="s">
        <v>1348</v>
      </c>
      <c r="EG801">
        <v>2</v>
      </c>
      <c r="EH801">
        <v>43</v>
      </c>
      <c r="EI801" s="216" t="str">
        <f t="shared" si="16"/>
        <v>LTQ100243</v>
      </c>
      <c r="EJ801">
        <v>0</v>
      </c>
      <c r="EK801">
        <v>0</v>
      </c>
      <c r="EL801">
        <v>0</v>
      </c>
      <c r="EM801">
        <v>0</v>
      </c>
      <c r="EN801">
        <v>0</v>
      </c>
      <c r="EO801">
        <v>0</v>
      </c>
      <c r="EP801">
        <v>0</v>
      </c>
      <c r="EQ801">
        <v>0</v>
      </c>
      <c r="ER801">
        <v>0</v>
      </c>
      <c r="ES801">
        <v>0</v>
      </c>
      <c r="ET801">
        <v>0</v>
      </c>
      <c r="EU801">
        <v>0</v>
      </c>
      <c r="EV801">
        <v>0</v>
      </c>
      <c r="EW801">
        <v>0</v>
      </c>
      <c r="EX801">
        <v>0</v>
      </c>
      <c r="EY801">
        <v>0</v>
      </c>
      <c r="EZ801">
        <v>0</v>
      </c>
      <c r="FA801">
        <v>0</v>
      </c>
      <c r="FB801">
        <v>0</v>
      </c>
      <c r="FC801">
        <v>0</v>
      </c>
      <c r="FD801">
        <v>0</v>
      </c>
      <c r="FE801">
        <v>0</v>
      </c>
      <c r="FF801">
        <v>0</v>
      </c>
      <c r="FG801">
        <v>0</v>
      </c>
      <c r="FH801">
        <v>0</v>
      </c>
      <c r="FI801">
        <v>0</v>
      </c>
      <c r="FJ801">
        <v>0</v>
      </c>
      <c r="FK801">
        <v>0</v>
      </c>
      <c r="FL801">
        <v>0</v>
      </c>
      <c r="FM801">
        <v>0</v>
      </c>
      <c r="FN801">
        <v>0</v>
      </c>
      <c r="FO801">
        <v>0</v>
      </c>
      <c r="FP801">
        <v>0</v>
      </c>
      <c r="FQ801">
        <v>0</v>
      </c>
      <c r="FR801">
        <v>0</v>
      </c>
      <c r="FS801">
        <v>0</v>
      </c>
      <c r="FT801">
        <v>0</v>
      </c>
      <c r="FU801">
        <v>0</v>
      </c>
      <c r="FV801">
        <v>0</v>
      </c>
      <c r="FW801">
        <v>0</v>
      </c>
      <c r="FX801">
        <v>0</v>
      </c>
      <c r="FY801">
        <v>0</v>
      </c>
      <c r="FZ801">
        <v>0</v>
      </c>
      <c r="GA801">
        <v>0</v>
      </c>
      <c r="GB801">
        <v>0</v>
      </c>
      <c r="GC801">
        <v>0</v>
      </c>
      <c r="GD801">
        <v>0</v>
      </c>
      <c r="GE801">
        <v>0</v>
      </c>
      <c r="GF801">
        <v>0</v>
      </c>
      <c r="GG801">
        <v>0</v>
      </c>
      <c r="GH801">
        <v>0</v>
      </c>
      <c r="GI801">
        <v>0</v>
      </c>
      <c r="GJ801">
        <v>0</v>
      </c>
      <c r="GK801">
        <v>0</v>
      </c>
      <c r="GL801">
        <v>0</v>
      </c>
      <c r="GM801">
        <v>0</v>
      </c>
      <c r="GN801">
        <v>846090</v>
      </c>
      <c r="GO801">
        <v>0</v>
      </c>
      <c r="GP801">
        <v>0</v>
      </c>
      <c r="GQ801">
        <v>0</v>
      </c>
      <c r="GR801">
        <v>0</v>
      </c>
      <c r="GS801">
        <v>0</v>
      </c>
      <c r="GT801">
        <v>0</v>
      </c>
      <c r="GU801">
        <v>0</v>
      </c>
      <c r="GV801">
        <v>0</v>
      </c>
      <c r="GW801">
        <v>0</v>
      </c>
      <c r="GX801">
        <v>0</v>
      </c>
      <c r="GY801">
        <v>0</v>
      </c>
      <c r="GZ801">
        <v>0</v>
      </c>
      <c r="HA801">
        <v>0</v>
      </c>
      <c r="HB801">
        <v>0</v>
      </c>
      <c r="HC801">
        <v>0</v>
      </c>
      <c r="HD801">
        <v>0</v>
      </c>
      <c r="HE801">
        <v>0</v>
      </c>
      <c r="HF801">
        <v>0</v>
      </c>
      <c r="HG801">
        <v>0</v>
      </c>
      <c r="HH801">
        <v>0</v>
      </c>
      <c r="HI801">
        <v>0</v>
      </c>
      <c r="HJ801">
        <v>0</v>
      </c>
      <c r="HK801">
        <v>0</v>
      </c>
      <c r="HL801">
        <v>0</v>
      </c>
      <c r="HM801">
        <v>0</v>
      </c>
      <c r="HN801">
        <v>0</v>
      </c>
      <c r="HO801">
        <v>0</v>
      </c>
      <c r="HP801">
        <v>0</v>
      </c>
      <c r="HQ801">
        <v>0</v>
      </c>
      <c r="HR801">
        <v>0</v>
      </c>
      <c r="HS801">
        <v>0</v>
      </c>
      <c r="HT801">
        <v>0</v>
      </c>
      <c r="HU801">
        <v>0</v>
      </c>
      <c r="HV801">
        <v>0</v>
      </c>
      <c r="HW801">
        <v>0</v>
      </c>
      <c r="HX801">
        <v>0</v>
      </c>
      <c r="HY801">
        <v>0</v>
      </c>
      <c r="HZ801">
        <v>0</v>
      </c>
      <c r="IA801">
        <v>0</v>
      </c>
      <c r="IB801">
        <v>0</v>
      </c>
      <c r="IC801">
        <v>0</v>
      </c>
      <c r="ID801">
        <v>0</v>
      </c>
      <c r="IE801">
        <v>0</v>
      </c>
      <c r="IF801">
        <v>0</v>
      </c>
      <c r="IG801">
        <v>0</v>
      </c>
      <c r="IH801">
        <v>0</v>
      </c>
      <c r="II801">
        <v>0</v>
      </c>
      <c r="IJ801">
        <v>0</v>
      </c>
      <c r="IK801">
        <v>0</v>
      </c>
      <c r="IL801">
        <v>0</v>
      </c>
      <c r="IM801">
        <v>0</v>
      </c>
      <c r="IN801">
        <v>0</v>
      </c>
      <c r="IO801">
        <v>0</v>
      </c>
      <c r="IP801">
        <v>0</v>
      </c>
    </row>
    <row r="802" spans="18:250" ht="16.5" hidden="1" customHeight="1">
      <c r="R802" s="659"/>
      <c r="S802" t="s">
        <v>1348</v>
      </c>
      <c r="T802">
        <v>2</v>
      </c>
      <c r="U802">
        <v>44</v>
      </c>
      <c r="V802" s="214" t="str">
        <f t="shared" si="15"/>
        <v>LTQ100244</v>
      </c>
      <c r="W802">
        <v>87709.8</v>
      </c>
      <c r="X802">
        <v>175419.6</v>
      </c>
      <c r="Y802">
        <v>263129.40000000002</v>
      </c>
      <c r="Z802">
        <v>350839.2</v>
      </c>
      <c r="AA802">
        <v>438549</v>
      </c>
      <c r="AB802">
        <v>526258.80000000005</v>
      </c>
      <c r="AC802">
        <v>613968.6</v>
      </c>
      <c r="AD802">
        <v>701678.4</v>
      </c>
      <c r="AE802">
        <v>789388.2</v>
      </c>
      <c r="AF802">
        <v>877098</v>
      </c>
      <c r="AG802">
        <v>877098</v>
      </c>
      <c r="AH802">
        <v>877098</v>
      </c>
      <c r="AI802">
        <v>877098</v>
      </c>
      <c r="AJ802">
        <v>877098</v>
      </c>
      <c r="AK802">
        <v>877098</v>
      </c>
      <c r="AL802">
        <v>877098</v>
      </c>
      <c r="AM802">
        <v>877098</v>
      </c>
      <c r="AN802">
        <v>877098</v>
      </c>
      <c r="AO802">
        <v>877098</v>
      </c>
      <c r="AP802">
        <v>877098</v>
      </c>
      <c r="AQ802">
        <v>877098</v>
      </c>
      <c r="AR802">
        <v>877098</v>
      </c>
      <c r="AS802">
        <v>877098</v>
      </c>
      <c r="AT802">
        <v>877098</v>
      </c>
      <c r="AU802">
        <v>877098</v>
      </c>
      <c r="AV802">
        <v>877098</v>
      </c>
      <c r="AW802">
        <v>877098</v>
      </c>
      <c r="AX802">
        <v>877098</v>
      </c>
      <c r="AY802">
        <v>877098</v>
      </c>
      <c r="AZ802">
        <v>877098</v>
      </c>
      <c r="BA802">
        <v>877098</v>
      </c>
      <c r="BB802">
        <v>877098</v>
      </c>
      <c r="BC802">
        <v>877098</v>
      </c>
      <c r="BD802">
        <v>877098</v>
      </c>
      <c r="BE802">
        <v>877098</v>
      </c>
      <c r="BF802">
        <v>877098</v>
      </c>
      <c r="BG802">
        <v>877098</v>
      </c>
      <c r="BH802">
        <v>877098</v>
      </c>
      <c r="BI802">
        <v>877098</v>
      </c>
      <c r="BJ802">
        <v>877098</v>
      </c>
      <c r="BK802">
        <v>877098</v>
      </c>
      <c r="BL802">
        <v>877098</v>
      </c>
      <c r="BM802">
        <v>877098</v>
      </c>
      <c r="BN802">
        <v>877098</v>
      </c>
      <c r="BO802">
        <v>877098</v>
      </c>
      <c r="BP802">
        <v>877098</v>
      </c>
      <c r="BQ802">
        <v>877098</v>
      </c>
      <c r="BR802">
        <v>877098</v>
      </c>
      <c r="BS802">
        <v>877098</v>
      </c>
      <c r="BT802">
        <v>877098</v>
      </c>
      <c r="BU802">
        <v>877098</v>
      </c>
      <c r="BV802">
        <v>877098</v>
      </c>
      <c r="BW802">
        <v>877098</v>
      </c>
      <c r="BX802">
        <v>877098</v>
      </c>
      <c r="BY802">
        <v>877098</v>
      </c>
      <c r="BZ802">
        <v>877098</v>
      </c>
      <c r="CA802">
        <v>0</v>
      </c>
      <c r="CB802">
        <v>0</v>
      </c>
      <c r="CC802">
        <v>0</v>
      </c>
      <c r="CD802">
        <v>0</v>
      </c>
      <c r="CE802">
        <v>0</v>
      </c>
      <c r="CF802">
        <v>0</v>
      </c>
      <c r="CG802">
        <v>0</v>
      </c>
      <c r="CH802">
        <v>0</v>
      </c>
      <c r="CI802">
        <v>0</v>
      </c>
      <c r="CJ802">
        <v>0</v>
      </c>
      <c r="CK802">
        <v>0</v>
      </c>
      <c r="CL802">
        <v>0</v>
      </c>
      <c r="CM802">
        <v>0</v>
      </c>
      <c r="CN802">
        <v>0</v>
      </c>
      <c r="CO802">
        <v>0</v>
      </c>
      <c r="CP802">
        <v>0</v>
      </c>
      <c r="CQ802">
        <v>0</v>
      </c>
      <c r="CR802">
        <v>0</v>
      </c>
      <c r="CS802">
        <v>0</v>
      </c>
      <c r="CT802">
        <v>0</v>
      </c>
      <c r="CU802">
        <v>0</v>
      </c>
      <c r="CV802">
        <v>0</v>
      </c>
      <c r="CW802">
        <v>0</v>
      </c>
      <c r="CX802">
        <v>0</v>
      </c>
      <c r="CY802">
        <v>0</v>
      </c>
      <c r="CZ802">
        <v>0</v>
      </c>
      <c r="DA802">
        <v>0</v>
      </c>
      <c r="DB802">
        <v>0</v>
      </c>
      <c r="DC802">
        <v>0</v>
      </c>
      <c r="DD802">
        <v>0</v>
      </c>
      <c r="DE802">
        <v>0</v>
      </c>
      <c r="DF802">
        <v>0</v>
      </c>
      <c r="DG802">
        <v>0</v>
      </c>
      <c r="DH802">
        <v>0</v>
      </c>
      <c r="DI802">
        <v>0</v>
      </c>
      <c r="DJ802">
        <v>0</v>
      </c>
      <c r="DK802">
        <v>0</v>
      </c>
      <c r="DL802">
        <v>0</v>
      </c>
      <c r="DM802">
        <v>0</v>
      </c>
      <c r="DN802">
        <v>0</v>
      </c>
      <c r="DO802">
        <v>0</v>
      </c>
      <c r="DP802">
        <v>0</v>
      </c>
      <c r="DQ802">
        <v>0</v>
      </c>
      <c r="DR802">
        <v>0</v>
      </c>
      <c r="DS802">
        <v>0</v>
      </c>
      <c r="DT802">
        <v>0</v>
      </c>
      <c r="DU802">
        <v>0</v>
      </c>
      <c r="DV802">
        <v>0</v>
      </c>
      <c r="DW802">
        <v>0</v>
      </c>
      <c r="DX802">
        <v>0</v>
      </c>
      <c r="DY802">
        <v>0</v>
      </c>
      <c r="DZ802">
        <v>0</v>
      </c>
      <c r="EA802">
        <v>0</v>
      </c>
      <c r="EB802">
        <v>0</v>
      </c>
      <c r="EC802">
        <v>0</v>
      </c>
      <c r="EE802" s="659"/>
      <c r="EF802" t="s">
        <v>1348</v>
      </c>
      <c r="EG802">
        <v>2</v>
      </c>
      <c r="EH802">
        <v>44</v>
      </c>
      <c r="EI802" s="216" t="str">
        <f t="shared" si="16"/>
        <v>LTQ100244</v>
      </c>
      <c r="EJ802">
        <v>0</v>
      </c>
      <c r="EK802">
        <v>0</v>
      </c>
      <c r="EL802">
        <v>0</v>
      </c>
      <c r="EM802">
        <v>0</v>
      </c>
      <c r="EN802">
        <v>0</v>
      </c>
      <c r="EO802">
        <v>0</v>
      </c>
      <c r="EP802">
        <v>0</v>
      </c>
      <c r="EQ802">
        <v>0</v>
      </c>
      <c r="ER802">
        <v>0</v>
      </c>
      <c r="ES802">
        <v>0</v>
      </c>
      <c r="ET802">
        <v>0</v>
      </c>
      <c r="EU802">
        <v>0</v>
      </c>
      <c r="EV802">
        <v>0</v>
      </c>
      <c r="EW802">
        <v>0</v>
      </c>
      <c r="EX802">
        <v>0</v>
      </c>
      <c r="EY802">
        <v>0</v>
      </c>
      <c r="EZ802">
        <v>0</v>
      </c>
      <c r="FA802">
        <v>0</v>
      </c>
      <c r="FB802">
        <v>0</v>
      </c>
      <c r="FC802">
        <v>0</v>
      </c>
      <c r="FD802">
        <v>0</v>
      </c>
      <c r="FE802">
        <v>0</v>
      </c>
      <c r="FF802">
        <v>0</v>
      </c>
      <c r="FG802">
        <v>0</v>
      </c>
      <c r="FH802">
        <v>0</v>
      </c>
      <c r="FI802">
        <v>0</v>
      </c>
      <c r="FJ802">
        <v>0</v>
      </c>
      <c r="FK802">
        <v>0</v>
      </c>
      <c r="FL802">
        <v>0</v>
      </c>
      <c r="FM802">
        <v>0</v>
      </c>
      <c r="FN802">
        <v>0</v>
      </c>
      <c r="FO802">
        <v>0</v>
      </c>
      <c r="FP802">
        <v>0</v>
      </c>
      <c r="FQ802">
        <v>0</v>
      </c>
      <c r="FR802">
        <v>0</v>
      </c>
      <c r="FS802">
        <v>0</v>
      </c>
      <c r="FT802">
        <v>0</v>
      </c>
      <c r="FU802">
        <v>0</v>
      </c>
      <c r="FV802">
        <v>0</v>
      </c>
      <c r="FW802">
        <v>0</v>
      </c>
      <c r="FX802">
        <v>0</v>
      </c>
      <c r="FY802">
        <v>0</v>
      </c>
      <c r="FZ802">
        <v>0</v>
      </c>
      <c r="GA802">
        <v>0</v>
      </c>
      <c r="GB802">
        <v>0</v>
      </c>
      <c r="GC802">
        <v>0</v>
      </c>
      <c r="GD802">
        <v>0</v>
      </c>
      <c r="GE802">
        <v>0</v>
      </c>
      <c r="GF802">
        <v>0</v>
      </c>
      <c r="GG802">
        <v>0</v>
      </c>
      <c r="GH802">
        <v>0</v>
      </c>
      <c r="GI802">
        <v>0</v>
      </c>
      <c r="GJ802">
        <v>0</v>
      </c>
      <c r="GK802">
        <v>0</v>
      </c>
      <c r="GL802">
        <v>0</v>
      </c>
      <c r="GM802">
        <v>877098</v>
      </c>
      <c r="GN802">
        <v>0</v>
      </c>
      <c r="GO802">
        <v>0</v>
      </c>
      <c r="GP802">
        <v>0</v>
      </c>
      <c r="GQ802">
        <v>0</v>
      </c>
      <c r="GR802">
        <v>0</v>
      </c>
      <c r="GS802">
        <v>0</v>
      </c>
      <c r="GT802">
        <v>0</v>
      </c>
      <c r="GU802">
        <v>0</v>
      </c>
      <c r="GV802">
        <v>0</v>
      </c>
      <c r="GW802">
        <v>0</v>
      </c>
      <c r="GX802">
        <v>0</v>
      </c>
      <c r="GY802">
        <v>0</v>
      </c>
      <c r="GZ802">
        <v>0</v>
      </c>
      <c r="HA802">
        <v>0</v>
      </c>
      <c r="HB802">
        <v>0</v>
      </c>
      <c r="HC802">
        <v>0</v>
      </c>
      <c r="HD802">
        <v>0</v>
      </c>
      <c r="HE802">
        <v>0</v>
      </c>
      <c r="HF802">
        <v>0</v>
      </c>
      <c r="HG802">
        <v>0</v>
      </c>
      <c r="HH802">
        <v>0</v>
      </c>
      <c r="HI802">
        <v>0</v>
      </c>
      <c r="HJ802">
        <v>0</v>
      </c>
      <c r="HK802">
        <v>0</v>
      </c>
      <c r="HL802">
        <v>0</v>
      </c>
      <c r="HM802">
        <v>0</v>
      </c>
      <c r="HN802">
        <v>0</v>
      </c>
      <c r="HO802">
        <v>0</v>
      </c>
      <c r="HP802">
        <v>0</v>
      </c>
      <c r="HQ802">
        <v>0</v>
      </c>
      <c r="HR802">
        <v>0</v>
      </c>
      <c r="HS802">
        <v>0</v>
      </c>
      <c r="HT802">
        <v>0</v>
      </c>
      <c r="HU802">
        <v>0</v>
      </c>
      <c r="HV802">
        <v>0</v>
      </c>
      <c r="HW802">
        <v>0</v>
      </c>
      <c r="HX802">
        <v>0</v>
      </c>
      <c r="HY802">
        <v>0</v>
      </c>
      <c r="HZ802">
        <v>0</v>
      </c>
      <c r="IA802">
        <v>0</v>
      </c>
      <c r="IB802">
        <v>0</v>
      </c>
      <c r="IC802">
        <v>0</v>
      </c>
      <c r="ID802">
        <v>0</v>
      </c>
      <c r="IE802">
        <v>0</v>
      </c>
      <c r="IF802">
        <v>0</v>
      </c>
      <c r="IG802">
        <v>0</v>
      </c>
      <c r="IH802">
        <v>0</v>
      </c>
      <c r="II802">
        <v>0</v>
      </c>
      <c r="IJ802">
        <v>0</v>
      </c>
      <c r="IK802">
        <v>0</v>
      </c>
      <c r="IL802">
        <v>0</v>
      </c>
      <c r="IM802">
        <v>0</v>
      </c>
      <c r="IN802">
        <v>0</v>
      </c>
      <c r="IO802">
        <v>0</v>
      </c>
      <c r="IP802">
        <v>0</v>
      </c>
    </row>
    <row r="803" spans="18:250" ht="16.5" hidden="1" customHeight="1">
      <c r="R803" s="659"/>
      <c r="S803" t="s">
        <v>1348</v>
      </c>
      <c r="T803">
        <v>2</v>
      </c>
      <c r="U803">
        <v>45</v>
      </c>
      <c r="V803" s="214" t="str">
        <f t="shared" si="15"/>
        <v>LTQ100245</v>
      </c>
      <c r="W803">
        <v>90729</v>
      </c>
      <c r="X803">
        <v>181458</v>
      </c>
      <c r="Y803">
        <v>272187</v>
      </c>
      <c r="Z803">
        <v>362916</v>
      </c>
      <c r="AA803">
        <v>453645</v>
      </c>
      <c r="AB803">
        <v>544374</v>
      </c>
      <c r="AC803">
        <v>635103</v>
      </c>
      <c r="AD803">
        <v>725832</v>
      </c>
      <c r="AE803">
        <v>816561</v>
      </c>
      <c r="AF803">
        <v>907290</v>
      </c>
      <c r="AG803">
        <v>907290</v>
      </c>
      <c r="AH803">
        <v>907290</v>
      </c>
      <c r="AI803">
        <v>907290</v>
      </c>
      <c r="AJ803">
        <v>907290</v>
      </c>
      <c r="AK803">
        <v>907290</v>
      </c>
      <c r="AL803">
        <v>907290</v>
      </c>
      <c r="AM803">
        <v>907290</v>
      </c>
      <c r="AN803">
        <v>907290</v>
      </c>
      <c r="AO803">
        <v>907290</v>
      </c>
      <c r="AP803">
        <v>907290</v>
      </c>
      <c r="AQ803">
        <v>907290</v>
      </c>
      <c r="AR803">
        <v>907290</v>
      </c>
      <c r="AS803">
        <v>907290</v>
      </c>
      <c r="AT803">
        <v>907290</v>
      </c>
      <c r="AU803">
        <v>907290</v>
      </c>
      <c r="AV803">
        <v>907290</v>
      </c>
      <c r="AW803">
        <v>907290</v>
      </c>
      <c r="AX803">
        <v>907290</v>
      </c>
      <c r="AY803">
        <v>907290</v>
      </c>
      <c r="AZ803">
        <v>907290</v>
      </c>
      <c r="BA803">
        <v>907290</v>
      </c>
      <c r="BB803">
        <v>907290</v>
      </c>
      <c r="BC803">
        <v>907290</v>
      </c>
      <c r="BD803">
        <v>907290</v>
      </c>
      <c r="BE803">
        <v>907290</v>
      </c>
      <c r="BF803">
        <v>907290</v>
      </c>
      <c r="BG803">
        <v>907290</v>
      </c>
      <c r="BH803">
        <v>907290</v>
      </c>
      <c r="BI803">
        <v>907290</v>
      </c>
      <c r="BJ803">
        <v>907290</v>
      </c>
      <c r="BK803">
        <v>907290</v>
      </c>
      <c r="BL803">
        <v>907290</v>
      </c>
      <c r="BM803">
        <v>907290</v>
      </c>
      <c r="BN803">
        <v>907290</v>
      </c>
      <c r="BO803">
        <v>907290</v>
      </c>
      <c r="BP803">
        <v>907290</v>
      </c>
      <c r="BQ803">
        <v>907290</v>
      </c>
      <c r="BR803">
        <v>907290</v>
      </c>
      <c r="BS803">
        <v>907290</v>
      </c>
      <c r="BT803">
        <v>907290</v>
      </c>
      <c r="BU803">
        <v>907290</v>
      </c>
      <c r="BV803">
        <v>907290</v>
      </c>
      <c r="BW803">
        <v>907290</v>
      </c>
      <c r="BX803">
        <v>907290</v>
      </c>
      <c r="BY803">
        <v>907290</v>
      </c>
      <c r="BZ803">
        <v>0</v>
      </c>
      <c r="CA803">
        <v>0</v>
      </c>
      <c r="CB803">
        <v>0</v>
      </c>
      <c r="CC803">
        <v>0</v>
      </c>
      <c r="CD803">
        <v>0</v>
      </c>
      <c r="CE803">
        <v>0</v>
      </c>
      <c r="CF803">
        <v>0</v>
      </c>
      <c r="CG803">
        <v>0</v>
      </c>
      <c r="CH803">
        <v>0</v>
      </c>
      <c r="CI803">
        <v>0</v>
      </c>
      <c r="CJ803">
        <v>0</v>
      </c>
      <c r="CK803">
        <v>0</v>
      </c>
      <c r="CL803">
        <v>0</v>
      </c>
      <c r="CM803">
        <v>0</v>
      </c>
      <c r="CN803">
        <v>0</v>
      </c>
      <c r="CO803">
        <v>0</v>
      </c>
      <c r="CP803">
        <v>0</v>
      </c>
      <c r="CQ803">
        <v>0</v>
      </c>
      <c r="CR803">
        <v>0</v>
      </c>
      <c r="CS803">
        <v>0</v>
      </c>
      <c r="CT803">
        <v>0</v>
      </c>
      <c r="CU803">
        <v>0</v>
      </c>
      <c r="CV803">
        <v>0</v>
      </c>
      <c r="CW803">
        <v>0</v>
      </c>
      <c r="CX803">
        <v>0</v>
      </c>
      <c r="CY803">
        <v>0</v>
      </c>
      <c r="CZ803">
        <v>0</v>
      </c>
      <c r="DA803">
        <v>0</v>
      </c>
      <c r="DB803">
        <v>0</v>
      </c>
      <c r="DC803">
        <v>0</v>
      </c>
      <c r="DD803">
        <v>0</v>
      </c>
      <c r="DE803">
        <v>0</v>
      </c>
      <c r="DF803">
        <v>0</v>
      </c>
      <c r="DG803">
        <v>0</v>
      </c>
      <c r="DH803">
        <v>0</v>
      </c>
      <c r="DI803">
        <v>0</v>
      </c>
      <c r="DJ803">
        <v>0</v>
      </c>
      <c r="DK803">
        <v>0</v>
      </c>
      <c r="DL803">
        <v>0</v>
      </c>
      <c r="DM803">
        <v>0</v>
      </c>
      <c r="DN803">
        <v>0</v>
      </c>
      <c r="DO803">
        <v>0</v>
      </c>
      <c r="DP803">
        <v>0</v>
      </c>
      <c r="DQ803">
        <v>0</v>
      </c>
      <c r="DR803">
        <v>0</v>
      </c>
      <c r="DS803">
        <v>0</v>
      </c>
      <c r="DT803">
        <v>0</v>
      </c>
      <c r="DU803">
        <v>0</v>
      </c>
      <c r="DV803">
        <v>0</v>
      </c>
      <c r="DW803">
        <v>0</v>
      </c>
      <c r="DX803">
        <v>0</v>
      </c>
      <c r="DY803">
        <v>0</v>
      </c>
      <c r="DZ803">
        <v>0</v>
      </c>
      <c r="EA803">
        <v>0</v>
      </c>
      <c r="EB803">
        <v>0</v>
      </c>
      <c r="EC803">
        <v>0</v>
      </c>
      <c r="EE803" s="659"/>
      <c r="EF803" t="s">
        <v>1348</v>
      </c>
      <c r="EG803">
        <v>2</v>
      </c>
      <c r="EH803">
        <v>45</v>
      </c>
      <c r="EI803" s="216" t="str">
        <f t="shared" si="16"/>
        <v>LTQ100245</v>
      </c>
      <c r="EJ803">
        <v>0</v>
      </c>
      <c r="EK803">
        <v>0</v>
      </c>
      <c r="EL803">
        <v>0</v>
      </c>
      <c r="EM803">
        <v>0</v>
      </c>
      <c r="EN803">
        <v>0</v>
      </c>
      <c r="EO803">
        <v>0</v>
      </c>
      <c r="EP803">
        <v>0</v>
      </c>
      <c r="EQ803">
        <v>0</v>
      </c>
      <c r="ER803">
        <v>0</v>
      </c>
      <c r="ES803">
        <v>0</v>
      </c>
      <c r="ET803">
        <v>0</v>
      </c>
      <c r="EU803">
        <v>0</v>
      </c>
      <c r="EV803">
        <v>0</v>
      </c>
      <c r="EW803">
        <v>0</v>
      </c>
      <c r="EX803">
        <v>0</v>
      </c>
      <c r="EY803">
        <v>0</v>
      </c>
      <c r="EZ803">
        <v>0</v>
      </c>
      <c r="FA803">
        <v>0</v>
      </c>
      <c r="FB803">
        <v>0</v>
      </c>
      <c r="FC803">
        <v>0</v>
      </c>
      <c r="FD803">
        <v>0</v>
      </c>
      <c r="FE803">
        <v>0</v>
      </c>
      <c r="FF803">
        <v>0</v>
      </c>
      <c r="FG803">
        <v>0</v>
      </c>
      <c r="FH803">
        <v>0</v>
      </c>
      <c r="FI803">
        <v>0</v>
      </c>
      <c r="FJ803">
        <v>0</v>
      </c>
      <c r="FK803">
        <v>0</v>
      </c>
      <c r="FL803">
        <v>0</v>
      </c>
      <c r="FM803">
        <v>0</v>
      </c>
      <c r="FN803">
        <v>0</v>
      </c>
      <c r="FO803">
        <v>0</v>
      </c>
      <c r="FP803">
        <v>0</v>
      </c>
      <c r="FQ803">
        <v>0</v>
      </c>
      <c r="FR803">
        <v>0</v>
      </c>
      <c r="FS803">
        <v>0</v>
      </c>
      <c r="FT803">
        <v>0</v>
      </c>
      <c r="FU803">
        <v>0</v>
      </c>
      <c r="FV803">
        <v>0</v>
      </c>
      <c r="FW803">
        <v>0</v>
      </c>
      <c r="FX803">
        <v>0</v>
      </c>
      <c r="FY803">
        <v>0</v>
      </c>
      <c r="FZ803">
        <v>0</v>
      </c>
      <c r="GA803">
        <v>0</v>
      </c>
      <c r="GB803">
        <v>0</v>
      </c>
      <c r="GC803">
        <v>0</v>
      </c>
      <c r="GD803">
        <v>0</v>
      </c>
      <c r="GE803">
        <v>0</v>
      </c>
      <c r="GF803">
        <v>0</v>
      </c>
      <c r="GG803">
        <v>0</v>
      </c>
      <c r="GH803">
        <v>0</v>
      </c>
      <c r="GI803">
        <v>0</v>
      </c>
      <c r="GJ803">
        <v>0</v>
      </c>
      <c r="GK803">
        <v>0</v>
      </c>
      <c r="GL803">
        <v>907290</v>
      </c>
      <c r="GM803">
        <v>0</v>
      </c>
      <c r="GN803">
        <v>0</v>
      </c>
      <c r="GO803">
        <v>0</v>
      </c>
      <c r="GP803">
        <v>0</v>
      </c>
      <c r="GQ803">
        <v>0</v>
      </c>
      <c r="GR803">
        <v>0</v>
      </c>
      <c r="GS803">
        <v>0</v>
      </c>
      <c r="GT803">
        <v>0</v>
      </c>
      <c r="GU803">
        <v>0</v>
      </c>
      <c r="GV803">
        <v>0</v>
      </c>
      <c r="GW803">
        <v>0</v>
      </c>
      <c r="GX803">
        <v>0</v>
      </c>
      <c r="GY803">
        <v>0</v>
      </c>
      <c r="GZ803">
        <v>0</v>
      </c>
      <c r="HA803">
        <v>0</v>
      </c>
      <c r="HB803">
        <v>0</v>
      </c>
      <c r="HC803">
        <v>0</v>
      </c>
      <c r="HD803">
        <v>0</v>
      </c>
      <c r="HE803">
        <v>0</v>
      </c>
      <c r="HF803">
        <v>0</v>
      </c>
      <c r="HG803">
        <v>0</v>
      </c>
      <c r="HH803">
        <v>0</v>
      </c>
      <c r="HI803">
        <v>0</v>
      </c>
      <c r="HJ803">
        <v>0</v>
      </c>
      <c r="HK803">
        <v>0</v>
      </c>
      <c r="HL803">
        <v>0</v>
      </c>
      <c r="HM803">
        <v>0</v>
      </c>
      <c r="HN803">
        <v>0</v>
      </c>
      <c r="HO803">
        <v>0</v>
      </c>
      <c r="HP803">
        <v>0</v>
      </c>
      <c r="HQ803">
        <v>0</v>
      </c>
      <c r="HR803">
        <v>0</v>
      </c>
      <c r="HS803">
        <v>0</v>
      </c>
      <c r="HT803">
        <v>0</v>
      </c>
      <c r="HU803">
        <v>0</v>
      </c>
      <c r="HV803">
        <v>0</v>
      </c>
      <c r="HW803">
        <v>0</v>
      </c>
      <c r="HX803">
        <v>0</v>
      </c>
      <c r="HY803">
        <v>0</v>
      </c>
      <c r="HZ803">
        <v>0</v>
      </c>
      <c r="IA803">
        <v>0</v>
      </c>
      <c r="IB803">
        <v>0</v>
      </c>
      <c r="IC803">
        <v>0</v>
      </c>
      <c r="ID803">
        <v>0</v>
      </c>
      <c r="IE803">
        <v>0</v>
      </c>
      <c r="IF803">
        <v>0</v>
      </c>
      <c r="IG803">
        <v>0</v>
      </c>
      <c r="IH803">
        <v>0</v>
      </c>
      <c r="II803">
        <v>0</v>
      </c>
      <c r="IJ803">
        <v>0</v>
      </c>
      <c r="IK803">
        <v>0</v>
      </c>
      <c r="IL803">
        <v>0</v>
      </c>
      <c r="IM803">
        <v>0</v>
      </c>
      <c r="IN803">
        <v>0</v>
      </c>
      <c r="IO803">
        <v>0</v>
      </c>
      <c r="IP803">
        <v>0</v>
      </c>
    </row>
    <row r="804" spans="18:250" ht="16.5" hidden="1" customHeight="1">
      <c r="R804" s="659"/>
      <c r="S804" t="s">
        <v>1348</v>
      </c>
      <c r="T804">
        <v>2</v>
      </c>
      <c r="U804">
        <v>46</v>
      </c>
      <c r="V804" s="214" t="str">
        <f t="shared" si="15"/>
        <v>LTQ100246</v>
      </c>
      <c r="W804">
        <v>93523.8</v>
      </c>
      <c r="X804">
        <v>187047.6</v>
      </c>
      <c r="Y804">
        <v>280571.40000000002</v>
      </c>
      <c r="Z804">
        <v>374095.2</v>
      </c>
      <c r="AA804">
        <v>467619</v>
      </c>
      <c r="AB804">
        <v>561142.80000000005</v>
      </c>
      <c r="AC804">
        <v>654666.6</v>
      </c>
      <c r="AD804">
        <v>748190.4</v>
      </c>
      <c r="AE804">
        <v>841714.2</v>
      </c>
      <c r="AF804">
        <v>935238</v>
      </c>
      <c r="AG804">
        <v>935238</v>
      </c>
      <c r="AH804">
        <v>935238</v>
      </c>
      <c r="AI804">
        <v>935238</v>
      </c>
      <c r="AJ804">
        <v>935238</v>
      </c>
      <c r="AK804">
        <v>935238</v>
      </c>
      <c r="AL804">
        <v>935238</v>
      </c>
      <c r="AM804">
        <v>935238</v>
      </c>
      <c r="AN804">
        <v>935238</v>
      </c>
      <c r="AO804">
        <v>935238</v>
      </c>
      <c r="AP804">
        <v>935238</v>
      </c>
      <c r="AQ804">
        <v>935238</v>
      </c>
      <c r="AR804">
        <v>935238</v>
      </c>
      <c r="AS804">
        <v>935238</v>
      </c>
      <c r="AT804">
        <v>935238</v>
      </c>
      <c r="AU804">
        <v>935238</v>
      </c>
      <c r="AV804">
        <v>935238</v>
      </c>
      <c r="AW804">
        <v>935238</v>
      </c>
      <c r="AX804">
        <v>935238</v>
      </c>
      <c r="AY804">
        <v>935238</v>
      </c>
      <c r="AZ804">
        <v>935238</v>
      </c>
      <c r="BA804">
        <v>935238</v>
      </c>
      <c r="BB804">
        <v>935238</v>
      </c>
      <c r="BC804">
        <v>935238</v>
      </c>
      <c r="BD804">
        <v>935238</v>
      </c>
      <c r="BE804">
        <v>935238</v>
      </c>
      <c r="BF804">
        <v>935238</v>
      </c>
      <c r="BG804">
        <v>935238</v>
      </c>
      <c r="BH804">
        <v>935238</v>
      </c>
      <c r="BI804">
        <v>935238</v>
      </c>
      <c r="BJ804">
        <v>935238</v>
      </c>
      <c r="BK804">
        <v>935238</v>
      </c>
      <c r="BL804">
        <v>935238</v>
      </c>
      <c r="BM804">
        <v>935238</v>
      </c>
      <c r="BN804">
        <v>935238</v>
      </c>
      <c r="BO804">
        <v>935238</v>
      </c>
      <c r="BP804">
        <v>935238</v>
      </c>
      <c r="BQ804">
        <v>935238</v>
      </c>
      <c r="BR804">
        <v>935238</v>
      </c>
      <c r="BS804">
        <v>935238</v>
      </c>
      <c r="BT804">
        <v>935238</v>
      </c>
      <c r="BU804">
        <v>935238</v>
      </c>
      <c r="BV804">
        <v>935238</v>
      </c>
      <c r="BW804">
        <v>935238</v>
      </c>
      <c r="BX804">
        <v>935238</v>
      </c>
      <c r="BY804">
        <v>0</v>
      </c>
      <c r="BZ804">
        <v>0</v>
      </c>
      <c r="CA804">
        <v>0</v>
      </c>
      <c r="CB804">
        <v>0</v>
      </c>
      <c r="CC804">
        <v>0</v>
      </c>
      <c r="CD804">
        <v>0</v>
      </c>
      <c r="CE804">
        <v>0</v>
      </c>
      <c r="CF804">
        <v>0</v>
      </c>
      <c r="CG804">
        <v>0</v>
      </c>
      <c r="CH804">
        <v>0</v>
      </c>
      <c r="CI804">
        <v>0</v>
      </c>
      <c r="CJ804">
        <v>0</v>
      </c>
      <c r="CK804">
        <v>0</v>
      </c>
      <c r="CL804">
        <v>0</v>
      </c>
      <c r="CM804">
        <v>0</v>
      </c>
      <c r="CN804">
        <v>0</v>
      </c>
      <c r="CO804">
        <v>0</v>
      </c>
      <c r="CP804">
        <v>0</v>
      </c>
      <c r="CQ804">
        <v>0</v>
      </c>
      <c r="CR804">
        <v>0</v>
      </c>
      <c r="CS804">
        <v>0</v>
      </c>
      <c r="CT804">
        <v>0</v>
      </c>
      <c r="CU804">
        <v>0</v>
      </c>
      <c r="CV804">
        <v>0</v>
      </c>
      <c r="CW804">
        <v>0</v>
      </c>
      <c r="CX804">
        <v>0</v>
      </c>
      <c r="CY804">
        <v>0</v>
      </c>
      <c r="CZ804">
        <v>0</v>
      </c>
      <c r="DA804">
        <v>0</v>
      </c>
      <c r="DB804">
        <v>0</v>
      </c>
      <c r="DC804">
        <v>0</v>
      </c>
      <c r="DD804">
        <v>0</v>
      </c>
      <c r="DE804">
        <v>0</v>
      </c>
      <c r="DF804">
        <v>0</v>
      </c>
      <c r="DG804">
        <v>0</v>
      </c>
      <c r="DH804">
        <v>0</v>
      </c>
      <c r="DI804">
        <v>0</v>
      </c>
      <c r="DJ804">
        <v>0</v>
      </c>
      <c r="DK804">
        <v>0</v>
      </c>
      <c r="DL804">
        <v>0</v>
      </c>
      <c r="DM804">
        <v>0</v>
      </c>
      <c r="DN804">
        <v>0</v>
      </c>
      <c r="DO804">
        <v>0</v>
      </c>
      <c r="DP804">
        <v>0</v>
      </c>
      <c r="DQ804">
        <v>0</v>
      </c>
      <c r="DR804">
        <v>0</v>
      </c>
      <c r="DS804">
        <v>0</v>
      </c>
      <c r="DT804">
        <v>0</v>
      </c>
      <c r="DU804">
        <v>0</v>
      </c>
      <c r="DV804">
        <v>0</v>
      </c>
      <c r="DW804">
        <v>0</v>
      </c>
      <c r="DX804">
        <v>0</v>
      </c>
      <c r="DY804">
        <v>0</v>
      </c>
      <c r="DZ804">
        <v>0</v>
      </c>
      <c r="EA804">
        <v>0</v>
      </c>
      <c r="EB804">
        <v>0</v>
      </c>
      <c r="EC804">
        <v>0</v>
      </c>
      <c r="EE804" s="659"/>
      <c r="EF804" t="s">
        <v>1348</v>
      </c>
      <c r="EG804">
        <v>2</v>
      </c>
      <c r="EH804">
        <v>46</v>
      </c>
      <c r="EI804" s="216" t="str">
        <f t="shared" si="16"/>
        <v>LTQ100246</v>
      </c>
      <c r="EJ804">
        <v>0</v>
      </c>
      <c r="EK804">
        <v>0</v>
      </c>
      <c r="EL804">
        <v>0</v>
      </c>
      <c r="EM804">
        <v>0</v>
      </c>
      <c r="EN804">
        <v>0</v>
      </c>
      <c r="EO804">
        <v>0</v>
      </c>
      <c r="EP804">
        <v>0</v>
      </c>
      <c r="EQ804">
        <v>0</v>
      </c>
      <c r="ER804">
        <v>0</v>
      </c>
      <c r="ES804">
        <v>0</v>
      </c>
      <c r="ET804">
        <v>0</v>
      </c>
      <c r="EU804">
        <v>0</v>
      </c>
      <c r="EV804">
        <v>0</v>
      </c>
      <c r="EW804">
        <v>0</v>
      </c>
      <c r="EX804">
        <v>0</v>
      </c>
      <c r="EY804">
        <v>0</v>
      </c>
      <c r="EZ804">
        <v>0</v>
      </c>
      <c r="FA804">
        <v>0</v>
      </c>
      <c r="FB804">
        <v>0</v>
      </c>
      <c r="FC804">
        <v>0</v>
      </c>
      <c r="FD804">
        <v>0</v>
      </c>
      <c r="FE804">
        <v>0</v>
      </c>
      <c r="FF804">
        <v>0</v>
      </c>
      <c r="FG804">
        <v>0</v>
      </c>
      <c r="FH804">
        <v>0</v>
      </c>
      <c r="FI804">
        <v>0</v>
      </c>
      <c r="FJ804">
        <v>0</v>
      </c>
      <c r="FK804">
        <v>0</v>
      </c>
      <c r="FL804">
        <v>0</v>
      </c>
      <c r="FM804">
        <v>0</v>
      </c>
      <c r="FN804">
        <v>0</v>
      </c>
      <c r="FO804">
        <v>0</v>
      </c>
      <c r="FP804">
        <v>0</v>
      </c>
      <c r="FQ804">
        <v>0</v>
      </c>
      <c r="FR804">
        <v>0</v>
      </c>
      <c r="FS804">
        <v>0</v>
      </c>
      <c r="FT804">
        <v>0</v>
      </c>
      <c r="FU804">
        <v>0</v>
      </c>
      <c r="FV804">
        <v>0</v>
      </c>
      <c r="FW804">
        <v>0</v>
      </c>
      <c r="FX804">
        <v>0</v>
      </c>
      <c r="FY804">
        <v>0</v>
      </c>
      <c r="FZ804">
        <v>0</v>
      </c>
      <c r="GA804">
        <v>0</v>
      </c>
      <c r="GB804">
        <v>0</v>
      </c>
      <c r="GC804">
        <v>0</v>
      </c>
      <c r="GD804">
        <v>0</v>
      </c>
      <c r="GE804">
        <v>0</v>
      </c>
      <c r="GF804">
        <v>0</v>
      </c>
      <c r="GG804">
        <v>0</v>
      </c>
      <c r="GH804">
        <v>0</v>
      </c>
      <c r="GI804">
        <v>0</v>
      </c>
      <c r="GJ804">
        <v>0</v>
      </c>
      <c r="GK804">
        <v>935238</v>
      </c>
      <c r="GL804">
        <v>0</v>
      </c>
      <c r="GM804">
        <v>0</v>
      </c>
      <c r="GN804">
        <v>0</v>
      </c>
      <c r="GO804">
        <v>0</v>
      </c>
      <c r="GP804">
        <v>0</v>
      </c>
      <c r="GQ804">
        <v>0</v>
      </c>
      <c r="GR804">
        <v>0</v>
      </c>
      <c r="GS804">
        <v>0</v>
      </c>
      <c r="GT804">
        <v>0</v>
      </c>
      <c r="GU804">
        <v>0</v>
      </c>
      <c r="GV804">
        <v>0</v>
      </c>
      <c r="GW804">
        <v>0</v>
      </c>
      <c r="GX804">
        <v>0</v>
      </c>
      <c r="GY804">
        <v>0</v>
      </c>
      <c r="GZ804">
        <v>0</v>
      </c>
      <c r="HA804">
        <v>0</v>
      </c>
      <c r="HB804">
        <v>0</v>
      </c>
      <c r="HC804">
        <v>0</v>
      </c>
      <c r="HD804">
        <v>0</v>
      </c>
      <c r="HE804">
        <v>0</v>
      </c>
      <c r="HF804">
        <v>0</v>
      </c>
      <c r="HG804">
        <v>0</v>
      </c>
      <c r="HH804">
        <v>0</v>
      </c>
      <c r="HI804">
        <v>0</v>
      </c>
      <c r="HJ804">
        <v>0</v>
      </c>
      <c r="HK804">
        <v>0</v>
      </c>
      <c r="HL804">
        <v>0</v>
      </c>
      <c r="HM804">
        <v>0</v>
      </c>
      <c r="HN804">
        <v>0</v>
      </c>
      <c r="HO804">
        <v>0</v>
      </c>
      <c r="HP804">
        <v>0</v>
      </c>
      <c r="HQ804">
        <v>0</v>
      </c>
      <c r="HR804">
        <v>0</v>
      </c>
      <c r="HS804">
        <v>0</v>
      </c>
      <c r="HT804">
        <v>0</v>
      </c>
      <c r="HU804">
        <v>0</v>
      </c>
      <c r="HV804">
        <v>0</v>
      </c>
      <c r="HW804">
        <v>0</v>
      </c>
      <c r="HX804">
        <v>0</v>
      </c>
      <c r="HY804">
        <v>0</v>
      </c>
      <c r="HZ804">
        <v>0</v>
      </c>
      <c r="IA804">
        <v>0</v>
      </c>
      <c r="IB804">
        <v>0</v>
      </c>
      <c r="IC804">
        <v>0</v>
      </c>
      <c r="ID804">
        <v>0</v>
      </c>
      <c r="IE804">
        <v>0</v>
      </c>
      <c r="IF804">
        <v>0</v>
      </c>
      <c r="IG804">
        <v>0</v>
      </c>
      <c r="IH804">
        <v>0</v>
      </c>
      <c r="II804">
        <v>0</v>
      </c>
      <c r="IJ804">
        <v>0</v>
      </c>
      <c r="IK804">
        <v>0</v>
      </c>
      <c r="IL804">
        <v>0</v>
      </c>
      <c r="IM804">
        <v>0</v>
      </c>
      <c r="IN804">
        <v>0</v>
      </c>
      <c r="IO804">
        <v>0</v>
      </c>
      <c r="IP804">
        <v>0</v>
      </c>
    </row>
    <row r="805" spans="18:250" ht="16.5" hidden="1" customHeight="1">
      <c r="R805" s="659"/>
      <c r="S805" t="s">
        <v>1348</v>
      </c>
      <c r="T805">
        <v>2</v>
      </c>
      <c r="U805">
        <v>47</v>
      </c>
      <c r="V805" s="214" t="str">
        <f t="shared" si="15"/>
        <v>LTQ100247</v>
      </c>
      <c r="W805">
        <v>96645</v>
      </c>
      <c r="X805">
        <v>193290</v>
      </c>
      <c r="Y805">
        <v>289935</v>
      </c>
      <c r="Z805">
        <v>386580</v>
      </c>
      <c r="AA805">
        <v>483225</v>
      </c>
      <c r="AB805">
        <v>579870</v>
      </c>
      <c r="AC805">
        <v>676515</v>
      </c>
      <c r="AD805">
        <v>773160</v>
      </c>
      <c r="AE805">
        <v>869805</v>
      </c>
      <c r="AF805">
        <v>966450</v>
      </c>
      <c r="AG805">
        <v>966450</v>
      </c>
      <c r="AH805">
        <v>966450</v>
      </c>
      <c r="AI805">
        <v>966450</v>
      </c>
      <c r="AJ805">
        <v>966450</v>
      </c>
      <c r="AK805">
        <v>966450</v>
      </c>
      <c r="AL805">
        <v>966450</v>
      </c>
      <c r="AM805">
        <v>966450</v>
      </c>
      <c r="AN805">
        <v>966450</v>
      </c>
      <c r="AO805">
        <v>966450</v>
      </c>
      <c r="AP805">
        <v>966450</v>
      </c>
      <c r="AQ805">
        <v>966450</v>
      </c>
      <c r="AR805">
        <v>966450</v>
      </c>
      <c r="AS805">
        <v>966450</v>
      </c>
      <c r="AT805">
        <v>966450</v>
      </c>
      <c r="AU805">
        <v>966450</v>
      </c>
      <c r="AV805">
        <v>966450</v>
      </c>
      <c r="AW805">
        <v>966450</v>
      </c>
      <c r="AX805">
        <v>966450</v>
      </c>
      <c r="AY805">
        <v>966450</v>
      </c>
      <c r="AZ805">
        <v>966450</v>
      </c>
      <c r="BA805">
        <v>966450</v>
      </c>
      <c r="BB805">
        <v>966450</v>
      </c>
      <c r="BC805">
        <v>966450</v>
      </c>
      <c r="BD805">
        <v>966450</v>
      </c>
      <c r="BE805">
        <v>966450</v>
      </c>
      <c r="BF805">
        <v>966450</v>
      </c>
      <c r="BG805">
        <v>966450</v>
      </c>
      <c r="BH805">
        <v>966450</v>
      </c>
      <c r="BI805">
        <v>966450</v>
      </c>
      <c r="BJ805">
        <v>966450</v>
      </c>
      <c r="BK805">
        <v>966450</v>
      </c>
      <c r="BL805">
        <v>966450</v>
      </c>
      <c r="BM805">
        <v>966450</v>
      </c>
      <c r="BN805">
        <v>966450</v>
      </c>
      <c r="BO805">
        <v>966450</v>
      </c>
      <c r="BP805">
        <v>966450</v>
      </c>
      <c r="BQ805">
        <v>966450</v>
      </c>
      <c r="BR805">
        <v>966450</v>
      </c>
      <c r="BS805">
        <v>966450</v>
      </c>
      <c r="BT805">
        <v>966450</v>
      </c>
      <c r="BU805">
        <v>966450</v>
      </c>
      <c r="BV805">
        <v>966450</v>
      </c>
      <c r="BW805">
        <v>966450</v>
      </c>
      <c r="BX805">
        <v>0</v>
      </c>
      <c r="BY805">
        <v>0</v>
      </c>
      <c r="BZ805">
        <v>0</v>
      </c>
      <c r="CA805">
        <v>0</v>
      </c>
      <c r="CB805">
        <v>0</v>
      </c>
      <c r="CC805">
        <v>0</v>
      </c>
      <c r="CD805">
        <v>0</v>
      </c>
      <c r="CE805">
        <v>0</v>
      </c>
      <c r="CF805">
        <v>0</v>
      </c>
      <c r="CG805">
        <v>0</v>
      </c>
      <c r="CH805">
        <v>0</v>
      </c>
      <c r="CI805">
        <v>0</v>
      </c>
      <c r="CJ805">
        <v>0</v>
      </c>
      <c r="CK805">
        <v>0</v>
      </c>
      <c r="CL805">
        <v>0</v>
      </c>
      <c r="CM805">
        <v>0</v>
      </c>
      <c r="CN805">
        <v>0</v>
      </c>
      <c r="CO805">
        <v>0</v>
      </c>
      <c r="CP805">
        <v>0</v>
      </c>
      <c r="CQ805">
        <v>0</v>
      </c>
      <c r="CR805">
        <v>0</v>
      </c>
      <c r="CS805">
        <v>0</v>
      </c>
      <c r="CT805">
        <v>0</v>
      </c>
      <c r="CU805">
        <v>0</v>
      </c>
      <c r="CV805">
        <v>0</v>
      </c>
      <c r="CW805">
        <v>0</v>
      </c>
      <c r="CX805">
        <v>0</v>
      </c>
      <c r="CY805">
        <v>0</v>
      </c>
      <c r="CZ805">
        <v>0</v>
      </c>
      <c r="DA805">
        <v>0</v>
      </c>
      <c r="DB805">
        <v>0</v>
      </c>
      <c r="DC805">
        <v>0</v>
      </c>
      <c r="DD805">
        <v>0</v>
      </c>
      <c r="DE805">
        <v>0</v>
      </c>
      <c r="DF805">
        <v>0</v>
      </c>
      <c r="DG805">
        <v>0</v>
      </c>
      <c r="DH805">
        <v>0</v>
      </c>
      <c r="DI805">
        <v>0</v>
      </c>
      <c r="DJ805">
        <v>0</v>
      </c>
      <c r="DK805">
        <v>0</v>
      </c>
      <c r="DL805">
        <v>0</v>
      </c>
      <c r="DM805">
        <v>0</v>
      </c>
      <c r="DN805">
        <v>0</v>
      </c>
      <c r="DO805">
        <v>0</v>
      </c>
      <c r="DP805">
        <v>0</v>
      </c>
      <c r="DQ805">
        <v>0</v>
      </c>
      <c r="DR805">
        <v>0</v>
      </c>
      <c r="DS805">
        <v>0</v>
      </c>
      <c r="DT805">
        <v>0</v>
      </c>
      <c r="DU805">
        <v>0</v>
      </c>
      <c r="DV805">
        <v>0</v>
      </c>
      <c r="DW805">
        <v>0</v>
      </c>
      <c r="DX805">
        <v>0</v>
      </c>
      <c r="DY805">
        <v>0</v>
      </c>
      <c r="DZ805">
        <v>0</v>
      </c>
      <c r="EA805">
        <v>0</v>
      </c>
      <c r="EB805">
        <v>0</v>
      </c>
      <c r="EC805">
        <v>0</v>
      </c>
      <c r="EE805" s="659"/>
      <c r="EF805" t="s">
        <v>1348</v>
      </c>
      <c r="EG805">
        <v>2</v>
      </c>
      <c r="EH805">
        <v>47</v>
      </c>
      <c r="EI805" s="216" t="str">
        <f t="shared" si="16"/>
        <v>LTQ100247</v>
      </c>
      <c r="EJ805">
        <v>0</v>
      </c>
      <c r="EK805">
        <v>0</v>
      </c>
      <c r="EL805">
        <v>0</v>
      </c>
      <c r="EM805">
        <v>0</v>
      </c>
      <c r="EN805">
        <v>0</v>
      </c>
      <c r="EO805">
        <v>0</v>
      </c>
      <c r="EP805">
        <v>0</v>
      </c>
      <c r="EQ805">
        <v>0</v>
      </c>
      <c r="ER805">
        <v>0</v>
      </c>
      <c r="ES805">
        <v>0</v>
      </c>
      <c r="ET805">
        <v>0</v>
      </c>
      <c r="EU805">
        <v>0</v>
      </c>
      <c r="EV805">
        <v>0</v>
      </c>
      <c r="EW805">
        <v>0</v>
      </c>
      <c r="EX805">
        <v>0</v>
      </c>
      <c r="EY805">
        <v>0</v>
      </c>
      <c r="EZ805">
        <v>0</v>
      </c>
      <c r="FA805">
        <v>0</v>
      </c>
      <c r="FB805">
        <v>0</v>
      </c>
      <c r="FC805">
        <v>0</v>
      </c>
      <c r="FD805">
        <v>0</v>
      </c>
      <c r="FE805">
        <v>0</v>
      </c>
      <c r="FF805">
        <v>0</v>
      </c>
      <c r="FG805">
        <v>0</v>
      </c>
      <c r="FH805">
        <v>0</v>
      </c>
      <c r="FI805">
        <v>0</v>
      </c>
      <c r="FJ805">
        <v>0</v>
      </c>
      <c r="FK805">
        <v>0</v>
      </c>
      <c r="FL805">
        <v>0</v>
      </c>
      <c r="FM805">
        <v>0</v>
      </c>
      <c r="FN805">
        <v>0</v>
      </c>
      <c r="FO805">
        <v>0</v>
      </c>
      <c r="FP805">
        <v>0</v>
      </c>
      <c r="FQ805">
        <v>0</v>
      </c>
      <c r="FR805">
        <v>0</v>
      </c>
      <c r="FS805">
        <v>0</v>
      </c>
      <c r="FT805">
        <v>0</v>
      </c>
      <c r="FU805">
        <v>0</v>
      </c>
      <c r="FV805">
        <v>0</v>
      </c>
      <c r="FW805">
        <v>0</v>
      </c>
      <c r="FX805">
        <v>0</v>
      </c>
      <c r="FY805">
        <v>0</v>
      </c>
      <c r="FZ805">
        <v>0</v>
      </c>
      <c r="GA805">
        <v>0</v>
      </c>
      <c r="GB805">
        <v>0</v>
      </c>
      <c r="GC805">
        <v>0</v>
      </c>
      <c r="GD805">
        <v>0</v>
      </c>
      <c r="GE805">
        <v>0</v>
      </c>
      <c r="GF805">
        <v>0</v>
      </c>
      <c r="GG805">
        <v>0</v>
      </c>
      <c r="GH805">
        <v>0</v>
      </c>
      <c r="GI805">
        <v>0</v>
      </c>
      <c r="GJ805">
        <v>966450</v>
      </c>
      <c r="GK805">
        <v>0</v>
      </c>
      <c r="GL805">
        <v>0</v>
      </c>
      <c r="GM805">
        <v>0</v>
      </c>
      <c r="GN805">
        <v>0</v>
      </c>
      <c r="GO805">
        <v>0</v>
      </c>
      <c r="GP805">
        <v>0</v>
      </c>
      <c r="GQ805">
        <v>0</v>
      </c>
      <c r="GR805">
        <v>0</v>
      </c>
      <c r="GS805">
        <v>0</v>
      </c>
      <c r="GT805">
        <v>0</v>
      </c>
      <c r="GU805">
        <v>0</v>
      </c>
      <c r="GV805">
        <v>0</v>
      </c>
      <c r="GW805">
        <v>0</v>
      </c>
      <c r="GX805">
        <v>0</v>
      </c>
      <c r="GY805">
        <v>0</v>
      </c>
      <c r="GZ805">
        <v>0</v>
      </c>
      <c r="HA805">
        <v>0</v>
      </c>
      <c r="HB805">
        <v>0</v>
      </c>
      <c r="HC805">
        <v>0</v>
      </c>
      <c r="HD805">
        <v>0</v>
      </c>
      <c r="HE805">
        <v>0</v>
      </c>
      <c r="HF805">
        <v>0</v>
      </c>
      <c r="HG805">
        <v>0</v>
      </c>
      <c r="HH805">
        <v>0</v>
      </c>
      <c r="HI805">
        <v>0</v>
      </c>
      <c r="HJ805">
        <v>0</v>
      </c>
      <c r="HK805">
        <v>0</v>
      </c>
      <c r="HL805">
        <v>0</v>
      </c>
      <c r="HM805">
        <v>0</v>
      </c>
      <c r="HN805">
        <v>0</v>
      </c>
      <c r="HO805">
        <v>0</v>
      </c>
      <c r="HP805">
        <v>0</v>
      </c>
      <c r="HQ805">
        <v>0</v>
      </c>
      <c r="HR805">
        <v>0</v>
      </c>
      <c r="HS805">
        <v>0</v>
      </c>
      <c r="HT805">
        <v>0</v>
      </c>
      <c r="HU805">
        <v>0</v>
      </c>
      <c r="HV805">
        <v>0</v>
      </c>
      <c r="HW805">
        <v>0</v>
      </c>
      <c r="HX805">
        <v>0</v>
      </c>
      <c r="HY805">
        <v>0</v>
      </c>
      <c r="HZ805">
        <v>0</v>
      </c>
      <c r="IA805">
        <v>0</v>
      </c>
      <c r="IB805">
        <v>0</v>
      </c>
      <c r="IC805">
        <v>0</v>
      </c>
      <c r="ID805">
        <v>0</v>
      </c>
      <c r="IE805">
        <v>0</v>
      </c>
      <c r="IF805">
        <v>0</v>
      </c>
      <c r="IG805">
        <v>0</v>
      </c>
      <c r="IH805">
        <v>0</v>
      </c>
      <c r="II805">
        <v>0</v>
      </c>
      <c r="IJ805">
        <v>0</v>
      </c>
      <c r="IK805">
        <v>0</v>
      </c>
      <c r="IL805">
        <v>0</v>
      </c>
      <c r="IM805">
        <v>0</v>
      </c>
      <c r="IN805">
        <v>0</v>
      </c>
      <c r="IO805">
        <v>0</v>
      </c>
      <c r="IP805">
        <v>0</v>
      </c>
    </row>
    <row r="806" spans="18:250" ht="16.5" hidden="1" customHeight="1">
      <c r="R806" s="659"/>
      <c r="S806" t="s">
        <v>1348</v>
      </c>
      <c r="T806">
        <v>2</v>
      </c>
      <c r="U806">
        <v>48</v>
      </c>
      <c r="V806" s="214" t="str">
        <f t="shared" si="15"/>
        <v>LTQ100248</v>
      </c>
      <c r="W806">
        <v>99643.8</v>
      </c>
      <c r="X806">
        <v>199287.6</v>
      </c>
      <c r="Y806">
        <v>298931.40000000002</v>
      </c>
      <c r="Z806">
        <v>398575.2</v>
      </c>
      <c r="AA806">
        <v>498219</v>
      </c>
      <c r="AB806">
        <v>597862.80000000005</v>
      </c>
      <c r="AC806">
        <v>697506.6</v>
      </c>
      <c r="AD806">
        <v>797150.4</v>
      </c>
      <c r="AE806">
        <v>896794.2</v>
      </c>
      <c r="AF806">
        <v>996438</v>
      </c>
      <c r="AG806">
        <v>996438</v>
      </c>
      <c r="AH806">
        <v>996438</v>
      </c>
      <c r="AI806">
        <v>996438</v>
      </c>
      <c r="AJ806">
        <v>996438</v>
      </c>
      <c r="AK806">
        <v>996438</v>
      </c>
      <c r="AL806">
        <v>996438</v>
      </c>
      <c r="AM806">
        <v>996438</v>
      </c>
      <c r="AN806">
        <v>996438</v>
      </c>
      <c r="AO806">
        <v>996438</v>
      </c>
      <c r="AP806">
        <v>996438</v>
      </c>
      <c r="AQ806">
        <v>996438</v>
      </c>
      <c r="AR806">
        <v>996438</v>
      </c>
      <c r="AS806">
        <v>996438</v>
      </c>
      <c r="AT806">
        <v>996438</v>
      </c>
      <c r="AU806">
        <v>996438</v>
      </c>
      <c r="AV806">
        <v>996438</v>
      </c>
      <c r="AW806">
        <v>996438</v>
      </c>
      <c r="AX806">
        <v>996438</v>
      </c>
      <c r="AY806">
        <v>996438</v>
      </c>
      <c r="AZ806">
        <v>996438</v>
      </c>
      <c r="BA806">
        <v>996438</v>
      </c>
      <c r="BB806">
        <v>996438</v>
      </c>
      <c r="BC806">
        <v>996438</v>
      </c>
      <c r="BD806">
        <v>996438</v>
      </c>
      <c r="BE806">
        <v>996438</v>
      </c>
      <c r="BF806">
        <v>996438</v>
      </c>
      <c r="BG806">
        <v>996438</v>
      </c>
      <c r="BH806">
        <v>996438</v>
      </c>
      <c r="BI806">
        <v>996438</v>
      </c>
      <c r="BJ806">
        <v>996438</v>
      </c>
      <c r="BK806">
        <v>996438</v>
      </c>
      <c r="BL806">
        <v>996438</v>
      </c>
      <c r="BM806">
        <v>996438</v>
      </c>
      <c r="BN806">
        <v>996438</v>
      </c>
      <c r="BO806">
        <v>996438</v>
      </c>
      <c r="BP806">
        <v>996438</v>
      </c>
      <c r="BQ806">
        <v>996438</v>
      </c>
      <c r="BR806">
        <v>996438</v>
      </c>
      <c r="BS806">
        <v>996438</v>
      </c>
      <c r="BT806">
        <v>996438</v>
      </c>
      <c r="BU806">
        <v>996438</v>
      </c>
      <c r="BV806">
        <v>996438</v>
      </c>
      <c r="BW806">
        <v>0</v>
      </c>
      <c r="BX806">
        <v>0</v>
      </c>
      <c r="BY806">
        <v>0</v>
      </c>
      <c r="BZ806">
        <v>0</v>
      </c>
      <c r="CA806">
        <v>0</v>
      </c>
      <c r="CB806">
        <v>0</v>
      </c>
      <c r="CC806">
        <v>0</v>
      </c>
      <c r="CD806">
        <v>0</v>
      </c>
      <c r="CE806">
        <v>0</v>
      </c>
      <c r="CF806">
        <v>0</v>
      </c>
      <c r="CG806">
        <v>0</v>
      </c>
      <c r="CH806">
        <v>0</v>
      </c>
      <c r="CI806">
        <v>0</v>
      </c>
      <c r="CJ806">
        <v>0</v>
      </c>
      <c r="CK806">
        <v>0</v>
      </c>
      <c r="CL806">
        <v>0</v>
      </c>
      <c r="CM806">
        <v>0</v>
      </c>
      <c r="CN806">
        <v>0</v>
      </c>
      <c r="CO806">
        <v>0</v>
      </c>
      <c r="CP806">
        <v>0</v>
      </c>
      <c r="CQ806">
        <v>0</v>
      </c>
      <c r="CR806">
        <v>0</v>
      </c>
      <c r="CS806">
        <v>0</v>
      </c>
      <c r="CT806">
        <v>0</v>
      </c>
      <c r="CU806">
        <v>0</v>
      </c>
      <c r="CV806">
        <v>0</v>
      </c>
      <c r="CW806">
        <v>0</v>
      </c>
      <c r="CX806">
        <v>0</v>
      </c>
      <c r="CY806">
        <v>0</v>
      </c>
      <c r="CZ806">
        <v>0</v>
      </c>
      <c r="DA806">
        <v>0</v>
      </c>
      <c r="DB806">
        <v>0</v>
      </c>
      <c r="DC806">
        <v>0</v>
      </c>
      <c r="DD806">
        <v>0</v>
      </c>
      <c r="DE806">
        <v>0</v>
      </c>
      <c r="DF806">
        <v>0</v>
      </c>
      <c r="DG806">
        <v>0</v>
      </c>
      <c r="DH806">
        <v>0</v>
      </c>
      <c r="DI806">
        <v>0</v>
      </c>
      <c r="DJ806">
        <v>0</v>
      </c>
      <c r="DK806">
        <v>0</v>
      </c>
      <c r="DL806">
        <v>0</v>
      </c>
      <c r="DM806">
        <v>0</v>
      </c>
      <c r="DN806">
        <v>0</v>
      </c>
      <c r="DO806">
        <v>0</v>
      </c>
      <c r="DP806">
        <v>0</v>
      </c>
      <c r="DQ806">
        <v>0</v>
      </c>
      <c r="DR806">
        <v>0</v>
      </c>
      <c r="DS806">
        <v>0</v>
      </c>
      <c r="DT806">
        <v>0</v>
      </c>
      <c r="DU806">
        <v>0</v>
      </c>
      <c r="DV806">
        <v>0</v>
      </c>
      <c r="DW806">
        <v>0</v>
      </c>
      <c r="DX806">
        <v>0</v>
      </c>
      <c r="DY806">
        <v>0</v>
      </c>
      <c r="DZ806">
        <v>0</v>
      </c>
      <c r="EA806">
        <v>0</v>
      </c>
      <c r="EB806">
        <v>0</v>
      </c>
      <c r="EC806">
        <v>0</v>
      </c>
      <c r="EE806" s="659"/>
      <c r="EF806" t="s">
        <v>1348</v>
      </c>
      <c r="EG806">
        <v>2</v>
      </c>
      <c r="EH806">
        <v>48</v>
      </c>
      <c r="EI806" s="216" t="str">
        <f t="shared" si="16"/>
        <v>LTQ100248</v>
      </c>
      <c r="EJ806">
        <v>0</v>
      </c>
      <c r="EK806">
        <v>0</v>
      </c>
      <c r="EL806">
        <v>0</v>
      </c>
      <c r="EM806">
        <v>0</v>
      </c>
      <c r="EN806">
        <v>0</v>
      </c>
      <c r="EO806">
        <v>0</v>
      </c>
      <c r="EP806">
        <v>0</v>
      </c>
      <c r="EQ806">
        <v>0</v>
      </c>
      <c r="ER806">
        <v>0</v>
      </c>
      <c r="ES806">
        <v>0</v>
      </c>
      <c r="ET806">
        <v>0</v>
      </c>
      <c r="EU806">
        <v>0</v>
      </c>
      <c r="EV806">
        <v>0</v>
      </c>
      <c r="EW806">
        <v>0</v>
      </c>
      <c r="EX806">
        <v>0</v>
      </c>
      <c r="EY806">
        <v>0</v>
      </c>
      <c r="EZ806">
        <v>0</v>
      </c>
      <c r="FA806">
        <v>0</v>
      </c>
      <c r="FB806">
        <v>0</v>
      </c>
      <c r="FC806">
        <v>0</v>
      </c>
      <c r="FD806">
        <v>0</v>
      </c>
      <c r="FE806">
        <v>0</v>
      </c>
      <c r="FF806">
        <v>0</v>
      </c>
      <c r="FG806">
        <v>0</v>
      </c>
      <c r="FH806">
        <v>0</v>
      </c>
      <c r="FI806">
        <v>0</v>
      </c>
      <c r="FJ806">
        <v>0</v>
      </c>
      <c r="FK806">
        <v>0</v>
      </c>
      <c r="FL806">
        <v>0</v>
      </c>
      <c r="FM806">
        <v>0</v>
      </c>
      <c r="FN806">
        <v>0</v>
      </c>
      <c r="FO806">
        <v>0</v>
      </c>
      <c r="FP806">
        <v>0</v>
      </c>
      <c r="FQ806">
        <v>0</v>
      </c>
      <c r="FR806">
        <v>0</v>
      </c>
      <c r="FS806">
        <v>0</v>
      </c>
      <c r="FT806">
        <v>0</v>
      </c>
      <c r="FU806">
        <v>0</v>
      </c>
      <c r="FV806">
        <v>0</v>
      </c>
      <c r="FW806">
        <v>0</v>
      </c>
      <c r="FX806">
        <v>0</v>
      </c>
      <c r="FY806">
        <v>0</v>
      </c>
      <c r="FZ806">
        <v>0</v>
      </c>
      <c r="GA806">
        <v>0</v>
      </c>
      <c r="GB806">
        <v>0</v>
      </c>
      <c r="GC806">
        <v>0</v>
      </c>
      <c r="GD806">
        <v>0</v>
      </c>
      <c r="GE806">
        <v>0</v>
      </c>
      <c r="GF806">
        <v>0</v>
      </c>
      <c r="GG806">
        <v>0</v>
      </c>
      <c r="GH806">
        <v>0</v>
      </c>
      <c r="GI806">
        <v>996438</v>
      </c>
      <c r="GJ806">
        <v>0</v>
      </c>
      <c r="GK806">
        <v>0</v>
      </c>
      <c r="GL806">
        <v>0</v>
      </c>
      <c r="GM806">
        <v>0</v>
      </c>
      <c r="GN806">
        <v>0</v>
      </c>
      <c r="GO806">
        <v>0</v>
      </c>
      <c r="GP806">
        <v>0</v>
      </c>
      <c r="GQ806">
        <v>0</v>
      </c>
      <c r="GR806">
        <v>0</v>
      </c>
      <c r="GS806">
        <v>0</v>
      </c>
      <c r="GT806">
        <v>0</v>
      </c>
      <c r="GU806">
        <v>0</v>
      </c>
      <c r="GV806">
        <v>0</v>
      </c>
      <c r="GW806">
        <v>0</v>
      </c>
      <c r="GX806">
        <v>0</v>
      </c>
      <c r="GY806">
        <v>0</v>
      </c>
      <c r="GZ806">
        <v>0</v>
      </c>
      <c r="HA806">
        <v>0</v>
      </c>
      <c r="HB806">
        <v>0</v>
      </c>
      <c r="HC806">
        <v>0</v>
      </c>
      <c r="HD806">
        <v>0</v>
      </c>
      <c r="HE806">
        <v>0</v>
      </c>
      <c r="HF806">
        <v>0</v>
      </c>
      <c r="HG806">
        <v>0</v>
      </c>
      <c r="HH806">
        <v>0</v>
      </c>
      <c r="HI806">
        <v>0</v>
      </c>
      <c r="HJ806">
        <v>0</v>
      </c>
      <c r="HK806">
        <v>0</v>
      </c>
      <c r="HL806">
        <v>0</v>
      </c>
      <c r="HM806">
        <v>0</v>
      </c>
      <c r="HN806">
        <v>0</v>
      </c>
      <c r="HO806">
        <v>0</v>
      </c>
      <c r="HP806">
        <v>0</v>
      </c>
      <c r="HQ806">
        <v>0</v>
      </c>
      <c r="HR806">
        <v>0</v>
      </c>
      <c r="HS806">
        <v>0</v>
      </c>
      <c r="HT806">
        <v>0</v>
      </c>
      <c r="HU806">
        <v>0</v>
      </c>
      <c r="HV806">
        <v>0</v>
      </c>
      <c r="HW806">
        <v>0</v>
      </c>
      <c r="HX806">
        <v>0</v>
      </c>
      <c r="HY806">
        <v>0</v>
      </c>
      <c r="HZ806">
        <v>0</v>
      </c>
      <c r="IA806">
        <v>0</v>
      </c>
      <c r="IB806">
        <v>0</v>
      </c>
      <c r="IC806">
        <v>0</v>
      </c>
      <c r="ID806">
        <v>0</v>
      </c>
      <c r="IE806">
        <v>0</v>
      </c>
      <c r="IF806">
        <v>0</v>
      </c>
      <c r="IG806">
        <v>0</v>
      </c>
      <c r="IH806">
        <v>0</v>
      </c>
      <c r="II806">
        <v>0</v>
      </c>
      <c r="IJ806">
        <v>0</v>
      </c>
      <c r="IK806">
        <v>0</v>
      </c>
      <c r="IL806">
        <v>0</v>
      </c>
      <c r="IM806">
        <v>0</v>
      </c>
      <c r="IN806">
        <v>0</v>
      </c>
      <c r="IO806">
        <v>0</v>
      </c>
      <c r="IP806">
        <v>0</v>
      </c>
    </row>
    <row r="807" spans="18:250" ht="16.5" hidden="1" customHeight="1">
      <c r="R807" s="659"/>
      <c r="S807" t="s">
        <v>1348</v>
      </c>
      <c r="T807">
        <v>2</v>
      </c>
      <c r="U807">
        <v>49</v>
      </c>
      <c r="V807" s="214" t="str">
        <f t="shared" ref="V807:V828" si="17">S807&amp;TEXT(T807,"00")&amp;TEXT(U807,"00")</f>
        <v>LTQ100249</v>
      </c>
      <c r="W807">
        <v>102744.6</v>
      </c>
      <c r="X807">
        <v>205489.2</v>
      </c>
      <c r="Y807">
        <v>308233.8</v>
      </c>
      <c r="Z807">
        <v>410978.4</v>
      </c>
      <c r="AA807">
        <v>513723</v>
      </c>
      <c r="AB807">
        <v>616467.6</v>
      </c>
      <c r="AC807">
        <v>719212.2</v>
      </c>
      <c r="AD807">
        <v>821956.8</v>
      </c>
      <c r="AE807">
        <v>924701.4</v>
      </c>
      <c r="AF807">
        <v>1027446</v>
      </c>
      <c r="AG807">
        <v>1027446</v>
      </c>
      <c r="AH807">
        <v>1027446</v>
      </c>
      <c r="AI807">
        <v>1027446</v>
      </c>
      <c r="AJ807">
        <v>1027446</v>
      </c>
      <c r="AK807">
        <v>1027446</v>
      </c>
      <c r="AL807">
        <v>1027446</v>
      </c>
      <c r="AM807">
        <v>1027446</v>
      </c>
      <c r="AN807">
        <v>1027446</v>
      </c>
      <c r="AO807">
        <v>1027446</v>
      </c>
      <c r="AP807">
        <v>1027446</v>
      </c>
      <c r="AQ807">
        <v>1027446</v>
      </c>
      <c r="AR807">
        <v>1027446</v>
      </c>
      <c r="AS807">
        <v>1027446</v>
      </c>
      <c r="AT807">
        <v>1027446</v>
      </c>
      <c r="AU807">
        <v>1027446</v>
      </c>
      <c r="AV807">
        <v>1027446</v>
      </c>
      <c r="AW807">
        <v>1027446</v>
      </c>
      <c r="AX807">
        <v>1027446</v>
      </c>
      <c r="AY807">
        <v>1027446</v>
      </c>
      <c r="AZ807">
        <v>1027446</v>
      </c>
      <c r="BA807">
        <v>1027446</v>
      </c>
      <c r="BB807">
        <v>1027446</v>
      </c>
      <c r="BC807">
        <v>1027446</v>
      </c>
      <c r="BD807">
        <v>1027446</v>
      </c>
      <c r="BE807">
        <v>1027446</v>
      </c>
      <c r="BF807">
        <v>1027446</v>
      </c>
      <c r="BG807">
        <v>1027446</v>
      </c>
      <c r="BH807">
        <v>1027446</v>
      </c>
      <c r="BI807">
        <v>1027446</v>
      </c>
      <c r="BJ807">
        <v>1027446</v>
      </c>
      <c r="BK807">
        <v>1027446</v>
      </c>
      <c r="BL807">
        <v>1027446</v>
      </c>
      <c r="BM807">
        <v>1027446</v>
      </c>
      <c r="BN807">
        <v>1027446</v>
      </c>
      <c r="BO807">
        <v>1027446</v>
      </c>
      <c r="BP807">
        <v>1027446</v>
      </c>
      <c r="BQ807">
        <v>1027446</v>
      </c>
      <c r="BR807">
        <v>1027446</v>
      </c>
      <c r="BS807">
        <v>1027446</v>
      </c>
      <c r="BT807">
        <v>1027446</v>
      </c>
      <c r="BU807">
        <v>1027446</v>
      </c>
      <c r="BV807">
        <v>0</v>
      </c>
      <c r="BW807">
        <v>0</v>
      </c>
      <c r="BX807">
        <v>0</v>
      </c>
      <c r="BY807">
        <v>0</v>
      </c>
      <c r="BZ807">
        <v>0</v>
      </c>
      <c r="CA807">
        <v>0</v>
      </c>
      <c r="CB807">
        <v>0</v>
      </c>
      <c r="CC807">
        <v>0</v>
      </c>
      <c r="CD807">
        <v>0</v>
      </c>
      <c r="CE807">
        <v>0</v>
      </c>
      <c r="CF807">
        <v>0</v>
      </c>
      <c r="CG807">
        <v>0</v>
      </c>
      <c r="CH807">
        <v>0</v>
      </c>
      <c r="CI807">
        <v>0</v>
      </c>
      <c r="CJ807">
        <v>0</v>
      </c>
      <c r="CK807">
        <v>0</v>
      </c>
      <c r="CL807">
        <v>0</v>
      </c>
      <c r="CM807">
        <v>0</v>
      </c>
      <c r="CN807">
        <v>0</v>
      </c>
      <c r="CO807">
        <v>0</v>
      </c>
      <c r="CP807">
        <v>0</v>
      </c>
      <c r="CQ807">
        <v>0</v>
      </c>
      <c r="CR807">
        <v>0</v>
      </c>
      <c r="CS807">
        <v>0</v>
      </c>
      <c r="CT807">
        <v>0</v>
      </c>
      <c r="CU807">
        <v>0</v>
      </c>
      <c r="CV807">
        <v>0</v>
      </c>
      <c r="CW807">
        <v>0</v>
      </c>
      <c r="CX807">
        <v>0</v>
      </c>
      <c r="CY807">
        <v>0</v>
      </c>
      <c r="CZ807">
        <v>0</v>
      </c>
      <c r="DA807">
        <v>0</v>
      </c>
      <c r="DB807">
        <v>0</v>
      </c>
      <c r="DC807">
        <v>0</v>
      </c>
      <c r="DD807">
        <v>0</v>
      </c>
      <c r="DE807">
        <v>0</v>
      </c>
      <c r="DF807">
        <v>0</v>
      </c>
      <c r="DG807">
        <v>0</v>
      </c>
      <c r="DH807">
        <v>0</v>
      </c>
      <c r="DI807">
        <v>0</v>
      </c>
      <c r="DJ807">
        <v>0</v>
      </c>
      <c r="DK807">
        <v>0</v>
      </c>
      <c r="DL807">
        <v>0</v>
      </c>
      <c r="DM807">
        <v>0</v>
      </c>
      <c r="DN807">
        <v>0</v>
      </c>
      <c r="DO807">
        <v>0</v>
      </c>
      <c r="DP807">
        <v>0</v>
      </c>
      <c r="DQ807">
        <v>0</v>
      </c>
      <c r="DR807">
        <v>0</v>
      </c>
      <c r="DS807">
        <v>0</v>
      </c>
      <c r="DT807">
        <v>0</v>
      </c>
      <c r="DU807">
        <v>0</v>
      </c>
      <c r="DV807">
        <v>0</v>
      </c>
      <c r="DW807">
        <v>0</v>
      </c>
      <c r="DX807">
        <v>0</v>
      </c>
      <c r="DY807">
        <v>0</v>
      </c>
      <c r="DZ807">
        <v>0</v>
      </c>
      <c r="EA807">
        <v>0</v>
      </c>
      <c r="EB807">
        <v>0</v>
      </c>
      <c r="EC807">
        <v>0</v>
      </c>
      <c r="EE807" s="659"/>
      <c r="EF807" t="s">
        <v>1348</v>
      </c>
      <c r="EG807">
        <v>2</v>
      </c>
      <c r="EH807">
        <v>49</v>
      </c>
      <c r="EI807" s="216" t="str">
        <f t="shared" ref="EI807:EI828" si="18">EF807&amp;TEXT(EG807,"00")&amp;TEXT(EH807,"00")</f>
        <v>LTQ100249</v>
      </c>
      <c r="EJ807">
        <v>0</v>
      </c>
      <c r="EK807">
        <v>0</v>
      </c>
      <c r="EL807">
        <v>0</v>
      </c>
      <c r="EM807">
        <v>0</v>
      </c>
      <c r="EN807">
        <v>0</v>
      </c>
      <c r="EO807">
        <v>0</v>
      </c>
      <c r="EP807">
        <v>0</v>
      </c>
      <c r="EQ807">
        <v>0</v>
      </c>
      <c r="ER807">
        <v>0</v>
      </c>
      <c r="ES807">
        <v>0</v>
      </c>
      <c r="ET807">
        <v>0</v>
      </c>
      <c r="EU807">
        <v>0</v>
      </c>
      <c r="EV807">
        <v>0</v>
      </c>
      <c r="EW807">
        <v>0</v>
      </c>
      <c r="EX807">
        <v>0</v>
      </c>
      <c r="EY807">
        <v>0</v>
      </c>
      <c r="EZ807">
        <v>0</v>
      </c>
      <c r="FA807">
        <v>0</v>
      </c>
      <c r="FB807">
        <v>0</v>
      </c>
      <c r="FC807">
        <v>0</v>
      </c>
      <c r="FD807">
        <v>0</v>
      </c>
      <c r="FE807">
        <v>0</v>
      </c>
      <c r="FF807">
        <v>0</v>
      </c>
      <c r="FG807">
        <v>0</v>
      </c>
      <c r="FH807">
        <v>0</v>
      </c>
      <c r="FI807">
        <v>0</v>
      </c>
      <c r="FJ807">
        <v>0</v>
      </c>
      <c r="FK807">
        <v>0</v>
      </c>
      <c r="FL807">
        <v>0</v>
      </c>
      <c r="FM807">
        <v>0</v>
      </c>
      <c r="FN807">
        <v>0</v>
      </c>
      <c r="FO807">
        <v>0</v>
      </c>
      <c r="FP807">
        <v>0</v>
      </c>
      <c r="FQ807">
        <v>0</v>
      </c>
      <c r="FR807">
        <v>0</v>
      </c>
      <c r="FS807">
        <v>0</v>
      </c>
      <c r="FT807">
        <v>0</v>
      </c>
      <c r="FU807">
        <v>0</v>
      </c>
      <c r="FV807">
        <v>0</v>
      </c>
      <c r="FW807">
        <v>0</v>
      </c>
      <c r="FX807">
        <v>0</v>
      </c>
      <c r="FY807">
        <v>0</v>
      </c>
      <c r="FZ807">
        <v>0</v>
      </c>
      <c r="GA807">
        <v>0</v>
      </c>
      <c r="GB807">
        <v>0</v>
      </c>
      <c r="GC807">
        <v>0</v>
      </c>
      <c r="GD807">
        <v>0</v>
      </c>
      <c r="GE807">
        <v>0</v>
      </c>
      <c r="GF807">
        <v>0</v>
      </c>
      <c r="GG807">
        <v>0</v>
      </c>
      <c r="GH807">
        <v>1027446</v>
      </c>
      <c r="GI807">
        <v>0</v>
      </c>
      <c r="GJ807">
        <v>0</v>
      </c>
      <c r="GK807">
        <v>0</v>
      </c>
      <c r="GL807">
        <v>0</v>
      </c>
      <c r="GM807">
        <v>0</v>
      </c>
      <c r="GN807">
        <v>0</v>
      </c>
      <c r="GO807">
        <v>0</v>
      </c>
      <c r="GP807">
        <v>0</v>
      </c>
      <c r="GQ807">
        <v>0</v>
      </c>
      <c r="GR807">
        <v>0</v>
      </c>
      <c r="GS807">
        <v>0</v>
      </c>
      <c r="GT807">
        <v>0</v>
      </c>
      <c r="GU807">
        <v>0</v>
      </c>
      <c r="GV807">
        <v>0</v>
      </c>
      <c r="GW807">
        <v>0</v>
      </c>
      <c r="GX807">
        <v>0</v>
      </c>
      <c r="GY807">
        <v>0</v>
      </c>
      <c r="GZ807">
        <v>0</v>
      </c>
      <c r="HA807">
        <v>0</v>
      </c>
      <c r="HB807">
        <v>0</v>
      </c>
      <c r="HC807">
        <v>0</v>
      </c>
      <c r="HD807">
        <v>0</v>
      </c>
      <c r="HE807">
        <v>0</v>
      </c>
      <c r="HF807">
        <v>0</v>
      </c>
      <c r="HG807">
        <v>0</v>
      </c>
      <c r="HH807">
        <v>0</v>
      </c>
      <c r="HI807">
        <v>0</v>
      </c>
      <c r="HJ807">
        <v>0</v>
      </c>
      <c r="HK807">
        <v>0</v>
      </c>
      <c r="HL807">
        <v>0</v>
      </c>
      <c r="HM807">
        <v>0</v>
      </c>
      <c r="HN807">
        <v>0</v>
      </c>
      <c r="HO807">
        <v>0</v>
      </c>
      <c r="HP807">
        <v>0</v>
      </c>
      <c r="HQ807">
        <v>0</v>
      </c>
      <c r="HR807">
        <v>0</v>
      </c>
      <c r="HS807">
        <v>0</v>
      </c>
      <c r="HT807">
        <v>0</v>
      </c>
      <c r="HU807">
        <v>0</v>
      </c>
      <c r="HV807">
        <v>0</v>
      </c>
      <c r="HW807">
        <v>0</v>
      </c>
      <c r="HX807">
        <v>0</v>
      </c>
      <c r="HY807">
        <v>0</v>
      </c>
      <c r="HZ807">
        <v>0</v>
      </c>
      <c r="IA807">
        <v>0</v>
      </c>
      <c r="IB807">
        <v>0</v>
      </c>
      <c r="IC807">
        <v>0</v>
      </c>
      <c r="ID807">
        <v>0</v>
      </c>
      <c r="IE807">
        <v>0</v>
      </c>
      <c r="IF807">
        <v>0</v>
      </c>
      <c r="IG807">
        <v>0</v>
      </c>
      <c r="IH807">
        <v>0</v>
      </c>
      <c r="II807">
        <v>0</v>
      </c>
      <c r="IJ807">
        <v>0</v>
      </c>
      <c r="IK807">
        <v>0</v>
      </c>
      <c r="IL807">
        <v>0</v>
      </c>
      <c r="IM807">
        <v>0</v>
      </c>
      <c r="IN807">
        <v>0</v>
      </c>
      <c r="IO807">
        <v>0</v>
      </c>
      <c r="IP807">
        <v>0</v>
      </c>
    </row>
    <row r="808" spans="18:250" ht="16.5" hidden="1" customHeight="1">
      <c r="R808" s="659"/>
      <c r="S808" t="s">
        <v>1348</v>
      </c>
      <c r="T808">
        <v>2</v>
      </c>
      <c r="U808">
        <v>50</v>
      </c>
      <c r="V808" s="214" t="str">
        <f t="shared" si="17"/>
        <v>LTQ100250</v>
      </c>
      <c r="W808">
        <v>105967.8</v>
      </c>
      <c r="X808">
        <v>211935.6</v>
      </c>
      <c r="Y808">
        <v>317903.40000000002</v>
      </c>
      <c r="Z808">
        <v>423871.2</v>
      </c>
      <c r="AA808">
        <v>529839</v>
      </c>
      <c r="AB808">
        <v>635806.80000000005</v>
      </c>
      <c r="AC808">
        <v>741774.6</v>
      </c>
      <c r="AD808">
        <v>847742.4</v>
      </c>
      <c r="AE808">
        <v>953710.2</v>
      </c>
      <c r="AF808">
        <v>1059678</v>
      </c>
      <c r="AG808">
        <v>1059678</v>
      </c>
      <c r="AH808">
        <v>1059678</v>
      </c>
      <c r="AI808">
        <v>1059678</v>
      </c>
      <c r="AJ808">
        <v>1059678</v>
      </c>
      <c r="AK808">
        <v>1059678</v>
      </c>
      <c r="AL808">
        <v>1059678</v>
      </c>
      <c r="AM808">
        <v>1059678</v>
      </c>
      <c r="AN808">
        <v>1059678</v>
      </c>
      <c r="AO808">
        <v>1059678</v>
      </c>
      <c r="AP808">
        <v>1059678</v>
      </c>
      <c r="AQ808">
        <v>1059678</v>
      </c>
      <c r="AR808">
        <v>1059678</v>
      </c>
      <c r="AS808">
        <v>1059678</v>
      </c>
      <c r="AT808">
        <v>1059678</v>
      </c>
      <c r="AU808">
        <v>1059678</v>
      </c>
      <c r="AV808">
        <v>1059678</v>
      </c>
      <c r="AW808">
        <v>1059678</v>
      </c>
      <c r="AX808">
        <v>1059678</v>
      </c>
      <c r="AY808">
        <v>1059678</v>
      </c>
      <c r="AZ808">
        <v>1059678</v>
      </c>
      <c r="BA808">
        <v>1059678</v>
      </c>
      <c r="BB808">
        <v>1059678</v>
      </c>
      <c r="BC808">
        <v>1059678</v>
      </c>
      <c r="BD808">
        <v>1059678</v>
      </c>
      <c r="BE808">
        <v>1059678</v>
      </c>
      <c r="BF808">
        <v>1059678</v>
      </c>
      <c r="BG808">
        <v>1059678</v>
      </c>
      <c r="BH808">
        <v>1059678</v>
      </c>
      <c r="BI808">
        <v>1059678</v>
      </c>
      <c r="BJ808">
        <v>1059678</v>
      </c>
      <c r="BK808">
        <v>1059678</v>
      </c>
      <c r="BL808">
        <v>1059678</v>
      </c>
      <c r="BM808">
        <v>1059678</v>
      </c>
      <c r="BN808">
        <v>1059678</v>
      </c>
      <c r="BO808">
        <v>1059678</v>
      </c>
      <c r="BP808">
        <v>1059678</v>
      </c>
      <c r="BQ808">
        <v>1059678</v>
      </c>
      <c r="BR808">
        <v>1059678</v>
      </c>
      <c r="BS808">
        <v>1059678</v>
      </c>
      <c r="BT808">
        <v>1059678</v>
      </c>
      <c r="BU808">
        <v>0</v>
      </c>
      <c r="BV808">
        <v>0</v>
      </c>
      <c r="BW808">
        <v>0</v>
      </c>
      <c r="BX808">
        <v>0</v>
      </c>
      <c r="BY808">
        <v>0</v>
      </c>
      <c r="BZ808">
        <v>0</v>
      </c>
      <c r="CA808">
        <v>0</v>
      </c>
      <c r="CB808">
        <v>0</v>
      </c>
      <c r="CC808">
        <v>0</v>
      </c>
      <c r="CD808">
        <v>0</v>
      </c>
      <c r="CE808">
        <v>0</v>
      </c>
      <c r="CF808">
        <v>0</v>
      </c>
      <c r="CG808">
        <v>0</v>
      </c>
      <c r="CH808">
        <v>0</v>
      </c>
      <c r="CI808">
        <v>0</v>
      </c>
      <c r="CJ808">
        <v>0</v>
      </c>
      <c r="CK808">
        <v>0</v>
      </c>
      <c r="CL808">
        <v>0</v>
      </c>
      <c r="CM808">
        <v>0</v>
      </c>
      <c r="CN808">
        <v>0</v>
      </c>
      <c r="CO808">
        <v>0</v>
      </c>
      <c r="CP808">
        <v>0</v>
      </c>
      <c r="CQ808">
        <v>0</v>
      </c>
      <c r="CR808">
        <v>0</v>
      </c>
      <c r="CS808">
        <v>0</v>
      </c>
      <c r="CT808">
        <v>0</v>
      </c>
      <c r="CU808">
        <v>0</v>
      </c>
      <c r="CV808">
        <v>0</v>
      </c>
      <c r="CW808">
        <v>0</v>
      </c>
      <c r="CX808">
        <v>0</v>
      </c>
      <c r="CY808">
        <v>0</v>
      </c>
      <c r="CZ808">
        <v>0</v>
      </c>
      <c r="DA808">
        <v>0</v>
      </c>
      <c r="DB808">
        <v>0</v>
      </c>
      <c r="DC808">
        <v>0</v>
      </c>
      <c r="DD808">
        <v>0</v>
      </c>
      <c r="DE808">
        <v>0</v>
      </c>
      <c r="DF808">
        <v>0</v>
      </c>
      <c r="DG808">
        <v>0</v>
      </c>
      <c r="DH808">
        <v>0</v>
      </c>
      <c r="DI808">
        <v>0</v>
      </c>
      <c r="DJ808">
        <v>0</v>
      </c>
      <c r="DK808">
        <v>0</v>
      </c>
      <c r="DL808">
        <v>0</v>
      </c>
      <c r="DM808">
        <v>0</v>
      </c>
      <c r="DN808">
        <v>0</v>
      </c>
      <c r="DO808">
        <v>0</v>
      </c>
      <c r="DP808">
        <v>0</v>
      </c>
      <c r="DQ808">
        <v>0</v>
      </c>
      <c r="DR808">
        <v>0</v>
      </c>
      <c r="DS808">
        <v>0</v>
      </c>
      <c r="DT808">
        <v>0</v>
      </c>
      <c r="DU808">
        <v>0</v>
      </c>
      <c r="DV808">
        <v>0</v>
      </c>
      <c r="DW808">
        <v>0</v>
      </c>
      <c r="DX808">
        <v>0</v>
      </c>
      <c r="DY808">
        <v>0</v>
      </c>
      <c r="DZ808">
        <v>0</v>
      </c>
      <c r="EA808">
        <v>0</v>
      </c>
      <c r="EB808">
        <v>0</v>
      </c>
      <c r="EC808">
        <v>0</v>
      </c>
      <c r="EE808" s="659"/>
      <c r="EF808" t="s">
        <v>1348</v>
      </c>
      <c r="EG808">
        <v>2</v>
      </c>
      <c r="EH808">
        <v>50</v>
      </c>
      <c r="EI808" s="216" t="str">
        <f t="shared" si="18"/>
        <v>LTQ100250</v>
      </c>
      <c r="EJ808">
        <v>0</v>
      </c>
      <c r="EK808">
        <v>0</v>
      </c>
      <c r="EL808">
        <v>0</v>
      </c>
      <c r="EM808">
        <v>0</v>
      </c>
      <c r="EN808">
        <v>0</v>
      </c>
      <c r="EO808">
        <v>0</v>
      </c>
      <c r="EP808">
        <v>0</v>
      </c>
      <c r="EQ808">
        <v>0</v>
      </c>
      <c r="ER808">
        <v>0</v>
      </c>
      <c r="ES808">
        <v>0</v>
      </c>
      <c r="ET808">
        <v>0</v>
      </c>
      <c r="EU808">
        <v>0</v>
      </c>
      <c r="EV808">
        <v>0</v>
      </c>
      <c r="EW808">
        <v>0</v>
      </c>
      <c r="EX808">
        <v>0</v>
      </c>
      <c r="EY808">
        <v>0</v>
      </c>
      <c r="EZ808">
        <v>0</v>
      </c>
      <c r="FA808">
        <v>0</v>
      </c>
      <c r="FB808">
        <v>0</v>
      </c>
      <c r="FC808">
        <v>0</v>
      </c>
      <c r="FD808">
        <v>0</v>
      </c>
      <c r="FE808">
        <v>0</v>
      </c>
      <c r="FF808">
        <v>0</v>
      </c>
      <c r="FG808">
        <v>0</v>
      </c>
      <c r="FH808">
        <v>0</v>
      </c>
      <c r="FI808">
        <v>0</v>
      </c>
      <c r="FJ808">
        <v>0</v>
      </c>
      <c r="FK808">
        <v>0</v>
      </c>
      <c r="FL808">
        <v>0</v>
      </c>
      <c r="FM808">
        <v>0</v>
      </c>
      <c r="FN808">
        <v>0</v>
      </c>
      <c r="FO808">
        <v>0</v>
      </c>
      <c r="FP808">
        <v>0</v>
      </c>
      <c r="FQ808">
        <v>0</v>
      </c>
      <c r="FR808">
        <v>0</v>
      </c>
      <c r="FS808">
        <v>0</v>
      </c>
      <c r="FT808">
        <v>0</v>
      </c>
      <c r="FU808">
        <v>0</v>
      </c>
      <c r="FV808">
        <v>0</v>
      </c>
      <c r="FW808">
        <v>0</v>
      </c>
      <c r="FX808">
        <v>0</v>
      </c>
      <c r="FY808">
        <v>0</v>
      </c>
      <c r="FZ808">
        <v>0</v>
      </c>
      <c r="GA808">
        <v>0</v>
      </c>
      <c r="GB808">
        <v>0</v>
      </c>
      <c r="GC808">
        <v>0</v>
      </c>
      <c r="GD808">
        <v>0</v>
      </c>
      <c r="GE808">
        <v>0</v>
      </c>
      <c r="GF808">
        <v>0</v>
      </c>
      <c r="GG808">
        <v>1059678</v>
      </c>
      <c r="GH808">
        <v>0</v>
      </c>
      <c r="GI808">
        <v>0</v>
      </c>
      <c r="GJ808">
        <v>0</v>
      </c>
      <c r="GK808">
        <v>0</v>
      </c>
      <c r="GL808">
        <v>0</v>
      </c>
      <c r="GM808">
        <v>0</v>
      </c>
      <c r="GN808">
        <v>0</v>
      </c>
      <c r="GO808">
        <v>0</v>
      </c>
      <c r="GP808">
        <v>0</v>
      </c>
      <c r="GQ808">
        <v>0</v>
      </c>
      <c r="GR808">
        <v>0</v>
      </c>
      <c r="GS808">
        <v>0</v>
      </c>
      <c r="GT808">
        <v>0</v>
      </c>
      <c r="GU808">
        <v>0</v>
      </c>
      <c r="GV808">
        <v>0</v>
      </c>
      <c r="GW808">
        <v>0</v>
      </c>
      <c r="GX808">
        <v>0</v>
      </c>
      <c r="GY808">
        <v>0</v>
      </c>
      <c r="GZ808">
        <v>0</v>
      </c>
      <c r="HA808">
        <v>0</v>
      </c>
      <c r="HB808">
        <v>0</v>
      </c>
      <c r="HC808">
        <v>0</v>
      </c>
      <c r="HD808">
        <v>0</v>
      </c>
      <c r="HE808">
        <v>0</v>
      </c>
      <c r="HF808">
        <v>0</v>
      </c>
      <c r="HG808">
        <v>0</v>
      </c>
      <c r="HH808">
        <v>0</v>
      </c>
      <c r="HI808">
        <v>0</v>
      </c>
      <c r="HJ808">
        <v>0</v>
      </c>
      <c r="HK808">
        <v>0</v>
      </c>
      <c r="HL808">
        <v>0</v>
      </c>
      <c r="HM808">
        <v>0</v>
      </c>
      <c r="HN808">
        <v>0</v>
      </c>
      <c r="HO808">
        <v>0</v>
      </c>
      <c r="HP808">
        <v>0</v>
      </c>
      <c r="HQ808">
        <v>0</v>
      </c>
      <c r="HR808">
        <v>0</v>
      </c>
      <c r="HS808">
        <v>0</v>
      </c>
      <c r="HT808">
        <v>0</v>
      </c>
      <c r="HU808">
        <v>0</v>
      </c>
      <c r="HV808">
        <v>0</v>
      </c>
      <c r="HW808">
        <v>0</v>
      </c>
      <c r="HX808">
        <v>0</v>
      </c>
      <c r="HY808">
        <v>0</v>
      </c>
      <c r="HZ808">
        <v>0</v>
      </c>
      <c r="IA808">
        <v>0</v>
      </c>
      <c r="IB808">
        <v>0</v>
      </c>
      <c r="IC808">
        <v>0</v>
      </c>
      <c r="ID808">
        <v>0</v>
      </c>
      <c r="IE808">
        <v>0</v>
      </c>
      <c r="IF808">
        <v>0</v>
      </c>
      <c r="IG808">
        <v>0</v>
      </c>
      <c r="IH808">
        <v>0</v>
      </c>
      <c r="II808">
        <v>0</v>
      </c>
      <c r="IJ808">
        <v>0</v>
      </c>
      <c r="IK808">
        <v>0</v>
      </c>
      <c r="IL808">
        <v>0</v>
      </c>
      <c r="IM808">
        <v>0</v>
      </c>
      <c r="IN808">
        <v>0</v>
      </c>
      <c r="IO808">
        <v>0</v>
      </c>
      <c r="IP808">
        <v>0</v>
      </c>
    </row>
    <row r="809" spans="18:250" ht="16.5" hidden="1" customHeight="1">
      <c r="R809" s="659"/>
      <c r="S809" t="s">
        <v>1348</v>
      </c>
      <c r="T809">
        <v>2</v>
      </c>
      <c r="U809">
        <v>51</v>
      </c>
      <c r="V809" s="214" t="str">
        <f t="shared" si="17"/>
        <v>LTQ100251</v>
      </c>
      <c r="W809">
        <v>110945.4</v>
      </c>
      <c r="X809">
        <v>221890.8</v>
      </c>
      <c r="Y809">
        <v>332836.2</v>
      </c>
      <c r="Z809">
        <v>443781.6</v>
      </c>
      <c r="AA809">
        <v>554727</v>
      </c>
      <c r="AB809">
        <v>665672.4</v>
      </c>
      <c r="AC809">
        <v>776617.8</v>
      </c>
      <c r="AD809">
        <v>887563.2</v>
      </c>
      <c r="AE809">
        <v>998508.6</v>
      </c>
      <c r="AF809">
        <v>1109454</v>
      </c>
      <c r="AG809">
        <v>1109454</v>
      </c>
      <c r="AH809">
        <v>1109454</v>
      </c>
      <c r="AI809">
        <v>1109454</v>
      </c>
      <c r="AJ809">
        <v>1109454</v>
      </c>
      <c r="AK809">
        <v>1109454</v>
      </c>
      <c r="AL809">
        <v>1109454</v>
      </c>
      <c r="AM809">
        <v>1109454</v>
      </c>
      <c r="AN809">
        <v>1109454</v>
      </c>
      <c r="AO809">
        <v>1109454</v>
      </c>
      <c r="AP809">
        <v>1109454</v>
      </c>
      <c r="AQ809">
        <v>1109454</v>
      </c>
      <c r="AR809">
        <v>1109454</v>
      </c>
      <c r="AS809">
        <v>1109454</v>
      </c>
      <c r="AT809">
        <v>1109454</v>
      </c>
      <c r="AU809">
        <v>1109454</v>
      </c>
      <c r="AV809">
        <v>1109454</v>
      </c>
      <c r="AW809">
        <v>1109454</v>
      </c>
      <c r="AX809">
        <v>1109454</v>
      </c>
      <c r="AY809">
        <v>1109454</v>
      </c>
      <c r="AZ809">
        <v>1109454</v>
      </c>
      <c r="BA809">
        <v>1109454</v>
      </c>
      <c r="BB809">
        <v>1109454</v>
      </c>
      <c r="BC809">
        <v>1109454</v>
      </c>
      <c r="BD809">
        <v>1109454</v>
      </c>
      <c r="BE809">
        <v>1109454</v>
      </c>
      <c r="BF809">
        <v>1109454</v>
      </c>
      <c r="BG809">
        <v>1109454</v>
      </c>
      <c r="BH809">
        <v>1109454</v>
      </c>
      <c r="BI809">
        <v>1109454</v>
      </c>
      <c r="BJ809">
        <v>1109454</v>
      </c>
      <c r="BK809">
        <v>1109454</v>
      </c>
      <c r="BL809">
        <v>1109454</v>
      </c>
      <c r="BM809">
        <v>1109454</v>
      </c>
      <c r="BN809">
        <v>1109454</v>
      </c>
      <c r="BO809">
        <v>1109454</v>
      </c>
      <c r="BP809">
        <v>1109454</v>
      </c>
      <c r="BQ809">
        <v>1109454</v>
      </c>
      <c r="BR809">
        <v>1109454</v>
      </c>
      <c r="BS809">
        <v>1109454</v>
      </c>
      <c r="BT809">
        <v>0</v>
      </c>
      <c r="BU809">
        <v>0</v>
      </c>
      <c r="BV809">
        <v>0</v>
      </c>
      <c r="BW809">
        <v>0</v>
      </c>
      <c r="BX809">
        <v>0</v>
      </c>
      <c r="BY809">
        <v>0</v>
      </c>
      <c r="BZ809">
        <v>0</v>
      </c>
      <c r="CA809">
        <v>0</v>
      </c>
      <c r="CB809">
        <v>0</v>
      </c>
      <c r="CC809">
        <v>0</v>
      </c>
      <c r="CD809">
        <v>0</v>
      </c>
      <c r="CE809">
        <v>0</v>
      </c>
      <c r="CF809">
        <v>0</v>
      </c>
      <c r="CG809">
        <v>0</v>
      </c>
      <c r="CH809">
        <v>0</v>
      </c>
      <c r="CI809">
        <v>0</v>
      </c>
      <c r="CJ809">
        <v>0</v>
      </c>
      <c r="CK809">
        <v>0</v>
      </c>
      <c r="CL809">
        <v>0</v>
      </c>
      <c r="CM809">
        <v>0</v>
      </c>
      <c r="CN809">
        <v>0</v>
      </c>
      <c r="CO809">
        <v>0</v>
      </c>
      <c r="CP809">
        <v>0</v>
      </c>
      <c r="CQ809">
        <v>0</v>
      </c>
      <c r="CR809">
        <v>0</v>
      </c>
      <c r="CS809">
        <v>0</v>
      </c>
      <c r="CT809">
        <v>0</v>
      </c>
      <c r="CU809">
        <v>0</v>
      </c>
      <c r="CV809">
        <v>0</v>
      </c>
      <c r="CW809">
        <v>0</v>
      </c>
      <c r="CX809">
        <v>0</v>
      </c>
      <c r="CY809">
        <v>0</v>
      </c>
      <c r="CZ809">
        <v>0</v>
      </c>
      <c r="DA809">
        <v>0</v>
      </c>
      <c r="DB809">
        <v>0</v>
      </c>
      <c r="DC809">
        <v>0</v>
      </c>
      <c r="DD809">
        <v>0</v>
      </c>
      <c r="DE809">
        <v>0</v>
      </c>
      <c r="DF809">
        <v>0</v>
      </c>
      <c r="DG809">
        <v>0</v>
      </c>
      <c r="DH809">
        <v>0</v>
      </c>
      <c r="DI809">
        <v>0</v>
      </c>
      <c r="DJ809">
        <v>0</v>
      </c>
      <c r="DK809">
        <v>0</v>
      </c>
      <c r="DL809">
        <v>0</v>
      </c>
      <c r="DM809">
        <v>0</v>
      </c>
      <c r="DN809">
        <v>0</v>
      </c>
      <c r="DO809">
        <v>0</v>
      </c>
      <c r="DP809">
        <v>0</v>
      </c>
      <c r="DQ809">
        <v>0</v>
      </c>
      <c r="DR809">
        <v>0</v>
      </c>
      <c r="DS809">
        <v>0</v>
      </c>
      <c r="DT809">
        <v>0</v>
      </c>
      <c r="DU809">
        <v>0</v>
      </c>
      <c r="DV809">
        <v>0</v>
      </c>
      <c r="DW809">
        <v>0</v>
      </c>
      <c r="DX809">
        <v>0</v>
      </c>
      <c r="DY809">
        <v>0</v>
      </c>
      <c r="DZ809">
        <v>0</v>
      </c>
      <c r="EA809">
        <v>0</v>
      </c>
      <c r="EB809">
        <v>0</v>
      </c>
      <c r="EC809">
        <v>0</v>
      </c>
      <c r="EE809" s="659"/>
      <c r="EF809" t="s">
        <v>1348</v>
      </c>
      <c r="EG809">
        <v>2</v>
      </c>
      <c r="EH809">
        <v>51</v>
      </c>
      <c r="EI809" s="216" t="str">
        <f t="shared" si="18"/>
        <v>LTQ100251</v>
      </c>
      <c r="EJ809">
        <v>0</v>
      </c>
      <c r="EK809">
        <v>0</v>
      </c>
      <c r="EL809">
        <v>0</v>
      </c>
      <c r="EM809">
        <v>0</v>
      </c>
      <c r="EN809">
        <v>0</v>
      </c>
      <c r="EO809">
        <v>0</v>
      </c>
      <c r="EP809">
        <v>0</v>
      </c>
      <c r="EQ809">
        <v>0</v>
      </c>
      <c r="ER809">
        <v>0</v>
      </c>
      <c r="ES809">
        <v>0</v>
      </c>
      <c r="ET809">
        <v>0</v>
      </c>
      <c r="EU809">
        <v>0</v>
      </c>
      <c r="EV809">
        <v>0</v>
      </c>
      <c r="EW809">
        <v>0</v>
      </c>
      <c r="EX809">
        <v>0</v>
      </c>
      <c r="EY809">
        <v>0</v>
      </c>
      <c r="EZ809">
        <v>0</v>
      </c>
      <c r="FA809">
        <v>0</v>
      </c>
      <c r="FB809">
        <v>0</v>
      </c>
      <c r="FC809">
        <v>0</v>
      </c>
      <c r="FD809">
        <v>0</v>
      </c>
      <c r="FE809">
        <v>0</v>
      </c>
      <c r="FF809">
        <v>0</v>
      </c>
      <c r="FG809">
        <v>0</v>
      </c>
      <c r="FH809">
        <v>0</v>
      </c>
      <c r="FI809">
        <v>0</v>
      </c>
      <c r="FJ809">
        <v>0</v>
      </c>
      <c r="FK809">
        <v>0</v>
      </c>
      <c r="FL809">
        <v>0</v>
      </c>
      <c r="FM809">
        <v>0</v>
      </c>
      <c r="FN809">
        <v>0</v>
      </c>
      <c r="FO809">
        <v>0</v>
      </c>
      <c r="FP809">
        <v>0</v>
      </c>
      <c r="FQ809">
        <v>0</v>
      </c>
      <c r="FR809">
        <v>0</v>
      </c>
      <c r="FS809">
        <v>0</v>
      </c>
      <c r="FT809">
        <v>0</v>
      </c>
      <c r="FU809">
        <v>0</v>
      </c>
      <c r="FV809">
        <v>0</v>
      </c>
      <c r="FW809">
        <v>0</v>
      </c>
      <c r="FX809">
        <v>0</v>
      </c>
      <c r="FY809">
        <v>0</v>
      </c>
      <c r="FZ809">
        <v>0</v>
      </c>
      <c r="GA809">
        <v>0</v>
      </c>
      <c r="GB809">
        <v>0</v>
      </c>
      <c r="GC809">
        <v>0</v>
      </c>
      <c r="GD809">
        <v>0</v>
      </c>
      <c r="GE809">
        <v>0</v>
      </c>
      <c r="GF809">
        <v>1109454</v>
      </c>
      <c r="GG809">
        <v>0</v>
      </c>
      <c r="GH809">
        <v>0</v>
      </c>
      <c r="GI809">
        <v>0</v>
      </c>
      <c r="GJ809">
        <v>0</v>
      </c>
      <c r="GK809">
        <v>0</v>
      </c>
      <c r="GL809">
        <v>0</v>
      </c>
      <c r="GM809">
        <v>0</v>
      </c>
      <c r="GN809">
        <v>0</v>
      </c>
      <c r="GO809">
        <v>0</v>
      </c>
      <c r="GP809">
        <v>0</v>
      </c>
      <c r="GQ809">
        <v>0</v>
      </c>
      <c r="GR809">
        <v>0</v>
      </c>
      <c r="GS809">
        <v>0</v>
      </c>
      <c r="GT809">
        <v>0</v>
      </c>
      <c r="GU809">
        <v>0</v>
      </c>
      <c r="GV809">
        <v>0</v>
      </c>
      <c r="GW809">
        <v>0</v>
      </c>
      <c r="GX809">
        <v>0</v>
      </c>
      <c r="GY809">
        <v>0</v>
      </c>
      <c r="GZ809">
        <v>0</v>
      </c>
      <c r="HA809">
        <v>0</v>
      </c>
      <c r="HB809">
        <v>0</v>
      </c>
      <c r="HC809">
        <v>0</v>
      </c>
      <c r="HD809">
        <v>0</v>
      </c>
      <c r="HE809">
        <v>0</v>
      </c>
      <c r="HF809">
        <v>0</v>
      </c>
      <c r="HG809">
        <v>0</v>
      </c>
      <c r="HH809">
        <v>0</v>
      </c>
      <c r="HI809">
        <v>0</v>
      </c>
      <c r="HJ809">
        <v>0</v>
      </c>
      <c r="HK809">
        <v>0</v>
      </c>
      <c r="HL809">
        <v>0</v>
      </c>
      <c r="HM809">
        <v>0</v>
      </c>
      <c r="HN809">
        <v>0</v>
      </c>
      <c r="HO809">
        <v>0</v>
      </c>
      <c r="HP809">
        <v>0</v>
      </c>
      <c r="HQ809">
        <v>0</v>
      </c>
      <c r="HR809">
        <v>0</v>
      </c>
      <c r="HS809">
        <v>0</v>
      </c>
      <c r="HT809">
        <v>0</v>
      </c>
      <c r="HU809">
        <v>0</v>
      </c>
      <c r="HV809">
        <v>0</v>
      </c>
      <c r="HW809">
        <v>0</v>
      </c>
      <c r="HX809">
        <v>0</v>
      </c>
      <c r="HY809">
        <v>0</v>
      </c>
      <c r="HZ809">
        <v>0</v>
      </c>
      <c r="IA809">
        <v>0</v>
      </c>
      <c r="IB809">
        <v>0</v>
      </c>
      <c r="IC809">
        <v>0</v>
      </c>
      <c r="ID809">
        <v>0</v>
      </c>
      <c r="IE809">
        <v>0</v>
      </c>
      <c r="IF809">
        <v>0</v>
      </c>
      <c r="IG809">
        <v>0</v>
      </c>
      <c r="IH809">
        <v>0</v>
      </c>
      <c r="II809">
        <v>0</v>
      </c>
      <c r="IJ809">
        <v>0</v>
      </c>
      <c r="IK809">
        <v>0</v>
      </c>
      <c r="IL809">
        <v>0</v>
      </c>
      <c r="IM809">
        <v>0</v>
      </c>
      <c r="IN809">
        <v>0</v>
      </c>
      <c r="IO809">
        <v>0</v>
      </c>
      <c r="IP809">
        <v>0</v>
      </c>
    </row>
    <row r="810" spans="18:250" ht="16.5" hidden="1" customHeight="1">
      <c r="R810" s="659"/>
      <c r="S810" t="s">
        <v>1348</v>
      </c>
      <c r="T810">
        <v>2</v>
      </c>
      <c r="U810">
        <v>52</v>
      </c>
      <c r="V810" s="214" t="str">
        <f t="shared" si="17"/>
        <v>LTQ100252</v>
      </c>
      <c r="W810">
        <v>115923</v>
      </c>
      <c r="X810">
        <v>231846</v>
      </c>
      <c r="Y810">
        <v>347769</v>
      </c>
      <c r="Z810">
        <v>463692</v>
      </c>
      <c r="AA810">
        <v>579615</v>
      </c>
      <c r="AB810">
        <v>695538</v>
      </c>
      <c r="AC810">
        <v>811461</v>
      </c>
      <c r="AD810">
        <v>927384</v>
      </c>
      <c r="AE810">
        <v>1043307</v>
      </c>
      <c r="AF810">
        <v>1159230</v>
      </c>
      <c r="AG810">
        <v>1159230</v>
      </c>
      <c r="AH810">
        <v>1159230</v>
      </c>
      <c r="AI810">
        <v>1159230</v>
      </c>
      <c r="AJ810">
        <v>1159230</v>
      </c>
      <c r="AK810">
        <v>1159230</v>
      </c>
      <c r="AL810">
        <v>1159230</v>
      </c>
      <c r="AM810">
        <v>1159230</v>
      </c>
      <c r="AN810">
        <v>1159230</v>
      </c>
      <c r="AO810">
        <v>1159230</v>
      </c>
      <c r="AP810">
        <v>1159230</v>
      </c>
      <c r="AQ810">
        <v>1159230</v>
      </c>
      <c r="AR810">
        <v>1159230</v>
      </c>
      <c r="AS810">
        <v>1159230</v>
      </c>
      <c r="AT810">
        <v>1159230</v>
      </c>
      <c r="AU810">
        <v>1159230</v>
      </c>
      <c r="AV810">
        <v>1159230</v>
      </c>
      <c r="AW810">
        <v>1159230</v>
      </c>
      <c r="AX810">
        <v>1159230</v>
      </c>
      <c r="AY810">
        <v>1159230</v>
      </c>
      <c r="AZ810">
        <v>1159230</v>
      </c>
      <c r="BA810">
        <v>1159230</v>
      </c>
      <c r="BB810">
        <v>1159230</v>
      </c>
      <c r="BC810">
        <v>1159230</v>
      </c>
      <c r="BD810">
        <v>1159230</v>
      </c>
      <c r="BE810">
        <v>1159230</v>
      </c>
      <c r="BF810">
        <v>1159230</v>
      </c>
      <c r="BG810">
        <v>1159230</v>
      </c>
      <c r="BH810">
        <v>1159230</v>
      </c>
      <c r="BI810">
        <v>1159230</v>
      </c>
      <c r="BJ810">
        <v>1159230</v>
      </c>
      <c r="BK810">
        <v>1159230</v>
      </c>
      <c r="BL810">
        <v>1159230</v>
      </c>
      <c r="BM810">
        <v>1159230</v>
      </c>
      <c r="BN810">
        <v>1159230</v>
      </c>
      <c r="BO810">
        <v>1159230</v>
      </c>
      <c r="BP810">
        <v>1159230</v>
      </c>
      <c r="BQ810">
        <v>1159230</v>
      </c>
      <c r="BR810">
        <v>1159230</v>
      </c>
      <c r="BS810">
        <v>0</v>
      </c>
      <c r="BT810">
        <v>0</v>
      </c>
      <c r="BU810">
        <v>0</v>
      </c>
      <c r="BV810">
        <v>0</v>
      </c>
      <c r="BW810">
        <v>0</v>
      </c>
      <c r="BX810">
        <v>0</v>
      </c>
      <c r="BY810">
        <v>0</v>
      </c>
      <c r="BZ810">
        <v>0</v>
      </c>
      <c r="CA810">
        <v>0</v>
      </c>
      <c r="CB810">
        <v>0</v>
      </c>
      <c r="CC810">
        <v>0</v>
      </c>
      <c r="CD810">
        <v>0</v>
      </c>
      <c r="CE810">
        <v>0</v>
      </c>
      <c r="CF810">
        <v>0</v>
      </c>
      <c r="CG810">
        <v>0</v>
      </c>
      <c r="CH810">
        <v>0</v>
      </c>
      <c r="CI810">
        <v>0</v>
      </c>
      <c r="CJ810">
        <v>0</v>
      </c>
      <c r="CK810">
        <v>0</v>
      </c>
      <c r="CL810">
        <v>0</v>
      </c>
      <c r="CM810">
        <v>0</v>
      </c>
      <c r="CN810">
        <v>0</v>
      </c>
      <c r="CO810">
        <v>0</v>
      </c>
      <c r="CP810">
        <v>0</v>
      </c>
      <c r="CQ810">
        <v>0</v>
      </c>
      <c r="CR810">
        <v>0</v>
      </c>
      <c r="CS810">
        <v>0</v>
      </c>
      <c r="CT810">
        <v>0</v>
      </c>
      <c r="CU810">
        <v>0</v>
      </c>
      <c r="CV810">
        <v>0</v>
      </c>
      <c r="CW810">
        <v>0</v>
      </c>
      <c r="CX810">
        <v>0</v>
      </c>
      <c r="CY810">
        <v>0</v>
      </c>
      <c r="CZ810">
        <v>0</v>
      </c>
      <c r="DA810">
        <v>0</v>
      </c>
      <c r="DB810">
        <v>0</v>
      </c>
      <c r="DC810">
        <v>0</v>
      </c>
      <c r="DD810">
        <v>0</v>
      </c>
      <c r="DE810">
        <v>0</v>
      </c>
      <c r="DF810">
        <v>0</v>
      </c>
      <c r="DG810">
        <v>0</v>
      </c>
      <c r="DH810">
        <v>0</v>
      </c>
      <c r="DI810">
        <v>0</v>
      </c>
      <c r="DJ810">
        <v>0</v>
      </c>
      <c r="DK810">
        <v>0</v>
      </c>
      <c r="DL810">
        <v>0</v>
      </c>
      <c r="DM810">
        <v>0</v>
      </c>
      <c r="DN810">
        <v>0</v>
      </c>
      <c r="DO810">
        <v>0</v>
      </c>
      <c r="DP810">
        <v>0</v>
      </c>
      <c r="DQ810">
        <v>0</v>
      </c>
      <c r="DR810">
        <v>0</v>
      </c>
      <c r="DS810">
        <v>0</v>
      </c>
      <c r="DT810">
        <v>0</v>
      </c>
      <c r="DU810">
        <v>0</v>
      </c>
      <c r="DV810">
        <v>0</v>
      </c>
      <c r="DW810">
        <v>0</v>
      </c>
      <c r="DX810">
        <v>0</v>
      </c>
      <c r="DY810">
        <v>0</v>
      </c>
      <c r="DZ810">
        <v>0</v>
      </c>
      <c r="EA810">
        <v>0</v>
      </c>
      <c r="EB810">
        <v>0</v>
      </c>
      <c r="EC810">
        <v>0</v>
      </c>
      <c r="EE810" s="659"/>
      <c r="EF810" t="s">
        <v>1348</v>
      </c>
      <c r="EG810">
        <v>2</v>
      </c>
      <c r="EH810">
        <v>52</v>
      </c>
      <c r="EI810" s="216" t="str">
        <f t="shared" si="18"/>
        <v>LTQ100252</v>
      </c>
      <c r="EJ810">
        <v>0</v>
      </c>
      <c r="EK810">
        <v>0</v>
      </c>
      <c r="EL810">
        <v>0</v>
      </c>
      <c r="EM810">
        <v>0</v>
      </c>
      <c r="EN810">
        <v>0</v>
      </c>
      <c r="EO810">
        <v>0</v>
      </c>
      <c r="EP810">
        <v>0</v>
      </c>
      <c r="EQ810">
        <v>0</v>
      </c>
      <c r="ER810">
        <v>0</v>
      </c>
      <c r="ES810">
        <v>0</v>
      </c>
      <c r="ET810">
        <v>0</v>
      </c>
      <c r="EU810">
        <v>0</v>
      </c>
      <c r="EV810">
        <v>0</v>
      </c>
      <c r="EW810">
        <v>0</v>
      </c>
      <c r="EX810">
        <v>0</v>
      </c>
      <c r="EY810">
        <v>0</v>
      </c>
      <c r="EZ810">
        <v>0</v>
      </c>
      <c r="FA810">
        <v>0</v>
      </c>
      <c r="FB810">
        <v>0</v>
      </c>
      <c r="FC810">
        <v>0</v>
      </c>
      <c r="FD810">
        <v>0</v>
      </c>
      <c r="FE810">
        <v>0</v>
      </c>
      <c r="FF810">
        <v>0</v>
      </c>
      <c r="FG810">
        <v>0</v>
      </c>
      <c r="FH810">
        <v>0</v>
      </c>
      <c r="FI810">
        <v>0</v>
      </c>
      <c r="FJ810">
        <v>0</v>
      </c>
      <c r="FK810">
        <v>0</v>
      </c>
      <c r="FL810">
        <v>0</v>
      </c>
      <c r="FM810">
        <v>0</v>
      </c>
      <c r="FN810">
        <v>0</v>
      </c>
      <c r="FO810">
        <v>0</v>
      </c>
      <c r="FP810">
        <v>0</v>
      </c>
      <c r="FQ810">
        <v>0</v>
      </c>
      <c r="FR810">
        <v>0</v>
      </c>
      <c r="FS810">
        <v>0</v>
      </c>
      <c r="FT810">
        <v>0</v>
      </c>
      <c r="FU810">
        <v>0</v>
      </c>
      <c r="FV810">
        <v>0</v>
      </c>
      <c r="FW810">
        <v>0</v>
      </c>
      <c r="FX810">
        <v>0</v>
      </c>
      <c r="FY810">
        <v>0</v>
      </c>
      <c r="FZ810">
        <v>0</v>
      </c>
      <c r="GA810">
        <v>0</v>
      </c>
      <c r="GB810">
        <v>0</v>
      </c>
      <c r="GC810">
        <v>0</v>
      </c>
      <c r="GD810">
        <v>0</v>
      </c>
      <c r="GE810">
        <v>1159230</v>
      </c>
      <c r="GF810">
        <v>0</v>
      </c>
      <c r="GG810">
        <v>0</v>
      </c>
      <c r="GH810">
        <v>0</v>
      </c>
      <c r="GI810">
        <v>0</v>
      </c>
      <c r="GJ810">
        <v>0</v>
      </c>
      <c r="GK810">
        <v>0</v>
      </c>
      <c r="GL810">
        <v>0</v>
      </c>
      <c r="GM810">
        <v>0</v>
      </c>
      <c r="GN810">
        <v>0</v>
      </c>
      <c r="GO810">
        <v>0</v>
      </c>
      <c r="GP810">
        <v>0</v>
      </c>
      <c r="GQ810">
        <v>0</v>
      </c>
      <c r="GR810">
        <v>0</v>
      </c>
      <c r="GS810">
        <v>0</v>
      </c>
      <c r="GT810">
        <v>0</v>
      </c>
      <c r="GU810">
        <v>0</v>
      </c>
      <c r="GV810">
        <v>0</v>
      </c>
      <c r="GW810">
        <v>0</v>
      </c>
      <c r="GX810">
        <v>0</v>
      </c>
      <c r="GY810">
        <v>0</v>
      </c>
      <c r="GZ810">
        <v>0</v>
      </c>
      <c r="HA810">
        <v>0</v>
      </c>
      <c r="HB810">
        <v>0</v>
      </c>
      <c r="HC810">
        <v>0</v>
      </c>
      <c r="HD810">
        <v>0</v>
      </c>
      <c r="HE810">
        <v>0</v>
      </c>
      <c r="HF810">
        <v>0</v>
      </c>
      <c r="HG810">
        <v>0</v>
      </c>
      <c r="HH810">
        <v>0</v>
      </c>
      <c r="HI810">
        <v>0</v>
      </c>
      <c r="HJ810">
        <v>0</v>
      </c>
      <c r="HK810">
        <v>0</v>
      </c>
      <c r="HL810">
        <v>0</v>
      </c>
      <c r="HM810">
        <v>0</v>
      </c>
      <c r="HN810">
        <v>0</v>
      </c>
      <c r="HO810">
        <v>0</v>
      </c>
      <c r="HP810">
        <v>0</v>
      </c>
      <c r="HQ810">
        <v>0</v>
      </c>
      <c r="HR810">
        <v>0</v>
      </c>
      <c r="HS810">
        <v>0</v>
      </c>
      <c r="HT810">
        <v>0</v>
      </c>
      <c r="HU810">
        <v>0</v>
      </c>
      <c r="HV810">
        <v>0</v>
      </c>
      <c r="HW810">
        <v>0</v>
      </c>
      <c r="HX810">
        <v>0</v>
      </c>
      <c r="HY810">
        <v>0</v>
      </c>
      <c r="HZ810">
        <v>0</v>
      </c>
      <c r="IA810">
        <v>0</v>
      </c>
      <c r="IB810">
        <v>0</v>
      </c>
      <c r="IC810">
        <v>0</v>
      </c>
      <c r="ID810">
        <v>0</v>
      </c>
      <c r="IE810">
        <v>0</v>
      </c>
      <c r="IF810">
        <v>0</v>
      </c>
      <c r="IG810">
        <v>0</v>
      </c>
      <c r="IH810">
        <v>0</v>
      </c>
      <c r="II810">
        <v>0</v>
      </c>
      <c r="IJ810">
        <v>0</v>
      </c>
      <c r="IK810">
        <v>0</v>
      </c>
      <c r="IL810">
        <v>0</v>
      </c>
      <c r="IM810">
        <v>0</v>
      </c>
      <c r="IN810">
        <v>0</v>
      </c>
      <c r="IO810">
        <v>0</v>
      </c>
      <c r="IP810">
        <v>0</v>
      </c>
    </row>
    <row r="811" spans="18:250" ht="16.5" hidden="1" customHeight="1">
      <c r="R811" s="659"/>
      <c r="S811" t="s">
        <v>1348</v>
      </c>
      <c r="T811">
        <v>2</v>
      </c>
      <c r="U811">
        <v>53</v>
      </c>
      <c r="V811" s="214" t="str">
        <f t="shared" si="17"/>
        <v>LTQ100253</v>
      </c>
      <c r="W811">
        <v>120900.6</v>
      </c>
      <c r="X811">
        <v>241801.2</v>
      </c>
      <c r="Y811">
        <v>362701.8</v>
      </c>
      <c r="Z811">
        <v>483602.4</v>
      </c>
      <c r="AA811">
        <v>604503</v>
      </c>
      <c r="AB811">
        <v>725403.6</v>
      </c>
      <c r="AC811">
        <v>846304.2</v>
      </c>
      <c r="AD811">
        <v>967204.8</v>
      </c>
      <c r="AE811">
        <v>1088105.3999999999</v>
      </c>
      <c r="AF811">
        <v>1209006</v>
      </c>
      <c r="AG811">
        <v>1209006</v>
      </c>
      <c r="AH811">
        <v>1209006</v>
      </c>
      <c r="AI811">
        <v>1209006</v>
      </c>
      <c r="AJ811">
        <v>1209006</v>
      </c>
      <c r="AK811">
        <v>1209006</v>
      </c>
      <c r="AL811">
        <v>1209006</v>
      </c>
      <c r="AM811">
        <v>1209006</v>
      </c>
      <c r="AN811">
        <v>1209006</v>
      </c>
      <c r="AO811">
        <v>1209006</v>
      </c>
      <c r="AP811">
        <v>1209006</v>
      </c>
      <c r="AQ811">
        <v>1209006</v>
      </c>
      <c r="AR811">
        <v>1209006</v>
      </c>
      <c r="AS811">
        <v>1209006</v>
      </c>
      <c r="AT811">
        <v>1209006</v>
      </c>
      <c r="AU811">
        <v>1209006</v>
      </c>
      <c r="AV811">
        <v>1209006</v>
      </c>
      <c r="AW811">
        <v>1209006</v>
      </c>
      <c r="AX811">
        <v>1209006</v>
      </c>
      <c r="AY811">
        <v>1209006</v>
      </c>
      <c r="AZ811">
        <v>1209006</v>
      </c>
      <c r="BA811">
        <v>1209006</v>
      </c>
      <c r="BB811">
        <v>1209006</v>
      </c>
      <c r="BC811">
        <v>1209006</v>
      </c>
      <c r="BD811">
        <v>1209006</v>
      </c>
      <c r="BE811">
        <v>1209006</v>
      </c>
      <c r="BF811">
        <v>1209006</v>
      </c>
      <c r="BG811">
        <v>1209006</v>
      </c>
      <c r="BH811">
        <v>1209006</v>
      </c>
      <c r="BI811">
        <v>1209006</v>
      </c>
      <c r="BJ811">
        <v>1209006</v>
      </c>
      <c r="BK811">
        <v>1209006</v>
      </c>
      <c r="BL811">
        <v>1209006</v>
      </c>
      <c r="BM811">
        <v>1209006</v>
      </c>
      <c r="BN811">
        <v>1209006</v>
      </c>
      <c r="BO811">
        <v>1209006</v>
      </c>
      <c r="BP811">
        <v>1209006</v>
      </c>
      <c r="BQ811">
        <v>1209006</v>
      </c>
      <c r="BR811">
        <v>0</v>
      </c>
      <c r="BS811">
        <v>0</v>
      </c>
      <c r="BT811">
        <v>0</v>
      </c>
      <c r="BU811">
        <v>0</v>
      </c>
      <c r="BV811">
        <v>0</v>
      </c>
      <c r="BW811">
        <v>0</v>
      </c>
      <c r="BX811">
        <v>0</v>
      </c>
      <c r="BY811">
        <v>0</v>
      </c>
      <c r="BZ811">
        <v>0</v>
      </c>
      <c r="CA811">
        <v>0</v>
      </c>
      <c r="CB811">
        <v>0</v>
      </c>
      <c r="CC811">
        <v>0</v>
      </c>
      <c r="CD811">
        <v>0</v>
      </c>
      <c r="CE811">
        <v>0</v>
      </c>
      <c r="CF811">
        <v>0</v>
      </c>
      <c r="CG811">
        <v>0</v>
      </c>
      <c r="CH811">
        <v>0</v>
      </c>
      <c r="CI811">
        <v>0</v>
      </c>
      <c r="CJ811">
        <v>0</v>
      </c>
      <c r="CK811">
        <v>0</v>
      </c>
      <c r="CL811">
        <v>0</v>
      </c>
      <c r="CM811">
        <v>0</v>
      </c>
      <c r="CN811">
        <v>0</v>
      </c>
      <c r="CO811">
        <v>0</v>
      </c>
      <c r="CP811">
        <v>0</v>
      </c>
      <c r="CQ811">
        <v>0</v>
      </c>
      <c r="CR811">
        <v>0</v>
      </c>
      <c r="CS811">
        <v>0</v>
      </c>
      <c r="CT811">
        <v>0</v>
      </c>
      <c r="CU811">
        <v>0</v>
      </c>
      <c r="CV811">
        <v>0</v>
      </c>
      <c r="CW811">
        <v>0</v>
      </c>
      <c r="CX811">
        <v>0</v>
      </c>
      <c r="CY811">
        <v>0</v>
      </c>
      <c r="CZ811">
        <v>0</v>
      </c>
      <c r="DA811">
        <v>0</v>
      </c>
      <c r="DB811">
        <v>0</v>
      </c>
      <c r="DC811">
        <v>0</v>
      </c>
      <c r="DD811">
        <v>0</v>
      </c>
      <c r="DE811">
        <v>0</v>
      </c>
      <c r="DF811">
        <v>0</v>
      </c>
      <c r="DG811">
        <v>0</v>
      </c>
      <c r="DH811">
        <v>0</v>
      </c>
      <c r="DI811">
        <v>0</v>
      </c>
      <c r="DJ811">
        <v>0</v>
      </c>
      <c r="DK811">
        <v>0</v>
      </c>
      <c r="DL811">
        <v>0</v>
      </c>
      <c r="DM811">
        <v>0</v>
      </c>
      <c r="DN811">
        <v>0</v>
      </c>
      <c r="DO811">
        <v>0</v>
      </c>
      <c r="DP811">
        <v>0</v>
      </c>
      <c r="DQ811">
        <v>0</v>
      </c>
      <c r="DR811">
        <v>0</v>
      </c>
      <c r="DS811">
        <v>0</v>
      </c>
      <c r="DT811">
        <v>0</v>
      </c>
      <c r="DU811">
        <v>0</v>
      </c>
      <c r="DV811">
        <v>0</v>
      </c>
      <c r="DW811">
        <v>0</v>
      </c>
      <c r="DX811">
        <v>0</v>
      </c>
      <c r="DY811">
        <v>0</v>
      </c>
      <c r="DZ811">
        <v>0</v>
      </c>
      <c r="EA811">
        <v>0</v>
      </c>
      <c r="EB811">
        <v>0</v>
      </c>
      <c r="EC811">
        <v>0</v>
      </c>
      <c r="EE811" s="659"/>
      <c r="EF811" t="s">
        <v>1348</v>
      </c>
      <c r="EG811">
        <v>2</v>
      </c>
      <c r="EH811">
        <v>53</v>
      </c>
      <c r="EI811" s="216" t="str">
        <f t="shared" si="18"/>
        <v>LTQ100253</v>
      </c>
      <c r="EJ811">
        <v>0</v>
      </c>
      <c r="EK811">
        <v>0</v>
      </c>
      <c r="EL811">
        <v>0</v>
      </c>
      <c r="EM811">
        <v>0</v>
      </c>
      <c r="EN811">
        <v>0</v>
      </c>
      <c r="EO811">
        <v>0</v>
      </c>
      <c r="EP811">
        <v>0</v>
      </c>
      <c r="EQ811">
        <v>0</v>
      </c>
      <c r="ER811">
        <v>0</v>
      </c>
      <c r="ES811">
        <v>0</v>
      </c>
      <c r="ET811">
        <v>0</v>
      </c>
      <c r="EU811">
        <v>0</v>
      </c>
      <c r="EV811">
        <v>0</v>
      </c>
      <c r="EW811">
        <v>0</v>
      </c>
      <c r="EX811">
        <v>0</v>
      </c>
      <c r="EY811">
        <v>0</v>
      </c>
      <c r="EZ811">
        <v>0</v>
      </c>
      <c r="FA811">
        <v>0</v>
      </c>
      <c r="FB811">
        <v>0</v>
      </c>
      <c r="FC811">
        <v>0</v>
      </c>
      <c r="FD811">
        <v>0</v>
      </c>
      <c r="FE811">
        <v>0</v>
      </c>
      <c r="FF811">
        <v>0</v>
      </c>
      <c r="FG811">
        <v>0</v>
      </c>
      <c r="FH811">
        <v>0</v>
      </c>
      <c r="FI811">
        <v>0</v>
      </c>
      <c r="FJ811">
        <v>0</v>
      </c>
      <c r="FK811">
        <v>0</v>
      </c>
      <c r="FL811">
        <v>0</v>
      </c>
      <c r="FM811">
        <v>0</v>
      </c>
      <c r="FN811">
        <v>0</v>
      </c>
      <c r="FO811">
        <v>0</v>
      </c>
      <c r="FP811">
        <v>0</v>
      </c>
      <c r="FQ811">
        <v>0</v>
      </c>
      <c r="FR811">
        <v>0</v>
      </c>
      <c r="FS811">
        <v>0</v>
      </c>
      <c r="FT811">
        <v>0</v>
      </c>
      <c r="FU811">
        <v>0</v>
      </c>
      <c r="FV811">
        <v>0</v>
      </c>
      <c r="FW811">
        <v>0</v>
      </c>
      <c r="FX811">
        <v>0</v>
      </c>
      <c r="FY811">
        <v>0</v>
      </c>
      <c r="FZ811">
        <v>0</v>
      </c>
      <c r="GA811">
        <v>0</v>
      </c>
      <c r="GB811">
        <v>0</v>
      </c>
      <c r="GC811">
        <v>0</v>
      </c>
      <c r="GD811">
        <v>1209006</v>
      </c>
      <c r="GE811">
        <v>0</v>
      </c>
      <c r="GF811">
        <v>0</v>
      </c>
      <c r="GG811">
        <v>0</v>
      </c>
      <c r="GH811">
        <v>0</v>
      </c>
      <c r="GI811">
        <v>0</v>
      </c>
      <c r="GJ811">
        <v>0</v>
      </c>
      <c r="GK811">
        <v>0</v>
      </c>
      <c r="GL811">
        <v>0</v>
      </c>
      <c r="GM811">
        <v>0</v>
      </c>
      <c r="GN811">
        <v>0</v>
      </c>
      <c r="GO811">
        <v>0</v>
      </c>
      <c r="GP811">
        <v>0</v>
      </c>
      <c r="GQ811">
        <v>0</v>
      </c>
      <c r="GR811">
        <v>0</v>
      </c>
      <c r="GS811">
        <v>0</v>
      </c>
      <c r="GT811">
        <v>0</v>
      </c>
      <c r="GU811">
        <v>0</v>
      </c>
      <c r="GV811">
        <v>0</v>
      </c>
      <c r="GW811">
        <v>0</v>
      </c>
      <c r="GX811">
        <v>0</v>
      </c>
      <c r="GY811">
        <v>0</v>
      </c>
      <c r="GZ811">
        <v>0</v>
      </c>
      <c r="HA811">
        <v>0</v>
      </c>
      <c r="HB811">
        <v>0</v>
      </c>
      <c r="HC811">
        <v>0</v>
      </c>
      <c r="HD811">
        <v>0</v>
      </c>
      <c r="HE811">
        <v>0</v>
      </c>
      <c r="HF811">
        <v>0</v>
      </c>
      <c r="HG811">
        <v>0</v>
      </c>
      <c r="HH811">
        <v>0</v>
      </c>
      <c r="HI811">
        <v>0</v>
      </c>
      <c r="HJ811">
        <v>0</v>
      </c>
      <c r="HK811">
        <v>0</v>
      </c>
      <c r="HL811">
        <v>0</v>
      </c>
      <c r="HM811">
        <v>0</v>
      </c>
      <c r="HN811">
        <v>0</v>
      </c>
      <c r="HO811">
        <v>0</v>
      </c>
      <c r="HP811">
        <v>0</v>
      </c>
      <c r="HQ811">
        <v>0</v>
      </c>
      <c r="HR811">
        <v>0</v>
      </c>
      <c r="HS811">
        <v>0</v>
      </c>
      <c r="HT811">
        <v>0</v>
      </c>
      <c r="HU811">
        <v>0</v>
      </c>
      <c r="HV811">
        <v>0</v>
      </c>
      <c r="HW811">
        <v>0</v>
      </c>
      <c r="HX811">
        <v>0</v>
      </c>
      <c r="HY811">
        <v>0</v>
      </c>
      <c r="HZ811">
        <v>0</v>
      </c>
      <c r="IA811">
        <v>0</v>
      </c>
      <c r="IB811">
        <v>0</v>
      </c>
      <c r="IC811">
        <v>0</v>
      </c>
      <c r="ID811">
        <v>0</v>
      </c>
      <c r="IE811">
        <v>0</v>
      </c>
      <c r="IF811">
        <v>0</v>
      </c>
      <c r="IG811">
        <v>0</v>
      </c>
      <c r="IH811">
        <v>0</v>
      </c>
      <c r="II811">
        <v>0</v>
      </c>
      <c r="IJ811">
        <v>0</v>
      </c>
      <c r="IK811">
        <v>0</v>
      </c>
      <c r="IL811">
        <v>0</v>
      </c>
      <c r="IM811">
        <v>0</v>
      </c>
      <c r="IN811">
        <v>0</v>
      </c>
      <c r="IO811">
        <v>0</v>
      </c>
      <c r="IP811">
        <v>0</v>
      </c>
    </row>
    <row r="812" spans="18:250" ht="16.5" hidden="1" customHeight="1">
      <c r="R812" s="659"/>
      <c r="S812" t="s">
        <v>1348</v>
      </c>
      <c r="T812">
        <v>2</v>
      </c>
      <c r="U812">
        <v>54</v>
      </c>
      <c r="V812" s="214" t="str">
        <f t="shared" si="17"/>
        <v>LTQ100254</v>
      </c>
      <c r="W812">
        <v>125868</v>
      </c>
      <c r="X812">
        <v>251736</v>
      </c>
      <c r="Y812">
        <v>377604</v>
      </c>
      <c r="Z812">
        <v>503472</v>
      </c>
      <c r="AA812">
        <v>629340</v>
      </c>
      <c r="AB812">
        <v>755208</v>
      </c>
      <c r="AC812">
        <v>881076</v>
      </c>
      <c r="AD812">
        <v>1006944</v>
      </c>
      <c r="AE812">
        <v>1132812</v>
      </c>
      <c r="AF812">
        <v>1258680</v>
      </c>
      <c r="AG812">
        <v>1258680</v>
      </c>
      <c r="AH812">
        <v>1258680</v>
      </c>
      <c r="AI812">
        <v>1258680</v>
      </c>
      <c r="AJ812">
        <v>1258680</v>
      </c>
      <c r="AK812">
        <v>1258680</v>
      </c>
      <c r="AL812">
        <v>1258680</v>
      </c>
      <c r="AM812">
        <v>1258680</v>
      </c>
      <c r="AN812">
        <v>1258680</v>
      </c>
      <c r="AO812">
        <v>1258680</v>
      </c>
      <c r="AP812">
        <v>1258680</v>
      </c>
      <c r="AQ812">
        <v>1258680</v>
      </c>
      <c r="AR812">
        <v>1258680</v>
      </c>
      <c r="AS812">
        <v>1258680</v>
      </c>
      <c r="AT812">
        <v>1258680</v>
      </c>
      <c r="AU812">
        <v>1258680</v>
      </c>
      <c r="AV812">
        <v>1258680</v>
      </c>
      <c r="AW812">
        <v>1258680</v>
      </c>
      <c r="AX812">
        <v>1258680</v>
      </c>
      <c r="AY812">
        <v>1258680</v>
      </c>
      <c r="AZ812">
        <v>1258680</v>
      </c>
      <c r="BA812">
        <v>1258680</v>
      </c>
      <c r="BB812">
        <v>1258680</v>
      </c>
      <c r="BC812">
        <v>1258680</v>
      </c>
      <c r="BD812">
        <v>1258680</v>
      </c>
      <c r="BE812">
        <v>1258680</v>
      </c>
      <c r="BF812">
        <v>1258680</v>
      </c>
      <c r="BG812">
        <v>1258680</v>
      </c>
      <c r="BH812">
        <v>1258680</v>
      </c>
      <c r="BI812">
        <v>1258680</v>
      </c>
      <c r="BJ812">
        <v>1258680</v>
      </c>
      <c r="BK812">
        <v>1258680</v>
      </c>
      <c r="BL812">
        <v>1258680</v>
      </c>
      <c r="BM812">
        <v>1258680</v>
      </c>
      <c r="BN812">
        <v>1258680</v>
      </c>
      <c r="BO812">
        <v>1258680</v>
      </c>
      <c r="BP812">
        <v>1258680</v>
      </c>
      <c r="BQ812">
        <v>0</v>
      </c>
      <c r="BR812">
        <v>0</v>
      </c>
      <c r="BS812">
        <v>0</v>
      </c>
      <c r="BT812">
        <v>0</v>
      </c>
      <c r="BU812">
        <v>0</v>
      </c>
      <c r="BV812">
        <v>0</v>
      </c>
      <c r="BW812">
        <v>0</v>
      </c>
      <c r="BX812">
        <v>0</v>
      </c>
      <c r="BY812">
        <v>0</v>
      </c>
      <c r="BZ812">
        <v>0</v>
      </c>
      <c r="CA812">
        <v>0</v>
      </c>
      <c r="CB812">
        <v>0</v>
      </c>
      <c r="CC812">
        <v>0</v>
      </c>
      <c r="CD812">
        <v>0</v>
      </c>
      <c r="CE812">
        <v>0</v>
      </c>
      <c r="CF812">
        <v>0</v>
      </c>
      <c r="CG812">
        <v>0</v>
      </c>
      <c r="CH812">
        <v>0</v>
      </c>
      <c r="CI812">
        <v>0</v>
      </c>
      <c r="CJ812">
        <v>0</v>
      </c>
      <c r="CK812">
        <v>0</v>
      </c>
      <c r="CL812">
        <v>0</v>
      </c>
      <c r="CM812">
        <v>0</v>
      </c>
      <c r="CN812">
        <v>0</v>
      </c>
      <c r="CO812">
        <v>0</v>
      </c>
      <c r="CP812">
        <v>0</v>
      </c>
      <c r="CQ812">
        <v>0</v>
      </c>
      <c r="CR812">
        <v>0</v>
      </c>
      <c r="CS812">
        <v>0</v>
      </c>
      <c r="CT812">
        <v>0</v>
      </c>
      <c r="CU812">
        <v>0</v>
      </c>
      <c r="CV812">
        <v>0</v>
      </c>
      <c r="CW812">
        <v>0</v>
      </c>
      <c r="CX812">
        <v>0</v>
      </c>
      <c r="CY812">
        <v>0</v>
      </c>
      <c r="CZ812">
        <v>0</v>
      </c>
      <c r="DA812">
        <v>0</v>
      </c>
      <c r="DB812">
        <v>0</v>
      </c>
      <c r="DC812">
        <v>0</v>
      </c>
      <c r="DD812">
        <v>0</v>
      </c>
      <c r="DE812">
        <v>0</v>
      </c>
      <c r="DF812">
        <v>0</v>
      </c>
      <c r="DG812">
        <v>0</v>
      </c>
      <c r="DH812">
        <v>0</v>
      </c>
      <c r="DI812">
        <v>0</v>
      </c>
      <c r="DJ812">
        <v>0</v>
      </c>
      <c r="DK812">
        <v>0</v>
      </c>
      <c r="DL812">
        <v>0</v>
      </c>
      <c r="DM812">
        <v>0</v>
      </c>
      <c r="DN812">
        <v>0</v>
      </c>
      <c r="DO812">
        <v>0</v>
      </c>
      <c r="DP812">
        <v>0</v>
      </c>
      <c r="DQ812">
        <v>0</v>
      </c>
      <c r="DR812">
        <v>0</v>
      </c>
      <c r="DS812">
        <v>0</v>
      </c>
      <c r="DT812">
        <v>0</v>
      </c>
      <c r="DU812">
        <v>0</v>
      </c>
      <c r="DV812">
        <v>0</v>
      </c>
      <c r="DW812">
        <v>0</v>
      </c>
      <c r="DX812">
        <v>0</v>
      </c>
      <c r="DY812">
        <v>0</v>
      </c>
      <c r="DZ812">
        <v>0</v>
      </c>
      <c r="EA812">
        <v>0</v>
      </c>
      <c r="EB812">
        <v>0</v>
      </c>
      <c r="EC812">
        <v>0</v>
      </c>
      <c r="EE812" s="659"/>
      <c r="EF812" t="s">
        <v>1348</v>
      </c>
      <c r="EG812">
        <v>2</v>
      </c>
      <c r="EH812">
        <v>54</v>
      </c>
      <c r="EI812" s="216" t="str">
        <f t="shared" si="18"/>
        <v>LTQ100254</v>
      </c>
      <c r="EJ812">
        <v>0</v>
      </c>
      <c r="EK812">
        <v>0</v>
      </c>
      <c r="EL812">
        <v>0</v>
      </c>
      <c r="EM812">
        <v>0</v>
      </c>
      <c r="EN812">
        <v>0</v>
      </c>
      <c r="EO812">
        <v>0</v>
      </c>
      <c r="EP812">
        <v>0</v>
      </c>
      <c r="EQ812">
        <v>0</v>
      </c>
      <c r="ER812">
        <v>0</v>
      </c>
      <c r="ES812">
        <v>0</v>
      </c>
      <c r="ET812">
        <v>0</v>
      </c>
      <c r="EU812">
        <v>0</v>
      </c>
      <c r="EV812">
        <v>0</v>
      </c>
      <c r="EW812">
        <v>0</v>
      </c>
      <c r="EX812">
        <v>0</v>
      </c>
      <c r="EY812">
        <v>0</v>
      </c>
      <c r="EZ812">
        <v>0</v>
      </c>
      <c r="FA812">
        <v>0</v>
      </c>
      <c r="FB812">
        <v>0</v>
      </c>
      <c r="FC812">
        <v>0</v>
      </c>
      <c r="FD812">
        <v>0</v>
      </c>
      <c r="FE812">
        <v>0</v>
      </c>
      <c r="FF812">
        <v>0</v>
      </c>
      <c r="FG812">
        <v>0</v>
      </c>
      <c r="FH812">
        <v>0</v>
      </c>
      <c r="FI812">
        <v>0</v>
      </c>
      <c r="FJ812">
        <v>0</v>
      </c>
      <c r="FK812">
        <v>0</v>
      </c>
      <c r="FL812">
        <v>0</v>
      </c>
      <c r="FM812">
        <v>0</v>
      </c>
      <c r="FN812">
        <v>0</v>
      </c>
      <c r="FO812">
        <v>0</v>
      </c>
      <c r="FP812">
        <v>0</v>
      </c>
      <c r="FQ812">
        <v>0</v>
      </c>
      <c r="FR812">
        <v>0</v>
      </c>
      <c r="FS812">
        <v>0</v>
      </c>
      <c r="FT812">
        <v>0</v>
      </c>
      <c r="FU812">
        <v>0</v>
      </c>
      <c r="FV812">
        <v>0</v>
      </c>
      <c r="FW812">
        <v>0</v>
      </c>
      <c r="FX812">
        <v>0</v>
      </c>
      <c r="FY812">
        <v>0</v>
      </c>
      <c r="FZ812">
        <v>0</v>
      </c>
      <c r="GA812">
        <v>0</v>
      </c>
      <c r="GB812">
        <v>0</v>
      </c>
      <c r="GC812">
        <v>1258680</v>
      </c>
      <c r="GD812">
        <v>0</v>
      </c>
      <c r="GE812">
        <v>0</v>
      </c>
      <c r="GF812">
        <v>0</v>
      </c>
      <c r="GG812">
        <v>0</v>
      </c>
      <c r="GH812">
        <v>0</v>
      </c>
      <c r="GI812">
        <v>0</v>
      </c>
      <c r="GJ812">
        <v>0</v>
      </c>
      <c r="GK812">
        <v>0</v>
      </c>
      <c r="GL812">
        <v>0</v>
      </c>
      <c r="GM812">
        <v>0</v>
      </c>
      <c r="GN812">
        <v>0</v>
      </c>
      <c r="GO812">
        <v>0</v>
      </c>
      <c r="GP812">
        <v>0</v>
      </c>
      <c r="GQ812">
        <v>0</v>
      </c>
      <c r="GR812">
        <v>0</v>
      </c>
      <c r="GS812">
        <v>0</v>
      </c>
      <c r="GT812">
        <v>0</v>
      </c>
      <c r="GU812">
        <v>0</v>
      </c>
      <c r="GV812">
        <v>0</v>
      </c>
      <c r="GW812">
        <v>0</v>
      </c>
      <c r="GX812">
        <v>0</v>
      </c>
      <c r="GY812">
        <v>0</v>
      </c>
      <c r="GZ812">
        <v>0</v>
      </c>
      <c r="HA812">
        <v>0</v>
      </c>
      <c r="HB812">
        <v>0</v>
      </c>
      <c r="HC812">
        <v>0</v>
      </c>
      <c r="HD812">
        <v>0</v>
      </c>
      <c r="HE812">
        <v>0</v>
      </c>
      <c r="HF812">
        <v>0</v>
      </c>
      <c r="HG812">
        <v>0</v>
      </c>
      <c r="HH812">
        <v>0</v>
      </c>
      <c r="HI812">
        <v>0</v>
      </c>
      <c r="HJ812">
        <v>0</v>
      </c>
      <c r="HK812">
        <v>0</v>
      </c>
      <c r="HL812">
        <v>0</v>
      </c>
      <c r="HM812">
        <v>0</v>
      </c>
      <c r="HN812">
        <v>0</v>
      </c>
      <c r="HO812">
        <v>0</v>
      </c>
      <c r="HP812">
        <v>0</v>
      </c>
      <c r="HQ812">
        <v>0</v>
      </c>
      <c r="HR812">
        <v>0</v>
      </c>
      <c r="HS812">
        <v>0</v>
      </c>
      <c r="HT812">
        <v>0</v>
      </c>
      <c r="HU812">
        <v>0</v>
      </c>
      <c r="HV812">
        <v>0</v>
      </c>
      <c r="HW812">
        <v>0</v>
      </c>
      <c r="HX812">
        <v>0</v>
      </c>
      <c r="HY812">
        <v>0</v>
      </c>
      <c r="HZ812">
        <v>0</v>
      </c>
      <c r="IA812">
        <v>0</v>
      </c>
      <c r="IB812">
        <v>0</v>
      </c>
      <c r="IC812">
        <v>0</v>
      </c>
      <c r="ID812">
        <v>0</v>
      </c>
      <c r="IE812">
        <v>0</v>
      </c>
      <c r="IF812">
        <v>0</v>
      </c>
      <c r="IG812">
        <v>0</v>
      </c>
      <c r="IH812">
        <v>0</v>
      </c>
      <c r="II812">
        <v>0</v>
      </c>
      <c r="IJ812">
        <v>0</v>
      </c>
      <c r="IK812">
        <v>0</v>
      </c>
      <c r="IL812">
        <v>0</v>
      </c>
      <c r="IM812">
        <v>0</v>
      </c>
      <c r="IN812">
        <v>0</v>
      </c>
      <c r="IO812">
        <v>0</v>
      </c>
      <c r="IP812">
        <v>0</v>
      </c>
    </row>
    <row r="813" spans="18:250" ht="16.5" hidden="1" customHeight="1">
      <c r="R813" s="659"/>
      <c r="S813" t="s">
        <v>1348</v>
      </c>
      <c r="T813">
        <v>2</v>
      </c>
      <c r="U813">
        <v>55</v>
      </c>
      <c r="V813" s="214" t="str">
        <f t="shared" si="17"/>
        <v>LTQ100255</v>
      </c>
      <c r="W813">
        <v>130835.4</v>
      </c>
      <c r="X813">
        <v>261670.8</v>
      </c>
      <c r="Y813">
        <v>392506.2</v>
      </c>
      <c r="Z813">
        <v>523341.6</v>
      </c>
      <c r="AA813">
        <v>654177</v>
      </c>
      <c r="AB813">
        <v>785012.4</v>
      </c>
      <c r="AC813">
        <v>915847.8</v>
      </c>
      <c r="AD813">
        <v>1046683.2</v>
      </c>
      <c r="AE813">
        <v>1177518.6000000001</v>
      </c>
      <c r="AF813">
        <v>1308354</v>
      </c>
      <c r="AG813">
        <v>1308354</v>
      </c>
      <c r="AH813">
        <v>1308354</v>
      </c>
      <c r="AI813">
        <v>1308354</v>
      </c>
      <c r="AJ813">
        <v>1308354</v>
      </c>
      <c r="AK813">
        <v>1308354</v>
      </c>
      <c r="AL813">
        <v>1308354</v>
      </c>
      <c r="AM813">
        <v>1308354</v>
      </c>
      <c r="AN813">
        <v>1308354</v>
      </c>
      <c r="AO813">
        <v>1308354</v>
      </c>
      <c r="AP813">
        <v>1308354</v>
      </c>
      <c r="AQ813">
        <v>1308354</v>
      </c>
      <c r="AR813">
        <v>1308354</v>
      </c>
      <c r="AS813">
        <v>1308354</v>
      </c>
      <c r="AT813">
        <v>1308354</v>
      </c>
      <c r="AU813">
        <v>1308354</v>
      </c>
      <c r="AV813">
        <v>1308354</v>
      </c>
      <c r="AW813">
        <v>1308354</v>
      </c>
      <c r="AX813">
        <v>1308354</v>
      </c>
      <c r="AY813">
        <v>1308354</v>
      </c>
      <c r="AZ813">
        <v>1308354</v>
      </c>
      <c r="BA813">
        <v>1308354</v>
      </c>
      <c r="BB813">
        <v>1308354</v>
      </c>
      <c r="BC813">
        <v>1308354</v>
      </c>
      <c r="BD813">
        <v>1308354</v>
      </c>
      <c r="BE813">
        <v>1308354</v>
      </c>
      <c r="BF813">
        <v>1308354</v>
      </c>
      <c r="BG813">
        <v>1308354</v>
      </c>
      <c r="BH813">
        <v>1308354</v>
      </c>
      <c r="BI813">
        <v>1308354</v>
      </c>
      <c r="BJ813">
        <v>1308354</v>
      </c>
      <c r="BK813">
        <v>1308354</v>
      </c>
      <c r="BL813">
        <v>1308354</v>
      </c>
      <c r="BM813">
        <v>1308354</v>
      </c>
      <c r="BN813">
        <v>1308354</v>
      </c>
      <c r="BO813">
        <v>1308354</v>
      </c>
      <c r="BP813">
        <v>0</v>
      </c>
      <c r="BQ813">
        <v>0</v>
      </c>
      <c r="BR813">
        <v>0</v>
      </c>
      <c r="BS813">
        <v>0</v>
      </c>
      <c r="BT813">
        <v>0</v>
      </c>
      <c r="BU813">
        <v>0</v>
      </c>
      <c r="BV813">
        <v>0</v>
      </c>
      <c r="BW813">
        <v>0</v>
      </c>
      <c r="BX813">
        <v>0</v>
      </c>
      <c r="BY813">
        <v>0</v>
      </c>
      <c r="BZ813">
        <v>0</v>
      </c>
      <c r="CA813">
        <v>0</v>
      </c>
      <c r="CB813">
        <v>0</v>
      </c>
      <c r="CC813">
        <v>0</v>
      </c>
      <c r="CD813">
        <v>0</v>
      </c>
      <c r="CE813">
        <v>0</v>
      </c>
      <c r="CF813">
        <v>0</v>
      </c>
      <c r="CG813">
        <v>0</v>
      </c>
      <c r="CH813">
        <v>0</v>
      </c>
      <c r="CI813">
        <v>0</v>
      </c>
      <c r="CJ813">
        <v>0</v>
      </c>
      <c r="CK813">
        <v>0</v>
      </c>
      <c r="CL813">
        <v>0</v>
      </c>
      <c r="CM813">
        <v>0</v>
      </c>
      <c r="CN813">
        <v>0</v>
      </c>
      <c r="CO813">
        <v>0</v>
      </c>
      <c r="CP813">
        <v>0</v>
      </c>
      <c r="CQ813">
        <v>0</v>
      </c>
      <c r="CR813">
        <v>0</v>
      </c>
      <c r="CS813">
        <v>0</v>
      </c>
      <c r="CT813">
        <v>0</v>
      </c>
      <c r="CU813">
        <v>0</v>
      </c>
      <c r="CV813">
        <v>0</v>
      </c>
      <c r="CW813">
        <v>0</v>
      </c>
      <c r="CX813">
        <v>0</v>
      </c>
      <c r="CY813">
        <v>0</v>
      </c>
      <c r="CZ813">
        <v>0</v>
      </c>
      <c r="DA813">
        <v>0</v>
      </c>
      <c r="DB813">
        <v>0</v>
      </c>
      <c r="DC813">
        <v>0</v>
      </c>
      <c r="DD813">
        <v>0</v>
      </c>
      <c r="DE813">
        <v>0</v>
      </c>
      <c r="DF813">
        <v>0</v>
      </c>
      <c r="DG813">
        <v>0</v>
      </c>
      <c r="DH813">
        <v>0</v>
      </c>
      <c r="DI813">
        <v>0</v>
      </c>
      <c r="DJ813">
        <v>0</v>
      </c>
      <c r="DK813">
        <v>0</v>
      </c>
      <c r="DL813">
        <v>0</v>
      </c>
      <c r="DM813">
        <v>0</v>
      </c>
      <c r="DN813">
        <v>0</v>
      </c>
      <c r="DO813">
        <v>0</v>
      </c>
      <c r="DP813">
        <v>0</v>
      </c>
      <c r="DQ813">
        <v>0</v>
      </c>
      <c r="DR813">
        <v>0</v>
      </c>
      <c r="DS813">
        <v>0</v>
      </c>
      <c r="DT813">
        <v>0</v>
      </c>
      <c r="DU813">
        <v>0</v>
      </c>
      <c r="DV813">
        <v>0</v>
      </c>
      <c r="DW813">
        <v>0</v>
      </c>
      <c r="DX813">
        <v>0</v>
      </c>
      <c r="DY813">
        <v>0</v>
      </c>
      <c r="DZ813">
        <v>0</v>
      </c>
      <c r="EA813">
        <v>0</v>
      </c>
      <c r="EB813">
        <v>0</v>
      </c>
      <c r="EC813">
        <v>0</v>
      </c>
      <c r="EE813" s="659"/>
      <c r="EF813" t="s">
        <v>1348</v>
      </c>
      <c r="EG813">
        <v>2</v>
      </c>
      <c r="EH813">
        <v>55</v>
      </c>
      <c r="EI813" s="216" t="str">
        <f t="shared" si="18"/>
        <v>LTQ100255</v>
      </c>
      <c r="EJ813">
        <v>0</v>
      </c>
      <c r="EK813">
        <v>0</v>
      </c>
      <c r="EL813">
        <v>0</v>
      </c>
      <c r="EM813">
        <v>0</v>
      </c>
      <c r="EN813">
        <v>0</v>
      </c>
      <c r="EO813">
        <v>0</v>
      </c>
      <c r="EP813">
        <v>0</v>
      </c>
      <c r="EQ813">
        <v>0</v>
      </c>
      <c r="ER813">
        <v>0</v>
      </c>
      <c r="ES813">
        <v>0</v>
      </c>
      <c r="ET813">
        <v>0</v>
      </c>
      <c r="EU813">
        <v>0</v>
      </c>
      <c r="EV813">
        <v>0</v>
      </c>
      <c r="EW813">
        <v>0</v>
      </c>
      <c r="EX813">
        <v>0</v>
      </c>
      <c r="EY813">
        <v>0</v>
      </c>
      <c r="EZ813">
        <v>0</v>
      </c>
      <c r="FA813">
        <v>0</v>
      </c>
      <c r="FB813">
        <v>0</v>
      </c>
      <c r="FC813">
        <v>0</v>
      </c>
      <c r="FD813">
        <v>0</v>
      </c>
      <c r="FE813">
        <v>0</v>
      </c>
      <c r="FF813">
        <v>0</v>
      </c>
      <c r="FG813">
        <v>0</v>
      </c>
      <c r="FH813">
        <v>0</v>
      </c>
      <c r="FI813">
        <v>0</v>
      </c>
      <c r="FJ813">
        <v>0</v>
      </c>
      <c r="FK813">
        <v>0</v>
      </c>
      <c r="FL813">
        <v>0</v>
      </c>
      <c r="FM813">
        <v>0</v>
      </c>
      <c r="FN813">
        <v>0</v>
      </c>
      <c r="FO813">
        <v>0</v>
      </c>
      <c r="FP813">
        <v>0</v>
      </c>
      <c r="FQ813">
        <v>0</v>
      </c>
      <c r="FR813">
        <v>0</v>
      </c>
      <c r="FS813">
        <v>0</v>
      </c>
      <c r="FT813">
        <v>0</v>
      </c>
      <c r="FU813">
        <v>0</v>
      </c>
      <c r="FV813">
        <v>0</v>
      </c>
      <c r="FW813">
        <v>0</v>
      </c>
      <c r="FX813">
        <v>0</v>
      </c>
      <c r="FY813">
        <v>0</v>
      </c>
      <c r="FZ813">
        <v>0</v>
      </c>
      <c r="GA813">
        <v>0</v>
      </c>
      <c r="GB813">
        <v>1308354</v>
      </c>
      <c r="GC813">
        <v>0</v>
      </c>
      <c r="GD813">
        <v>0</v>
      </c>
      <c r="GE813">
        <v>0</v>
      </c>
      <c r="GF813">
        <v>0</v>
      </c>
      <c r="GG813">
        <v>0</v>
      </c>
      <c r="GH813">
        <v>0</v>
      </c>
      <c r="GI813">
        <v>0</v>
      </c>
      <c r="GJ813">
        <v>0</v>
      </c>
      <c r="GK813">
        <v>0</v>
      </c>
      <c r="GL813">
        <v>0</v>
      </c>
      <c r="GM813">
        <v>0</v>
      </c>
      <c r="GN813">
        <v>0</v>
      </c>
      <c r="GO813">
        <v>0</v>
      </c>
      <c r="GP813">
        <v>0</v>
      </c>
      <c r="GQ813">
        <v>0</v>
      </c>
      <c r="GR813">
        <v>0</v>
      </c>
      <c r="GS813">
        <v>0</v>
      </c>
      <c r="GT813">
        <v>0</v>
      </c>
      <c r="GU813">
        <v>0</v>
      </c>
      <c r="GV813">
        <v>0</v>
      </c>
      <c r="GW813">
        <v>0</v>
      </c>
      <c r="GX813">
        <v>0</v>
      </c>
      <c r="GY813">
        <v>0</v>
      </c>
      <c r="GZ813">
        <v>0</v>
      </c>
      <c r="HA813">
        <v>0</v>
      </c>
      <c r="HB813">
        <v>0</v>
      </c>
      <c r="HC813">
        <v>0</v>
      </c>
      <c r="HD813">
        <v>0</v>
      </c>
      <c r="HE813">
        <v>0</v>
      </c>
      <c r="HF813">
        <v>0</v>
      </c>
      <c r="HG813">
        <v>0</v>
      </c>
      <c r="HH813">
        <v>0</v>
      </c>
      <c r="HI813">
        <v>0</v>
      </c>
      <c r="HJ813">
        <v>0</v>
      </c>
      <c r="HK813">
        <v>0</v>
      </c>
      <c r="HL813">
        <v>0</v>
      </c>
      <c r="HM813">
        <v>0</v>
      </c>
      <c r="HN813">
        <v>0</v>
      </c>
      <c r="HO813">
        <v>0</v>
      </c>
      <c r="HP813">
        <v>0</v>
      </c>
      <c r="HQ813">
        <v>0</v>
      </c>
      <c r="HR813">
        <v>0</v>
      </c>
      <c r="HS813">
        <v>0</v>
      </c>
      <c r="HT813">
        <v>0</v>
      </c>
      <c r="HU813">
        <v>0</v>
      </c>
      <c r="HV813">
        <v>0</v>
      </c>
      <c r="HW813">
        <v>0</v>
      </c>
      <c r="HX813">
        <v>0</v>
      </c>
      <c r="HY813">
        <v>0</v>
      </c>
      <c r="HZ813">
        <v>0</v>
      </c>
      <c r="IA813">
        <v>0</v>
      </c>
      <c r="IB813">
        <v>0</v>
      </c>
      <c r="IC813">
        <v>0</v>
      </c>
      <c r="ID813">
        <v>0</v>
      </c>
      <c r="IE813">
        <v>0</v>
      </c>
      <c r="IF813">
        <v>0</v>
      </c>
      <c r="IG813">
        <v>0</v>
      </c>
      <c r="IH813">
        <v>0</v>
      </c>
      <c r="II813">
        <v>0</v>
      </c>
      <c r="IJ813">
        <v>0</v>
      </c>
      <c r="IK813">
        <v>0</v>
      </c>
      <c r="IL813">
        <v>0</v>
      </c>
      <c r="IM813">
        <v>0</v>
      </c>
      <c r="IN813">
        <v>0</v>
      </c>
      <c r="IO813">
        <v>0</v>
      </c>
      <c r="IP813">
        <v>0</v>
      </c>
    </row>
    <row r="814" spans="18:250" ht="16.5" hidden="1" customHeight="1">
      <c r="R814" s="659"/>
      <c r="S814" t="s">
        <v>1348</v>
      </c>
      <c r="T814">
        <v>2</v>
      </c>
      <c r="U814">
        <v>56</v>
      </c>
      <c r="V814" s="214" t="str">
        <f t="shared" si="17"/>
        <v>LTQ100256</v>
      </c>
      <c r="W814">
        <v>135823.20000000001</v>
      </c>
      <c r="X814">
        <v>271646.40000000002</v>
      </c>
      <c r="Y814">
        <v>407469.6</v>
      </c>
      <c r="Z814">
        <v>543292.80000000005</v>
      </c>
      <c r="AA814">
        <v>679116</v>
      </c>
      <c r="AB814">
        <v>814939.2</v>
      </c>
      <c r="AC814">
        <v>950762.4</v>
      </c>
      <c r="AD814">
        <v>1086585.6000000001</v>
      </c>
      <c r="AE814">
        <v>1222408.8</v>
      </c>
      <c r="AF814">
        <v>1358232</v>
      </c>
      <c r="AG814">
        <v>1358232</v>
      </c>
      <c r="AH814">
        <v>1358232</v>
      </c>
      <c r="AI814">
        <v>1358232</v>
      </c>
      <c r="AJ814">
        <v>1358232</v>
      </c>
      <c r="AK814">
        <v>1358232</v>
      </c>
      <c r="AL814">
        <v>1358232</v>
      </c>
      <c r="AM814">
        <v>1358232</v>
      </c>
      <c r="AN814">
        <v>1358232</v>
      </c>
      <c r="AO814">
        <v>1358232</v>
      </c>
      <c r="AP814">
        <v>1358232</v>
      </c>
      <c r="AQ814">
        <v>1358232</v>
      </c>
      <c r="AR814">
        <v>1358232</v>
      </c>
      <c r="AS814">
        <v>1358232</v>
      </c>
      <c r="AT814">
        <v>1358232</v>
      </c>
      <c r="AU814">
        <v>1358232</v>
      </c>
      <c r="AV814">
        <v>1358232</v>
      </c>
      <c r="AW814">
        <v>1358232</v>
      </c>
      <c r="AX814">
        <v>1358232</v>
      </c>
      <c r="AY814">
        <v>1358232</v>
      </c>
      <c r="AZ814">
        <v>1358232</v>
      </c>
      <c r="BA814">
        <v>1358232</v>
      </c>
      <c r="BB814">
        <v>1358232</v>
      </c>
      <c r="BC814">
        <v>1358232</v>
      </c>
      <c r="BD814">
        <v>1358232</v>
      </c>
      <c r="BE814">
        <v>1358232</v>
      </c>
      <c r="BF814">
        <v>1358232</v>
      </c>
      <c r="BG814">
        <v>1358232</v>
      </c>
      <c r="BH814">
        <v>1358232</v>
      </c>
      <c r="BI814">
        <v>1358232</v>
      </c>
      <c r="BJ814">
        <v>1358232</v>
      </c>
      <c r="BK814">
        <v>1358232</v>
      </c>
      <c r="BL814">
        <v>1358232</v>
      </c>
      <c r="BM814">
        <v>1358232</v>
      </c>
      <c r="BN814">
        <v>1358232</v>
      </c>
      <c r="BO814">
        <v>0</v>
      </c>
      <c r="BP814">
        <v>0</v>
      </c>
      <c r="BQ814">
        <v>0</v>
      </c>
      <c r="BR814">
        <v>0</v>
      </c>
      <c r="BS814">
        <v>0</v>
      </c>
      <c r="BT814">
        <v>0</v>
      </c>
      <c r="BU814">
        <v>0</v>
      </c>
      <c r="BV814">
        <v>0</v>
      </c>
      <c r="BW814">
        <v>0</v>
      </c>
      <c r="BX814">
        <v>0</v>
      </c>
      <c r="BY814">
        <v>0</v>
      </c>
      <c r="BZ814">
        <v>0</v>
      </c>
      <c r="CA814">
        <v>0</v>
      </c>
      <c r="CB814">
        <v>0</v>
      </c>
      <c r="CC814">
        <v>0</v>
      </c>
      <c r="CD814">
        <v>0</v>
      </c>
      <c r="CE814">
        <v>0</v>
      </c>
      <c r="CF814">
        <v>0</v>
      </c>
      <c r="CG814">
        <v>0</v>
      </c>
      <c r="CH814">
        <v>0</v>
      </c>
      <c r="CI814">
        <v>0</v>
      </c>
      <c r="CJ814">
        <v>0</v>
      </c>
      <c r="CK814">
        <v>0</v>
      </c>
      <c r="CL814">
        <v>0</v>
      </c>
      <c r="CM814">
        <v>0</v>
      </c>
      <c r="CN814">
        <v>0</v>
      </c>
      <c r="CO814">
        <v>0</v>
      </c>
      <c r="CP814">
        <v>0</v>
      </c>
      <c r="CQ814">
        <v>0</v>
      </c>
      <c r="CR814">
        <v>0</v>
      </c>
      <c r="CS814">
        <v>0</v>
      </c>
      <c r="CT814">
        <v>0</v>
      </c>
      <c r="CU814">
        <v>0</v>
      </c>
      <c r="CV814">
        <v>0</v>
      </c>
      <c r="CW814">
        <v>0</v>
      </c>
      <c r="CX814">
        <v>0</v>
      </c>
      <c r="CY814">
        <v>0</v>
      </c>
      <c r="CZ814">
        <v>0</v>
      </c>
      <c r="DA814">
        <v>0</v>
      </c>
      <c r="DB814">
        <v>0</v>
      </c>
      <c r="DC814">
        <v>0</v>
      </c>
      <c r="DD814">
        <v>0</v>
      </c>
      <c r="DE814">
        <v>0</v>
      </c>
      <c r="DF814">
        <v>0</v>
      </c>
      <c r="DG814">
        <v>0</v>
      </c>
      <c r="DH814">
        <v>0</v>
      </c>
      <c r="DI814">
        <v>0</v>
      </c>
      <c r="DJ814">
        <v>0</v>
      </c>
      <c r="DK814">
        <v>0</v>
      </c>
      <c r="DL814">
        <v>0</v>
      </c>
      <c r="DM814">
        <v>0</v>
      </c>
      <c r="DN814">
        <v>0</v>
      </c>
      <c r="DO814">
        <v>0</v>
      </c>
      <c r="DP814">
        <v>0</v>
      </c>
      <c r="DQ814">
        <v>0</v>
      </c>
      <c r="DR814">
        <v>0</v>
      </c>
      <c r="DS814">
        <v>0</v>
      </c>
      <c r="DT814">
        <v>0</v>
      </c>
      <c r="DU814">
        <v>0</v>
      </c>
      <c r="DV814">
        <v>0</v>
      </c>
      <c r="DW814">
        <v>0</v>
      </c>
      <c r="DX814">
        <v>0</v>
      </c>
      <c r="DY814">
        <v>0</v>
      </c>
      <c r="DZ814">
        <v>0</v>
      </c>
      <c r="EA814">
        <v>0</v>
      </c>
      <c r="EB814">
        <v>0</v>
      </c>
      <c r="EC814">
        <v>0</v>
      </c>
      <c r="EE814" s="659"/>
      <c r="EF814" t="s">
        <v>1348</v>
      </c>
      <c r="EG814">
        <v>2</v>
      </c>
      <c r="EH814">
        <v>56</v>
      </c>
      <c r="EI814" s="216" t="str">
        <f t="shared" si="18"/>
        <v>LTQ100256</v>
      </c>
      <c r="EJ814">
        <v>0</v>
      </c>
      <c r="EK814">
        <v>0</v>
      </c>
      <c r="EL814">
        <v>0</v>
      </c>
      <c r="EM814">
        <v>0</v>
      </c>
      <c r="EN814">
        <v>0</v>
      </c>
      <c r="EO814">
        <v>0</v>
      </c>
      <c r="EP814">
        <v>0</v>
      </c>
      <c r="EQ814">
        <v>0</v>
      </c>
      <c r="ER814">
        <v>0</v>
      </c>
      <c r="ES814">
        <v>0</v>
      </c>
      <c r="ET814">
        <v>0</v>
      </c>
      <c r="EU814">
        <v>0</v>
      </c>
      <c r="EV814">
        <v>0</v>
      </c>
      <c r="EW814">
        <v>0</v>
      </c>
      <c r="EX814">
        <v>0</v>
      </c>
      <c r="EY814">
        <v>0</v>
      </c>
      <c r="EZ814">
        <v>0</v>
      </c>
      <c r="FA814">
        <v>0</v>
      </c>
      <c r="FB814">
        <v>0</v>
      </c>
      <c r="FC814">
        <v>0</v>
      </c>
      <c r="FD814">
        <v>0</v>
      </c>
      <c r="FE814">
        <v>0</v>
      </c>
      <c r="FF814">
        <v>0</v>
      </c>
      <c r="FG814">
        <v>0</v>
      </c>
      <c r="FH814">
        <v>0</v>
      </c>
      <c r="FI814">
        <v>0</v>
      </c>
      <c r="FJ814">
        <v>0</v>
      </c>
      <c r="FK814">
        <v>0</v>
      </c>
      <c r="FL814">
        <v>0</v>
      </c>
      <c r="FM814">
        <v>0</v>
      </c>
      <c r="FN814">
        <v>0</v>
      </c>
      <c r="FO814">
        <v>0</v>
      </c>
      <c r="FP814">
        <v>0</v>
      </c>
      <c r="FQ814">
        <v>0</v>
      </c>
      <c r="FR814">
        <v>0</v>
      </c>
      <c r="FS814">
        <v>0</v>
      </c>
      <c r="FT814">
        <v>0</v>
      </c>
      <c r="FU814">
        <v>0</v>
      </c>
      <c r="FV814">
        <v>0</v>
      </c>
      <c r="FW814">
        <v>0</v>
      </c>
      <c r="FX814">
        <v>0</v>
      </c>
      <c r="FY814">
        <v>0</v>
      </c>
      <c r="FZ814">
        <v>0</v>
      </c>
      <c r="GA814">
        <v>1358232</v>
      </c>
      <c r="GB814">
        <v>0</v>
      </c>
      <c r="GC814">
        <v>0</v>
      </c>
      <c r="GD814">
        <v>0</v>
      </c>
      <c r="GE814">
        <v>0</v>
      </c>
      <c r="GF814">
        <v>0</v>
      </c>
      <c r="GG814">
        <v>0</v>
      </c>
      <c r="GH814">
        <v>0</v>
      </c>
      <c r="GI814">
        <v>0</v>
      </c>
      <c r="GJ814">
        <v>0</v>
      </c>
      <c r="GK814">
        <v>0</v>
      </c>
      <c r="GL814">
        <v>0</v>
      </c>
      <c r="GM814">
        <v>0</v>
      </c>
      <c r="GN814">
        <v>0</v>
      </c>
      <c r="GO814">
        <v>0</v>
      </c>
      <c r="GP814">
        <v>0</v>
      </c>
      <c r="GQ814">
        <v>0</v>
      </c>
      <c r="GR814">
        <v>0</v>
      </c>
      <c r="GS814">
        <v>0</v>
      </c>
      <c r="GT814">
        <v>0</v>
      </c>
      <c r="GU814">
        <v>0</v>
      </c>
      <c r="GV814">
        <v>0</v>
      </c>
      <c r="GW814">
        <v>0</v>
      </c>
      <c r="GX814">
        <v>0</v>
      </c>
      <c r="GY814">
        <v>0</v>
      </c>
      <c r="GZ814">
        <v>0</v>
      </c>
      <c r="HA814">
        <v>0</v>
      </c>
      <c r="HB814">
        <v>0</v>
      </c>
      <c r="HC814">
        <v>0</v>
      </c>
      <c r="HD814">
        <v>0</v>
      </c>
      <c r="HE814">
        <v>0</v>
      </c>
      <c r="HF814">
        <v>0</v>
      </c>
      <c r="HG814">
        <v>0</v>
      </c>
      <c r="HH814">
        <v>0</v>
      </c>
      <c r="HI814">
        <v>0</v>
      </c>
      <c r="HJ814">
        <v>0</v>
      </c>
      <c r="HK814">
        <v>0</v>
      </c>
      <c r="HL814">
        <v>0</v>
      </c>
      <c r="HM814">
        <v>0</v>
      </c>
      <c r="HN814">
        <v>0</v>
      </c>
      <c r="HO814">
        <v>0</v>
      </c>
      <c r="HP814">
        <v>0</v>
      </c>
      <c r="HQ814">
        <v>0</v>
      </c>
      <c r="HR814">
        <v>0</v>
      </c>
      <c r="HS814">
        <v>0</v>
      </c>
      <c r="HT814">
        <v>0</v>
      </c>
      <c r="HU814">
        <v>0</v>
      </c>
      <c r="HV814">
        <v>0</v>
      </c>
      <c r="HW814">
        <v>0</v>
      </c>
      <c r="HX814">
        <v>0</v>
      </c>
      <c r="HY814">
        <v>0</v>
      </c>
      <c r="HZ814">
        <v>0</v>
      </c>
      <c r="IA814">
        <v>0</v>
      </c>
      <c r="IB814">
        <v>0</v>
      </c>
      <c r="IC814">
        <v>0</v>
      </c>
      <c r="ID814">
        <v>0</v>
      </c>
      <c r="IE814">
        <v>0</v>
      </c>
      <c r="IF814">
        <v>0</v>
      </c>
      <c r="IG814">
        <v>0</v>
      </c>
      <c r="IH814">
        <v>0</v>
      </c>
      <c r="II814">
        <v>0</v>
      </c>
      <c r="IJ814">
        <v>0</v>
      </c>
      <c r="IK814">
        <v>0</v>
      </c>
      <c r="IL814">
        <v>0</v>
      </c>
      <c r="IM814">
        <v>0</v>
      </c>
      <c r="IN814">
        <v>0</v>
      </c>
      <c r="IO814">
        <v>0</v>
      </c>
      <c r="IP814">
        <v>0</v>
      </c>
    </row>
    <row r="815" spans="18:250" ht="16.5" hidden="1" customHeight="1">
      <c r="R815" s="659"/>
      <c r="S815" t="s">
        <v>1348</v>
      </c>
      <c r="T815">
        <v>2</v>
      </c>
      <c r="U815">
        <v>57</v>
      </c>
      <c r="V815" s="214" t="str">
        <f t="shared" si="17"/>
        <v>LTQ100257</v>
      </c>
      <c r="W815">
        <v>140800.79999999999</v>
      </c>
      <c r="X815">
        <v>281601.59999999998</v>
      </c>
      <c r="Y815">
        <v>422402.4</v>
      </c>
      <c r="Z815">
        <v>563203.19999999995</v>
      </c>
      <c r="AA815">
        <v>704004</v>
      </c>
      <c r="AB815">
        <v>844804.8</v>
      </c>
      <c r="AC815">
        <v>985605.6</v>
      </c>
      <c r="AD815">
        <v>1126406.3999999999</v>
      </c>
      <c r="AE815">
        <v>1267207.2</v>
      </c>
      <c r="AF815">
        <v>1408008</v>
      </c>
      <c r="AG815">
        <v>1408008</v>
      </c>
      <c r="AH815">
        <v>1408008</v>
      </c>
      <c r="AI815">
        <v>1408008</v>
      </c>
      <c r="AJ815">
        <v>1408008</v>
      </c>
      <c r="AK815">
        <v>1408008</v>
      </c>
      <c r="AL815">
        <v>1408008</v>
      </c>
      <c r="AM815">
        <v>1408008</v>
      </c>
      <c r="AN815">
        <v>1408008</v>
      </c>
      <c r="AO815">
        <v>1408008</v>
      </c>
      <c r="AP815">
        <v>1408008</v>
      </c>
      <c r="AQ815">
        <v>1408008</v>
      </c>
      <c r="AR815">
        <v>1408008</v>
      </c>
      <c r="AS815">
        <v>1408008</v>
      </c>
      <c r="AT815">
        <v>1408008</v>
      </c>
      <c r="AU815">
        <v>1408008</v>
      </c>
      <c r="AV815">
        <v>1408008</v>
      </c>
      <c r="AW815">
        <v>1408008</v>
      </c>
      <c r="AX815">
        <v>1408008</v>
      </c>
      <c r="AY815">
        <v>1408008</v>
      </c>
      <c r="AZ815">
        <v>1408008</v>
      </c>
      <c r="BA815">
        <v>1408008</v>
      </c>
      <c r="BB815">
        <v>1408008</v>
      </c>
      <c r="BC815">
        <v>1408008</v>
      </c>
      <c r="BD815">
        <v>1408008</v>
      </c>
      <c r="BE815">
        <v>1408008</v>
      </c>
      <c r="BF815">
        <v>1408008</v>
      </c>
      <c r="BG815">
        <v>1408008</v>
      </c>
      <c r="BH815">
        <v>1408008</v>
      </c>
      <c r="BI815">
        <v>1408008</v>
      </c>
      <c r="BJ815">
        <v>1408008</v>
      </c>
      <c r="BK815">
        <v>1408008</v>
      </c>
      <c r="BL815">
        <v>1408008</v>
      </c>
      <c r="BM815">
        <v>1408008</v>
      </c>
      <c r="BN815">
        <v>0</v>
      </c>
      <c r="BO815">
        <v>0</v>
      </c>
      <c r="BP815">
        <v>0</v>
      </c>
      <c r="BQ815">
        <v>0</v>
      </c>
      <c r="BR815">
        <v>0</v>
      </c>
      <c r="BS815">
        <v>0</v>
      </c>
      <c r="BT815">
        <v>0</v>
      </c>
      <c r="BU815">
        <v>0</v>
      </c>
      <c r="BV815">
        <v>0</v>
      </c>
      <c r="BW815">
        <v>0</v>
      </c>
      <c r="BX815">
        <v>0</v>
      </c>
      <c r="BY815">
        <v>0</v>
      </c>
      <c r="BZ815">
        <v>0</v>
      </c>
      <c r="CA815">
        <v>0</v>
      </c>
      <c r="CB815">
        <v>0</v>
      </c>
      <c r="CC815">
        <v>0</v>
      </c>
      <c r="CD815">
        <v>0</v>
      </c>
      <c r="CE815">
        <v>0</v>
      </c>
      <c r="CF815">
        <v>0</v>
      </c>
      <c r="CG815">
        <v>0</v>
      </c>
      <c r="CH815">
        <v>0</v>
      </c>
      <c r="CI815">
        <v>0</v>
      </c>
      <c r="CJ815">
        <v>0</v>
      </c>
      <c r="CK815">
        <v>0</v>
      </c>
      <c r="CL815">
        <v>0</v>
      </c>
      <c r="CM815">
        <v>0</v>
      </c>
      <c r="CN815">
        <v>0</v>
      </c>
      <c r="CO815">
        <v>0</v>
      </c>
      <c r="CP815">
        <v>0</v>
      </c>
      <c r="CQ815">
        <v>0</v>
      </c>
      <c r="CR815">
        <v>0</v>
      </c>
      <c r="CS815">
        <v>0</v>
      </c>
      <c r="CT815">
        <v>0</v>
      </c>
      <c r="CU815">
        <v>0</v>
      </c>
      <c r="CV815">
        <v>0</v>
      </c>
      <c r="CW815">
        <v>0</v>
      </c>
      <c r="CX815">
        <v>0</v>
      </c>
      <c r="CY815">
        <v>0</v>
      </c>
      <c r="CZ815">
        <v>0</v>
      </c>
      <c r="DA815">
        <v>0</v>
      </c>
      <c r="DB815">
        <v>0</v>
      </c>
      <c r="DC815">
        <v>0</v>
      </c>
      <c r="DD815">
        <v>0</v>
      </c>
      <c r="DE815">
        <v>0</v>
      </c>
      <c r="DF815">
        <v>0</v>
      </c>
      <c r="DG815">
        <v>0</v>
      </c>
      <c r="DH815">
        <v>0</v>
      </c>
      <c r="DI815">
        <v>0</v>
      </c>
      <c r="DJ815">
        <v>0</v>
      </c>
      <c r="DK815">
        <v>0</v>
      </c>
      <c r="DL815">
        <v>0</v>
      </c>
      <c r="DM815">
        <v>0</v>
      </c>
      <c r="DN815">
        <v>0</v>
      </c>
      <c r="DO815">
        <v>0</v>
      </c>
      <c r="DP815">
        <v>0</v>
      </c>
      <c r="DQ815">
        <v>0</v>
      </c>
      <c r="DR815">
        <v>0</v>
      </c>
      <c r="DS815">
        <v>0</v>
      </c>
      <c r="DT815">
        <v>0</v>
      </c>
      <c r="DU815">
        <v>0</v>
      </c>
      <c r="DV815">
        <v>0</v>
      </c>
      <c r="DW815">
        <v>0</v>
      </c>
      <c r="DX815">
        <v>0</v>
      </c>
      <c r="DY815">
        <v>0</v>
      </c>
      <c r="DZ815">
        <v>0</v>
      </c>
      <c r="EA815">
        <v>0</v>
      </c>
      <c r="EB815">
        <v>0</v>
      </c>
      <c r="EC815">
        <v>0</v>
      </c>
      <c r="EE815" s="659"/>
      <c r="EF815" t="s">
        <v>1348</v>
      </c>
      <c r="EG815">
        <v>2</v>
      </c>
      <c r="EH815">
        <v>57</v>
      </c>
      <c r="EI815" s="216" t="str">
        <f t="shared" si="18"/>
        <v>LTQ100257</v>
      </c>
      <c r="EJ815">
        <v>0</v>
      </c>
      <c r="EK815">
        <v>0</v>
      </c>
      <c r="EL815">
        <v>0</v>
      </c>
      <c r="EM815">
        <v>0</v>
      </c>
      <c r="EN815">
        <v>0</v>
      </c>
      <c r="EO815">
        <v>0</v>
      </c>
      <c r="EP815">
        <v>0</v>
      </c>
      <c r="EQ815">
        <v>0</v>
      </c>
      <c r="ER815">
        <v>0</v>
      </c>
      <c r="ES815">
        <v>0</v>
      </c>
      <c r="ET815">
        <v>0</v>
      </c>
      <c r="EU815">
        <v>0</v>
      </c>
      <c r="EV815">
        <v>0</v>
      </c>
      <c r="EW815">
        <v>0</v>
      </c>
      <c r="EX815">
        <v>0</v>
      </c>
      <c r="EY815">
        <v>0</v>
      </c>
      <c r="EZ815">
        <v>0</v>
      </c>
      <c r="FA815">
        <v>0</v>
      </c>
      <c r="FB815">
        <v>0</v>
      </c>
      <c r="FC815">
        <v>0</v>
      </c>
      <c r="FD815">
        <v>0</v>
      </c>
      <c r="FE815">
        <v>0</v>
      </c>
      <c r="FF815">
        <v>0</v>
      </c>
      <c r="FG815">
        <v>0</v>
      </c>
      <c r="FH815">
        <v>0</v>
      </c>
      <c r="FI815">
        <v>0</v>
      </c>
      <c r="FJ815">
        <v>0</v>
      </c>
      <c r="FK815">
        <v>0</v>
      </c>
      <c r="FL815">
        <v>0</v>
      </c>
      <c r="FM815">
        <v>0</v>
      </c>
      <c r="FN815">
        <v>0</v>
      </c>
      <c r="FO815">
        <v>0</v>
      </c>
      <c r="FP815">
        <v>0</v>
      </c>
      <c r="FQ815">
        <v>0</v>
      </c>
      <c r="FR815">
        <v>0</v>
      </c>
      <c r="FS815">
        <v>0</v>
      </c>
      <c r="FT815">
        <v>0</v>
      </c>
      <c r="FU815">
        <v>0</v>
      </c>
      <c r="FV815">
        <v>0</v>
      </c>
      <c r="FW815">
        <v>0</v>
      </c>
      <c r="FX815">
        <v>0</v>
      </c>
      <c r="FY815">
        <v>0</v>
      </c>
      <c r="FZ815">
        <v>1408008</v>
      </c>
      <c r="GA815">
        <v>0</v>
      </c>
      <c r="GB815">
        <v>0</v>
      </c>
      <c r="GC815">
        <v>0</v>
      </c>
      <c r="GD815">
        <v>0</v>
      </c>
      <c r="GE815">
        <v>0</v>
      </c>
      <c r="GF815">
        <v>0</v>
      </c>
      <c r="GG815">
        <v>0</v>
      </c>
      <c r="GH815">
        <v>0</v>
      </c>
      <c r="GI815">
        <v>0</v>
      </c>
      <c r="GJ815">
        <v>0</v>
      </c>
      <c r="GK815">
        <v>0</v>
      </c>
      <c r="GL815">
        <v>0</v>
      </c>
      <c r="GM815">
        <v>0</v>
      </c>
      <c r="GN815">
        <v>0</v>
      </c>
      <c r="GO815">
        <v>0</v>
      </c>
      <c r="GP815">
        <v>0</v>
      </c>
      <c r="GQ815">
        <v>0</v>
      </c>
      <c r="GR815">
        <v>0</v>
      </c>
      <c r="GS815">
        <v>0</v>
      </c>
      <c r="GT815">
        <v>0</v>
      </c>
      <c r="GU815">
        <v>0</v>
      </c>
      <c r="GV815">
        <v>0</v>
      </c>
      <c r="GW815">
        <v>0</v>
      </c>
      <c r="GX815">
        <v>0</v>
      </c>
      <c r="GY815">
        <v>0</v>
      </c>
      <c r="GZ815">
        <v>0</v>
      </c>
      <c r="HA815">
        <v>0</v>
      </c>
      <c r="HB815">
        <v>0</v>
      </c>
      <c r="HC815">
        <v>0</v>
      </c>
      <c r="HD815">
        <v>0</v>
      </c>
      <c r="HE815">
        <v>0</v>
      </c>
      <c r="HF815">
        <v>0</v>
      </c>
      <c r="HG815">
        <v>0</v>
      </c>
      <c r="HH815">
        <v>0</v>
      </c>
      <c r="HI815">
        <v>0</v>
      </c>
      <c r="HJ815">
        <v>0</v>
      </c>
      <c r="HK815">
        <v>0</v>
      </c>
      <c r="HL815">
        <v>0</v>
      </c>
      <c r="HM815">
        <v>0</v>
      </c>
      <c r="HN815">
        <v>0</v>
      </c>
      <c r="HO815">
        <v>0</v>
      </c>
      <c r="HP815">
        <v>0</v>
      </c>
      <c r="HQ815">
        <v>0</v>
      </c>
      <c r="HR815">
        <v>0</v>
      </c>
      <c r="HS815">
        <v>0</v>
      </c>
      <c r="HT815">
        <v>0</v>
      </c>
      <c r="HU815">
        <v>0</v>
      </c>
      <c r="HV815">
        <v>0</v>
      </c>
      <c r="HW815">
        <v>0</v>
      </c>
      <c r="HX815">
        <v>0</v>
      </c>
      <c r="HY815">
        <v>0</v>
      </c>
      <c r="HZ815">
        <v>0</v>
      </c>
      <c r="IA815">
        <v>0</v>
      </c>
      <c r="IB815">
        <v>0</v>
      </c>
      <c r="IC815">
        <v>0</v>
      </c>
      <c r="ID815">
        <v>0</v>
      </c>
      <c r="IE815">
        <v>0</v>
      </c>
      <c r="IF815">
        <v>0</v>
      </c>
      <c r="IG815">
        <v>0</v>
      </c>
      <c r="IH815">
        <v>0</v>
      </c>
      <c r="II815">
        <v>0</v>
      </c>
      <c r="IJ815">
        <v>0</v>
      </c>
      <c r="IK815">
        <v>0</v>
      </c>
      <c r="IL815">
        <v>0</v>
      </c>
      <c r="IM815">
        <v>0</v>
      </c>
      <c r="IN815">
        <v>0</v>
      </c>
      <c r="IO815">
        <v>0</v>
      </c>
      <c r="IP815">
        <v>0</v>
      </c>
    </row>
    <row r="816" spans="18:250" ht="16.5" hidden="1" customHeight="1">
      <c r="R816" s="659"/>
      <c r="S816" t="s">
        <v>1348</v>
      </c>
      <c r="T816">
        <v>2</v>
      </c>
      <c r="U816">
        <v>58</v>
      </c>
      <c r="V816" s="214" t="str">
        <f t="shared" si="17"/>
        <v>LTQ100258</v>
      </c>
      <c r="W816">
        <v>145880.4</v>
      </c>
      <c r="X816">
        <v>291760.8</v>
      </c>
      <c r="Y816">
        <v>437641.2</v>
      </c>
      <c r="Z816">
        <v>583521.6</v>
      </c>
      <c r="AA816">
        <v>729402</v>
      </c>
      <c r="AB816">
        <v>875282.4</v>
      </c>
      <c r="AC816">
        <v>1021162.8</v>
      </c>
      <c r="AD816">
        <v>1167043.2</v>
      </c>
      <c r="AE816">
        <v>1312923.6000000001</v>
      </c>
      <c r="AF816">
        <v>1458804</v>
      </c>
      <c r="AG816">
        <v>1458804</v>
      </c>
      <c r="AH816">
        <v>1458804</v>
      </c>
      <c r="AI816">
        <v>1458804</v>
      </c>
      <c r="AJ816">
        <v>1458804</v>
      </c>
      <c r="AK816">
        <v>1458804</v>
      </c>
      <c r="AL816">
        <v>1458804</v>
      </c>
      <c r="AM816">
        <v>1458804</v>
      </c>
      <c r="AN816">
        <v>1458804</v>
      </c>
      <c r="AO816">
        <v>1458804</v>
      </c>
      <c r="AP816">
        <v>1458804</v>
      </c>
      <c r="AQ816">
        <v>1458804</v>
      </c>
      <c r="AR816">
        <v>1458804</v>
      </c>
      <c r="AS816">
        <v>1458804</v>
      </c>
      <c r="AT816">
        <v>1458804</v>
      </c>
      <c r="AU816">
        <v>1458804</v>
      </c>
      <c r="AV816">
        <v>1458804</v>
      </c>
      <c r="AW816">
        <v>1458804</v>
      </c>
      <c r="AX816">
        <v>1458804</v>
      </c>
      <c r="AY816">
        <v>1458804</v>
      </c>
      <c r="AZ816">
        <v>1458804</v>
      </c>
      <c r="BA816">
        <v>1458804</v>
      </c>
      <c r="BB816">
        <v>1458804</v>
      </c>
      <c r="BC816">
        <v>1458804</v>
      </c>
      <c r="BD816">
        <v>1458804</v>
      </c>
      <c r="BE816">
        <v>1458804</v>
      </c>
      <c r="BF816">
        <v>1458804</v>
      </c>
      <c r="BG816">
        <v>1458804</v>
      </c>
      <c r="BH816">
        <v>1458804</v>
      </c>
      <c r="BI816">
        <v>1458804</v>
      </c>
      <c r="BJ816">
        <v>1458804</v>
      </c>
      <c r="BK816">
        <v>1458804</v>
      </c>
      <c r="BL816">
        <v>1458804</v>
      </c>
      <c r="BM816">
        <v>0</v>
      </c>
      <c r="BN816">
        <v>0</v>
      </c>
      <c r="BO816">
        <v>0</v>
      </c>
      <c r="BP816">
        <v>0</v>
      </c>
      <c r="BQ816">
        <v>0</v>
      </c>
      <c r="BR816">
        <v>0</v>
      </c>
      <c r="BS816">
        <v>0</v>
      </c>
      <c r="BT816">
        <v>0</v>
      </c>
      <c r="BU816">
        <v>0</v>
      </c>
      <c r="BV816">
        <v>0</v>
      </c>
      <c r="BW816">
        <v>0</v>
      </c>
      <c r="BX816">
        <v>0</v>
      </c>
      <c r="BY816">
        <v>0</v>
      </c>
      <c r="BZ816">
        <v>0</v>
      </c>
      <c r="CA816">
        <v>0</v>
      </c>
      <c r="CB816">
        <v>0</v>
      </c>
      <c r="CC816">
        <v>0</v>
      </c>
      <c r="CD816">
        <v>0</v>
      </c>
      <c r="CE816">
        <v>0</v>
      </c>
      <c r="CF816">
        <v>0</v>
      </c>
      <c r="CG816">
        <v>0</v>
      </c>
      <c r="CH816">
        <v>0</v>
      </c>
      <c r="CI816">
        <v>0</v>
      </c>
      <c r="CJ816">
        <v>0</v>
      </c>
      <c r="CK816">
        <v>0</v>
      </c>
      <c r="CL816">
        <v>0</v>
      </c>
      <c r="CM816">
        <v>0</v>
      </c>
      <c r="CN816">
        <v>0</v>
      </c>
      <c r="CO816">
        <v>0</v>
      </c>
      <c r="CP816">
        <v>0</v>
      </c>
      <c r="CQ816">
        <v>0</v>
      </c>
      <c r="CR816">
        <v>0</v>
      </c>
      <c r="CS816">
        <v>0</v>
      </c>
      <c r="CT816">
        <v>0</v>
      </c>
      <c r="CU816">
        <v>0</v>
      </c>
      <c r="CV816">
        <v>0</v>
      </c>
      <c r="CW816">
        <v>0</v>
      </c>
      <c r="CX816">
        <v>0</v>
      </c>
      <c r="CY816">
        <v>0</v>
      </c>
      <c r="CZ816">
        <v>0</v>
      </c>
      <c r="DA816">
        <v>0</v>
      </c>
      <c r="DB816">
        <v>0</v>
      </c>
      <c r="DC816">
        <v>0</v>
      </c>
      <c r="DD816">
        <v>0</v>
      </c>
      <c r="DE816">
        <v>0</v>
      </c>
      <c r="DF816">
        <v>0</v>
      </c>
      <c r="DG816">
        <v>0</v>
      </c>
      <c r="DH816">
        <v>0</v>
      </c>
      <c r="DI816">
        <v>0</v>
      </c>
      <c r="DJ816">
        <v>0</v>
      </c>
      <c r="DK816">
        <v>0</v>
      </c>
      <c r="DL816">
        <v>0</v>
      </c>
      <c r="DM816">
        <v>0</v>
      </c>
      <c r="DN816">
        <v>0</v>
      </c>
      <c r="DO816">
        <v>0</v>
      </c>
      <c r="DP816">
        <v>0</v>
      </c>
      <c r="DQ816">
        <v>0</v>
      </c>
      <c r="DR816">
        <v>0</v>
      </c>
      <c r="DS816">
        <v>0</v>
      </c>
      <c r="DT816">
        <v>0</v>
      </c>
      <c r="DU816">
        <v>0</v>
      </c>
      <c r="DV816">
        <v>0</v>
      </c>
      <c r="DW816">
        <v>0</v>
      </c>
      <c r="DX816">
        <v>0</v>
      </c>
      <c r="DY816">
        <v>0</v>
      </c>
      <c r="DZ816">
        <v>0</v>
      </c>
      <c r="EA816">
        <v>0</v>
      </c>
      <c r="EB816">
        <v>0</v>
      </c>
      <c r="EC816">
        <v>0</v>
      </c>
      <c r="EE816" s="659"/>
      <c r="EF816" t="s">
        <v>1348</v>
      </c>
      <c r="EG816">
        <v>2</v>
      </c>
      <c r="EH816">
        <v>58</v>
      </c>
      <c r="EI816" s="216" t="str">
        <f t="shared" si="18"/>
        <v>LTQ100258</v>
      </c>
      <c r="EJ816">
        <v>0</v>
      </c>
      <c r="EK816">
        <v>0</v>
      </c>
      <c r="EL816">
        <v>0</v>
      </c>
      <c r="EM816">
        <v>0</v>
      </c>
      <c r="EN816">
        <v>0</v>
      </c>
      <c r="EO816">
        <v>0</v>
      </c>
      <c r="EP816">
        <v>0</v>
      </c>
      <c r="EQ816">
        <v>0</v>
      </c>
      <c r="ER816">
        <v>0</v>
      </c>
      <c r="ES816">
        <v>0</v>
      </c>
      <c r="ET816">
        <v>0</v>
      </c>
      <c r="EU816">
        <v>0</v>
      </c>
      <c r="EV816">
        <v>0</v>
      </c>
      <c r="EW816">
        <v>0</v>
      </c>
      <c r="EX816">
        <v>0</v>
      </c>
      <c r="EY816">
        <v>0</v>
      </c>
      <c r="EZ816">
        <v>0</v>
      </c>
      <c r="FA816">
        <v>0</v>
      </c>
      <c r="FB816">
        <v>0</v>
      </c>
      <c r="FC816">
        <v>0</v>
      </c>
      <c r="FD816">
        <v>0</v>
      </c>
      <c r="FE816">
        <v>0</v>
      </c>
      <c r="FF816">
        <v>0</v>
      </c>
      <c r="FG816">
        <v>0</v>
      </c>
      <c r="FH816">
        <v>0</v>
      </c>
      <c r="FI816">
        <v>0</v>
      </c>
      <c r="FJ816">
        <v>0</v>
      </c>
      <c r="FK816">
        <v>0</v>
      </c>
      <c r="FL816">
        <v>0</v>
      </c>
      <c r="FM816">
        <v>0</v>
      </c>
      <c r="FN816">
        <v>0</v>
      </c>
      <c r="FO816">
        <v>0</v>
      </c>
      <c r="FP816">
        <v>0</v>
      </c>
      <c r="FQ816">
        <v>0</v>
      </c>
      <c r="FR816">
        <v>0</v>
      </c>
      <c r="FS816">
        <v>0</v>
      </c>
      <c r="FT816">
        <v>0</v>
      </c>
      <c r="FU816">
        <v>0</v>
      </c>
      <c r="FV816">
        <v>0</v>
      </c>
      <c r="FW816">
        <v>0</v>
      </c>
      <c r="FX816">
        <v>0</v>
      </c>
      <c r="FY816">
        <v>1458804</v>
      </c>
      <c r="FZ816">
        <v>0</v>
      </c>
      <c r="GA816">
        <v>0</v>
      </c>
      <c r="GB816">
        <v>0</v>
      </c>
      <c r="GC816">
        <v>0</v>
      </c>
      <c r="GD816">
        <v>0</v>
      </c>
      <c r="GE816">
        <v>0</v>
      </c>
      <c r="GF816">
        <v>0</v>
      </c>
      <c r="GG816">
        <v>0</v>
      </c>
      <c r="GH816">
        <v>0</v>
      </c>
      <c r="GI816">
        <v>0</v>
      </c>
      <c r="GJ816">
        <v>0</v>
      </c>
      <c r="GK816">
        <v>0</v>
      </c>
      <c r="GL816">
        <v>0</v>
      </c>
      <c r="GM816">
        <v>0</v>
      </c>
      <c r="GN816">
        <v>0</v>
      </c>
      <c r="GO816">
        <v>0</v>
      </c>
      <c r="GP816">
        <v>0</v>
      </c>
      <c r="GQ816">
        <v>0</v>
      </c>
      <c r="GR816">
        <v>0</v>
      </c>
      <c r="GS816">
        <v>0</v>
      </c>
      <c r="GT816">
        <v>0</v>
      </c>
      <c r="GU816">
        <v>0</v>
      </c>
      <c r="GV816">
        <v>0</v>
      </c>
      <c r="GW816">
        <v>0</v>
      </c>
      <c r="GX816">
        <v>0</v>
      </c>
      <c r="GY816">
        <v>0</v>
      </c>
      <c r="GZ816">
        <v>0</v>
      </c>
      <c r="HA816">
        <v>0</v>
      </c>
      <c r="HB816">
        <v>0</v>
      </c>
      <c r="HC816">
        <v>0</v>
      </c>
      <c r="HD816">
        <v>0</v>
      </c>
      <c r="HE816">
        <v>0</v>
      </c>
      <c r="HF816">
        <v>0</v>
      </c>
      <c r="HG816">
        <v>0</v>
      </c>
      <c r="HH816">
        <v>0</v>
      </c>
      <c r="HI816">
        <v>0</v>
      </c>
      <c r="HJ816">
        <v>0</v>
      </c>
      <c r="HK816">
        <v>0</v>
      </c>
      <c r="HL816">
        <v>0</v>
      </c>
      <c r="HM816">
        <v>0</v>
      </c>
      <c r="HN816">
        <v>0</v>
      </c>
      <c r="HO816">
        <v>0</v>
      </c>
      <c r="HP816">
        <v>0</v>
      </c>
      <c r="HQ816">
        <v>0</v>
      </c>
      <c r="HR816">
        <v>0</v>
      </c>
      <c r="HS816">
        <v>0</v>
      </c>
      <c r="HT816">
        <v>0</v>
      </c>
      <c r="HU816">
        <v>0</v>
      </c>
      <c r="HV816">
        <v>0</v>
      </c>
      <c r="HW816">
        <v>0</v>
      </c>
      <c r="HX816">
        <v>0</v>
      </c>
      <c r="HY816">
        <v>0</v>
      </c>
      <c r="HZ816">
        <v>0</v>
      </c>
      <c r="IA816">
        <v>0</v>
      </c>
      <c r="IB816">
        <v>0</v>
      </c>
      <c r="IC816">
        <v>0</v>
      </c>
      <c r="ID816">
        <v>0</v>
      </c>
      <c r="IE816">
        <v>0</v>
      </c>
      <c r="IF816">
        <v>0</v>
      </c>
      <c r="IG816">
        <v>0</v>
      </c>
      <c r="IH816">
        <v>0</v>
      </c>
      <c r="II816">
        <v>0</v>
      </c>
      <c r="IJ816">
        <v>0</v>
      </c>
      <c r="IK816">
        <v>0</v>
      </c>
      <c r="IL816">
        <v>0</v>
      </c>
      <c r="IM816">
        <v>0</v>
      </c>
      <c r="IN816">
        <v>0</v>
      </c>
      <c r="IO816">
        <v>0</v>
      </c>
      <c r="IP816">
        <v>0</v>
      </c>
    </row>
    <row r="817" spans="18:251" ht="16.5" hidden="1" customHeight="1">
      <c r="R817" s="659"/>
      <c r="S817" t="s">
        <v>1348</v>
      </c>
      <c r="T817">
        <v>2</v>
      </c>
      <c r="U817">
        <v>59</v>
      </c>
      <c r="V817" s="214" t="str">
        <f t="shared" si="17"/>
        <v>LTQ100259</v>
      </c>
      <c r="W817">
        <v>150847.79999999999</v>
      </c>
      <c r="X817">
        <v>301695.59999999998</v>
      </c>
      <c r="Y817">
        <v>452543.4</v>
      </c>
      <c r="Z817">
        <v>603391.19999999995</v>
      </c>
      <c r="AA817">
        <v>754239</v>
      </c>
      <c r="AB817">
        <v>905086.8</v>
      </c>
      <c r="AC817">
        <v>1055934.6000000001</v>
      </c>
      <c r="AD817">
        <v>1206782.3999999999</v>
      </c>
      <c r="AE817">
        <v>1357630.2</v>
      </c>
      <c r="AF817">
        <v>1508478</v>
      </c>
      <c r="AG817">
        <v>1508478</v>
      </c>
      <c r="AH817">
        <v>1508478</v>
      </c>
      <c r="AI817">
        <v>1508478</v>
      </c>
      <c r="AJ817">
        <v>1508478</v>
      </c>
      <c r="AK817">
        <v>1508478</v>
      </c>
      <c r="AL817">
        <v>1508478</v>
      </c>
      <c r="AM817">
        <v>1508478</v>
      </c>
      <c r="AN817">
        <v>1508478</v>
      </c>
      <c r="AO817">
        <v>1508478</v>
      </c>
      <c r="AP817">
        <v>1508478</v>
      </c>
      <c r="AQ817">
        <v>1508478</v>
      </c>
      <c r="AR817">
        <v>1508478</v>
      </c>
      <c r="AS817">
        <v>1508478</v>
      </c>
      <c r="AT817">
        <v>1508478</v>
      </c>
      <c r="AU817">
        <v>1508478</v>
      </c>
      <c r="AV817">
        <v>1508478</v>
      </c>
      <c r="AW817">
        <v>1508478</v>
      </c>
      <c r="AX817">
        <v>1508478</v>
      </c>
      <c r="AY817">
        <v>1508478</v>
      </c>
      <c r="AZ817">
        <v>1508478</v>
      </c>
      <c r="BA817">
        <v>1508478</v>
      </c>
      <c r="BB817">
        <v>1508478</v>
      </c>
      <c r="BC817">
        <v>1508478</v>
      </c>
      <c r="BD817">
        <v>1508478</v>
      </c>
      <c r="BE817">
        <v>1508478</v>
      </c>
      <c r="BF817">
        <v>1508478</v>
      </c>
      <c r="BG817">
        <v>1508478</v>
      </c>
      <c r="BH817">
        <v>1508478</v>
      </c>
      <c r="BI817">
        <v>1508478</v>
      </c>
      <c r="BJ817">
        <v>1508478</v>
      </c>
      <c r="BK817">
        <v>1508478</v>
      </c>
      <c r="BL817">
        <v>0</v>
      </c>
      <c r="BM817">
        <v>0</v>
      </c>
      <c r="BN817">
        <v>0</v>
      </c>
      <c r="BO817">
        <v>0</v>
      </c>
      <c r="BP817">
        <v>0</v>
      </c>
      <c r="BQ817">
        <v>0</v>
      </c>
      <c r="BR817">
        <v>0</v>
      </c>
      <c r="BS817">
        <v>0</v>
      </c>
      <c r="BT817">
        <v>0</v>
      </c>
      <c r="BU817">
        <v>0</v>
      </c>
      <c r="BV817">
        <v>0</v>
      </c>
      <c r="BW817">
        <v>0</v>
      </c>
      <c r="BX817">
        <v>0</v>
      </c>
      <c r="BY817">
        <v>0</v>
      </c>
      <c r="BZ817">
        <v>0</v>
      </c>
      <c r="CA817">
        <v>0</v>
      </c>
      <c r="CB817">
        <v>0</v>
      </c>
      <c r="CC817">
        <v>0</v>
      </c>
      <c r="CD817">
        <v>0</v>
      </c>
      <c r="CE817">
        <v>0</v>
      </c>
      <c r="CF817">
        <v>0</v>
      </c>
      <c r="CG817">
        <v>0</v>
      </c>
      <c r="CH817">
        <v>0</v>
      </c>
      <c r="CI817">
        <v>0</v>
      </c>
      <c r="CJ817">
        <v>0</v>
      </c>
      <c r="CK817">
        <v>0</v>
      </c>
      <c r="CL817">
        <v>0</v>
      </c>
      <c r="CM817">
        <v>0</v>
      </c>
      <c r="CN817">
        <v>0</v>
      </c>
      <c r="CO817">
        <v>0</v>
      </c>
      <c r="CP817">
        <v>0</v>
      </c>
      <c r="CQ817">
        <v>0</v>
      </c>
      <c r="CR817">
        <v>0</v>
      </c>
      <c r="CS817">
        <v>0</v>
      </c>
      <c r="CT817">
        <v>0</v>
      </c>
      <c r="CU817">
        <v>0</v>
      </c>
      <c r="CV817">
        <v>0</v>
      </c>
      <c r="CW817">
        <v>0</v>
      </c>
      <c r="CX817">
        <v>0</v>
      </c>
      <c r="CY817">
        <v>0</v>
      </c>
      <c r="CZ817">
        <v>0</v>
      </c>
      <c r="DA817">
        <v>0</v>
      </c>
      <c r="DB817">
        <v>0</v>
      </c>
      <c r="DC817">
        <v>0</v>
      </c>
      <c r="DD817">
        <v>0</v>
      </c>
      <c r="DE817">
        <v>0</v>
      </c>
      <c r="DF817">
        <v>0</v>
      </c>
      <c r="DG817">
        <v>0</v>
      </c>
      <c r="DH817">
        <v>0</v>
      </c>
      <c r="DI817">
        <v>0</v>
      </c>
      <c r="DJ817">
        <v>0</v>
      </c>
      <c r="DK817">
        <v>0</v>
      </c>
      <c r="DL817">
        <v>0</v>
      </c>
      <c r="DM817">
        <v>0</v>
      </c>
      <c r="DN817">
        <v>0</v>
      </c>
      <c r="DO817">
        <v>0</v>
      </c>
      <c r="DP817">
        <v>0</v>
      </c>
      <c r="DQ817">
        <v>0</v>
      </c>
      <c r="DR817">
        <v>0</v>
      </c>
      <c r="DS817">
        <v>0</v>
      </c>
      <c r="DT817">
        <v>0</v>
      </c>
      <c r="DU817">
        <v>0</v>
      </c>
      <c r="DV817">
        <v>0</v>
      </c>
      <c r="DW817">
        <v>0</v>
      </c>
      <c r="DX817">
        <v>0</v>
      </c>
      <c r="DY817">
        <v>0</v>
      </c>
      <c r="DZ817">
        <v>0</v>
      </c>
      <c r="EA817">
        <v>0</v>
      </c>
      <c r="EB817">
        <v>0</v>
      </c>
      <c r="EC817">
        <v>0</v>
      </c>
      <c r="EE817" s="659"/>
      <c r="EF817" t="s">
        <v>1348</v>
      </c>
      <c r="EG817">
        <v>2</v>
      </c>
      <c r="EH817">
        <v>59</v>
      </c>
      <c r="EI817" s="216" t="str">
        <f t="shared" si="18"/>
        <v>LTQ100259</v>
      </c>
      <c r="EJ817">
        <v>0</v>
      </c>
      <c r="EK817">
        <v>0</v>
      </c>
      <c r="EL817">
        <v>0</v>
      </c>
      <c r="EM817">
        <v>0</v>
      </c>
      <c r="EN817">
        <v>0</v>
      </c>
      <c r="EO817">
        <v>0</v>
      </c>
      <c r="EP817">
        <v>0</v>
      </c>
      <c r="EQ817">
        <v>0</v>
      </c>
      <c r="ER817">
        <v>0</v>
      </c>
      <c r="ES817">
        <v>0</v>
      </c>
      <c r="ET817">
        <v>0</v>
      </c>
      <c r="EU817">
        <v>0</v>
      </c>
      <c r="EV817">
        <v>0</v>
      </c>
      <c r="EW817">
        <v>0</v>
      </c>
      <c r="EX817">
        <v>0</v>
      </c>
      <c r="EY817">
        <v>0</v>
      </c>
      <c r="EZ817">
        <v>0</v>
      </c>
      <c r="FA817">
        <v>0</v>
      </c>
      <c r="FB817">
        <v>0</v>
      </c>
      <c r="FC817">
        <v>0</v>
      </c>
      <c r="FD817">
        <v>0</v>
      </c>
      <c r="FE817">
        <v>0</v>
      </c>
      <c r="FF817">
        <v>0</v>
      </c>
      <c r="FG817">
        <v>0</v>
      </c>
      <c r="FH817">
        <v>0</v>
      </c>
      <c r="FI817">
        <v>0</v>
      </c>
      <c r="FJ817">
        <v>0</v>
      </c>
      <c r="FK817">
        <v>0</v>
      </c>
      <c r="FL817">
        <v>0</v>
      </c>
      <c r="FM817">
        <v>0</v>
      </c>
      <c r="FN817">
        <v>0</v>
      </c>
      <c r="FO817">
        <v>0</v>
      </c>
      <c r="FP817">
        <v>0</v>
      </c>
      <c r="FQ817">
        <v>0</v>
      </c>
      <c r="FR817">
        <v>0</v>
      </c>
      <c r="FS817">
        <v>0</v>
      </c>
      <c r="FT817">
        <v>0</v>
      </c>
      <c r="FU817">
        <v>0</v>
      </c>
      <c r="FV817">
        <v>0</v>
      </c>
      <c r="FW817">
        <v>0</v>
      </c>
      <c r="FX817">
        <v>1508478</v>
      </c>
      <c r="FY817">
        <v>0</v>
      </c>
      <c r="FZ817">
        <v>0</v>
      </c>
      <c r="GA817">
        <v>0</v>
      </c>
      <c r="GB817">
        <v>0</v>
      </c>
      <c r="GC817">
        <v>0</v>
      </c>
      <c r="GD817">
        <v>0</v>
      </c>
      <c r="GE817">
        <v>0</v>
      </c>
      <c r="GF817">
        <v>0</v>
      </c>
      <c r="GG817">
        <v>0</v>
      </c>
      <c r="GH817">
        <v>0</v>
      </c>
      <c r="GI817">
        <v>0</v>
      </c>
      <c r="GJ817">
        <v>0</v>
      </c>
      <c r="GK817">
        <v>0</v>
      </c>
      <c r="GL817">
        <v>0</v>
      </c>
      <c r="GM817">
        <v>0</v>
      </c>
      <c r="GN817">
        <v>0</v>
      </c>
      <c r="GO817">
        <v>0</v>
      </c>
      <c r="GP817">
        <v>0</v>
      </c>
      <c r="GQ817">
        <v>0</v>
      </c>
      <c r="GR817">
        <v>0</v>
      </c>
      <c r="GS817">
        <v>0</v>
      </c>
      <c r="GT817">
        <v>0</v>
      </c>
      <c r="GU817">
        <v>0</v>
      </c>
      <c r="GV817">
        <v>0</v>
      </c>
      <c r="GW817">
        <v>0</v>
      </c>
      <c r="GX817">
        <v>0</v>
      </c>
      <c r="GY817">
        <v>0</v>
      </c>
      <c r="GZ817">
        <v>0</v>
      </c>
      <c r="HA817">
        <v>0</v>
      </c>
      <c r="HB817">
        <v>0</v>
      </c>
      <c r="HC817">
        <v>0</v>
      </c>
      <c r="HD817">
        <v>0</v>
      </c>
      <c r="HE817">
        <v>0</v>
      </c>
      <c r="HF817">
        <v>0</v>
      </c>
      <c r="HG817">
        <v>0</v>
      </c>
      <c r="HH817">
        <v>0</v>
      </c>
      <c r="HI817">
        <v>0</v>
      </c>
      <c r="HJ817">
        <v>0</v>
      </c>
      <c r="HK817">
        <v>0</v>
      </c>
      <c r="HL817">
        <v>0</v>
      </c>
      <c r="HM817">
        <v>0</v>
      </c>
      <c r="HN817">
        <v>0</v>
      </c>
      <c r="HO817">
        <v>0</v>
      </c>
      <c r="HP817">
        <v>0</v>
      </c>
      <c r="HQ817">
        <v>0</v>
      </c>
      <c r="HR817">
        <v>0</v>
      </c>
      <c r="HS817">
        <v>0</v>
      </c>
      <c r="HT817">
        <v>0</v>
      </c>
      <c r="HU817">
        <v>0</v>
      </c>
      <c r="HV817">
        <v>0</v>
      </c>
      <c r="HW817">
        <v>0</v>
      </c>
      <c r="HX817">
        <v>0</v>
      </c>
      <c r="HY817">
        <v>0</v>
      </c>
      <c r="HZ817">
        <v>0</v>
      </c>
      <c r="IA817">
        <v>0</v>
      </c>
      <c r="IB817">
        <v>0</v>
      </c>
      <c r="IC817">
        <v>0</v>
      </c>
      <c r="ID817">
        <v>0</v>
      </c>
      <c r="IE817">
        <v>0</v>
      </c>
      <c r="IF817">
        <v>0</v>
      </c>
      <c r="IG817">
        <v>0</v>
      </c>
      <c r="IH817">
        <v>0</v>
      </c>
      <c r="II817">
        <v>0</v>
      </c>
      <c r="IJ817">
        <v>0</v>
      </c>
      <c r="IK817">
        <v>0</v>
      </c>
      <c r="IL817">
        <v>0</v>
      </c>
      <c r="IM817">
        <v>0</v>
      </c>
      <c r="IN817">
        <v>0</v>
      </c>
      <c r="IO817">
        <v>0</v>
      </c>
      <c r="IP817">
        <v>0</v>
      </c>
    </row>
    <row r="818" spans="18:251" ht="16.5" hidden="1" customHeight="1">
      <c r="R818" s="659"/>
      <c r="S818" t="s">
        <v>1348</v>
      </c>
      <c r="T818">
        <v>2</v>
      </c>
      <c r="U818">
        <v>60</v>
      </c>
      <c r="V818" s="214" t="str">
        <f t="shared" si="17"/>
        <v>LTQ100260</v>
      </c>
      <c r="W818">
        <v>155815.20000000001</v>
      </c>
      <c r="X818">
        <v>311630.40000000002</v>
      </c>
      <c r="Y818">
        <v>467445.6</v>
      </c>
      <c r="Z818">
        <v>623260.80000000005</v>
      </c>
      <c r="AA818">
        <v>779076</v>
      </c>
      <c r="AB818">
        <v>934891.2</v>
      </c>
      <c r="AC818">
        <v>1090706.3999999999</v>
      </c>
      <c r="AD818">
        <v>1246521.6000000001</v>
      </c>
      <c r="AE818">
        <v>1402336.8</v>
      </c>
      <c r="AF818">
        <v>1558152</v>
      </c>
      <c r="AG818">
        <v>1558152</v>
      </c>
      <c r="AH818">
        <v>1558152</v>
      </c>
      <c r="AI818">
        <v>1558152</v>
      </c>
      <c r="AJ818">
        <v>1558152</v>
      </c>
      <c r="AK818">
        <v>1558152</v>
      </c>
      <c r="AL818">
        <v>1558152</v>
      </c>
      <c r="AM818">
        <v>1558152</v>
      </c>
      <c r="AN818">
        <v>1558152</v>
      </c>
      <c r="AO818">
        <v>1558152</v>
      </c>
      <c r="AP818">
        <v>1558152</v>
      </c>
      <c r="AQ818">
        <v>1558152</v>
      </c>
      <c r="AR818">
        <v>1558152</v>
      </c>
      <c r="AS818">
        <v>1558152</v>
      </c>
      <c r="AT818">
        <v>1558152</v>
      </c>
      <c r="AU818">
        <v>1558152</v>
      </c>
      <c r="AV818">
        <v>1558152</v>
      </c>
      <c r="AW818">
        <v>1558152</v>
      </c>
      <c r="AX818">
        <v>1558152</v>
      </c>
      <c r="AY818">
        <v>1558152</v>
      </c>
      <c r="AZ818">
        <v>1558152</v>
      </c>
      <c r="BA818">
        <v>1558152</v>
      </c>
      <c r="BB818">
        <v>1558152</v>
      </c>
      <c r="BC818">
        <v>1558152</v>
      </c>
      <c r="BD818">
        <v>1558152</v>
      </c>
      <c r="BE818">
        <v>1558152</v>
      </c>
      <c r="BF818">
        <v>1558152</v>
      </c>
      <c r="BG818">
        <v>1558152</v>
      </c>
      <c r="BH818">
        <v>1558152</v>
      </c>
      <c r="BI818">
        <v>1558152</v>
      </c>
      <c r="BJ818">
        <v>1558152</v>
      </c>
      <c r="BK818">
        <v>0</v>
      </c>
      <c r="BL818">
        <v>0</v>
      </c>
      <c r="BM818">
        <v>0</v>
      </c>
      <c r="BN818">
        <v>0</v>
      </c>
      <c r="BO818">
        <v>0</v>
      </c>
      <c r="BP818">
        <v>0</v>
      </c>
      <c r="BQ818">
        <v>0</v>
      </c>
      <c r="BR818">
        <v>0</v>
      </c>
      <c r="BS818">
        <v>0</v>
      </c>
      <c r="BT818">
        <v>0</v>
      </c>
      <c r="BU818">
        <v>0</v>
      </c>
      <c r="BV818">
        <v>0</v>
      </c>
      <c r="BW818">
        <v>0</v>
      </c>
      <c r="BX818">
        <v>0</v>
      </c>
      <c r="BY818">
        <v>0</v>
      </c>
      <c r="BZ818">
        <v>0</v>
      </c>
      <c r="CA818">
        <v>0</v>
      </c>
      <c r="CB818">
        <v>0</v>
      </c>
      <c r="CC818">
        <v>0</v>
      </c>
      <c r="CD818">
        <v>0</v>
      </c>
      <c r="CE818">
        <v>0</v>
      </c>
      <c r="CF818">
        <v>0</v>
      </c>
      <c r="CG818">
        <v>0</v>
      </c>
      <c r="CH818">
        <v>0</v>
      </c>
      <c r="CI818">
        <v>0</v>
      </c>
      <c r="CJ818">
        <v>0</v>
      </c>
      <c r="CK818">
        <v>0</v>
      </c>
      <c r="CL818">
        <v>0</v>
      </c>
      <c r="CM818">
        <v>0</v>
      </c>
      <c r="CN818">
        <v>0</v>
      </c>
      <c r="CO818">
        <v>0</v>
      </c>
      <c r="CP818">
        <v>0</v>
      </c>
      <c r="CQ818">
        <v>0</v>
      </c>
      <c r="CR818">
        <v>0</v>
      </c>
      <c r="CS818">
        <v>0</v>
      </c>
      <c r="CT818">
        <v>0</v>
      </c>
      <c r="CU818">
        <v>0</v>
      </c>
      <c r="CV818">
        <v>0</v>
      </c>
      <c r="CW818">
        <v>0</v>
      </c>
      <c r="CX818">
        <v>0</v>
      </c>
      <c r="CY818">
        <v>0</v>
      </c>
      <c r="CZ818">
        <v>0</v>
      </c>
      <c r="DA818">
        <v>0</v>
      </c>
      <c r="DB818">
        <v>0</v>
      </c>
      <c r="DC818">
        <v>0</v>
      </c>
      <c r="DD818">
        <v>0</v>
      </c>
      <c r="DE818">
        <v>0</v>
      </c>
      <c r="DF818">
        <v>0</v>
      </c>
      <c r="DG818">
        <v>0</v>
      </c>
      <c r="DH818">
        <v>0</v>
      </c>
      <c r="DI818">
        <v>0</v>
      </c>
      <c r="DJ818">
        <v>0</v>
      </c>
      <c r="DK818">
        <v>0</v>
      </c>
      <c r="DL818">
        <v>0</v>
      </c>
      <c r="DM818">
        <v>0</v>
      </c>
      <c r="DN818">
        <v>0</v>
      </c>
      <c r="DO818">
        <v>0</v>
      </c>
      <c r="DP818">
        <v>0</v>
      </c>
      <c r="DQ818">
        <v>0</v>
      </c>
      <c r="DR818">
        <v>0</v>
      </c>
      <c r="DS818">
        <v>0</v>
      </c>
      <c r="DT818">
        <v>0</v>
      </c>
      <c r="DU818">
        <v>0</v>
      </c>
      <c r="DV818">
        <v>0</v>
      </c>
      <c r="DW818">
        <v>0</v>
      </c>
      <c r="DX818">
        <v>0</v>
      </c>
      <c r="DY818">
        <v>0</v>
      </c>
      <c r="DZ818">
        <v>0</v>
      </c>
      <c r="EA818">
        <v>0</v>
      </c>
      <c r="EB818">
        <v>0</v>
      </c>
      <c r="EC818">
        <v>0</v>
      </c>
      <c r="EE818" s="659"/>
      <c r="EF818" t="s">
        <v>1348</v>
      </c>
      <c r="EG818">
        <v>2</v>
      </c>
      <c r="EH818">
        <v>60</v>
      </c>
      <c r="EI818" s="216" t="str">
        <f t="shared" si="18"/>
        <v>LTQ100260</v>
      </c>
      <c r="EJ818">
        <v>0</v>
      </c>
      <c r="EK818">
        <v>0</v>
      </c>
      <c r="EL818">
        <v>0</v>
      </c>
      <c r="EM818">
        <v>0</v>
      </c>
      <c r="EN818">
        <v>0</v>
      </c>
      <c r="EO818">
        <v>0</v>
      </c>
      <c r="EP818">
        <v>0</v>
      </c>
      <c r="EQ818">
        <v>0</v>
      </c>
      <c r="ER818">
        <v>0</v>
      </c>
      <c r="ES818">
        <v>0</v>
      </c>
      <c r="ET818">
        <v>0</v>
      </c>
      <c r="EU818">
        <v>0</v>
      </c>
      <c r="EV818">
        <v>0</v>
      </c>
      <c r="EW818">
        <v>0</v>
      </c>
      <c r="EX818">
        <v>0</v>
      </c>
      <c r="EY818">
        <v>0</v>
      </c>
      <c r="EZ818">
        <v>0</v>
      </c>
      <c r="FA818">
        <v>0</v>
      </c>
      <c r="FB818">
        <v>0</v>
      </c>
      <c r="FC818">
        <v>0</v>
      </c>
      <c r="FD818">
        <v>0</v>
      </c>
      <c r="FE818">
        <v>0</v>
      </c>
      <c r="FF818">
        <v>0</v>
      </c>
      <c r="FG818">
        <v>0</v>
      </c>
      <c r="FH818">
        <v>0</v>
      </c>
      <c r="FI818">
        <v>0</v>
      </c>
      <c r="FJ818">
        <v>0</v>
      </c>
      <c r="FK818">
        <v>0</v>
      </c>
      <c r="FL818">
        <v>0</v>
      </c>
      <c r="FM818">
        <v>0</v>
      </c>
      <c r="FN818">
        <v>0</v>
      </c>
      <c r="FO818">
        <v>0</v>
      </c>
      <c r="FP818">
        <v>0</v>
      </c>
      <c r="FQ818">
        <v>0</v>
      </c>
      <c r="FR818">
        <v>0</v>
      </c>
      <c r="FS818">
        <v>0</v>
      </c>
      <c r="FT818">
        <v>0</v>
      </c>
      <c r="FU818">
        <v>0</v>
      </c>
      <c r="FV818">
        <v>0</v>
      </c>
      <c r="FW818">
        <v>1558152</v>
      </c>
      <c r="FX818">
        <v>0</v>
      </c>
      <c r="FY818">
        <v>0</v>
      </c>
      <c r="FZ818">
        <v>0</v>
      </c>
      <c r="GA818">
        <v>0</v>
      </c>
      <c r="GB818">
        <v>0</v>
      </c>
      <c r="GC818">
        <v>0</v>
      </c>
      <c r="GD818">
        <v>0</v>
      </c>
      <c r="GE818">
        <v>0</v>
      </c>
      <c r="GF818">
        <v>0</v>
      </c>
      <c r="GG818">
        <v>0</v>
      </c>
      <c r="GH818">
        <v>0</v>
      </c>
      <c r="GI818">
        <v>0</v>
      </c>
      <c r="GJ818">
        <v>0</v>
      </c>
      <c r="GK818">
        <v>0</v>
      </c>
      <c r="GL818">
        <v>0</v>
      </c>
      <c r="GM818">
        <v>0</v>
      </c>
      <c r="GN818">
        <v>0</v>
      </c>
      <c r="GO818">
        <v>0</v>
      </c>
      <c r="GP818">
        <v>0</v>
      </c>
      <c r="GQ818">
        <v>0</v>
      </c>
      <c r="GR818">
        <v>0</v>
      </c>
      <c r="GS818">
        <v>0</v>
      </c>
      <c r="GT818">
        <v>0</v>
      </c>
      <c r="GU818">
        <v>0</v>
      </c>
      <c r="GV818">
        <v>0</v>
      </c>
      <c r="GW818">
        <v>0</v>
      </c>
      <c r="GX818">
        <v>0</v>
      </c>
      <c r="GY818">
        <v>0</v>
      </c>
      <c r="GZ818">
        <v>0</v>
      </c>
      <c r="HA818">
        <v>0</v>
      </c>
      <c r="HB818">
        <v>0</v>
      </c>
      <c r="HC818">
        <v>0</v>
      </c>
      <c r="HD818">
        <v>0</v>
      </c>
      <c r="HE818">
        <v>0</v>
      </c>
      <c r="HF818">
        <v>0</v>
      </c>
      <c r="HG818">
        <v>0</v>
      </c>
      <c r="HH818">
        <v>0</v>
      </c>
      <c r="HI818">
        <v>0</v>
      </c>
      <c r="HJ818">
        <v>0</v>
      </c>
      <c r="HK818">
        <v>0</v>
      </c>
      <c r="HL818">
        <v>0</v>
      </c>
      <c r="HM818">
        <v>0</v>
      </c>
      <c r="HN818">
        <v>0</v>
      </c>
      <c r="HO818">
        <v>0</v>
      </c>
      <c r="HP818">
        <v>0</v>
      </c>
      <c r="HQ818">
        <v>0</v>
      </c>
      <c r="HR818">
        <v>0</v>
      </c>
      <c r="HS818">
        <v>0</v>
      </c>
      <c r="HT818">
        <v>0</v>
      </c>
      <c r="HU818">
        <v>0</v>
      </c>
      <c r="HV818">
        <v>0</v>
      </c>
      <c r="HW818">
        <v>0</v>
      </c>
      <c r="HX818">
        <v>0</v>
      </c>
      <c r="HY818">
        <v>0</v>
      </c>
      <c r="HZ818">
        <v>0</v>
      </c>
      <c r="IA818">
        <v>0</v>
      </c>
      <c r="IB818">
        <v>0</v>
      </c>
      <c r="IC818">
        <v>0</v>
      </c>
      <c r="ID818">
        <v>0</v>
      </c>
      <c r="IE818">
        <v>0</v>
      </c>
      <c r="IF818">
        <v>0</v>
      </c>
      <c r="IG818">
        <v>0</v>
      </c>
      <c r="IH818">
        <v>0</v>
      </c>
      <c r="II818">
        <v>0</v>
      </c>
      <c r="IJ818">
        <v>0</v>
      </c>
      <c r="IK818">
        <v>0</v>
      </c>
      <c r="IL818">
        <v>0</v>
      </c>
      <c r="IM818">
        <v>0</v>
      </c>
      <c r="IN818">
        <v>0</v>
      </c>
      <c r="IO818">
        <v>0</v>
      </c>
      <c r="IP818">
        <v>0</v>
      </c>
    </row>
    <row r="819" spans="18:251" ht="16.5" hidden="1" customHeight="1">
      <c r="R819" s="659"/>
      <c r="S819" t="s">
        <v>1348</v>
      </c>
      <c r="T819">
        <v>2</v>
      </c>
      <c r="U819">
        <v>61</v>
      </c>
      <c r="V819" s="214" t="str">
        <f t="shared" si="17"/>
        <v>LTQ100261</v>
      </c>
      <c r="W819">
        <v>175174.8</v>
      </c>
      <c r="X819">
        <v>350349.6</v>
      </c>
      <c r="Y819">
        <v>525524.4</v>
      </c>
      <c r="Z819">
        <v>700699.2</v>
      </c>
      <c r="AA819">
        <v>875874</v>
      </c>
      <c r="AB819">
        <v>1051048.8</v>
      </c>
      <c r="AC819">
        <v>1226223.6000000001</v>
      </c>
      <c r="AD819">
        <v>1401398.4</v>
      </c>
      <c r="AE819">
        <v>1576573.2</v>
      </c>
      <c r="AF819">
        <v>1751748</v>
      </c>
      <c r="AG819">
        <v>1751748</v>
      </c>
      <c r="AH819">
        <v>1751748</v>
      </c>
      <c r="AI819">
        <v>1751748</v>
      </c>
      <c r="AJ819">
        <v>1751748</v>
      </c>
      <c r="AK819">
        <v>1751748</v>
      </c>
      <c r="AL819">
        <v>1751748</v>
      </c>
      <c r="AM819">
        <v>1751748</v>
      </c>
      <c r="AN819">
        <v>1751748</v>
      </c>
      <c r="AO819">
        <v>1751748</v>
      </c>
      <c r="AP819">
        <v>1751748</v>
      </c>
      <c r="AQ819">
        <v>1751748</v>
      </c>
      <c r="AR819">
        <v>1751748</v>
      </c>
      <c r="AS819">
        <v>1751748</v>
      </c>
      <c r="AT819">
        <v>1751748</v>
      </c>
      <c r="AU819">
        <v>1751748</v>
      </c>
      <c r="AV819">
        <v>1751748</v>
      </c>
      <c r="AW819">
        <v>1751748</v>
      </c>
      <c r="AX819">
        <v>1751748</v>
      </c>
      <c r="AY819">
        <v>1751748</v>
      </c>
      <c r="AZ819">
        <v>1751748</v>
      </c>
      <c r="BA819">
        <v>1751748</v>
      </c>
      <c r="BB819">
        <v>1751748</v>
      </c>
      <c r="BC819">
        <v>1751748</v>
      </c>
      <c r="BD819">
        <v>1751748</v>
      </c>
      <c r="BE819">
        <v>1751748</v>
      </c>
      <c r="BF819">
        <v>1751748</v>
      </c>
      <c r="BG819">
        <v>1751748</v>
      </c>
      <c r="BH819">
        <v>1751748</v>
      </c>
      <c r="BI819">
        <v>1751748</v>
      </c>
      <c r="BJ819">
        <v>0</v>
      </c>
      <c r="BK819">
        <v>0</v>
      </c>
      <c r="BL819">
        <v>0</v>
      </c>
      <c r="BM819">
        <v>0</v>
      </c>
      <c r="BN819">
        <v>0</v>
      </c>
      <c r="BO819">
        <v>0</v>
      </c>
      <c r="BP819">
        <v>0</v>
      </c>
      <c r="BQ819">
        <v>0</v>
      </c>
      <c r="BR819">
        <v>0</v>
      </c>
      <c r="BS819">
        <v>0</v>
      </c>
      <c r="BT819">
        <v>0</v>
      </c>
      <c r="BU819">
        <v>0</v>
      </c>
      <c r="BV819">
        <v>0</v>
      </c>
      <c r="BW819">
        <v>0</v>
      </c>
      <c r="BX819">
        <v>0</v>
      </c>
      <c r="BY819">
        <v>0</v>
      </c>
      <c r="BZ819">
        <v>0</v>
      </c>
      <c r="CA819">
        <v>0</v>
      </c>
      <c r="CB819">
        <v>0</v>
      </c>
      <c r="CC819">
        <v>0</v>
      </c>
      <c r="CD819">
        <v>0</v>
      </c>
      <c r="CE819">
        <v>0</v>
      </c>
      <c r="CF819">
        <v>0</v>
      </c>
      <c r="CG819">
        <v>0</v>
      </c>
      <c r="CH819">
        <v>0</v>
      </c>
      <c r="CI819">
        <v>0</v>
      </c>
      <c r="CJ819">
        <v>0</v>
      </c>
      <c r="CK819">
        <v>0</v>
      </c>
      <c r="CL819">
        <v>0</v>
      </c>
      <c r="CM819">
        <v>0</v>
      </c>
      <c r="CN819">
        <v>0</v>
      </c>
      <c r="CO819">
        <v>0</v>
      </c>
      <c r="CP819">
        <v>0</v>
      </c>
      <c r="CQ819">
        <v>0</v>
      </c>
      <c r="CR819">
        <v>0</v>
      </c>
      <c r="CS819">
        <v>0</v>
      </c>
      <c r="CT819">
        <v>0</v>
      </c>
      <c r="CU819">
        <v>0</v>
      </c>
      <c r="CV819">
        <v>0</v>
      </c>
      <c r="CW819">
        <v>0</v>
      </c>
      <c r="CX819">
        <v>0</v>
      </c>
      <c r="CY819">
        <v>0</v>
      </c>
      <c r="CZ819">
        <v>0</v>
      </c>
      <c r="DA819">
        <v>0</v>
      </c>
      <c r="DB819">
        <v>0</v>
      </c>
      <c r="DC819">
        <v>0</v>
      </c>
      <c r="DD819">
        <v>0</v>
      </c>
      <c r="DE819">
        <v>0</v>
      </c>
      <c r="DF819">
        <v>0</v>
      </c>
      <c r="DG819">
        <v>0</v>
      </c>
      <c r="DH819">
        <v>0</v>
      </c>
      <c r="DI819">
        <v>0</v>
      </c>
      <c r="DJ819">
        <v>0</v>
      </c>
      <c r="DK819">
        <v>0</v>
      </c>
      <c r="DL819">
        <v>0</v>
      </c>
      <c r="DM819">
        <v>0</v>
      </c>
      <c r="DN819">
        <v>0</v>
      </c>
      <c r="DO819">
        <v>0</v>
      </c>
      <c r="DP819">
        <v>0</v>
      </c>
      <c r="DQ819">
        <v>0</v>
      </c>
      <c r="DR819">
        <v>0</v>
      </c>
      <c r="DS819">
        <v>0</v>
      </c>
      <c r="DT819">
        <v>0</v>
      </c>
      <c r="DU819">
        <v>0</v>
      </c>
      <c r="DV819">
        <v>0</v>
      </c>
      <c r="DW819">
        <v>0</v>
      </c>
      <c r="DX819">
        <v>0</v>
      </c>
      <c r="DY819">
        <v>0</v>
      </c>
      <c r="DZ819">
        <v>0</v>
      </c>
      <c r="EA819">
        <v>0</v>
      </c>
      <c r="EB819">
        <v>0</v>
      </c>
      <c r="EC819">
        <v>0</v>
      </c>
      <c r="EE819" s="659"/>
      <c r="EF819" t="s">
        <v>1348</v>
      </c>
      <c r="EG819">
        <v>2</v>
      </c>
      <c r="EH819">
        <v>61</v>
      </c>
      <c r="EI819" s="216" t="str">
        <f t="shared" si="18"/>
        <v>LTQ100261</v>
      </c>
      <c r="EJ819">
        <v>0</v>
      </c>
      <c r="EK819">
        <v>0</v>
      </c>
      <c r="EL819">
        <v>0</v>
      </c>
      <c r="EM819">
        <v>0</v>
      </c>
      <c r="EN819">
        <v>0</v>
      </c>
      <c r="EO819">
        <v>0</v>
      </c>
      <c r="EP819">
        <v>0</v>
      </c>
      <c r="EQ819">
        <v>0</v>
      </c>
      <c r="ER819">
        <v>0</v>
      </c>
      <c r="ES819">
        <v>0</v>
      </c>
      <c r="ET819">
        <v>0</v>
      </c>
      <c r="EU819">
        <v>0</v>
      </c>
      <c r="EV819">
        <v>0</v>
      </c>
      <c r="EW819">
        <v>0</v>
      </c>
      <c r="EX819">
        <v>0</v>
      </c>
      <c r="EY819">
        <v>0</v>
      </c>
      <c r="EZ819">
        <v>0</v>
      </c>
      <c r="FA819">
        <v>0</v>
      </c>
      <c r="FB819">
        <v>0</v>
      </c>
      <c r="FC819">
        <v>0</v>
      </c>
      <c r="FD819">
        <v>0</v>
      </c>
      <c r="FE819">
        <v>0</v>
      </c>
      <c r="FF819">
        <v>0</v>
      </c>
      <c r="FG819">
        <v>0</v>
      </c>
      <c r="FH819">
        <v>0</v>
      </c>
      <c r="FI819">
        <v>0</v>
      </c>
      <c r="FJ819">
        <v>0</v>
      </c>
      <c r="FK819">
        <v>0</v>
      </c>
      <c r="FL819">
        <v>0</v>
      </c>
      <c r="FM819">
        <v>0</v>
      </c>
      <c r="FN819">
        <v>0</v>
      </c>
      <c r="FO819">
        <v>0</v>
      </c>
      <c r="FP819">
        <v>0</v>
      </c>
      <c r="FQ819">
        <v>0</v>
      </c>
      <c r="FR819">
        <v>0</v>
      </c>
      <c r="FS819">
        <v>0</v>
      </c>
      <c r="FT819">
        <v>0</v>
      </c>
      <c r="FU819">
        <v>0</v>
      </c>
      <c r="FV819">
        <v>1751748</v>
      </c>
      <c r="FW819">
        <v>0</v>
      </c>
      <c r="FX819">
        <v>0</v>
      </c>
      <c r="FY819">
        <v>0</v>
      </c>
      <c r="FZ819">
        <v>0</v>
      </c>
      <c r="GA819">
        <v>0</v>
      </c>
      <c r="GB819">
        <v>0</v>
      </c>
      <c r="GC819">
        <v>0</v>
      </c>
      <c r="GD819">
        <v>0</v>
      </c>
      <c r="GE819">
        <v>0</v>
      </c>
      <c r="GF819">
        <v>0</v>
      </c>
      <c r="GG819">
        <v>0</v>
      </c>
      <c r="GH819">
        <v>0</v>
      </c>
      <c r="GI819">
        <v>0</v>
      </c>
      <c r="GJ819">
        <v>0</v>
      </c>
      <c r="GK819">
        <v>0</v>
      </c>
      <c r="GL819">
        <v>0</v>
      </c>
      <c r="GM819">
        <v>0</v>
      </c>
      <c r="GN819">
        <v>0</v>
      </c>
      <c r="GO819">
        <v>0</v>
      </c>
      <c r="GP819">
        <v>0</v>
      </c>
      <c r="GQ819">
        <v>0</v>
      </c>
      <c r="GR819">
        <v>0</v>
      </c>
      <c r="GS819">
        <v>0</v>
      </c>
      <c r="GT819">
        <v>0</v>
      </c>
      <c r="GU819">
        <v>0</v>
      </c>
      <c r="GV819">
        <v>0</v>
      </c>
      <c r="GW819">
        <v>0</v>
      </c>
      <c r="GX819">
        <v>0</v>
      </c>
      <c r="GY819">
        <v>0</v>
      </c>
      <c r="GZ819">
        <v>0</v>
      </c>
      <c r="HA819">
        <v>0</v>
      </c>
      <c r="HB819">
        <v>0</v>
      </c>
      <c r="HC819">
        <v>0</v>
      </c>
      <c r="HD819">
        <v>0</v>
      </c>
      <c r="HE819">
        <v>0</v>
      </c>
      <c r="HF819">
        <v>0</v>
      </c>
      <c r="HG819">
        <v>0</v>
      </c>
      <c r="HH819">
        <v>0</v>
      </c>
      <c r="HI819">
        <v>0</v>
      </c>
      <c r="HJ819">
        <v>0</v>
      </c>
      <c r="HK819">
        <v>0</v>
      </c>
      <c r="HL819">
        <v>0</v>
      </c>
      <c r="HM819">
        <v>0</v>
      </c>
      <c r="HN819">
        <v>0</v>
      </c>
      <c r="HO819">
        <v>0</v>
      </c>
      <c r="HP819">
        <v>0</v>
      </c>
      <c r="HQ819">
        <v>0</v>
      </c>
      <c r="HR819">
        <v>0</v>
      </c>
      <c r="HS819">
        <v>0</v>
      </c>
      <c r="HT819">
        <v>0</v>
      </c>
      <c r="HU819">
        <v>0</v>
      </c>
      <c r="HV819">
        <v>0</v>
      </c>
      <c r="HW819">
        <v>0</v>
      </c>
      <c r="HX819">
        <v>0</v>
      </c>
      <c r="HY819">
        <v>0</v>
      </c>
      <c r="HZ819">
        <v>0</v>
      </c>
      <c r="IA819">
        <v>0</v>
      </c>
      <c r="IB819">
        <v>0</v>
      </c>
      <c r="IC819">
        <v>0</v>
      </c>
      <c r="ID819">
        <v>0</v>
      </c>
      <c r="IE819">
        <v>0</v>
      </c>
      <c r="IF819">
        <v>0</v>
      </c>
      <c r="IG819">
        <v>0</v>
      </c>
      <c r="IH819">
        <v>0</v>
      </c>
      <c r="II819">
        <v>0</v>
      </c>
      <c r="IJ819">
        <v>0</v>
      </c>
      <c r="IK819">
        <v>0</v>
      </c>
      <c r="IL819">
        <v>0</v>
      </c>
      <c r="IM819">
        <v>0</v>
      </c>
      <c r="IN819">
        <v>0</v>
      </c>
      <c r="IO819">
        <v>0</v>
      </c>
      <c r="IP819">
        <v>0</v>
      </c>
    </row>
    <row r="820" spans="18:251" ht="16.5" hidden="1" customHeight="1">
      <c r="R820" s="659"/>
      <c r="S820" t="s">
        <v>1348</v>
      </c>
      <c r="T820">
        <v>2</v>
      </c>
      <c r="U820">
        <v>62</v>
      </c>
      <c r="V820" s="214" t="str">
        <f t="shared" si="17"/>
        <v>LTQ100262</v>
      </c>
      <c r="W820">
        <v>193412.4</v>
      </c>
      <c r="X820">
        <v>386824.8</v>
      </c>
      <c r="Y820">
        <v>580237.19999999995</v>
      </c>
      <c r="Z820">
        <v>773649.6</v>
      </c>
      <c r="AA820">
        <v>967062</v>
      </c>
      <c r="AB820">
        <v>1160474.3999999999</v>
      </c>
      <c r="AC820">
        <v>1353886.8</v>
      </c>
      <c r="AD820">
        <v>1547299.2</v>
      </c>
      <c r="AE820">
        <v>1740711.6</v>
      </c>
      <c r="AF820">
        <v>1934124</v>
      </c>
      <c r="AG820">
        <v>1934124</v>
      </c>
      <c r="AH820">
        <v>1934124</v>
      </c>
      <c r="AI820">
        <v>1934124</v>
      </c>
      <c r="AJ820">
        <v>1934124</v>
      </c>
      <c r="AK820">
        <v>1934124</v>
      </c>
      <c r="AL820">
        <v>1934124</v>
      </c>
      <c r="AM820">
        <v>1934124</v>
      </c>
      <c r="AN820">
        <v>1934124</v>
      </c>
      <c r="AO820">
        <v>1934124</v>
      </c>
      <c r="AP820">
        <v>1934124</v>
      </c>
      <c r="AQ820">
        <v>1934124</v>
      </c>
      <c r="AR820">
        <v>1934124</v>
      </c>
      <c r="AS820">
        <v>1934124</v>
      </c>
      <c r="AT820">
        <v>1934124</v>
      </c>
      <c r="AU820">
        <v>1934124</v>
      </c>
      <c r="AV820">
        <v>1934124</v>
      </c>
      <c r="AW820">
        <v>1934124</v>
      </c>
      <c r="AX820">
        <v>1934124</v>
      </c>
      <c r="AY820">
        <v>1934124</v>
      </c>
      <c r="AZ820">
        <v>1934124</v>
      </c>
      <c r="BA820">
        <v>1934124</v>
      </c>
      <c r="BB820">
        <v>1934124</v>
      </c>
      <c r="BC820">
        <v>1934124</v>
      </c>
      <c r="BD820">
        <v>1934124</v>
      </c>
      <c r="BE820">
        <v>1934124</v>
      </c>
      <c r="BF820">
        <v>1934124</v>
      </c>
      <c r="BG820">
        <v>1934124</v>
      </c>
      <c r="BH820">
        <v>1934124</v>
      </c>
      <c r="BI820">
        <v>0</v>
      </c>
      <c r="BJ820">
        <v>0</v>
      </c>
      <c r="BK820">
        <v>0</v>
      </c>
      <c r="BL820">
        <v>0</v>
      </c>
      <c r="BM820">
        <v>0</v>
      </c>
      <c r="BN820">
        <v>0</v>
      </c>
      <c r="BO820">
        <v>0</v>
      </c>
      <c r="BP820">
        <v>0</v>
      </c>
      <c r="BQ820">
        <v>0</v>
      </c>
      <c r="BR820">
        <v>0</v>
      </c>
      <c r="BS820">
        <v>0</v>
      </c>
      <c r="BT820">
        <v>0</v>
      </c>
      <c r="BU820">
        <v>0</v>
      </c>
      <c r="BV820">
        <v>0</v>
      </c>
      <c r="BW820">
        <v>0</v>
      </c>
      <c r="BX820">
        <v>0</v>
      </c>
      <c r="BY820">
        <v>0</v>
      </c>
      <c r="BZ820">
        <v>0</v>
      </c>
      <c r="CA820">
        <v>0</v>
      </c>
      <c r="CB820">
        <v>0</v>
      </c>
      <c r="CC820">
        <v>0</v>
      </c>
      <c r="CD820">
        <v>0</v>
      </c>
      <c r="CE820">
        <v>0</v>
      </c>
      <c r="CF820">
        <v>0</v>
      </c>
      <c r="CG820">
        <v>0</v>
      </c>
      <c r="CH820">
        <v>0</v>
      </c>
      <c r="CI820">
        <v>0</v>
      </c>
      <c r="CJ820">
        <v>0</v>
      </c>
      <c r="CK820">
        <v>0</v>
      </c>
      <c r="CL820">
        <v>0</v>
      </c>
      <c r="CM820">
        <v>0</v>
      </c>
      <c r="CN820">
        <v>0</v>
      </c>
      <c r="CO820">
        <v>0</v>
      </c>
      <c r="CP820">
        <v>0</v>
      </c>
      <c r="CQ820">
        <v>0</v>
      </c>
      <c r="CR820">
        <v>0</v>
      </c>
      <c r="CS820">
        <v>0</v>
      </c>
      <c r="CT820">
        <v>0</v>
      </c>
      <c r="CU820">
        <v>0</v>
      </c>
      <c r="CV820">
        <v>0</v>
      </c>
      <c r="CW820">
        <v>0</v>
      </c>
      <c r="CX820">
        <v>0</v>
      </c>
      <c r="CY820">
        <v>0</v>
      </c>
      <c r="CZ820">
        <v>0</v>
      </c>
      <c r="DA820">
        <v>0</v>
      </c>
      <c r="DB820">
        <v>0</v>
      </c>
      <c r="DC820">
        <v>0</v>
      </c>
      <c r="DD820">
        <v>0</v>
      </c>
      <c r="DE820">
        <v>0</v>
      </c>
      <c r="DF820">
        <v>0</v>
      </c>
      <c r="DG820">
        <v>0</v>
      </c>
      <c r="DH820">
        <v>0</v>
      </c>
      <c r="DI820">
        <v>0</v>
      </c>
      <c r="DJ820">
        <v>0</v>
      </c>
      <c r="DK820">
        <v>0</v>
      </c>
      <c r="DL820">
        <v>0</v>
      </c>
      <c r="DM820">
        <v>0</v>
      </c>
      <c r="DN820">
        <v>0</v>
      </c>
      <c r="DO820">
        <v>0</v>
      </c>
      <c r="DP820">
        <v>0</v>
      </c>
      <c r="DQ820">
        <v>0</v>
      </c>
      <c r="DR820">
        <v>0</v>
      </c>
      <c r="DS820">
        <v>0</v>
      </c>
      <c r="DT820">
        <v>0</v>
      </c>
      <c r="DU820">
        <v>0</v>
      </c>
      <c r="DV820">
        <v>0</v>
      </c>
      <c r="DW820">
        <v>0</v>
      </c>
      <c r="DX820">
        <v>0</v>
      </c>
      <c r="DY820">
        <v>0</v>
      </c>
      <c r="DZ820">
        <v>0</v>
      </c>
      <c r="EA820">
        <v>0</v>
      </c>
      <c r="EB820">
        <v>0</v>
      </c>
      <c r="EC820">
        <v>0</v>
      </c>
      <c r="EE820" s="659"/>
      <c r="EF820" t="s">
        <v>1348</v>
      </c>
      <c r="EG820">
        <v>2</v>
      </c>
      <c r="EH820">
        <v>62</v>
      </c>
      <c r="EI820" s="216" t="str">
        <f t="shared" si="18"/>
        <v>LTQ100262</v>
      </c>
      <c r="EJ820">
        <v>0</v>
      </c>
      <c r="EK820">
        <v>0</v>
      </c>
      <c r="EL820">
        <v>0</v>
      </c>
      <c r="EM820">
        <v>0</v>
      </c>
      <c r="EN820">
        <v>0</v>
      </c>
      <c r="EO820">
        <v>0</v>
      </c>
      <c r="EP820">
        <v>0</v>
      </c>
      <c r="EQ820">
        <v>0</v>
      </c>
      <c r="ER820">
        <v>0</v>
      </c>
      <c r="ES820">
        <v>0</v>
      </c>
      <c r="ET820">
        <v>0</v>
      </c>
      <c r="EU820">
        <v>0</v>
      </c>
      <c r="EV820">
        <v>0</v>
      </c>
      <c r="EW820">
        <v>0</v>
      </c>
      <c r="EX820">
        <v>0</v>
      </c>
      <c r="EY820">
        <v>0</v>
      </c>
      <c r="EZ820">
        <v>0</v>
      </c>
      <c r="FA820">
        <v>0</v>
      </c>
      <c r="FB820">
        <v>0</v>
      </c>
      <c r="FC820">
        <v>0</v>
      </c>
      <c r="FD820">
        <v>0</v>
      </c>
      <c r="FE820">
        <v>0</v>
      </c>
      <c r="FF820">
        <v>0</v>
      </c>
      <c r="FG820">
        <v>0</v>
      </c>
      <c r="FH820">
        <v>0</v>
      </c>
      <c r="FI820">
        <v>0</v>
      </c>
      <c r="FJ820">
        <v>0</v>
      </c>
      <c r="FK820">
        <v>0</v>
      </c>
      <c r="FL820">
        <v>0</v>
      </c>
      <c r="FM820">
        <v>0</v>
      </c>
      <c r="FN820">
        <v>0</v>
      </c>
      <c r="FO820">
        <v>0</v>
      </c>
      <c r="FP820">
        <v>0</v>
      </c>
      <c r="FQ820">
        <v>0</v>
      </c>
      <c r="FR820">
        <v>0</v>
      </c>
      <c r="FS820">
        <v>0</v>
      </c>
      <c r="FT820">
        <v>0</v>
      </c>
      <c r="FU820">
        <v>1934124</v>
      </c>
      <c r="FV820">
        <v>0</v>
      </c>
      <c r="FW820">
        <v>0</v>
      </c>
      <c r="FX820">
        <v>0</v>
      </c>
      <c r="FY820">
        <v>0</v>
      </c>
      <c r="FZ820">
        <v>0</v>
      </c>
      <c r="GA820">
        <v>0</v>
      </c>
      <c r="GB820">
        <v>0</v>
      </c>
      <c r="GC820">
        <v>0</v>
      </c>
      <c r="GD820">
        <v>0</v>
      </c>
      <c r="GE820">
        <v>0</v>
      </c>
      <c r="GF820">
        <v>0</v>
      </c>
      <c r="GG820">
        <v>0</v>
      </c>
      <c r="GH820">
        <v>0</v>
      </c>
      <c r="GI820">
        <v>0</v>
      </c>
      <c r="GJ820">
        <v>0</v>
      </c>
      <c r="GK820">
        <v>0</v>
      </c>
      <c r="GL820">
        <v>0</v>
      </c>
      <c r="GM820">
        <v>0</v>
      </c>
      <c r="GN820">
        <v>0</v>
      </c>
      <c r="GO820">
        <v>0</v>
      </c>
      <c r="GP820">
        <v>0</v>
      </c>
      <c r="GQ820">
        <v>0</v>
      </c>
      <c r="GR820">
        <v>0</v>
      </c>
      <c r="GS820">
        <v>0</v>
      </c>
      <c r="GT820">
        <v>0</v>
      </c>
      <c r="GU820">
        <v>0</v>
      </c>
      <c r="GV820">
        <v>0</v>
      </c>
      <c r="GW820">
        <v>0</v>
      </c>
      <c r="GX820">
        <v>0</v>
      </c>
      <c r="GY820">
        <v>0</v>
      </c>
      <c r="GZ820">
        <v>0</v>
      </c>
      <c r="HA820">
        <v>0</v>
      </c>
      <c r="HB820">
        <v>0</v>
      </c>
      <c r="HC820">
        <v>0</v>
      </c>
      <c r="HD820">
        <v>0</v>
      </c>
      <c r="HE820">
        <v>0</v>
      </c>
      <c r="HF820">
        <v>0</v>
      </c>
      <c r="HG820">
        <v>0</v>
      </c>
      <c r="HH820">
        <v>0</v>
      </c>
      <c r="HI820">
        <v>0</v>
      </c>
      <c r="HJ820">
        <v>0</v>
      </c>
      <c r="HK820">
        <v>0</v>
      </c>
      <c r="HL820">
        <v>0</v>
      </c>
      <c r="HM820">
        <v>0</v>
      </c>
      <c r="HN820">
        <v>0</v>
      </c>
      <c r="HO820">
        <v>0</v>
      </c>
      <c r="HP820">
        <v>0</v>
      </c>
      <c r="HQ820">
        <v>0</v>
      </c>
      <c r="HR820">
        <v>0</v>
      </c>
      <c r="HS820">
        <v>0</v>
      </c>
      <c r="HT820">
        <v>0</v>
      </c>
      <c r="HU820">
        <v>0</v>
      </c>
      <c r="HV820">
        <v>0</v>
      </c>
      <c r="HW820">
        <v>0</v>
      </c>
      <c r="HX820">
        <v>0</v>
      </c>
      <c r="HY820">
        <v>0</v>
      </c>
      <c r="HZ820">
        <v>0</v>
      </c>
      <c r="IA820">
        <v>0</v>
      </c>
      <c r="IB820">
        <v>0</v>
      </c>
      <c r="IC820">
        <v>0</v>
      </c>
      <c r="ID820">
        <v>0</v>
      </c>
      <c r="IE820">
        <v>0</v>
      </c>
      <c r="IF820">
        <v>0</v>
      </c>
      <c r="IG820">
        <v>0</v>
      </c>
      <c r="IH820">
        <v>0</v>
      </c>
      <c r="II820">
        <v>0</v>
      </c>
      <c r="IJ820">
        <v>0</v>
      </c>
      <c r="IK820">
        <v>0</v>
      </c>
      <c r="IL820">
        <v>0</v>
      </c>
      <c r="IM820">
        <v>0</v>
      </c>
      <c r="IN820">
        <v>0</v>
      </c>
      <c r="IO820">
        <v>0</v>
      </c>
      <c r="IP820">
        <v>0</v>
      </c>
    </row>
    <row r="821" spans="18:251" ht="16.5" hidden="1" customHeight="1">
      <c r="R821" s="659"/>
      <c r="S821" t="s">
        <v>1348</v>
      </c>
      <c r="T821">
        <v>2</v>
      </c>
      <c r="U821">
        <v>63</v>
      </c>
      <c r="V821" s="214" t="str">
        <f t="shared" si="17"/>
        <v>LTQ100263</v>
      </c>
      <c r="W821">
        <v>212914.8</v>
      </c>
      <c r="X821">
        <v>425829.6</v>
      </c>
      <c r="Y821">
        <v>638744.4</v>
      </c>
      <c r="Z821">
        <v>851659.2</v>
      </c>
      <c r="AA821">
        <v>1064574</v>
      </c>
      <c r="AB821">
        <v>1277488.8</v>
      </c>
      <c r="AC821">
        <v>1490403.6</v>
      </c>
      <c r="AD821">
        <v>1703318.4</v>
      </c>
      <c r="AE821">
        <v>1916233.2</v>
      </c>
      <c r="AF821">
        <v>2129148</v>
      </c>
      <c r="AG821">
        <v>2129148</v>
      </c>
      <c r="AH821">
        <v>2129148</v>
      </c>
      <c r="AI821">
        <v>2129148</v>
      </c>
      <c r="AJ821">
        <v>2129148</v>
      </c>
      <c r="AK821">
        <v>2129148</v>
      </c>
      <c r="AL821">
        <v>2129148</v>
      </c>
      <c r="AM821">
        <v>2129148</v>
      </c>
      <c r="AN821">
        <v>2129148</v>
      </c>
      <c r="AO821">
        <v>2129148</v>
      </c>
      <c r="AP821">
        <v>2129148</v>
      </c>
      <c r="AQ821">
        <v>2129148</v>
      </c>
      <c r="AR821">
        <v>2129148</v>
      </c>
      <c r="AS821">
        <v>2129148</v>
      </c>
      <c r="AT821">
        <v>2129148</v>
      </c>
      <c r="AU821">
        <v>2129148</v>
      </c>
      <c r="AV821">
        <v>2129148</v>
      </c>
      <c r="AW821">
        <v>2129148</v>
      </c>
      <c r="AX821">
        <v>2129148</v>
      </c>
      <c r="AY821">
        <v>2129148</v>
      </c>
      <c r="AZ821">
        <v>2129148</v>
      </c>
      <c r="BA821">
        <v>2129148</v>
      </c>
      <c r="BB821">
        <v>2129148</v>
      </c>
      <c r="BC821">
        <v>2129148</v>
      </c>
      <c r="BD821">
        <v>2129148</v>
      </c>
      <c r="BE821">
        <v>2129148</v>
      </c>
      <c r="BF821">
        <v>2129148</v>
      </c>
      <c r="BG821">
        <v>2129148</v>
      </c>
      <c r="BH821">
        <v>0</v>
      </c>
      <c r="BI821">
        <v>0</v>
      </c>
      <c r="BJ821">
        <v>0</v>
      </c>
      <c r="BK821">
        <v>0</v>
      </c>
      <c r="BL821">
        <v>0</v>
      </c>
      <c r="BM821">
        <v>0</v>
      </c>
      <c r="BN821">
        <v>0</v>
      </c>
      <c r="BO821">
        <v>0</v>
      </c>
      <c r="BP821">
        <v>0</v>
      </c>
      <c r="BQ821">
        <v>0</v>
      </c>
      <c r="BR821">
        <v>0</v>
      </c>
      <c r="BS821">
        <v>0</v>
      </c>
      <c r="BT821">
        <v>0</v>
      </c>
      <c r="BU821">
        <v>0</v>
      </c>
      <c r="BV821">
        <v>0</v>
      </c>
      <c r="BW821">
        <v>0</v>
      </c>
      <c r="BX821">
        <v>0</v>
      </c>
      <c r="BY821">
        <v>0</v>
      </c>
      <c r="BZ821">
        <v>0</v>
      </c>
      <c r="CA821">
        <v>0</v>
      </c>
      <c r="CB821">
        <v>0</v>
      </c>
      <c r="CC821">
        <v>0</v>
      </c>
      <c r="CD821">
        <v>0</v>
      </c>
      <c r="CE821">
        <v>0</v>
      </c>
      <c r="CF821">
        <v>0</v>
      </c>
      <c r="CG821">
        <v>0</v>
      </c>
      <c r="CH821">
        <v>0</v>
      </c>
      <c r="CI821">
        <v>0</v>
      </c>
      <c r="CJ821">
        <v>0</v>
      </c>
      <c r="CK821">
        <v>0</v>
      </c>
      <c r="CL821">
        <v>0</v>
      </c>
      <c r="CM821">
        <v>0</v>
      </c>
      <c r="CN821">
        <v>0</v>
      </c>
      <c r="CO821">
        <v>0</v>
      </c>
      <c r="CP821">
        <v>0</v>
      </c>
      <c r="CQ821">
        <v>0</v>
      </c>
      <c r="CR821">
        <v>0</v>
      </c>
      <c r="CS821">
        <v>0</v>
      </c>
      <c r="CT821">
        <v>0</v>
      </c>
      <c r="CU821">
        <v>0</v>
      </c>
      <c r="CV821">
        <v>0</v>
      </c>
      <c r="CW821">
        <v>0</v>
      </c>
      <c r="CX821">
        <v>0</v>
      </c>
      <c r="CY821">
        <v>0</v>
      </c>
      <c r="CZ821">
        <v>0</v>
      </c>
      <c r="DA821">
        <v>0</v>
      </c>
      <c r="DB821">
        <v>0</v>
      </c>
      <c r="DC821">
        <v>0</v>
      </c>
      <c r="DD821">
        <v>0</v>
      </c>
      <c r="DE821">
        <v>0</v>
      </c>
      <c r="DF821">
        <v>0</v>
      </c>
      <c r="DG821">
        <v>0</v>
      </c>
      <c r="DH821">
        <v>0</v>
      </c>
      <c r="DI821">
        <v>0</v>
      </c>
      <c r="DJ821">
        <v>0</v>
      </c>
      <c r="DK821">
        <v>0</v>
      </c>
      <c r="DL821">
        <v>0</v>
      </c>
      <c r="DM821">
        <v>0</v>
      </c>
      <c r="DN821">
        <v>0</v>
      </c>
      <c r="DO821">
        <v>0</v>
      </c>
      <c r="DP821">
        <v>0</v>
      </c>
      <c r="DQ821">
        <v>0</v>
      </c>
      <c r="DR821">
        <v>0</v>
      </c>
      <c r="DS821">
        <v>0</v>
      </c>
      <c r="DT821">
        <v>0</v>
      </c>
      <c r="DU821">
        <v>0</v>
      </c>
      <c r="DV821">
        <v>0</v>
      </c>
      <c r="DW821">
        <v>0</v>
      </c>
      <c r="DX821">
        <v>0</v>
      </c>
      <c r="DY821">
        <v>0</v>
      </c>
      <c r="DZ821">
        <v>0</v>
      </c>
      <c r="EA821">
        <v>0</v>
      </c>
      <c r="EB821">
        <v>0</v>
      </c>
      <c r="EC821">
        <v>0</v>
      </c>
      <c r="EE821" s="659"/>
      <c r="EF821" t="s">
        <v>1348</v>
      </c>
      <c r="EG821">
        <v>2</v>
      </c>
      <c r="EH821">
        <v>63</v>
      </c>
      <c r="EI821" s="216" t="str">
        <f t="shared" si="18"/>
        <v>LTQ100263</v>
      </c>
      <c r="EJ821">
        <v>0</v>
      </c>
      <c r="EK821">
        <v>0</v>
      </c>
      <c r="EL821">
        <v>0</v>
      </c>
      <c r="EM821">
        <v>0</v>
      </c>
      <c r="EN821">
        <v>0</v>
      </c>
      <c r="EO821">
        <v>0</v>
      </c>
      <c r="EP821">
        <v>0</v>
      </c>
      <c r="EQ821">
        <v>0</v>
      </c>
      <c r="ER821">
        <v>0</v>
      </c>
      <c r="ES821">
        <v>0</v>
      </c>
      <c r="ET821">
        <v>0</v>
      </c>
      <c r="EU821">
        <v>0</v>
      </c>
      <c r="EV821">
        <v>0</v>
      </c>
      <c r="EW821">
        <v>0</v>
      </c>
      <c r="EX821">
        <v>0</v>
      </c>
      <c r="EY821">
        <v>0</v>
      </c>
      <c r="EZ821">
        <v>0</v>
      </c>
      <c r="FA821">
        <v>0</v>
      </c>
      <c r="FB821">
        <v>0</v>
      </c>
      <c r="FC821">
        <v>0</v>
      </c>
      <c r="FD821">
        <v>0</v>
      </c>
      <c r="FE821">
        <v>0</v>
      </c>
      <c r="FF821">
        <v>0</v>
      </c>
      <c r="FG821">
        <v>0</v>
      </c>
      <c r="FH821">
        <v>0</v>
      </c>
      <c r="FI821">
        <v>0</v>
      </c>
      <c r="FJ821">
        <v>0</v>
      </c>
      <c r="FK821">
        <v>0</v>
      </c>
      <c r="FL821">
        <v>0</v>
      </c>
      <c r="FM821">
        <v>0</v>
      </c>
      <c r="FN821">
        <v>0</v>
      </c>
      <c r="FO821">
        <v>0</v>
      </c>
      <c r="FP821">
        <v>0</v>
      </c>
      <c r="FQ821">
        <v>0</v>
      </c>
      <c r="FR821">
        <v>0</v>
      </c>
      <c r="FS821">
        <v>0</v>
      </c>
      <c r="FT821">
        <v>2129148</v>
      </c>
      <c r="FU821">
        <v>0</v>
      </c>
      <c r="FV821">
        <v>0</v>
      </c>
      <c r="FW821">
        <v>0</v>
      </c>
      <c r="FX821">
        <v>0</v>
      </c>
      <c r="FY821">
        <v>0</v>
      </c>
      <c r="FZ821">
        <v>0</v>
      </c>
      <c r="GA821">
        <v>0</v>
      </c>
      <c r="GB821">
        <v>0</v>
      </c>
      <c r="GC821">
        <v>0</v>
      </c>
      <c r="GD821">
        <v>0</v>
      </c>
      <c r="GE821">
        <v>0</v>
      </c>
      <c r="GF821">
        <v>0</v>
      </c>
      <c r="GG821">
        <v>0</v>
      </c>
      <c r="GH821">
        <v>0</v>
      </c>
      <c r="GI821">
        <v>0</v>
      </c>
      <c r="GJ821">
        <v>0</v>
      </c>
      <c r="GK821">
        <v>0</v>
      </c>
      <c r="GL821">
        <v>0</v>
      </c>
      <c r="GM821">
        <v>0</v>
      </c>
      <c r="GN821">
        <v>0</v>
      </c>
      <c r="GO821">
        <v>0</v>
      </c>
      <c r="GP821">
        <v>0</v>
      </c>
      <c r="GQ821">
        <v>0</v>
      </c>
      <c r="GR821">
        <v>0</v>
      </c>
      <c r="GS821">
        <v>0</v>
      </c>
      <c r="GT821">
        <v>0</v>
      </c>
      <c r="GU821">
        <v>0</v>
      </c>
      <c r="GV821">
        <v>0</v>
      </c>
      <c r="GW821">
        <v>0</v>
      </c>
      <c r="GX821">
        <v>0</v>
      </c>
      <c r="GY821">
        <v>0</v>
      </c>
      <c r="GZ821">
        <v>0</v>
      </c>
      <c r="HA821">
        <v>0</v>
      </c>
      <c r="HB821">
        <v>0</v>
      </c>
      <c r="HC821">
        <v>0</v>
      </c>
      <c r="HD821">
        <v>0</v>
      </c>
      <c r="HE821">
        <v>0</v>
      </c>
      <c r="HF821">
        <v>0</v>
      </c>
      <c r="HG821">
        <v>0</v>
      </c>
      <c r="HH821">
        <v>0</v>
      </c>
      <c r="HI821">
        <v>0</v>
      </c>
      <c r="HJ821">
        <v>0</v>
      </c>
      <c r="HK821">
        <v>0</v>
      </c>
      <c r="HL821">
        <v>0</v>
      </c>
      <c r="HM821">
        <v>0</v>
      </c>
      <c r="HN821">
        <v>0</v>
      </c>
      <c r="HO821">
        <v>0</v>
      </c>
      <c r="HP821">
        <v>0</v>
      </c>
      <c r="HQ821">
        <v>0</v>
      </c>
      <c r="HR821">
        <v>0</v>
      </c>
      <c r="HS821">
        <v>0</v>
      </c>
      <c r="HT821">
        <v>0</v>
      </c>
      <c r="HU821">
        <v>0</v>
      </c>
      <c r="HV821">
        <v>0</v>
      </c>
      <c r="HW821">
        <v>0</v>
      </c>
      <c r="HX821">
        <v>0</v>
      </c>
      <c r="HY821">
        <v>0</v>
      </c>
      <c r="HZ821">
        <v>0</v>
      </c>
      <c r="IA821">
        <v>0</v>
      </c>
      <c r="IB821">
        <v>0</v>
      </c>
      <c r="IC821">
        <v>0</v>
      </c>
      <c r="ID821">
        <v>0</v>
      </c>
      <c r="IE821">
        <v>0</v>
      </c>
      <c r="IF821">
        <v>0</v>
      </c>
      <c r="IG821">
        <v>0</v>
      </c>
      <c r="IH821">
        <v>0</v>
      </c>
      <c r="II821">
        <v>0</v>
      </c>
      <c r="IJ821">
        <v>0</v>
      </c>
      <c r="IK821">
        <v>0</v>
      </c>
      <c r="IL821">
        <v>0</v>
      </c>
      <c r="IM821">
        <v>0</v>
      </c>
      <c r="IN821">
        <v>0</v>
      </c>
      <c r="IO821">
        <v>0</v>
      </c>
      <c r="IP821">
        <v>0</v>
      </c>
    </row>
    <row r="822" spans="18:251" ht="16.5" hidden="1" customHeight="1">
      <c r="R822" s="659"/>
      <c r="S822" t="s">
        <v>1348</v>
      </c>
      <c r="T822">
        <v>2</v>
      </c>
      <c r="U822">
        <v>64</v>
      </c>
      <c r="V822" s="214" t="str">
        <f t="shared" si="17"/>
        <v>LTQ100264</v>
      </c>
      <c r="W822">
        <v>232764</v>
      </c>
      <c r="X822">
        <v>465528</v>
      </c>
      <c r="Y822">
        <v>698292</v>
      </c>
      <c r="Z822">
        <v>931056</v>
      </c>
      <c r="AA822">
        <v>1163820</v>
      </c>
      <c r="AB822">
        <v>1396584</v>
      </c>
      <c r="AC822">
        <v>1629348</v>
      </c>
      <c r="AD822">
        <v>1862112</v>
      </c>
      <c r="AE822">
        <v>2094876</v>
      </c>
      <c r="AF822">
        <v>2327640</v>
      </c>
      <c r="AG822">
        <v>2327640</v>
      </c>
      <c r="AH822">
        <v>2327640</v>
      </c>
      <c r="AI822">
        <v>2327640</v>
      </c>
      <c r="AJ822">
        <v>2327640</v>
      </c>
      <c r="AK822">
        <v>2327640</v>
      </c>
      <c r="AL822">
        <v>2327640</v>
      </c>
      <c r="AM822">
        <v>2327640</v>
      </c>
      <c r="AN822">
        <v>2327640</v>
      </c>
      <c r="AO822">
        <v>2327640</v>
      </c>
      <c r="AP822">
        <v>2327640</v>
      </c>
      <c r="AQ822">
        <v>2327640</v>
      </c>
      <c r="AR822">
        <v>2327640</v>
      </c>
      <c r="AS822">
        <v>2327640</v>
      </c>
      <c r="AT822">
        <v>2327640</v>
      </c>
      <c r="AU822">
        <v>2327640</v>
      </c>
      <c r="AV822">
        <v>2327640</v>
      </c>
      <c r="AW822">
        <v>2327640</v>
      </c>
      <c r="AX822">
        <v>2327640</v>
      </c>
      <c r="AY822">
        <v>2327640</v>
      </c>
      <c r="AZ822">
        <v>2327640</v>
      </c>
      <c r="BA822">
        <v>2327640</v>
      </c>
      <c r="BB822">
        <v>2327640</v>
      </c>
      <c r="BC822">
        <v>2327640</v>
      </c>
      <c r="BD822">
        <v>2327640</v>
      </c>
      <c r="BE822">
        <v>2327640</v>
      </c>
      <c r="BF822">
        <v>2327640</v>
      </c>
      <c r="BG822">
        <v>0</v>
      </c>
      <c r="BH822">
        <v>0</v>
      </c>
      <c r="BI822">
        <v>0</v>
      </c>
      <c r="BJ822">
        <v>0</v>
      </c>
      <c r="BK822">
        <v>0</v>
      </c>
      <c r="BL822">
        <v>0</v>
      </c>
      <c r="BM822">
        <v>0</v>
      </c>
      <c r="BN822">
        <v>0</v>
      </c>
      <c r="BO822">
        <v>0</v>
      </c>
      <c r="BP822">
        <v>0</v>
      </c>
      <c r="BQ822">
        <v>0</v>
      </c>
      <c r="BR822">
        <v>0</v>
      </c>
      <c r="BS822">
        <v>0</v>
      </c>
      <c r="BT822">
        <v>0</v>
      </c>
      <c r="BU822">
        <v>0</v>
      </c>
      <c r="BV822">
        <v>0</v>
      </c>
      <c r="BW822">
        <v>0</v>
      </c>
      <c r="BX822">
        <v>0</v>
      </c>
      <c r="BY822">
        <v>0</v>
      </c>
      <c r="BZ822">
        <v>0</v>
      </c>
      <c r="CA822">
        <v>0</v>
      </c>
      <c r="CB822">
        <v>0</v>
      </c>
      <c r="CC822">
        <v>0</v>
      </c>
      <c r="CD822">
        <v>0</v>
      </c>
      <c r="CE822">
        <v>0</v>
      </c>
      <c r="CF822">
        <v>0</v>
      </c>
      <c r="CG822">
        <v>0</v>
      </c>
      <c r="CH822">
        <v>0</v>
      </c>
      <c r="CI822">
        <v>0</v>
      </c>
      <c r="CJ822">
        <v>0</v>
      </c>
      <c r="CK822">
        <v>0</v>
      </c>
      <c r="CL822">
        <v>0</v>
      </c>
      <c r="CM822">
        <v>0</v>
      </c>
      <c r="CN822">
        <v>0</v>
      </c>
      <c r="CO822">
        <v>0</v>
      </c>
      <c r="CP822">
        <v>0</v>
      </c>
      <c r="CQ822">
        <v>0</v>
      </c>
      <c r="CR822">
        <v>0</v>
      </c>
      <c r="CS822">
        <v>0</v>
      </c>
      <c r="CT822">
        <v>0</v>
      </c>
      <c r="CU822">
        <v>0</v>
      </c>
      <c r="CV822">
        <v>0</v>
      </c>
      <c r="CW822">
        <v>0</v>
      </c>
      <c r="CX822">
        <v>0</v>
      </c>
      <c r="CY822">
        <v>0</v>
      </c>
      <c r="CZ822">
        <v>0</v>
      </c>
      <c r="DA822">
        <v>0</v>
      </c>
      <c r="DB822">
        <v>0</v>
      </c>
      <c r="DC822">
        <v>0</v>
      </c>
      <c r="DD822">
        <v>0</v>
      </c>
      <c r="DE822">
        <v>0</v>
      </c>
      <c r="DF822">
        <v>0</v>
      </c>
      <c r="DG822">
        <v>0</v>
      </c>
      <c r="DH822">
        <v>0</v>
      </c>
      <c r="DI822">
        <v>0</v>
      </c>
      <c r="DJ822">
        <v>0</v>
      </c>
      <c r="DK822">
        <v>0</v>
      </c>
      <c r="DL822">
        <v>0</v>
      </c>
      <c r="DM822">
        <v>0</v>
      </c>
      <c r="DN822">
        <v>0</v>
      </c>
      <c r="DO822">
        <v>0</v>
      </c>
      <c r="DP822">
        <v>0</v>
      </c>
      <c r="DQ822">
        <v>0</v>
      </c>
      <c r="DR822">
        <v>0</v>
      </c>
      <c r="DS822">
        <v>0</v>
      </c>
      <c r="DT822">
        <v>0</v>
      </c>
      <c r="DU822">
        <v>0</v>
      </c>
      <c r="DV822">
        <v>0</v>
      </c>
      <c r="DW822">
        <v>0</v>
      </c>
      <c r="DX822">
        <v>0</v>
      </c>
      <c r="DY822">
        <v>0</v>
      </c>
      <c r="DZ822">
        <v>0</v>
      </c>
      <c r="EA822">
        <v>0</v>
      </c>
      <c r="EB822">
        <v>0</v>
      </c>
      <c r="EC822">
        <v>0</v>
      </c>
      <c r="EE822" s="659"/>
      <c r="EF822" t="s">
        <v>1348</v>
      </c>
      <c r="EG822">
        <v>2</v>
      </c>
      <c r="EH822">
        <v>64</v>
      </c>
      <c r="EI822" s="216" t="str">
        <f t="shared" si="18"/>
        <v>LTQ100264</v>
      </c>
      <c r="EJ822">
        <v>0</v>
      </c>
      <c r="EK822">
        <v>0</v>
      </c>
      <c r="EL822">
        <v>0</v>
      </c>
      <c r="EM822">
        <v>0</v>
      </c>
      <c r="EN822">
        <v>0</v>
      </c>
      <c r="EO822">
        <v>0</v>
      </c>
      <c r="EP822">
        <v>0</v>
      </c>
      <c r="EQ822">
        <v>0</v>
      </c>
      <c r="ER822">
        <v>0</v>
      </c>
      <c r="ES822">
        <v>0</v>
      </c>
      <c r="ET822">
        <v>0</v>
      </c>
      <c r="EU822">
        <v>0</v>
      </c>
      <c r="EV822">
        <v>0</v>
      </c>
      <c r="EW822">
        <v>0</v>
      </c>
      <c r="EX822">
        <v>0</v>
      </c>
      <c r="EY822">
        <v>0</v>
      </c>
      <c r="EZ822">
        <v>0</v>
      </c>
      <c r="FA822">
        <v>0</v>
      </c>
      <c r="FB822">
        <v>0</v>
      </c>
      <c r="FC822">
        <v>0</v>
      </c>
      <c r="FD822">
        <v>0</v>
      </c>
      <c r="FE822">
        <v>0</v>
      </c>
      <c r="FF822">
        <v>0</v>
      </c>
      <c r="FG822">
        <v>0</v>
      </c>
      <c r="FH822">
        <v>0</v>
      </c>
      <c r="FI822">
        <v>0</v>
      </c>
      <c r="FJ822">
        <v>0</v>
      </c>
      <c r="FK822">
        <v>0</v>
      </c>
      <c r="FL822">
        <v>0</v>
      </c>
      <c r="FM822">
        <v>0</v>
      </c>
      <c r="FN822">
        <v>0</v>
      </c>
      <c r="FO822">
        <v>0</v>
      </c>
      <c r="FP822">
        <v>0</v>
      </c>
      <c r="FQ822">
        <v>0</v>
      </c>
      <c r="FR822">
        <v>0</v>
      </c>
      <c r="FS822">
        <v>2327640</v>
      </c>
      <c r="FT822">
        <v>0</v>
      </c>
      <c r="FU822">
        <v>0</v>
      </c>
      <c r="FV822">
        <v>0</v>
      </c>
      <c r="FW822">
        <v>0</v>
      </c>
      <c r="FX822">
        <v>0</v>
      </c>
      <c r="FY822">
        <v>0</v>
      </c>
      <c r="FZ822">
        <v>0</v>
      </c>
      <c r="GA822">
        <v>0</v>
      </c>
      <c r="GB822">
        <v>0</v>
      </c>
      <c r="GC822">
        <v>0</v>
      </c>
      <c r="GD822">
        <v>0</v>
      </c>
      <c r="GE822">
        <v>0</v>
      </c>
      <c r="GF822">
        <v>0</v>
      </c>
      <c r="GG822">
        <v>0</v>
      </c>
      <c r="GH822">
        <v>0</v>
      </c>
      <c r="GI822">
        <v>0</v>
      </c>
      <c r="GJ822">
        <v>0</v>
      </c>
      <c r="GK822">
        <v>0</v>
      </c>
      <c r="GL822">
        <v>0</v>
      </c>
      <c r="GM822">
        <v>0</v>
      </c>
      <c r="GN822">
        <v>0</v>
      </c>
      <c r="GO822">
        <v>0</v>
      </c>
      <c r="GP822">
        <v>0</v>
      </c>
      <c r="GQ822">
        <v>0</v>
      </c>
      <c r="GR822">
        <v>0</v>
      </c>
      <c r="GS822">
        <v>0</v>
      </c>
      <c r="GT822">
        <v>0</v>
      </c>
      <c r="GU822">
        <v>0</v>
      </c>
      <c r="GV822">
        <v>0</v>
      </c>
      <c r="GW822">
        <v>0</v>
      </c>
      <c r="GX822">
        <v>0</v>
      </c>
      <c r="GY822">
        <v>0</v>
      </c>
      <c r="GZ822">
        <v>0</v>
      </c>
      <c r="HA822">
        <v>0</v>
      </c>
      <c r="HB822">
        <v>0</v>
      </c>
      <c r="HC822">
        <v>0</v>
      </c>
      <c r="HD822">
        <v>0</v>
      </c>
      <c r="HE822">
        <v>0</v>
      </c>
      <c r="HF822">
        <v>0</v>
      </c>
      <c r="HG822">
        <v>0</v>
      </c>
      <c r="HH822">
        <v>0</v>
      </c>
      <c r="HI822">
        <v>0</v>
      </c>
      <c r="HJ822">
        <v>0</v>
      </c>
      <c r="HK822">
        <v>0</v>
      </c>
      <c r="HL822">
        <v>0</v>
      </c>
      <c r="HM822">
        <v>0</v>
      </c>
      <c r="HN822">
        <v>0</v>
      </c>
      <c r="HO822">
        <v>0</v>
      </c>
      <c r="HP822">
        <v>0</v>
      </c>
      <c r="HQ822">
        <v>0</v>
      </c>
      <c r="HR822">
        <v>0</v>
      </c>
      <c r="HS822">
        <v>0</v>
      </c>
      <c r="HT822">
        <v>0</v>
      </c>
      <c r="HU822">
        <v>0</v>
      </c>
      <c r="HV822">
        <v>0</v>
      </c>
      <c r="HW822">
        <v>0</v>
      </c>
      <c r="HX822">
        <v>0</v>
      </c>
      <c r="HY822">
        <v>0</v>
      </c>
      <c r="HZ822">
        <v>0</v>
      </c>
      <c r="IA822">
        <v>0</v>
      </c>
      <c r="IB822">
        <v>0</v>
      </c>
      <c r="IC822">
        <v>0</v>
      </c>
      <c r="ID822">
        <v>0</v>
      </c>
      <c r="IE822">
        <v>0</v>
      </c>
      <c r="IF822">
        <v>0</v>
      </c>
      <c r="IG822">
        <v>0</v>
      </c>
      <c r="IH822">
        <v>0</v>
      </c>
      <c r="II822">
        <v>0</v>
      </c>
      <c r="IJ822">
        <v>0</v>
      </c>
      <c r="IK822">
        <v>0</v>
      </c>
      <c r="IL822">
        <v>0</v>
      </c>
      <c r="IM822">
        <v>0</v>
      </c>
      <c r="IN822">
        <v>0</v>
      </c>
      <c r="IO822">
        <v>0</v>
      </c>
      <c r="IP822">
        <v>0</v>
      </c>
    </row>
    <row r="823" spans="18:251" ht="16.5" hidden="1" customHeight="1">
      <c r="R823" s="659"/>
      <c r="S823" t="s">
        <v>1348</v>
      </c>
      <c r="T823">
        <v>2</v>
      </c>
      <c r="U823">
        <v>65</v>
      </c>
      <c r="V823" s="214" t="str">
        <f t="shared" si="17"/>
        <v>LTQ100265</v>
      </c>
      <c r="W823">
        <v>252603</v>
      </c>
      <c r="X823">
        <v>505206</v>
      </c>
      <c r="Y823">
        <v>757809</v>
      </c>
      <c r="Z823">
        <v>1010412</v>
      </c>
      <c r="AA823">
        <v>1263015</v>
      </c>
      <c r="AB823">
        <v>1515618</v>
      </c>
      <c r="AC823">
        <v>1768221</v>
      </c>
      <c r="AD823">
        <v>2020824</v>
      </c>
      <c r="AE823">
        <v>2273427</v>
      </c>
      <c r="AF823">
        <v>2526030</v>
      </c>
      <c r="AG823">
        <v>2526030</v>
      </c>
      <c r="AH823">
        <v>2526030</v>
      </c>
      <c r="AI823">
        <v>2526030</v>
      </c>
      <c r="AJ823">
        <v>2526030</v>
      </c>
      <c r="AK823">
        <v>2526030</v>
      </c>
      <c r="AL823">
        <v>2526030</v>
      </c>
      <c r="AM823">
        <v>2526030</v>
      </c>
      <c r="AN823">
        <v>2526030</v>
      </c>
      <c r="AO823">
        <v>2526030</v>
      </c>
      <c r="AP823">
        <v>2526030</v>
      </c>
      <c r="AQ823">
        <v>2526030</v>
      </c>
      <c r="AR823">
        <v>2526030</v>
      </c>
      <c r="AS823">
        <v>2526030</v>
      </c>
      <c r="AT823">
        <v>2526030</v>
      </c>
      <c r="AU823">
        <v>2526030</v>
      </c>
      <c r="AV823">
        <v>2526030</v>
      </c>
      <c r="AW823">
        <v>2526030</v>
      </c>
      <c r="AX823">
        <v>2526030</v>
      </c>
      <c r="AY823">
        <v>2526030</v>
      </c>
      <c r="AZ823">
        <v>2526030</v>
      </c>
      <c r="BA823">
        <v>2526030</v>
      </c>
      <c r="BB823">
        <v>2526030</v>
      </c>
      <c r="BC823">
        <v>2526030</v>
      </c>
      <c r="BD823">
        <v>2526030</v>
      </c>
      <c r="BE823">
        <v>2526030</v>
      </c>
      <c r="BF823">
        <v>0</v>
      </c>
      <c r="BG823">
        <v>0</v>
      </c>
      <c r="BH823">
        <v>0</v>
      </c>
      <c r="BI823">
        <v>0</v>
      </c>
      <c r="BJ823">
        <v>0</v>
      </c>
      <c r="BK823">
        <v>0</v>
      </c>
      <c r="BL823">
        <v>0</v>
      </c>
      <c r="BM823">
        <v>0</v>
      </c>
      <c r="BN823">
        <v>0</v>
      </c>
      <c r="BO823">
        <v>0</v>
      </c>
      <c r="BP823">
        <v>0</v>
      </c>
      <c r="BQ823">
        <v>0</v>
      </c>
      <c r="BR823">
        <v>0</v>
      </c>
      <c r="BS823">
        <v>0</v>
      </c>
      <c r="BT823">
        <v>0</v>
      </c>
      <c r="BU823">
        <v>0</v>
      </c>
      <c r="BV823">
        <v>0</v>
      </c>
      <c r="BW823">
        <v>0</v>
      </c>
      <c r="BX823">
        <v>0</v>
      </c>
      <c r="BY823">
        <v>0</v>
      </c>
      <c r="BZ823">
        <v>0</v>
      </c>
      <c r="CA823">
        <v>0</v>
      </c>
      <c r="CB823">
        <v>0</v>
      </c>
      <c r="CC823">
        <v>0</v>
      </c>
      <c r="CD823">
        <v>0</v>
      </c>
      <c r="CE823">
        <v>0</v>
      </c>
      <c r="CF823">
        <v>0</v>
      </c>
      <c r="CG823">
        <v>0</v>
      </c>
      <c r="CH823">
        <v>0</v>
      </c>
      <c r="CI823">
        <v>0</v>
      </c>
      <c r="CJ823">
        <v>0</v>
      </c>
      <c r="CK823">
        <v>0</v>
      </c>
      <c r="CL823">
        <v>0</v>
      </c>
      <c r="CM823">
        <v>0</v>
      </c>
      <c r="CN823">
        <v>0</v>
      </c>
      <c r="CO823">
        <v>0</v>
      </c>
      <c r="CP823">
        <v>0</v>
      </c>
      <c r="CQ823">
        <v>0</v>
      </c>
      <c r="CR823">
        <v>0</v>
      </c>
      <c r="CS823">
        <v>0</v>
      </c>
      <c r="CT823">
        <v>0</v>
      </c>
      <c r="CU823">
        <v>0</v>
      </c>
      <c r="CV823">
        <v>0</v>
      </c>
      <c r="CW823">
        <v>0</v>
      </c>
      <c r="CX823">
        <v>0</v>
      </c>
      <c r="CY823">
        <v>0</v>
      </c>
      <c r="CZ823">
        <v>0</v>
      </c>
      <c r="DA823">
        <v>0</v>
      </c>
      <c r="DB823">
        <v>0</v>
      </c>
      <c r="DC823">
        <v>0</v>
      </c>
      <c r="DD823">
        <v>0</v>
      </c>
      <c r="DE823">
        <v>0</v>
      </c>
      <c r="DF823">
        <v>0</v>
      </c>
      <c r="DG823">
        <v>0</v>
      </c>
      <c r="DH823">
        <v>0</v>
      </c>
      <c r="DI823">
        <v>0</v>
      </c>
      <c r="DJ823">
        <v>0</v>
      </c>
      <c r="DK823">
        <v>0</v>
      </c>
      <c r="DL823">
        <v>0</v>
      </c>
      <c r="DM823">
        <v>0</v>
      </c>
      <c r="DN823">
        <v>0</v>
      </c>
      <c r="DO823">
        <v>0</v>
      </c>
      <c r="DP823">
        <v>0</v>
      </c>
      <c r="DQ823">
        <v>0</v>
      </c>
      <c r="DR823">
        <v>0</v>
      </c>
      <c r="DS823">
        <v>0</v>
      </c>
      <c r="DT823">
        <v>0</v>
      </c>
      <c r="DU823">
        <v>0</v>
      </c>
      <c r="DV823">
        <v>0</v>
      </c>
      <c r="DW823">
        <v>0</v>
      </c>
      <c r="DX823">
        <v>0</v>
      </c>
      <c r="DY823">
        <v>0</v>
      </c>
      <c r="DZ823">
        <v>0</v>
      </c>
      <c r="EA823">
        <v>0</v>
      </c>
      <c r="EB823">
        <v>0</v>
      </c>
      <c r="EC823">
        <v>0</v>
      </c>
      <c r="EE823" s="659"/>
      <c r="EF823" t="s">
        <v>1348</v>
      </c>
      <c r="EG823">
        <v>2</v>
      </c>
      <c r="EH823">
        <v>65</v>
      </c>
      <c r="EI823" s="216" t="str">
        <f t="shared" si="18"/>
        <v>LTQ100265</v>
      </c>
      <c r="EJ823">
        <v>0</v>
      </c>
      <c r="EK823">
        <v>0</v>
      </c>
      <c r="EL823">
        <v>0</v>
      </c>
      <c r="EM823">
        <v>0</v>
      </c>
      <c r="EN823">
        <v>0</v>
      </c>
      <c r="EO823">
        <v>0</v>
      </c>
      <c r="EP823">
        <v>0</v>
      </c>
      <c r="EQ823">
        <v>0</v>
      </c>
      <c r="ER823">
        <v>0</v>
      </c>
      <c r="ES823">
        <v>0</v>
      </c>
      <c r="ET823">
        <v>0</v>
      </c>
      <c r="EU823">
        <v>0</v>
      </c>
      <c r="EV823">
        <v>0</v>
      </c>
      <c r="EW823">
        <v>0</v>
      </c>
      <c r="EX823">
        <v>0</v>
      </c>
      <c r="EY823">
        <v>0</v>
      </c>
      <c r="EZ823">
        <v>0</v>
      </c>
      <c r="FA823">
        <v>0</v>
      </c>
      <c r="FB823">
        <v>0</v>
      </c>
      <c r="FC823">
        <v>0</v>
      </c>
      <c r="FD823">
        <v>0</v>
      </c>
      <c r="FE823">
        <v>0</v>
      </c>
      <c r="FF823">
        <v>0</v>
      </c>
      <c r="FG823">
        <v>0</v>
      </c>
      <c r="FH823">
        <v>0</v>
      </c>
      <c r="FI823">
        <v>0</v>
      </c>
      <c r="FJ823">
        <v>0</v>
      </c>
      <c r="FK823">
        <v>0</v>
      </c>
      <c r="FL823">
        <v>0</v>
      </c>
      <c r="FM823">
        <v>0</v>
      </c>
      <c r="FN823">
        <v>0</v>
      </c>
      <c r="FO823">
        <v>0</v>
      </c>
      <c r="FP823">
        <v>0</v>
      </c>
      <c r="FQ823">
        <v>0</v>
      </c>
      <c r="FR823">
        <v>2526030</v>
      </c>
      <c r="FS823">
        <v>0</v>
      </c>
      <c r="FT823">
        <v>0</v>
      </c>
      <c r="FU823">
        <v>0</v>
      </c>
      <c r="FV823">
        <v>0</v>
      </c>
      <c r="FW823">
        <v>0</v>
      </c>
      <c r="FX823">
        <v>0</v>
      </c>
      <c r="FY823">
        <v>0</v>
      </c>
      <c r="FZ823">
        <v>0</v>
      </c>
      <c r="GA823">
        <v>0</v>
      </c>
      <c r="GB823">
        <v>0</v>
      </c>
      <c r="GC823">
        <v>0</v>
      </c>
      <c r="GD823">
        <v>0</v>
      </c>
      <c r="GE823">
        <v>0</v>
      </c>
      <c r="GF823">
        <v>0</v>
      </c>
      <c r="GG823">
        <v>0</v>
      </c>
      <c r="GH823">
        <v>0</v>
      </c>
      <c r="GI823">
        <v>0</v>
      </c>
      <c r="GJ823">
        <v>0</v>
      </c>
      <c r="GK823">
        <v>0</v>
      </c>
      <c r="GL823">
        <v>0</v>
      </c>
      <c r="GM823">
        <v>0</v>
      </c>
      <c r="GN823">
        <v>0</v>
      </c>
      <c r="GO823">
        <v>0</v>
      </c>
      <c r="GP823">
        <v>0</v>
      </c>
      <c r="GQ823">
        <v>0</v>
      </c>
      <c r="GR823">
        <v>0</v>
      </c>
      <c r="GS823">
        <v>0</v>
      </c>
      <c r="GT823">
        <v>0</v>
      </c>
      <c r="GU823">
        <v>0</v>
      </c>
      <c r="GV823">
        <v>0</v>
      </c>
      <c r="GW823">
        <v>0</v>
      </c>
      <c r="GX823">
        <v>0</v>
      </c>
      <c r="GY823">
        <v>0</v>
      </c>
      <c r="GZ823">
        <v>0</v>
      </c>
      <c r="HA823">
        <v>0</v>
      </c>
      <c r="HB823">
        <v>0</v>
      </c>
      <c r="HC823">
        <v>0</v>
      </c>
      <c r="HD823">
        <v>0</v>
      </c>
      <c r="HE823">
        <v>0</v>
      </c>
      <c r="HF823">
        <v>0</v>
      </c>
      <c r="HG823">
        <v>0</v>
      </c>
      <c r="HH823">
        <v>0</v>
      </c>
      <c r="HI823">
        <v>0</v>
      </c>
      <c r="HJ823">
        <v>0</v>
      </c>
      <c r="HK823">
        <v>0</v>
      </c>
      <c r="HL823">
        <v>0</v>
      </c>
      <c r="HM823">
        <v>0</v>
      </c>
      <c r="HN823">
        <v>0</v>
      </c>
      <c r="HO823">
        <v>0</v>
      </c>
      <c r="HP823">
        <v>0</v>
      </c>
      <c r="HQ823">
        <v>0</v>
      </c>
      <c r="HR823">
        <v>0</v>
      </c>
      <c r="HS823">
        <v>0</v>
      </c>
      <c r="HT823">
        <v>0</v>
      </c>
      <c r="HU823">
        <v>0</v>
      </c>
      <c r="HV823">
        <v>0</v>
      </c>
      <c r="HW823">
        <v>0</v>
      </c>
      <c r="HX823">
        <v>0</v>
      </c>
      <c r="HY823">
        <v>0</v>
      </c>
      <c r="HZ823">
        <v>0</v>
      </c>
      <c r="IA823">
        <v>0</v>
      </c>
      <c r="IB823">
        <v>0</v>
      </c>
      <c r="IC823">
        <v>0</v>
      </c>
      <c r="ID823">
        <v>0</v>
      </c>
      <c r="IE823">
        <v>0</v>
      </c>
      <c r="IF823">
        <v>0</v>
      </c>
      <c r="IG823">
        <v>0</v>
      </c>
      <c r="IH823">
        <v>0</v>
      </c>
      <c r="II823">
        <v>0</v>
      </c>
      <c r="IJ823">
        <v>0</v>
      </c>
      <c r="IK823">
        <v>0</v>
      </c>
      <c r="IL823">
        <v>0</v>
      </c>
      <c r="IM823">
        <v>0</v>
      </c>
      <c r="IN823">
        <v>0</v>
      </c>
      <c r="IO823">
        <v>0</v>
      </c>
      <c r="IP823">
        <v>0</v>
      </c>
    </row>
    <row r="824" spans="18:251" ht="16.5" hidden="1" customHeight="1">
      <c r="R824" s="659"/>
      <c r="S824" t="s">
        <v>1348</v>
      </c>
      <c r="T824">
        <v>2</v>
      </c>
      <c r="U824">
        <v>66</v>
      </c>
      <c r="V824" s="214" t="str">
        <f t="shared" si="17"/>
        <v>LTQ100266</v>
      </c>
      <c r="W824">
        <v>272493</v>
      </c>
      <c r="X824">
        <v>544986</v>
      </c>
      <c r="Y824">
        <v>817479</v>
      </c>
      <c r="Z824">
        <v>1089972</v>
      </c>
      <c r="AA824">
        <v>1362465</v>
      </c>
      <c r="AB824">
        <v>1634958</v>
      </c>
      <c r="AC824">
        <v>1907451</v>
      </c>
      <c r="AD824">
        <v>2179944</v>
      </c>
      <c r="AE824">
        <v>2452437</v>
      </c>
      <c r="AF824">
        <v>2724930</v>
      </c>
      <c r="AG824">
        <v>2724930</v>
      </c>
      <c r="AH824">
        <v>2724930</v>
      </c>
      <c r="AI824">
        <v>2724930</v>
      </c>
      <c r="AJ824">
        <v>2724930</v>
      </c>
      <c r="AK824">
        <v>2724930</v>
      </c>
      <c r="AL824">
        <v>2724930</v>
      </c>
      <c r="AM824">
        <v>2724930</v>
      </c>
      <c r="AN824">
        <v>2724930</v>
      </c>
      <c r="AO824">
        <v>2724930</v>
      </c>
      <c r="AP824">
        <v>2724930</v>
      </c>
      <c r="AQ824">
        <v>2724930</v>
      </c>
      <c r="AR824">
        <v>2724930</v>
      </c>
      <c r="AS824">
        <v>2724930</v>
      </c>
      <c r="AT824">
        <v>2724930</v>
      </c>
      <c r="AU824">
        <v>2724930</v>
      </c>
      <c r="AV824">
        <v>2724930</v>
      </c>
      <c r="AW824">
        <v>2724930</v>
      </c>
      <c r="AX824">
        <v>2724930</v>
      </c>
      <c r="AY824">
        <v>2724930</v>
      </c>
      <c r="AZ824">
        <v>2724930</v>
      </c>
      <c r="BA824">
        <v>2724930</v>
      </c>
      <c r="BB824">
        <v>2724930</v>
      </c>
      <c r="BC824">
        <v>2724930</v>
      </c>
      <c r="BD824">
        <v>2724930</v>
      </c>
      <c r="BE824">
        <v>0</v>
      </c>
      <c r="BF824">
        <v>0</v>
      </c>
      <c r="BG824">
        <v>0</v>
      </c>
      <c r="BH824">
        <v>0</v>
      </c>
      <c r="BI824">
        <v>0</v>
      </c>
      <c r="BJ824">
        <v>0</v>
      </c>
      <c r="BK824">
        <v>0</v>
      </c>
      <c r="BL824">
        <v>0</v>
      </c>
      <c r="BM824">
        <v>0</v>
      </c>
      <c r="BN824">
        <v>0</v>
      </c>
      <c r="BO824">
        <v>0</v>
      </c>
      <c r="BP824">
        <v>0</v>
      </c>
      <c r="BQ824">
        <v>0</v>
      </c>
      <c r="BR824">
        <v>0</v>
      </c>
      <c r="BS824">
        <v>0</v>
      </c>
      <c r="BT824">
        <v>0</v>
      </c>
      <c r="BU824">
        <v>0</v>
      </c>
      <c r="BV824">
        <v>0</v>
      </c>
      <c r="BW824">
        <v>0</v>
      </c>
      <c r="BX824">
        <v>0</v>
      </c>
      <c r="BY824">
        <v>0</v>
      </c>
      <c r="BZ824">
        <v>0</v>
      </c>
      <c r="CA824">
        <v>0</v>
      </c>
      <c r="CB824">
        <v>0</v>
      </c>
      <c r="CC824">
        <v>0</v>
      </c>
      <c r="CD824">
        <v>0</v>
      </c>
      <c r="CE824">
        <v>0</v>
      </c>
      <c r="CF824">
        <v>0</v>
      </c>
      <c r="CG824">
        <v>0</v>
      </c>
      <c r="CH824">
        <v>0</v>
      </c>
      <c r="CI824">
        <v>0</v>
      </c>
      <c r="CJ824">
        <v>0</v>
      </c>
      <c r="CK824">
        <v>0</v>
      </c>
      <c r="CL824">
        <v>0</v>
      </c>
      <c r="CM824">
        <v>0</v>
      </c>
      <c r="CN824">
        <v>0</v>
      </c>
      <c r="CO824">
        <v>0</v>
      </c>
      <c r="CP824">
        <v>0</v>
      </c>
      <c r="CQ824">
        <v>0</v>
      </c>
      <c r="CR824">
        <v>0</v>
      </c>
      <c r="CS824">
        <v>0</v>
      </c>
      <c r="CT824">
        <v>0</v>
      </c>
      <c r="CU824">
        <v>0</v>
      </c>
      <c r="CV824">
        <v>0</v>
      </c>
      <c r="CW824">
        <v>0</v>
      </c>
      <c r="CX824">
        <v>0</v>
      </c>
      <c r="CY824">
        <v>0</v>
      </c>
      <c r="CZ824">
        <v>0</v>
      </c>
      <c r="DA824">
        <v>0</v>
      </c>
      <c r="DB824">
        <v>0</v>
      </c>
      <c r="DC824">
        <v>0</v>
      </c>
      <c r="DD824">
        <v>0</v>
      </c>
      <c r="DE824">
        <v>0</v>
      </c>
      <c r="DF824">
        <v>0</v>
      </c>
      <c r="DG824">
        <v>0</v>
      </c>
      <c r="DH824">
        <v>0</v>
      </c>
      <c r="DI824">
        <v>0</v>
      </c>
      <c r="DJ824">
        <v>0</v>
      </c>
      <c r="DK824">
        <v>0</v>
      </c>
      <c r="DL824">
        <v>0</v>
      </c>
      <c r="DM824">
        <v>0</v>
      </c>
      <c r="DN824">
        <v>0</v>
      </c>
      <c r="DO824">
        <v>0</v>
      </c>
      <c r="DP824">
        <v>0</v>
      </c>
      <c r="DQ824">
        <v>0</v>
      </c>
      <c r="DR824">
        <v>0</v>
      </c>
      <c r="DS824">
        <v>0</v>
      </c>
      <c r="DT824">
        <v>0</v>
      </c>
      <c r="DU824">
        <v>0</v>
      </c>
      <c r="DV824">
        <v>0</v>
      </c>
      <c r="DW824">
        <v>0</v>
      </c>
      <c r="DX824">
        <v>0</v>
      </c>
      <c r="DY824">
        <v>0</v>
      </c>
      <c r="DZ824">
        <v>0</v>
      </c>
      <c r="EA824">
        <v>0</v>
      </c>
      <c r="EB824">
        <v>0</v>
      </c>
      <c r="EC824">
        <v>0</v>
      </c>
      <c r="EE824" s="659"/>
      <c r="EF824" t="s">
        <v>1348</v>
      </c>
      <c r="EG824">
        <v>2</v>
      </c>
      <c r="EH824">
        <v>66</v>
      </c>
      <c r="EI824" s="216" t="str">
        <f t="shared" si="18"/>
        <v>LTQ100266</v>
      </c>
      <c r="EJ824">
        <v>0</v>
      </c>
      <c r="EK824">
        <v>0</v>
      </c>
      <c r="EL824">
        <v>0</v>
      </c>
      <c r="EM824">
        <v>0</v>
      </c>
      <c r="EN824">
        <v>0</v>
      </c>
      <c r="EO824">
        <v>0</v>
      </c>
      <c r="EP824">
        <v>0</v>
      </c>
      <c r="EQ824">
        <v>0</v>
      </c>
      <c r="ER824">
        <v>0</v>
      </c>
      <c r="ES824">
        <v>0</v>
      </c>
      <c r="ET824">
        <v>0</v>
      </c>
      <c r="EU824">
        <v>0</v>
      </c>
      <c r="EV824">
        <v>0</v>
      </c>
      <c r="EW824">
        <v>0</v>
      </c>
      <c r="EX824">
        <v>0</v>
      </c>
      <c r="EY824">
        <v>0</v>
      </c>
      <c r="EZ824">
        <v>0</v>
      </c>
      <c r="FA824">
        <v>0</v>
      </c>
      <c r="FB824">
        <v>0</v>
      </c>
      <c r="FC824">
        <v>0</v>
      </c>
      <c r="FD824">
        <v>0</v>
      </c>
      <c r="FE824">
        <v>0</v>
      </c>
      <c r="FF824">
        <v>0</v>
      </c>
      <c r="FG824">
        <v>0</v>
      </c>
      <c r="FH824">
        <v>0</v>
      </c>
      <c r="FI824">
        <v>0</v>
      </c>
      <c r="FJ824">
        <v>0</v>
      </c>
      <c r="FK824">
        <v>0</v>
      </c>
      <c r="FL824">
        <v>0</v>
      </c>
      <c r="FM824">
        <v>0</v>
      </c>
      <c r="FN824">
        <v>0</v>
      </c>
      <c r="FO824">
        <v>0</v>
      </c>
      <c r="FP824">
        <v>0</v>
      </c>
      <c r="FQ824">
        <v>2724930</v>
      </c>
      <c r="FR824">
        <v>0</v>
      </c>
      <c r="FS824">
        <v>0</v>
      </c>
      <c r="FT824">
        <v>0</v>
      </c>
      <c r="FU824">
        <v>0</v>
      </c>
      <c r="FV824">
        <v>0</v>
      </c>
      <c r="FW824">
        <v>0</v>
      </c>
      <c r="FX824">
        <v>0</v>
      </c>
      <c r="FY824">
        <v>0</v>
      </c>
      <c r="FZ824">
        <v>0</v>
      </c>
      <c r="GA824">
        <v>0</v>
      </c>
      <c r="GB824">
        <v>0</v>
      </c>
      <c r="GC824">
        <v>0</v>
      </c>
      <c r="GD824">
        <v>0</v>
      </c>
      <c r="GE824">
        <v>0</v>
      </c>
      <c r="GF824">
        <v>0</v>
      </c>
      <c r="GG824">
        <v>0</v>
      </c>
      <c r="GH824">
        <v>0</v>
      </c>
      <c r="GI824">
        <v>0</v>
      </c>
      <c r="GJ824">
        <v>0</v>
      </c>
      <c r="GK824">
        <v>0</v>
      </c>
      <c r="GL824">
        <v>0</v>
      </c>
      <c r="GM824">
        <v>0</v>
      </c>
      <c r="GN824">
        <v>0</v>
      </c>
      <c r="GO824">
        <v>0</v>
      </c>
      <c r="GP824">
        <v>0</v>
      </c>
      <c r="GQ824">
        <v>0</v>
      </c>
      <c r="GR824">
        <v>0</v>
      </c>
      <c r="GS824">
        <v>0</v>
      </c>
      <c r="GT824">
        <v>0</v>
      </c>
      <c r="GU824">
        <v>0</v>
      </c>
      <c r="GV824">
        <v>0</v>
      </c>
      <c r="GW824">
        <v>0</v>
      </c>
      <c r="GX824">
        <v>0</v>
      </c>
      <c r="GY824">
        <v>0</v>
      </c>
      <c r="GZ824">
        <v>0</v>
      </c>
      <c r="HA824">
        <v>0</v>
      </c>
      <c r="HB824">
        <v>0</v>
      </c>
      <c r="HC824">
        <v>0</v>
      </c>
      <c r="HD824">
        <v>0</v>
      </c>
      <c r="HE824">
        <v>0</v>
      </c>
      <c r="HF824">
        <v>0</v>
      </c>
      <c r="HG824">
        <v>0</v>
      </c>
      <c r="HH824">
        <v>0</v>
      </c>
      <c r="HI824">
        <v>0</v>
      </c>
      <c r="HJ824">
        <v>0</v>
      </c>
      <c r="HK824">
        <v>0</v>
      </c>
      <c r="HL824">
        <v>0</v>
      </c>
      <c r="HM824">
        <v>0</v>
      </c>
      <c r="HN824">
        <v>0</v>
      </c>
      <c r="HO824">
        <v>0</v>
      </c>
      <c r="HP824">
        <v>0</v>
      </c>
      <c r="HQ824">
        <v>0</v>
      </c>
      <c r="HR824">
        <v>0</v>
      </c>
      <c r="HS824">
        <v>0</v>
      </c>
      <c r="HT824">
        <v>0</v>
      </c>
      <c r="HU824">
        <v>0</v>
      </c>
      <c r="HV824">
        <v>0</v>
      </c>
      <c r="HW824">
        <v>0</v>
      </c>
      <c r="HX824">
        <v>0</v>
      </c>
      <c r="HY824">
        <v>0</v>
      </c>
      <c r="HZ824">
        <v>0</v>
      </c>
      <c r="IA824">
        <v>0</v>
      </c>
      <c r="IB824">
        <v>0</v>
      </c>
      <c r="IC824">
        <v>0</v>
      </c>
      <c r="ID824">
        <v>0</v>
      </c>
      <c r="IE824">
        <v>0</v>
      </c>
      <c r="IF824">
        <v>0</v>
      </c>
      <c r="IG824">
        <v>0</v>
      </c>
      <c r="IH824">
        <v>0</v>
      </c>
      <c r="II824">
        <v>0</v>
      </c>
      <c r="IJ824">
        <v>0</v>
      </c>
      <c r="IK824">
        <v>0</v>
      </c>
      <c r="IL824">
        <v>0</v>
      </c>
      <c r="IM824">
        <v>0</v>
      </c>
      <c r="IN824">
        <v>0</v>
      </c>
      <c r="IO824">
        <v>0</v>
      </c>
      <c r="IP824">
        <v>0</v>
      </c>
    </row>
    <row r="825" spans="18:251" ht="16.5" hidden="1" customHeight="1">
      <c r="R825" s="659"/>
      <c r="S825" t="s">
        <v>1348</v>
      </c>
      <c r="T825">
        <v>2</v>
      </c>
      <c r="U825">
        <v>67</v>
      </c>
      <c r="V825" s="214" t="str">
        <f t="shared" si="17"/>
        <v>LTQ100267</v>
      </c>
      <c r="W825">
        <v>292383</v>
      </c>
      <c r="X825">
        <v>584766</v>
      </c>
      <c r="Y825">
        <v>877149</v>
      </c>
      <c r="Z825">
        <v>1169532</v>
      </c>
      <c r="AA825">
        <v>1461915</v>
      </c>
      <c r="AB825">
        <v>1754298</v>
      </c>
      <c r="AC825">
        <v>2046681</v>
      </c>
      <c r="AD825">
        <v>2339064</v>
      </c>
      <c r="AE825">
        <v>2631447</v>
      </c>
      <c r="AF825">
        <v>2923830</v>
      </c>
      <c r="AG825">
        <v>2923830</v>
      </c>
      <c r="AH825">
        <v>2923830</v>
      </c>
      <c r="AI825">
        <v>2923830</v>
      </c>
      <c r="AJ825">
        <v>2923830</v>
      </c>
      <c r="AK825">
        <v>2923830</v>
      </c>
      <c r="AL825">
        <v>2923830</v>
      </c>
      <c r="AM825">
        <v>2923830</v>
      </c>
      <c r="AN825">
        <v>2923830</v>
      </c>
      <c r="AO825">
        <v>2923830</v>
      </c>
      <c r="AP825">
        <v>2923830</v>
      </c>
      <c r="AQ825">
        <v>2923830</v>
      </c>
      <c r="AR825">
        <v>2923830</v>
      </c>
      <c r="AS825">
        <v>2923830</v>
      </c>
      <c r="AT825">
        <v>2923830</v>
      </c>
      <c r="AU825">
        <v>2923830</v>
      </c>
      <c r="AV825">
        <v>2923830</v>
      </c>
      <c r="AW825">
        <v>2923830</v>
      </c>
      <c r="AX825">
        <v>2923830</v>
      </c>
      <c r="AY825">
        <v>2923830</v>
      </c>
      <c r="AZ825">
        <v>2923830</v>
      </c>
      <c r="BA825">
        <v>2923830</v>
      </c>
      <c r="BB825">
        <v>2923830</v>
      </c>
      <c r="BC825">
        <v>2923830</v>
      </c>
      <c r="BD825">
        <v>0</v>
      </c>
      <c r="BE825">
        <v>0</v>
      </c>
      <c r="BF825">
        <v>0</v>
      </c>
      <c r="BG825">
        <v>0</v>
      </c>
      <c r="BH825">
        <v>0</v>
      </c>
      <c r="BI825">
        <v>0</v>
      </c>
      <c r="BJ825">
        <v>0</v>
      </c>
      <c r="BK825">
        <v>0</v>
      </c>
      <c r="BL825">
        <v>0</v>
      </c>
      <c r="BM825">
        <v>0</v>
      </c>
      <c r="BN825">
        <v>0</v>
      </c>
      <c r="BO825">
        <v>0</v>
      </c>
      <c r="BP825">
        <v>0</v>
      </c>
      <c r="BQ825">
        <v>0</v>
      </c>
      <c r="BR825">
        <v>0</v>
      </c>
      <c r="BS825">
        <v>0</v>
      </c>
      <c r="BT825">
        <v>0</v>
      </c>
      <c r="BU825">
        <v>0</v>
      </c>
      <c r="BV825">
        <v>0</v>
      </c>
      <c r="BW825">
        <v>0</v>
      </c>
      <c r="BX825">
        <v>0</v>
      </c>
      <c r="BY825">
        <v>0</v>
      </c>
      <c r="BZ825">
        <v>0</v>
      </c>
      <c r="CA825">
        <v>0</v>
      </c>
      <c r="CB825">
        <v>0</v>
      </c>
      <c r="CC825">
        <v>0</v>
      </c>
      <c r="CD825">
        <v>0</v>
      </c>
      <c r="CE825">
        <v>0</v>
      </c>
      <c r="CF825">
        <v>0</v>
      </c>
      <c r="CG825">
        <v>0</v>
      </c>
      <c r="CH825">
        <v>0</v>
      </c>
      <c r="CI825">
        <v>0</v>
      </c>
      <c r="CJ825">
        <v>0</v>
      </c>
      <c r="CK825">
        <v>0</v>
      </c>
      <c r="CL825">
        <v>0</v>
      </c>
      <c r="CM825">
        <v>0</v>
      </c>
      <c r="CN825">
        <v>0</v>
      </c>
      <c r="CO825">
        <v>0</v>
      </c>
      <c r="CP825">
        <v>0</v>
      </c>
      <c r="CQ825">
        <v>0</v>
      </c>
      <c r="CR825">
        <v>0</v>
      </c>
      <c r="CS825">
        <v>0</v>
      </c>
      <c r="CT825">
        <v>0</v>
      </c>
      <c r="CU825">
        <v>0</v>
      </c>
      <c r="CV825">
        <v>0</v>
      </c>
      <c r="CW825">
        <v>0</v>
      </c>
      <c r="CX825">
        <v>0</v>
      </c>
      <c r="CY825">
        <v>0</v>
      </c>
      <c r="CZ825">
        <v>0</v>
      </c>
      <c r="DA825">
        <v>0</v>
      </c>
      <c r="DB825">
        <v>0</v>
      </c>
      <c r="DC825">
        <v>0</v>
      </c>
      <c r="DD825">
        <v>0</v>
      </c>
      <c r="DE825">
        <v>0</v>
      </c>
      <c r="DF825">
        <v>0</v>
      </c>
      <c r="DG825">
        <v>0</v>
      </c>
      <c r="DH825">
        <v>0</v>
      </c>
      <c r="DI825">
        <v>0</v>
      </c>
      <c r="DJ825">
        <v>0</v>
      </c>
      <c r="DK825">
        <v>0</v>
      </c>
      <c r="DL825">
        <v>0</v>
      </c>
      <c r="DM825">
        <v>0</v>
      </c>
      <c r="DN825">
        <v>0</v>
      </c>
      <c r="DO825">
        <v>0</v>
      </c>
      <c r="DP825">
        <v>0</v>
      </c>
      <c r="DQ825">
        <v>0</v>
      </c>
      <c r="DR825">
        <v>0</v>
      </c>
      <c r="DS825">
        <v>0</v>
      </c>
      <c r="DT825">
        <v>0</v>
      </c>
      <c r="DU825">
        <v>0</v>
      </c>
      <c r="DV825">
        <v>0</v>
      </c>
      <c r="DW825">
        <v>0</v>
      </c>
      <c r="DX825">
        <v>0</v>
      </c>
      <c r="DY825">
        <v>0</v>
      </c>
      <c r="DZ825">
        <v>0</v>
      </c>
      <c r="EA825">
        <v>0</v>
      </c>
      <c r="EB825">
        <v>0</v>
      </c>
      <c r="EC825">
        <v>0</v>
      </c>
      <c r="EE825" s="659"/>
      <c r="EF825" t="s">
        <v>1348</v>
      </c>
      <c r="EG825">
        <v>2</v>
      </c>
      <c r="EH825">
        <v>67</v>
      </c>
      <c r="EI825" s="216" t="str">
        <f t="shared" si="18"/>
        <v>LTQ100267</v>
      </c>
      <c r="EJ825">
        <v>0</v>
      </c>
      <c r="EK825">
        <v>0</v>
      </c>
      <c r="EL825">
        <v>0</v>
      </c>
      <c r="EM825">
        <v>0</v>
      </c>
      <c r="EN825">
        <v>0</v>
      </c>
      <c r="EO825">
        <v>0</v>
      </c>
      <c r="EP825">
        <v>0</v>
      </c>
      <c r="EQ825">
        <v>0</v>
      </c>
      <c r="ER825">
        <v>0</v>
      </c>
      <c r="ES825">
        <v>0</v>
      </c>
      <c r="ET825">
        <v>0</v>
      </c>
      <c r="EU825">
        <v>0</v>
      </c>
      <c r="EV825">
        <v>0</v>
      </c>
      <c r="EW825">
        <v>0</v>
      </c>
      <c r="EX825">
        <v>0</v>
      </c>
      <c r="EY825">
        <v>0</v>
      </c>
      <c r="EZ825">
        <v>0</v>
      </c>
      <c r="FA825">
        <v>0</v>
      </c>
      <c r="FB825">
        <v>0</v>
      </c>
      <c r="FC825">
        <v>0</v>
      </c>
      <c r="FD825">
        <v>0</v>
      </c>
      <c r="FE825">
        <v>0</v>
      </c>
      <c r="FF825">
        <v>0</v>
      </c>
      <c r="FG825">
        <v>0</v>
      </c>
      <c r="FH825">
        <v>0</v>
      </c>
      <c r="FI825">
        <v>0</v>
      </c>
      <c r="FJ825">
        <v>0</v>
      </c>
      <c r="FK825">
        <v>0</v>
      </c>
      <c r="FL825">
        <v>0</v>
      </c>
      <c r="FM825">
        <v>0</v>
      </c>
      <c r="FN825">
        <v>0</v>
      </c>
      <c r="FO825">
        <v>0</v>
      </c>
      <c r="FP825">
        <v>2923830</v>
      </c>
      <c r="FQ825">
        <v>0</v>
      </c>
      <c r="FR825">
        <v>0</v>
      </c>
      <c r="FS825">
        <v>0</v>
      </c>
      <c r="FT825">
        <v>0</v>
      </c>
      <c r="FU825">
        <v>0</v>
      </c>
      <c r="FV825">
        <v>0</v>
      </c>
      <c r="FW825">
        <v>0</v>
      </c>
      <c r="FX825">
        <v>0</v>
      </c>
      <c r="FY825">
        <v>0</v>
      </c>
      <c r="FZ825">
        <v>0</v>
      </c>
      <c r="GA825">
        <v>0</v>
      </c>
      <c r="GB825">
        <v>0</v>
      </c>
      <c r="GC825">
        <v>0</v>
      </c>
      <c r="GD825">
        <v>0</v>
      </c>
      <c r="GE825">
        <v>0</v>
      </c>
      <c r="GF825">
        <v>0</v>
      </c>
      <c r="GG825">
        <v>0</v>
      </c>
      <c r="GH825">
        <v>0</v>
      </c>
      <c r="GI825">
        <v>0</v>
      </c>
      <c r="GJ825">
        <v>0</v>
      </c>
      <c r="GK825">
        <v>0</v>
      </c>
      <c r="GL825">
        <v>0</v>
      </c>
      <c r="GM825">
        <v>0</v>
      </c>
      <c r="GN825">
        <v>0</v>
      </c>
      <c r="GO825">
        <v>0</v>
      </c>
      <c r="GP825">
        <v>0</v>
      </c>
      <c r="GQ825">
        <v>0</v>
      </c>
      <c r="GR825">
        <v>0</v>
      </c>
      <c r="GS825">
        <v>0</v>
      </c>
      <c r="GT825">
        <v>0</v>
      </c>
      <c r="GU825">
        <v>0</v>
      </c>
      <c r="GV825">
        <v>0</v>
      </c>
      <c r="GW825">
        <v>0</v>
      </c>
      <c r="GX825">
        <v>0</v>
      </c>
      <c r="GY825">
        <v>0</v>
      </c>
      <c r="GZ825">
        <v>0</v>
      </c>
      <c r="HA825">
        <v>0</v>
      </c>
      <c r="HB825">
        <v>0</v>
      </c>
      <c r="HC825">
        <v>0</v>
      </c>
      <c r="HD825">
        <v>0</v>
      </c>
      <c r="HE825">
        <v>0</v>
      </c>
      <c r="HF825">
        <v>0</v>
      </c>
      <c r="HG825">
        <v>0</v>
      </c>
      <c r="HH825">
        <v>0</v>
      </c>
      <c r="HI825">
        <v>0</v>
      </c>
      <c r="HJ825">
        <v>0</v>
      </c>
      <c r="HK825">
        <v>0</v>
      </c>
      <c r="HL825">
        <v>0</v>
      </c>
      <c r="HM825">
        <v>0</v>
      </c>
      <c r="HN825">
        <v>0</v>
      </c>
      <c r="HO825">
        <v>0</v>
      </c>
      <c r="HP825">
        <v>0</v>
      </c>
      <c r="HQ825">
        <v>0</v>
      </c>
      <c r="HR825">
        <v>0</v>
      </c>
      <c r="HS825">
        <v>0</v>
      </c>
      <c r="HT825">
        <v>0</v>
      </c>
      <c r="HU825">
        <v>0</v>
      </c>
      <c r="HV825">
        <v>0</v>
      </c>
      <c r="HW825">
        <v>0</v>
      </c>
      <c r="HX825">
        <v>0</v>
      </c>
      <c r="HY825">
        <v>0</v>
      </c>
      <c r="HZ825">
        <v>0</v>
      </c>
      <c r="IA825">
        <v>0</v>
      </c>
      <c r="IB825">
        <v>0</v>
      </c>
      <c r="IC825">
        <v>0</v>
      </c>
      <c r="ID825">
        <v>0</v>
      </c>
      <c r="IE825">
        <v>0</v>
      </c>
      <c r="IF825">
        <v>0</v>
      </c>
      <c r="IG825">
        <v>0</v>
      </c>
      <c r="IH825">
        <v>0</v>
      </c>
      <c r="II825">
        <v>0</v>
      </c>
      <c r="IJ825">
        <v>0</v>
      </c>
      <c r="IK825">
        <v>0</v>
      </c>
      <c r="IL825">
        <v>0</v>
      </c>
      <c r="IM825">
        <v>0</v>
      </c>
      <c r="IN825">
        <v>0</v>
      </c>
      <c r="IO825">
        <v>0</v>
      </c>
      <c r="IP825">
        <v>0</v>
      </c>
    </row>
    <row r="826" spans="18:251" ht="16.5" hidden="1" customHeight="1">
      <c r="R826" s="659"/>
      <c r="S826" t="s">
        <v>1348</v>
      </c>
      <c r="T826">
        <v>2</v>
      </c>
      <c r="U826">
        <v>68</v>
      </c>
      <c r="V826" s="214" t="str">
        <f t="shared" si="17"/>
        <v>LTQ100268</v>
      </c>
      <c r="W826">
        <v>312252.59999999998</v>
      </c>
      <c r="X826">
        <v>624505.19999999995</v>
      </c>
      <c r="Y826">
        <v>936757.8</v>
      </c>
      <c r="Z826">
        <v>1249010.3999999999</v>
      </c>
      <c r="AA826">
        <v>1561263</v>
      </c>
      <c r="AB826">
        <v>1873515.6</v>
      </c>
      <c r="AC826">
        <v>2185768.2000000002</v>
      </c>
      <c r="AD826">
        <v>2498020.7999999998</v>
      </c>
      <c r="AE826">
        <v>2810273.4</v>
      </c>
      <c r="AF826">
        <v>3122526</v>
      </c>
      <c r="AG826">
        <v>3122526</v>
      </c>
      <c r="AH826">
        <v>3122526</v>
      </c>
      <c r="AI826">
        <v>3122526</v>
      </c>
      <c r="AJ826">
        <v>3122526</v>
      </c>
      <c r="AK826">
        <v>3122526</v>
      </c>
      <c r="AL826">
        <v>3122526</v>
      </c>
      <c r="AM826">
        <v>3122526</v>
      </c>
      <c r="AN826">
        <v>3122526</v>
      </c>
      <c r="AO826">
        <v>3122526</v>
      </c>
      <c r="AP826">
        <v>3122526</v>
      </c>
      <c r="AQ826">
        <v>3122526</v>
      </c>
      <c r="AR826">
        <v>3122526</v>
      </c>
      <c r="AS826">
        <v>3122526</v>
      </c>
      <c r="AT826">
        <v>3122526</v>
      </c>
      <c r="AU826">
        <v>3122526</v>
      </c>
      <c r="AV826">
        <v>3122526</v>
      </c>
      <c r="AW826">
        <v>3122526</v>
      </c>
      <c r="AX826">
        <v>3122526</v>
      </c>
      <c r="AY826">
        <v>3122526</v>
      </c>
      <c r="AZ826">
        <v>3122526</v>
      </c>
      <c r="BA826">
        <v>3122526</v>
      </c>
      <c r="BB826">
        <v>3122526</v>
      </c>
      <c r="BC826">
        <v>0</v>
      </c>
      <c r="BD826">
        <v>0</v>
      </c>
      <c r="BE826">
        <v>0</v>
      </c>
      <c r="BF826">
        <v>0</v>
      </c>
      <c r="BG826">
        <v>0</v>
      </c>
      <c r="BH826">
        <v>0</v>
      </c>
      <c r="BI826">
        <v>0</v>
      </c>
      <c r="BJ826">
        <v>0</v>
      </c>
      <c r="BK826">
        <v>0</v>
      </c>
      <c r="BL826">
        <v>0</v>
      </c>
      <c r="BM826">
        <v>0</v>
      </c>
      <c r="BN826">
        <v>0</v>
      </c>
      <c r="BO826">
        <v>0</v>
      </c>
      <c r="BP826">
        <v>0</v>
      </c>
      <c r="BQ826">
        <v>0</v>
      </c>
      <c r="BR826">
        <v>0</v>
      </c>
      <c r="BS826">
        <v>0</v>
      </c>
      <c r="BT826">
        <v>0</v>
      </c>
      <c r="BU826">
        <v>0</v>
      </c>
      <c r="BV826">
        <v>0</v>
      </c>
      <c r="BW826">
        <v>0</v>
      </c>
      <c r="BX826">
        <v>0</v>
      </c>
      <c r="BY826">
        <v>0</v>
      </c>
      <c r="BZ826">
        <v>0</v>
      </c>
      <c r="CA826">
        <v>0</v>
      </c>
      <c r="CB826">
        <v>0</v>
      </c>
      <c r="CC826">
        <v>0</v>
      </c>
      <c r="CD826">
        <v>0</v>
      </c>
      <c r="CE826">
        <v>0</v>
      </c>
      <c r="CF826">
        <v>0</v>
      </c>
      <c r="CG826">
        <v>0</v>
      </c>
      <c r="CH826">
        <v>0</v>
      </c>
      <c r="CI826">
        <v>0</v>
      </c>
      <c r="CJ826">
        <v>0</v>
      </c>
      <c r="CK826">
        <v>0</v>
      </c>
      <c r="CL826">
        <v>0</v>
      </c>
      <c r="CM826">
        <v>0</v>
      </c>
      <c r="CN826">
        <v>0</v>
      </c>
      <c r="CO826">
        <v>0</v>
      </c>
      <c r="CP826">
        <v>0</v>
      </c>
      <c r="CQ826">
        <v>0</v>
      </c>
      <c r="CR826">
        <v>0</v>
      </c>
      <c r="CS826">
        <v>0</v>
      </c>
      <c r="CT826">
        <v>0</v>
      </c>
      <c r="CU826">
        <v>0</v>
      </c>
      <c r="CV826">
        <v>0</v>
      </c>
      <c r="CW826">
        <v>0</v>
      </c>
      <c r="CX826">
        <v>0</v>
      </c>
      <c r="CY826">
        <v>0</v>
      </c>
      <c r="CZ826">
        <v>0</v>
      </c>
      <c r="DA826">
        <v>0</v>
      </c>
      <c r="DB826">
        <v>0</v>
      </c>
      <c r="DC826">
        <v>0</v>
      </c>
      <c r="DD826">
        <v>0</v>
      </c>
      <c r="DE826">
        <v>0</v>
      </c>
      <c r="DF826">
        <v>0</v>
      </c>
      <c r="DG826">
        <v>0</v>
      </c>
      <c r="DH826">
        <v>0</v>
      </c>
      <c r="DI826">
        <v>0</v>
      </c>
      <c r="DJ826">
        <v>0</v>
      </c>
      <c r="DK826">
        <v>0</v>
      </c>
      <c r="DL826">
        <v>0</v>
      </c>
      <c r="DM826">
        <v>0</v>
      </c>
      <c r="DN826">
        <v>0</v>
      </c>
      <c r="DO826">
        <v>0</v>
      </c>
      <c r="DP826">
        <v>0</v>
      </c>
      <c r="DQ826">
        <v>0</v>
      </c>
      <c r="DR826">
        <v>0</v>
      </c>
      <c r="DS826">
        <v>0</v>
      </c>
      <c r="DT826">
        <v>0</v>
      </c>
      <c r="DU826">
        <v>0</v>
      </c>
      <c r="DV826">
        <v>0</v>
      </c>
      <c r="DW826">
        <v>0</v>
      </c>
      <c r="DX826">
        <v>0</v>
      </c>
      <c r="DY826">
        <v>0</v>
      </c>
      <c r="DZ826">
        <v>0</v>
      </c>
      <c r="EA826">
        <v>0</v>
      </c>
      <c r="EB826">
        <v>0</v>
      </c>
      <c r="EC826">
        <v>0</v>
      </c>
      <c r="EE826" s="659"/>
      <c r="EF826" t="s">
        <v>1348</v>
      </c>
      <c r="EG826">
        <v>2</v>
      </c>
      <c r="EH826">
        <v>68</v>
      </c>
      <c r="EI826" s="216" t="str">
        <f t="shared" si="18"/>
        <v>LTQ100268</v>
      </c>
      <c r="EJ826">
        <v>0</v>
      </c>
      <c r="EK826">
        <v>0</v>
      </c>
      <c r="EL826">
        <v>0</v>
      </c>
      <c r="EM826">
        <v>0</v>
      </c>
      <c r="EN826">
        <v>0</v>
      </c>
      <c r="EO826">
        <v>0</v>
      </c>
      <c r="EP826">
        <v>0</v>
      </c>
      <c r="EQ826">
        <v>0</v>
      </c>
      <c r="ER826">
        <v>0</v>
      </c>
      <c r="ES826">
        <v>0</v>
      </c>
      <c r="ET826">
        <v>0</v>
      </c>
      <c r="EU826">
        <v>0</v>
      </c>
      <c r="EV826">
        <v>0</v>
      </c>
      <c r="EW826">
        <v>0</v>
      </c>
      <c r="EX826">
        <v>0</v>
      </c>
      <c r="EY826">
        <v>0</v>
      </c>
      <c r="EZ826">
        <v>0</v>
      </c>
      <c r="FA826">
        <v>0</v>
      </c>
      <c r="FB826">
        <v>0</v>
      </c>
      <c r="FC826">
        <v>0</v>
      </c>
      <c r="FD826">
        <v>0</v>
      </c>
      <c r="FE826">
        <v>0</v>
      </c>
      <c r="FF826">
        <v>0</v>
      </c>
      <c r="FG826">
        <v>0</v>
      </c>
      <c r="FH826">
        <v>0</v>
      </c>
      <c r="FI826">
        <v>0</v>
      </c>
      <c r="FJ826">
        <v>0</v>
      </c>
      <c r="FK826">
        <v>0</v>
      </c>
      <c r="FL826">
        <v>0</v>
      </c>
      <c r="FM826">
        <v>0</v>
      </c>
      <c r="FN826">
        <v>0</v>
      </c>
      <c r="FO826">
        <v>3122526</v>
      </c>
      <c r="FP826">
        <v>0</v>
      </c>
      <c r="FQ826">
        <v>0</v>
      </c>
      <c r="FR826">
        <v>0</v>
      </c>
      <c r="FS826">
        <v>0</v>
      </c>
      <c r="FT826">
        <v>0</v>
      </c>
      <c r="FU826">
        <v>0</v>
      </c>
      <c r="FV826">
        <v>0</v>
      </c>
      <c r="FW826">
        <v>0</v>
      </c>
      <c r="FX826">
        <v>0</v>
      </c>
      <c r="FY826">
        <v>0</v>
      </c>
      <c r="FZ826">
        <v>0</v>
      </c>
      <c r="GA826">
        <v>0</v>
      </c>
      <c r="GB826">
        <v>0</v>
      </c>
      <c r="GC826">
        <v>0</v>
      </c>
      <c r="GD826">
        <v>0</v>
      </c>
      <c r="GE826">
        <v>0</v>
      </c>
      <c r="GF826">
        <v>0</v>
      </c>
      <c r="GG826">
        <v>0</v>
      </c>
      <c r="GH826">
        <v>0</v>
      </c>
      <c r="GI826">
        <v>0</v>
      </c>
      <c r="GJ826">
        <v>0</v>
      </c>
      <c r="GK826">
        <v>0</v>
      </c>
      <c r="GL826">
        <v>0</v>
      </c>
      <c r="GM826">
        <v>0</v>
      </c>
      <c r="GN826">
        <v>0</v>
      </c>
      <c r="GO826">
        <v>0</v>
      </c>
      <c r="GP826">
        <v>0</v>
      </c>
      <c r="GQ826">
        <v>0</v>
      </c>
      <c r="GR826">
        <v>0</v>
      </c>
      <c r="GS826">
        <v>0</v>
      </c>
      <c r="GT826">
        <v>0</v>
      </c>
      <c r="GU826">
        <v>0</v>
      </c>
      <c r="GV826">
        <v>0</v>
      </c>
      <c r="GW826">
        <v>0</v>
      </c>
      <c r="GX826">
        <v>0</v>
      </c>
      <c r="GY826">
        <v>0</v>
      </c>
      <c r="GZ826">
        <v>0</v>
      </c>
      <c r="HA826">
        <v>0</v>
      </c>
      <c r="HB826">
        <v>0</v>
      </c>
      <c r="HC826">
        <v>0</v>
      </c>
      <c r="HD826">
        <v>0</v>
      </c>
      <c r="HE826">
        <v>0</v>
      </c>
      <c r="HF826">
        <v>0</v>
      </c>
      <c r="HG826">
        <v>0</v>
      </c>
      <c r="HH826">
        <v>0</v>
      </c>
      <c r="HI826">
        <v>0</v>
      </c>
      <c r="HJ826">
        <v>0</v>
      </c>
      <c r="HK826">
        <v>0</v>
      </c>
      <c r="HL826">
        <v>0</v>
      </c>
      <c r="HM826">
        <v>0</v>
      </c>
      <c r="HN826">
        <v>0</v>
      </c>
      <c r="HO826">
        <v>0</v>
      </c>
      <c r="HP826">
        <v>0</v>
      </c>
      <c r="HQ826">
        <v>0</v>
      </c>
      <c r="HR826">
        <v>0</v>
      </c>
      <c r="HS826">
        <v>0</v>
      </c>
      <c r="HT826">
        <v>0</v>
      </c>
      <c r="HU826">
        <v>0</v>
      </c>
      <c r="HV826">
        <v>0</v>
      </c>
      <c r="HW826">
        <v>0</v>
      </c>
      <c r="HX826">
        <v>0</v>
      </c>
      <c r="HY826">
        <v>0</v>
      </c>
      <c r="HZ826">
        <v>0</v>
      </c>
      <c r="IA826">
        <v>0</v>
      </c>
      <c r="IB826">
        <v>0</v>
      </c>
      <c r="IC826">
        <v>0</v>
      </c>
      <c r="ID826">
        <v>0</v>
      </c>
      <c r="IE826">
        <v>0</v>
      </c>
      <c r="IF826">
        <v>0</v>
      </c>
      <c r="IG826">
        <v>0</v>
      </c>
      <c r="IH826">
        <v>0</v>
      </c>
      <c r="II826">
        <v>0</v>
      </c>
      <c r="IJ826">
        <v>0</v>
      </c>
      <c r="IK826">
        <v>0</v>
      </c>
      <c r="IL826">
        <v>0</v>
      </c>
      <c r="IM826">
        <v>0</v>
      </c>
      <c r="IN826">
        <v>0</v>
      </c>
      <c r="IO826">
        <v>0</v>
      </c>
      <c r="IP826">
        <v>0</v>
      </c>
    </row>
    <row r="827" spans="18:251" ht="16.5" hidden="1" customHeight="1">
      <c r="R827" s="659"/>
      <c r="S827" t="s">
        <v>1348</v>
      </c>
      <c r="T827">
        <v>2</v>
      </c>
      <c r="U827">
        <v>69</v>
      </c>
      <c r="V827" s="214" t="str">
        <f t="shared" si="17"/>
        <v>LTQ100269</v>
      </c>
      <c r="W827">
        <v>332112</v>
      </c>
      <c r="X827">
        <v>664224</v>
      </c>
      <c r="Y827">
        <v>996336</v>
      </c>
      <c r="Z827">
        <v>1328448</v>
      </c>
      <c r="AA827">
        <v>1660560</v>
      </c>
      <c r="AB827">
        <v>1992672</v>
      </c>
      <c r="AC827">
        <v>2324784</v>
      </c>
      <c r="AD827">
        <v>2656896</v>
      </c>
      <c r="AE827">
        <v>2989008</v>
      </c>
      <c r="AF827">
        <v>3321120</v>
      </c>
      <c r="AG827">
        <v>3321120</v>
      </c>
      <c r="AH827">
        <v>3321120</v>
      </c>
      <c r="AI827">
        <v>3321120</v>
      </c>
      <c r="AJ827">
        <v>3321120</v>
      </c>
      <c r="AK827">
        <v>3321120</v>
      </c>
      <c r="AL827">
        <v>3321120</v>
      </c>
      <c r="AM827">
        <v>3321120</v>
      </c>
      <c r="AN827">
        <v>3321120</v>
      </c>
      <c r="AO827">
        <v>3321120</v>
      </c>
      <c r="AP827">
        <v>3321120</v>
      </c>
      <c r="AQ827">
        <v>3321120</v>
      </c>
      <c r="AR827">
        <v>3321120</v>
      </c>
      <c r="AS827">
        <v>3321120</v>
      </c>
      <c r="AT827">
        <v>3321120</v>
      </c>
      <c r="AU827">
        <v>3321120</v>
      </c>
      <c r="AV827">
        <v>3321120</v>
      </c>
      <c r="AW827">
        <v>3321120</v>
      </c>
      <c r="AX827">
        <v>3321120</v>
      </c>
      <c r="AY827">
        <v>3321120</v>
      </c>
      <c r="AZ827">
        <v>3321120</v>
      </c>
      <c r="BA827">
        <v>3321120</v>
      </c>
      <c r="BB827">
        <v>0</v>
      </c>
      <c r="BC827">
        <v>0</v>
      </c>
      <c r="BD827">
        <v>0</v>
      </c>
      <c r="BE827">
        <v>0</v>
      </c>
      <c r="BF827">
        <v>0</v>
      </c>
      <c r="BG827">
        <v>0</v>
      </c>
      <c r="BH827">
        <v>0</v>
      </c>
      <c r="BI827">
        <v>0</v>
      </c>
      <c r="BJ827">
        <v>0</v>
      </c>
      <c r="BK827">
        <v>0</v>
      </c>
      <c r="BL827">
        <v>0</v>
      </c>
      <c r="BM827">
        <v>0</v>
      </c>
      <c r="BN827">
        <v>0</v>
      </c>
      <c r="BO827">
        <v>0</v>
      </c>
      <c r="BP827">
        <v>0</v>
      </c>
      <c r="BQ827">
        <v>0</v>
      </c>
      <c r="BR827">
        <v>0</v>
      </c>
      <c r="BS827">
        <v>0</v>
      </c>
      <c r="BT827">
        <v>0</v>
      </c>
      <c r="BU827">
        <v>0</v>
      </c>
      <c r="BV827">
        <v>0</v>
      </c>
      <c r="BW827">
        <v>0</v>
      </c>
      <c r="BX827">
        <v>0</v>
      </c>
      <c r="BY827">
        <v>0</v>
      </c>
      <c r="BZ827">
        <v>0</v>
      </c>
      <c r="CA827">
        <v>0</v>
      </c>
      <c r="CB827">
        <v>0</v>
      </c>
      <c r="CC827">
        <v>0</v>
      </c>
      <c r="CD827">
        <v>0</v>
      </c>
      <c r="CE827">
        <v>0</v>
      </c>
      <c r="CF827">
        <v>0</v>
      </c>
      <c r="CG827">
        <v>0</v>
      </c>
      <c r="CH827">
        <v>0</v>
      </c>
      <c r="CI827">
        <v>0</v>
      </c>
      <c r="CJ827">
        <v>0</v>
      </c>
      <c r="CK827">
        <v>0</v>
      </c>
      <c r="CL827">
        <v>0</v>
      </c>
      <c r="CM827">
        <v>0</v>
      </c>
      <c r="CN827">
        <v>0</v>
      </c>
      <c r="CO827">
        <v>0</v>
      </c>
      <c r="CP827">
        <v>0</v>
      </c>
      <c r="CQ827">
        <v>0</v>
      </c>
      <c r="CR827">
        <v>0</v>
      </c>
      <c r="CS827">
        <v>0</v>
      </c>
      <c r="CT827">
        <v>0</v>
      </c>
      <c r="CU827">
        <v>0</v>
      </c>
      <c r="CV827">
        <v>0</v>
      </c>
      <c r="CW827">
        <v>0</v>
      </c>
      <c r="CX827">
        <v>0</v>
      </c>
      <c r="CY827">
        <v>0</v>
      </c>
      <c r="CZ827">
        <v>0</v>
      </c>
      <c r="DA827">
        <v>0</v>
      </c>
      <c r="DB827">
        <v>0</v>
      </c>
      <c r="DC827">
        <v>0</v>
      </c>
      <c r="DD827">
        <v>0</v>
      </c>
      <c r="DE827">
        <v>0</v>
      </c>
      <c r="DF827">
        <v>0</v>
      </c>
      <c r="DG827">
        <v>0</v>
      </c>
      <c r="DH827">
        <v>0</v>
      </c>
      <c r="DI827">
        <v>0</v>
      </c>
      <c r="DJ827">
        <v>0</v>
      </c>
      <c r="DK827">
        <v>0</v>
      </c>
      <c r="DL827">
        <v>0</v>
      </c>
      <c r="DM827">
        <v>0</v>
      </c>
      <c r="DN827">
        <v>0</v>
      </c>
      <c r="DO827">
        <v>0</v>
      </c>
      <c r="DP827">
        <v>0</v>
      </c>
      <c r="DQ827">
        <v>0</v>
      </c>
      <c r="DR827">
        <v>0</v>
      </c>
      <c r="DS827">
        <v>0</v>
      </c>
      <c r="DT827">
        <v>0</v>
      </c>
      <c r="DU827">
        <v>0</v>
      </c>
      <c r="DV827">
        <v>0</v>
      </c>
      <c r="DW827">
        <v>0</v>
      </c>
      <c r="DX827">
        <v>0</v>
      </c>
      <c r="DY827">
        <v>0</v>
      </c>
      <c r="DZ827">
        <v>0</v>
      </c>
      <c r="EA827">
        <v>0</v>
      </c>
      <c r="EB827">
        <v>0</v>
      </c>
      <c r="EC827">
        <v>0</v>
      </c>
      <c r="EE827" s="659"/>
      <c r="EF827" t="s">
        <v>1348</v>
      </c>
      <c r="EG827">
        <v>2</v>
      </c>
      <c r="EH827">
        <v>69</v>
      </c>
      <c r="EI827" s="216" t="str">
        <f t="shared" si="18"/>
        <v>LTQ100269</v>
      </c>
      <c r="EJ827">
        <v>0</v>
      </c>
      <c r="EK827">
        <v>0</v>
      </c>
      <c r="EL827">
        <v>0</v>
      </c>
      <c r="EM827">
        <v>0</v>
      </c>
      <c r="EN827">
        <v>0</v>
      </c>
      <c r="EO827">
        <v>0</v>
      </c>
      <c r="EP827">
        <v>0</v>
      </c>
      <c r="EQ827">
        <v>0</v>
      </c>
      <c r="ER827">
        <v>0</v>
      </c>
      <c r="ES827">
        <v>0</v>
      </c>
      <c r="ET827">
        <v>0</v>
      </c>
      <c r="EU827">
        <v>0</v>
      </c>
      <c r="EV827">
        <v>0</v>
      </c>
      <c r="EW827">
        <v>0</v>
      </c>
      <c r="EX827">
        <v>0</v>
      </c>
      <c r="EY827">
        <v>0</v>
      </c>
      <c r="EZ827">
        <v>0</v>
      </c>
      <c r="FA827">
        <v>0</v>
      </c>
      <c r="FB827">
        <v>0</v>
      </c>
      <c r="FC827">
        <v>0</v>
      </c>
      <c r="FD827">
        <v>0</v>
      </c>
      <c r="FE827">
        <v>0</v>
      </c>
      <c r="FF827">
        <v>0</v>
      </c>
      <c r="FG827">
        <v>0</v>
      </c>
      <c r="FH827">
        <v>0</v>
      </c>
      <c r="FI827">
        <v>0</v>
      </c>
      <c r="FJ827">
        <v>0</v>
      </c>
      <c r="FK827">
        <v>0</v>
      </c>
      <c r="FL827">
        <v>0</v>
      </c>
      <c r="FM827">
        <v>0</v>
      </c>
      <c r="FN827">
        <v>3321120</v>
      </c>
      <c r="FO827">
        <v>0</v>
      </c>
      <c r="FP827">
        <v>0</v>
      </c>
      <c r="FQ827">
        <v>0</v>
      </c>
      <c r="FR827">
        <v>0</v>
      </c>
      <c r="FS827">
        <v>0</v>
      </c>
      <c r="FT827">
        <v>0</v>
      </c>
      <c r="FU827">
        <v>0</v>
      </c>
      <c r="FV827">
        <v>0</v>
      </c>
      <c r="FW827">
        <v>0</v>
      </c>
      <c r="FX827">
        <v>0</v>
      </c>
      <c r="FY827">
        <v>0</v>
      </c>
      <c r="FZ827">
        <v>0</v>
      </c>
      <c r="GA827">
        <v>0</v>
      </c>
      <c r="GB827">
        <v>0</v>
      </c>
      <c r="GC827">
        <v>0</v>
      </c>
      <c r="GD827">
        <v>0</v>
      </c>
      <c r="GE827">
        <v>0</v>
      </c>
      <c r="GF827">
        <v>0</v>
      </c>
      <c r="GG827">
        <v>0</v>
      </c>
      <c r="GH827">
        <v>0</v>
      </c>
      <c r="GI827">
        <v>0</v>
      </c>
      <c r="GJ827">
        <v>0</v>
      </c>
      <c r="GK827">
        <v>0</v>
      </c>
      <c r="GL827">
        <v>0</v>
      </c>
      <c r="GM827">
        <v>0</v>
      </c>
      <c r="GN827">
        <v>0</v>
      </c>
      <c r="GO827">
        <v>0</v>
      </c>
      <c r="GP827">
        <v>0</v>
      </c>
      <c r="GQ827">
        <v>0</v>
      </c>
      <c r="GR827">
        <v>0</v>
      </c>
      <c r="GS827">
        <v>0</v>
      </c>
      <c r="GT827">
        <v>0</v>
      </c>
      <c r="GU827">
        <v>0</v>
      </c>
      <c r="GV827">
        <v>0</v>
      </c>
      <c r="GW827">
        <v>0</v>
      </c>
      <c r="GX827">
        <v>0</v>
      </c>
      <c r="GY827">
        <v>0</v>
      </c>
      <c r="GZ827">
        <v>0</v>
      </c>
      <c r="HA827">
        <v>0</v>
      </c>
      <c r="HB827">
        <v>0</v>
      </c>
      <c r="HC827">
        <v>0</v>
      </c>
      <c r="HD827">
        <v>0</v>
      </c>
      <c r="HE827">
        <v>0</v>
      </c>
      <c r="HF827">
        <v>0</v>
      </c>
      <c r="HG827">
        <v>0</v>
      </c>
      <c r="HH827">
        <v>0</v>
      </c>
      <c r="HI827">
        <v>0</v>
      </c>
      <c r="HJ827">
        <v>0</v>
      </c>
      <c r="HK827">
        <v>0</v>
      </c>
      <c r="HL827">
        <v>0</v>
      </c>
      <c r="HM827">
        <v>0</v>
      </c>
      <c r="HN827">
        <v>0</v>
      </c>
      <c r="HO827">
        <v>0</v>
      </c>
      <c r="HP827">
        <v>0</v>
      </c>
      <c r="HQ827">
        <v>0</v>
      </c>
      <c r="HR827">
        <v>0</v>
      </c>
      <c r="HS827">
        <v>0</v>
      </c>
      <c r="HT827">
        <v>0</v>
      </c>
      <c r="HU827">
        <v>0</v>
      </c>
      <c r="HV827">
        <v>0</v>
      </c>
      <c r="HW827">
        <v>0</v>
      </c>
      <c r="HX827">
        <v>0</v>
      </c>
      <c r="HY827">
        <v>0</v>
      </c>
      <c r="HZ827">
        <v>0</v>
      </c>
      <c r="IA827">
        <v>0</v>
      </c>
      <c r="IB827">
        <v>0</v>
      </c>
      <c r="IC827">
        <v>0</v>
      </c>
      <c r="ID827">
        <v>0</v>
      </c>
      <c r="IE827">
        <v>0</v>
      </c>
      <c r="IF827">
        <v>0</v>
      </c>
      <c r="IG827">
        <v>0</v>
      </c>
      <c r="IH827">
        <v>0</v>
      </c>
      <c r="II827">
        <v>0</v>
      </c>
      <c r="IJ827">
        <v>0</v>
      </c>
      <c r="IK827">
        <v>0</v>
      </c>
      <c r="IL827">
        <v>0</v>
      </c>
      <c r="IM827">
        <v>0</v>
      </c>
      <c r="IN827">
        <v>0</v>
      </c>
      <c r="IO827">
        <v>0</v>
      </c>
      <c r="IP827">
        <v>0</v>
      </c>
    </row>
    <row r="828" spans="18:251" ht="16.5" hidden="1" customHeight="1">
      <c r="R828" s="659"/>
      <c r="S828" t="s">
        <v>1348</v>
      </c>
      <c r="T828">
        <v>2</v>
      </c>
      <c r="U828">
        <v>70</v>
      </c>
      <c r="V828" s="214" t="str">
        <f t="shared" si="17"/>
        <v>LTQ100270</v>
      </c>
      <c r="W828">
        <v>352002</v>
      </c>
      <c r="X828">
        <v>704004</v>
      </c>
      <c r="Y828">
        <v>1056006</v>
      </c>
      <c r="Z828">
        <v>1408008</v>
      </c>
      <c r="AA828">
        <v>1760010</v>
      </c>
      <c r="AB828">
        <v>2112012</v>
      </c>
      <c r="AC828">
        <v>2464014</v>
      </c>
      <c r="AD828">
        <v>2816016</v>
      </c>
      <c r="AE828">
        <v>3168018</v>
      </c>
      <c r="AF828">
        <v>3520020</v>
      </c>
      <c r="AG828">
        <v>3520020</v>
      </c>
      <c r="AH828">
        <v>3520020</v>
      </c>
      <c r="AI828">
        <v>3520020</v>
      </c>
      <c r="AJ828">
        <v>3520020</v>
      </c>
      <c r="AK828">
        <v>3520020</v>
      </c>
      <c r="AL828">
        <v>3520020</v>
      </c>
      <c r="AM828">
        <v>3520020</v>
      </c>
      <c r="AN828">
        <v>3520020</v>
      </c>
      <c r="AO828">
        <v>3520020</v>
      </c>
      <c r="AP828">
        <v>3520020</v>
      </c>
      <c r="AQ828">
        <v>3520020</v>
      </c>
      <c r="AR828">
        <v>3520020</v>
      </c>
      <c r="AS828">
        <v>3520020</v>
      </c>
      <c r="AT828">
        <v>3520020</v>
      </c>
      <c r="AU828">
        <v>3520020</v>
      </c>
      <c r="AV828">
        <v>3520020</v>
      </c>
      <c r="AW828">
        <v>3520020</v>
      </c>
      <c r="AX828">
        <v>3520020</v>
      </c>
      <c r="AY828">
        <v>3520020</v>
      </c>
      <c r="AZ828">
        <v>3520020</v>
      </c>
      <c r="BA828">
        <v>0</v>
      </c>
      <c r="BB828">
        <v>0</v>
      </c>
      <c r="BC828">
        <v>0</v>
      </c>
      <c r="BD828">
        <v>0</v>
      </c>
      <c r="BE828">
        <v>0</v>
      </c>
      <c r="BF828">
        <v>0</v>
      </c>
      <c r="BG828">
        <v>0</v>
      </c>
      <c r="BH828">
        <v>0</v>
      </c>
      <c r="BI828">
        <v>0</v>
      </c>
      <c r="BJ828">
        <v>0</v>
      </c>
      <c r="BK828">
        <v>0</v>
      </c>
      <c r="BL828">
        <v>0</v>
      </c>
      <c r="BM828">
        <v>0</v>
      </c>
      <c r="BN828">
        <v>0</v>
      </c>
      <c r="BO828">
        <v>0</v>
      </c>
      <c r="BP828">
        <v>0</v>
      </c>
      <c r="BQ828">
        <v>0</v>
      </c>
      <c r="BR828">
        <v>0</v>
      </c>
      <c r="BS828">
        <v>0</v>
      </c>
      <c r="BT828">
        <v>0</v>
      </c>
      <c r="BU828">
        <v>0</v>
      </c>
      <c r="BV828">
        <v>0</v>
      </c>
      <c r="BW828">
        <v>0</v>
      </c>
      <c r="BX828">
        <v>0</v>
      </c>
      <c r="BY828">
        <v>0</v>
      </c>
      <c r="BZ828">
        <v>0</v>
      </c>
      <c r="CA828">
        <v>0</v>
      </c>
      <c r="CB828">
        <v>0</v>
      </c>
      <c r="CC828">
        <v>0</v>
      </c>
      <c r="CD828">
        <v>0</v>
      </c>
      <c r="CE828">
        <v>0</v>
      </c>
      <c r="CF828">
        <v>0</v>
      </c>
      <c r="CG828">
        <v>0</v>
      </c>
      <c r="CH828">
        <v>0</v>
      </c>
      <c r="CI828">
        <v>0</v>
      </c>
      <c r="CJ828">
        <v>0</v>
      </c>
      <c r="CK828">
        <v>0</v>
      </c>
      <c r="CL828">
        <v>0</v>
      </c>
      <c r="CM828">
        <v>0</v>
      </c>
      <c r="CN828">
        <v>0</v>
      </c>
      <c r="CO828">
        <v>0</v>
      </c>
      <c r="CP828">
        <v>0</v>
      </c>
      <c r="CQ828">
        <v>0</v>
      </c>
      <c r="CR828">
        <v>0</v>
      </c>
      <c r="CS828">
        <v>0</v>
      </c>
      <c r="CT828">
        <v>0</v>
      </c>
      <c r="CU828">
        <v>0</v>
      </c>
      <c r="CV828">
        <v>0</v>
      </c>
      <c r="CW828">
        <v>0</v>
      </c>
      <c r="CX828">
        <v>0</v>
      </c>
      <c r="CY828">
        <v>0</v>
      </c>
      <c r="CZ828">
        <v>0</v>
      </c>
      <c r="DA828">
        <v>0</v>
      </c>
      <c r="DB828">
        <v>0</v>
      </c>
      <c r="DC828">
        <v>0</v>
      </c>
      <c r="DD828">
        <v>0</v>
      </c>
      <c r="DE828">
        <v>0</v>
      </c>
      <c r="DF828">
        <v>0</v>
      </c>
      <c r="DG828">
        <v>0</v>
      </c>
      <c r="DH828">
        <v>0</v>
      </c>
      <c r="DI828">
        <v>0</v>
      </c>
      <c r="DJ828">
        <v>0</v>
      </c>
      <c r="DK828">
        <v>0</v>
      </c>
      <c r="DL828">
        <v>0</v>
      </c>
      <c r="DM828">
        <v>0</v>
      </c>
      <c r="DN828">
        <v>0</v>
      </c>
      <c r="DO828">
        <v>0</v>
      </c>
      <c r="DP828">
        <v>0</v>
      </c>
      <c r="DQ828">
        <v>0</v>
      </c>
      <c r="DR828">
        <v>0</v>
      </c>
      <c r="DS828">
        <v>0</v>
      </c>
      <c r="DT828">
        <v>0</v>
      </c>
      <c r="DU828">
        <v>0</v>
      </c>
      <c r="DV828">
        <v>0</v>
      </c>
      <c r="DW828">
        <v>0</v>
      </c>
      <c r="DX828">
        <v>0</v>
      </c>
      <c r="DY828">
        <v>0</v>
      </c>
      <c r="DZ828">
        <v>0</v>
      </c>
      <c r="EA828">
        <v>0</v>
      </c>
      <c r="EB828">
        <v>0</v>
      </c>
      <c r="EC828">
        <v>0</v>
      </c>
      <c r="EE828" s="659"/>
      <c r="EF828" t="s">
        <v>1348</v>
      </c>
      <c r="EG828">
        <v>2</v>
      </c>
      <c r="EH828">
        <v>70</v>
      </c>
      <c r="EI828" s="216" t="str">
        <f t="shared" si="18"/>
        <v>LTQ100270</v>
      </c>
      <c r="EJ828">
        <v>0</v>
      </c>
      <c r="EK828">
        <v>0</v>
      </c>
      <c r="EL828">
        <v>0</v>
      </c>
      <c r="EM828">
        <v>0</v>
      </c>
      <c r="EN828">
        <v>0</v>
      </c>
      <c r="EO828">
        <v>0</v>
      </c>
      <c r="EP828">
        <v>0</v>
      </c>
      <c r="EQ828">
        <v>0</v>
      </c>
      <c r="ER828">
        <v>0</v>
      </c>
      <c r="ES828">
        <v>0</v>
      </c>
      <c r="ET828">
        <v>0</v>
      </c>
      <c r="EU828">
        <v>0</v>
      </c>
      <c r="EV828">
        <v>0</v>
      </c>
      <c r="EW828">
        <v>0</v>
      </c>
      <c r="EX828">
        <v>0</v>
      </c>
      <c r="EY828">
        <v>0</v>
      </c>
      <c r="EZ828">
        <v>0</v>
      </c>
      <c r="FA828">
        <v>0</v>
      </c>
      <c r="FB828">
        <v>0</v>
      </c>
      <c r="FC828">
        <v>0</v>
      </c>
      <c r="FD828">
        <v>0</v>
      </c>
      <c r="FE828">
        <v>0</v>
      </c>
      <c r="FF828">
        <v>0</v>
      </c>
      <c r="FG828">
        <v>0</v>
      </c>
      <c r="FH828">
        <v>0</v>
      </c>
      <c r="FI828">
        <v>0</v>
      </c>
      <c r="FJ828">
        <v>0</v>
      </c>
      <c r="FK828">
        <v>0</v>
      </c>
      <c r="FL828">
        <v>0</v>
      </c>
      <c r="FM828">
        <v>3520020</v>
      </c>
      <c r="FN828">
        <v>0</v>
      </c>
      <c r="FO828">
        <v>0</v>
      </c>
      <c r="FP828">
        <v>0</v>
      </c>
      <c r="FQ828">
        <v>0</v>
      </c>
      <c r="FR828">
        <v>0</v>
      </c>
      <c r="FS828">
        <v>0</v>
      </c>
      <c r="FT828">
        <v>0</v>
      </c>
      <c r="FU828">
        <v>0</v>
      </c>
      <c r="FV828">
        <v>0</v>
      </c>
      <c r="FW828">
        <v>0</v>
      </c>
      <c r="FX828">
        <v>0</v>
      </c>
      <c r="FY828">
        <v>0</v>
      </c>
      <c r="FZ828">
        <v>0</v>
      </c>
      <c r="GA828">
        <v>0</v>
      </c>
      <c r="GB828">
        <v>0</v>
      </c>
      <c r="GC828">
        <v>0</v>
      </c>
      <c r="GD828">
        <v>0</v>
      </c>
      <c r="GE828">
        <v>0</v>
      </c>
      <c r="GF828">
        <v>0</v>
      </c>
      <c r="GG828">
        <v>0</v>
      </c>
      <c r="GH828">
        <v>0</v>
      </c>
      <c r="GI828">
        <v>0</v>
      </c>
      <c r="GJ828">
        <v>0</v>
      </c>
      <c r="GK828">
        <v>0</v>
      </c>
      <c r="GL828">
        <v>0</v>
      </c>
      <c r="GM828">
        <v>0</v>
      </c>
      <c r="GN828">
        <v>0</v>
      </c>
      <c r="GO828">
        <v>0</v>
      </c>
      <c r="GP828">
        <v>0</v>
      </c>
      <c r="GQ828">
        <v>0</v>
      </c>
      <c r="GR828">
        <v>0</v>
      </c>
      <c r="GS828">
        <v>0</v>
      </c>
      <c r="GT828">
        <v>0</v>
      </c>
      <c r="GU828">
        <v>0</v>
      </c>
      <c r="GV828">
        <v>0</v>
      </c>
      <c r="GW828">
        <v>0</v>
      </c>
      <c r="GX828">
        <v>0</v>
      </c>
      <c r="GY828">
        <v>0</v>
      </c>
      <c r="GZ828">
        <v>0</v>
      </c>
      <c r="HA828">
        <v>0</v>
      </c>
      <c r="HB828">
        <v>0</v>
      </c>
      <c r="HC828">
        <v>0</v>
      </c>
      <c r="HD828">
        <v>0</v>
      </c>
      <c r="HE828">
        <v>0</v>
      </c>
      <c r="HF828">
        <v>0</v>
      </c>
      <c r="HG828">
        <v>0</v>
      </c>
      <c r="HH828">
        <v>0</v>
      </c>
      <c r="HI828">
        <v>0</v>
      </c>
      <c r="HJ828">
        <v>0</v>
      </c>
      <c r="HK828">
        <v>0</v>
      </c>
      <c r="HL828">
        <v>0</v>
      </c>
      <c r="HM828">
        <v>0</v>
      </c>
      <c r="HN828">
        <v>0</v>
      </c>
      <c r="HO828">
        <v>0</v>
      </c>
      <c r="HP828">
        <v>0</v>
      </c>
      <c r="HQ828">
        <v>0</v>
      </c>
      <c r="HR828">
        <v>0</v>
      </c>
      <c r="HS828">
        <v>0</v>
      </c>
      <c r="HT828">
        <v>0</v>
      </c>
      <c r="HU828">
        <v>0</v>
      </c>
      <c r="HV828">
        <v>0</v>
      </c>
      <c r="HW828">
        <v>0</v>
      </c>
      <c r="HX828">
        <v>0</v>
      </c>
      <c r="HY828">
        <v>0</v>
      </c>
      <c r="HZ828">
        <v>0</v>
      </c>
      <c r="IA828">
        <v>0</v>
      </c>
      <c r="IB828">
        <v>0</v>
      </c>
      <c r="IC828">
        <v>0</v>
      </c>
      <c r="ID828">
        <v>0</v>
      </c>
      <c r="IE828">
        <v>0</v>
      </c>
      <c r="IF828">
        <v>0</v>
      </c>
      <c r="IG828">
        <v>0</v>
      </c>
      <c r="IH828">
        <v>0</v>
      </c>
      <c r="II828">
        <v>0</v>
      </c>
      <c r="IJ828">
        <v>0</v>
      </c>
      <c r="IK828">
        <v>0</v>
      </c>
      <c r="IL828">
        <v>0</v>
      </c>
      <c r="IM828">
        <v>0</v>
      </c>
      <c r="IN828">
        <v>0</v>
      </c>
      <c r="IO828">
        <v>0</v>
      </c>
      <c r="IP828">
        <v>0</v>
      </c>
    </row>
    <row r="831" spans="18:251" s="215" customFormat="1" ht="16.5" hidden="1" customHeight="1">
      <c r="R831" s="215" t="s">
        <v>377</v>
      </c>
      <c r="S831" s="215" t="s">
        <v>378</v>
      </c>
      <c r="T831" s="215">
        <v>1051130</v>
      </c>
      <c r="V831" s="214" t="str">
        <f t="shared" ref="V831" si="19">S831&amp;TEXT(T831,"00")&amp;TEXT(U831,"00")</f>
        <v>含105113000</v>
      </c>
      <c r="EE831" s="215" t="s">
        <v>379</v>
      </c>
      <c r="EF831" s="215" t="s">
        <v>380</v>
      </c>
      <c r="EG831" s="215">
        <v>1051128</v>
      </c>
      <c r="EI831" s="216" t="str">
        <f t="shared" ref="EI831" si="20">EF831&amp;TEXT(EG831,"00")&amp;TEXT(EH831,"00")</f>
        <v>領後105112800</v>
      </c>
    </row>
    <row r="832" spans="18:251" ht="16.5" hidden="1" customHeight="1">
      <c r="R832" s="69" t="s">
        <v>76</v>
      </c>
      <c r="S832" s="69" t="s">
        <v>77</v>
      </c>
      <c r="T832" s="69" t="s">
        <v>78</v>
      </c>
      <c r="U832" s="69" t="s">
        <v>79</v>
      </c>
      <c r="V832" s="214"/>
      <c r="W832" s="69"/>
      <c r="X832" s="69"/>
      <c r="Y832" s="69"/>
      <c r="Z832" s="69"/>
      <c r="AA832" s="69"/>
      <c r="AB832" s="69"/>
      <c r="AC832" s="69"/>
      <c r="AD832" s="69"/>
      <c r="AE832" s="69"/>
      <c r="AF832" s="69"/>
      <c r="AG832" s="69"/>
      <c r="AH832" s="69"/>
      <c r="AI832" s="69"/>
      <c r="AJ832" s="69"/>
      <c r="AK832" s="69"/>
      <c r="AL832" s="69"/>
      <c r="AM832" s="69"/>
      <c r="AN832" s="69"/>
      <c r="AO832" s="69"/>
      <c r="AP832" s="69"/>
      <c r="AQ832" s="69"/>
      <c r="AR832" s="69"/>
      <c r="AS832" s="69"/>
      <c r="AT832" s="69"/>
      <c r="AU832" s="69"/>
      <c r="AV832" s="69"/>
      <c r="AW832" s="69"/>
      <c r="AX832" s="69"/>
      <c r="AY832" s="69"/>
      <c r="AZ832" s="69"/>
      <c r="BA832" s="69"/>
      <c r="BB832" s="69"/>
      <c r="BC832" s="69"/>
      <c r="BD832" s="69"/>
      <c r="BE832" s="69"/>
      <c r="BF832" s="69"/>
      <c r="BG832" s="69"/>
      <c r="BH832" s="69"/>
      <c r="BI832" s="69"/>
      <c r="BJ832" s="69"/>
      <c r="BK832" s="69"/>
      <c r="BL832" s="69"/>
      <c r="BM832" s="69"/>
      <c r="BN832" s="69"/>
      <c r="BO832" s="69"/>
      <c r="BP832" s="69"/>
      <c r="BQ832" s="69"/>
      <c r="BR832" s="69"/>
      <c r="BS832" s="69"/>
      <c r="BT832" s="69"/>
      <c r="BU832" s="69"/>
      <c r="BV832" s="69"/>
      <c r="BW832" s="69"/>
      <c r="BX832" s="69"/>
      <c r="BY832" s="69"/>
      <c r="BZ832" s="69"/>
      <c r="CA832" s="69"/>
      <c r="CB832" s="69"/>
      <c r="CC832" s="69"/>
      <c r="CD832" s="69"/>
      <c r="CE832" s="69"/>
      <c r="CF832" s="69"/>
      <c r="CG832" s="69"/>
      <c r="CH832" s="69"/>
      <c r="CI832" s="69"/>
      <c r="CJ832" s="69"/>
      <c r="CK832" s="69"/>
      <c r="CL832" s="69"/>
      <c r="CM832" s="69"/>
      <c r="CN832" s="69"/>
      <c r="CO832" s="69"/>
      <c r="CP832" s="69"/>
      <c r="CQ832" s="69"/>
      <c r="CR832" s="69"/>
      <c r="CS832" s="69"/>
      <c r="CT832" s="69"/>
      <c r="CU832" s="69"/>
      <c r="CV832" s="69"/>
      <c r="CW832" s="69"/>
      <c r="CX832" s="69"/>
      <c r="CY832" s="69"/>
      <c r="CZ832" s="69"/>
      <c r="DA832" s="69"/>
      <c r="DB832" s="69"/>
      <c r="DC832" s="69"/>
      <c r="DD832" s="69"/>
      <c r="DE832" s="69"/>
      <c r="DF832" s="69"/>
      <c r="DG832" s="69"/>
      <c r="DH832" s="69"/>
      <c r="DI832" s="69"/>
      <c r="DJ832" s="69"/>
      <c r="DK832" s="69"/>
      <c r="DL832" s="69"/>
      <c r="DM832" s="69"/>
      <c r="DN832" s="69"/>
      <c r="DO832" s="69"/>
      <c r="DP832" s="69"/>
      <c r="DQ832" s="69"/>
      <c r="DR832" s="69"/>
      <c r="DS832" s="69"/>
      <c r="DT832" s="69"/>
      <c r="DU832" s="69"/>
      <c r="DV832" s="69"/>
      <c r="DW832" s="69"/>
      <c r="DX832" s="69"/>
      <c r="DY832" s="69"/>
      <c r="DZ832" s="69"/>
      <c r="EA832" s="69"/>
      <c r="EB832" s="69"/>
      <c r="EC832" s="69"/>
      <c r="ED832" s="69"/>
      <c r="EE832" s="69" t="s">
        <v>76</v>
      </c>
      <c r="EF832" s="69" t="s">
        <v>77</v>
      </c>
      <c r="EG832" s="69" t="s">
        <v>78</v>
      </c>
      <c r="EH832" s="69" t="s">
        <v>79</v>
      </c>
      <c r="EI832" s="216"/>
      <c r="EJ832" s="69"/>
      <c r="EK832" s="69"/>
      <c r="EL832" s="69"/>
      <c r="EM832" s="69"/>
      <c r="EN832" s="69"/>
      <c r="EO832" s="69"/>
      <c r="EP832" s="69"/>
      <c r="EQ832" s="69"/>
      <c r="ER832" s="69"/>
      <c r="ES832" s="69"/>
      <c r="ET832" s="69"/>
      <c r="EU832" s="69"/>
      <c r="EV832" s="69"/>
      <c r="EW832" s="69"/>
      <c r="EX832" s="69"/>
      <c r="EY832" s="69"/>
      <c r="EZ832" s="69"/>
      <c r="FA832" s="69"/>
      <c r="FB832" s="69"/>
      <c r="FC832" s="69"/>
      <c r="FD832" s="69"/>
      <c r="FE832" s="69"/>
      <c r="FF832" s="69"/>
      <c r="FG832" s="69"/>
      <c r="FH832" s="69"/>
      <c r="FI832" s="69"/>
      <c r="FJ832" s="69"/>
      <c r="FK832" s="69"/>
      <c r="FL832" s="69"/>
      <c r="FM832" s="69"/>
      <c r="FN832" s="69"/>
      <c r="FO832" s="69"/>
      <c r="FP832" s="69"/>
      <c r="FQ832" s="69"/>
      <c r="FR832" s="69"/>
      <c r="FS832" s="69"/>
      <c r="FT832" s="69"/>
      <c r="FU832" s="69"/>
      <c r="FV832" s="69"/>
      <c r="FW832" s="69"/>
      <c r="FX832" s="69"/>
      <c r="FY832" s="69"/>
      <c r="FZ832" s="69"/>
      <c r="GA832" s="69"/>
      <c r="GB832" s="69"/>
      <c r="GC832" s="69"/>
      <c r="GD832" s="69"/>
      <c r="GE832" s="69"/>
      <c r="GF832" s="69"/>
      <c r="GG832" s="69"/>
      <c r="GH832" s="69"/>
      <c r="GI832" s="69"/>
      <c r="GJ832" s="69"/>
      <c r="GK832" s="69"/>
      <c r="GL832" s="69"/>
      <c r="GM832" s="69"/>
      <c r="GN832" s="69"/>
      <c r="GO832" s="69"/>
      <c r="GP832" s="69"/>
      <c r="GQ832" s="69"/>
      <c r="GR832" s="69"/>
      <c r="GS832" s="69"/>
      <c r="GT832" s="69"/>
      <c r="GU832" s="69"/>
      <c r="GV832" s="69"/>
      <c r="GW832" s="69"/>
      <c r="GX832" s="69"/>
      <c r="GY832" s="69"/>
      <c r="GZ832" s="69"/>
      <c r="HA832" s="69"/>
      <c r="HB832" s="69"/>
      <c r="HC832" s="69"/>
      <c r="HD832" s="69"/>
      <c r="HE832" s="69"/>
      <c r="HF832" s="69"/>
      <c r="HG832" s="69"/>
      <c r="HH832" s="69"/>
      <c r="HI832" s="69"/>
      <c r="HJ832" s="69"/>
      <c r="HK832" s="69"/>
      <c r="HL832" s="69"/>
      <c r="HM832" s="69"/>
      <c r="HN832" s="69"/>
      <c r="HO832" s="69"/>
      <c r="HP832" s="69"/>
      <c r="HQ832" s="69"/>
      <c r="HR832" s="69"/>
      <c r="HS832" s="69"/>
      <c r="HT832" s="69"/>
      <c r="HU832" s="69"/>
      <c r="HV832" s="69"/>
      <c r="HW832" s="69"/>
      <c r="HX832" s="69"/>
      <c r="HY832" s="69"/>
      <c r="HZ832" s="69"/>
      <c r="IA832" s="69"/>
      <c r="IB832" s="69"/>
      <c r="IC832" s="69"/>
      <c r="ID832" s="69"/>
      <c r="IE832" s="69"/>
      <c r="IF832" s="69"/>
      <c r="IG832" s="69"/>
      <c r="IH832" s="69"/>
      <c r="II832" s="69"/>
      <c r="IJ832" s="69"/>
      <c r="IK832" s="69"/>
      <c r="IL832" s="69"/>
      <c r="IM832" s="69"/>
      <c r="IN832" s="69"/>
      <c r="IO832" s="69"/>
      <c r="IP832" s="69"/>
      <c r="IQ832" s="69"/>
    </row>
    <row r="833" spans="18:251" ht="16.5" hidden="1" customHeight="1">
      <c r="R833" s="95" t="s">
        <v>450</v>
      </c>
      <c r="S833" s="95"/>
      <c r="T833" s="95"/>
      <c r="U833" s="70"/>
      <c r="V833" s="214"/>
      <c r="W833" s="70"/>
      <c r="X833" s="70"/>
      <c r="Y833" s="70"/>
      <c r="Z833" s="70"/>
      <c r="AA833" s="70"/>
      <c r="AB833" s="70"/>
      <c r="AC833" s="70"/>
      <c r="AD833" s="70"/>
      <c r="AE833" s="70"/>
      <c r="AF833" s="70"/>
      <c r="AG833" s="70"/>
      <c r="AH833" s="70"/>
      <c r="AI833" s="70"/>
      <c r="AJ833" s="70"/>
      <c r="AK833" s="70"/>
      <c r="AL833" s="70"/>
      <c r="AM833" s="70"/>
      <c r="AN833" s="70"/>
      <c r="AO833" s="70"/>
      <c r="AP833" s="70"/>
      <c r="AQ833" s="70"/>
      <c r="AR833" s="70"/>
      <c r="AS833" s="70"/>
      <c r="AT833" s="70"/>
      <c r="AU833" s="70"/>
      <c r="AV833" s="70"/>
      <c r="AW833" s="70"/>
      <c r="AX833" s="70"/>
      <c r="AY833" s="70"/>
      <c r="AZ833" s="70"/>
      <c r="BA833" s="70"/>
      <c r="BB833" s="70"/>
      <c r="BC833" s="70"/>
      <c r="BD833" s="70"/>
      <c r="BE833" s="70"/>
      <c r="BF833" s="70"/>
      <c r="BG833" s="70"/>
      <c r="BH833" s="70"/>
      <c r="BI833" s="70"/>
      <c r="BJ833" s="70"/>
      <c r="BK833" s="70"/>
      <c r="BL833" s="70"/>
      <c r="BM833" s="70"/>
      <c r="BN833" s="70"/>
      <c r="BO833" s="70"/>
      <c r="BP833" s="70"/>
      <c r="BQ833" s="70"/>
      <c r="BR833" s="70"/>
      <c r="BS833" s="70"/>
      <c r="BT833" s="70"/>
      <c r="BU833" s="70"/>
      <c r="BV833" s="70"/>
      <c r="BW833" s="70"/>
      <c r="BX833" s="70"/>
      <c r="BY833" s="70"/>
      <c r="BZ833" s="70"/>
      <c r="CA833" s="70"/>
      <c r="CB833" s="70"/>
      <c r="CC833" s="70"/>
      <c r="CD833" s="70"/>
      <c r="CE833" s="70"/>
      <c r="CF833" s="70"/>
      <c r="CG833" s="70"/>
      <c r="CH833" s="70"/>
      <c r="CI833" s="70"/>
      <c r="CJ833" s="70"/>
      <c r="CK833" s="70"/>
      <c r="CL833" s="70"/>
      <c r="CM833" s="70"/>
      <c r="CN833" s="70"/>
      <c r="CO833" s="70"/>
      <c r="CP833" s="70"/>
      <c r="CQ833" s="70"/>
      <c r="CR833" s="70"/>
      <c r="CS833" s="70"/>
      <c r="CT833" s="70"/>
      <c r="CU833" s="70"/>
      <c r="CV833" s="70"/>
      <c r="CW833" s="70"/>
      <c r="CX833" s="70"/>
      <c r="CY833" s="70"/>
      <c r="CZ833" s="70"/>
      <c r="DA833" s="70"/>
      <c r="DB833" s="70"/>
      <c r="DC833" s="70"/>
      <c r="DD833" s="70"/>
      <c r="DE833" s="70"/>
      <c r="DF833" s="70"/>
      <c r="DG833" s="70"/>
      <c r="DH833" s="70"/>
      <c r="DI833" s="70"/>
      <c r="DJ833" s="70"/>
      <c r="DK833" s="70"/>
      <c r="DL833" s="70"/>
      <c r="DM833" s="70"/>
      <c r="DN833" s="70"/>
      <c r="DO833" s="70"/>
      <c r="DP833" s="70"/>
      <c r="DQ833" s="70"/>
      <c r="DR833" s="70"/>
      <c r="DS833" s="70"/>
      <c r="DT833" s="70"/>
      <c r="DU833" s="70"/>
      <c r="DV833" s="70"/>
      <c r="DW833" s="70"/>
      <c r="DX833" s="70"/>
      <c r="DY833" s="70"/>
      <c r="DZ833" s="70"/>
      <c r="EA833" s="70"/>
      <c r="EB833" s="70"/>
      <c r="EC833" s="70"/>
      <c r="ED833" s="70"/>
      <c r="EE833" s="95" t="s">
        <v>450</v>
      </c>
      <c r="EF833" s="95"/>
      <c r="EG833" s="95"/>
      <c r="EH833" s="70"/>
      <c r="EI833" s="216"/>
      <c r="EJ833" s="70"/>
      <c r="EK833" s="70"/>
      <c r="EL833" s="70"/>
      <c r="EM833" s="70"/>
      <c r="EN833" s="70"/>
      <c r="EO833" s="70"/>
      <c r="EP833" s="70"/>
      <c r="EQ833" s="70"/>
      <c r="ER833" s="70"/>
      <c r="ES833" s="70"/>
      <c r="ET833" s="70"/>
      <c r="EU833" s="70"/>
      <c r="EV833" s="70"/>
      <c r="EW833" s="70"/>
      <c r="EX833" s="70"/>
      <c r="EY833" s="70"/>
      <c r="EZ833" s="70"/>
      <c r="FA833" s="70"/>
      <c r="FB833" s="70"/>
      <c r="FC833" s="70"/>
      <c r="FD833" s="70"/>
      <c r="FE833" s="70"/>
      <c r="FF833" s="70"/>
      <c r="FG833" s="70"/>
      <c r="FH833" s="70"/>
      <c r="FI833" s="70"/>
      <c r="FJ833" s="70"/>
      <c r="FK833" s="70"/>
      <c r="FL833" s="70"/>
      <c r="FM833" s="70"/>
      <c r="FN833" s="70"/>
      <c r="FO833" s="70"/>
      <c r="FP833" s="70"/>
      <c r="FQ833" s="70"/>
      <c r="FR833" s="70"/>
      <c r="FS833" s="70"/>
      <c r="FT833" s="70"/>
      <c r="FU833" s="70"/>
      <c r="FV833" s="70"/>
      <c r="FW833" s="70"/>
      <c r="FX833" s="70"/>
      <c r="FY833" s="70"/>
      <c r="FZ833" s="70"/>
      <c r="GA833" s="70"/>
      <c r="GB833" s="70"/>
      <c r="GC833" s="70"/>
      <c r="GD833" s="70"/>
      <c r="GE833" s="70"/>
      <c r="GF833" s="70"/>
      <c r="GG833" s="70"/>
      <c r="GH833" s="70"/>
      <c r="GI833" s="70"/>
      <c r="GJ833" s="70"/>
      <c r="GK833" s="70"/>
      <c r="GL833" s="70"/>
      <c r="GM833" s="70"/>
      <c r="GN833" s="70"/>
      <c r="GO833" s="70"/>
      <c r="GP833" s="70"/>
      <c r="GQ833" s="70"/>
      <c r="GR833" s="70"/>
      <c r="GS833" s="70"/>
      <c r="GT833" s="70"/>
      <c r="GU833" s="70"/>
      <c r="GV833" s="70"/>
      <c r="GW833" s="70"/>
      <c r="GX833" s="70"/>
      <c r="GY833" s="70"/>
      <c r="GZ833" s="70"/>
      <c r="HA833" s="70"/>
      <c r="HB833" s="70"/>
      <c r="HC833" s="70"/>
      <c r="HD833" s="70"/>
      <c r="HE833" s="70"/>
      <c r="HF833" s="70"/>
      <c r="HG833" s="70"/>
      <c r="HH833" s="70"/>
      <c r="HI833" s="70"/>
      <c r="HJ833" s="70"/>
      <c r="HK833" s="70"/>
      <c r="HL833" s="70"/>
      <c r="HM833" s="70"/>
      <c r="HN833" s="70"/>
      <c r="HO833" s="70"/>
      <c r="HP833" s="70"/>
      <c r="HQ833" s="70"/>
      <c r="HR833" s="70"/>
      <c r="HS833" s="70"/>
      <c r="HT833" s="70"/>
      <c r="HU833" s="70"/>
      <c r="HV833" s="70"/>
      <c r="HW833" s="70"/>
      <c r="HX833" s="70"/>
      <c r="HY833" s="70"/>
      <c r="HZ833" s="70"/>
      <c r="IA833" s="70"/>
      <c r="IB833" s="70"/>
      <c r="IC833" s="70"/>
      <c r="ID833" s="70"/>
      <c r="IE833" s="70"/>
      <c r="IF833" s="70"/>
      <c r="IG833" s="70"/>
      <c r="IH833" s="70"/>
      <c r="II833" s="70"/>
      <c r="IJ833" s="70"/>
      <c r="IK833" s="70"/>
      <c r="IL833" s="70"/>
      <c r="IM833" s="70"/>
      <c r="IN833" s="70"/>
      <c r="IO833" s="70"/>
      <c r="IP833" s="70"/>
      <c r="IQ833" s="70"/>
    </row>
    <row r="834" spans="18:251" ht="16.5" hidden="1" customHeight="1">
      <c r="R834" s="95" t="s">
        <v>450</v>
      </c>
      <c r="S834" s="95"/>
      <c r="T834" s="95"/>
      <c r="U834" s="70"/>
      <c r="V834" s="214"/>
      <c r="W834" s="70"/>
      <c r="X834" s="70"/>
      <c r="Y834" s="70"/>
      <c r="Z834" s="70"/>
      <c r="AA834" s="70"/>
      <c r="AB834" s="70"/>
      <c r="AC834" s="70"/>
      <c r="AD834" s="70"/>
      <c r="AE834" s="70"/>
      <c r="AF834" s="70"/>
      <c r="AG834" s="70"/>
      <c r="AH834" s="70"/>
      <c r="AI834" s="70"/>
      <c r="AJ834" s="70"/>
      <c r="AK834" s="70"/>
      <c r="AL834" s="70"/>
      <c r="AM834" s="70"/>
      <c r="AN834" s="70"/>
      <c r="AO834" s="70"/>
      <c r="AP834" s="70"/>
      <c r="AQ834" s="70"/>
      <c r="AR834" s="70"/>
      <c r="AS834" s="70"/>
      <c r="AT834" s="70"/>
      <c r="AU834" s="70"/>
      <c r="AV834" s="70"/>
      <c r="AW834" s="70"/>
      <c r="AX834" s="70"/>
      <c r="AY834" s="70"/>
      <c r="AZ834" s="70"/>
      <c r="BA834" s="70"/>
      <c r="BB834" s="70"/>
      <c r="BC834" s="70"/>
      <c r="BD834" s="70"/>
      <c r="BE834" s="70"/>
      <c r="BF834" s="70"/>
      <c r="BG834" s="70"/>
      <c r="BH834" s="70"/>
      <c r="BI834" s="70"/>
      <c r="BJ834" s="70"/>
      <c r="BK834" s="70"/>
      <c r="BL834" s="70"/>
      <c r="BM834" s="70"/>
      <c r="BN834" s="70"/>
      <c r="BO834" s="70"/>
      <c r="BP834" s="70"/>
      <c r="BQ834" s="70"/>
      <c r="BR834" s="70"/>
      <c r="BS834" s="70"/>
      <c r="BT834" s="70"/>
      <c r="BU834" s="70"/>
      <c r="BV834" s="70"/>
      <c r="BW834" s="70"/>
      <c r="BX834" s="70"/>
      <c r="BY834" s="70"/>
      <c r="BZ834" s="70"/>
      <c r="CA834" s="70"/>
      <c r="CB834" s="70"/>
      <c r="CC834" s="70"/>
      <c r="CD834" s="70"/>
      <c r="CE834" s="70"/>
      <c r="CF834" s="70"/>
      <c r="CG834" s="70"/>
      <c r="CH834" s="70"/>
      <c r="CI834" s="70"/>
      <c r="CJ834" s="70"/>
      <c r="CK834" s="70"/>
      <c r="CL834" s="70"/>
      <c r="CM834" s="70"/>
      <c r="CN834" s="70"/>
      <c r="CO834" s="70"/>
      <c r="CP834" s="70"/>
      <c r="CQ834" s="70"/>
      <c r="CR834" s="70"/>
      <c r="CS834" s="70"/>
      <c r="CT834" s="70"/>
      <c r="CU834" s="70"/>
      <c r="CV834" s="70"/>
      <c r="CW834" s="70"/>
      <c r="CX834" s="70"/>
      <c r="CY834" s="70"/>
      <c r="CZ834" s="70"/>
      <c r="DA834" s="70"/>
      <c r="DB834" s="70"/>
      <c r="DC834" s="70"/>
      <c r="DD834" s="70"/>
      <c r="DE834" s="70"/>
      <c r="DF834" s="70"/>
      <c r="DG834" s="70"/>
      <c r="DH834" s="70"/>
      <c r="DI834" s="70"/>
      <c r="DJ834" s="70"/>
      <c r="DK834" s="70"/>
      <c r="DL834" s="70"/>
      <c r="DM834" s="70"/>
      <c r="DN834" s="70"/>
      <c r="DO834" s="70"/>
      <c r="DP834" s="70"/>
      <c r="DQ834" s="70"/>
      <c r="DR834" s="70"/>
      <c r="DS834" s="70"/>
      <c r="DT834" s="70"/>
      <c r="DU834" s="70"/>
      <c r="DV834" s="70"/>
      <c r="DW834" s="70"/>
      <c r="DX834" s="70"/>
      <c r="DY834" s="70"/>
      <c r="DZ834" s="70"/>
      <c r="EA834" s="70"/>
      <c r="EB834" s="70"/>
      <c r="EC834" s="70"/>
      <c r="ED834" s="70"/>
      <c r="EE834" s="95" t="s">
        <v>450</v>
      </c>
      <c r="EF834" s="95"/>
      <c r="EG834" s="95"/>
      <c r="EH834" s="70"/>
      <c r="EI834" s="216"/>
      <c r="EJ834" s="70"/>
      <c r="EK834" s="70"/>
      <c r="EL834" s="70"/>
      <c r="EM834" s="70"/>
      <c r="EN834" s="70"/>
      <c r="EO834" s="70"/>
      <c r="EP834" s="70"/>
      <c r="EQ834" s="70"/>
      <c r="ER834" s="70"/>
      <c r="ES834" s="70"/>
      <c r="ET834" s="70"/>
      <c r="EU834" s="70"/>
      <c r="EV834" s="70"/>
      <c r="EW834" s="70"/>
      <c r="EX834" s="70"/>
      <c r="EY834" s="70"/>
      <c r="EZ834" s="70"/>
      <c r="FA834" s="70"/>
      <c r="FB834" s="70"/>
      <c r="FC834" s="70"/>
      <c r="FD834" s="70"/>
      <c r="FE834" s="70"/>
      <c r="FF834" s="70"/>
      <c r="FG834" s="70"/>
      <c r="FH834" s="70"/>
      <c r="FI834" s="70"/>
      <c r="FJ834" s="70"/>
      <c r="FK834" s="70"/>
      <c r="FL834" s="70"/>
      <c r="FM834" s="70"/>
      <c r="FN834" s="70"/>
      <c r="FO834" s="70"/>
      <c r="FP834" s="70"/>
      <c r="FQ834" s="70"/>
      <c r="FR834" s="70"/>
      <c r="FS834" s="70"/>
      <c r="FT834" s="70"/>
      <c r="FU834" s="70"/>
      <c r="FV834" s="70"/>
      <c r="FW834" s="70"/>
      <c r="FX834" s="70"/>
      <c r="FY834" s="70"/>
      <c r="FZ834" s="70"/>
      <c r="GA834" s="70"/>
      <c r="GB834" s="70"/>
      <c r="GC834" s="70"/>
      <c r="GD834" s="70"/>
      <c r="GE834" s="70"/>
      <c r="GF834" s="70"/>
      <c r="GG834" s="70"/>
      <c r="GH834" s="70"/>
      <c r="GI834" s="70"/>
      <c r="GJ834" s="70"/>
      <c r="GK834" s="70"/>
      <c r="GL834" s="70"/>
      <c r="GM834" s="70"/>
      <c r="GN834" s="70"/>
      <c r="GO834" s="70"/>
      <c r="GP834" s="70"/>
      <c r="GQ834" s="70"/>
      <c r="GR834" s="70"/>
      <c r="GS834" s="70"/>
      <c r="GT834" s="70"/>
      <c r="GU834" s="70"/>
      <c r="GV834" s="70"/>
      <c r="GW834" s="70"/>
      <c r="GX834" s="70"/>
      <c r="GY834" s="70"/>
      <c r="GZ834" s="70"/>
      <c r="HA834" s="70"/>
      <c r="HB834" s="70"/>
      <c r="HC834" s="70"/>
      <c r="HD834" s="70"/>
      <c r="HE834" s="70"/>
      <c r="HF834" s="70"/>
      <c r="HG834" s="70"/>
      <c r="HH834" s="70"/>
      <c r="HI834" s="70"/>
      <c r="HJ834" s="70"/>
      <c r="HK834" s="70"/>
      <c r="HL834" s="70"/>
      <c r="HM834" s="70"/>
      <c r="HN834" s="70"/>
      <c r="HO834" s="70"/>
      <c r="HP834" s="70"/>
      <c r="HQ834" s="70"/>
      <c r="HR834" s="70"/>
      <c r="HS834" s="70"/>
      <c r="HT834" s="70"/>
      <c r="HU834" s="70"/>
      <c r="HV834" s="70"/>
      <c r="HW834" s="70"/>
      <c r="HX834" s="70"/>
      <c r="HY834" s="70"/>
      <c r="HZ834" s="70"/>
      <c r="IA834" s="70"/>
      <c r="IB834" s="70"/>
      <c r="IC834" s="70"/>
      <c r="ID834" s="70"/>
      <c r="IE834" s="70"/>
      <c r="IF834" s="70"/>
      <c r="IG834" s="70"/>
      <c r="IH834" s="70"/>
      <c r="II834" s="70"/>
      <c r="IJ834" s="70"/>
      <c r="IK834" s="70"/>
      <c r="IL834" s="70"/>
      <c r="IM834" s="70"/>
      <c r="IN834" s="70"/>
      <c r="IO834" s="70"/>
      <c r="IP834" s="70"/>
      <c r="IQ834" s="70"/>
    </row>
    <row r="835" spans="18:251" ht="16.5" hidden="1" customHeight="1">
      <c r="R835" s="95" t="s">
        <v>450</v>
      </c>
      <c r="S835" s="95"/>
      <c r="T835" s="95"/>
      <c r="U835" s="70"/>
      <c r="V835" s="214"/>
      <c r="W835" s="70"/>
      <c r="X835" s="70"/>
      <c r="Y835" s="70"/>
      <c r="Z835" s="70"/>
      <c r="AA835" s="70"/>
      <c r="AB835" s="70"/>
      <c r="AC835" s="70"/>
      <c r="AD835" s="70"/>
      <c r="AE835" s="70"/>
      <c r="AF835" s="70"/>
      <c r="AG835" s="70"/>
      <c r="AH835" s="70"/>
      <c r="AI835" s="70"/>
      <c r="AJ835" s="70"/>
      <c r="AK835" s="70"/>
      <c r="AL835" s="70"/>
      <c r="AM835" s="70"/>
      <c r="AN835" s="70"/>
      <c r="AO835" s="70"/>
      <c r="AP835" s="70"/>
      <c r="AQ835" s="70"/>
      <c r="AR835" s="70"/>
      <c r="AS835" s="70"/>
      <c r="AT835" s="70"/>
      <c r="AU835" s="70"/>
      <c r="AV835" s="70"/>
      <c r="AW835" s="70"/>
      <c r="AX835" s="70"/>
      <c r="AY835" s="70"/>
      <c r="AZ835" s="70"/>
      <c r="BA835" s="70"/>
      <c r="BB835" s="70"/>
      <c r="BC835" s="70"/>
      <c r="BD835" s="70"/>
      <c r="BE835" s="70"/>
      <c r="BF835" s="70"/>
      <c r="BG835" s="70"/>
      <c r="BH835" s="70"/>
      <c r="BI835" s="70"/>
      <c r="BJ835" s="70"/>
      <c r="BK835" s="70"/>
      <c r="BL835" s="70"/>
      <c r="BM835" s="70"/>
      <c r="BN835" s="70"/>
      <c r="BO835" s="70"/>
      <c r="BP835" s="70"/>
      <c r="BQ835" s="70"/>
      <c r="BR835" s="70"/>
      <c r="BS835" s="70"/>
      <c r="BT835" s="70"/>
      <c r="BU835" s="70"/>
      <c r="BV835" s="70"/>
      <c r="BW835" s="70"/>
      <c r="BX835" s="70"/>
      <c r="BY835" s="70"/>
      <c r="BZ835" s="70"/>
      <c r="CA835" s="70"/>
      <c r="CB835" s="70"/>
      <c r="CC835" s="70"/>
      <c r="CD835" s="70"/>
      <c r="CE835" s="70"/>
      <c r="CF835" s="70"/>
      <c r="CG835" s="70"/>
      <c r="CH835" s="70"/>
      <c r="CI835" s="70"/>
      <c r="CJ835" s="70"/>
      <c r="CK835" s="70"/>
      <c r="CL835" s="70"/>
      <c r="CM835" s="70"/>
      <c r="CN835" s="70"/>
      <c r="CO835" s="70"/>
      <c r="CP835" s="70"/>
      <c r="CQ835" s="70"/>
      <c r="CR835" s="70"/>
      <c r="CS835" s="70"/>
      <c r="CT835" s="70"/>
      <c r="CU835" s="70"/>
      <c r="CV835" s="70"/>
      <c r="CW835" s="70"/>
      <c r="CX835" s="70"/>
      <c r="CY835" s="70"/>
      <c r="CZ835" s="70"/>
      <c r="DA835" s="70"/>
      <c r="DB835" s="70"/>
      <c r="DC835" s="70"/>
      <c r="DD835" s="70"/>
      <c r="DE835" s="70"/>
      <c r="DF835" s="70"/>
      <c r="DG835" s="70"/>
      <c r="DH835" s="70"/>
      <c r="DI835" s="70"/>
      <c r="DJ835" s="70"/>
      <c r="DK835" s="70"/>
      <c r="DL835" s="70"/>
      <c r="DM835" s="70"/>
      <c r="DN835" s="70"/>
      <c r="DO835" s="70"/>
      <c r="DP835" s="70"/>
      <c r="DQ835" s="70"/>
      <c r="DR835" s="70"/>
      <c r="DS835" s="70"/>
      <c r="DT835" s="70"/>
      <c r="DU835" s="70"/>
      <c r="DV835" s="70"/>
      <c r="DW835" s="70"/>
      <c r="DX835" s="70"/>
      <c r="DY835" s="70"/>
      <c r="DZ835" s="70"/>
      <c r="EA835" s="70"/>
      <c r="EB835" s="70"/>
      <c r="EC835" s="70"/>
      <c r="ED835" s="70"/>
      <c r="EE835" s="95" t="s">
        <v>450</v>
      </c>
      <c r="EF835" s="95"/>
      <c r="EG835" s="95"/>
      <c r="EH835" s="70"/>
      <c r="EI835" s="216"/>
      <c r="EJ835" s="70"/>
      <c r="EK835" s="70"/>
      <c r="EL835" s="70"/>
      <c r="EM835" s="70"/>
      <c r="EN835" s="70"/>
      <c r="EO835" s="70"/>
      <c r="EP835" s="70"/>
      <c r="EQ835" s="70"/>
      <c r="ER835" s="70"/>
      <c r="ES835" s="70"/>
      <c r="ET835" s="70"/>
      <c r="EU835" s="70"/>
      <c r="EV835" s="70"/>
      <c r="EW835" s="70"/>
      <c r="EX835" s="70"/>
      <c r="EY835" s="70"/>
      <c r="EZ835" s="70"/>
      <c r="FA835" s="70"/>
      <c r="FB835" s="70"/>
      <c r="FC835" s="70"/>
      <c r="FD835" s="70"/>
      <c r="FE835" s="70"/>
      <c r="FF835" s="70"/>
      <c r="FG835" s="70"/>
      <c r="FH835" s="70"/>
      <c r="FI835" s="70"/>
      <c r="FJ835" s="70"/>
      <c r="FK835" s="70"/>
      <c r="FL835" s="70"/>
      <c r="FM835" s="70"/>
      <c r="FN835" s="70"/>
      <c r="FO835" s="70"/>
      <c r="FP835" s="70"/>
      <c r="FQ835" s="70"/>
      <c r="FR835" s="70"/>
      <c r="FS835" s="70"/>
      <c r="FT835" s="70"/>
      <c r="FU835" s="70"/>
      <c r="FV835" s="70"/>
      <c r="FW835" s="70"/>
      <c r="FX835" s="70"/>
      <c r="FY835" s="70"/>
      <c r="FZ835" s="70"/>
      <c r="GA835" s="70"/>
      <c r="GB835" s="70"/>
      <c r="GC835" s="70"/>
      <c r="GD835" s="70"/>
      <c r="GE835" s="70"/>
      <c r="GF835" s="70"/>
      <c r="GG835" s="70"/>
      <c r="GH835" s="70"/>
      <c r="GI835" s="70"/>
      <c r="GJ835" s="70"/>
      <c r="GK835" s="70"/>
      <c r="GL835" s="70"/>
      <c r="GM835" s="70"/>
      <c r="GN835" s="70"/>
      <c r="GO835" s="70"/>
      <c r="GP835" s="70"/>
      <c r="GQ835" s="70"/>
      <c r="GR835" s="70"/>
      <c r="GS835" s="70"/>
      <c r="GT835" s="70"/>
      <c r="GU835" s="70"/>
      <c r="GV835" s="70"/>
      <c r="GW835" s="70"/>
      <c r="GX835" s="70"/>
      <c r="GY835" s="70"/>
      <c r="GZ835" s="70"/>
      <c r="HA835" s="70"/>
      <c r="HB835" s="70"/>
      <c r="HC835" s="70"/>
      <c r="HD835" s="70"/>
      <c r="HE835" s="70"/>
      <c r="HF835" s="70"/>
      <c r="HG835" s="70"/>
      <c r="HH835" s="70"/>
      <c r="HI835" s="70"/>
      <c r="HJ835" s="70"/>
      <c r="HK835" s="70"/>
      <c r="HL835" s="70"/>
      <c r="HM835" s="70"/>
      <c r="HN835" s="70"/>
      <c r="HO835" s="70"/>
      <c r="HP835" s="70"/>
      <c r="HQ835" s="70"/>
      <c r="HR835" s="70"/>
      <c r="HS835" s="70"/>
      <c r="HT835" s="70"/>
      <c r="HU835" s="70"/>
      <c r="HV835" s="70"/>
      <c r="HW835" s="70"/>
      <c r="HX835" s="70"/>
      <c r="HY835" s="70"/>
      <c r="HZ835" s="70"/>
      <c r="IA835" s="70"/>
      <c r="IB835" s="70"/>
      <c r="IC835" s="70"/>
      <c r="ID835" s="70"/>
      <c r="IE835" s="70"/>
      <c r="IF835" s="70"/>
      <c r="IG835" s="70"/>
      <c r="IH835" s="70"/>
      <c r="II835" s="70"/>
      <c r="IJ835" s="70"/>
      <c r="IK835" s="70"/>
      <c r="IL835" s="70"/>
      <c r="IM835" s="70"/>
      <c r="IN835" s="70"/>
      <c r="IO835" s="70"/>
      <c r="IP835" s="70"/>
      <c r="IQ835" s="70"/>
    </row>
    <row r="836" spans="18:251" ht="16.5" hidden="1" customHeight="1">
      <c r="R836" s="95" t="s">
        <v>450</v>
      </c>
      <c r="S836" s="95"/>
      <c r="T836" s="95"/>
      <c r="U836" s="70"/>
      <c r="V836" s="214"/>
      <c r="W836" s="70"/>
      <c r="X836" s="70"/>
      <c r="Y836" s="70"/>
      <c r="Z836" s="70"/>
      <c r="AA836" s="70"/>
      <c r="AB836" s="70"/>
      <c r="AC836" s="70"/>
      <c r="AD836" s="70"/>
      <c r="AE836" s="70"/>
      <c r="AF836" s="70"/>
      <c r="AG836" s="70"/>
      <c r="AH836" s="70"/>
      <c r="AI836" s="70"/>
      <c r="AJ836" s="70"/>
      <c r="AK836" s="70"/>
      <c r="AL836" s="70"/>
      <c r="AM836" s="70"/>
      <c r="AN836" s="70"/>
      <c r="AO836" s="70"/>
      <c r="AP836" s="70"/>
      <c r="AQ836" s="70"/>
      <c r="AR836" s="70"/>
      <c r="AS836" s="70"/>
      <c r="AT836" s="70"/>
      <c r="AU836" s="70"/>
      <c r="AV836" s="70"/>
      <c r="AW836" s="70"/>
      <c r="AX836" s="70"/>
      <c r="AY836" s="70"/>
      <c r="AZ836" s="70"/>
      <c r="BA836" s="70"/>
      <c r="BB836" s="70"/>
      <c r="BC836" s="70"/>
      <c r="BD836" s="70"/>
      <c r="BE836" s="70"/>
      <c r="BF836" s="70"/>
      <c r="BG836" s="70"/>
      <c r="BH836" s="70"/>
      <c r="BI836" s="70"/>
      <c r="BJ836" s="70"/>
      <c r="BK836" s="70"/>
      <c r="BL836" s="70"/>
      <c r="BM836" s="70"/>
      <c r="BN836" s="70"/>
      <c r="BO836" s="70"/>
      <c r="BP836" s="70"/>
      <c r="BQ836" s="70"/>
      <c r="BR836" s="70"/>
      <c r="BS836" s="70"/>
      <c r="BT836" s="70"/>
      <c r="BU836" s="70"/>
      <c r="BV836" s="70"/>
      <c r="BW836" s="70"/>
      <c r="BX836" s="70"/>
      <c r="BY836" s="70"/>
      <c r="BZ836" s="70"/>
      <c r="CA836" s="70"/>
      <c r="CB836" s="70"/>
      <c r="CC836" s="70"/>
      <c r="CD836" s="70"/>
      <c r="CE836" s="70"/>
      <c r="CF836" s="70"/>
      <c r="CG836" s="70"/>
      <c r="CH836" s="70"/>
      <c r="CI836" s="70"/>
      <c r="CJ836" s="70"/>
      <c r="CK836" s="70"/>
      <c r="CL836" s="70"/>
      <c r="CM836" s="70"/>
      <c r="CN836" s="70"/>
      <c r="CO836" s="70"/>
      <c r="CP836" s="70"/>
      <c r="CQ836" s="70"/>
      <c r="CR836" s="70"/>
      <c r="CS836" s="70"/>
      <c r="CT836" s="70"/>
      <c r="CU836" s="70"/>
      <c r="CV836" s="70"/>
      <c r="CW836" s="70"/>
      <c r="CX836" s="70"/>
      <c r="CY836" s="70"/>
      <c r="CZ836" s="70"/>
      <c r="DA836" s="70"/>
      <c r="DB836" s="70"/>
      <c r="DC836" s="70"/>
      <c r="DD836" s="70"/>
      <c r="DE836" s="70"/>
      <c r="DF836" s="70"/>
      <c r="DG836" s="70"/>
      <c r="DH836" s="70"/>
      <c r="DI836" s="70"/>
      <c r="DJ836" s="70"/>
      <c r="DK836" s="70"/>
      <c r="DL836" s="70"/>
      <c r="DM836" s="70"/>
      <c r="DN836" s="70"/>
      <c r="DO836" s="70"/>
      <c r="DP836" s="70"/>
      <c r="DQ836" s="70"/>
      <c r="DR836" s="70"/>
      <c r="DS836" s="70"/>
      <c r="DT836" s="70"/>
      <c r="DU836" s="70"/>
      <c r="DV836" s="70"/>
      <c r="DW836" s="70"/>
      <c r="DX836" s="70"/>
      <c r="DY836" s="70"/>
      <c r="DZ836" s="70"/>
      <c r="EA836" s="70"/>
      <c r="EB836" s="70"/>
      <c r="EC836" s="70"/>
      <c r="ED836" s="70"/>
      <c r="EE836" s="95" t="s">
        <v>450</v>
      </c>
      <c r="EF836" s="95"/>
      <c r="EG836" s="95"/>
      <c r="EH836" s="70"/>
      <c r="EI836" s="216"/>
      <c r="EJ836" s="70"/>
      <c r="EK836" s="70"/>
      <c r="EL836" s="70"/>
      <c r="EM836" s="70"/>
      <c r="EN836" s="70"/>
      <c r="EO836" s="70"/>
      <c r="EP836" s="70"/>
      <c r="EQ836" s="70"/>
      <c r="ER836" s="70"/>
      <c r="ES836" s="70"/>
      <c r="ET836" s="70"/>
      <c r="EU836" s="70"/>
      <c r="EV836" s="70"/>
      <c r="EW836" s="70"/>
      <c r="EX836" s="70"/>
      <c r="EY836" s="70"/>
      <c r="EZ836" s="70"/>
      <c r="FA836" s="70"/>
      <c r="FB836" s="70"/>
      <c r="FC836" s="70"/>
      <c r="FD836" s="70"/>
      <c r="FE836" s="70"/>
      <c r="FF836" s="70"/>
      <c r="FG836" s="70"/>
      <c r="FH836" s="70"/>
      <c r="FI836" s="70"/>
      <c r="FJ836" s="70"/>
      <c r="FK836" s="70"/>
      <c r="FL836" s="70"/>
      <c r="FM836" s="70"/>
      <c r="FN836" s="70"/>
      <c r="FO836" s="70"/>
      <c r="FP836" s="70"/>
      <c r="FQ836" s="70"/>
      <c r="FR836" s="70"/>
      <c r="FS836" s="70"/>
      <c r="FT836" s="70"/>
      <c r="FU836" s="70"/>
      <c r="FV836" s="70"/>
      <c r="FW836" s="70"/>
      <c r="FX836" s="70"/>
      <c r="FY836" s="70"/>
      <c r="FZ836" s="70"/>
      <c r="GA836" s="70"/>
      <c r="GB836" s="70"/>
      <c r="GC836" s="70"/>
      <c r="GD836" s="70"/>
      <c r="GE836" s="70"/>
      <c r="GF836" s="70"/>
      <c r="GG836" s="70"/>
      <c r="GH836" s="70"/>
      <c r="GI836" s="70"/>
      <c r="GJ836" s="70"/>
      <c r="GK836" s="70"/>
      <c r="GL836" s="70"/>
      <c r="GM836" s="70"/>
      <c r="GN836" s="70"/>
      <c r="GO836" s="70"/>
      <c r="GP836" s="70"/>
      <c r="GQ836" s="70"/>
      <c r="GR836" s="70"/>
      <c r="GS836" s="70"/>
      <c r="GT836" s="70"/>
      <c r="GU836" s="70"/>
      <c r="GV836" s="70"/>
      <c r="GW836" s="70"/>
      <c r="GX836" s="70"/>
      <c r="GY836" s="70"/>
      <c r="GZ836" s="70"/>
      <c r="HA836" s="70"/>
      <c r="HB836" s="70"/>
      <c r="HC836" s="70"/>
      <c r="HD836" s="70"/>
      <c r="HE836" s="70"/>
      <c r="HF836" s="70"/>
      <c r="HG836" s="70"/>
      <c r="HH836" s="70"/>
      <c r="HI836" s="70"/>
      <c r="HJ836" s="70"/>
      <c r="HK836" s="70"/>
      <c r="HL836" s="70"/>
      <c r="HM836" s="70"/>
      <c r="HN836" s="70"/>
      <c r="HO836" s="70"/>
      <c r="HP836" s="70"/>
      <c r="HQ836" s="70"/>
      <c r="HR836" s="70"/>
      <c r="HS836" s="70"/>
      <c r="HT836" s="70"/>
      <c r="HU836" s="70"/>
      <c r="HV836" s="70"/>
      <c r="HW836" s="70"/>
      <c r="HX836" s="70"/>
      <c r="HY836" s="70"/>
      <c r="HZ836" s="70"/>
      <c r="IA836" s="70"/>
      <c r="IB836" s="70"/>
      <c r="IC836" s="70"/>
      <c r="ID836" s="70"/>
      <c r="IE836" s="70"/>
      <c r="IF836" s="70"/>
      <c r="IG836" s="70"/>
      <c r="IH836" s="70"/>
      <c r="II836" s="70"/>
      <c r="IJ836" s="70"/>
      <c r="IK836" s="70"/>
      <c r="IL836" s="70"/>
      <c r="IM836" s="70"/>
      <c r="IN836" s="70"/>
      <c r="IO836" s="70"/>
      <c r="IP836" s="70"/>
      <c r="IQ836" s="70"/>
    </row>
    <row r="837" spans="18:251" ht="16.5" hidden="1" customHeight="1">
      <c r="R837" s="95" t="s">
        <v>450</v>
      </c>
      <c r="S837" s="95"/>
      <c r="T837" s="95"/>
      <c r="U837" s="70"/>
      <c r="V837" s="214"/>
      <c r="W837" s="70"/>
      <c r="X837" s="70"/>
      <c r="Y837" s="70"/>
      <c r="Z837" s="70"/>
      <c r="AA837" s="70"/>
      <c r="AB837" s="70"/>
      <c r="AC837" s="70"/>
      <c r="AD837" s="70"/>
      <c r="AE837" s="70"/>
      <c r="AF837" s="70"/>
      <c r="AG837" s="70"/>
      <c r="AH837" s="70"/>
      <c r="AI837" s="70"/>
      <c r="AJ837" s="70"/>
      <c r="AK837" s="70"/>
      <c r="AL837" s="70"/>
      <c r="AM837" s="70"/>
      <c r="AN837" s="70"/>
      <c r="AO837" s="70"/>
      <c r="AP837" s="70"/>
      <c r="AQ837" s="70"/>
      <c r="AR837" s="70"/>
      <c r="AS837" s="70"/>
      <c r="AT837" s="70"/>
      <c r="AU837" s="70"/>
      <c r="AV837" s="70"/>
      <c r="AW837" s="70"/>
      <c r="AX837" s="70"/>
      <c r="AY837" s="70"/>
      <c r="AZ837" s="70"/>
      <c r="BA837" s="70"/>
      <c r="BB837" s="70"/>
      <c r="BC837" s="70"/>
      <c r="BD837" s="70"/>
      <c r="BE837" s="70"/>
      <c r="BF837" s="70"/>
      <c r="BG837" s="70"/>
      <c r="BH837" s="70"/>
      <c r="BI837" s="70"/>
      <c r="BJ837" s="70"/>
      <c r="BK837" s="70"/>
      <c r="BL837" s="70"/>
      <c r="BM837" s="70"/>
      <c r="BN837" s="70"/>
      <c r="BO837" s="70"/>
      <c r="BP837" s="70"/>
      <c r="BQ837" s="70"/>
      <c r="BR837" s="70"/>
      <c r="BS837" s="70"/>
      <c r="BT837" s="70"/>
      <c r="BU837" s="70"/>
      <c r="BV837" s="70"/>
      <c r="BW837" s="70"/>
      <c r="BX837" s="70"/>
      <c r="BY837" s="70"/>
      <c r="BZ837" s="70"/>
      <c r="CA837" s="70"/>
      <c r="CB837" s="70"/>
      <c r="CC837" s="70"/>
      <c r="CD837" s="70"/>
      <c r="CE837" s="70"/>
      <c r="CF837" s="70"/>
      <c r="CG837" s="70"/>
      <c r="CH837" s="70"/>
      <c r="CI837" s="70"/>
      <c r="CJ837" s="70"/>
      <c r="CK837" s="70"/>
      <c r="CL837" s="70"/>
      <c r="CM837" s="70"/>
      <c r="CN837" s="70"/>
      <c r="CO837" s="70"/>
      <c r="CP837" s="70"/>
      <c r="CQ837" s="70"/>
      <c r="CR837" s="70"/>
      <c r="CS837" s="70"/>
      <c r="CT837" s="70"/>
      <c r="CU837" s="70"/>
      <c r="CV837" s="70"/>
      <c r="CW837" s="70"/>
      <c r="CX837" s="70"/>
      <c r="CY837" s="70"/>
      <c r="CZ837" s="70"/>
      <c r="DA837" s="70"/>
      <c r="DB837" s="70"/>
      <c r="DC837" s="70"/>
      <c r="DD837" s="70"/>
      <c r="DE837" s="70"/>
      <c r="DF837" s="70"/>
      <c r="DG837" s="70"/>
      <c r="DH837" s="70"/>
      <c r="DI837" s="70"/>
      <c r="DJ837" s="70"/>
      <c r="DK837" s="70"/>
      <c r="DL837" s="70"/>
      <c r="DM837" s="70"/>
      <c r="DN837" s="70"/>
      <c r="DO837" s="70"/>
      <c r="DP837" s="70"/>
      <c r="DQ837" s="70"/>
      <c r="DR837" s="70"/>
      <c r="DS837" s="70"/>
      <c r="DT837" s="70"/>
      <c r="DU837" s="70"/>
      <c r="DV837" s="70"/>
      <c r="DW837" s="70"/>
      <c r="DX837" s="70"/>
      <c r="DY837" s="70"/>
      <c r="DZ837" s="70"/>
      <c r="EA837" s="70"/>
      <c r="EB837" s="70"/>
      <c r="EC837" s="70"/>
      <c r="ED837" s="70"/>
      <c r="EE837" s="95" t="s">
        <v>450</v>
      </c>
      <c r="EF837" s="95"/>
      <c r="EG837" s="95"/>
      <c r="EH837" s="70"/>
      <c r="EI837" s="216"/>
      <c r="EJ837" s="70"/>
      <c r="EK837" s="70"/>
      <c r="EL837" s="70"/>
      <c r="EM837" s="70"/>
      <c r="EN837" s="70"/>
      <c r="EO837" s="70"/>
      <c r="EP837" s="70"/>
      <c r="EQ837" s="70"/>
      <c r="ER837" s="70"/>
      <c r="ES837" s="70"/>
      <c r="ET837" s="70"/>
      <c r="EU837" s="70"/>
      <c r="EV837" s="70"/>
      <c r="EW837" s="70"/>
      <c r="EX837" s="70"/>
      <c r="EY837" s="70"/>
      <c r="EZ837" s="70"/>
      <c r="FA837" s="70"/>
      <c r="FB837" s="70"/>
      <c r="FC837" s="70"/>
      <c r="FD837" s="70"/>
      <c r="FE837" s="70"/>
      <c r="FF837" s="70"/>
      <c r="FG837" s="70"/>
      <c r="FH837" s="70"/>
      <c r="FI837" s="70"/>
      <c r="FJ837" s="70"/>
      <c r="FK837" s="70"/>
      <c r="FL837" s="70"/>
      <c r="FM837" s="70"/>
      <c r="FN837" s="70"/>
      <c r="FO837" s="70"/>
      <c r="FP837" s="70"/>
      <c r="FQ837" s="70"/>
      <c r="FR837" s="70"/>
      <c r="FS837" s="70"/>
      <c r="FT837" s="70"/>
      <c r="FU837" s="70"/>
      <c r="FV837" s="70"/>
      <c r="FW837" s="70"/>
      <c r="FX837" s="70"/>
      <c r="FY837" s="70"/>
      <c r="FZ837" s="70"/>
      <c r="GA837" s="70"/>
      <c r="GB837" s="70"/>
      <c r="GC837" s="70"/>
      <c r="GD837" s="70"/>
      <c r="GE837" s="70"/>
      <c r="GF837" s="70"/>
      <c r="GG837" s="70"/>
      <c r="GH837" s="70"/>
      <c r="GI837" s="70"/>
      <c r="GJ837" s="70"/>
      <c r="GK837" s="70"/>
      <c r="GL837" s="70"/>
      <c r="GM837" s="70"/>
      <c r="GN837" s="70"/>
      <c r="GO837" s="70"/>
      <c r="GP837" s="70"/>
      <c r="GQ837" s="70"/>
      <c r="GR837" s="70"/>
      <c r="GS837" s="70"/>
      <c r="GT837" s="70"/>
      <c r="GU837" s="70"/>
      <c r="GV837" s="70"/>
      <c r="GW837" s="70"/>
      <c r="GX837" s="70"/>
      <c r="GY837" s="70"/>
      <c r="GZ837" s="70"/>
      <c r="HA837" s="70"/>
      <c r="HB837" s="70"/>
      <c r="HC837" s="70"/>
      <c r="HD837" s="70"/>
      <c r="HE837" s="70"/>
      <c r="HF837" s="70"/>
      <c r="HG837" s="70"/>
      <c r="HH837" s="70"/>
      <c r="HI837" s="70"/>
      <c r="HJ837" s="70"/>
      <c r="HK837" s="70"/>
      <c r="HL837" s="70"/>
      <c r="HM837" s="70"/>
      <c r="HN837" s="70"/>
      <c r="HO837" s="70"/>
      <c r="HP837" s="70"/>
      <c r="HQ837" s="70"/>
      <c r="HR837" s="70"/>
      <c r="HS837" s="70"/>
      <c r="HT837" s="70"/>
      <c r="HU837" s="70"/>
      <c r="HV837" s="70"/>
      <c r="HW837" s="70"/>
      <c r="HX837" s="70"/>
      <c r="HY837" s="70"/>
      <c r="HZ837" s="70"/>
      <c r="IA837" s="70"/>
      <c r="IB837" s="70"/>
      <c r="IC837" s="70"/>
      <c r="ID837" s="70"/>
      <c r="IE837" s="70"/>
      <c r="IF837" s="70"/>
      <c r="IG837" s="70"/>
      <c r="IH837" s="70"/>
      <c r="II837" s="70"/>
      <c r="IJ837" s="70"/>
      <c r="IK837" s="70"/>
      <c r="IL837" s="70"/>
      <c r="IM837" s="70"/>
      <c r="IN837" s="70"/>
      <c r="IO837" s="70"/>
      <c r="IP837" s="70"/>
      <c r="IQ837" s="70"/>
    </row>
    <row r="838" spans="18:251" ht="16.5" hidden="1" customHeight="1">
      <c r="R838" s="95" t="s">
        <v>450</v>
      </c>
      <c r="S838" s="95"/>
      <c r="T838" s="95"/>
      <c r="U838" s="70"/>
      <c r="V838" s="214"/>
      <c r="W838" s="70"/>
      <c r="X838" s="70"/>
      <c r="Y838" s="70"/>
      <c r="Z838" s="70"/>
      <c r="AA838" s="70"/>
      <c r="AB838" s="70"/>
      <c r="AC838" s="70"/>
      <c r="AD838" s="70"/>
      <c r="AE838" s="70"/>
      <c r="AF838" s="70"/>
      <c r="AG838" s="70"/>
      <c r="AH838" s="70"/>
      <c r="AI838" s="70"/>
      <c r="AJ838" s="70"/>
      <c r="AK838" s="70"/>
      <c r="AL838" s="70"/>
      <c r="AM838" s="70"/>
      <c r="AN838" s="70"/>
      <c r="AO838" s="70"/>
      <c r="AP838" s="70"/>
      <c r="AQ838" s="70"/>
      <c r="AR838" s="70"/>
      <c r="AS838" s="70"/>
      <c r="AT838" s="70"/>
      <c r="AU838" s="70"/>
      <c r="AV838" s="70"/>
      <c r="AW838" s="70"/>
      <c r="AX838" s="70"/>
      <c r="AY838" s="70"/>
      <c r="AZ838" s="70"/>
      <c r="BA838" s="70"/>
      <c r="BB838" s="70"/>
      <c r="BC838" s="70"/>
      <c r="BD838" s="70"/>
      <c r="BE838" s="70"/>
      <c r="BF838" s="70"/>
      <c r="BG838" s="70"/>
      <c r="BH838" s="70"/>
      <c r="BI838" s="70"/>
      <c r="BJ838" s="70"/>
      <c r="BK838" s="70"/>
      <c r="BL838" s="70"/>
      <c r="BM838" s="70"/>
      <c r="BN838" s="70"/>
      <c r="BO838" s="70"/>
      <c r="BP838" s="70"/>
      <c r="BQ838" s="70"/>
      <c r="BR838" s="70"/>
      <c r="BS838" s="70"/>
      <c r="BT838" s="70"/>
      <c r="BU838" s="70"/>
      <c r="BV838" s="70"/>
      <c r="BW838" s="70"/>
      <c r="BX838" s="70"/>
      <c r="BY838" s="70"/>
      <c r="BZ838" s="70"/>
      <c r="CA838" s="70"/>
      <c r="CB838" s="70"/>
      <c r="CC838" s="70"/>
      <c r="CD838" s="70"/>
      <c r="CE838" s="70"/>
      <c r="CF838" s="70"/>
      <c r="CG838" s="70"/>
      <c r="CH838" s="70"/>
      <c r="CI838" s="70"/>
      <c r="CJ838" s="70"/>
      <c r="CK838" s="70"/>
      <c r="CL838" s="70"/>
      <c r="CM838" s="70"/>
      <c r="CN838" s="70"/>
      <c r="CO838" s="70"/>
      <c r="CP838" s="70"/>
      <c r="CQ838" s="70"/>
      <c r="CR838" s="70"/>
      <c r="CS838" s="70"/>
      <c r="CT838" s="70"/>
      <c r="CU838" s="70"/>
      <c r="CV838" s="70"/>
      <c r="CW838" s="70"/>
      <c r="CX838" s="70"/>
      <c r="CY838" s="70"/>
      <c r="CZ838" s="70"/>
      <c r="DA838" s="70"/>
      <c r="DB838" s="70"/>
      <c r="DC838" s="70"/>
      <c r="DD838" s="70"/>
      <c r="DE838" s="70"/>
      <c r="DF838" s="70"/>
      <c r="DG838" s="70"/>
      <c r="DH838" s="70"/>
      <c r="DI838" s="70"/>
      <c r="DJ838" s="70"/>
      <c r="DK838" s="70"/>
      <c r="DL838" s="70"/>
      <c r="DM838" s="70"/>
      <c r="DN838" s="70"/>
      <c r="DO838" s="70"/>
      <c r="DP838" s="70"/>
      <c r="DQ838" s="70"/>
      <c r="DR838" s="70"/>
      <c r="DS838" s="70"/>
      <c r="DT838" s="70"/>
      <c r="DU838" s="70"/>
      <c r="DV838" s="70"/>
      <c r="DW838" s="70"/>
      <c r="DX838" s="70"/>
      <c r="DY838" s="70"/>
      <c r="DZ838" s="70"/>
      <c r="EA838" s="70"/>
      <c r="EB838" s="70"/>
      <c r="EC838" s="70"/>
      <c r="ED838" s="70"/>
      <c r="EE838" s="95" t="s">
        <v>450</v>
      </c>
      <c r="EF838" s="95"/>
      <c r="EG838" s="95"/>
      <c r="EH838" s="70"/>
      <c r="EI838" s="216"/>
      <c r="EJ838" s="70"/>
      <c r="EK838" s="70"/>
      <c r="EL838" s="70"/>
      <c r="EM838" s="70"/>
      <c r="EN838" s="70"/>
      <c r="EO838" s="70"/>
      <c r="EP838" s="70"/>
      <c r="EQ838" s="70"/>
      <c r="ER838" s="70"/>
      <c r="ES838" s="70"/>
      <c r="ET838" s="70"/>
      <c r="EU838" s="70"/>
      <c r="EV838" s="70"/>
      <c r="EW838" s="70"/>
      <c r="EX838" s="70"/>
      <c r="EY838" s="70"/>
      <c r="EZ838" s="70"/>
      <c r="FA838" s="70"/>
      <c r="FB838" s="70"/>
      <c r="FC838" s="70"/>
      <c r="FD838" s="70"/>
      <c r="FE838" s="70"/>
      <c r="FF838" s="70"/>
      <c r="FG838" s="70"/>
      <c r="FH838" s="70"/>
      <c r="FI838" s="70"/>
      <c r="FJ838" s="70"/>
      <c r="FK838" s="70"/>
      <c r="FL838" s="70"/>
      <c r="FM838" s="70"/>
      <c r="FN838" s="70"/>
      <c r="FO838" s="70"/>
      <c r="FP838" s="70"/>
      <c r="FQ838" s="70"/>
      <c r="FR838" s="70"/>
      <c r="FS838" s="70"/>
      <c r="FT838" s="70"/>
      <c r="FU838" s="70"/>
      <c r="FV838" s="70"/>
      <c r="FW838" s="70"/>
      <c r="FX838" s="70"/>
      <c r="FY838" s="70"/>
      <c r="FZ838" s="70"/>
      <c r="GA838" s="70"/>
      <c r="GB838" s="70"/>
      <c r="GC838" s="70"/>
      <c r="GD838" s="70"/>
      <c r="GE838" s="70"/>
      <c r="GF838" s="70"/>
      <c r="GG838" s="70"/>
      <c r="GH838" s="70"/>
      <c r="GI838" s="70"/>
      <c r="GJ838" s="70"/>
      <c r="GK838" s="70"/>
      <c r="GL838" s="70"/>
      <c r="GM838" s="70"/>
      <c r="GN838" s="70"/>
      <c r="GO838" s="70"/>
      <c r="GP838" s="70"/>
      <c r="GQ838" s="70"/>
      <c r="GR838" s="70"/>
      <c r="GS838" s="70"/>
      <c r="GT838" s="70"/>
      <c r="GU838" s="70"/>
      <c r="GV838" s="70"/>
      <c r="GW838" s="70"/>
      <c r="GX838" s="70"/>
      <c r="GY838" s="70"/>
      <c r="GZ838" s="70"/>
      <c r="HA838" s="70"/>
      <c r="HB838" s="70"/>
      <c r="HC838" s="70"/>
      <c r="HD838" s="70"/>
      <c r="HE838" s="70"/>
      <c r="HF838" s="70"/>
      <c r="HG838" s="70"/>
      <c r="HH838" s="70"/>
      <c r="HI838" s="70"/>
      <c r="HJ838" s="70"/>
      <c r="HK838" s="70"/>
      <c r="HL838" s="70"/>
      <c r="HM838" s="70"/>
      <c r="HN838" s="70"/>
      <c r="HO838" s="70"/>
      <c r="HP838" s="70"/>
      <c r="HQ838" s="70"/>
      <c r="HR838" s="70"/>
      <c r="HS838" s="70"/>
      <c r="HT838" s="70"/>
      <c r="HU838" s="70"/>
      <c r="HV838" s="70"/>
      <c r="HW838" s="70"/>
      <c r="HX838" s="70"/>
      <c r="HY838" s="70"/>
      <c r="HZ838" s="70"/>
      <c r="IA838" s="70"/>
      <c r="IB838" s="70"/>
      <c r="IC838" s="70"/>
      <c r="ID838" s="70"/>
      <c r="IE838" s="70"/>
      <c r="IF838" s="70"/>
      <c r="IG838" s="70"/>
      <c r="IH838" s="70"/>
      <c r="II838" s="70"/>
      <c r="IJ838" s="70"/>
      <c r="IK838" s="70"/>
      <c r="IL838" s="70"/>
      <c r="IM838" s="70"/>
      <c r="IN838" s="70"/>
      <c r="IO838" s="70"/>
      <c r="IP838" s="70"/>
      <c r="IQ838" s="70"/>
    </row>
    <row r="839" spans="18:251" ht="16.5" hidden="1" customHeight="1">
      <c r="R839" s="95" t="s">
        <v>450</v>
      </c>
      <c r="S839" s="95"/>
      <c r="T839" s="95"/>
      <c r="U839" s="70"/>
      <c r="V839" s="214"/>
      <c r="W839" s="70"/>
      <c r="X839" s="70"/>
      <c r="Y839" s="70"/>
      <c r="Z839" s="70"/>
      <c r="AA839" s="70"/>
      <c r="AB839" s="70"/>
      <c r="AC839" s="70"/>
      <c r="AD839" s="70"/>
      <c r="AE839" s="70"/>
      <c r="AF839" s="70"/>
      <c r="AG839" s="70"/>
      <c r="AH839" s="70"/>
      <c r="AI839" s="70"/>
      <c r="AJ839" s="70"/>
      <c r="AK839" s="70"/>
      <c r="AL839" s="70"/>
      <c r="AM839" s="70"/>
      <c r="AN839" s="70"/>
      <c r="AO839" s="70"/>
      <c r="AP839" s="70"/>
      <c r="AQ839" s="70"/>
      <c r="AR839" s="70"/>
      <c r="AS839" s="70"/>
      <c r="AT839" s="70"/>
      <c r="AU839" s="70"/>
      <c r="AV839" s="70"/>
      <c r="AW839" s="70"/>
      <c r="AX839" s="70"/>
      <c r="AY839" s="70"/>
      <c r="AZ839" s="70"/>
      <c r="BA839" s="70"/>
      <c r="BB839" s="70"/>
      <c r="BC839" s="70"/>
      <c r="BD839" s="70"/>
      <c r="BE839" s="70"/>
      <c r="BF839" s="70"/>
      <c r="BG839" s="70"/>
      <c r="BH839" s="70"/>
      <c r="BI839" s="70"/>
      <c r="BJ839" s="70"/>
      <c r="BK839" s="70"/>
      <c r="BL839" s="70"/>
      <c r="BM839" s="70"/>
      <c r="BN839" s="70"/>
      <c r="BO839" s="70"/>
      <c r="BP839" s="70"/>
      <c r="BQ839" s="70"/>
      <c r="BR839" s="70"/>
      <c r="BS839" s="70"/>
      <c r="BT839" s="70"/>
      <c r="BU839" s="70"/>
      <c r="BV839" s="70"/>
      <c r="BW839" s="70"/>
      <c r="BX839" s="70"/>
      <c r="BY839" s="70"/>
      <c r="BZ839" s="70"/>
      <c r="CA839" s="70"/>
      <c r="CB839" s="70"/>
      <c r="CC839" s="70"/>
      <c r="CD839" s="70"/>
      <c r="CE839" s="70"/>
      <c r="CF839" s="70"/>
      <c r="CG839" s="70"/>
      <c r="CH839" s="70"/>
      <c r="CI839" s="70"/>
      <c r="CJ839" s="70"/>
      <c r="CK839" s="70"/>
      <c r="CL839" s="70"/>
      <c r="CM839" s="70"/>
      <c r="CN839" s="70"/>
      <c r="CO839" s="70"/>
      <c r="CP839" s="70"/>
      <c r="CQ839" s="70"/>
      <c r="CR839" s="70"/>
      <c r="CS839" s="70"/>
      <c r="CT839" s="70"/>
      <c r="CU839" s="70"/>
      <c r="CV839" s="70"/>
      <c r="CW839" s="70"/>
      <c r="CX839" s="70"/>
      <c r="CY839" s="70"/>
      <c r="CZ839" s="70"/>
      <c r="DA839" s="70"/>
      <c r="DB839" s="70"/>
      <c r="DC839" s="70"/>
      <c r="DD839" s="70"/>
      <c r="DE839" s="70"/>
      <c r="DF839" s="70"/>
      <c r="DG839" s="70"/>
      <c r="DH839" s="70"/>
      <c r="DI839" s="70"/>
      <c r="DJ839" s="70"/>
      <c r="DK839" s="70"/>
      <c r="DL839" s="70"/>
      <c r="DM839" s="70"/>
      <c r="DN839" s="70"/>
      <c r="DO839" s="70"/>
      <c r="DP839" s="70"/>
      <c r="DQ839" s="70"/>
      <c r="DR839" s="70"/>
      <c r="DS839" s="70"/>
      <c r="DT839" s="70"/>
      <c r="DU839" s="70"/>
      <c r="DV839" s="70"/>
      <c r="DW839" s="70"/>
      <c r="DX839" s="70"/>
      <c r="DY839" s="70"/>
      <c r="DZ839" s="70"/>
      <c r="EA839" s="70"/>
      <c r="EB839" s="70"/>
      <c r="EC839" s="70"/>
      <c r="ED839" s="70"/>
      <c r="EE839" s="95" t="s">
        <v>450</v>
      </c>
      <c r="EF839" s="95"/>
      <c r="EG839" s="95"/>
      <c r="EH839" s="70"/>
      <c r="EI839" s="216"/>
      <c r="EJ839" s="70"/>
      <c r="EK839" s="70"/>
      <c r="EL839" s="70"/>
      <c r="EM839" s="70"/>
      <c r="EN839" s="70"/>
      <c r="EO839" s="70"/>
      <c r="EP839" s="70"/>
      <c r="EQ839" s="70"/>
      <c r="ER839" s="70"/>
      <c r="ES839" s="70"/>
      <c r="ET839" s="70"/>
      <c r="EU839" s="70"/>
      <c r="EV839" s="70"/>
      <c r="EW839" s="70"/>
      <c r="EX839" s="70"/>
      <c r="EY839" s="70"/>
      <c r="EZ839" s="70"/>
      <c r="FA839" s="70"/>
      <c r="FB839" s="70"/>
      <c r="FC839" s="70"/>
      <c r="FD839" s="70"/>
      <c r="FE839" s="70"/>
      <c r="FF839" s="70"/>
      <c r="FG839" s="70"/>
      <c r="FH839" s="70"/>
      <c r="FI839" s="70"/>
      <c r="FJ839" s="70"/>
      <c r="FK839" s="70"/>
      <c r="FL839" s="70"/>
      <c r="FM839" s="70"/>
      <c r="FN839" s="70"/>
      <c r="FO839" s="70"/>
      <c r="FP839" s="70"/>
      <c r="FQ839" s="70"/>
      <c r="FR839" s="70"/>
      <c r="FS839" s="70"/>
      <c r="FT839" s="70"/>
      <c r="FU839" s="70"/>
      <c r="FV839" s="70"/>
      <c r="FW839" s="70"/>
      <c r="FX839" s="70"/>
      <c r="FY839" s="70"/>
      <c r="FZ839" s="70"/>
      <c r="GA839" s="70"/>
      <c r="GB839" s="70"/>
      <c r="GC839" s="70"/>
      <c r="GD839" s="70"/>
      <c r="GE839" s="70"/>
      <c r="GF839" s="70"/>
      <c r="GG839" s="70"/>
      <c r="GH839" s="70"/>
      <c r="GI839" s="70"/>
      <c r="GJ839" s="70"/>
      <c r="GK839" s="70"/>
      <c r="GL839" s="70"/>
      <c r="GM839" s="70"/>
      <c r="GN839" s="70"/>
      <c r="GO839" s="70"/>
      <c r="GP839" s="70"/>
      <c r="GQ839" s="70"/>
      <c r="GR839" s="70"/>
      <c r="GS839" s="70"/>
      <c r="GT839" s="70"/>
      <c r="GU839" s="70"/>
      <c r="GV839" s="70"/>
      <c r="GW839" s="70"/>
      <c r="GX839" s="70"/>
      <c r="GY839" s="70"/>
      <c r="GZ839" s="70"/>
      <c r="HA839" s="70"/>
      <c r="HB839" s="70"/>
      <c r="HC839" s="70"/>
      <c r="HD839" s="70"/>
      <c r="HE839" s="70"/>
      <c r="HF839" s="70"/>
      <c r="HG839" s="70"/>
      <c r="HH839" s="70"/>
      <c r="HI839" s="70"/>
      <c r="HJ839" s="70"/>
      <c r="HK839" s="70"/>
      <c r="HL839" s="70"/>
      <c r="HM839" s="70"/>
      <c r="HN839" s="70"/>
      <c r="HO839" s="70"/>
      <c r="HP839" s="70"/>
      <c r="HQ839" s="70"/>
      <c r="HR839" s="70"/>
      <c r="HS839" s="70"/>
      <c r="HT839" s="70"/>
      <c r="HU839" s="70"/>
      <c r="HV839" s="70"/>
      <c r="HW839" s="70"/>
      <c r="HX839" s="70"/>
      <c r="HY839" s="70"/>
      <c r="HZ839" s="70"/>
      <c r="IA839" s="70"/>
      <c r="IB839" s="70"/>
      <c r="IC839" s="70"/>
      <c r="ID839" s="70"/>
      <c r="IE839" s="70"/>
      <c r="IF839" s="70"/>
      <c r="IG839" s="70"/>
      <c r="IH839" s="70"/>
      <c r="II839" s="70"/>
      <c r="IJ839" s="70"/>
      <c r="IK839" s="70"/>
      <c r="IL839" s="70"/>
      <c r="IM839" s="70"/>
      <c r="IN839" s="70"/>
      <c r="IO839" s="70"/>
      <c r="IP839" s="70"/>
      <c r="IQ839" s="70"/>
    </row>
    <row r="840" spans="18:251" ht="16.5" hidden="1" customHeight="1">
      <c r="R840" s="95" t="s">
        <v>450</v>
      </c>
      <c r="S840" s="95"/>
      <c r="T840" s="95"/>
      <c r="U840" s="70"/>
      <c r="V840" s="214"/>
      <c r="W840" s="70"/>
      <c r="X840" s="70"/>
      <c r="Y840" s="70"/>
      <c r="Z840" s="70"/>
      <c r="AA840" s="70"/>
      <c r="AB840" s="70"/>
      <c r="AC840" s="70"/>
      <c r="AD840" s="70"/>
      <c r="AE840" s="70"/>
      <c r="AF840" s="70"/>
      <c r="AG840" s="70"/>
      <c r="AH840" s="70"/>
      <c r="AI840" s="70"/>
      <c r="AJ840" s="70"/>
      <c r="AK840" s="70"/>
      <c r="AL840" s="70"/>
      <c r="AM840" s="70"/>
      <c r="AN840" s="70"/>
      <c r="AO840" s="70"/>
      <c r="AP840" s="70"/>
      <c r="AQ840" s="70"/>
      <c r="AR840" s="70"/>
      <c r="AS840" s="70"/>
      <c r="AT840" s="70"/>
      <c r="AU840" s="70"/>
      <c r="AV840" s="70"/>
      <c r="AW840" s="70"/>
      <c r="AX840" s="70"/>
      <c r="AY840" s="70"/>
      <c r="AZ840" s="70"/>
      <c r="BA840" s="70"/>
      <c r="BB840" s="70"/>
      <c r="BC840" s="70"/>
      <c r="BD840" s="70"/>
      <c r="BE840" s="70"/>
      <c r="BF840" s="70"/>
      <c r="BG840" s="70"/>
      <c r="BH840" s="70"/>
      <c r="BI840" s="70"/>
      <c r="BJ840" s="70"/>
      <c r="BK840" s="70"/>
      <c r="BL840" s="70"/>
      <c r="BM840" s="70"/>
      <c r="BN840" s="70"/>
      <c r="BO840" s="70"/>
      <c r="BP840" s="70"/>
      <c r="BQ840" s="70"/>
      <c r="BR840" s="70"/>
      <c r="BS840" s="70"/>
      <c r="BT840" s="70"/>
      <c r="BU840" s="70"/>
      <c r="BV840" s="70"/>
      <c r="BW840" s="70"/>
      <c r="BX840" s="70"/>
      <c r="BY840" s="70"/>
      <c r="BZ840" s="70"/>
      <c r="CA840" s="70"/>
      <c r="CB840" s="70"/>
      <c r="CC840" s="70"/>
      <c r="CD840" s="70"/>
      <c r="CE840" s="70"/>
      <c r="CF840" s="70"/>
      <c r="CG840" s="70"/>
      <c r="CH840" s="70"/>
      <c r="CI840" s="70"/>
      <c r="CJ840" s="70"/>
      <c r="CK840" s="70"/>
      <c r="CL840" s="70"/>
      <c r="CM840" s="70"/>
      <c r="CN840" s="70"/>
      <c r="CO840" s="70"/>
      <c r="CP840" s="70"/>
      <c r="CQ840" s="70"/>
      <c r="CR840" s="70"/>
      <c r="CS840" s="70"/>
      <c r="CT840" s="70"/>
      <c r="CU840" s="70"/>
      <c r="CV840" s="70"/>
      <c r="CW840" s="70"/>
      <c r="CX840" s="70"/>
      <c r="CY840" s="70"/>
      <c r="CZ840" s="70"/>
      <c r="DA840" s="70"/>
      <c r="DB840" s="70"/>
      <c r="DC840" s="70"/>
      <c r="DD840" s="70"/>
      <c r="DE840" s="70"/>
      <c r="DF840" s="70"/>
      <c r="DG840" s="70"/>
      <c r="DH840" s="70"/>
      <c r="DI840" s="70"/>
      <c r="DJ840" s="70"/>
      <c r="DK840" s="70"/>
      <c r="DL840" s="70"/>
      <c r="DM840" s="70"/>
      <c r="DN840" s="70"/>
      <c r="DO840" s="70"/>
      <c r="DP840" s="70"/>
      <c r="DQ840" s="70"/>
      <c r="DR840" s="70"/>
      <c r="DS840" s="70"/>
      <c r="DT840" s="70"/>
      <c r="DU840" s="70"/>
      <c r="DV840" s="70"/>
      <c r="DW840" s="70"/>
      <c r="DX840" s="70"/>
      <c r="DY840" s="70"/>
      <c r="DZ840" s="70"/>
      <c r="EA840" s="70"/>
      <c r="EB840" s="70"/>
      <c r="EC840" s="70"/>
      <c r="ED840" s="70"/>
      <c r="EE840" s="95" t="s">
        <v>450</v>
      </c>
      <c r="EF840" s="95"/>
      <c r="EG840" s="95"/>
      <c r="EH840" s="70"/>
      <c r="EI840" s="216"/>
      <c r="EJ840" s="70"/>
      <c r="EK840" s="70"/>
      <c r="EL840" s="70"/>
      <c r="EM840" s="70"/>
      <c r="EN840" s="70"/>
      <c r="EO840" s="70"/>
      <c r="EP840" s="70"/>
      <c r="EQ840" s="70"/>
      <c r="ER840" s="70"/>
      <c r="ES840" s="70"/>
      <c r="ET840" s="70"/>
      <c r="EU840" s="70"/>
      <c r="EV840" s="70"/>
      <c r="EW840" s="70"/>
      <c r="EX840" s="70"/>
      <c r="EY840" s="70"/>
      <c r="EZ840" s="70"/>
      <c r="FA840" s="70"/>
      <c r="FB840" s="70"/>
      <c r="FC840" s="70"/>
      <c r="FD840" s="70"/>
      <c r="FE840" s="70"/>
      <c r="FF840" s="70"/>
      <c r="FG840" s="70"/>
      <c r="FH840" s="70"/>
      <c r="FI840" s="70"/>
      <c r="FJ840" s="70"/>
      <c r="FK840" s="70"/>
      <c r="FL840" s="70"/>
      <c r="FM840" s="70"/>
      <c r="FN840" s="70"/>
      <c r="FO840" s="70"/>
      <c r="FP840" s="70"/>
      <c r="FQ840" s="70"/>
      <c r="FR840" s="70"/>
      <c r="FS840" s="70"/>
      <c r="FT840" s="70"/>
      <c r="FU840" s="70"/>
      <c r="FV840" s="70"/>
      <c r="FW840" s="70"/>
      <c r="FX840" s="70"/>
      <c r="FY840" s="70"/>
      <c r="FZ840" s="70"/>
      <c r="GA840" s="70"/>
      <c r="GB840" s="70"/>
      <c r="GC840" s="70"/>
      <c r="GD840" s="70"/>
      <c r="GE840" s="70"/>
      <c r="GF840" s="70"/>
      <c r="GG840" s="70"/>
      <c r="GH840" s="70"/>
      <c r="GI840" s="70"/>
      <c r="GJ840" s="70"/>
      <c r="GK840" s="70"/>
      <c r="GL840" s="70"/>
      <c r="GM840" s="70"/>
      <c r="GN840" s="70"/>
      <c r="GO840" s="70"/>
      <c r="GP840" s="70"/>
      <c r="GQ840" s="70"/>
      <c r="GR840" s="70"/>
      <c r="GS840" s="70"/>
      <c r="GT840" s="70"/>
      <c r="GU840" s="70"/>
      <c r="GV840" s="70"/>
      <c r="GW840" s="70"/>
      <c r="GX840" s="70"/>
      <c r="GY840" s="70"/>
      <c r="GZ840" s="70"/>
      <c r="HA840" s="70"/>
      <c r="HB840" s="70"/>
      <c r="HC840" s="70"/>
      <c r="HD840" s="70"/>
      <c r="HE840" s="70"/>
      <c r="HF840" s="70"/>
      <c r="HG840" s="70"/>
      <c r="HH840" s="70"/>
      <c r="HI840" s="70"/>
      <c r="HJ840" s="70"/>
      <c r="HK840" s="70"/>
      <c r="HL840" s="70"/>
      <c r="HM840" s="70"/>
      <c r="HN840" s="70"/>
      <c r="HO840" s="70"/>
      <c r="HP840" s="70"/>
      <c r="HQ840" s="70"/>
      <c r="HR840" s="70"/>
      <c r="HS840" s="70"/>
      <c r="HT840" s="70"/>
      <c r="HU840" s="70"/>
      <c r="HV840" s="70"/>
      <c r="HW840" s="70"/>
      <c r="HX840" s="70"/>
      <c r="HY840" s="70"/>
      <c r="HZ840" s="70"/>
      <c r="IA840" s="70"/>
      <c r="IB840" s="70"/>
      <c r="IC840" s="70"/>
      <c r="ID840" s="70"/>
      <c r="IE840" s="70"/>
      <c r="IF840" s="70"/>
      <c r="IG840" s="70"/>
      <c r="IH840" s="70"/>
      <c r="II840" s="70"/>
      <c r="IJ840" s="70"/>
      <c r="IK840" s="70"/>
      <c r="IL840" s="70"/>
      <c r="IM840" s="70"/>
      <c r="IN840" s="70"/>
      <c r="IO840" s="70"/>
      <c r="IP840" s="70"/>
      <c r="IQ840" s="70"/>
    </row>
    <row r="841" spans="18:251" ht="16.5" hidden="1" customHeight="1">
      <c r="R841" s="95" t="s">
        <v>450</v>
      </c>
      <c r="S841" s="95"/>
      <c r="T841" s="95"/>
      <c r="U841" s="70"/>
      <c r="V841" s="214"/>
      <c r="W841" s="70"/>
      <c r="X841" s="70"/>
      <c r="Y841" s="70"/>
      <c r="Z841" s="70"/>
      <c r="AA841" s="70"/>
      <c r="AB841" s="70"/>
      <c r="AC841" s="70"/>
      <c r="AD841" s="70"/>
      <c r="AE841" s="70"/>
      <c r="AF841" s="70"/>
      <c r="AG841" s="70"/>
      <c r="AH841" s="70"/>
      <c r="AI841" s="70"/>
      <c r="AJ841" s="70"/>
      <c r="AK841" s="70"/>
      <c r="AL841" s="70"/>
      <c r="AM841" s="70"/>
      <c r="AN841" s="70"/>
      <c r="AO841" s="70"/>
      <c r="AP841" s="70"/>
      <c r="AQ841" s="70"/>
      <c r="AR841" s="70"/>
      <c r="AS841" s="70"/>
      <c r="AT841" s="70"/>
      <c r="AU841" s="70"/>
      <c r="AV841" s="70"/>
      <c r="AW841" s="70"/>
      <c r="AX841" s="70"/>
      <c r="AY841" s="70"/>
      <c r="AZ841" s="70"/>
      <c r="BA841" s="70"/>
      <c r="BB841" s="70"/>
      <c r="BC841" s="70"/>
      <c r="BD841" s="70"/>
      <c r="BE841" s="70"/>
      <c r="BF841" s="70"/>
      <c r="BG841" s="70"/>
      <c r="BH841" s="70"/>
      <c r="BI841" s="70"/>
      <c r="BJ841" s="70"/>
      <c r="BK841" s="70"/>
      <c r="BL841" s="70"/>
      <c r="BM841" s="70"/>
      <c r="BN841" s="70"/>
      <c r="BO841" s="70"/>
      <c r="BP841" s="70"/>
      <c r="BQ841" s="70"/>
      <c r="BR841" s="70"/>
      <c r="BS841" s="70"/>
      <c r="BT841" s="70"/>
      <c r="BU841" s="70"/>
      <c r="BV841" s="70"/>
      <c r="BW841" s="70"/>
      <c r="BX841" s="70"/>
      <c r="BY841" s="70"/>
      <c r="BZ841" s="70"/>
      <c r="CA841" s="70"/>
      <c r="CB841" s="70"/>
      <c r="CC841" s="70"/>
      <c r="CD841" s="70"/>
      <c r="CE841" s="70"/>
      <c r="CF841" s="70"/>
      <c r="CG841" s="70"/>
      <c r="CH841" s="70"/>
      <c r="CI841" s="70"/>
      <c r="CJ841" s="70"/>
      <c r="CK841" s="70"/>
      <c r="CL841" s="70"/>
      <c r="CM841" s="70"/>
      <c r="CN841" s="70"/>
      <c r="CO841" s="70"/>
      <c r="CP841" s="70"/>
      <c r="CQ841" s="70"/>
      <c r="CR841" s="70"/>
      <c r="CS841" s="70"/>
      <c r="CT841" s="70"/>
      <c r="CU841" s="70"/>
      <c r="CV841" s="70"/>
      <c r="CW841" s="70"/>
      <c r="CX841" s="70"/>
      <c r="CY841" s="70"/>
      <c r="CZ841" s="70"/>
      <c r="DA841" s="70"/>
      <c r="DB841" s="70"/>
      <c r="DC841" s="70"/>
      <c r="DD841" s="70"/>
      <c r="DE841" s="70"/>
      <c r="DF841" s="70"/>
      <c r="DG841" s="70"/>
      <c r="DH841" s="70"/>
      <c r="DI841" s="70"/>
      <c r="DJ841" s="70"/>
      <c r="DK841" s="70"/>
      <c r="DL841" s="70"/>
      <c r="DM841" s="70"/>
      <c r="DN841" s="70"/>
      <c r="DO841" s="70"/>
      <c r="DP841" s="70"/>
      <c r="DQ841" s="70"/>
      <c r="DR841" s="70"/>
      <c r="DS841" s="70"/>
      <c r="DT841" s="70"/>
      <c r="DU841" s="70"/>
      <c r="DV841" s="70"/>
      <c r="DW841" s="70"/>
      <c r="DX841" s="70"/>
      <c r="DY841" s="70"/>
      <c r="DZ841" s="70"/>
      <c r="EA841" s="70"/>
      <c r="EB841" s="70"/>
      <c r="EC841" s="70"/>
      <c r="ED841" s="70"/>
      <c r="EE841" s="95" t="s">
        <v>450</v>
      </c>
      <c r="EF841" s="95"/>
      <c r="EG841" s="95"/>
      <c r="EH841" s="70"/>
      <c r="EI841" s="216"/>
      <c r="EJ841" s="70"/>
      <c r="EK841" s="70"/>
      <c r="EL841" s="70"/>
      <c r="EM841" s="70"/>
      <c r="EN841" s="70"/>
      <c r="EO841" s="70"/>
      <c r="EP841" s="70"/>
      <c r="EQ841" s="70"/>
      <c r="ER841" s="70"/>
      <c r="ES841" s="70"/>
      <c r="ET841" s="70"/>
      <c r="EU841" s="70"/>
      <c r="EV841" s="70"/>
      <c r="EW841" s="70"/>
      <c r="EX841" s="70"/>
      <c r="EY841" s="70"/>
      <c r="EZ841" s="70"/>
      <c r="FA841" s="70"/>
      <c r="FB841" s="70"/>
      <c r="FC841" s="70"/>
      <c r="FD841" s="70"/>
      <c r="FE841" s="70"/>
      <c r="FF841" s="70"/>
      <c r="FG841" s="70"/>
      <c r="FH841" s="70"/>
      <c r="FI841" s="70"/>
      <c r="FJ841" s="70"/>
      <c r="FK841" s="70"/>
      <c r="FL841" s="70"/>
      <c r="FM841" s="70"/>
      <c r="FN841" s="70"/>
      <c r="FO841" s="70"/>
      <c r="FP841" s="70"/>
      <c r="FQ841" s="70"/>
      <c r="FR841" s="70"/>
      <c r="FS841" s="70"/>
      <c r="FT841" s="70"/>
      <c r="FU841" s="70"/>
      <c r="FV841" s="70"/>
      <c r="FW841" s="70"/>
      <c r="FX841" s="70"/>
      <c r="FY841" s="70"/>
      <c r="FZ841" s="70"/>
      <c r="GA841" s="70"/>
      <c r="GB841" s="70"/>
      <c r="GC841" s="70"/>
      <c r="GD841" s="70"/>
      <c r="GE841" s="70"/>
      <c r="GF841" s="70"/>
      <c r="GG841" s="70"/>
      <c r="GH841" s="70"/>
      <c r="GI841" s="70"/>
      <c r="GJ841" s="70"/>
      <c r="GK841" s="70"/>
      <c r="GL841" s="70"/>
      <c r="GM841" s="70"/>
      <c r="GN841" s="70"/>
      <c r="GO841" s="70"/>
      <c r="GP841" s="70"/>
      <c r="GQ841" s="70"/>
      <c r="GR841" s="70"/>
      <c r="GS841" s="70"/>
      <c r="GT841" s="70"/>
      <c r="GU841" s="70"/>
      <c r="GV841" s="70"/>
      <c r="GW841" s="70"/>
      <c r="GX841" s="70"/>
      <c r="GY841" s="70"/>
      <c r="GZ841" s="70"/>
      <c r="HA841" s="70"/>
      <c r="HB841" s="70"/>
      <c r="HC841" s="70"/>
      <c r="HD841" s="70"/>
      <c r="HE841" s="70"/>
      <c r="HF841" s="70"/>
      <c r="HG841" s="70"/>
      <c r="HH841" s="70"/>
      <c r="HI841" s="70"/>
      <c r="HJ841" s="70"/>
      <c r="HK841" s="70"/>
      <c r="HL841" s="70"/>
      <c r="HM841" s="70"/>
      <c r="HN841" s="70"/>
      <c r="HO841" s="70"/>
      <c r="HP841" s="70"/>
      <c r="HQ841" s="70"/>
      <c r="HR841" s="70"/>
      <c r="HS841" s="70"/>
      <c r="HT841" s="70"/>
      <c r="HU841" s="70"/>
      <c r="HV841" s="70"/>
      <c r="HW841" s="70"/>
      <c r="HX841" s="70"/>
      <c r="HY841" s="70"/>
      <c r="HZ841" s="70"/>
      <c r="IA841" s="70"/>
      <c r="IB841" s="70"/>
      <c r="IC841" s="70"/>
      <c r="ID841" s="70"/>
      <c r="IE841" s="70"/>
      <c r="IF841" s="70"/>
      <c r="IG841" s="70"/>
      <c r="IH841" s="70"/>
      <c r="II841" s="70"/>
      <c r="IJ841" s="70"/>
      <c r="IK841" s="70"/>
      <c r="IL841" s="70"/>
      <c r="IM841" s="70"/>
      <c r="IN841" s="70"/>
      <c r="IO841" s="70"/>
      <c r="IP841" s="70"/>
      <c r="IQ841" s="70"/>
    </row>
    <row r="842" spans="18:251" ht="16.5" hidden="1" customHeight="1">
      <c r="R842" s="95" t="s">
        <v>450</v>
      </c>
      <c r="S842" s="95"/>
      <c r="T842" s="95"/>
      <c r="U842" s="70"/>
      <c r="V842" s="214"/>
      <c r="W842" s="70"/>
      <c r="X842" s="70"/>
      <c r="Y842" s="70"/>
      <c r="Z842" s="70"/>
      <c r="AA842" s="70"/>
      <c r="AB842" s="70"/>
      <c r="AC842" s="70"/>
      <c r="AD842" s="70"/>
      <c r="AE842" s="70"/>
      <c r="AF842" s="70"/>
      <c r="AG842" s="70"/>
      <c r="AH842" s="70"/>
      <c r="AI842" s="70"/>
      <c r="AJ842" s="70"/>
      <c r="AK842" s="70"/>
      <c r="AL842" s="70"/>
      <c r="AM842" s="70"/>
      <c r="AN842" s="70"/>
      <c r="AO842" s="70"/>
      <c r="AP842" s="70"/>
      <c r="AQ842" s="70"/>
      <c r="AR842" s="70"/>
      <c r="AS842" s="70"/>
      <c r="AT842" s="70"/>
      <c r="AU842" s="70"/>
      <c r="AV842" s="70"/>
      <c r="AW842" s="70"/>
      <c r="AX842" s="70"/>
      <c r="AY842" s="70"/>
      <c r="AZ842" s="70"/>
      <c r="BA842" s="70"/>
      <c r="BB842" s="70"/>
      <c r="BC842" s="70"/>
      <c r="BD842" s="70"/>
      <c r="BE842" s="70"/>
      <c r="BF842" s="70"/>
      <c r="BG842" s="70"/>
      <c r="BH842" s="70"/>
      <c r="BI842" s="70"/>
      <c r="BJ842" s="70"/>
      <c r="BK842" s="70"/>
      <c r="BL842" s="70"/>
      <c r="BM842" s="70"/>
      <c r="BN842" s="70"/>
      <c r="BO842" s="70"/>
      <c r="BP842" s="70"/>
      <c r="BQ842" s="70"/>
      <c r="BR842" s="70"/>
      <c r="BS842" s="70"/>
      <c r="BT842" s="70"/>
      <c r="BU842" s="70"/>
      <c r="BV842" s="70"/>
      <c r="BW842" s="70"/>
      <c r="BX842" s="70"/>
      <c r="BY842" s="70"/>
      <c r="BZ842" s="70"/>
      <c r="CA842" s="70"/>
      <c r="CB842" s="70"/>
      <c r="CC842" s="70"/>
      <c r="CD842" s="70"/>
      <c r="CE842" s="70"/>
      <c r="CF842" s="70"/>
      <c r="CG842" s="70"/>
      <c r="CH842" s="70"/>
      <c r="CI842" s="70"/>
      <c r="CJ842" s="70"/>
      <c r="CK842" s="70"/>
      <c r="CL842" s="70"/>
      <c r="CM842" s="70"/>
      <c r="CN842" s="70"/>
      <c r="CO842" s="70"/>
      <c r="CP842" s="70"/>
      <c r="CQ842" s="70"/>
      <c r="CR842" s="70"/>
      <c r="CS842" s="70"/>
      <c r="CT842" s="70"/>
      <c r="CU842" s="70"/>
      <c r="CV842" s="70"/>
      <c r="CW842" s="70"/>
      <c r="CX842" s="70"/>
      <c r="CY842" s="70"/>
      <c r="CZ842" s="70"/>
      <c r="DA842" s="70"/>
      <c r="DB842" s="70"/>
      <c r="DC842" s="70"/>
      <c r="DD842" s="70"/>
      <c r="DE842" s="70"/>
      <c r="DF842" s="70"/>
      <c r="DG842" s="70"/>
      <c r="DH842" s="70"/>
      <c r="DI842" s="70"/>
      <c r="DJ842" s="70"/>
      <c r="DK842" s="70"/>
      <c r="DL842" s="70"/>
      <c r="DM842" s="70"/>
      <c r="DN842" s="70"/>
      <c r="DO842" s="70"/>
      <c r="DP842" s="70"/>
      <c r="DQ842" s="70"/>
      <c r="DR842" s="70"/>
      <c r="DS842" s="70"/>
      <c r="DT842" s="70"/>
      <c r="DU842" s="70"/>
      <c r="DV842" s="70"/>
      <c r="DW842" s="70"/>
      <c r="DX842" s="70"/>
      <c r="DY842" s="70"/>
      <c r="DZ842" s="70"/>
      <c r="EA842" s="70"/>
      <c r="EB842" s="70"/>
      <c r="EC842" s="70"/>
      <c r="ED842" s="70"/>
      <c r="EE842" s="95" t="s">
        <v>450</v>
      </c>
      <c r="EF842" s="95"/>
      <c r="EG842" s="95"/>
      <c r="EH842" s="70"/>
      <c r="EI842" s="216"/>
      <c r="EJ842" s="70"/>
      <c r="EK842" s="70"/>
      <c r="EL842" s="70"/>
      <c r="EM842" s="70"/>
      <c r="EN842" s="70"/>
      <c r="EO842" s="70"/>
      <c r="EP842" s="70"/>
      <c r="EQ842" s="70"/>
      <c r="ER842" s="70"/>
      <c r="ES842" s="70"/>
      <c r="ET842" s="70"/>
      <c r="EU842" s="70"/>
      <c r="EV842" s="70"/>
      <c r="EW842" s="70"/>
      <c r="EX842" s="70"/>
      <c r="EY842" s="70"/>
      <c r="EZ842" s="70"/>
      <c r="FA842" s="70"/>
      <c r="FB842" s="70"/>
      <c r="FC842" s="70"/>
      <c r="FD842" s="70"/>
      <c r="FE842" s="70"/>
      <c r="FF842" s="70"/>
      <c r="FG842" s="70"/>
      <c r="FH842" s="70"/>
      <c r="FI842" s="70"/>
      <c r="FJ842" s="70"/>
      <c r="FK842" s="70"/>
      <c r="FL842" s="70"/>
      <c r="FM842" s="70"/>
      <c r="FN842" s="70"/>
      <c r="FO842" s="70"/>
      <c r="FP842" s="70"/>
      <c r="FQ842" s="70"/>
      <c r="FR842" s="70"/>
      <c r="FS842" s="70"/>
      <c r="FT842" s="70"/>
      <c r="FU842" s="70"/>
      <c r="FV842" s="70"/>
      <c r="FW842" s="70"/>
      <c r="FX842" s="70"/>
      <c r="FY842" s="70"/>
      <c r="FZ842" s="70"/>
      <c r="GA842" s="70"/>
      <c r="GB842" s="70"/>
      <c r="GC842" s="70"/>
      <c r="GD842" s="70"/>
      <c r="GE842" s="70"/>
      <c r="GF842" s="70"/>
      <c r="GG842" s="70"/>
      <c r="GH842" s="70"/>
      <c r="GI842" s="70"/>
      <c r="GJ842" s="70"/>
      <c r="GK842" s="70"/>
      <c r="GL842" s="70"/>
      <c r="GM842" s="70"/>
      <c r="GN842" s="70"/>
      <c r="GO842" s="70"/>
      <c r="GP842" s="70"/>
      <c r="GQ842" s="70"/>
      <c r="GR842" s="70"/>
      <c r="GS842" s="70"/>
      <c r="GT842" s="70"/>
      <c r="GU842" s="70"/>
      <c r="GV842" s="70"/>
      <c r="GW842" s="70"/>
      <c r="GX842" s="70"/>
      <c r="GY842" s="70"/>
      <c r="GZ842" s="70"/>
      <c r="HA842" s="70"/>
      <c r="HB842" s="70"/>
      <c r="HC842" s="70"/>
      <c r="HD842" s="70"/>
      <c r="HE842" s="70"/>
      <c r="HF842" s="70"/>
      <c r="HG842" s="70"/>
      <c r="HH842" s="70"/>
      <c r="HI842" s="70"/>
      <c r="HJ842" s="70"/>
      <c r="HK842" s="70"/>
      <c r="HL842" s="70"/>
      <c r="HM842" s="70"/>
      <c r="HN842" s="70"/>
      <c r="HO842" s="70"/>
      <c r="HP842" s="70"/>
      <c r="HQ842" s="70"/>
      <c r="HR842" s="70"/>
      <c r="HS842" s="70"/>
      <c r="HT842" s="70"/>
      <c r="HU842" s="70"/>
      <c r="HV842" s="70"/>
      <c r="HW842" s="70"/>
      <c r="HX842" s="70"/>
      <c r="HY842" s="70"/>
      <c r="HZ842" s="70"/>
      <c r="IA842" s="70"/>
      <c r="IB842" s="70"/>
      <c r="IC842" s="70"/>
      <c r="ID842" s="70"/>
      <c r="IE842" s="70"/>
      <c r="IF842" s="70"/>
      <c r="IG842" s="70"/>
      <c r="IH842" s="70"/>
      <c r="II842" s="70"/>
      <c r="IJ842" s="70"/>
      <c r="IK842" s="70"/>
      <c r="IL842" s="70"/>
      <c r="IM842" s="70"/>
      <c r="IN842" s="70"/>
      <c r="IO842" s="70"/>
      <c r="IP842" s="70"/>
      <c r="IQ842" s="70"/>
    </row>
    <row r="843" spans="18:251" ht="16.5" hidden="1" customHeight="1">
      <c r="R843" s="95" t="s">
        <v>450</v>
      </c>
      <c r="S843" s="95"/>
      <c r="T843" s="95"/>
      <c r="U843" s="70"/>
      <c r="V843" s="214"/>
      <c r="W843" s="70"/>
      <c r="X843" s="70"/>
      <c r="Y843" s="70"/>
      <c r="Z843" s="70"/>
      <c r="AA843" s="70"/>
      <c r="AB843" s="70"/>
      <c r="AC843" s="70"/>
      <c r="AD843" s="70"/>
      <c r="AE843" s="70"/>
      <c r="AF843" s="70"/>
      <c r="AG843" s="70"/>
      <c r="AH843" s="70"/>
      <c r="AI843" s="70"/>
      <c r="AJ843" s="70"/>
      <c r="AK843" s="70"/>
      <c r="AL843" s="70"/>
      <c r="AM843" s="70"/>
      <c r="AN843" s="70"/>
      <c r="AO843" s="70"/>
      <c r="AP843" s="70"/>
      <c r="AQ843" s="70"/>
      <c r="AR843" s="70"/>
      <c r="AS843" s="70"/>
      <c r="AT843" s="70"/>
      <c r="AU843" s="70"/>
      <c r="AV843" s="70"/>
      <c r="AW843" s="70"/>
      <c r="AX843" s="70"/>
      <c r="AY843" s="70"/>
      <c r="AZ843" s="70"/>
      <c r="BA843" s="70"/>
      <c r="BB843" s="70"/>
      <c r="BC843" s="70"/>
      <c r="BD843" s="70"/>
      <c r="BE843" s="70"/>
      <c r="BF843" s="70"/>
      <c r="BG843" s="70"/>
      <c r="BH843" s="70"/>
      <c r="BI843" s="70"/>
      <c r="BJ843" s="70"/>
      <c r="BK843" s="70"/>
      <c r="BL843" s="70"/>
      <c r="BM843" s="70"/>
      <c r="BN843" s="70"/>
      <c r="BO843" s="70"/>
      <c r="BP843" s="70"/>
      <c r="BQ843" s="70"/>
      <c r="BR843" s="70"/>
      <c r="BS843" s="70"/>
      <c r="BT843" s="70"/>
      <c r="BU843" s="70"/>
      <c r="BV843" s="70"/>
      <c r="BW843" s="70"/>
      <c r="BX843" s="70"/>
      <c r="BY843" s="70"/>
      <c r="BZ843" s="70"/>
      <c r="CA843" s="70"/>
      <c r="CB843" s="70"/>
      <c r="CC843" s="70"/>
      <c r="CD843" s="70"/>
      <c r="CE843" s="70"/>
      <c r="CF843" s="70"/>
      <c r="CG843" s="70"/>
      <c r="CH843" s="70"/>
      <c r="CI843" s="70"/>
      <c r="CJ843" s="70"/>
      <c r="CK843" s="70"/>
      <c r="CL843" s="70"/>
      <c r="CM843" s="70"/>
      <c r="CN843" s="70"/>
      <c r="CO843" s="70"/>
      <c r="CP843" s="70"/>
      <c r="CQ843" s="70"/>
      <c r="CR843" s="70"/>
      <c r="CS843" s="70"/>
      <c r="CT843" s="70"/>
      <c r="CU843" s="70"/>
      <c r="CV843" s="70"/>
      <c r="CW843" s="70"/>
      <c r="CX843" s="70"/>
      <c r="CY843" s="70"/>
      <c r="CZ843" s="70"/>
      <c r="DA843" s="70"/>
      <c r="DB843" s="70"/>
      <c r="DC843" s="70"/>
      <c r="DD843" s="70"/>
      <c r="DE843" s="70"/>
      <c r="DF843" s="70"/>
      <c r="DG843" s="70"/>
      <c r="DH843" s="70"/>
      <c r="DI843" s="70"/>
      <c r="DJ843" s="70"/>
      <c r="DK843" s="70"/>
      <c r="DL843" s="70"/>
      <c r="DM843" s="70"/>
      <c r="DN843" s="70"/>
      <c r="DO843" s="70"/>
      <c r="DP843" s="70"/>
      <c r="DQ843" s="70"/>
      <c r="DR843" s="70"/>
      <c r="DS843" s="70"/>
      <c r="DT843" s="70"/>
      <c r="DU843" s="70"/>
      <c r="DV843" s="70"/>
      <c r="DW843" s="70"/>
      <c r="DX843" s="70"/>
      <c r="DY843" s="70"/>
      <c r="DZ843" s="70"/>
      <c r="EA843" s="70"/>
      <c r="EB843" s="70"/>
      <c r="EC843" s="70"/>
      <c r="ED843" s="70"/>
      <c r="EE843" s="95" t="s">
        <v>450</v>
      </c>
      <c r="EF843" s="95"/>
      <c r="EG843" s="95"/>
      <c r="EH843" s="70"/>
      <c r="EI843" s="216"/>
      <c r="EJ843" s="70"/>
      <c r="EK843" s="70"/>
      <c r="EL843" s="70"/>
      <c r="EM843" s="70"/>
      <c r="EN843" s="70"/>
      <c r="EO843" s="70"/>
      <c r="EP843" s="70"/>
      <c r="EQ843" s="70"/>
      <c r="ER843" s="70"/>
      <c r="ES843" s="70"/>
      <c r="ET843" s="70"/>
      <c r="EU843" s="70"/>
      <c r="EV843" s="70"/>
      <c r="EW843" s="70"/>
      <c r="EX843" s="70"/>
      <c r="EY843" s="70"/>
      <c r="EZ843" s="70"/>
      <c r="FA843" s="70"/>
      <c r="FB843" s="70"/>
      <c r="FC843" s="70"/>
      <c r="FD843" s="70"/>
      <c r="FE843" s="70"/>
      <c r="FF843" s="70"/>
      <c r="FG843" s="70"/>
      <c r="FH843" s="70"/>
      <c r="FI843" s="70"/>
      <c r="FJ843" s="70"/>
      <c r="FK843" s="70"/>
      <c r="FL843" s="70"/>
      <c r="FM843" s="70"/>
      <c r="FN843" s="70"/>
      <c r="FO843" s="70"/>
      <c r="FP843" s="70"/>
      <c r="FQ843" s="70"/>
      <c r="FR843" s="70"/>
      <c r="FS843" s="70"/>
      <c r="FT843" s="70"/>
      <c r="FU843" s="70"/>
      <c r="FV843" s="70"/>
      <c r="FW843" s="70"/>
      <c r="FX843" s="70"/>
      <c r="FY843" s="70"/>
      <c r="FZ843" s="70"/>
      <c r="GA843" s="70"/>
      <c r="GB843" s="70"/>
      <c r="GC843" s="70"/>
      <c r="GD843" s="70"/>
      <c r="GE843" s="70"/>
      <c r="GF843" s="70"/>
      <c r="GG843" s="70"/>
      <c r="GH843" s="70"/>
      <c r="GI843" s="70"/>
      <c r="GJ843" s="70"/>
      <c r="GK843" s="70"/>
      <c r="GL843" s="70"/>
      <c r="GM843" s="70"/>
      <c r="GN843" s="70"/>
      <c r="GO843" s="70"/>
      <c r="GP843" s="70"/>
      <c r="GQ843" s="70"/>
      <c r="GR843" s="70"/>
      <c r="GS843" s="70"/>
      <c r="GT843" s="70"/>
      <c r="GU843" s="70"/>
      <c r="GV843" s="70"/>
      <c r="GW843" s="70"/>
      <c r="GX843" s="70"/>
      <c r="GY843" s="70"/>
      <c r="GZ843" s="70"/>
      <c r="HA843" s="70"/>
      <c r="HB843" s="70"/>
      <c r="HC843" s="70"/>
      <c r="HD843" s="70"/>
      <c r="HE843" s="70"/>
      <c r="HF843" s="70"/>
      <c r="HG843" s="70"/>
      <c r="HH843" s="70"/>
      <c r="HI843" s="70"/>
      <c r="HJ843" s="70"/>
      <c r="HK843" s="70"/>
      <c r="HL843" s="70"/>
      <c r="HM843" s="70"/>
      <c r="HN843" s="70"/>
      <c r="HO843" s="70"/>
      <c r="HP843" s="70"/>
      <c r="HQ843" s="70"/>
      <c r="HR843" s="70"/>
      <c r="HS843" s="70"/>
      <c r="HT843" s="70"/>
      <c r="HU843" s="70"/>
      <c r="HV843" s="70"/>
      <c r="HW843" s="70"/>
      <c r="HX843" s="70"/>
      <c r="HY843" s="70"/>
      <c r="HZ843" s="70"/>
      <c r="IA843" s="70"/>
      <c r="IB843" s="70"/>
      <c r="IC843" s="70"/>
      <c r="ID843" s="70"/>
      <c r="IE843" s="70"/>
      <c r="IF843" s="70"/>
      <c r="IG843" s="70"/>
      <c r="IH843" s="70"/>
      <c r="II843" s="70"/>
      <c r="IJ843" s="70"/>
      <c r="IK843" s="70"/>
      <c r="IL843" s="70"/>
      <c r="IM843" s="70"/>
      <c r="IN843" s="70"/>
      <c r="IO843" s="70"/>
      <c r="IP843" s="70"/>
      <c r="IQ843" s="70"/>
    </row>
    <row r="844" spans="18:251" ht="16.5" hidden="1" customHeight="1">
      <c r="R844" s="95" t="s">
        <v>450</v>
      </c>
      <c r="S844" s="95"/>
      <c r="T844" s="95"/>
      <c r="U844" s="70"/>
      <c r="V844" s="214"/>
      <c r="W844" s="70"/>
      <c r="X844" s="70"/>
      <c r="Y844" s="70"/>
      <c r="Z844" s="70"/>
      <c r="AA844" s="70"/>
      <c r="AB844" s="70"/>
      <c r="AC844" s="70"/>
      <c r="AD844" s="70"/>
      <c r="AE844" s="70"/>
      <c r="AF844" s="70"/>
      <c r="AG844" s="70"/>
      <c r="AH844" s="70"/>
      <c r="AI844" s="70"/>
      <c r="AJ844" s="70"/>
      <c r="AK844" s="70"/>
      <c r="AL844" s="70"/>
      <c r="AM844" s="70"/>
      <c r="AN844" s="70"/>
      <c r="AO844" s="70"/>
      <c r="AP844" s="70"/>
      <c r="AQ844" s="70"/>
      <c r="AR844" s="70"/>
      <c r="AS844" s="70"/>
      <c r="AT844" s="70"/>
      <c r="AU844" s="70"/>
      <c r="AV844" s="70"/>
      <c r="AW844" s="70"/>
      <c r="AX844" s="70"/>
      <c r="AY844" s="70"/>
      <c r="AZ844" s="70"/>
      <c r="BA844" s="70"/>
      <c r="BB844" s="70"/>
      <c r="BC844" s="70"/>
      <c r="BD844" s="70"/>
      <c r="BE844" s="70"/>
      <c r="BF844" s="70"/>
      <c r="BG844" s="70"/>
      <c r="BH844" s="70"/>
      <c r="BI844" s="70"/>
      <c r="BJ844" s="70"/>
      <c r="BK844" s="70"/>
      <c r="BL844" s="70"/>
      <c r="BM844" s="70"/>
      <c r="BN844" s="70"/>
      <c r="BO844" s="70"/>
      <c r="BP844" s="70"/>
      <c r="BQ844" s="70"/>
      <c r="BR844" s="70"/>
      <c r="BS844" s="70"/>
      <c r="BT844" s="70"/>
      <c r="BU844" s="70"/>
      <c r="BV844" s="70"/>
      <c r="BW844" s="70"/>
      <c r="BX844" s="70"/>
      <c r="BY844" s="70"/>
      <c r="BZ844" s="70"/>
      <c r="CA844" s="70"/>
      <c r="CB844" s="70"/>
      <c r="CC844" s="70"/>
      <c r="CD844" s="70"/>
      <c r="CE844" s="70"/>
      <c r="CF844" s="70"/>
      <c r="CG844" s="70"/>
      <c r="CH844" s="70"/>
      <c r="CI844" s="70"/>
      <c r="CJ844" s="70"/>
      <c r="CK844" s="70"/>
      <c r="CL844" s="70"/>
      <c r="CM844" s="70"/>
      <c r="CN844" s="70"/>
      <c r="CO844" s="70"/>
      <c r="CP844" s="70"/>
      <c r="CQ844" s="70"/>
      <c r="CR844" s="70"/>
      <c r="CS844" s="70"/>
      <c r="CT844" s="70"/>
      <c r="CU844" s="70"/>
      <c r="CV844" s="70"/>
      <c r="CW844" s="70"/>
      <c r="CX844" s="70"/>
      <c r="CY844" s="70"/>
      <c r="CZ844" s="70"/>
      <c r="DA844" s="70"/>
      <c r="DB844" s="70"/>
      <c r="DC844" s="70"/>
      <c r="DD844" s="70"/>
      <c r="DE844" s="70"/>
      <c r="DF844" s="70"/>
      <c r="DG844" s="70"/>
      <c r="DH844" s="70"/>
      <c r="DI844" s="70"/>
      <c r="DJ844" s="70"/>
      <c r="DK844" s="70"/>
      <c r="DL844" s="70"/>
      <c r="DM844" s="70"/>
      <c r="DN844" s="70"/>
      <c r="DO844" s="70"/>
      <c r="DP844" s="70"/>
      <c r="DQ844" s="70"/>
      <c r="DR844" s="70"/>
      <c r="DS844" s="70"/>
      <c r="DT844" s="70"/>
      <c r="DU844" s="70"/>
      <c r="DV844" s="70"/>
      <c r="DW844" s="70"/>
      <c r="DX844" s="70"/>
      <c r="DY844" s="70"/>
      <c r="DZ844" s="70"/>
      <c r="EA844" s="70"/>
      <c r="EB844" s="70"/>
      <c r="EC844" s="70"/>
      <c r="ED844" s="70"/>
      <c r="EE844" s="95" t="s">
        <v>450</v>
      </c>
      <c r="EF844" s="95"/>
      <c r="EG844" s="95"/>
      <c r="EH844" s="70"/>
      <c r="EI844" s="216"/>
      <c r="EJ844" s="70"/>
      <c r="EK844" s="70"/>
      <c r="EL844" s="70"/>
      <c r="EM844" s="70"/>
      <c r="EN844" s="70"/>
      <c r="EO844" s="70"/>
      <c r="EP844" s="70"/>
      <c r="EQ844" s="70"/>
      <c r="ER844" s="70"/>
      <c r="ES844" s="70"/>
      <c r="ET844" s="70"/>
      <c r="EU844" s="70"/>
      <c r="EV844" s="70"/>
      <c r="EW844" s="70"/>
      <c r="EX844" s="70"/>
      <c r="EY844" s="70"/>
      <c r="EZ844" s="70"/>
      <c r="FA844" s="70"/>
      <c r="FB844" s="70"/>
      <c r="FC844" s="70"/>
      <c r="FD844" s="70"/>
      <c r="FE844" s="70"/>
      <c r="FF844" s="70"/>
      <c r="FG844" s="70"/>
      <c r="FH844" s="70"/>
      <c r="FI844" s="70"/>
      <c r="FJ844" s="70"/>
      <c r="FK844" s="70"/>
      <c r="FL844" s="70"/>
      <c r="FM844" s="70"/>
      <c r="FN844" s="70"/>
      <c r="FO844" s="70"/>
      <c r="FP844" s="70"/>
      <c r="FQ844" s="70"/>
      <c r="FR844" s="70"/>
      <c r="FS844" s="70"/>
      <c r="FT844" s="70"/>
      <c r="FU844" s="70"/>
      <c r="FV844" s="70"/>
      <c r="FW844" s="70"/>
      <c r="FX844" s="70"/>
      <c r="FY844" s="70"/>
      <c r="FZ844" s="70"/>
      <c r="GA844" s="70"/>
      <c r="GB844" s="70"/>
      <c r="GC844" s="70"/>
      <c r="GD844" s="70"/>
      <c r="GE844" s="70"/>
      <c r="GF844" s="70"/>
      <c r="GG844" s="70"/>
      <c r="GH844" s="70"/>
      <c r="GI844" s="70"/>
      <c r="GJ844" s="70"/>
      <c r="GK844" s="70"/>
      <c r="GL844" s="70"/>
      <c r="GM844" s="70"/>
      <c r="GN844" s="70"/>
      <c r="GO844" s="70"/>
      <c r="GP844" s="70"/>
      <c r="GQ844" s="70"/>
      <c r="GR844" s="70"/>
      <c r="GS844" s="70"/>
      <c r="GT844" s="70"/>
      <c r="GU844" s="70"/>
      <c r="GV844" s="70"/>
      <c r="GW844" s="70"/>
      <c r="GX844" s="70"/>
      <c r="GY844" s="70"/>
      <c r="GZ844" s="70"/>
      <c r="HA844" s="70"/>
      <c r="HB844" s="70"/>
      <c r="HC844" s="70"/>
      <c r="HD844" s="70"/>
      <c r="HE844" s="70"/>
      <c r="HF844" s="70"/>
      <c r="HG844" s="70"/>
      <c r="HH844" s="70"/>
      <c r="HI844" s="70"/>
      <c r="HJ844" s="70"/>
      <c r="HK844" s="70"/>
      <c r="HL844" s="70"/>
      <c r="HM844" s="70"/>
      <c r="HN844" s="70"/>
      <c r="HO844" s="70"/>
      <c r="HP844" s="70"/>
      <c r="HQ844" s="70"/>
      <c r="HR844" s="70"/>
      <c r="HS844" s="70"/>
      <c r="HT844" s="70"/>
      <c r="HU844" s="70"/>
      <c r="HV844" s="70"/>
      <c r="HW844" s="70"/>
      <c r="HX844" s="70"/>
      <c r="HY844" s="70"/>
      <c r="HZ844" s="70"/>
      <c r="IA844" s="70"/>
      <c r="IB844" s="70"/>
      <c r="IC844" s="70"/>
      <c r="ID844" s="70"/>
      <c r="IE844" s="70"/>
      <c r="IF844" s="70"/>
      <c r="IG844" s="70"/>
      <c r="IH844" s="70"/>
      <c r="II844" s="70"/>
      <c r="IJ844" s="70"/>
      <c r="IK844" s="70"/>
      <c r="IL844" s="70"/>
      <c r="IM844" s="70"/>
      <c r="IN844" s="70"/>
      <c r="IO844" s="70"/>
      <c r="IP844" s="70"/>
      <c r="IQ844" s="70"/>
    </row>
    <row r="845" spans="18:251" ht="16.5" hidden="1" customHeight="1">
      <c r="R845" s="95" t="s">
        <v>450</v>
      </c>
      <c r="S845" s="95"/>
      <c r="T845" s="95"/>
      <c r="U845" s="70"/>
      <c r="V845" s="214"/>
      <c r="W845" s="70"/>
      <c r="X845" s="70"/>
      <c r="Y845" s="70"/>
      <c r="Z845" s="70"/>
      <c r="AA845" s="70"/>
      <c r="AB845" s="70"/>
      <c r="AC845" s="70"/>
      <c r="AD845" s="70"/>
      <c r="AE845" s="70"/>
      <c r="AF845" s="70"/>
      <c r="AG845" s="70"/>
      <c r="AH845" s="70"/>
      <c r="AI845" s="70"/>
      <c r="AJ845" s="70"/>
      <c r="AK845" s="70"/>
      <c r="AL845" s="70"/>
      <c r="AM845" s="70"/>
      <c r="AN845" s="70"/>
      <c r="AO845" s="70"/>
      <c r="AP845" s="70"/>
      <c r="AQ845" s="70"/>
      <c r="AR845" s="70"/>
      <c r="AS845" s="70"/>
      <c r="AT845" s="70"/>
      <c r="AU845" s="70"/>
      <c r="AV845" s="70"/>
      <c r="AW845" s="70"/>
      <c r="AX845" s="70"/>
      <c r="AY845" s="70"/>
      <c r="AZ845" s="70"/>
      <c r="BA845" s="70"/>
      <c r="BB845" s="70"/>
      <c r="BC845" s="70"/>
      <c r="BD845" s="70"/>
      <c r="BE845" s="70"/>
      <c r="BF845" s="70"/>
      <c r="BG845" s="70"/>
      <c r="BH845" s="70"/>
      <c r="BI845" s="70"/>
      <c r="BJ845" s="70"/>
      <c r="BK845" s="70"/>
      <c r="BL845" s="70"/>
      <c r="BM845" s="70"/>
      <c r="BN845" s="70"/>
      <c r="BO845" s="70"/>
      <c r="BP845" s="70"/>
      <c r="BQ845" s="70"/>
      <c r="BR845" s="70"/>
      <c r="BS845" s="70"/>
      <c r="BT845" s="70"/>
      <c r="BU845" s="70"/>
      <c r="BV845" s="70"/>
      <c r="BW845" s="70"/>
      <c r="BX845" s="70"/>
      <c r="BY845" s="70"/>
      <c r="BZ845" s="70"/>
      <c r="CA845" s="70"/>
      <c r="CB845" s="70"/>
      <c r="CC845" s="70"/>
      <c r="CD845" s="70"/>
      <c r="CE845" s="70"/>
      <c r="CF845" s="70"/>
      <c r="CG845" s="70"/>
      <c r="CH845" s="70"/>
      <c r="CI845" s="70"/>
      <c r="CJ845" s="70"/>
      <c r="CK845" s="70"/>
      <c r="CL845" s="70"/>
      <c r="CM845" s="70"/>
      <c r="CN845" s="70"/>
      <c r="CO845" s="70"/>
      <c r="CP845" s="70"/>
      <c r="CQ845" s="70"/>
      <c r="CR845" s="70"/>
      <c r="CS845" s="70"/>
      <c r="CT845" s="70"/>
      <c r="CU845" s="70"/>
      <c r="CV845" s="70"/>
      <c r="CW845" s="70"/>
      <c r="CX845" s="70"/>
      <c r="CY845" s="70"/>
      <c r="CZ845" s="70"/>
      <c r="DA845" s="70"/>
      <c r="DB845" s="70"/>
      <c r="DC845" s="70"/>
      <c r="DD845" s="70"/>
      <c r="DE845" s="70"/>
      <c r="DF845" s="70"/>
      <c r="DG845" s="70"/>
      <c r="DH845" s="70"/>
      <c r="DI845" s="70"/>
      <c r="DJ845" s="70"/>
      <c r="DK845" s="70"/>
      <c r="DL845" s="70"/>
      <c r="DM845" s="70"/>
      <c r="DN845" s="70"/>
      <c r="DO845" s="70"/>
      <c r="DP845" s="70"/>
      <c r="DQ845" s="70"/>
      <c r="DR845" s="70"/>
      <c r="DS845" s="70"/>
      <c r="DT845" s="70"/>
      <c r="DU845" s="70"/>
      <c r="DV845" s="70"/>
      <c r="DW845" s="70"/>
      <c r="DX845" s="70"/>
      <c r="DY845" s="70"/>
      <c r="DZ845" s="70"/>
      <c r="EA845" s="70"/>
      <c r="EB845" s="70"/>
      <c r="EC845" s="70"/>
      <c r="ED845" s="70"/>
      <c r="EE845" s="95" t="s">
        <v>450</v>
      </c>
      <c r="EF845" s="95"/>
      <c r="EG845" s="95"/>
      <c r="EH845" s="70"/>
      <c r="EI845" s="216"/>
      <c r="EJ845" s="70"/>
      <c r="EK845" s="70"/>
      <c r="EL845" s="70"/>
      <c r="EM845" s="70"/>
      <c r="EN845" s="70"/>
      <c r="EO845" s="70"/>
      <c r="EP845" s="70"/>
      <c r="EQ845" s="70"/>
      <c r="ER845" s="70"/>
      <c r="ES845" s="70"/>
      <c r="ET845" s="70"/>
      <c r="EU845" s="70"/>
      <c r="EV845" s="70"/>
      <c r="EW845" s="70"/>
      <c r="EX845" s="70"/>
      <c r="EY845" s="70"/>
      <c r="EZ845" s="70"/>
      <c r="FA845" s="70"/>
      <c r="FB845" s="70"/>
      <c r="FC845" s="70"/>
      <c r="FD845" s="70"/>
      <c r="FE845" s="70"/>
      <c r="FF845" s="70"/>
      <c r="FG845" s="70"/>
      <c r="FH845" s="70"/>
      <c r="FI845" s="70"/>
      <c r="FJ845" s="70"/>
      <c r="FK845" s="70"/>
      <c r="FL845" s="70"/>
      <c r="FM845" s="70"/>
      <c r="FN845" s="70"/>
      <c r="FO845" s="70"/>
      <c r="FP845" s="70"/>
      <c r="FQ845" s="70"/>
      <c r="FR845" s="70"/>
      <c r="FS845" s="70"/>
      <c r="FT845" s="70"/>
      <c r="FU845" s="70"/>
      <c r="FV845" s="70"/>
      <c r="FW845" s="70"/>
      <c r="FX845" s="70"/>
      <c r="FY845" s="70"/>
      <c r="FZ845" s="70"/>
      <c r="GA845" s="70"/>
      <c r="GB845" s="70"/>
      <c r="GC845" s="70"/>
      <c r="GD845" s="70"/>
      <c r="GE845" s="70"/>
      <c r="GF845" s="70"/>
      <c r="GG845" s="70"/>
      <c r="GH845" s="70"/>
      <c r="GI845" s="70"/>
      <c r="GJ845" s="70"/>
      <c r="GK845" s="70"/>
      <c r="GL845" s="70"/>
      <c r="GM845" s="70"/>
      <c r="GN845" s="70"/>
      <c r="GO845" s="70"/>
      <c r="GP845" s="70"/>
      <c r="GQ845" s="70"/>
      <c r="GR845" s="70"/>
      <c r="GS845" s="70"/>
      <c r="GT845" s="70"/>
      <c r="GU845" s="70"/>
      <c r="GV845" s="70"/>
      <c r="GW845" s="70"/>
      <c r="GX845" s="70"/>
      <c r="GY845" s="70"/>
      <c r="GZ845" s="70"/>
      <c r="HA845" s="70"/>
      <c r="HB845" s="70"/>
      <c r="HC845" s="70"/>
      <c r="HD845" s="70"/>
      <c r="HE845" s="70"/>
      <c r="HF845" s="70"/>
      <c r="HG845" s="70"/>
      <c r="HH845" s="70"/>
      <c r="HI845" s="70"/>
      <c r="HJ845" s="70"/>
      <c r="HK845" s="70"/>
      <c r="HL845" s="70"/>
      <c r="HM845" s="70"/>
      <c r="HN845" s="70"/>
      <c r="HO845" s="70"/>
      <c r="HP845" s="70"/>
      <c r="HQ845" s="70"/>
      <c r="HR845" s="70"/>
      <c r="HS845" s="70"/>
      <c r="HT845" s="70"/>
      <c r="HU845" s="70"/>
      <c r="HV845" s="70"/>
      <c r="HW845" s="70"/>
      <c r="HX845" s="70"/>
      <c r="HY845" s="70"/>
      <c r="HZ845" s="70"/>
      <c r="IA845" s="70"/>
      <c r="IB845" s="70"/>
      <c r="IC845" s="70"/>
      <c r="ID845" s="70"/>
      <c r="IE845" s="70"/>
      <c r="IF845" s="70"/>
      <c r="IG845" s="70"/>
      <c r="IH845" s="70"/>
      <c r="II845" s="70"/>
      <c r="IJ845" s="70"/>
      <c r="IK845" s="70"/>
      <c r="IL845" s="70"/>
      <c r="IM845" s="70"/>
      <c r="IN845" s="70"/>
      <c r="IO845" s="70"/>
      <c r="IP845" s="70"/>
      <c r="IQ845" s="70"/>
    </row>
    <row r="846" spans="18:251" ht="16.5" hidden="1" customHeight="1">
      <c r="R846" s="95" t="s">
        <v>450</v>
      </c>
      <c r="S846" s="95"/>
      <c r="T846" s="95"/>
      <c r="U846" s="70"/>
      <c r="V846" s="214"/>
      <c r="W846" s="70"/>
      <c r="X846" s="70"/>
      <c r="Y846" s="70"/>
      <c r="Z846" s="70"/>
      <c r="AA846" s="70"/>
      <c r="AB846" s="70"/>
      <c r="AC846" s="70"/>
      <c r="AD846" s="70"/>
      <c r="AE846" s="70"/>
      <c r="AF846" s="70"/>
      <c r="AG846" s="70"/>
      <c r="AH846" s="70"/>
      <c r="AI846" s="70"/>
      <c r="AJ846" s="70"/>
      <c r="AK846" s="70"/>
      <c r="AL846" s="70"/>
      <c r="AM846" s="70"/>
      <c r="AN846" s="70"/>
      <c r="AO846" s="70"/>
      <c r="AP846" s="70"/>
      <c r="AQ846" s="70"/>
      <c r="AR846" s="70"/>
      <c r="AS846" s="70"/>
      <c r="AT846" s="70"/>
      <c r="AU846" s="70"/>
      <c r="AV846" s="70"/>
      <c r="AW846" s="70"/>
      <c r="AX846" s="70"/>
      <c r="AY846" s="70"/>
      <c r="AZ846" s="70"/>
      <c r="BA846" s="70"/>
      <c r="BB846" s="70"/>
      <c r="BC846" s="70"/>
      <c r="BD846" s="70"/>
      <c r="BE846" s="70"/>
      <c r="BF846" s="70"/>
      <c r="BG846" s="70"/>
      <c r="BH846" s="70"/>
      <c r="BI846" s="70"/>
      <c r="BJ846" s="70"/>
      <c r="BK846" s="70"/>
      <c r="BL846" s="70"/>
      <c r="BM846" s="70"/>
      <c r="BN846" s="70"/>
      <c r="BO846" s="70"/>
      <c r="BP846" s="70"/>
      <c r="BQ846" s="70"/>
      <c r="BR846" s="70"/>
      <c r="BS846" s="70"/>
      <c r="BT846" s="70"/>
      <c r="BU846" s="70"/>
      <c r="BV846" s="70"/>
      <c r="BW846" s="70"/>
      <c r="BX846" s="70"/>
      <c r="BY846" s="70"/>
      <c r="BZ846" s="70"/>
      <c r="CA846" s="70"/>
      <c r="CB846" s="70"/>
      <c r="CC846" s="70"/>
      <c r="CD846" s="70"/>
      <c r="CE846" s="70"/>
      <c r="CF846" s="70"/>
      <c r="CG846" s="70"/>
      <c r="CH846" s="70"/>
      <c r="CI846" s="70"/>
      <c r="CJ846" s="70"/>
      <c r="CK846" s="70"/>
      <c r="CL846" s="70"/>
      <c r="CM846" s="70"/>
      <c r="CN846" s="70"/>
      <c r="CO846" s="70"/>
      <c r="CP846" s="70"/>
      <c r="CQ846" s="70"/>
      <c r="CR846" s="70"/>
      <c r="CS846" s="70"/>
      <c r="CT846" s="70"/>
      <c r="CU846" s="70"/>
      <c r="CV846" s="70"/>
      <c r="CW846" s="70"/>
      <c r="CX846" s="70"/>
      <c r="CY846" s="70"/>
      <c r="CZ846" s="70"/>
      <c r="DA846" s="70"/>
      <c r="DB846" s="70"/>
      <c r="DC846" s="70"/>
      <c r="DD846" s="70"/>
      <c r="DE846" s="70"/>
      <c r="DF846" s="70"/>
      <c r="DG846" s="70"/>
      <c r="DH846" s="70"/>
      <c r="DI846" s="70"/>
      <c r="DJ846" s="70"/>
      <c r="DK846" s="70"/>
      <c r="DL846" s="70"/>
      <c r="DM846" s="70"/>
      <c r="DN846" s="70"/>
      <c r="DO846" s="70"/>
      <c r="DP846" s="70"/>
      <c r="DQ846" s="70"/>
      <c r="DR846" s="70"/>
      <c r="DS846" s="70"/>
      <c r="DT846" s="70"/>
      <c r="DU846" s="70"/>
      <c r="DV846" s="70"/>
      <c r="DW846" s="70"/>
      <c r="DX846" s="70"/>
      <c r="DY846" s="70"/>
      <c r="DZ846" s="70"/>
      <c r="EA846" s="70"/>
      <c r="EB846" s="70"/>
      <c r="EC846" s="70"/>
      <c r="ED846" s="70"/>
      <c r="EE846" s="95" t="s">
        <v>450</v>
      </c>
      <c r="EF846" s="95"/>
      <c r="EG846" s="95"/>
      <c r="EH846" s="70"/>
      <c r="EI846" s="216"/>
      <c r="EJ846" s="70"/>
      <c r="EK846" s="70"/>
      <c r="EL846" s="70"/>
      <c r="EM846" s="70"/>
      <c r="EN846" s="70"/>
      <c r="EO846" s="70"/>
      <c r="EP846" s="70"/>
      <c r="EQ846" s="70"/>
      <c r="ER846" s="70"/>
      <c r="ES846" s="70"/>
      <c r="ET846" s="70"/>
      <c r="EU846" s="70"/>
      <c r="EV846" s="70"/>
      <c r="EW846" s="70"/>
      <c r="EX846" s="70"/>
      <c r="EY846" s="70"/>
      <c r="EZ846" s="70"/>
      <c r="FA846" s="70"/>
      <c r="FB846" s="70"/>
      <c r="FC846" s="70"/>
      <c r="FD846" s="70"/>
      <c r="FE846" s="70"/>
      <c r="FF846" s="70"/>
      <c r="FG846" s="70"/>
      <c r="FH846" s="70"/>
      <c r="FI846" s="70"/>
      <c r="FJ846" s="70"/>
      <c r="FK846" s="70"/>
      <c r="FL846" s="70"/>
      <c r="FM846" s="70"/>
      <c r="FN846" s="70"/>
      <c r="FO846" s="70"/>
      <c r="FP846" s="70"/>
      <c r="FQ846" s="70"/>
      <c r="FR846" s="70"/>
      <c r="FS846" s="70"/>
      <c r="FT846" s="70"/>
      <c r="FU846" s="70"/>
      <c r="FV846" s="70"/>
      <c r="FW846" s="70"/>
      <c r="FX846" s="70"/>
      <c r="FY846" s="70"/>
      <c r="FZ846" s="70"/>
      <c r="GA846" s="70"/>
      <c r="GB846" s="70"/>
      <c r="GC846" s="70"/>
      <c r="GD846" s="70"/>
      <c r="GE846" s="70"/>
      <c r="GF846" s="70"/>
      <c r="GG846" s="70"/>
      <c r="GH846" s="70"/>
      <c r="GI846" s="70"/>
      <c r="GJ846" s="70"/>
      <c r="GK846" s="70"/>
      <c r="GL846" s="70"/>
      <c r="GM846" s="70"/>
      <c r="GN846" s="70"/>
      <c r="GO846" s="70"/>
      <c r="GP846" s="70"/>
      <c r="GQ846" s="70"/>
      <c r="GR846" s="70"/>
      <c r="GS846" s="70"/>
      <c r="GT846" s="70"/>
      <c r="GU846" s="70"/>
      <c r="GV846" s="70"/>
      <c r="GW846" s="70"/>
      <c r="GX846" s="70"/>
      <c r="GY846" s="70"/>
      <c r="GZ846" s="70"/>
      <c r="HA846" s="70"/>
      <c r="HB846" s="70"/>
      <c r="HC846" s="70"/>
      <c r="HD846" s="70"/>
      <c r="HE846" s="70"/>
      <c r="HF846" s="70"/>
      <c r="HG846" s="70"/>
      <c r="HH846" s="70"/>
      <c r="HI846" s="70"/>
      <c r="HJ846" s="70"/>
      <c r="HK846" s="70"/>
      <c r="HL846" s="70"/>
      <c r="HM846" s="70"/>
      <c r="HN846" s="70"/>
      <c r="HO846" s="70"/>
      <c r="HP846" s="70"/>
      <c r="HQ846" s="70"/>
      <c r="HR846" s="70"/>
      <c r="HS846" s="70"/>
      <c r="HT846" s="70"/>
      <c r="HU846" s="70"/>
      <c r="HV846" s="70"/>
      <c r="HW846" s="70"/>
      <c r="HX846" s="70"/>
      <c r="HY846" s="70"/>
      <c r="HZ846" s="70"/>
      <c r="IA846" s="70"/>
      <c r="IB846" s="70"/>
      <c r="IC846" s="70"/>
      <c r="ID846" s="70"/>
      <c r="IE846" s="70"/>
      <c r="IF846" s="70"/>
      <c r="IG846" s="70"/>
      <c r="IH846" s="70"/>
      <c r="II846" s="70"/>
      <c r="IJ846" s="70"/>
      <c r="IK846" s="70"/>
      <c r="IL846" s="70"/>
      <c r="IM846" s="70"/>
      <c r="IN846" s="70"/>
      <c r="IO846" s="70"/>
      <c r="IP846" s="70"/>
      <c r="IQ846" s="70"/>
    </row>
    <row r="847" spans="18:251" ht="16.5" hidden="1" customHeight="1">
      <c r="R847" s="95" t="s">
        <v>450</v>
      </c>
      <c r="S847" s="95"/>
      <c r="T847" s="95"/>
      <c r="U847" s="70"/>
      <c r="V847" s="214"/>
      <c r="W847" s="70"/>
      <c r="X847" s="70"/>
      <c r="Y847" s="70"/>
      <c r="Z847" s="70"/>
      <c r="AA847" s="70"/>
      <c r="AB847" s="70"/>
      <c r="AC847" s="70"/>
      <c r="AD847" s="70"/>
      <c r="AE847" s="70"/>
      <c r="AF847" s="70"/>
      <c r="AG847" s="70"/>
      <c r="AH847" s="70"/>
      <c r="AI847" s="70"/>
      <c r="AJ847" s="70"/>
      <c r="AK847" s="70"/>
      <c r="AL847" s="70"/>
      <c r="AM847" s="70"/>
      <c r="AN847" s="70"/>
      <c r="AO847" s="70"/>
      <c r="AP847" s="70"/>
      <c r="AQ847" s="70"/>
      <c r="AR847" s="70"/>
      <c r="AS847" s="70"/>
      <c r="AT847" s="70"/>
      <c r="AU847" s="70"/>
      <c r="AV847" s="70"/>
      <c r="AW847" s="70"/>
      <c r="AX847" s="70"/>
      <c r="AY847" s="70"/>
      <c r="AZ847" s="70"/>
      <c r="BA847" s="70"/>
      <c r="BB847" s="70"/>
      <c r="BC847" s="70"/>
      <c r="BD847" s="70"/>
      <c r="BE847" s="70"/>
      <c r="BF847" s="70"/>
      <c r="BG847" s="70"/>
      <c r="BH847" s="70"/>
      <c r="BI847" s="70"/>
      <c r="BJ847" s="70"/>
      <c r="BK847" s="70"/>
      <c r="BL847" s="70"/>
      <c r="BM847" s="70"/>
      <c r="BN847" s="70"/>
      <c r="BO847" s="70"/>
      <c r="BP847" s="70"/>
      <c r="BQ847" s="70"/>
      <c r="BR847" s="70"/>
      <c r="BS847" s="70"/>
      <c r="BT847" s="70"/>
      <c r="BU847" s="70"/>
      <c r="BV847" s="70"/>
      <c r="BW847" s="70"/>
      <c r="BX847" s="70"/>
      <c r="BY847" s="70"/>
      <c r="BZ847" s="70"/>
      <c r="CA847" s="70"/>
      <c r="CB847" s="70"/>
      <c r="CC847" s="70"/>
      <c r="CD847" s="70"/>
      <c r="CE847" s="70"/>
      <c r="CF847" s="70"/>
      <c r="CG847" s="70"/>
      <c r="CH847" s="70"/>
      <c r="CI847" s="70"/>
      <c r="CJ847" s="70"/>
      <c r="CK847" s="70"/>
      <c r="CL847" s="70"/>
      <c r="CM847" s="70"/>
      <c r="CN847" s="70"/>
      <c r="CO847" s="70"/>
      <c r="CP847" s="70"/>
      <c r="CQ847" s="70"/>
      <c r="CR847" s="70"/>
      <c r="CS847" s="70"/>
      <c r="CT847" s="70"/>
      <c r="CU847" s="70"/>
      <c r="CV847" s="70"/>
      <c r="CW847" s="70"/>
      <c r="CX847" s="70"/>
      <c r="CY847" s="70"/>
      <c r="CZ847" s="70"/>
      <c r="DA847" s="70"/>
      <c r="DB847" s="70"/>
      <c r="DC847" s="70"/>
      <c r="DD847" s="70"/>
      <c r="DE847" s="70"/>
      <c r="DF847" s="70"/>
      <c r="DG847" s="70"/>
      <c r="DH847" s="70"/>
      <c r="DI847" s="70"/>
      <c r="DJ847" s="70"/>
      <c r="DK847" s="70"/>
      <c r="DL847" s="70"/>
      <c r="DM847" s="70"/>
      <c r="DN847" s="70"/>
      <c r="DO847" s="70"/>
      <c r="DP847" s="70"/>
      <c r="DQ847" s="70"/>
      <c r="DR847" s="70"/>
      <c r="DS847" s="70"/>
      <c r="DT847" s="70"/>
      <c r="DU847" s="70"/>
      <c r="DV847" s="70"/>
      <c r="DW847" s="70"/>
      <c r="DX847" s="70"/>
      <c r="DY847" s="70"/>
      <c r="DZ847" s="70"/>
      <c r="EA847" s="70"/>
      <c r="EB847" s="70"/>
      <c r="EC847" s="70"/>
      <c r="ED847" s="70"/>
      <c r="EE847" s="95" t="s">
        <v>450</v>
      </c>
      <c r="EF847" s="95"/>
      <c r="EG847" s="95"/>
      <c r="EH847" s="70"/>
      <c r="EI847" s="216"/>
      <c r="EJ847" s="70"/>
      <c r="EK847" s="70"/>
      <c r="EL847" s="70"/>
      <c r="EM847" s="70"/>
      <c r="EN847" s="70"/>
      <c r="EO847" s="70"/>
      <c r="EP847" s="70"/>
      <c r="EQ847" s="70"/>
      <c r="ER847" s="70"/>
      <c r="ES847" s="70"/>
      <c r="ET847" s="70"/>
      <c r="EU847" s="70"/>
      <c r="EV847" s="70"/>
      <c r="EW847" s="70"/>
      <c r="EX847" s="70"/>
      <c r="EY847" s="70"/>
      <c r="EZ847" s="70"/>
      <c r="FA847" s="70"/>
      <c r="FB847" s="70"/>
      <c r="FC847" s="70"/>
      <c r="FD847" s="70"/>
      <c r="FE847" s="70"/>
      <c r="FF847" s="70"/>
      <c r="FG847" s="70"/>
      <c r="FH847" s="70"/>
      <c r="FI847" s="70"/>
      <c r="FJ847" s="70"/>
      <c r="FK847" s="70"/>
      <c r="FL847" s="70"/>
      <c r="FM847" s="70"/>
      <c r="FN847" s="70"/>
      <c r="FO847" s="70"/>
      <c r="FP847" s="70"/>
      <c r="FQ847" s="70"/>
      <c r="FR847" s="70"/>
      <c r="FS847" s="70"/>
      <c r="FT847" s="70"/>
      <c r="FU847" s="70"/>
      <c r="FV847" s="70"/>
      <c r="FW847" s="70"/>
      <c r="FX847" s="70"/>
      <c r="FY847" s="70"/>
      <c r="FZ847" s="70"/>
      <c r="GA847" s="70"/>
      <c r="GB847" s="70"/>
      <c r="GC847" s="70"/>
      <c r="GD847" s="70"/>
      <c r="GE847" s="70"/>
      <c r="GF847" s="70"/>
      <c r="GG847" s="70"/>
      <c r="GH847" s="70"/>
      <c r="GI847" s="70"/>
      <c r="GJ847" s="70"/>
      <c r="GK847" s="70"/>
      <c r="GL847" s="70"/>
      <c r="GM847" s="70"/>
      <c r="GN847" s="70"/>
      <c r="GO847" s="70"/>
      <c r="GP847" s="70"/>
      <c r="GQ847" s="70"/>
      <c r="GR847" s="70"/>
      <c r="GS847" s="70"/>
      <c r="GT847" s="70"/>
      <c r="GU847" s="70"/>
      <c r="GV847" s="70"/>
      <c r="GW847" s="70"/>
      <c r="GX847" s="70"/>
      <c r="GY847" s="70"/>
      <c r="GZ847" s="70"/>
      <c r="HA847" s="70"/>
      <c r="HB847" s="70"/>
      <c r="HC847" s="70"/>
      <c r="HD847" s="70"/>
      <c r="HE847" s="70"/>
      <c r="HF847" s="70"/>
      <c r="HG847" s="70"/>
      <c r="HH847" s="70"/>
      <c r="HI847" s="70"/>
      <c r="HJ847" s="70"/>
      <c r="HK847" s="70"/>
      <c r="HL847" s="70"/>
      <c r="HM847" s="70"/>
      <c r="HN847" s="70"/>
      <c r="HO847" s="70"/>
      <c r="HP847" s="70"/>
      <c r="HQ847" s="70"/>
      <c r="HR847" s="70"/>
      <c r="HS847" s="70"/>
      <c r="HT847" s="70"/>
      <c r="HU847" s="70"/>
      <c r="HV847" s="70"/>
      <c r="HW847" s="70"/>
      <c r="HX847" s="70"/>
      <c r="HY847" s="70"/>
      <c r="HZ847" s="70"/>
      <c r="IA847" s="70"/>
      <c r="IB847" s="70"/>
      <c r="IC847" s="70"/>
      <c r="ID847" s="70"/>
      <c r="IE847" s="70"/>
      <c r="IF847" s="70"/>
      <c r="IG847" s="70"/>
      <c r="IH847" s="70"/>
      <c r="II847" s="70"/>
      <c r="IJ847" s="70"/>
      <c r="IK847" s="70"/>
      <c r="IL847" s="70"/>
      <c r="IM847" s="70"/>
      <c r="IN847" s="70"/>
      <c r="IO847" s="70"/>
      <c r="IP847" s="70"/>
      <c r="IQ847" s="70"/>
    </row>
    <row r="848" spans="18:251" ht="16.5" hidden="1" customHeight="1">
      <c r="R848" s="95" t="s">
        <v>450</v>
      </c>
      <c r="S848" s="95"/>
      <c r="T848" s="95"/>
      <c r="U848" s="70"/>
      <c r="V848" s="214"/>
      <c r="W848" s="70"/>
      <c r="X848" s="70"/>
      <c r="Y848" s="70"/>
      <c r="Z848" s="70"/>
      <c r="AA848" s="70"/>
      <c r="AB848" s="70"/>
      <c r="AC848" s="70"/>
      <c r="AD848" s="70"/>
      <c r="AE848" s="70"/>
      <c r="AF848" s="70"/>
      <c r="AG848" s="70"/>
      <c r="AH848" s="70"/>
      <c r="AI848" s="70"/>
      <c r="AJ848" s="70"/>
      <c r="AK848" s="70"/>
      <c r="AL848" s="70"/>
      <c r="AM848" s="70"/>
      <c r="AN848" s="70"/>
      <c r="AO848" s="70"/>
      <c r="AP848" s="70"/>
      <c r="AQ848" s="70"/>
      <c r="AR848" s="70"/>
      <c r="AS848" s="70"/>
      <c r="AT848" s="70"/>
      <c r="AU848" s="70"/>
      <c r="AV848" s="70"/>
      <c r="AW848" s="70"/>
      <c r="AX848" s="70"/>
      <c r="AY848" s="70"/>
      <c r="AZ848" s="70"/>
      <c r="BA848" s="70"/>
      <c r="BB848" s="70"/>
      <c r="BC848" s="70"/>
      <c r="BD848" s="70"/>
      <c r="BE848" s="70"/>
      <c r="BF848" s="70"/>
      <c r="BG848" s="70"/>
      <c r="BH848" s="70"/>
      <c r="BI848" s="70"/>
      <c r="BJ848" s="70"/>
      <c r="BK848" s="70"/>
      <c r="BL848" s="70"/>
      <c r="BM848" s="70"/>
      <c r="BN848" s="70"/>
      <c r="BO848" s="70"/>
      <c r="BP848" s="70"/>
      <c r="BQ848" s="70"/>
      <c r="BR848" s="70"/>
      <c r="BS848" s="70"/>
      <c r="BT848" s="70"/>
      <c r="BU848" s="70"/>
      <c r="BV848" s="70"/>
      <c r="BW848" s="70"/>
      <c r="BX848" s="70"/>
      <c r="BY848" s="70"/>
      <c r="BZ848" s="70"/>
      <c r="CA848" s="70"/>
      <c r="CB848" s="70"/>
      <c r="CC848" s="70"/>
      <c r="CD848" s="70"/>
      <c r="CE848" s="70"/>
      <c r="CF848" s="70"/>
      <c r="CG848" s="70"/>
      <c r="CH848" s="70"/>
      <c r="CI848" s="70"/>
      <c r="CJ848" s="70"/>
      <c r="CK848" s="70"/>
      <c r="CL848" s="70"/>
      <c r="CM848" s="70"/>
      <c r="CN848" s="70"/>
      <c r="CO848" s="70"/>
      <c r="CP848" s="70"/>
      <c r="CQ848" s="70"/>
      <c r="CR848" s="70"/>
      <c r="CS848" s="70"/>
      <c r="CT848" s="70"/>
      <c r="CU848" s="70"/>
      <c r="CV848" s="70"/>
      <c r="CW848" s="70"/>
      <c r="CX848" s="70"/>
      <c r="CY848" s="70"/>
      <c r="CZ848" s="70"/>
      <c r="DA848" s="70"/>
      <c r="DB848" s="70"/>
      <c r="DC848" s="70"/>
      <c r="DD848" s="70"/>
      <c r="DE848" s="70"/>
      <c r="DF848" s="70"/>
      <c r="DG848" s="70"/>
      <c r="DH848" s="70"/>
      <c r="DI848" s="70"/>
      <c r="DJ848" s="70"/>
      <c r="DK848" s="70"/>
      <c r="DL848" s="70"/>
      <c r="DM848" s="70"/>
      <c r="DN848" s="70"/>
      <c r="DO848" s="70"/>
      <c r="DP848" s="70"/>
      <c r="DQ848" s="70"/>
      <c r="DR848" s="70"/>
      <c r="DS848" s="70"/>
      <c r="DT848" s="70"/>
      <c r="DU848" s="70"/>
      <c r="DV848" s="70"/>
      <c r="DW848" s="70"/>
      <c r="DX848" s="70"/>
      <c r="DY848" s="70"/>
      <c r="DZ848" s="70"/>
      <c r="EA848" s="70"/>
      <c r="EB848" s="70"/>
      <c r="EC848" s="70"/>
      <c r="ED848" s="70"/>
      <c r="EE848" s="95" t="s">
        <v>450</v>
      </c>
      <c r="EF848" s="95"/>
      <c r="EG848" s="95"/>
      <c r="EH848" s="70"/>
      <c r="EI848" s="216"/>
      <c r="EJ848" s="70"/>
      <c r="EK848" s="70"/>
      <c r="EL848" s="70"/>
      <c r="EM848" s="70"/>
      <c r="EN848" s="70"/>
      <c r="EO848" s="70"/>
      <c r="EP848" s="70"/>
      <c r="EQ848" s="70"/>
      <c r="ER848" s="70"/>
      <c r="ES848" s="70"/>
      <c r="ET848" s="70"/>
      <c r="EU848" s="70"/>
      <c r="EV848" s="70"/>
      <c r="EW848" s="70"/>
      <c r="EX848" s="70"/>
      <c r="EY848" s="70"/>
      <c r="EZ848" s="70"/>
      <c r="FA848" s="70"/>
      <c r="FB848" s="70"/>
      <c r="FC848" s="70"/>
      <c r="FD848" s="70"/>
      <c r="FE848" s="70"/>
      <c r="FF848" s="70"/>
      <c r="FG848" s="70"/>
      <c r="FH848" s="70"/>
      <c r="FI848" s="70"/>
      <c r="FJ848" s="70"/>
      <c r="FK848" s="70"/>
      <c r="FL848" s="70"/>
      <c r="FM848" s="70"/>
      <c r="FN848" s="70"/>
      <c r="FO848" s="70"/>
      <c r="FP848" s="70"/>
      <c r="FQ848" s="70"/>
      <c r="FR848" s="70"/>
      <c r="FS848" s="70"/>
      <c r="FT848" s="70"/>
      <c r="FU848" s="70"/>
      <c r="FV848" s="70"/>
      <c r="FW848" s="70"/>
      <c r="FX848" s="70"/>
      <c r="FY848" s="70"/>
      <c r="FZ848" s="70"/>
      <c r="GA848" s="70"/>
      <c r="GB848" s="70"/>
      <c r="GC848" s="70"/>
      <c r="GD848" s="70"/>
      <c r="GE848" s="70"/>
      <c r="GF848" s="70"/>
      <c r="GG848" s="70"/>
      <c r="GH848" s="70"/>
      <c r="GI848" s="70"/>
      <c r="GJ848" s="70"/>
      <c r="GK848" s="70"/>
      <c r="GL848" s="70"/>
      <c r="GM848" s="70"/>
      <c r="GN848" s="70"/>
      <c r="GO848" s="70"/>
      <c r="GP848" s="70"/>
      <c r="GQ848" s="70"/>
      <c r="GR848" s="70"/>
      <c r="GS848" s="70"/>
      <c r="GT848" s="70"/>
      <c r="GU848" s="70"/>
      <c r="GV848" s="70"/>
      <c r="GW848" s="70"/>
      <c r="GX848" s="70"/>
      <c r="GY848" s="70"/>
      <c r="GZ848" s="70"/>
      <c r="HA848" s="70"/>
      <c r="HB848" s="70"/>
      <c r="HC848" s="70"/>
      <c r="HD848" s="70"/>
      <c r="HE848" s="70"/>
      <c r="HF848" s="70"/>
      <c r="HG848" s="70"/>
      <c r="HH848" s="70"/>
      <c r="HI848" s="70"/>
      <c r="HJ848" s="70"/>
      <c r="HK848" s="70"/>
      <c r="HL848" s="70"/>
      <c r="HM848" s="70"/>
      <c r="HN848" s="70"/>
      <c r="HO848" s="70"/>
      <c r="HP848" s="70"/>
      <c r="HQ848" s="70"/>
      <c r="HR848" s="70"/>
      <c r="HS848" s="70"/>
      <c r="HT848" s="70"/>
      <c r="HU848" s="70"/>
      <c r="HV848" s="70"/>
      <c r="HW848" s="70"/>
      <c r="HX848" s="70"/>
      <c r="HY848" s="70"/>
      <c r="HZ848" s="70"/>
      <c r="IA848" s="70"/>
      <c r="IB848" s="70"/>
      <c r="IC848" s="70"/>
      <c r="ID848" s="70"/>
      <c r="IE848" s="70"/>
      <c r="IF848" s="70"/>
      <c r="IG848" s="70"/>
      <c r="IH848" s="70"/>
      <c r="II848" s="70"/>
      <c r="IJ848" s="70"/>
      <c r="IK848" s="70"/>
      <c r="IL848" s="70"/>
      <c r="IM848" s="70"/>
      <c r="IN848" s="70"/>
      <c r="IO848" s="70"/>
      <c r="IP848" s="70"/>
      <c r="IQ848" s="70"/>
    </row>
    <row r="849" spans="18:251" ht="16.5" hidden="1" customHeight="1">
      <c r="R849" s="95" t="s">
        <v>450</v>
      </c>
      <c r="S849" s="95"/>
      <c r="T849" s="95"/>
      <c r="U849" s="70"/>
      <c r="V849" s="214"/>
      <c r="W849" s="70"/>
      <c r="X849" s="70"/>
      <c r="Y849" s="70"/>
      <c r="Z849" s="70"/>
      <c r="AA849" s="70"/>
      <c r="AB849" s="70"/>
      <c r="AC849" s="70"/>
      <c r="AD849" s="70"/>
      <c r="AE849" s="70"/>
      <c r="AF849" s="70"/>
      <c r="AG849" s="70"/>
      <c r="AH849" s="70"/>
      <c r="AI849" s="70"/>
      <c r="AJ849" s="70"/>
      <c r="AK849" s="70"/>
      <c r="AL849" s="70"/>
      <c r="AM849" s="70"/>
      <c r="AN849" s="70"/>
      <c r="AO849" s="70"/>
      <c r="AP849" s="70"/>
      <c r="AQ849" s="70"/>
      <c r="AR849" s="70"/>
      <c r="AS849" s="70"/>
      <c r="AT849" s="70"/>
      <c r="AU849" s="70"/>
      <c r="AV849" s="70"/>
      <c r="AW849" s="70"/>
      <c r="AX849" s="70"/>
      <c r="AY849" s="70"/>
      <c r="AZ849" s="70"/>
      <c r="BA849" s="70"/>
      <c r="BB849" s="70"/>
      <c r="BC849" s="70"/>
      <c r="BD849" s="70"/>
      <c r="BE849" s="70"/>
      <c r="BF849" s="70"/>
      <c r="BG849" s="70"/>
      <c r="BH849" s="70"/>
      <c r="BI849" s="70"/>
      <c r="BJ849" s="70"/>
      <c r="BK849" s="70"/>
      <c r="BL849" s="70"/>
      <c r="BM849" s="70"/>
      <c r="BN849" s="70"/>
      <c r="BO849" s="70"/>
      <c r="BP849" s="70"/>
      <c r="BQ849" s="70"/>
      <c r="BR849" s="70"/>
      <c r="BS849" s="70"/>
      <c r="BT849" s="70"/>
      <c r="BU849" s="70"/>
      <c r="BV849" s="70"/>
      <c r="BW849" s="70"/>
      <c r="BX849" s="70"/>
      <c r="BY849" s="70"/>
      <c r="BZ849" s="70"/>
      <c r="CA849" s="70"/>
      <c r="CB849" s="70"/>
      <c r="CC849" s="70"/>
      <c r="CD849" s="70"/>
      <c r="CE849" s="70"/>
      <c r="CF849" s="70"/>
      <c r="CG849" s="70"/>
      <c r="CH849" s="70"/>
      <c r="CI849" s="70"/>
      <c r="CJ849" s="70"/>
      <c r="CK849" s="70"/>
      <c r="CL849" s="70"/>
      <c r="CM849" s="70"/>
      <c r="CN849" s="70"/>
      <c r="CO849" s="70"/>
      <c r="CP849" s="70"/>
      <c r="CQ849" s="70"/>
      <c r="CR849" s="70"/>
      <c r="CS849" s="70"/>
      <c r="CT849" s="70"/>
      <c r="CU849" s="70"/>
      <c r="CV849" s="70"/>
      <c r="CW849" s="70"/>
      <c r="CX849" s="70"/>
      <c r="CY849" s="70"/>
      <c r="CZ849" s="70"/>
      <c r="DA849" s="70"/>
      <c r="DB849" s="70"/>
      <c r="DC849" s="70"/>
      <c r="DD849" s="70"/>
      <c r="DE849" s="70"/>
      <c r="DF849" s="70"/>
      <c r="DG849" s="70"/>
      <c r="DH849" s="70"/>
      <c r="DI849" s="70"/>
      <c r="DJ849" s="70"/>
      <c r="DK849" s="70"/>
      <c r="DL849" s="70"/>
      <c r="DM849" s="70"/>
      <c r="DN849" s="70"/>
      <c r="DO849" s="70"/>
      <c r="DP849" s="70"/>
      <c r="DQ849" s="70"/>
      <c r="DR849" s="70"/>
      <c r="DS849" s="70"/>
      <c r="DT849" s="70"/>
      <c r="DU849" s="70"/>
      <c r="DV849" s="70"/>
      <c r="DW849" s="70"/>
      <c r="DX849" s="70"/>
      <c r="DY849" s="70"/>
      <c r="DZ849" s="70"/>
      <c r="EA849" s="70"/>
      <c r="EB849" s="70"/>
      <c r="EC849" s="70"/>
      <c r="ED849" s="70"/>
      <c r="EE849" s="95" t="s">
        <v>450</v>
      </c>
      <c r="EF849" s="95"/>
      <c r="EG849" s="95"/>
      <c r="EH849" s="70"/>
      <c r="EI849" s="216"/>
      <c r="EJ849" s="70"/>
      <c r="EK849" s="70"/>
      <c r="EL849" s="70"/>
      <c r="EM849" s="70"/>
      <c r="EN849" s="70"/>
      <c r="EO849" s="70"/>
      <c r="EP849" s="70"/>
      <c r="EQ849" s="70"/>
      <c r="ER849" s="70"/>
      <c r="ES849" s="70"/>
      <c r="ET849" s="70"/>
      <c r="EU849" s="70"/>
      <c r="EV849" s="70"/>
      <c r="EW849" s="70"/>
      <c r="EX849" s="70"/>
      <c r="EY849" s="70"/>
      <c r="EZ849" s="70"/>
      <c r="FA849" s="70"/>
      <c r="FB849" s="70"/>
      <c r="FC849" s="70"/>
      <c r="FD849" s="70"/>
      <c r="FE849" s="70"/>
      <c r="FF849" s="70"/>
      <c r="FG849" s="70"/>
      <c r="FH849" s="70"/>
      <c r="FI849" s="70"/>
      <c r="FJ849" s="70"/>
      <c r="FK849" s="70"/>
      <c r="FL849" s="70"/>
      <c r="FM849" s="70"/>
      <c r="FN849" s="70"/>
      <c r="FO849" s="70"/>
      <c r="FP849" s="70"/>
      <c r="FQ849" s="70"/>
      <c r="FR849" s="70"/>
      <c r="FS849" s="70"/>
      <c r="FT849" s="70"/>
      <c r="FU849" s="70"/>
      <c r="FV849" s="70"/>
      <c r="FW849" s="70"/>
      <c r="FX849" s="70"/>
      <c r="FY849" s="70"/>
      <c r="FZ849" s="70"/>
      <c r="GA849" s="70"/>
      <c r="GB849" s="70"/>
      <c r="GC849" s="70"/>
      <c r="GD849" s="70"/>
      <c r="GE849" s="70"/>
      <c r="GF849" s="70"/>
      <c r="GG849" s="70"/>
      <c r="GH849" s="70"/>
      <c r="GI849" s="70"/>
      <c r="GJ849" s="70"/>
      <c r="GK849" s="70"/>
      <c r="GL849" s="70"/>
      <c r="GM849" s="70"/>
      <c r="GN849" s="70"/>
      <c r="GO849" s="70"/>
      <c r="GP849" s="70"/>
      <c r="GQ849" s="70"/>
      <c r="GR849" s="70"/>
      <c r="GS849" s="70"/>
      <c r="GT849" s="70"/>
      <c r="GU849" s="70"/>
      <c r="GV849" s="70"/>
      <c r="GW849" s="70"/>
      <c r="GX849" s="70"/>
      <c r="GY849" s="70"/>
      <c r="GZ849" s="70"/>
      <c r="HA849" s="70"/>
      <c r="HB849" s="70"/>
      <c r="HC849" s="70"/>
      <c r="HD849" s="70"/>
      <c r="HE849" s="70"/>
      <c r="HF849" s="70"/>
      <c r="HG849" s="70"/>
      <c r="HH849" s="70"/>
      <c r="HI849" s="70"/>
      <c r="HJ849" s="70"/>
      <c r="HK849" s="70"/>
      <c r="HL849" s="70"/>
      <c r="HM849" s="70"/>
      <c r="HN849" s="70"/>
      <c r="HO849" s="70"/>
      <c r="HP849" s="70"/>
      <c r="HQ849" s="70"/>
      <c r="HR849" s="70"/>
      <c r="HS849" s="70"/>
      <c r="HT849" s="70"/>
      <c r="HU849" s="70"/>
      <c r="HV849" s="70"/>
      <c r="HW849" s="70"/>
      <c r="HX849" s="70"/>
      <c r="HY849" s="70"/>
      <c r="HZ849" s="70"/>
      <c r="IA849" s="70"/>
      <c r="IB849" s="70"/>
      <c r="IC849" s="70"/>
      <c r="ID849" s="70"/>
      <c r="IE849" s="70"/>
      <c r="IF849" s="70"/>
      <c r="IG849" s="70"/>
      <c r="IH849" s="70"/>
      <c r="II849" s="70"/>
      <c r="IJ849" s="70"/>
      <c r="IK849" s="70"/>
      <c r="IL849" s="70"/>
      <c r="IM849" s="70"/>
      <c r="IN849" s="70"/>
      <c r="IO849" s="70"/>
      <c r="IP849" s="70"/>
      <c r="IQ849" s="70"/>
    </row>
    <row r="850" spans="18:251" ht="16.5" hidden="1" customHeight="1">
      <c r="R850" s="95" t="s">
        <v>450</v>
      </c>
      <c r="S850" s="95"/>
      <c r="T850" s="95"/>
      <c r="U850" s="70"/>
      <c r="V850" s="214"/>
      <c r="W850" s="70"/>
      <c r="X850" s="70"/>
      <c r="Y850" s="70"/>
      <c r="Z850" s="70"/>
      <c r="AA850" s="70"/>
      <c r="AB850" s="70"/>
      <c r="AC850" s="70"/>
      <c r="AD850" s="70"/>
      <c r="AE850" s="70"/>
      <c r="AF850" s="70"/>
      <c r="AG850" s="70"/>
      <c r="AH850" s="70"/>
      <c r="AI850" s="70"/>
      <c r="AJ850" s="70"/>
      <c r="AK850" s="70"/>
      <c r="AL850" s="70"/>
      <c r="AM850" s="70"/>
      <c r="AN850" s="70"/>
      <c r="AO850" s="70"/>
      <c r="AP850" s="70"/>
      <c r="AQ850" s="70"/>
      <c r="AR850" s="70"/>
      <c r="AS850" s="70"/>
      <c r="AT850" s="70"/>
      <c r="AU850" s="70"/>
      <c r="AV850" s="70"/>
      <c r="AW850" s="70"/>
      <c r="AX850" s="70"/>
      <c r="AY850" s="70"/>
      <c r="AZ850" s="70"/>
      <c r="BA850" s="70"/>
      <c r="BB850" s="70"/>
      <c r="BC850" s="70"/>
      <c r="BD850" s="70"/>
      <c r="BE850" s="70"/>
      <c r="BF850" s="70"/>
      <c r="BG850" s="70"/>
      <c r="BH850" s="70"/>
      <c r="BI850" s="70"/>
      <c r="BJ850" s="70"/>
      <c r="BK850" s="70"/>
      <c r="BL850" s="70"/>
      <c r="BM850" s="70"/>
      <c r="BN850" s="70"/>
      <c r="BO850" s="70"/>
      <c r="BP850" s="70"/>
      <c r="BQ850" s="70"/>
      <c r="BR850" s="70"/>
      <c r="BS850" s="70"/>
      <c r="BT850" s="70"/>
      <c r="BU850" s="70"/>
      <c r="BV850" s="70"/>
      <c r="BW850" s="70"/>
      <c r="BX850" s="70"/>
      <c r="BY850" s="70"/>
      <c r="BZ850" s="70"/>
      <c r="CA850" s="70"/>
      <c r="CB850" s="70"/>
      <c r="CC850" s="70"/>
      <c r="CD850" s="70"/>
      <c r="CE850" s="70"/>
      <c r="CF850" s="70"/>
      <c r="CG850" s="70"/>
      <c r="CH850" s="70"/>
      <c r="CI850" s="70"/>
      <c r="CJ850" s="70"/>
      <c r="CK850" s="70"/>
      <c r="CL850" s="70"/>
      <c r="CM850" s="70"/>
      <c r="CN850" s="70"/>
      <c r="CO850" s="70"/>
      <c r="CP850" s="70"/>
      <c r="CQ850" s="70"/>
      <c r="CR850" s="70"/>
      <c r="CS850" s="70"/>
      <c r="CT850" s="70"/>
      <c r="CU850" s="70"/>
      <c r="CV850" s="70"/>
      <c r="CW850" s="70"/>
      <c r="CX850" s="70"/>
      <c r="CY850" s="70"/>
      <c r="CZ850" s="70"/>
      <c r="DA850" s="70"/>
      <c r="DB850" s="70"/>
      <c r="DC850" s="70"/>
      <c r="DD850" s="70"/>
      <c r="DE850" s="70"/>
      <c r="DF850" s="70"/>
      <c r="DG850" s="70"/>
      <c r="DH850" s="70"/>
      <c r="DI850" s="70"/>
      <c r="DJ850" s="70"/>
      <c r="DK850" s="70"/>
      <c r="DL850" s="70"/>
      <c r="DM850" s="70"/>
      <c r="DN850" s="70"/>
      <c r="DO850" s="70"/>
      <c r="DP850" s="70"/>
      <c r="DQ850" s="70"/>
      <c r="DR850" s="70"/>
      <c r="DS850" s="70"/>
      <c r="DT850" s="70"/>
      <c r="DU850" s="70"/>
      <c r="DV850" s="70"/>
      <c r="DW850" s="70"/>
      <c r="DX850" s="70"/>
      <c r="DY850" s="70"/>
      <c r="DZ850" s="70"/>
      <c r="EA850" s="70"/>
      <c r="EB850" s="70"/>
      <c r="EC850" s="70"/>
      <c r="ED850" s="70"/>
      <c r="EE850" s="95" t="s">
        <v>450</v>
      </c>
      <c r="EF850" s="95"/>
      <c r="EG850" s="95"/>
      <c r="EH850" s="70"/>
      <c r="EI850" s="216"/>
      <c r="EJ850" s="70"/>
      <c r="EK850" s="70"/>
      <c r="EL850" s="70"/>
      <c r="EM850" s="70"/>
      <c r="EN850" s="70"/>
      <c r="EO850" s="70"/>
      <c r="EP850" s="70"/>
      <c r="EQ850" s="70"/>
      <c r="ER850" s="70"/>
      <c r="ES850" s="70"/>
      <c r="ET850" s="70"/>
      <c r="EU850" s="70"/>
      <c r="EV850" s="70"/>
      <c r="EW850" s="70"/>
      <c r="EX850" s="70"/>
      <c r="EY850" s="70"/>
      <c r="EZ850" s="70"/>
      <c r="FA850" s="70"/>
      <c r="FB850" s="70"/>
      <c r="FC850" s="70"/>
      <c r="FD850" s="70"/>
      <c r="FE850" s="70"/>
      <c r="FF850" s="70"/>
      <c r="FG850" s="70"/>
      <c r="FH850" s="70"/>
      <c r="FI850" s="70"/>
      <c r="FJ850" s="70"/>
      <c r="FK850" s="70"/>
      <c r="FL850" s="70"/>
      <c r="FM850" s="70"/>
      <c r="FN850" s="70"/>
      <c r="FO850" s="70"/>
      <c r="FP850" s="70"/>
      <c r="FQ850" s="70"/>
      <c r="FR850" s="70"/>
      <c r="FS850" s="70"/>
      <c r="FT850" s="70"/>
      <c r="FU850" s="70"/>
      <c r="FV850" s="70"/>
      <c r="FW850" s="70"/>
      <c r="FX850" s="70"/>
      <c r="FY850" s="70"/>
      <c r="FZ850" s="70"/>
      <c r="GA850" s="70"/>
      <c r="GB850" s="70"/>
      <c r="GC850" s="70"/>
      <c r="GD850" s="70"/>
      <c r="GE850" s="70"/>
      <c r="GF850" s="70"/>
      <c r="GG850" s="70"/>
      <c r="GH850" s="70"/>
      <c r="GI850" s="70"/>
      <c r="GJ850" s="70"/>
      <c r="GK850" s="70"/>
      <c r="GL850" s="70"/>
      <c r="GM850" s="70"/>
      <c r="GN850" s="70"/>
      <c r="GO850" s="70"/>
      <c r="GP850" s="70"/>
      <c r="GQ850" s="70"/>
      <c r="GR850" s="70"/>
      <c r="GS850" s="70"/>
      <c r="GT850" s="70"/>
      <c r="GU850" s="70"/>
      <c r="GV850" s="70"/>
      <c r="GW850" s="70"/>
      <c r="GX850" s="70"/>
      <c r="GY850" s="70"/>
      <c r="GZ850" s="70"/>
      <c r="HA850" s="70"/>
      <c r="HB850" s="70"/>
      <c r="HC850" s="70"/>
      <c r="HD850" s="70"/>
      <c r="HE850" s="70"/>
      <c r="HF850" s="70"/>
      <c r="HG850" s="70"/>
      <c r="HH850" s="70"/>
      <c r="HI850" s="70"/>
      <c r="HJ850" s="70"/>
      <c r="HK850" s="70"/>
      <c r="HL850" s="70"/>
      <c r="HM850" s="70"/>
      <c r="HN850" s="70"/>
      <c r="HO850" s="70"/>
      <c r="HP850" s="70"/>
      <c r="HQ850" s="70"/>
      <c r="HR850" s="70"/>
      <c r="HS850" s="70"/>
      <c r="HT850" s="70"/>
      <c r="HU850" s="70"/>
      <c r="HV850" s="70"/>
      <c r="HW850" s="70"/>
      <c r="HX850" s="70"/>
      <c r="HY850" s="70"/>
      <c r="HZ850" s="70"/>
      <c r="IA850" s="70"/>
      <c r="IB850" s="70"/>
      <c r="IC850" s="70"/>
      <c r="ID850" s="70"/>
      <c r="IE850" s="70"/>
      <c r="IF850" s="70"/>
      <c r="IG850" s="70"/>
      <c r="IH850" s="70"/>
      <c r="II850" s="70"/>
      <c r="IJ850" s="70"/>
      <c r="IK850" s="70"/>
      <c r="IL850" s="70"/>
      <c r="IM850" s="70"/>
      <c r="IN850" s="70"/>
      <c r="IO850" s="70"/>
      <c r="IP850" s="70"/>
      <c r="IQ850" s="70"/>
    </row>
    <row r="851" spans="18:251" ht="16.5" hidden="1" customHeight="1">
      <c r="R851" s="95" t="s">
        <v>450</v>
      </c>
      <c r="S851" s="95"/>
      <c r="T851" s="95"/>
      <c r="U851" s="70"/>
      <c r="V851" s="214"/>
      <c r="W851" s="70"/>
      <c r="X851" s="70"/>
      <c r="Y851" s="70"/>
      <c r="Z851" s="70"/>
      <c r="AA851" s="70"/>
      <c r="AB851" s="70"/>
      <c r="AC851" s="70"/>
      <c r="AD851" s="70"/>
      <c r="AE851" s="70"/>
      <c r="AF851" s="70"/>
      <c r="AG851" s="70"/>
      <c r="AH851" s="70"/>
      <c r="AI851" s="70"/>
      <c r="AJ851" s="70"/>
      <c r="AK851" s="70"/>
      <c r="AL851" s="70"/>
      <c r="AM851" s="70"/>
      <c r="AN851" s="70"/>
      <c r="AO851" s="70"/>
      <c r="AP851" s="70"/>
      <c r="AQ851" s="70"/>
      <c r="AR851" s="70"/>
      <c r="AS851" s="70"/>
      <c r="AT851" s="70"/>
      <c r="AU851" s="70"/>
      <c r="AV851" s="70"/>
      <c r="AW851" s="70"/>
      <c r="AX851" s="70"/>
      <c r="AY851" s="70"/>
      <c r="AZ851" s="70"/>
      <c r="BA851" s="70"/>
      <c r="BB851" s="70"/>
      <c r="BC851" s="70"/>
      <c r="BD851" s="70"/>
      <c r="BE851" s="70"/>
      <c r="BF851" s="70"/>
      <c r="BG851" s="70"/>
      <c r="BH851" s="70"/>
      <c r="BI851" s="70"/>
      <c r="BJ851" s="70"/>
      <c r="BK851" s="70"/>
      <c r="BL851" s="70"/>
      <c r="BM851" s="70"/>
      <c r="BN851" s="70"/>
      <c r="BO851" s="70"/>
      <c r="BP851" s="70"/>
      <c r="BQ851" s="70"/>
      <c r="BR851" s="70"/>
      <c r="BS851" s="70"/>
      <c r="BT851" s="70"/>
      <c r="BU851" s="70"/>
      <c r="BV851" s="70"/>
      <c r="BW851" s="70"/>
      <c r="BX851" s="70"/>
      <c r="BY851" s="70"/>
      <c r="BZ851" s="70"/>
      <c r="CA851" s="70"/>
      <c r="CB851" s="70"/>
      <c r="CC851" s="70"/>
      <c r="CD851" s="70"/>
      <c r="CE851" s="70"/>
      <c r="CF851" s="70"/>
      <c r="CG851" s="70"/>
      <c r="CH851" s="70"/>
      <c r="CI851" s="70"/>
      <c r="CJ851" s="70"/>
      <c r="CK851" s="70"/>
      <c r="CL851" s="70"/>
      <c r="CM851" s="70"/>
      <c r="CN851" s="70"/>
      <c r="CO851" s="70"/>
      <c r="CP851" s="70"/>
      <c r="CQ851" s="70"/>
      <c r="CR851" s="70"/>
      <c r="CS851" s="70"/>
      <c r="CT851" s="70"/>
      <c r="CU851" s="70"/>
      <c r="CV851" s="70"/>
      <c r="CW851" s="70"/>
      <c r="CX851" s="70"/>
      <c r="CY851" s="70"/>
      <c r="CZ851" s="70"/>
      <c r="DA851" s="70"/>
      <c r="DB851" s="70"/>
      <c r="DC851" s="70"/>
      <c r="DD851" s="70"/>
      <c r="DE851" s="70"/>
      <c r="DF851" s="70"/>
      <c r="DG851" s="70"/>
      <c r="DH851" s="70"/>
      <c r="DI851" s="70"/>
      <c r="DJ851" s="70"/>
      <c r="DK851" s="70"/>
      <c r="DL851" s="70"/>
      <c r="DM851" s="70"/>
      <c r="DN851" s="70"/>
      <c r="DO851" s="70"/>
      <c r="DP851" s="70"/>
      <c r="DQ851" s="70"/>
      <c r="DR851" s="70"/>
      <c r="DS851" s="70"/>
      <c r="DT851" s="70"/>
      <c r="DU851" s="70"/>
      <c r="DV851" s="70"/>
      <c r="DW851" s="70"/>
      <c r="DX851" s="70"/>
      <c r="DY851" s="70"/>
      <c r="DZ851" s="70"/>
      <c r="EA851" s="70"/>
      <c r="EB851" s="70"/>
      <c r="EC851" s="70"/>
      <c r="ED851" s="70"/>
      <c r="EE851" s="95" t="s">
        <v>450</v>
      </c>
      <c r="EF851" s="95"/>
      <c r="EG851" s="95"/>
      <c r="EH851" s="70"/>
      <c r="EI851" s="216"/>
      <c r="EJ851" s="70"/>
      <c r="EK851" s="70"/>
      <c r="EL851" s="70"/>
      <c r="EM851" s="70"/>
      <c r="EN851" s="70"/>
      <c r="EO851" s="70"/>
      <c r="EP851" s="70"/>
      <c r="EQ851" s="70"/>
      <c r="ER851" s="70"/>
      <c r="ES851" s="70"/>
      <c r="ET851" s="70"/>
      <c r="EU851" s="70"/>
      <c r="EV851" s="70"/>
      <c r="EW851" s="70"/>
      <c r="EX851" s="70"/>
      <c r="EY851" s="70"/>
      <c r="EZ851" s="70"/>
      <c r="FA851" s="70"/>
      <c r="FB851" s="70"/>
      <c r="FC851" s="70"/>
      <c r="FD851" s="70"/>
      <c r="FE851" s="70"/>
      <c r="FF851" s="70"/>
      <c r="FG851" s="70"/>
      <c r="FH851" s="70"/>
      <c r="FI851" s="70"/>
      <c r="FJ851" s="70"/>
      <c r="FK851" s="70"/>
      <c r="FL851" s="70"/>
      <c r="FM851" s="70"/>
      <c r="FN851" s="70"/>
      <c r="FO851" s="70"/>
      <c r="FP851" s="70"/>
      <c r="FQ851" s="70"/>
      <c r="FR851" s="70"/>
      <c r="FS851" s="70"/>
      <c r="FT851" s="70"/>
      <c r="FU851" s="70"/>
      <c r="FV851" s="70"/>
      <c r="FW851" s="70"/>
      <c r="FX851" s="70"/>
      <c r="FY851" s="70"/>
      <c r="FZ851" s="70"/>
      <c r="GA851" s="70"/>
      <c r="GB851" s="70"/>
      <c r="GC851" s="70"/>
      <c r="GD851" s="70"/>
      <c r="GE851" s="70"/>
      <c r="GF851" s="70"/>
      <c r="GG851" s="70"/>
      <c r="GH851" s="70"/>
      <c r="GI851" s="70"/>
      <c r="GJ851" s="70"/>
      <c r="GK851" s="70"/>
      <c r="GL851" s="70"/>
      <c r="GM851" s="70"/>
      <c r="GN851" s="70"/>
      <c r="GO851" s="70"/>
      <c r="GP851" s="70"/>
      <c r="GQ851" s="70"/>
      <c r="GR851" s="70"/>
      <c r="GS851" s="70"/>
      <c r="GT851" s="70"/>
      <c r="GU851" s="70"/>
      <c r="GV851" s="70"/>
      <c r="GW851" s="70"/>
      <c r="GX851" s="70"/>
      <c r="GY851" s="70"/>
      <c r="GZ851" s="70"/>
      <c r="HA851" s="70"/>
      <c r="HB851" s="70"/>
      <c r="HC851" s="70"/>
      <c r="HD851" s="70"/>
      <c r="HE851" s="70"/>
      <c r="HF851" s="70"/>
      <c r="HG851" s="70"/>
      <c r="HH851" s="70"/>
      <c r="HI851" s="70"/>
      <c r="HJ851" s="70"/>
      <c r="HK851" s="70"/>
      <c r="HL851" s="70"/>
      <c r="HM851" s="70"/>
      <c r="HN851" s="70"/>
      <c r="HO851" s="70"/>
      <c r="HP851" s="70"/>
      <c r="HQ851" s="70"/>
      <c r="HR851" s="70"/>
      <c r="HS851" s="70"/>
      <c r="HT851" s="70"/>
      <c r="HU851" s="70"/>
      <c r="HV851" s="70"/>
      <c r="HW851" s="70"/>
      <c r="HX851" s="70"/>
      <c r="HY851" s="70"/>
      <c r="HZ851" s="70"/>
      <c r="IA851" s="70"/>
      <c r="IB851" s="70"/>
      <c r="IC851" s="70"/>
      <c r="ID851" s="70"/>
      <c r="IE851" s="70"/>
      <c r="IF851" s="70"/>
      <c r="IG851" s="70"/>
      <c r="IH851" s="70"/>
      <c r="II851" s="70"/>
      <c r="IJ851" s="70"/>
      <c r="IK851" s="70"/>
      <c r="IL851" s="70"/>
      <c r="IM851" s="70"/>
      <c r="IN851" s="70"/>
      <c r="IO851" s="70"/>
      <c r="IP851" s="70"/>
      <c r="IQ851" s="70"/>
    </row>
    <row r="852" spans="18:251" ht="16.5" hidden="1" customHeight="1">
      <c r="R852" s="95" t="s">
        <v>450</v>
      </c>
      <c r="S852" s="95"/>
      <c r="T852" s="95"/>
      <c r="U852" s="70"/>
      <c r="V852" s="214"/>
      <c r="W852" s="70"/>
      <c r="X852" s="70"/>
      <c r="Y852" s="70"/>
      <c r="Z852" s="70"/>
      <c r="AA852" s="70"/>
      <c r="AB852" s="70"/>
      <c r="AC852" s="70"/>
      <c r="AD852" s="70"/>
      <c r="AE852" s="70"/>
      <c r="AF852" s="70"/>
      <c r="AG852" s="70"/>
      <c r="AH852" s="70"/>
      <c r="AI852" s="70"/>
      <c r="AJ852" s="70"/>
      <c r="AK852" s="70"/>
      <c r="AL852" s="70"/>
      <c r="AM852" s="70"/>
      <c r="AN852" s="70"/>
      <c r="AO852" s="70"/>
      <c r="AP852" s="70"/>
      <c r="AQ852" s="70"/>
      <c r="AR852" s="70"/>
      <c r="AS852" s="70"/>
      <c r="AT852" s="70"/>
      <c r="AU852" s="70"/>
      <c r="AV852" s="70"/>
      <c r="AW852" s="70"/>
      <c r="AX852" s="70"/>
      <c r="AY852" s="70"/>
      <c r="AZ852" s="70"/>
      <c r="BA852" s="70"/>
      <c r="BB852" s="70"/>
      <c r="BC852" s="70"/>
      <c r="BD852" s="70"/>
      <c r="BE852" s="70"/>
      <c r="BF852" s="70"/>
      <c r="BG852" s="70"/>
      <c r="BH852" s="70"/>
      <c r="BI852" s="70"/>
      <c r="BJ852" s="70"/>
      <c r="BK852" s="70"/>
      <c r="BL852" s="70"/>
      <c r="BM852" s="70"/>
      <c r="BN852" s="70"/>
      <c r="BO852" s="70"/>
      <c r="BP852" s="70"/>
      <c r="BQ852" s="70"/>
      <c r="BR852" s="70"/>
      <c r="BS852" s="70"/>
      <c r="BT852" s="70"/>
      <c r="BU852" s="70"/>
      <c r="BV852" s="70"/>
      <c r="BW852" s="70"/>
      <c r="BX852" s="70"/>
      <c r="BY852" s="70"/>
      <c r="BZ852" s="70"/>
      <c r="CA852" s="70"/>
      <c r="CB852" s="70"/>
      <c r="CC852" s="70"/>
      <c r="CD852" s="70"/>
      <c r="CE852" s="70"/>
      <c r="CF852" s="70"/>
      <c r="CG852" s="70"/>
      <c r="CH852" s="70"/>
      <c r="CI852" s="70"/>
      <c r="CJ852" s="70"/>
      <c r="CK852" s="70"/>
      <c r="CL852" s="70"/>
      <c r="CM852" s="70"/>
      <c r="CN852" s="70"/>
      <c r="CO852" s="70"/>
      <c r="CP852" s="70"/>
      <c r="CQ852" s="70"/>
      <c r="CR852" s="70"/>
      <c r="CS852" s="70"/>
      <c r="CT852" s="70"/>
      <c r="CU852" s="70"/>
      <c r="CV852" s="70"/>
      <c r="CW852" s="70"/>
      <c r="CX852" s="70"/>
      <c r="CY852" s="70"/>
      <c r="CZ852" s="70"/>
      <c r="DA852" s="70"/>
      <c r="DB852" s="70"/>
      <c r="DC852" s="70"/>
      <c r="DD852" s="70"/>
      <c r="DE852" s="70"/>
      <c r="DF852" s="70"/>
      <c r="DG852" s="70"/>
      <c r="DH852" s="70"/>
      <c r="DI852" s="70"/>
      <c r="DJ852" s="70"/>
      <c r="DK852" s="70"/>
      <c r="DL852" s="70"/>
      <c r="DM852" s="70"/>
      <c r="DN852" s="70"/>
      <c r="DO852" s="70"/>
      <c r="DP852" s="70"/>
      <c r="DQ852" s="70"/>
      <c r="DR852" s="70"/>
      <c r="DS852" s="70"/>
      <c r="DT852" s="70"/>
      <c r="DU852" s="70"/>
      <c r="DV852" s="70"/>
      <c r="DW852" s="70"/>
      <c r="DX852" s="70"/>
      <c r="DY852" s="70"/>
      <c r="DZ852" s="70"/>
      <c r="EA852" s="70"/>
      <c r="EB852" s="70"/>
      <c r="EC852" s="70"/>
      <c r="ED852" s="70"/>
      <c r="EE852" s="95" t="s">
        <v>450</v>
      </c>
      <c r="EF852" s="95"/>
      <c r="EG852" s="95"/>
      <c r="EH852" s="70"/>
      <c r="EI852" s="216"/>
      <c r="EJ852" s="70"/>
      <c r="EK852" s="70"/>
      <c r="EL852" s="70"/>
      <c r="EM852" s="70"/>
      <c r="EN852" s="70"/>
      <c r="EO852" s="70"/>
      <c r="EP852" s="70"/>
      <c r="EQ852" s="70"/>
      <c r="ER852" s="70"/>
      <c r="ES852" s="70"/>
      <c r="ET852" s="70"/>
      <c r="EU852" s="70"/>
      <c r="EV852" s="70"/>
      <c r="EW852" s="70"/>
      <c r="EX852" s="70"/>
      <c r="EY852" s="70"/>
      <c r="EZ852" s="70"/>
      <c r="FA852" s="70"/>
      <c r="FB852" s="70"/>
      <c r="FC852" s="70"/>
      <c r="FD852" s="70"/>
      <c r="FE852" s="70"/>
      <c r="FF852" s="70"/>
      <c r="FG852" s="70"/>
      <c r="FH852" s="70"/>
      <c r="FI852" s="70"/>
      <c r="FJ852" s="70"/>
      <c r="FK852" s="70"/>
      <c r="FL852" s="70"/>
      <c r="FM852" s="70"/>
      <c r="FN852" s="70"/>
      <c r="FO852" s="70"/>
      <c r="FP852" s="70"/>
      <c r="FQ852" s="70"/>
      <c r="FR852" s="70"/>
      <c r="FS852" s="70"/>
      <c r="FT852" s="70"/>
      <c r="FU852" s="70"/>
      <c r="FV852" s="70"/>
      <c r="FW852" s="70"/>
      <c r="FX852" s="70"/>
      <c r="FY852" s="70"/>
      <c r="FZ852" s="70"/>
      <c r="GA852" s="70"/>
      <c r="GB852" s="70"/>
      <c r="GC852" s="70"/>
      <c r="GD852" s="70"/>
      <c r="GE852" s="70"/>
      <c r="GF852" s="70"/>
      <c r="GG852" s="70"/>
      <c r="GH852" s="70"/>
      <c r="GI852" s="70"/>
      <c r="GJ852" s="70"/>
      <c r="GK852" s="70"/>
      <c r="GL852" s="70"/>
      <c r="GM852" s="70"/>
      <c r="GN852" s="70"/>
      <c r="GO852" s="70"/>
      <c r="GP852" s="70"/>
      <c r="GQ852" s="70"/>
      <c r="GR852" s="70"/>
      <c r="GS852" s="70"/>
      <c r="GT852" s="70"/>
      <c r="GU852" s="70"/>
      <c r="GV852" s="70"/>
      <c r="GW852" s="70"/>
      <c r="GX852" s="70"/>
      <c r="GY852" s="70"/>
      <c r="GZ852" s="70"/>
      <c r="HA852" s="70"/>
      <c r="HB852" s="70"/>
      <c r="HC852" s="70"/>
      <c r="HD852" s="70"/>
      <c r="HE852" s="70"/>
      <c r="HF852" s="70"/>
      <c r="HG852" s="70"/>
      <c r="HH852" s="70"/>
      <c r="HI852" s="70"/>
      <c r="HJ852" s="70"/>
      <c r="HK852" s="70"/>
      <c r="HL852" s="70"/>
      <c r="HM852" s="70"/>
      <c r="HN852" s="70"/>
      <c r="HO852" s="70"/>
      <c r="HP852" s="70"/>
      <c r="HQ852" s="70"/>
      <c r="HR852" s="70"/>
      <c r="HS852" s="70"/>
      <c r="HT852" s="70"/>
      <c r="HU852" s="70"/>
      <c r="HV852" s="70"/>
      <c r="HW852" s="70"/>
      <c r="HX852" s="70"/>
      <c r="HY852" s="70"/>
      <c r="HZ852" s="70"/>
      <c r="IA852" s="70"/>
      <c r="IB852" s="70"/>
      <c r="IC852" s="70"/>
      <c r="ID852" s="70"/>
      <c r="IE852" s="70"/>
      <c r="IF852" s="70"/>
      <c r="IG852" s="70"/>
      <c r="IH852" s="70"/>
      <c r="II852" s="70"/>
      <c r="IJ852" s="70"/>
      <c r="IK852" s="70"/>
      <c r="IL852" s="70"/>
      <c r="IM852" s="70"/>
      <c r="IN852" s="70"/>
      <c r="IO852" s="70"/>
      <c r="IP852" s="70"/>
      <c r="IQ852" s="70"/>
    </row>
    <row r="853" spans="18:251" ht="16.5" hidden="1" customHeight="1">
      <c r="R853" s="95" t="s">
        <v>450</v>
      </c>
      <c r="S853" s="95"/>
      <c r="T853" s="95"/>
      <c r="U853" s="70"/>
      <c r="V853" s="214"/>
      <c r="W853" s="70"/>
      <c r="X853" s="70"/>
      <c r="Y853" s="70"/>
      <c r="Z853" s="70"/>
      <c r="AA853" s="70"/>
      <c r="AB853" s="70"/>
      <c r="AC853" s="70"/>
      <c r="AD853" s="70"/>
      <c r="AE853" s="70"/>
      <c r="AF853" s="70"/>
      <c r="AG853" s="70"/>
      <c r="AH853" s="70"/>
      <c r="AI853" s="70"/>
      <c r="AJ853" s="70"/>
      <c r="AK853" s="70"/>
      <c r="AL853" s="70"/>
      <c r="AM853" s="70"/>
      <c r="AN853" s="70"/>
      <c r="AO853" s="70"/>
      <c r="AP853" s="70"/>
      <c r="AQ853" s="70"/>
      <c r="AR853" s="70"/>
      <c r="AS853" s="70"/>
      <c r="AT853" s="70"/>
      <c r="AU853" s="70"/>
      <c r="AV853" s="70"/>
      <c r="AW853" s="70"/>
      <c r="AX853" s="70"/>
      <c r="AY853" s="70"/>
      <c r="AZ853" s="70"/>
      <c r="BA853" s="70"/>
      <c r="BB853" s="70"/>
      <c r="BC853" s="70"/>
      <c r="BD853" s="70"/>
      <c r="BE853" s="70"/>
      <c r="BF853" s="70"/>
      <c r="BG853" s="70"/>
      <c r="BH853" s="70"/>
      <c r="BI853" s="70"/>
      <c r="BJ853" s="70"/>
      <c r="BK853" s="70"/>
      <c r="BL853" s="70"/>
      <c r="BM853" s="70"/>
      <c r="BN853" s="70"/>
      <c r="BO853" s="70"/>
      <c r="BP853" s="70"/>
      <c r="BQ853" s="70"/>
      <c r="BR853" s="70"/>
      <c r="BS853" s="70"/>
      <c r="BT853" s="70"/>
      <c r="BU853" s="70"/>
      <c r="BV853" s="70"/>
      <c r="BW853" s="70"/>
      <c r="BX853" s="70"/>
      <c r="BY853" s="70"/>
      <c r="BZ853" s="70"/>
      <c r="CA853" s="70"/>
      <c r="CB853" s="70"/>
      <c r="CC853" s="70"/>
      <c r="CD853" s="70"/>
      <c r="CE853" s="70"/>
      <c r="CF853" s="70"/>
      <c r="CG853" s="70"/>
      <c r="CH853" s="70"/>
      <c r="CI853" s="70"/>
      <c r="CJ853" s="70"/>
      <c r="CK853" s="70"/>
      <c r="CL853" s="70"/>
      <c r="CM853" s="70"/>
      <c r="CN853" s="70"/>
      <c r="CO853" s="70"/>
      <c r="CP853" s="70"/>
      <c r="CQ853" s="70"/>
      <c r="CR853" s="70"/>
      <c r="CS853" s="70"/>
      <c r="CT853" s="70"/>
      <c r="CU853" s="70"/>
      <c r="CV853" s="70"/>
      <c r="CW853" s="70"/>
      <c r="CX853" s="70"/>
      <c r="CY853" s="70"/>
      <c r="CZ853" s="70"/>
      <c r="DA853" s="70"/>
      <c r="DB853" s="70"/>
      <c r="DC853" s="70"/>
      <c r="DD853" s="70"/>
      <c r="DE853" s="70"/>
      <c r="DF853" s="70"/>
      <c r="DG853" s="70"/>
      <c r="DH853" s="70"/>
      <c r="DI853" s="70"/>
      <c r="DJ853" s="70"/>
      <c r="DK853" s="70"/>
      <c r="DL853" s="70"/>
      <c r="DM853" s="70"/>
      <c r="DN853" s="70"/>
      <c r="DO853" s="70"/>
      <c r="DP853" s="70"/>
      <c r="DQ853" s="70"/>
      <c r="DR853" s="70"/>
      <c r="DS853" s="70"/>
      <c r="DT853" s="70"/>
      <c r="DU853" s="70"/>
      <c r="DV853" s="70"/>
      <c r="DW853" s="70"/>
      <c r="DX853" s="70"/>
      <c r="DY853" s="70"/>
      <c r="DZ853" s="70"/>
      <c r="EA853" s="70"/>
      <c r="EB853" s="70"/>
      <c r="EC853" s="70"/>
      <c r="ED853" s="70"/>
      <c r="EE853" s="95" t="s">
        <v>450</v>
      </c>
      <c r="EF853" s="95"/>
      <c r="EG853" s="95"/>
      <c r="EH853" s="70"/>
      <c r="EI853" s="216"/>
      <c r="EJ853" s="70"/>
      <c r="EK853" s="70"/>
      <c r="EL853" s="70"/>
      <c r="EM853" s="70"/>
      <c r="EN853" s="70"/>
      <c r="EO853" s="70"/>
      <c r="EP853" s="70"/>
      <c r="EQ853" s="70"/>
      <c r="ER853" s="70"/>
      <c r="ES853" s="70"/>
      <c r="ET853" s="70"/>
      <c r="EU853" s="70"/>
      <c r="EV853" s="70"/>
      <c r="EW853" s="70"/>
      <c r="EX853" s="70"/>
      <c r="EY853" s="70"/>
      <c r="EZ853" s="70"/>
      <c r="FA853" s="70"/>
      <c r="FB853" s="70"/>
      <c r="FC853" s="70"/>
      <c r="FD853" s="70"/>
      <c r="FE853" s="70"/>
      <c r="FF853" s="70"/>
      <c r="FG853" s="70"/>
      <c r="FH853" s="70"/>
      <c r="FI853" s="70"/>
      <c r="FJ853" s="70"/>
      <c r="FK853" s="70"/>
      <c r="FL853" s="70"/>
      <c r="FM853" s="70"/>
      <c r="FN853" s="70"/>
      <c r="FO853" s="70"/>
      <c r="FP853" s="70"/>
      <c r="FQ853" s="70"/>
      <c r="FR853" s="70"/>
      <c r="FS853" s="70"/>
      <c r="FT853" s="70"/>
      <c r="FU853" s="70"/>
      <c r="FV853" s="70"/>
      <c r="FW853" s="70"/>
      <c r="FX853" s="70"/>
      <c r="FY853" s="70"/>
      <c r="FZ853" s="70"/>
      <c r="GA853" s="70"/>
      <c r="GB853" s="70"/>
      <c r="GC853" s="70"/>
      <c r="GD853" s="70"/>
      <c r="GE853" s="70"/>
      <c r="GF853" s="70"/>
      <c r="GG853" s="70"/>
      <c r="GH853" s="70"/>
      <c r="GI853" s="70"/>
      <c r="GJ853" s="70"/>
      <c r="GK853" s="70"/>
      <c r="GL853" s="70"/>
      <c r="GM853" s="70"/>
      <c r="GN853" s="70"/>
      <c r="GO853" s="70"/>
      <c r="GP853" s="70"/>
      <c r="GQ853" s="70"/>
      <c r="GR853" s="70"/>
      <c r="GS853" s="70"/>
      <c r="GT853" s="70"/>
      <c r="GU853" s="70"/>
      <c r="GV853" s="70"/>
      <c r="GW853" s="70"/>
      <c r="GX853" s="70"/>
      <c r="GY853" s="70"/>
      <c r="GZ853" s="70"/>
      <c r="HA853" s="70"/>
      <c r="HB853" s="70"/>
      <c r="HC853" s="70"/>
      <c r="HD853" s="70"/>
      <c r="HE853" s="70"/>
      <c r="HF853" s="70"/>
      <c r="HG853" s="70"/>
      <c r="HH853" s="70"/>
      <c r="HI853" s="70"/>
      <c r="HJ853" s="70"/>
      <c r="HK853" s="70"/>
      <c r="HL853" s="70"/>
      <c r="HM853" s="70"/>
      <c r="HN853" s="70"/>
      <c r="HO853" s="70"/>
      <c r="HP853" s="70"/>
      <c r="HQ853" s="70"/>
      <c r="HR853" s="70"/>
      <c r="HS853" s="70"/>
      <c r="HT853" s="70"/>
      <c r="HU853" s="70"/>
      <c r="HV853" s="70"/>
      <c r="HW853" s="70"/>
      <c r="HX853" s="70"/>
      <c r="HY853" s="70"/>
      <c r="HZ853" s="70"/>
      <c r="IA853" s="70"/>
      <c r="IB853" s="70"/>
      <c r="IC853" s="70"/>
      <c r="ID853" s="70"/>
      <c r="IE853" s="70"/>
      <c r="IF853" s="70"/>
      <c r="IG853" s="70"/>
      <c r="IH853" s="70"/>
      <c r="II853" s="70"/>
      <c r="IJ853" s="70"/>
      <c r="IK853" s="70"/>
      <c r="IL853" s="70"/>
      <c r="IM853" s="70"/>
      <c r="IN853" s="70"/>
      <c r="IO853" s="70"/>
      <c r="IP853" s="70"/>
      <c r="IQ853" s="70"/>
    </row>
    <row r="854" spans="18:251" ht="16.5" hidden="1" customHeight="1">
      <c r="R854" s="95" t="s">
        <v>450</v>
      </c>
      <c r="S854" s="95"/>
      <c r="T854" s="95"/>
      <c r="U854" s="70"/>
      <c r="V854" s="214"/>
      <c r="W854" s="70"/>
      <c r="X854" s="70"/>
      <c r="Y854" s="70"/>
      <c r="Z854" s="70"/>
      <c r="AA854" s="70"/>
      <c r="AB854" s="70"/>
      <c r="AC854" s="70"/>
      <c r="AD854" s="70"/>
      <c r="AE854" s="70"/>
      <c r="AF854" s="70"/>
      <c r="AG854" s="70"/>
      <c r="AH854" s="70"/>
      <c r="AI854" s="70"/>
      <c r="AJ854" s="70"/>
      <c r="AK854" s="70"/>
      <c r="AL854" s="70"/>
      <c r="AM854" s="70"/>
      <c r="AN854" s="70"/>
      <c r="AO854" s="70"/>
      <c r="AP854" s="70"/>
      <c r="AQ854" s="70"/>
      <c r="AR854" s="70"/>
      <c r="AS854" s="70"/>
      <c r="AT854" s="70"/>
      <c r="AU854" s="70"/>
      <c r="AV854" s="70"/>
      <c r="AW854" s="70"/>
      <c r="AX854" s="70"/>
      <c r="AY854" s="70"/>
      <c r="AZ854" s="70"/>
      <c r="BA854" s="70"/>
      <c r="BB854" s="70"/>
      <c r="BC854" s="70"/>
      <c r="BD854" s="70"/>
      <c r="BE854" s="70"/>
      <c r="BF854" s="70"/>
      <c r="BG854" s="70"/>
      <c r="BH854" s="70"/>
      <c r="BI854" s="70"/>
      <c r="BJ854" s="70"/>
      <c r="BK854" s="70"/>
      <c r="BL854" s="70"/>
      <c r="BM854" s="70"/>
      <c r="BN854" s="70"/>
      <c r="BO854" s="70"/>
      <c r="BP854" s="70"/>
      <c r="BQ854" s="70"/>
      <c r="BR854" s="70"/>
      <c r="BS854" s="70"/>
      <c r="BT854" s="70"/>
      <c r="BU854" s="70"/>
      <c r="BV854" s="70"/>
      <c r="BW854" s="70"/>
      <c r="BX854" s="70"/>
      <c r="BY854" s="70"/>
      <c r="BZ854" s="70"/>
      <c r="CA854" s="70"/>
      <c r="CB854" s="70"/>
      <c r="CC854" s="70"/>
      <c r="CD854" s="70"/>
      <c r="CE854" s="70"/>
      <c r="CF854" s="70"/>
      <c r="CG854" s="70"/>
      <c r="CH854" s="70"/>
      <c r="CI854" s="70"/>
      <c r="CJ854" s="70"/>
      <c r="CK854" s="70"/>
      <c r="CL854" s="70"/>
      <c r="CM854" s="70"/>
      <c r="CN854" s="70"/>
      <c r="CO854" s="70"/>
      <c r="CP854" s="70"/>
      <c r="CQ854" s="70"/>
      <c r="CR854" s="70"/>
      <c r="CS854" s="70"/>
      <c r="CT854" s="70"/>
      <c r="CU854" s="70"/>
      <c r="CV854" s="70"/>
      <c r="CW854" s="70"/>
      <c r="CX854" s="70"/>
      <c r="CY854" s="70"/>
      <c r="CZ854" s="70"/>
      <c r="DA854" s="70"/>
      <c r="DB854" s="70"/>
      <c r="DC854" s="70"/>
      <c r="DD854" s="70"/>
      <c r="DE854" s="70"/>
      <c r="DF854" s="70"/>
      <c r="DG854" s="70"/>
      <c r="DH854" s="70"/>
      <c r="DI854" s="70"/>
      <c r="DJ854" s="70"/>
      <c r="DK854" s="70"/>
      <c r="DL854" s="70"/>
      <c r="DM854" s="70"/>
      <c r="DN854" s="70"/>
      <c r="DO854" s="70"/>
      <c r="DP854" s="70"/>
      <c r="DQ854" s="70"/>
      <c r="DR854" s="70"/>
      <c r="DS854" s="70"/>
      <c r="DT854" s="70"/>
      <c r="DU854" s="70"/>
      <c r="DV854" s="70"/>
      <c r="DW854" s="70"/>
      <c r="DX854" s="70"/>
      <c r="DY854" s="70"/>
      <c r="DZ854" s="70"/>
      <c r="EA854" s="70"/>
      <c r="EB854" s="70"/>
      <c r="EC854" s="70"/>
      <c r="ED854" s="70"/>
      <c r="EE854" s="95" t="s">
        <v>450</v>
      </c>
      <c r="EF854" s="95"/>
      <c r="EG854" s="95"/>
      <c r="EH854" s="70"/>
      <c r="EI854" s="216"/>
      <c r="EJ854" s="70"/>
      <c r="EK854" s="70"/>
      <c r="EL854" s="70"/>
      <c r="EM854" s="70"/>
      <c r="EN854" s="70"/>
      <c r="EO854" s="70"/>
      <c r="EP854" s="70"/>
      <c r="EQ854" s="70"/>
      <c r="ER854" s="70"/>
      <c r="ES854" s="70"/>
      <c r="ET854" s="70"/>
      <c r="EU854" s="70"/>
      <c r="EV854" s="70"/>
      <c r="EW854" s="70"/>
      <c r="EX854" s="70"/>
      <c r="EY854" s="70"/>
      <c r="EZ854" s="70"/>
      <c r="FA854" s="70"/>
      <c r="FB854" s="70"/>
      <c r="FC854" s="70"/>
      <c r="FD854" s="70"/>
      <c r="FE854" s="70"/>
      <c r="FF854" s="70"/>
      <c r="FG854" s="70"/>
      <c r="FH854" s="70"/>
      <c r="FI854" s="70"/>
      <c r="FJ854" s="70"/>
      <c r="FK854" s="70"/>
      <c r="FL854" s="70"/>
      <c r="FM854" s="70"/>
      <c r="FN854" s="70"/>
      <c r="FO854" s="70"/>
      <c r="FP854" s="70"/>
      <c r="FQ854" s="70"/>
      <c r="FR854" s="70"/>
      <c r="FS854" s="70"/>
      <c r="FT854" s="70"/>
      <c r="FU854" s="70"/>
      <c r="FV854" s="70"/>
      <c r="FW854" s="70"/>
      <c r="FX854" s="70"/>
      <c r="FY854" s="70"/>
      <c r="FZ854" s="70"/>
      <c r="GA854" s="70"/>
      <c r="GB854" s="70"/>
      <c r="GC854" s="70"/>
      <c r="GD854" s="70"/>
      <c r="GE854" s="70"/>
      <c r="GF854" s="70"/>
      <c r="GG854" s="70"/>
      <c r="GH854" s="70"/>
      <c r="GI854" s="70"/>
      <c r="GJ854" s="70"/>
      <c r="GK854" s="70"/>
      <c r="GL854" s="70"/>
      <c r="GM854" s="70"/>
      <c r="GN854" s="70"/>
      <c r="GO854" s="70"/>
      <c r="GP854" s="70"/>
      <c r="GQ854" s="70"/>
      <c r="GR854" s="70"/>
      <c r="GS854" s="70"/>
      <c r="GT854" s="70"/>
      <c r="GU854" s="70"/>
      <c r="GV854" s="70"/>
      <c r="GW854" s="70"/>
      <c r="GX854" s="70"/>
      <c r="GY854" s="70"/>
      <c r="GZ854" s="70"/>
      <c r="HA854" s="70"/>
      <c r="HB854" s="70"/>
      <c r="HC854" s="70"/>
      <c r="HD854" s="70"/>
      <c r="HE854" s="70"/>
      <c r="HF854" s="70"/>
      <c r="HG854" s="70"/>
      <c r="HH854" s="70"/>
      <c r="HI854" s="70"/>
      <c r="HJ854" s="70"/>
      <c r="HK854" s="70"/>
      <c r="HL854" s="70"/>
      <c r="HM854" s="70"/>
      <c r="HN854" s="70"/>
      <c r="HO854" s="70"/>
      <c r="HP854" s="70"/>
      <c r="HQ854" s="70"/>
      <c r="HR854" s="70"/>
      <c r="HS854" s="70"/>
      <c r="HT854" s="70"/>
      <c r="HU854" s="70"/>
      <c r="HV854" s="70"/>
      <c r="HW854" s="70"/>
      <c r="HX854" s="70"/>
      <c r="HY854" s="70"/>
      <c r="HZ854" s="70"/>
      <c r="IA854" s="70"/>
      <c r="IB854" s="70"/>
      <c r="IC854" s="70"/>
      <c r="ID854" s="70"/>
      <c r="IE854" s="70"/>
      <c r="IF854" s="70"/>
      <c r="IG854" s="70"/>
      <c r="IH854" s="70"/>
      <c r="II854" s="70"/>
      <c r="IJ854" s="70"/>
      <c r="IK854" s="70"/>
      <c r="IL854" s="70"/>
      <c r="IM854" s="70"/>
      <c r="IN854" s="70"/>
      <c r="IO854" s="70"/>
      <c r="IP854" s="70"/>
      <c r="IQ854" s="70"/>
    </row>
    <row r="855" spans="18:251" ht="16.5" hidden="1" customHeight="1">
      <c r="R855" s="95" t="s">
        <v>450</v>
      </c>
      <c r="S855" s="95"/>
      <c r="T855" s="95"/>
      <c r="U855" s="70"/>
      <c r="V855" s="214"/>
      <c r="W855" s="70"/>
      <c r="X855" s="70"/>
      <c r="Y855" s="70"/>
      <c r="Z855" s="70"/>
      <c r="AA855" s="70"/>
      <c r="AB855" s="70"/>
      <c r="AC855" s="70"/>
      <c r="AD855" s="70"/>
      <c r="AE855" s="70"/>
      <c r="AF855" s="70"/>
      <c r="AG855" s="70"/>
      <c r="AH855" s="70"/>
      <c r="AI855" s="70"/>
      <c r="AJ855" s="70"/>
      <c r="AK855" s="70"/>
      <c r="AL855" s="70"/>
      <c r="AM855" s="70"/>
      <c r="AN855" s="70"/>
      <c r="AO855" s="70"/>
      <c r="AP855" s="70"/>
      <c r="AQ855" s="70"/>
      <c r="AR855" s="70"/>
      <c r="AS855" s="70"/>
      <c r="AT855" s="70"/>
      <c r="AU855" s="70"/>
      <c r="AV855" s="70"/>
      <c r="AW855" s="70"/>
      <c r="AX855" s="70"/>
      <c r="AY855" s="70"/>
      <c r="AZ855" s="70"/>
      <c r="BA855" s="70"/>
      <c r="BB855" s="70"/>
      <c r="BC855" s="70"/>
      <c r="BD855" s="70"/>
      <c r="BE855" s="70"/>
      <c r="BF855" s="70"/>
      <c r="BG855" s="70"/>
      <c r="BH855" s="70"/>
      <c r="BI855" s="70"/>
      <c r="BJ855" s="70"/>
      <c r="BK855" s="70"/>
      <c r="BL855" s="70"/>
      <c r="BM855" s="70"/>
      <c r="BN855" s="70"/>
      <c r="BO855" s="70"/>
      <c r="BP855" s="70"/>
      <c r="BQ855" s="70"/>
      <c r="BR855" s="70"/>
      <c r="BS855" s="70"/>
      <c r="BT855" s="70"/>
      <c r="BU855" s="70"/>
      <c r="BV855" s="70"/>
      <c r="BW855" s="70"/>
      <c r="BX855" s="70"/>
      <c r="BY855" s="70"/>
      <c r="BZ855" s="70"/>
      <c r="CA855" s="70"/>
      <c r="CB855" s="70"/>
      <c r="CC855" s="70"/>
      <c r="CD855" s="70"/>
      <c r="CE855" s="70"/>
      <c r="CF855" s="70"/>
      <c r="CG855" s="70"/>
      <c r="CH855" s="70"/>
      <c r="CI855" s="70"/>
      <c r="CJ855" s="70"/>
      <c r="CK855" s="70"/>
      <c r="CL855" s="70"/>
      <c r="CM855" s="70"/>
      <c r="CN855" s="70"/>
      <c r="CO855" s="70"/>
      <c r="CP855" s="70"/>
      <c r="CQ855" s="70"/>
      <c r="CR855" s="70"/>
      <c r="CS855" s="70"/>
      <c r="CT855" s="70"/>
      <c r="CU855" s="70"/>
      <c r="CV855" s="70"/>
      <c r="CW855" s="70"/>
      <c r="CX855" s="70"/>
      <c r="CY855" s="70"/>
      <c r="CZ855" s="70"/>
      <c r="DA855" s="70"/>
      <c r="DB855" s="70"/>
      <c r="DC855" s="70"/>
      <c r="DD855" s="70"/>
      <c r="DE855" s="70"/>
      <c r="DF855" s="70"/>
      <c r="DG855" s="70"/>
      <c r="DH855" s="70"/>
      <c r="DI855" s="70"/>
      <c r="DJ855" s="70"/>
      <c r="DK855" s="70"/>
      <c r="DL855" s="70"/>
      <c r="DM855" s="70"/>
      <c r="DN855" s="70"/>
      <c r="DO855" s="70"/>
      <c r="DP855" s="70"/>
      <c r="DQ855" s="70"/>
      <c r="DR855" s="70"/>
      <c r="DS855" s="70"/>
      <c r="DT855" s="70"/>
      <c r="DU855" s="70"/>
      <c r="DV855" s="70"/>
      <c r="DW855" s="70"/>
      <c r="DX855" s="70"/>
      <c r="DY855" s="70"/>
      <c r="DZ855" s="70"/>
      <c r="EA855" s="70"/>
      <c r="EB855" s="70"/>
      <c r="EC855" s="70"/>
      <c r="ED855" s="70"/>
      <c r="EE855" s="95" t="s">
        <v>450</v>
      </c>
      <c r="EF855" s="95"/>
      <c r="EG855" s="95"/>
      <c r="EH855" s="70"/>
      <c r="EI855" s="216"/>
      <c r="EJ855" s="70"/>
      <c r="EK855" s="70"/>
      <c r="EL855" s="70"/>
      <c r="EM855" s="70"/>
      <c r="EN855" s="70"/>
      <c r="EO855" s="70"/>
      <c r="EP855" s="70"/>
      <c r="EQ855" s="70"/>
      <c r="ER855" s="70"/>
      <c r="ES855" s="70"/>
      <c r="ET855" s="70"/>
      <c r="EU855" s="70"/>
      <c r="EV855" s="70"/>
      <c r="EW855" s="70"/>
      <c r="EX855" s="70"/>
      <c r="EY855" s="70"/>
      <c r="EZ855" s="70"/>
      <c r="FA855" s="70"/>
      <c r="FB855" s="70"/>
      <c r="FC855" s="70"/>
      <c r="FD855" s="70"/>
      <c r="FE855" s="70"/>
      <c r="FF855" s="70"/>
      <c r="FG855" s="70"/>
      <c r="FH855" s="70"/>
      <c r="FI855" s="70"/>
      <c r="FJ855" s="70"/>
      <c r="FK855" s="70"/>
      <c r="FL855" s="70"/>
      <c r="FM855" s="70"/>
      <c r="FN855" s="70"/>
      <c r="FO855" s="70"/>
      <c r="FP855" s="70"/>
      <c r="FQ855" s="70"/>
      <c r="FR855" s="70"/>
      <c r="FS855" s="70"/>
      <c r="FT855" s="70"/>
      <c r="FU855" s="70"/>
      <c r="FV855" s="70"/>
      <c r="FW855" s="70"/>
      <c r="FX855" s="70"/>
      <c r="FY855" s="70"/>
      <c r="FZ855" s="70"/>
      <c r="GA855" s="70"/>
      <c r="GB855" s="70"/>
      <c r="GC855" s="70"/>
      <c r="GD855" s="70"/>
      <c r="GE855" s="70"/>
      <c r="GF855" s="70"/>
      <c r="GG855" s="70"/>
      <c r="GH855" s="70"/>
      <c r="GI855" s="70"/>
      <c r="GJ855" s="70"/>
      <c r="GK855" s="70"/>
      <c r="GL855" s="70"/>
      <c r="GM855" s="70"/>
      <c r="GN855" s="70"/>
      <c r="GO855" s="70"/>
      <c r="GP855" s="70"/>
      <c r="GQ855" s="70"/>
      <c r="GR855" s="70"/>
      <c r="GS855" s="70"/>
      <c r="GT855" s="70"/>
      <c r="GU855" s="70"/>
      <c r="GV855" s="70"/>
      <c r="GW855" s="70"/>
      <c r="GX855" s="70"/>
      <c r="GY855" s="70"/>
      <c r="GZ855" s="70"/>
      <c r="HA855" s="70"/>
      <c r="HB855" s="70"/>
      <c r="HC855" s="70"/>
      <c r="HD855" s="70"/>
      <c r="HE855" s="70"/>
      <c r="HF855" s="70"/>
      <c r="HG855" s="70"/>
      <c r="HH855" s="70"/>
      <c r="HI855" s="70"/>
      <c r="HJ855" s="70"/>
      <c r="HK855" s="70"/>
      <c r="HL855" s="70"/>
      <c r="HM855" s="70"/>
      <c r="HN855" s="70"/>
      <c r="HO855" s="70"/>
      <c r="HP855" s="70"/>
      <c r="HQ855" s="70"/>
      <c r="HR855" s="70"/>
      <c r="HS855" s="70"/>
      <c r="HT855" s="70"/>
      <c r="HU855" s="70"/>
      <c r="HV855" s="70"/>
      <c r="HW855" s="70"/>
      <c r="HX855" s="70"/>
      <c r="HY855" s="70"/>
      <c r="HZ855" s="70"/>
      <c r="IA855" s="70"/>
      <c r="IB855" s="70"/>
      <c r="IC855" s="70"/>
      <c r="ID855" s="70"/>
      <c r="IE855" s="70"/>
      <c r="IF855" s="70"/>
      <c r="IG855" s="70"/>
      <c r="IH855" s="70"/>
      <c r="II855" s="70"/>
      <c r="IJ855" s="70"/>
      <c r="IK855" s="70"/>
      <c r="IL855" s="70"/>
      <c r="IM855" s="70"/>
      <c r="IN855" s="70"/>
      <c r="IO855" s="70"/>
      <c r="IP855" s="70"/>
      <c r="IQ855" s="70"/>
    </row>
    <row r="856" spans="18:251" ht="16.5" hidden="1" customHeight="1">
      <c r="R856" s="95" t="s">
        <v>450</v>
      </c>
      <c r="S856" s="95"/>
      <c r="T856" s="95"/>
      <c r="U856" s="70"/>
      <c r="V856" s="214"/>
      <c r="W856" s="70"/>
      <c r="X856" s="70"/>
      <c r="Y856" s="70"/>
      <c r="Z856" s="70"/>
      <c r="AA856" s="70"/>
      <c r="AB856" s="70"/>
      <c r="AC856" s="70"/>
      <c r="AD856" s="70"/>
      <c r="AE856" s="70"/>
      <c r="AF856" s="70"/>
      <c r="AG856" s="70"/>
      <c r="AH856" s="70"/>
      <c r="AI856" s="70"/>
      <c r="AJ856" s="70"/>
      <c r="AK856" s="70"/>
      <c r="AL856" s="70"/>
      <c r="AM856" s="70"/>
      <c r="AN856" s="70"/>
      <c r="AO856" s="70"/>
      <c r="AP856" s="70"/>
      <c r="AQ856" s="70"/>
      <c r="AR856" s="70"/>
      <c r="AS856" s="70"/>
      <c r="AT856" s="70"/>
      <c r="AU856" s="70"/>
      <c r="AV856" s="70"/>
      <c r="AW856" s="70"/>
      <c r="AX856" s="70"/>
      <c r="AY856" s="70"/>
      <c r="AZ856" s="70"/>
      <c r="BA856" s="70"/>
      <c r="BB856" s="70"/>
      <c r="BC856" s="70"/>
      <c r="BD856" s="70"/>
      <c r="BE856" s="70"/>
      <c r="BF856" s="70"/>
      <c r="BG856" s="70"/>
      <c r="BH856" s="70"/>
      <c r="BI856" s="70"/>
      <c r="BJ856" s="70"/>
      <c r="BK856" s="70"/>
      <c r="BL856" s="70"/>
      <c r="BM856" s="70"/>
      <c r="BN856" s="70"/>
      <c r="BO856" s="70"/>
      <c r="BP856" s="70"/>
      <c r="BQ856" s="70"/>
      <c r="BR856" s="70"/>
      <c r="BS856" s="70"/>
      <c r="BT856" s="70"/>
      <c r="BU856" s="70"/>
      <c r="BV856" s="70"/>
      <c r="BW856" s="70"/>
      <c r="BX856" s="70"/>
      <c r="BY856" s="70"/>
      <c r="BZ856" s="70"/>
      <c r="CA856" s="70"/>
      <c r="CB856" s="70"/>
      <c r="CC856" s="70"/>
      <c r="CD856" s="70"/>
      <c r="CE856" s="70"/>
      <c r="CF856" s="70"/>
      <c r="CG856" s="70"/>
      <c r="CH856" s="70"/>
      <c r="CI856" s="70"/>
      <c r="CJ856" s="70"/>
      <c r="CK856" s="70"/>
      <c r="CL856" s="70"/>
      <c r="CM856" s="70"/>
      <c r="CN856" s="70"/>
      <c r="CO856" s="70"/>
      <c r="CP856" s="70"/>
      <c r="CQ856" s="70"/>
      <c r="CR856" s="70"/>
      <c r="CS856" s="70"/>
      <c r="CT856" s="70"/>
      <c r="CU856" s="70"/>
      <c r="CV856" s="70"/>
      <c r="CW856" s="70"/>
      <c r="CX856" s="70"/>
      <c r="CY856" s="70"/>
      <c r="CZ856" s="70"/>
      <c r="DA856" s="70"/>
      <c r="DB856" s="70"/>
      <c r="DC856" s="70"/>
      <c r="DD856" s="70"/>
      <c r="DE856" s="70"/>
      <c r="DF856" s="70"/>
      <c r="DG856" s="70"/>
      <c r="DH856" s="70"/>
      <c r="DI856" s="70"/>
      <c r="DJ856" s="70"/>
      <c r="DK856" s="70"/>
      <c r="DL856" s="70"/>
      <c r="DM856" s="70"/>
      <c r="DN856" s="70"/>
      <c r="DO856" s="70"/>
      <c r="DP856" s="70"/>
      <c r="DQ856" s="70"/>
      <c r="DR856" s="70"/>
      <c r="DS856" s="70"/>
      <c r="DT856" s="70"/>
      <c r="DU856" s="70"/>
      <c r="DV856" s="70"/>
      <c r="DW856" s="70"/>
      <c r="DX856" s="70"/>
      <c r="DY856" s="70"/>
      <c r="DZ856" s="70"/>
      <c r="EA856" s="70"/>
      <c r="EB856" s="70"/>
      <c r="EC856" s="70"/>
      <c r="ED856" s="70"/>
      <c r="EE856" s="95" t="s">
        <v>450</v>
      </c>
      <c r="EF856" s="95"/>
      <c r="EG856" s="95"/>
      <c r="EH856" s="70"/>
      <c r="EI856" s="216"/>
      <c r="EJ856" s="70"/>
      <c r="EK856" s="70"/>
      <c r="EL856" s="70"/>
      <c r="EM856" s="70"/>
      <c r="EN856" s="70"/>
      <c r="EO856" s="70"/>
      <c r="EP856" s="70"/>
      <c r="EQ856" s="70"/>
      <c r="ER856" s="70"/>
      <c r="ES856" s="70"/>
      <c r="ET856" s="70"/>
      <c r="EU856" s="70"/>
      <c r="EV856" s="70"/>
      <c r="EW856" s="70"/>
      <c r="EX856" s="70"/>
      <c r="EY856" s="70"/>
      <c r="EZ856" s="70"/>
      <c r="FA856" s="70"/>
      <c r="FB856" s="70"/>
      <c r="FC856" s="70"/>
      <c r="FD856" s="70"/>
      <c r="FE856" s="70"/>
      <c r="FF856" s="70"/>
      <c r="FG856" s="70"/>
      <c r="FH856" s="70"/>
      <c r="FI856" s="70"/>
      <c r="FJ856" s="70"/>
      <c r="FK856" s="70"/>
      <c r="FL856" s="70"/>
      <c r="FM856" s="70"/>
      <c r="FN856" s="70"/>
      <c r="FO856" s="70"/>
      <c r="FP856" s="70"/>
      <c r="FQ856" s="70"/>
      <c r="FR856" s="70"/>
      <c r="FS856" s="70"/>
      <c r="FT856" s="70"/>
      <c r="FU856" s="70"/>
      <c r="FV856" s="70"/>
      <c r="FW856" s="70"/>
      <c r="FX856" s="70"/>
      <c r="FY856" s="70"/>
      <c r="FZ856" s="70"/>
      <c r="GA856" s="70"/>
      <c r="GB856" s="70"/>
      <c r="GC856" s="70"/>
      <c r="GD856" s="70"/>
      <c r="GE856" s="70"/>
      <c r="GF856" s="70"/>
      <c r="GG856" s="70"/>
      <c r="GH856" s="70"/>
      <c r="GI856" s="70"/>
      <c r="GJ856" s="70"/>
      <c r="GK856" s="70"/>
      <c r="GL856" s="70"/>
      <c r="GM856" s="70"/>
      <c r="GN856" s="70"/>
      <c r="GO856" s="70"/>
      <c r="GP856" s="70"/>
      <c r="GQ856" s="70"/>
      <c r="GR856" s="70"/>
      <c r="GS856" s="70"/>
      <c r="GT856" s="70"/>
      <c r="GU856" s="70"/>
      <c r="GV856" s="70"/>
      <c r="GW856" s="70"/>
      <c r="GX856" s="70"/>
      <c r="GY856" s="70"/>
      <c r="GZ856" s="70"/>
      <c r="HA856" s="70"/>
      <c r="HB856" s="70"/>
      <c r="HC856" s="70"/>
      <c r="HD856" s="70"/>
      <c r="HE856" s="70"/>
      <c r="HF856" s="70"/>
      <c r="HG856" s="70"/>
      <c r="HH856" s="70"/>
      <c r="HI856" s="70"/>
      <c r="HJ856" s="70"/>
      <c r="HK856" s="70"/>
      <c r="HL856" s="70"/>
      <c r="HM856" s="70"/>
      <c r="HN856" s="70"/>
      <c r="HO856" s="70"/>
      <c r="HP856" s="70"/>
      <c r="HQ856" s="70"/>
      <c r="HR856" s="70"/>
      <c r="HS856" s="70"/>
      <c r="HT856" s="70"/>
      <c r="HU856" s="70"/>
      <c r="HV856" s="70"/>
      <c r="HW856" s="70"/>
      <c r="HX856" s="70"/>
      <c r="HY856" s="70"/>
      <c r="HZ856" s="70"/>
      <c r="IA856" s="70"/>
      <c r="IB856" s="70"/>
      <c r="IC856" s="70"/>
      <c r="ID856" s="70"/>
      <c r="IE856" s="70"/>
      <c r="IF856" s="70"/>
      <c r="IG856" s="70"/>
      <c r="IH856" s="70"/>
      <c r="II856" s="70"/>
      <c r="IJ856" s="70"/>
      <c r="IK856" s="70"/>
      <c r="IL856" s="70"/>
      <c r="IM856" s="70"/>
      <c r="IN856" s="70"/>
      <c r="IO856" s="70"/>
      <c r="IP856" s="70"/>
      <c r="IQ856" s="70"/>
    </row>
    <row r="857" spans="18:251" ht="16.5" hidden="1" customHeight="1">
      <c r="R857" s="95" t="s">
        <v>450</v>
      </c>
      <c r="S857" s="95"/>
      <c r="T857" s="95"/>
      <c r="U857" s="70"/>
      <c r="V857" s="214"/>
      <c r="W857" s="70"/>
      <c r="X857" s="70"/>
      <c r="Y857" s="70"/>
      <c r="Z857" s="70"/>
      <c r="AA857" s="70"/>
      <c r="AB857" s="70"/>
      <c r="AC857" s="70"/>
      <c r="AD857" s="70"/>
      <c r="AE857" s="70"/>
      <c r="AF857" s="70"/>
      <c r="AG857" s="70"/>
      <c r="AH857" s="70"/>
      <c r="AI857" s="70"/>
      <c r="AJ857" s="70"/>
      <c r="AK857" s="70"/>
      <c r="AL857" s="70"/>
      <c r="AM857" s="70"/>
      <c r="AN857" s="70"/>
      <c r="AO857" s="70"/>
      <c r="AP857" s="70"/>
      <c r="AQ857" s="70"/>
      <c r="AR857" s="70"/>
      <c r="AS857" s="70"/>
      <c r="AT857" s="70"/>
      <c r="AU857" s="70"/>
      <c r="AV857" s="70"/>
      <c r="AW857" s="70"/>
      <c r="AX857" s="70"/>
      <c r="AY857" s="70"/>
      <c r="AZ857" s="70"/>
      <c r="BA857" s="70"/>
      <c r="BB857" s="70"/>
      <c r="BC857" s="70"/>
      <c r="BD857" s="70"/>
      <c r="BE857" s="70"/>
      <c r="BF857" s="70"/>
      <c r="BG857" s="70"/>
      <c r="BH857" s="70"/>
      <c r="BI857" s="70"/>
      <c r="BJ857" s="70"/>
      <c r="BK857" s="70"/>
      <c r="BL857" s="70"/>
      <c r="BM857" s="70"/>
      <c r="BN857" s="70"/>
      <c r="BO857" s="70"/>
      <c r="BP857" s="70"/>
      <c r="BQ857" s="70"/>
      <c r="BR857" s="70"/>
      <c r="BS857" s="70"/>
      <c r="BT857" s="70"/>
      <c r="BU857" s="70"/>
      <c r="BV857" s="70"/>
      <c r="BW857" s="70"/>
      <c r="BX857" s="70"/>
      <c r="BY857" s="70"/>
      <c r="BZ857" s="70"/>
      <c r="CA857" s="70"/>
      <c r="CB857" s="70"/>
      <c r="CC857" s="70"/>
      <c r="CD857" s="70"/>
      <c r="CE857" s="70"/>
      <c r="CF857" s="70"/>
      <c r="CG857" s="70"/>
      <c r="CH857" s="70"/>
      <c r="CI857" s="70"/>
      <c r="CJ857" s="70"/>
      <c r="CK857" s="70"/>
      <c r="CL857" s="70"/>
      <c r="CM857" s="70"/>
      <c r="CN857" s="70"/>
      <c r="CO857" s="70"/>
      <c r="CP857" s="70"/>
      <c r="CQ857" s="70"/>
      <c r="CR857" s="70"/>
      <c r="CS857" s="70"/>
      <c r="CT857" s="70"/>
      <c r="CU857" s="70"/>
      <c r="CV857" s="70"/>
      <c r="CW857" s="70"/>
      <c r="CX857" s="70"/>
      <c r="CY857" s="70"/>
      <c r="CZ857" s="70"/>
      <c r="DA857" s="70"/>
      <c r="DB857" s="70"/>
      <c r="DC857" s="70"/>
      <c r="DD857" s="70"/>
      <c r="DE857" s="70"/>
      <c r="DF857" s="70"/>
      <c r="DG857" s="70"/>
      <c r="DH857" s="70"/>
      <c r="DI857" s="70"/>
      <c r="DJ857" s="70"/>
      <c r="DK857" s="70"/>
      <c r="DL857" s="70"/>
      <c r="DM857" s="70"/>
      <c r="DN857" s="70"/>
      <c r="DO857" s="70"/>
      <c r="DP857" s="70"/>
      <c r="DQ857" s="70"/>
      <c r="DR857" s="70"/>
      <c r="DS857" s="70"/>
      <c r="DT857" s="70"/>
      <c r="DU857" s="70"/>
      <c r="DV857" s="70"/>
      <c r="DW857" s="70"/>
      <c r="DX857" s="70"/>
      <c r="DY857" s="70"/>
      <c r="DZ857" s="70"/>
      <c r="EA857" s="70"/>
      <c r="EB857" s="70"/>
      <c r="EC857" s="70"/>
      <c r="ED857" s="70"/>
      <c r="EE857" s="95" t="s">
        <v>450</v>
      </c>
      <c r="EF857" s="95"/>
      <c r="EG857" s="95"/>
      <c r="EH857" s="70"/>
      <c r="EI857" s="216"/>
      <c r="EJ857" s="70"/>
      <c r="EK857" s="70"/>
      <c r="EL857" s="70"/>
      <c r="EM857" s="70"/>
      <c r="EN857" s="70"/>
      <c r="EO857" s="70"/>
      <c r="EP857" s="70"/>
      <c r="EQ857" s="70"/>
      <c r="ER857" s="70"/>
      <c r="ES857" s="70"/>
      <c r="ET857" s="70"/>
      <c r="EU857" s="70"/>
      <c r="EV857" s="70"/>
      <c r="EW857" s="70"/>
      <c r="EX857" s="70"/>
      <c r="EY857" s="70"/>
      <c r="EZ857" s="70"/>
      <c r="FA857" s="70"/>
      <c r="FB857" s="70"/>
      <c r="FC857" s="70"/>
      <c r="FD857" s="70"/>
      <c r="FE857" s="70"/>
      <c r="FF857" s="70"/>
      <c r="FG857" s="70"/>
      <c r="FH857" s="70"/>
      <c r="FI857" s="70"/>
      <c r="FJ857" s="70"/>
      <c r="FK857" s="70"/>
      <c r="FL857" s="70"/>
      <c r="FM857" s="70"/>
      <c r="FN857" s="70"/>
      <c r="FO857" s="70"/>
      <c r="FP857" s="70"/>
      <c r="FQ857" s="70"/>
      <c r="FR857" s="70"/>
      <c r="FS857" s="70"/>
      <c r="FT857" s="70"/>
      <c r="FU857" s="70"/>
      <c r="FV857" s="70"/>
      <c r="FW857" s="70"/>
      <c r="FX857" s="70"/>
      <c r="FY857" s="70"/>
      <c r="FZ857" s="70"/>
      <c r="GA857" s="70"/>
      <c r="GB857" s="70"/>
      <c r="GC857" s="70"/>
      <c r="GD857" s="70"/>
      <c r="GE857" s="70"/>
      <c r="GF857" s="70"/>
      <c r="GG857" s="70"/>
      <c r="GH857" s="70"/>
      <c r="GI857" s="70"/>
      <c r="GJ857" s="70"/>
      <c r="GK857" s="70"/>
      <c r="GL857" s="70"/>
      <c r="GM857" s="70"/>
      <c r="GN857" s="70"/>
      <c r="GO857" s="70"/>
      <c r="GP857" s="70"/>
      <c r="GQ857" s="70"/>
      <c r="GR857" s="70"/>
      <c r="GS857" s="70"/>
      <c r="GT857" s="70"/>
      <c r="GU857" s="70"/>
      <c r="GV857" s="70"/>
      <c r="GW857" s="70"/>
      <c r="GX857" s="70"/>
      <c r="GY857" s="70"/>
      <c r="GZ857" s="70"/>
      <c r="HA857" s="70"/>
      <c r="HB857" s="70"/>
      <c r="HC857" s="70"/>
      <c r="HD857" s="70"/>
      <c r="HE857" s="70"/>
      <c r="HF857" s="70"/>
      <c r="HG857" s="70"/>
      <c r="HH857" s="70"/>
      <c r="HI857" s="70"/>
      <c r="HJ857" s="70"/>
      <c r="HK857" s="70"/>
      <c r="HL857" s="70"/>
      <c r="HM857" s="70"/>
      <c r="HN857" s="70"/>
      <c r="HO857" s="70"/>
      <c r="HP857" s="70"/>
      <c r="HQ857" s="70"/>
      <c r="HR857" s="70"/>
      <c r="HS857" s="70"/>
      <c r="HT857" s="70"/>
      <c r="HU857" s="70"/>
      <c r="HV857" s="70"/>
      <c r="HW857" s="70"/>
      <c r="HX857" s="70"/>
      <c r="HY857" s="70"/>
      <c r="HZ857" s="70"/>
      <c r="IA857" s="70"/>
      <c r="IB857" s="70"/>
      <c r="IC857" s="70"/>
      <c r="ID857" s="70"/>
      <c r="IE857" s="70"/>
      <c r="IF857" s="70"/>
      <c r="IG857" s="70"/>
      <c r="IH857" s="70"/>
      <c r="II857" s="70"/>
      <c r="IJ857" s="70"/>
      <c r="IK857" s="70"/>
      <c r="IL857" s="70"/>
      <c r="IM857" s="70"/>
      <c r="IN857" s="70"/>
      <c r="IO857" s="70"/>
      <c r="IP857" s="70"/>
      <c r="IQ857" s="70"/>
    </row>
    <row r="858" spans="18:251" ht="16.5" hidden="1" customHeight="1">
      <c r="R858" s="95" t="s">
        <v>450</v>
      </c>
      <c r="S858" s="95"/>
      <c r="T858" s="95"/>
      <c r="U858" s="70"/>
      <c r="V858" s="214"/>
      <c r="W858" s="70"/>
      <c r="X858" s="70"/>
      <c r="Y858" s="70"/>
      <c r="Z858" s="70"/>
      <c r="AA858" s="70"/>
      <c r="AB858" s="70"/>
      <c r="AC858" s="70"/>
      <c r="AD858" s="70"/>
      <c r="AE858" s="70"/>
      <c r="AF858" s="70"/>
      <c r="AG858" s="70"/>
      <c r="AH858" s="70"/>
      <c r="AI858" s="70"/>
      <c r="AJ858" s="70"/>
      <c r="AK858" s="70"/>
      <c r="AL858" s="70"/>
      <c r="AM858" s="70"/>
      <c r="AN858" s="70"/>
      <c r="AO858" s="70"/>
      <c r="AP858" s="70"/>
      <c r="AQ858" s="70"/>
      <c r="AR858" s="70"/>
      <c r="AS858" s="70"/>
      <c r="AT858" s="70"/>
      <c r="AU858" s="70"/>
      <c r="AV858" s="70"/>
      <c r="AW858" s="70"/>
      <c r="AX858" s="70"/>
      <c r="AY858" s="70"/>
      <c r="AZ858" s="70"/>
      <c r="BA858" s="70"/>
      <c r="BB858" s="70"/>
      <c r="BC858" s="70"/>
      <c r="BD858" s="70"/>
      <c r="BE858" s="70"/>
      <c r="BF858" s="70"/>
      <c r="BG858" s="70"/>
      <c r="BH858" s="70"/>
      <c r="BI858" s="70"/>
      <c r="BJ858" s="70"/>
      <c r="BK858" s="70"/>
      <c r="BL858" s="70"/>
      <c r="BM858" s="70"/>
      <c r="BN858" s="70"/>
      <c r="BO858" s="70"/>
      <c r="BP858" s="70"/>
      <c r="BQ858" s="70"/>
      <c r="BR858" s="70"/>
      <c r="BS858" s="70"/>
      <c r="BT858" s="70"/>
      <c r="BU858" s="70"/>
      <c r="BV858" s="70"/>
      <c r="BW858" s="70"/>
      <c r="BX858" s="70"/>
      <c r="BY858" s="70"/>
      <c r="BZ858" s="70"/>
      <c r="CA858" s="70"/>
      <c r="CB858" s="70"/>
      <c r="CC858" s="70"/>
      <c r="CD858" s="70"/>
      <c r="CE858" s="70"/>
      <c r="CF858" s="70"/>
      <c r="CG858" s="70"/>
      <c r="CH858" s="70"/>
      <c r="CI858" s="70"/>
      <c r="CJ858" s="70"/>
      <c r="CK858" s="70"/>
      <c r="CL858" s="70"/>
      <c r="CM858" s="70"/>
      <c r="CN858" s="70"/>
      <c r="CO858" s="70"/>
      <c r="CP858" s="70"/>
      <c r="CQ858" s="70"/>
      <c r="CR858" s="70"/>
      <c r="CS858" s="70"/>
      <c r="CT858" s="70"/>
      <c r="CU858" s="70"/>
      <c r="CV858" s="70"/>
      <c r="CW858" s="70"/>
      <c r="CX858" s="70"/>
      <c r="CY858" s="70"/>
      <c r="CZ858" s="70"/>
      <c r="DA858" s="70"/>
      <c r="DB858" s="70"/>
      <c r="DC858" s="70"/>
      <c r="DD858" s="70"/>
      <c r="DE858" s="70"/>
      <c r="DF858" s="70"/>
      <c r="DG858" s="70"/>
      <c r="DH858" s="70"/>
      <c r="DI858" s="70"/>
      <c r="DJ858" s="70"/>
      <c r="DK858" s="70"/>
      <c r="DL858" s="70"/>
      <c r="DM858" s="70"/>
      <c r="DN858" s="70"/>
      <c r="DO858" s="70"/>
      <c r="DP858" s="70"/>
      <c r="DQ858" s="70"/>
      <c r="DR858" s="70"/>
      <c r="DS858" s="70"/>
      <c r="DT858" s="70"/>
      <c r="DU858" s="70"/>
      <c r="DV858" s="70"/>
      <c r="DW858" s="70"/>
      <c r="DX858" s="70"/>
      <c r="DY858" s="70"/>
      <c r="DZ858" s="70"/>
      <c r="EA858" s="70"/>
      <c r="EB858" s="70"/>
      <c r="EC858" s="70"/>
      <c r="ED858" s="70"/>
      <c r="EE858" s="95" t="s">
        <v>450</v>
      </c>
      <c r="EF858" s="95"/>
      <c r="EG858" s="95"/>
      <c r="EH858" s="70"/>
      <c r="EI858" s="216"/>
      <c r="EJ858" s="70"/>
      <c r="EK858" s="70"/>
      <c r="EL858" s="70"/>
      <c r="EM858" s="70"/>
      <c r="EN858" s="70"/>
      <c r="EO858" s="70"/>
      <c r="EP858" s="70"/>
      <c r="EQ858" s="70"/>
      <c r="ER858" s="70"/>
      <c r="ES858" s="70"/>
      <c r="ET858" s="70"/>
      <c r="EU858" s="70"/>
      <c r="EV858" s="70"/>
      <c r="EW858" s="70"/>
      <c r="EX858" s="70"/>
      <c r="EY858" s="70"/>
      <c r="EZ858" s="70"/>
      <c r="FA858" s="70"/>
      <c r="FB858" s="70"/>
      <c r="FC858" s="70"/>
      <c r="FD858" s="70"/>
      <c r="FE858" s="70"/>
      <c r="FF858" s="70"/>
      <c r="FG858" s="70"/>
      <c r="FH858" s="70"/>
      <c r="FI858" s="70"/>
      <c r="FJ858" s="70"/>
      <c r="FK858" s="70"/>
      <c r="FL858" s="70"/>
      <c r="FM858" s="70"/>
      <c r="FN858" s="70"/>
      <c r="FO858" s="70"/>
      <c r="FP858" s="70"/>
      <c r="FQ858" s="70"/>
      <c r="FR858" s="70"/>
      <c r="FS858" s="70"/>
      <c r="FT858" s="70"/>
      <c r="FU858" s="70"/>
      <c r="FV858" s="70"/>
      <c r="FW858" s="70"/>
      <c r="FX858" s="70"/>
      <c r="FY858" s="70"/>
      <c r="FZ858" s="70"/>
      <c r="GA858" s="70"/>
      <c r="GB858" s="70"/>
      <c r="GC858" s="70"/>
      <c r="GD858" s="70"/>
      <c r="GE858" s="70"/>
      <c r="GF858" s="70"/>
      <c r="GG858" s="70"/>
      <c r="GH858" s="70"/>
      <c r="GI858" s="70"/>
      <c r="GJ858" s="70"/>
      <c r="GK858" s="70"/>
      <c r="GL858" s="70"/>
      <c r="GM858" s="70"/>
      <c r="GN858" s="70"/>
      <c r="GO858" s="70"/>
      <c r="GP858" s="70"/>
      <c r="GQ858" s="70"/>
      <c r="GR858" s="70"/>
      <c r="GS858" s="70"/>
      <c r="GT858" s="70"/>
      <c r="GU858" s="70"/>
      <c r="GV858" s="70"/>
      <c r="GW858" s="70"/>
      <c r="GX858" s="70"/>
      <c r="GY858" s="70"/>
      <c r="GZ858" s="70"/>
      <c r="HA858" s="70"/>
      <c r="HB858" s="70"/>
      <c r="HC858" s="70"/>
      <c r="HD858" s="70"/>
      <c r="HE858" s="70"/>
      <c r="HF858" s="70"/>
      <c r="HG858" s="70"/>
      <c r="HH858" s="70"/>
      <c r="HI858" s="70"/>
      <c r="HJ858" s="70"/>
      <c r="HK858" s="70"/>
      <c r="HL858" s="70"/>
      <c r="HM858" s="70"/>
      <c r="HN858" s="70"/>
      <c r="HO858" s="70"/>
      <c r="HP858" s="70"/>
      <c r="HQ858" s="70"/>
      <c r="HR858" s="70"/>
      <c r="HS858" s="70"/>
      <c r="HT858" s="70"/>
      <c r="HU858" s="70"/>
      <c r="HV858" s="70"/>
      <c r="HW858" s="70"/>
      <c r="HX858" s="70"/>
      <c r="HY858" s="70"/>
      <c r="HZ858" s="70"/>
      <c r="IA858" s="70"/>
      <c r="IB858" s="70"/>
      <c r="IC858" s="70"/>
      <c r="ID858" s="70"/>
      <c r="IE858" s="70"/>
      <c r="IF858" s="70"/>
      <c r="IG858" s="70"/>
      <c r="IH858" s="70"/>
      <c r="II858" s="70"/>
      <c r="IJ858" s="70"/>
      <c r="IK858" s="70"/>
      <c r="IL858" s="70"/>
      <c r="IM858" s="70"/>
      <c r="IN858" s="70"/>
      <c r="IO858" s="70"/>
      <c r="IP858" s="70"/>
      <c r="IQ858" s="70"/>
    </row>
    <row r="859" spans="18:251" ht="16.5" hidden="1" customHeight="1">
      <c r="R859" s="95" t="s">
        <v>450</v>
      </c>
      <c r="S859" s="95"/>
      <c r="T859" s="95"/>
      <c r="U859" s="70"/>
      <c r="V859" s="214"/>
      <c r="W859" s="70"/>
      <c r="X859" s="70"/>
      <c r="Y859" s="70"/>
      <c r="Z859" s="70"/>
      <c r="AA859" s="70"/>
      <c r="AB859" s="70"/>
      <c r="AC859" s="70"/>
      <c r="AD859" s="70"/>
      <c r="AE859" s="70"/>
      <c r="AF859" s="70"/>
      <c r="AG859" s="70"/>
      <c r="AH859" s="70"/>
      <c r="AI859" s="70"/>
      <c r="AJ859" s="70"/>
      <c r="AK859" s="70"/>
      <c r="AL859" s="70"/>
      <c r="AM859" s="70"/>
      <c r="AN859" s="70"/>
      <c r="AO859" s="70"/>
      <c r="AP859" s="70"/>
      <c r="AQ859" s="70"/>
      <c r="AR859" s="70"/>
      <c r="AS859" s="70"/>
      <c r="AT859" s="70"/>
      <c r="AU859" s="70"/>
      <c r="AV859" s="70"/>
      <c r="AW859" s="70"/>
      <c r="AX859" s="70"/>
      <c r="AY859" s="70"/>
      <c r="AZ859" s="70"/>
      <c r="BA859" s="70"/>
      <c r="BB859" s="70"/>
      <c r="BC859" s="70"/>
      <c r="BD859" s="70"/>
      <c r="BE859" s="70"/>
      <c r="BF859" s="70"/>
      <c r="BG859" s="70"/>
      <c r="BH859" s="70"/>
      <c r="BI859" s="70"/>
      <c r="BJ859" s="70"/>
      <c r="BK859" s="70"/>
      <c r="BL859" s="70"/>
      <c r="BM859" s="70"/>
      <c r="BN859" s="70"/>
      <c r="BO859" s="70"/>
      <c r="BP859" s="70"/>
      <c r="BQ859" s="70"/>
      <c r="BR859" s="70"/>
      <c r="BS859" s="70"/>
      <c r="BT859" s="70"/>
      <c r="BU859" s="70"/>
      <c r="BV859" s="70"/>
      <c r="BW859" s="70"/>
      <c r="BX859" s="70"/>
      <c r="BY859" s="70"/>
      <c r="BZ859" s="70"/>
      <c r="CA859" s="70"/>
      <c r="CB859" s="70"/>
      <c r="CC859" s="70"/>
      <c r="CD859" s="70"/>
      <c r="CE859" s="70"/>
      <c r="CF859" s="70"/>
      <c r="CG859" s="70"/>
      <c r="CH859" s="70"/>
      <c r="CI859" s="70"/>
      <c r="CJ859" s="70"/>
      <c r="CK859" s="70"/>
      <c r="CL859" s="70"/>
      <c r="CM859" s="70"/>
      <c r="CN859" s="70"/>
      <c r="CO859" s="70"/>
      <c r="CP859" s="70"/>
      <c r="CQ859" s="70"/>
      <c r="CR859" s="70"/>
      <c r="CS859" s="70"/>
      <c r="CT859" s="70"/>
      <c r="CU859" s="70"/>
      <c r="CV859" s="70"/>
      <c r="CW859" s="70"/>
      <c r="CX859" s="70"/>
      <c r="CY859" s="70"/>
      <c r="CZ859" s="70"/>
      <c r="DA859" s="70"/>
      <c r="DB859" s="70"/>
      <c r="DC859" s="70"/>
      <c r="DD859" s="70"/>
      <c r="DE859" s="70"/>
      <c r="DF859" s="70"/>
      <c r="DG859" s="70"/>
      <c r="DH859" s="70"/>
      <c r="DI859" s="70"/>
      <c r="DJ859" s="70"/>
      <c r="DK859" s="70"/>
      <c r="DL859" s="70"/>
      <c r="DM859" s="70"/>
      <c r="DN859" s="70"/>
      <c r="DO859" s="70"/>
      <c r="DP859" s="70"/>
      <c r="DQ859" s="70"/>
      <c r="DR859" s="70"/>
      <c r="DS859" s="70"/>
      <c r="DT859" s="70"/>
      <c r="DU859" s="70"/>
      <c r="DV859" s="70"/>
      <c r="DW859" s="70"/>
      <c r="DX859" s="70"/>
      <c r="DY859" s="70"/>
      <c r="DZ859" s="70"/>
      <c r="EA859" s="70"/>
      <c r="EB859" s="70"/>
      <c r="EC859" s="70"/>
      <c r="ED859" s="70"/>
      <c r="EE859" s="95" t="s">
        <v>450</v>
      </c>
      <c r="EF859" s="95"/>
      <c r="EG859" s="95"/>
      <c r="EH859" s="70"/>
      <c r="EI859" s="216"/>
      <c r="EJ859" s="70"/>
      <c r="EK859" s="70"/>
      <c r="EL859" s="70"/>
      <c r="EM859" s="70"/>
      <c r="EN859" s="70"/>
      <c r="EO859" s="70"/>
      <c r="EP859" s="70"/>
      <c r="EQ859" s="70"/>
      <c r="ER859" s="70"/>
      <c r="ES859" s="70"/>
      <c r="ET859" s="70"/>
      <c r="EU859" s="70"/>
      <c r="EV859" s="70"/>
      <c r="EW859" s="70"/>
      <c r="EX859" s="70"/>
      <c r="EY859" s="70"/>
      <c r="EZ859" s="70"/>
      <c r="FA859" s="70"/>
      <c r="FB859" s="70"/>
      <c r="FC859" s="70"/>
      <c r="FD859" s="70"/>
      <c r="FE859" s="70"/>
      <c r="FF859" s="70"/>
      <c r="FG859" s="70"/>
      <c r="FH859" s="70"/>
      <c r="FI859" s="70"/>
      <c r="FJ859" s="70"/>
      <c r="FK859" s="70"/>
      <c r="FL859" s="70"/>
      <c r="FM859" s="70"/>
      <c r="FN859" s="70"/>
      <c r="FO859" s="70"/>
      <c r="FP859" s="70"/>
      <c r="FQ859" s="70"/>
      <c r="FR859" s="70"/>
      <c r="FS859" s="70"/>
      <c r="FT859" s="70"/>
      <c r="FU859" s="70"/>
      <c r="FV859" s="70"/>
      <c r="FW859" s="70"/>
      <c r="FX859" s="70"/>
      <c r="FY859" s="70"/>
      <c r="FZ859" s="70"/>
      <c r="GA859" s="70"/>
      <c r="GB859" s="70"/>
      <c r="GC859" s="70"/>
      <c r="GD859" s="70"/>
      <c r="GE859" s="70"/>
      <c r="GF859" s="70"/>
      <c r="GG859" s="70"/>
      <c r="GH859" s="70"/>
      <c r="GI859" s="70"/>
      <c r="GJ859" s="70"/>
      <c r="GK859" s="70"/>
      <c r="GL859" s="70"/>
      <c r="GM859" s="70"/>
      <c r="GN859" s="70"/>
      <c r="GO859" s="70"/>
      <c r="GP859" s="70"/>
      <c r="GQ859" s="70"/>
      <c r="GR859" s="70"/>
      <c r="GS859" s="70"/>
      <c r="GT859" s="70"/>
      <c r="GU859" s="70"/>
      <c r="GV859" s="70"/>
      <c r="GW859" s="70"/>
      <c r="GX859" s="70"/>
      <c r="GY859" s="70"/>
      <c r="GZ859" s="70"/>
      <c r="HA859" s="70"/>
      <c r="HB859" s="70"/>
      <c r="HC859" s="70"/>
      <c r="HD859" s="70"/>
      <c r="HE859" s="70"/>
      <c r="HF859" s="70"/>
      <c r="HG859" s="70"/>
      <c r="HH859" s="70"/>
      <c r="HI859" s="70"/>
      <c r="HJ859" s="70"/>
      <c r="HK859" s="70"/>
      <c r="HL859" s="70"/>
      <c r="HM859" s="70"/>
      <c r="HN859" s="70"/>
      <c r="HO859" s="70"/>
      <c r="HP859" s="70"/>
      <c r="HQ859" s="70"/>
      <c r="HR859" s="70"/>
      <c r="HS859" s="70"/>
      <c r="HT859" s="70"/>
      <c r="HU859" s="70"/>
      <c r="HV859" s="70"/>
      <c r="HW859" s="70"/>
      <c r="HX859" s="70"/>
      <c r="HY859" s="70"/>
      <c r="HZ859" s="70"/>
      <c r="IA859" s="70"/>
      <c r="IB859" s="70"/>
      <c r="IC859" s="70"/>
      <c r="ID859" s="70"/>
      <c r="IE859" s="70"/>
      <c r="IF859" s="70"/>
      <c r="IG859" s="70"/>
      <c r="IH859" s="70"/>
      <c r="II859" s="70"/>
      <c r="IJ859" s="70"/>
      <c r="IK859" s="70"/>
      <c r="IL859" s="70"/>
      <c r="IM859" s="70"/>
      <c r="IN859" s="70"/>
      <c r="IO859" s="70"/>
      <c r="IP859" s="70"/>
      <c r="IQ859" s="70"/>
    </row>
    <row r="860" spans="18:251" ht="16.5" hidden="1" customHeight="1">
      <c r="R860" s="95" t="s">
        <v>450</v>
      </c>
      <c r="S860" s="95"/>
      <c r="T860" s="95"/>
      <c r="U860" s="70"/>
      <c r="V860" s="214"/>
      <c r="W860" s="70"/>
      <c r="X860" s="70"/>
      <c r="Y860" s="70"/>
      <c r="Z860" s="70"/>
      <c r="AA860" s="70"/>
      <c r="AB860" s="70"/>
      <c r="AC860" s="70"/>
      <c r="AD860" s="70"/>
      <c r="AE860" s="70"/>
      <c r="AF860" s="70"/>
      <c r="AG860" s="70"/>
      <c r="AH860" s="70"/>
      <c r="AI860" s="70"/>
      <c r="AJ860" s="70"/>
      <c r="AK860" s="70"/>
      <c r="AL860" s="70"/>
      <c r="AM860" s="70"/>
      <c r="AN860" s="70"/>
      <c r="AO860" s="70"/>
      <c r="AP860" s="70"/>
      <c r="AQ860" s="70"/>
      <c r="AR860" s="70"/>
      <c r="AS860" s="70"/>
      <c r="AT860" s="70"/>
      <c r="AU860" s="70"/>
      <c r="AV860" s="70"/>
      <c r="AW860" s="70"/>
      <c r="AX860" s="70"/>
      <c r="AY860" s="70"/>
      <c r="AZ860" s="70"/>
      <c r="BA860" s="70"/>
      <c r="BB860" s="70"/>
      <c r="BC860" s="70"/>
      <c r="BD860" s="70"/>
      <c r="BE860" s="70"/>
      <c r="BF860" s="70"/>
      <c r="BG860" s="70"/>
      <c r="BH860" s="70"/>
      <c r="BI860" s="70"/>
      <c r="BJ860" s="70"/>
      <c r="BK860" s="70"/>
      <c r="BL860" s="70"/>
      <c r="BM860" s="70"/>
      <c r="BN860" s="70"/>
      <c r="BO860" s="70"/>
      <c r="BP860" s="70"/>
      <c r="BQ860" s="70"/>
      <c r="BR860" s="70"/>
      <c r="BS860" s="70"/>
      <c r="BT860" s="70"/>
      <c r="BU860" s="70"/>
      <c r="BV860" s="70"/>
      <c r="BW860" s="70"/>
      <c r="BX860" s="70"/>
      <c r="BY860" s="70"/>
      <c r="BZ860" s="70"/>
      <c r="CA860" s="70"/>
      <c r="CB860" s="70"/>
      <c r="CC860" s="70"/>
      <c r="CD860" s="70"/>
      <c r="CE860" s="70"/>
      <c r="CF860" s="70"/>
      <c r="CG860" s="70"/>
      <c r="CH860" s="70"/>
      <c r="CI860" s="70"/>
      <c r="CJ860" s="70"/>
      <c r="CK860" s="70"/>
      <c r="CL860" s="70"/>
      <c r="CM860" s="70"/>
      <c r="CN860" s="70"/>
      <c r="CO860" s="70"/>
      <c r="CP860" s="70"/>
      <c r="CQ860" s="70"/>
      <c r="CR860" s="70"/>
      <c r="CS860" s="70"/>
      <c r="CT860" s="70"/>
      <c r="CU860" s="70"/>
      <c r="CV860" s="70"/>
      <c r="CW860" s="70"/>
      <c r="CX860" s="70"/>
      <c r="CY860" s="70"/>
      <c r="CZ860" s="70"/>
      <c r="DA860" s="70"/>
      <c r="DB860" s="70"/>
      <c r="DC860" s="70"/>
      <c r="DD860" s="70"/>
      <c r="DE860" s="70"/>
      <c r="DF860" s="70"/>
      <c r="DG860" s="70"/>
      <c r="DH860" s="70"/>
      <c r="DI860" s="70"/>
      <c r="DJ860" s="70"/>
      <c r="DK860" s="70"/>
      <c r="DL860" s="70"/>
      <c r="DM860" s="70"/>
      <c r="DN860" s="70"/>
      <c r="DO860" s="70"/>
      <c r="DP860" s="70"/>
      <c r="DQ860" s="70"/>
      <c r="DR860" s="70"/>
      <c r="DS860" s="70"/>
      <c r="DT860" s="70"/>
      <c r="DU860" s="70"/>
      <c r="DV860" s="70"/>
      <c r="DW860" s="70"/>
      <c r="DX860" s="70"/>
      <c r="DY860" s="70"/>
      <c r="DZ860" s="70"/>
      <c r="EA860" s="70"/>
      <c r="EB860" s="70"/>
      <c r="EC860" s="70"/>
      <c r="ED860" s="70"/>
      <c r="EE860" s="95" t="s">
        <v>450</v>
      </c>
      <c r="EF860" s="95"/>
      <c r="EG860" s="95"/>
      <c r="EH860" s="70"/>
      <c r="EI860" s="216"/>
      <c r="EJ860" s="70"/>
      <c r="EK860" s="70"/>
      <c r="EL860" s="70"/>
      <c r="EM860" s="70"/>
      <c r="EN860" s="70"/>
      <c r="EO860" s="70"/>
      <c r="EP860" s="70"/>
      <c r="EQ860" s="70"/>
      <c r="ER860" s="70"/>
      <c r="ES860" s="70"/>
      <c r="ET860" s="70"/>
      <c r="EU860" s="70"/>
      <c r="EV860" s="70"/>
      <c r="EW860" s="70"/>
      <c r="EX860" s="70"/>
      <c r="EY860" s="70"/>
      <c r="EZ860" s="70"/>
      <c r="FA860" s="70"/>
      <c r="FB860" s="70"/>
      <c r="FC860" s="70"/>
      <c r="FD860" s="70"/>
      <c r="FE860" s="70"/>
      <c r="FF860" s="70"/>
      <c r="FG860" s="70"/>
      <c r="FH860" s="70"/>
      <c r="FI860" s="70"/>
      <c r="FJ860" s="70"/>
      <c r="FK860" s="70"/>
      <c r="FL860" s="70"/>
      <c r="FM860" s="70"/>
      <c r="FN860" s="70"/>
      <c r="FO860" s="70"/>
      <c r="FP860" s="70"/>
      <c r="FQ860" s="70"/>
      <c r="FR860" s="70"/>
      <c r="FS860" s="70"/>
      <c r="FT860" s="70"/>
      <c r="FU860" s="70"/>
      <c r="FV860" s="70"/>
      <c r="FW860" s="70"/>
      <c r="FX860" s="70"/>
      <c r="FY860" s="70"/>
      <c r="FZ860" s="70"/>
      <c r="GA860" s="70"/>
      <c r="GB860" s="70"/>
      <c r="GC860" s="70"/>
      <c r="GD860" s="70"/>
      <c r="GE860" s="70"/>
      <c r="GF860" s="70"/>
      <c r="GG860" s="70"/>
      <c r="GH860" s="70"/>
      <c r="GI860" s="70"/>
      <c r="GJ860" s="70"/>
      <c r="GK860" s="70"/>
      <c r="GL860" s="70"/>
      <c r="GM860" s="70"/>
      <c r="GN860" s="70"/>
      <c r="GO860" s="70"/>
      <c r="GP860" s="70"/>
      <c r="GQ860" s="70"/>
      <c r="GR860" s="70"/>
      <c r="GS860" s="70"/>
      <c r="GT860" s="70"/>
      <c r="GU860" s="70"/>
      <c r="GV860" s="70"/>
      <c r="GW860" s="70"/>
      <c r="GX860" s="70"/>
      <c r="GY860" s="70"/>
      <c r="GZ860" s="70"/>
      <c r="HA860" s="70"/>
      <c r="HB860" s="70"/>
      <c r="HC860" s="70"/>
      <c r="HD860" s="70"/>
      <c r="HE860" s="70"/>
      <c r="HF860" s="70"/>
      <c r="HG860" s="70"/>
      <c r="HH860" s="70"/>
      <c r="HI860" s="70"/>
      <c r="HJ860" s="70"/>
      <c r="HK860" s="70"/>
      <c r="HL860" s="70"/>
      <c r="HM860" s="70"/>
      <c r="HN860" s="70"/>
      <c r="HO860" s="70"/>
      <c r="HP860" s="70"/>
      <c r="HQ860" s="70"/>
      <c r="HR860" s="70"/>
      <c r="HS860" s="70"/>
      <c r="HT860" s="70"/>
      <c r="HU860" s="70"/>
      <c r="HV860" s="70"/>
      <c r="HW860" s="70"/>
      <c r="HX860" s="70"/>
      <c r="HY860" s="70"/>
      <c r="HZ860" s="70"/>
      <c r="IA860" s="70"/>
      <c r="IB860" s="70"/>
      <c r="IC860" s="70"/>
      <c r="ID860" s="70"/>
      <c r="IE860" s="70"/>
      <c r="IF860" s="70"/>
      <c r="IG860" s="70"/>
      <c r="IH860" s="70"/>
      <c r="II860" s="70"/>
      <c r="IJ860" s="70"/>
      <c r="IK860" s="70"/>
      <c r="IL860" s="70"/>
      <c r="IM860" s="70"/>
      <c r="IN860" s="70"/>
      <c r="IO860" s="70"/>
      <c r="IP860" s="70"/>
      <c r="IQ860" s="70"/>
    </row>
    <row r="861" spans="18:251" ht="16.5" hidden="1" customHeight="1">
      <c r="R861" s="95" t="s">
        <v>450</v>
      </c>
      <c r="S861" s="95"/>
      <c r="T861" s="95"/>
      <c r="U861" s="70"/>
      <c r="V861" s="214"/>
      <c r="W861" s="70"/>
      <c r="X861" s="70"/>
      <c r="Y861" s="70"/>
      <c r="Z861" s="70"/>
      <c r="AA861" s="70"/>
      <c r="AB861" s="70"/>
      <c r="AC861" s="70"/>
      <c r="AD861" s="70"/>
      <c r="AE861" s="70"/>
      <c r="AF861" s="70"/>
      <c r="AG861" s="70"/>
      <c r="AH861" s="70"/>
      <c r="AI861" s="70"/>
      <c r="AJ861" s="70"/>
      <c r="AK861" s="70"/>
      <c r="AL861" s="70"/>
      <c r="AM861" s="70"/>
      <c r="AN861" s="70"/>
      <c r="AO861" s="70"/>
      <c r="AP861" s="70"/>
      <c r="AQ861" s="70"/>
      <c r="AR861" s="70"/>
      <c r="AS861" s="70"/>
      <c r="AT861" s="70"/>
      <c r="AU861" s="70"/>
      <c r="AV861" s="70"/>
      <c r="AW861" s="70"/>
      <c r="AX861" s="70"/>
      <c r="AY861" s="70"/>
      <c r="AZ861" s="70"/>
      <c r="BA861" s="70"/>
      <c r="BB861" s="70"/>
      <c r="BC861" s="70"/>
      <c r="BD861" s="70"/>
      <c r="BE861" s="70"/>
      <c r="BF861" s="70"/>
      <c r="BG861" s="70"/>
      <c r="BH861" s="70"/>
      <c r="BI861" s="70"/>
      <c r="BJ861" s="70"/>
      <c r="BK861" s="70"/>
      <c r="BL861" s="70"/>
      <c r="BM861" s="70"/>
      <c r="BN861" s="70"/>
      <c r="BO861" s="70"/>
      <c r="BP861" s="70"/>
      <c r="BQ861" s="70"/>
      <c r="BR861" s="70"/>
      <c r="BS861" s="70"/>
      <c r="BT861" s="70"/>
      <c r="BU861" s="70"/>
      <c r="BV861" s="70"/>
      <c r="BW861" s="70"/>
      <c r="BX861" s="70"/>
      <c r="BY861" s="70"/>
      <c r="BZ861" s="70"/>
      <c r="CA861" s="70"/>
      <c r="CB861" s="70"/>
      <c r="CC861" s="70"/>
      <c r="CD861" s="70"/>
      <c r="CE861" s="70"/>
      <c r="CF861" s="70"/>
      <c r="CG861" s="70"/>
      <c r="CH861" s="70"/>
      <c r="CI861" s="70"/>
      <c r="CJ861" s="70"/>
      <c r="CK861" s="70"/>
      <c r="CL861" s="70"/>
      <c r="CM861" s="70"/>
      <c r="CN861" s="70"/>
      <c r="CO861" s="70"/>
      <c r="CP861" s="70"/>
      <c r="CQ861" s="70"/>
      <c r="CR861" s="70"/>
      <c r="CS861" s="70"/>
      <c r="CT861" s="70"/>
      <c r="CU861" s="70"/>
      <c r="CV861" s="70"/>
      <c r="CW861" s="70"/>
      <c r="CX861" s="70"/>
      <c r="CY861" s="70"/>
      <c r="CZ861" s="70"/>
      <c r="DA861" s="70"/>
      <c r="DB861" s="70"/>
      <c r="DC861" s="70"/>
      <c r="DD861" s="70"/>
      <c r="DE861" s="70"/>
      <c r="DF861" s="70"/>
      <c r="DG861" s="70"/>
      <c r="DH861" s="70"/>
      <c r="DI861" s="70"/>
      <c r="DJ861" s="70"/>
      <c r="DK861" s="70"/>
      <c r="DL861" s="70"/>
      <c r="DM861" s="70"/>
      <c r="DN861" s="70"/>
      <c r="DO861" s="70"/>
      <c r="DP861" s="70"/>
      <c r="DQ861" s="70"/>
      <c r="DR861" s="70"/>
      <c r="DS861" s="70"/>
      <c r="DT861" s="70"/>
      <c r="DU861" s="70"/>
      <c r="DV861" s="70"/>
      <c r="DW861" s="70"/>
      <c r="DX861" s="70"/>
      <c r="DY861" s="70"/>
      <c r="DZ861" s="70"/>
      <c r="EA861" s="70"/>
      <c r="EB861" s="70"/>
      <c r="EC861" s="70"/>
      <c r="ED861" s="70"/>
      <c r="EE861" s="95" t="s">
        <v>450</v>
      </c>
      <c r="EF861" s="95"/>
      <c r="EG861" s="95"/>
      <c r="EH861" s="70"/>
      <c r="EI861" s="216"/>
      <c r="EJ861" s="70"/>
      <c r="EK861" s="70"/>
      <c r="EL861" s="70"/>
      <c r="EM861" s="70"/>
      <c r="EN861" s="70"/>
      <c r="EO861" s="70"/>
      <c r="EP861" s="70"/>
      <c r="EQ861" s="70"/>
      <c r="ER861" s="70"/>
      <c r="ES861" s="70"/>
      <c r="ET861" s="70"/>
      <c r="EU861" s="70"/>
      <c r="EV861" s="70"/>
      <c r="EW861" s="70"/>
      <c r="EX861" s="70"/>
      <c r="EY861" s="70"/>
      <c r="EZ861" s="70"/>
      <c r="FA861" s="70"/>
      <c r="FB861" s="70"/>
      <c r="FC861" s="70"/>
      <c r="FD861" s="70"/>
      <c r="FE861" s="70"/>
      <c r="FF861" s="70"/>
      <c r="FG861" s="70"/>
      <c r="FH861" s="70"/>
      <c r="FI861" s="70"/>
      <c r="FJ861" s="70"/>
      <c r="FK861" s="70"/>
      <c r="FL861" s="70"/>
      <c r="FM861" s="70"/>
      <c r="FN861" s="70"/>
      <c r="FO861" s="70"/>
      <c r="FP861" s="70"/>
      <c r="FQ861" s="70"/>
      <c r="FR861" s="70"/>
      <c r="FS861" s="70"/>
      <c r="FT861" s="70"/>
      <c r="FU861" s="70"/>
      <c r="FV861" s="70"/>
      <c r="FW861" s="70"/>
      <c r="FX861" s="70"/>
      <c r="FY861" s="70"/>
      <c r="FZ861" s="70"/>
      <c r="GA861" s="70"/>
      <c r="GB861" s="70"/>
      <c r="GC861" s="70"/>
      <c r="GD861" s="70"/>
      <c r="GE861" s="70"/>
      <c r="GF861" s="70"/>
      <c r="GG861" s="70"/>
      <c r="GH861" s="70"/>
      <c r="GI861" s="70"/>
      <c r="GJ861" s="70"/>
      <c r="GK861" s="70"/>
      <c r="GL861" s="70"/>
      <c r="GM861" s="70"/>
      <c r="GN861" s="70"/>
      <c r="GO861" s="70"/>
      <c r="GP861" s="70"/>
      <c r="GQ861" s="70"/>
      <c r="GR861" s="70"/>
      <c r="GS861" s="70"/>
      <c r="GT861" s="70"/>
      <c r="GU861" s="70"/>
      <c r="GV861" s="70"/>
      <c r="GW861" s="70"/>
      <c r="GX861" s="70"/>
      <c r="GY861" s="70"/>
      <c r="GZ861" s="70"/>
      <c r="HA861" s="70"/>
      <c r="HB861" s="70"/>
      <c r="HC861" s="70"/>
      <c r="HD861" s="70"/>
      <c r="HE861" s="70"/>
      <c r="HF861" s="70"/>
      <c r="HG861" s="70"/>
      <c r="HH861" s="70"/>
      <c r="HI861" s="70"/>
      <c r="HJ861" s="70"/>
      <c r="HK861" s="70"/>
      <c r="HL861" s="70"/>
      <c r="HM861" s="70"/>
      <c r="HN861" s="70"/>
      <c r="HO861" s="70"/>
      <c r="HP861" s="70"/>
      <c r="HQ861" s="70"/>
      <c r="HR861" s="70"/>
      <c r="HS861" s="70"/>
      <c r="HT861" s="70"/>
      <c r="HU861" s="70"/>
      <c r="HV861" s="70"/>
      <c r="HW861" s="70"/>
      <c r="HX861" s="70"/>
      <c r="HY861" s="70"/>
      <c r="HZ861" s="70"/>
      <c r="IA861" s="70"/>
      <c r="IB861" s="70"/>
      <c r="IC861" s="70"/>
      <c r="ID861" s="70"/>
      <c r="IE861" s="70"/>
      <c r="IF861" s="70"/>
      <c r="IG861" s="70"/>
      <c r="IH861" s="70"/>
      <c r="II861" s="70"/>
      <c r="IJ861" s="70"/>
      <c r="IK861" s="70"/>
      <c r="IL861" s="70"/>
      <c r="IM861" s="70"/>
      <c r="IN861" s="70"/>
      <c r="IO861" s="70"/>
      <c r="IP861" s="70"/>
      <c r="IQ861" s="70"/>
    </row>
    <row r="862" spans="18:251" ht="16.5" hidden="1" customHeight="1">
      <c r="R862" s="95" t="s">
        <v>450</v>
      </c>
      <c r="S862" s="95"/>
      <c r="T862" s="95"/>
      <c r="U862" s="70"/>
      <c r="V862" s="214"/>
      <c r="W862" s="70"/>
      <c r="X862" s="70"/>
      <c r="Y862" s="70"/>
      <c r="Z862" s="70"/>
      <c r="AA862" s="70"/>
      <c r="AB862" s="70"/>
      <c r="AC862" s="70"/>
      <c r="AD862" s="70"/>
      <c r="AE862" s="70"/>
      <c r="AF862" s="70"/>
      <c r="AG862" s="70"/>
      <c r="AH862" s="70"/>
      <c r="AI862" s="70"/>
      <c r="AJ862" s="70"/>
      <c r="AK862" s="70"/>
      <c r="AL862" s="70"/>
      <c r="AM862" s="70"/>
      <c r="AN862" s="70"/>
      <c r="AO862" s="70"/>
      <c r="AP862" s="70"/>
      <c r="AQ862" s="70"/>
      <c r="AR862" s="70"/>
      <c r="AS862" s="70"/>
      <c r="AT862" s="70"/>
      <c r="AU862" s="70"/>
      <c r="AV862" s="70"/>
      <c r="AW862" s="70"/>
      <c r="AX862" s="70"/>
      <c r="AY862" s="70"/>
      <c r="AZ862" s="70"/>
      <c r="BA862" s="70"/>
      <c r="BB862" s="70"/>
      <c r="BC862" s="70"/>
      <c r="BD862" s="70"/>
      <c r="BE862" s="70"/>
      <c r="BF862" s="70"/>
      <c r="BG862" s="70"/>
      <c r="BH862" s="70"/>
      <c r="BI862" s="70"/>
      <c r="BJ862" s="70"/>
      <c r="BK862" s="70"/>
      <c r="BL862" s="70"/>
      <c r="BM862" s="70"/>
      <c r="BN862" s="70"/>
      <c r="BO862" s="70"/>
      <c r="BP862" s="70"/>
      <c r="BQ862" s="70"/>
      <c r="BR862" s="70"/>
      <c r="BS862" s="70"/>
      <c r="BT862" s="70"/>
      <c r="BU862" s="70"/>
      <c r="BV862" s="70"/>
      <c r="BW862" s="70"/>
      <c r="BX862" s="70"/>
      <c r="BY862" s="70"/>
      <c r="BZ862" s="70"/>
      <c r="CA862" s="70"/>
      <c r="CB862" s="70"/>
      <c r="CC862" s="70"/>
      <c r="CD862" s="70"/>
      <c r="CE862" s="70"/>
      <c r="CF862" s="70"/>
      <c r="CG862" s="70"/>
      <c r="CH862" s="70"/>
      <c r="CI862" s="70"/>
      <c r="CJ862" s="70"/>
      <c r="CK862" s="70"/>
      <c r="CL862" s="70"/>
      <c r="CM862" s="70"/>
      <c r="CN862" s="70"/>
      <c r="CO862" s="70"/>
      <c r="CP862" s="70"/>
      <c r="CQ862" s="70"/>
      <c r="CR862" s="70"/>
      <c r="CS862" s="70"/>
      <c r="CT862" s="70"/>
      <c r="CU862" s="70"/>
      <c r="CV862" s="70"/>
      <c r="CW862" s="70"/>
      <c r="CX862" s="70"/>
      <c r="CY862" s="70"/>
      <c r="CZ862" s="70"/>
      <c r="DA862" s="70"/>
      <c r="DB862" s="70"/>
      <c r="DC862" s="70"/>
      <c r="DD862" s="70"/>
      <c r="DE862" s="70"/>
      <c r="DF862" s="70"/>
      <c r="DG862" s="70"/>
      <c r="DH862" s="70"/>
      <c r="DI862" s="70"/>
      <c r="DJ862" s="70"/>
      <c r="DK862" s="70"/>
      <c r="DL862" s="70"/>
      <c r="DM862" s="70"/>
      <c r="DN862" s="70"/>
      <c r="DO862" s="70"/>
      <c r="DP862" s="70"/>
      <c r="DQ862" s="70"/>
      <c r="DR862" s="70"/>
      <c r="DS862" s="70"/>
      <c r="DT862" s="70"/>
      <c r="DU862" s="70"/>
      <c r="DV862" s="70"/>
      <c r="DW862" s="70"/>
      <c r="DX862" s="70"/>
      <c r="DY862" s="70"/>
      <c r="DZ862" s="70"/>
      <c r="EA862" s="70"/>
      <c r="EB862" s="70"/>
      <c r="EC862" s="70"/>
      <c r="ED862" s="70"/>
      <c r="EE862" s="95" t="s">
        <v>450</v>
      </c>
      <c r="EF862" s="95"/>
      <c r="EG862" s="95"/>
      <c r="EH862" s="70"/>
      <c r="EI862" s="216"/>
      <c r="EJ862" s="70"/>
      <c r="EK862" s="70"/>
      <c r="EL862" s="70"/>
      <c r="EM862" s="70"/>
      <c r="EN862" s="70"/>
      <c r="EO862" s="70"/>
      <c r="EP862" s="70"/>
      <c r="EQ862" s="70"/>
      <c r="ER862" s="70"/>
      <c r="ES862" s="70"/>
      <c r="ET862" s="70"/>
      <c r="EU862" s="70"/>
      <c r="EV862" s="70"/>
      <c r="EW862" s="70"/>
      <c r="EX862" s="70"/>
      <c r="EY862" s="70"/>
      <c r="EZ862" s="70"/>
      <c r="FA862" s="70"/>
      <c r="FB862" s="70"/>
      <c r="FC862" s="70"/>
      <c r="FD862" s="70"/>
      <c r="FE862" s="70"/>
      <c r="FF862" s="70"/>
      <c r="FG862" s="70"/>
      <c r="FH862" s="70"/>
      <c r="FI862" s="70"/>
      <c r="FJ862" s="70"/>
      <c r="FK862" s="70"/>
      <c r="FL862" s="70"/>
      <c r="FM862" s="70"/>
      <c r="FN862" s="70"/>
      <c r="FO862" s="70"/>
      <c r="FP862" s="70"/>
      <c r="FQ862" s="70"/>
      <c r="FR862" s="70"/>
      <c r="FS862" s="70"/>
      <c r="FT862" s="70"/>
      <c r="FU862" s="70"/>
      <c r="FV862" s="70"/>
      <c r="FW862" s="70"/>
      <c r="FX862" s="70"/>
      <c r="FY862" s="70"/>
      <c r="FZ862" s="70"/>
      <c r="GA862" s="70"/>
      <c r="GB862" s="70"/>
      <c r="GC862" s="70"/>
      <c r="GD862" s="70"/>
      <c r="GE862" s="70"/>
      <c r="GF862" s="70"/>
      <c r="GG862" s="70"/>
      <c r="GH862" s="70"/>
      <c r="GI862" s="70"/>
      <c r="GJ862" s="70"/>
      <c r="GK862" s="70"/>
      <c r="GL862" s="70"/>
      <c r="GM862" s="70"/>
      <c r="GN862" s="70"/>
      <c r="GO862" s="70"/>
      <c r="GP862" s="70"/>
      <c r="GQ862" s="70"/>
      <c r="GR862" s="70"/>
      <c r="GS862" s="70"/>
      <c r="GT862" s="70"/>
      <c r="GU862" s="70"/>
      <c r="GV862" s="70"/>
      <c r="GW862" s="70"/>
      <c r="GX862" s="70"/>
      <c r="GY862" s="70"/>
      <c r="GZ862" s="70"/>
      <c r="HA862" s="70"/>
      <c r="HB862" s="70"/>
      <c r="HC862" s="70"/>
      <c r="HD862" s="70"/>
      <c r="HE862" s="70"/>
      <c r="HF862" s="70"/>
      <c r="HG862" s="70"/>
      <c r="HH862" s="70"/>
      <c r="HI862" s="70"/>
      <c r="HJ862" s="70"/>
      <c r="HK862" s="70"/>
      <c r="HL862" s="70"/>
      <c r="HM862" s="70"/>
      <c r="HN862" s="70"/>
      <c r="HO862" s="70"/>
      <c r="HP862" s="70"/>
      <c r="HQ862" s="70"/>
      <c r="HR862" s="70"/>
      <c r="HS862" s="70"/>
      <c r="HT862" s="70"/>
      <c r="HU862" s="70"/>
      <c r="HV862" s="70"/>
      <c r="HW862" s="70"/>
      <c r="HX862" s="70"/>
      <c r="HY862" s="70"/>
      <c r="HZ862" s="70"/>
      <c r="IA862" s="70"/>
      <c r="IB862" s="70"/>
      <c r="IC862" s="70"/>
      <c r="ID862" s="70"/>
      <c r="IE862" s="70"/>
      <c r="IF862" s="70"/>
      <c r="IG862" s="70"/>
      <c r="IH862" s="70"/>
      <c r="II862" s="70"/>
      <c r="IJ862" s="70"/>
      <c r="IK862" s="70"/>
      <c r="IL862" s="70"/>
      <c r="IM862" s="70"/>
      <c r="IN862" s="70"/>
      <c r="IO862" s="70"/>
      <c r="IP862" s="70"/>
      <c r="IQ862" s="70"/>
    </row>
    <row r="863" spans="18:251" ht="16.5" hidden="1" customHeight="1">
      <c r="R863" s="95" t="s">
        <v>450</v>
      </c>
      <c r="S863" s="95"/>
      <c r="T863" s="95"/>
      <c r="U863" s="70"/>
      <c r="V863" s="214"/>
      <c r="W863" s="70"/>
      <c r="X863" s="70"/>
      <c r="Y863" s="70"/>
      <c r="Z863" s="70"/>
      <c r="AA863" s="70"/>
      <c r="AB863" s="70"/>
      <c r="AC863" s="70"/>
      <c r="AD863" s="70"/>
      <c r="AE863" s="70"/>
      <c r="AF863" s="70"/>
      <c r="AG863" s="70"/>
      <c r="AH863" s="70"/>
      <c r="AI863" s="70"/>
      <c r="AJ863" s="70"/>
      <c r="AK863" s="70"/>
      <c r="AL863" s="70"/>
      <c r="AM863" s="70"/>
      <c r="AN863" s="70"/>
      <c r="AO863" s="70"/>
      <c r="AP863" s="70"/>
      <c r="AQ863" s="70"/>
      <c r="AR863" s="70"/>
      <c r="AS863" s="70"/>
      <c r="AT863" s="70"/>
      <c r="AU863" s="70"/>
      <c r="AV863" s="70"/>
      <c r="AW863" s="70"/>
      <c r="AX863" s="70"/>
      <c r="AY863" s="70"/>
      <c r="AZ863" s="70"/>
      <c r="BA863" s="70"/>
      <c r="BB863" s="70"/>
      <c r="BC863" s="70"/>
      <c r="BD863" s="70"/>
      <c r="BE863" s="70"/>
      <c r="BF863" s="70"/>
      <c r="BG863" s="70"/>
      <c r="BH863" s="70"/>
      <c r="BI863" s="70"/>
      <c r="BJ863" s="70"/>
      <c r="BK863" s="70"/>
      <c r="BL863" s="70"/>
      <c r="BM863" s="70"/>
      <c r="BN863" s="70"/>
      <c r="BO863" s="70"/>
      <c r="BP863" s="70"/>
      <c r="BQ863" s="70"/>
      <c r="BR863" s="70"/>
      <c r="BS863" s="70"/>
      <c r="BT863" s="70"/>
      <c r="BU863" s="70"/>
      <c r="BV863" s="70"/>
      <c r="BW863" s="70"/>
      <c r="BX863" s="70"/>
      <c r="BY863" s="70"/>
      <c r="BZ863" s="70"/>
      <c r="CA863" s="70"/>
      <c r="CB863" s="70"/>
      <c r="CC863" s="70"/>
      <c r="CD863" s="70"/>
      <c r="CE863" s="70"/>
      <c r="CF863" s="70"/>
      <c r="CG863" s="70"/>
      <c r="CH863" s="70"/>
      <c r="CI863" s="70"/>
      <c r="CJ863" s="70"/>
      <c r="CK863" s="70"/>
      <c r="CL863" s="70"/>
      <c r="CM863" s="70"/>
      <c r="CN863" s="70"/>
      <c r="CO863" s="70"/>
      <c r="CP863" s="70"/>
      <c r="CQ863" s="70"/>
      <c r="CR863" s="70"/>
      <c r="CS863" s="70"/>
      <c r="CT863" s="70"/>
      <c r="CU863" s="70"/>
      <c r="CV863" s="70"/>
      <c r="CW863" s="70"/>
      <c r="CX863" s="70"/>
      <c r="CY863" s="70"/>
      <c r="CZ863" s="70"/>
      <c r="DA863" s="70"/>
      <c r="DB863" s="70"/>
      <c r="DC863" s="70"/>
      <c r="DD863" s="70"/>
      <c r="DE863" s="70"/>
      <c r="DF863" s="70"/>
      <c r="DG863" s="70"/>
      <c r="DH863" s="70"/>
      <c r="DI863" s="70"/>
      <c r="DJ863" s="70"/>
      <c r="DK863" s="70"/>
      <c r="DL863" s="70"/>
      <c r="DM863" s="70"/>
      <c r="DN863" s="70"/>
      <c r="DO863" s="70"/>
      <c r="DP863" s="70"/>
      <c r="DQ863" s="70"/>
      <c r="DR863" s="70"/>
      <c r="DS863" s="70"/>
      <c r="DT863" s="70"/>
      <c r="DU863" s="70"/>
      <c r="DV863" s="70"/>
      <c r="DW863" s="70"/>
      <c r="DX863" s="70"/>
      <c r="DY863" s="70"/>
      <c r="DZ863" s="70"/>
      <c r="EA863" s="70"/>
      <c r="EB863" s="70"/>
      <c r="EC863" s="70"/>
      <c r="ED863" s="70"/>
      <c r="EE863" s="95" t="s">
        <v>450</v>
      </c>
      <c r="EF863" s="95"/>
      <c r="EG863" s="95"/>
      <c r="EH863" s="70"/>
      <c r="EI863" s="216"/>
      <c r="EJ863" s="70"/>
      <c r="EK863" s="70"/>
      <c r="EL863" s="70"/>
      <c r="EM863" s="70"/>
      <c r="EN863" s="70"/>
      <c r="EO863" s="70"/>
      <c r="EP863" s="70"/>
      <c r="EQ863" s="70"/>
      <c r="ER863" s="70"/>
      <c r="ES863" s="70"/>
      <c r="ET863" s="70"/>
      <c r="EU863" s="70"/>
      <c r="EV863" s="70"/>
      <c r="EW863" s="70"/>
      <c r="EX863" s="70"/>
      <c r="EY863" s="70"/>
      <c r="EZ863" s="70"/>
      <c r="FA863" s="70"/>
      <c r="FB863" s="70"/>
      <c r="FC863" s="70"/>
      <c r="FD863" s="70"/>
      <c r="FE863" s="70"/>
      <c r="FF863" s="70"/>
      <c r="FG863" s="70"/>
      <c r="FH863" s="70"/>
      <c r="FI863" s="70"/>
      <c r="FJ863" s="70"/>
      <c r="FK863" s="70"/>
      <c r="FL863" s="70"/>
      <c r="FM863" s="70"/>
      <c r="FN863" s="70"/>
      <c r="FO863" s="70"/>
      <c r="FP863" s="70"/>
      <c r="FQ863" s="70"/>
      <c r="FR863" s="70"/>
      <c r="FS863" s="70"/>
      <c r="FT863" s="70"/>
      <c r="FU863" s="70"/>
      <c r="FV863" s="70"/>
      <c r="FW863" s="70"/>
      <c r="FX863" s="70"/>
      <c r="FY863" s="70"/>
      <c r="FZ863" s="70"/>
      <c r="GA863" s="70"/>
      <c r="GB863" s="70"/>
      <c r="GC863" s="70"/>
      <c r="GD863" s="70"/>
      <c r="GE863" s="70"/>
      <c r="GF863" s="70"/>
      <c r="GG863" s="70"/>
      <c r="GH863" s="70"/>
      <c r="GI863" s="70"/>
      <c r="GJ863" s="70"/>
      <c r="GK863" s="70"/>
      <c r="GL863" s="70"/>
      <c r="GM863" s="70"/>
      <c r="GN863" s="70"/>
      <c r="GO863" s="70"/>
      <c r="GP863" s="70"/>
      <c r="GQ863" s="70"/>
      <c r="GR863" s="70"/>
      <c r="GS863" s="70"/>
      <c r="GT863" s="70"/>
      <c r="GU863" s="70"/>
      <c r="GV863" s="70"/>
      <c r="GW863" s="70"/>
      <c r="GX863" s="70"/>
      <c r="GY863" s="70"/>
      <c r="GZ863" s="70"/>
      <c r="HA863" s="70"/>
      <c r="HB863" s="70"/>
      <c r="HC863" s="70"/>
      <c r="HD863" s="70"/>
      <c r="HE863" s="70"/>
      <c r="HF863" s="70"/>
      <c r="HG863" s="70"/>
      <c r="HH863" s="70"/>
      <c r="HI863" s="70"/>
      <c r="HJ863" s="70"/>
      <c r="HK863" s="70"/>
      <c r="HL863" s="70"/>
      <c r="HM863" s="70"/>
      <c r="HN863" s="70"/>
      <c r="HO863" s="70"/>
      <c r="HP863" s="70"/>
      <c r="HQ863" s="70"/>
      <c r="HR863" s="70"/>
      <c r="HS863" s="70"/>
      <c r="HT863" s="70"/>
      <c r="HU863" s="70"/>
      <c r="HV863" s="70"/>
      <c r="HW863" s="70"/>
      <c r="HX863" s="70"/>
      <c r="HY863" s="70"/>
      <c r="HZ863" s="70"/>
      <c r="IA863" s="70"/>
      <c r="IB863" s="70"/>
      <c r="IC863" s="70"/>
      <c r="ID863" s="70"/>
      <c r="IE863" s="70"/>
      <c r="IF863" s="70"/>
      <c r="IG863" s="70"/>
      <c r="IH863" s="70"/>
      <c r="II863" s="70"/>
      <c r="IJ863" s="70"/>
      <c r="IK863" s="70"/>
      <c r="IL863" s="70"/>
      <c r="IM863" s="70"/>
      <c r="IN863" s="70"/>
      <c r="IO863" s="70"/>
      <c r="IP863" s="70"/>
      <c r="IQ863" s="70"/>
    </row>
    <row r="864" spans="18:251" ht="16.5" hidden="1" customHeight="1">
      <c r="R864" s="95" t="s">
        <v>450</v>
      </c>
      <c r="S864" s="95"/>
      <c r="T864" s="95"/>
      <c r="U864" s="70"/>
      <c r="V864" s="214"/>
      <c r="W864" s="70"/>
      <c r="X864" s="70"/>
      <c r="Y864" s="70"/>
      <c r="Z864" s="70"/>
      <c r="AA864" s="70"/>
      <c r="AB864" s="70"/>
      <c r="AC864" s="70"/>
      <c r="AD864" s="70"/>
      <c r="AE864" s="70"/>
      <c r="AF864" s="70"/>
      <c r="AG864" s="70"/>
      <c r="AH864" s="70"/>
      <c r="AI864" s="70"/>
      <c r="AJ864" s="70"/>
      <c r="AK864" s="70"/>
      <c r="AL864" s="70"/>
      <c r="AM864" s="70"/>
      <c r="AN864" s="70"/>
      <c r="AO864" s="70"/>
      <c r="AP864" s="70"/>
      <c r="AQ864" s="70"/>
      <c r="AR864" s="70"/>
      <c r="AS864" s="70"/>
      <c r="AT864" s="70"/>
      <c r="AU864" s="70"/>
      <c r="AV864" s="70"/>
      <c r="AW864" s="70"/>
      <c r="AX864" s="70"/>
      <c r="AY864" s="70"/>
      <c r="AZ864" s="70"/>
      <c r="BA864" s="70"/>
      <c r="BB864" s="70"/>
      <c r="BC864" s="70"/>
      <c r="BD864" s="70"/>
      <c r="BE864" s="70"/>
      <c r="BF864" s="70"/>
      <c r="BG864" s="70"/>
      <c r="BH864" s="70"/>
      <c r="BI864" s="70"/>
      <c r="BJ864" s="70"/>
      <c r="BK864" s="70"/>
      <c r="BL864" s="70"/>
      <c r="BM864" s="70"/>
      <c r="BN864" s="70"/>
      <c r="BO864" s="70"/>
      <c r="BP864" s="70"/>
      <c r="BQ864" s="70"/>
      <c r="BR864" s="70"/>
      <c r="BS864" s="70"/>
      <c r="BT864" s="70"/>
      <c r="BU864" s="70"/>
      <c r="BV864" s="70"/>
      <c r="BW864" s="70"/>
      <c r="BX864" s="70"/>
      <c r="BY864" s="70"/>
      <c r="BZ864" s="70"/>
      <c r="CA864" s="70"/>
      <c r="CB864" s="70"/>
      <c r="CC864" s="70"/>
      <c r="CD864" s="70"/>
      <c r="CE864" s="70"/>
      <c r="CF864" s="70"/>
      <c r="CG864" s="70"/>
      <c r="CH864" s="70"/>
      <c r="CI864" s="70"/>
      <c r="CJ864" s="70"/>
      <c r="CK864" s="70"/>
      <c r="CL864" s="70"/>
      <c r="CM864" s="70"/>
      <c r="CN864" s="70"/>
      <c r="CO864" s="70"/>
      <c r="CP864" s="70"/>
      <c r="CQ864" s="70"/>
      <c r="CR864" s="70"/>
      <c r="CS864" s="70"/>
      <c r="CT864" s="70"/>
      <c r="CU864" s="70"/>
      <c r="CV864" s="70"/>
      <c r="CW864" s="70"/>
      <c r="CX864" s="70"/>
      <c r="CY864" s="70"/>
      <c r="CZ864" s="70"/>
      <c r="DA864" s="70"/>
      <c r="DB864" s="70"/>
      <c r="DC864" s="70"/>
      <c r="DD864" s="70"/>
      <c r="DE864" s="70"/>
      <c r="DF864" s="70"/>
      <c r="DG864" s="70"/>
      <c r="DH864" s="70"/>
      <c r="DI864" s="70"/>
      <c r="DJ864" s="70"/>
      <c r="DK864" s="70"/>
      <c r="DL864" s="70"/>
      <c r="DM864" s="70"/>
      <c r="DN864" s="70"/>
      <c r="DO864" s="70"/>
      <c r="DP864" s="70"/>
      <c r="DQ864" s="70"/>
      <c r="DR864" s="70"/>
      <c r="DS864" s="70"/>
      <c r="DT864" s="70"/>
      <c r="DU864" s="70"/>
      <c r="DV864" s="70"/>
      <c r="DW864" s="70"/>
      <c r="DX864" s="70"/>
      <c r="DY864" s="70"/>
      <c r="DZ864" s="70"/>
      <c r="EA864" s="70"/>
      <c r="EB864" s="70"/>
      <c r="EC864" s="70"/>
      <c r="ED864" s="70"/>
      <c r="EE864" s="95" t="s">
        <v>450</v>
      </c>
      <c r="EF864" s="95"/>
      <c r="EG864" s="95"/>
      <c r="EH864" s="70"/>
      <c r="EI864" s="216"/>
      <c r="EJ864" s="70"/>
      <c r="EK864" s="70"/>
      <c r="EL864" s="70"/>
      <c r="EM864" s="70"/>
      <c r="EN864" s="70"/>
      <c r="EO864" s="70"/>
      <c r="EP864" s="70"/>
      <c r="EQ864" s="70"/>
      <c r="ER864" s="70"/>
      <c r="ES864" s="70"/>
      <c r="ET864" s="70"/>
      <c r="EU864" s="70"/>
      <c r="EV864" s="70"/>
      <c r="EW864" s="70"/>
      <c r="EX864" s="70"/>
      <c r="EY864" s="70"/>
      <c r="EZ864" s="70"/>
      <c r="FA864" s="70"/>
      <c r="FB864" s="70"/>
      <c r="FC864" s="70"/>
      <c r="FD864" s="70"/>
      <c r="FE864" s="70"/>
      <c r="FF864" s="70"/>
      <c r="FG864" s="70"/>
      <c r="FH864" s="70"/>
      <c r="FI864" s="70"/>
      <c r="FJ864" s="70"/>
      <c r="FK864" s="70"/>
      <c r="FL864" s="70"/>
      <c r="FM864" s="70"/>
      <c r="FN864" s="70"/>
      <c r="FO864" s="70"/>
      <c r="FP864" s="70"/>
      <c r="FQ864" s="70"/>
      <c r="FR864" s="70"/>
      <c r="FS864" s="70"/>
      <c r="FT864" s="70"/>
      <c r="FU864" s="70"/>
      <c r="FV864" s="70"/>
      <c r="FW864" s="70"/>
      <c r="FX864" s="70"/>
      <c r="FY864" s="70"/>
      <c r="FZ864" s="70"/>
      <c r="GA864" s="70"/>
      <c r="GB864" s="70"/>
      <c r="GC864" s="70"/>
      <c r="GD864" s="70"/>
      <c r="GE864" s="70"/>
      <c r="GF864" s="70"/>
      <c r="GG864" s="70"/>
      <c r="GH864" s="70"/>
      <c r="GI864" s="70"/>
      <c r="GJ864" s="70"/>
      <c r="GK864" s="70"/>
      <c r="GL864" s="70"/>
      <c r="GM864" s="70"/>
      <c r="GN864" s="70"/>
      <c r="GO864" s="70"/>
      <c r="GP864" s="70"/>
      <c r="GQ864" s="70"/>
      <c r="GR864" s="70"/>
      <c r="GS864" s="70"/>
      <c r="GT864" s="70"/>
      <c r="GU864" s="70"/>
      <c r="GV864" s="70"/>
      <c r="GW864" s="70"/>
      <c r="GX864" s="70"/>
      <c r="GY864" s="70"/>
      <c r="GZ864" s="70"/>
      <c r="HA864" s="70"/>
      <c r="HB864" s="70"/>
      <c r="HC864" s="70"/>
      <c r="HD864" s="70"/>
      <c r="HE864" s="70"/>
      <c r="HF864" s="70"/>
      <c r="HG864" s="70"/>
      <c r="HH864" s="70"/>
      <c r="HI864" s="70"/>
      <c r="HJ864" s="70"/>
      <c r="HK864" s="70"/>
      <c r="HL864" s="70"/>
      <c r="HM864" s="70"/>
      <c r="HN864" s="70"/>
      <c r="HO864" s="70"/>
      <c r="HP864" s="70"/>
      <c r="HQ864" s="70"/>
      <c r="HR864" s="70"/>
      <c r="HS864" s="70"/>
      <c r="HT864" s="70"/>
      <c r="HU864" s="70"/>
      <c r="HV864" s="70"/>
      <c r="HW864" s="70"/>
      <c r="HX864" s="70"/>
      <c r="HY864" s="70"/>
      <c r="HZ864" s="70"/>
      <c r="IA864" s="70"/>
      <c r="IB864" s="70"/>
      <c r="IC864" s="70"/>
      <c r="ID864" s="70"/>
      <c r="IE864" s="70"/>
      <c r="IF864" s="70"/>
      <c r="IG864" s="70"/>
      <c r="IH864" s="70"/>
      <c r="II864" s="70"/>
      <c r="IJ864" s="70"/>
      <c r="IK864" s="70"/>
      <c r="IL864" s="70"/>
      <c r="IM864" s="70"/>
      <c r="IN864" s="70"/>
      <c r="IO864" s="70"/>
      <c r="IP864" s="70"/>
      <c r="IQ864" s="70"/>
    </row>
    <row r="865" spans="18:251" ht="16.5" hidden="1" customHeight="1">
      <c r="R865" s="95" t="s">
        <v>450</v>
      </c>
      <c r="S865" s="95"/>
      <c r="T865" s="95"/>
      <c r="U865" s="70"/>
      <c r="V865" s="214"/>
      <c r="W865" s="70"/>
      <c r="X865" s="70"/>
      <c r="Y865" s="70"/>
      <c r="Z865" s="70"/>
      <c r="AA865" s="70"/>
      <c r="AB865" s="70"/>
      <c r="AC865" s="70"/>
      <c r="AD865" s="70"/>
      <c r="AE865" s="70"/>
      <c r="AF865" s="70"/>
      <c r="AG865" s="70"/>
      <c r="AH865" s="70"/>
      <c r="AI865" s="70"/>
      <c r="AJ865" s="70"/>
      <c r="AK865" s="70"/>
      <c r="AL865" s="70"/>
      <c r="AM865" s="70"/>
      <c r="AN865" s="70"/>
      <c r="AO865" s="70"/>
      <c r="AP865" s="70"/>
      <c r="AQ865" s="70"/>
      <c r="AR865" s="70"/>
      <c r="AS865" s="70"/>
      <c r="AT865" s="70"/>
      <c r="AU865" s="70"/>
      <c r="AV865" s="70"/>
      <c r="AW865" s="70"/>
      <c r="AX865" s="70"/>
      <c r="AY865" s="70"/>
      <c r="AZ865" s="70"/>
      <c r="BA865" s="70"/>
      <c r="BB865" s="70"/>
      <c r="BC865" s="70"/>
      <c r="BD865" s="70"/>
      <c r="BE865" s="70"/>
      <c r="BF865" s="70"/>
      <c r="BG865" s="70"/>
      <c r="BH865" s="70"/>
      <c r="BI865" s="70"/>
      <c r="BJ865" s="70"/>
      <c r="BK865" s="70"/>
      <c r="BL865" s="70"/>
      <c r="BM865" s="70"/>
      <c r="BN865" s="70"/>
      <c r="BO865" s="70"/>
      <c r="BP865" s="70"/>
      <c r="BQ865" s="70"/>
      <c r="BR865" s="70"/>
      <c r="BS865" s="70"/>
      <c r="BT865" s="70"/>
      <c r="BU865" s="70"/>
      <c r="BV865" s="70"/>
      <c r="BW865" s="70"/>
      <c r="BX865" s="70"/>
      <c r="BY865" s="70"/>
      <c r="BZ865" s="70"/>
      <c r="CA865" s="70"/>
      <c r="CB865" s="70"/>
      <c r="CC865" s="70"/>
      <c r="CD865" s="70"/>
      <c r="CE865" s="70"/>
      <c r="CF865" s="70"/>
      <c r="CG865" s="70"/>
      <c r="CH865" s="70"/>
      <c r="CI865" s="70"/>
      <c r="CJ865" s="70"/>
      <c r="CK865" s="70"/>
      <c r="CL865" s="70"/>
      <c r="CM865" s="70"/>
      <c r="CN865" s="70"/>
      <c r="CO865" s="70"/>
      <c r="CP865" s="70"/>
      <c r="CQ865" s="70"/>
      <c r="CR865" s="70"/>
      <c r="CS865" s="70"/>
      <c r="CT865" s="70"/>
      <c r="CU865" s="70"/>
      <c r="CV865" s="70"/>
      <c r="CW865" s="70"/>
      <c r="CX865" s="70"/>
      <c r="CY865" s="70"/>
      <c r="CZ865" s="70"/>
      <c r="DA865" s="70"/>
      <c r="DB865" s="70"/>
      <c r="DC865" s="70"/>
      <c r="DD865" s="70"/>
      <c r="DE865" s="70"/>
      <c r="DF865" s="70"/>
      <c r="DG865" s="70"/>
      <c r="DH865" s="70"/>
      <c r="DI865" s="70"/>
      <c r="DJ865" s="70"/>
      <c r="DK865" s="70"/>
      <c r="DL865" s="70"/>
      <c r="DM865" s="70"/>
      <c r="DN865" s="70"/>
      <c r="DO865" s="70"/>
      <c r="DP865" s="70"/>
      <c r="DQ865" s="70"/>
      <c r="DR865" s="70"/>
      <c r="DS865" s="70"/>
      <c r="DT865" s="70"/>
      <c r="DU865" s="70"/>
      <c r="DV865" s="70"/>
      <c r="DW865" s="70"/>
      <c r="DX865" s="70"/>
      <c r="DY865" s="70"/>
      <c r="DZ865" s="70"/>
      <c r="EA865" s="70"/>
      <c r="EB865" s="70"/>
      <c r="EC865" s="70"/>
      <c r="ED865" s="70"/>
      <c r="EE865" s="95" t="s">
        <v>450</v>
      </c>
      <c r="EF865" s="95"/>
      <c r="EG865" s="95"/>
      <c r="EH865" s="70"/>
      <c r="EI865" s="216"/>
      <c r="EJ865" s="70"/>
      <c r="EK865" s="70"/>
      <c r="EL865" s="70"/>
      <c r="EM865" s="70"/>
      <c r="EN865" s="70"/>
      <c r="EO865" s="70"/>
      <c r="EP865" s="70"/>
      <c r="EQ865" s="70"/>
      <c r="ER865" s="70"/>
      <c r="ES865" s="70"/>
      <c r="ET865" s="70"/>
      <c r="EU865" s="70"/>
      <c r="EV865" s="70"/>
      <c r="EW865" s="70"/>
      <c r="EX865" s="70"/>
      <c r="EY865" s="70"/>
      <c r="EZ865" s="70"/>
      <c r="FA865" s="70"/>
      <c r="FB865" s="70"/>
      <c r="FC865" s="70"/>
      <c r="FD865" s="70"/>
      <c r="FE865" s="70"/>
      <c r="FF865" s="70"/>
      <c r="FG865" s="70"/>
      <c r="FH865" s="70"/>
      <c r="FI865" s="70"/>
      <c r="FJ865" s="70"/>
      <c r="FK865" s="70"/>
      <c r="FL865" s="70"/>
      <c r="FM865" s="70"/>
      <c r="FN865" s="70"/>
      <c r="FO865" s="70"/>
      <c r="FP865" s="70"/>
      <c r="FQ865" s="70"/>
      <c r="FR865" s="70"/>
      <c r="FS865" s="70"/>
      <c r="FT865" s="70"/>
      <c r="FU865" s="70"/>
      <c r="FV865" s="70"/>
      <c r="FW865" s="70"/>
      <c r="FX865" s="70"/>
      <c r="FY865" s="70"/>
      <c r="FZ865" s="70"/>
      <c r="GA865" s="70"/>
      <c r="GB865" s="70"/>
      <c r="GC865" s="70"/>
      <c r="GD865" s="70"/>
      <c r="GE865" s="70"/>
      <c r="GF865" s="70"/>
      <c r="GG865" s="70"/>
      <c r="GH865" s="70"/>
      <c r="GI865" s="70"/>
      <c r="GJ865" s="70"/>
      <c r="GK865" s="70"/>
      <c r="GL865" s="70"/>
      <c r="GM865" s="70"/>
      <c r="GN865" s="70"/>
      <c r="GO865" s="70"/>
      <c r="GP865" s="70"/>
      <c r="GQ865" s="70"/>
      <c r="GR865" s="70"/>
      <c r="GS865" s="70"/>
      <c r="GT865" s="70"/>
      <c r="GU865" s="70"/>
      <c r="GV865" s="70"/>
      <c r="GW865" s="70"/>
      <c r="GX865" s="70"/>
      <c r="GY865" s="70"/>
      <c r="GZ865" s="70"/>
      <c r="HA865" s="70"/>
      <c r="HB865" s="70"/>
      <c r="HC865" s="70"/>
      <c r="HD865" s="70"/>
      <c r="HE865" s="70"/>
      <c r="HF865" s="70"/>
      <c r="HG865" s="70"/>
      <c r="HH865" s="70"/>
      <c r="HI865" s="70"/>
      <c r="HJ865" s="70"/>
      <c r="HK865" s="70"/>
      <c r="HL865" s="70"/>
      <c r="HM865" s="70"/>
      <c r="HN865" s="70"/>
      <c r="HO865" s="70"/>
      <c r="HP865" s="70"/>
      <c r="HQ865" s="70"/>
      <c r="HR865" s="70"/>
      <c r="HS865" s="70"/>
      <c r="HT865" s="70"/>
      <c r="HU865" s="70"/>
      <c r="HV865" s="70"/>
      <c r="HW865" s="70"/>
      <c r="HX865" s="70"/>
      <c r="HY865" s="70"/>
      <c r="HZ865" s="70"/>
      <c r="IA865" s="70"/>
      <c r="IB865" s="70"/>
      <c r="IC865" s="70"/>
      <c r="ID865" s="70"/>
      <c r="IE865" s="70"/>
      <c r="IF865" s="70"/>
      <c r="IG865" s="70"/>
      <c r="IH865" s="70"/>
      <c r="II865" s="70"/>
      <c r="IJ865" s="70"/>
      <c r="IK865" s="70"/>
      <c r="IL865" s="70"/>
      <c r="IM865" s="70"/>
      <c r="IN865" s="70"/>
      <c r="IO865" s="70"/>
      <c r="IP865" s="70"/>
      <c r="IQ865" s="70"/>
    </row>
    <row r="866" spans="18:251" ht="16.5" hidden="1" customHeight="1">
      <c r="R866" s="95" t="s">
        <v>450</v>
      </c>
      <c r="S866" s="95"/>
      <c r="T866" s="95"/>
      <c r="U866" s="70"/>
      <c r="V866" s="214"/>
      <c r="W866" s="70"/>
      <c r="X866" s="70"/>
      <c r="Y866" s="70"/>
      <c r="Z866" s="70"/>
      <c r="AA866" s="70"/>
      <c r="AB866" s="70"/>
      <c r="AC866" s="70"/>
      <c r="AD866" s="70"/>
      <c r="AE866" s="70"/>
      <c r="AF866" s="70"/>
      <c r="AG866" s="70"/>
      <c r="AH866" s="70"/>
      <c r="AI866" s="70"/>
      <c r="AJ866" s="70"/>
      <c r="AK866" s="70"/>
      <c r="AL866" s="70"/>
      <c r="AM866" s="70"/>
      <c r="AN866" s="70"/>
      <c r="AO866" s="70"/>
      <c r="AP866" s="70"/>
      <c r="AQ866" s="70"/>
      <c r="AR866" s="70"/>
      <c r="AS866" s="70"/>
      <c r="AT866" s="70"/>
      <c r="AU866" s="70"/>
      <c r="AV866" s="70"/>
      <c r="AW866" s="70"/>
      <c r="AX866" s="70"/>
      <c r="AY866" s="70"/>
      <c r="AZ866" s="70"/>
      <c r="BA866" s="70"/>
      <c r="BB866" s="70"/>
      <c r="BC866" s="70"/>
      <c r="BD866" s="70"/>
      <c r="BE866" s="70"/>
      <c r="BF866" s="70"/>
      <c r="BG866" s="70"/>
      <c r="BH866" s="70"/>
      <c r="BI866" s="70"/>
      <c r="BJ866" s="70"/>
      <c r="BK866" s="70"/>
      <c r="BL866" s="70"/>
      <c r="BM866" s="70"/>
      <c r="BN866" s="70"/>
      <c r="BO866" s="70"/>
      <c r="BP866" s="70"/>
      <c r="BQ866" s="70"/>
      <c r="BR866" s="70"/>
      <c r="BS866" s="70"/>
      <c r="BT866" s="70"/>
      <c r="BU866" s="70"/>
      <c r="BV866" s="70"/>
      <c r="BW866" s="70"/>
      <c r="BX866" s="70"/>
      <c r="BY866" s="70"/>
      <c r="BZ866" s="70"/>
      <c r="CA866" s="70"/>
      <c r="CB866" s="70"/>
      <c r="CC866" s="70"/>
      <c r="CD866" s="70"/>
      <c r="CE866" s="70"/>
      <c r="CF866" s="70"/>
      <c r="CG866" s="70"/>
      <c r="CH866" s="70"/>
      <c r="CI866" s="70"/>
      <c r="CJ866" s="70"/>
      <c r="CK866" s="70"/>
      <c r="CL866" s="70"/>
      <c r="CM866" s="70"/>
      <c r="CN866" s="70"/>
      <c r="CO866" s="70"/>
      <c r="CP866" s="70"/>
      <c r="CQ866" s="70"/>
      <c r="CR866" s="70"/>
      <c r="CS866" s="70"/>
      <c r="CT866" s="70"/>
      <c r="CU866" s="70"/>
      <c r="CV866" s="70"/>
      <c r="CW866" s="70"/>
      <c r="CX866" s="70"/>
      <c r="CY866" s="70"/>
      <c r="CZ866" s="70"/>
      <c r="DA866" s="70"/>
      <c r="DB866" s="70"/>
      <c r="DC866" s="70"/>
      <c r="DD866" s="70"/>
      <c r="DE866" s="70"/>
      <c r="DF866" s="70"/>
      <c r="DG866" s="70"/>
      <c r="DH866" s="70"/>
      <c r="DI866" s="70"/>
      <c r="DJ866" s="70"/>
      <c r="DK866" s="70"/>
      <c r="DL866" s="70"/>
      <c r="DM866" s="70"/>
      <c r="DN866" s="70"/>
      <c r="DO866" s="70"/>
      <c r="DP866" s="70"/>
      <c r="DQ866" s="70"/>
      <c r="DR866" s="70"/>
      <c r="DS866" s="70"/>
      <c r="DT866" s="70"/>
      <c r="DU866" s="70"/>
      <c r="DV866" s="70"/>
      <c r="DW866" s="70"/>
      <c r="DX866" s="70"/>
      <c r="DY866" s="70"/>
      <c r="DZ866" s="70"/>
      <c r="EA866" s="70"/>
      <c r="EB866" s="70"/>
      <c r="EC866" s="70"/>
      <c r="ED866" s="70"/>
      <c r="EE866" s="95" t="s">
        <v>450</v>
      </c>
      <c r="EF866" s="95"/>
      <c r="EG866" s="95"/>
      <c r="EH866" s="70"/>
      <c r="EI866" s="216"/>
      <c r="EJ866" s="70"/>
      <c r="EK866" s="70"/>
      <c r="EL866" s="70"/>
      <c r="EM866" s="70"/>
      <c r="EN866" s="70"/>
      <c r="EO866" s="70"/>
      <c r="EP866" s="70"/>
      <c r="EQ866" s="70"/>
      <c r="ER866" s="70"/>
      <c r="ES866" s="70"/>
      <c r="ET866" s="70"/>
      <c r="EU866" s="70"/>
      <c r="EV866" s="70"/>
      <c r="EW866" s="70"/>
      <c r="EX866" s="70"/>
      <c r="EY866" s="70"/>
      <c r="EZ866" s="70"/>
      <c r="FA866" s="70"/>
      <c r="FB866" s="70"/>
      <c r="FC866" s="70"/>
      <c r="FD866" s="70"/>
      <c r="FE866" s="70"/>
      <c r="FF866" s="70"/>
      <c r="FG866" s="70"/>
      <c r="FH866" s="70"/>
      <c r="FI866" s="70"/>
      <c r="FJ866" s="70"/>
      <c r="FK866" s="70"/>
      <c r="FL866" s="70"/>
      <c r="FM866" s="70"/>
      <c r="FN866" s="70"/>
      <c r="FO866" s="70"/>
      <c r="FP866" s="70"/>
      <c r="FQ866" s="70"/>
      <c r="FR866" s="70"/>
      <c r="FS866" s="70"/>
      <c r="FT866" s="70"/>
      <c r="FU866" s="70"/>
      <c r="FV866" s="70"/>
      <c r="FW866" s="70"/>
      <c r="FX866" s="70"/>
      <c r="FY866" s="70"/>
      <c r="FZ866" s="70"/>
      <c r="GA866" s="70"/>
      <c r="GB866" s="70"/>
      <c r="GC866" s="70"/>
      <c r="GD866" s="70"/>
      <c r="GE866" s="70"/>
      <c r="GF866" s="70"/>
      <c r="GG866" s="70"/>
      <c r="GH866" s="70"/>
      <c r="GI866" s="70"/>
      <c r="GJ866" s="70"/>
      <c r="GK866" s="70"/>
      <c r="GL866" s="70"/>
      <c r="GM866" s="70"/>
      <c r="GN866" s="70"/>
      <c r="GO866" s="70"/>
      <c r="GP866" s="70"/>
      <c r="GQ866" s="70"/>
      <c r="GR866" s="70"/>
      <c r="GS866" s="70"/>
      <c r="GT866" s="70"/>
      <c r="GU866" s="70"/>
      <c r="GV866" s="70"/>
      <c r="GW866" s="70"/>
      <c r="GX866" s="70"/>
      <c r="GY866" s="70"/>
      <c r="GZ866" s="70"/>
      <c r="HA866" s="70"/>
      <c r="HB866" s="70"/>
      <c r="HC866" s="70"/>
      <c r="HD866" s="70"/>
      <c r="HE866" s="70"/>
      <c r="HF866" s="70"/>
      <c r="HG866" s="70"/>
      <c r="HH866" s="70"/>
      <c r="HI866" s="70"/>
      <c r="HJ866" s="70"/>
      <c r="HK866" s="70"/>
      <c r="HL866" s="70"/>
      <c r="HM866" s="70"/>
      <c r="HN866" s="70"/>
      <c r="HO866" s="70"/>
      <c r="HP866" s="70"/>
      <c r="HQ866" s="70"/>
      <c r="HR866" s="70"/>
      <c r="HS866" s="70"/>
      <c r="HT866" s="70"/>
      <c r="HU866" s="70"/>
      <c r="HV866" s="70"/>
      <c r="HW866" s="70"/>
      <c r="HX866" s="70"/>
      <c r="HY866" s="70"/>
      <c r="HZ866" s="70"/>
      <c r="IA866" s="70"/>
      <c r="IB866" s="70"/>
      <c r="IC866" s="70"/>
      <c r="ID866" s="70"/>
      <c r="IE866" s="70"/>
      <c r="IF866" s="70"/>
      <c r="IG866" s="70"/>
      <c r="IH866" s="70"/>
      <c r="II866" s="70"/>
      <c r="IJ866" s="70"/>
      <c r="IK866" s="70"/>
      <c r="IL866" s="70"/>
      <c r="IM866" s="70"/>
      <c r="IN866" s="70"/>
      <c r="IO866" s="70"/>
      <c r="IP866" s="70"/>
      <c r="IQ866" s="70"/>
    </row>
    <row r="867" spans="18:251" ht="16.5" hidden="1" customHeight="1">
      <c r="R867" s="95" t="s">
        <v>450</v>
      </c>
      <c r="S867" s="95"/>
      <c r="T867" s="95"/>
      <c r="U867" s="70"/>
      <c r="V867" s="214"/>
      <c r="W867" s="70"/>
      <c r="X867" s="70"/>
      <c r="Y867" s="70"/>
      <c r="Z867" s="70"/>
      <c r="AA867" s="70"/>
      <c r="AB867" s="70"/>
      <c r="AC867" s="70"/>
      <c r="AD867" s="70"/>
      <c r="AE867" s="70"/>
      <c r="AF867" s="70"/>
      <c r="AG867" s="70"/>
      <c r="AH867" s="70"/>
      <c r="AI867" s="70"/>
      <c r="AJ867" s="70"/>
      <c r="AK867" s="70"/>
      <c r="AL867" s="70"/>
      <c r="AM867" s="70"/>
      <c r="AN867" s="70"/>
      <c r="AO867" s="70"/>
      <c r="AP867" s="70"/>
      <c r="AQ867" s="70"/>
      <c r="AR867" s="70"/>
      <c r="AS867" s="70"/>
      <c r="AT867" s="70"/>
      <c r="AU867" s="70"/>
      <c r="AV867" s="70"/>
      <c r="AW867" s="70"/>
      <c r="AX867" s="70"/>
      <c r="AY867" s="70"/>
      <c r="AZ867" s="70"/>
      <c r="BA867" s="70"/>
      <c r="BB867" s="70"/>
      <c r="BC867" s="70"/>
      <c r="BD867" s="70"/>
      <c r="BE867" s="70"/>
      <c r="BF867" s="70"/>
      <c r="BG867" s="70"/>
      <c r="BH867" s="70"/>
      <c r="BI867" s="70"/>
      <c r="BJ867" s="70"/>
      <c r="BK867" s="70"/>
      <c r="BL867" s="70"/>
      <c r="BM867" s="70"/>
      <c r="BN867" s="70"/>
      <c r="BO867" s="70"/>
      <c r="BP867" s="70"/>
      <c r="BQ867" s="70"/>
      <c r="BR867" s="70"/>
      <c r="BS867" s="70"/>
      <c r="BT867" s="70"/>
      <c r="BU867" s="70"/>
      <c r="BV867" s="70"/>
      <c r="BW867" s="70"/>
      <c r="BX867" s="70"/>
      <c r="BY867" s="70"/>
      <c r="BZ867" s="70"/>
      <c r="CA867" s="70"/>
      <c r="CB867" s="70"/>
      <c r="CC867" s="70"/>
      <c r="CD867" s="70"/>
      <c r="CE867" s="70"/>
      <c r="CF867" s="70"/>
      <c r="CG867" s="70"/>
      <c r="CH867" s="70"/>
      <c r="CI867" s="70"/>
      <c r="CJ867" s="70"/>
      <c r="CK867" s="70"/>
      <c r="CL867" s="70"/>
      <c r="CM867" s="70"/>
      <c r="CN867" s="70"/>
      <c r="CO867" s="70"/>
      <c r="CP867" s="70"/>
      <c r="CQ867" s="70"/>
      <c r="CR867" s="70"/>
      <c r="CS867" s="70"/>
      <c r="CT867" s="70"/>
      <c r="CU867" s="70"/>
      <c r="CV867" s="70"/>
      <c r="CW867" s="70"/>
      <c r="CX867" s="70"/>
      <c r="CY867" s="70"/>
      <c r="CZ867" s="70"/>
      <c r="DA867" s="70"/>
      <c r="DB867" s="70"/>
      <c r="DC867" s="70"/>
      <c r="DD867" s="70"/>
      <c r="DE867" s="70"/>
      <c r="DF867" s="70"/>
      <c r="DG867" s="70"/>
      <c r="DH867" s="70"/>
      <c r="DI867" s="70"/>
      <c r="DJ867" s="70"/>
      <c r="DK867" s="70"/>
      <c r="DL867" s="70"/>
      <c r="DM867" s="70"/>
      <c r="DN867" s="70"/>
      <c r="DO867" s="70"/>
      <c r="DP867" s="70"/>
      <c r="DQ867" s="70"/>
      <c r="DR867" s="70"/>
      <c r="DS867" s="70"/>
      <c r="DT867" s="70"/>
      <c r="DU867" s="70"/>
      <c r="DV867" s="70"/>
      <c r="DW867" s="70"/>
      <c r="DX867" s="70"/>
      <c r="DY867" s="70"/>
      <c r="DZ867" s="70"/>
      <c r="EA867" s="70"/>
      <c r="EB867" s="70"/>
      <c r="EC867" s="70"/>
      <c r="ED867" s="70"/>
      <c r="EE867" s="95" t="s">
        <v>450</v>
      </c>
      <c r="EF867" s="95"/>
      <c r="EG867" s="95"/>
      <c r="EH867" s="70"/>
      <c r="EI867" s="216"/>
      <c r="EJ867" s="70"/>
      <c r="EK867" s="70"/>
      <c r="EL867" s="70"/>
      <c r="EM867" s="70"/>
      <c r="EN867" s="70"/>
      <c r="EO867" s="70"/>
      <c r="EP867" s="70"/>
      <c r="EQ867" s="70"/>
      <c r="ER867" s="70"/>
      <c r="ES867" s="70"/>
      <c r="ET867" s="70"/>
      <c r="EU867" s="70"/>
      <c r="EV867" s="70"/>
      <c r="EW867" s="70"/>
      <c r="EX867" s="70"/>
      <c r="EY867" s="70"/>
      <c r="EZ867" s="70"/>
      <c r="FA867" s="70"/>
      <c r="FB867" s="70"/>
      <c r="FC867" s="70"/>
      <c r="FD867" s="70"/>
      <c r="FE867" s="70"/>
      <c r="FF867" s="70"/>
      <c r="FG867" s="70"/>
      <c r="FH867" s="70"/>
      <c r="FI867" s="70"/>
      <c r="FJ867" s="70"/>
      <c r="FK867" s="70"/>
      <c r="FL867" s="70"/>
      <c r="FM867" s="70"/>
      <c r="FN867" s="70"/>
      <c r="FO867" s="70"/>
      <c r="FP867" s="70"/>
      <c r="FQ867" s="70"/>
      <c r="FR867" s="70"/>
      <c r="FS867" s="70"/>
      <c r="FT867" s="70"/>
      <c r="FU867" s="70"/>
      <c r="FV867" s="70"/>
      <c r="FW867" s="70"/>
      <c r="FX867" s="70"/>
      <c r="FY867" s="70"/>
      <c r="FZ867" s="70"/>
      <c r="GA867" s="70"/>
      <c r="GB867" s="70"/>
      <c r="GC867" s="70"/>
      <c r="GD867" s="70"/>
      <c r="GE867" s="70"/>
      <c r="GF867" s="70"/>
      <c r="GG867" s="70"/>
      <c r="GH867" s="70"/>
      <c r="GI867" s="70"/>
      <c r="GJ867" s="70"/>
      <c r="GK867" s="70"/>
      <c r="GL867" s="70"/>
      <c r="GM867" s="70"/>
      <c r="GN867" s="70"/>
      <c r="GO867" s="70"/>
      <c r="GP867" s="70"/>
      <c r="GQ867" s="70"/>
      <c r="GR867" s="70"/>
      <c r="GS867" s="70"/>
      <c r="GT867" s="70"/>
      <c r="GU867" s="70"/>
      <c r="GV867" s="70"/>
      <c r="GW867" s="70"/>
      <c r="GX867" s="70"/>
      <c r="GY867" s="70"/>
      <c r="GZ867" s="70"/>
      <c r="HA867" s="70"/>
      <c r="HB867" s="70"/>
      <c r="HC867" s="70"/>
      <c r="HD867" s="70"/>
      <c r="HE867" s="70"/>
      <c r="HF867" s="70"/>
      <c r="HG867" s="70"/>
      <c r="HH867" s="70"/>
      <c r="HI867" s="70"/>
      <c r="HJ867" s="70"/>
      <c r="HK867" s="70"/>
      <c r="HL867" s="70"/>
      <c r="HM867" s="70"/>
      <c r="HN867" s="70"/>
      <c r="HO867" s="70"/>
      <c r="HP867" s="70"/>
      <c r="HQ867" s="70"/>
      <c r="HR867" s="70"/>
      <c r="HS867" s="70"/>
      <c r="HT867" s="70"/>
      <c r="HU867" s="70"/>
      <c r="HV867" s="70"/>
      <c r="HW867" s="70"/>
      <c r="HX867" s="70"/>
      <c r="HY867" s="70"/>
      <c r="HZ867" s="70"/>
      <c r="IA867" s="70"/>
      <c r="IB867" s="70"/>
      <c r="IC867" s="70"/>
      <c r="ID867" s="70"/>
      <c r="IE867" s="70"/>
      <c r="IF867" s="70"/>
      <c r="IG867" s="70"/>
      <c r="IH867" s="70"/>
      <c r="II867" s="70"/>
      <c r="IJ867" s="70"/>
      <c r="IK867" s="70"/>
      <c r="IL867" s="70"/>
      <c r="IM867" s="70"/>
      <c r="IN867" s="70"/>
      <c r="IO867" s="70"/>
      <c r="IP867" s="70"/>
      <c r="IQ867" s="70"/>
    </row>
    <row r="868" spans="18:251" ht="16.5" hidden="1" customHeight="1">
      <c r="R868" s="95" t="s">
        <v>450</v>
      </c>
      <c r="S868" s="95"/>
      <c r="T868" s="95"/>
      <c r="U868" s="70"/>
      <c r="V868" s="214"/>
      <c r="W868" s="70"/>
      <c r="X868" s="70"/>
      <c r="Y868" s="70"/>
      <c r="Z868" s="70"/>
      <c r="AA868" s="70"/>
      <c r="AB868" s="70"/>
      <c r="AC868" s="70"/>
      <c r="AD868" s="70"/>
      <c r="AE868" s="70"/>
      <c r="AF868" s="70"/>
      <c r="AG868" s="70"/>
      <c r="AH868" s="70"/>
      <c r="AI868" s="70"/>
      <c r="AJ868" s="70"/>
      <c r="AK868" s="70"/>
      <c r="AL868" s="70"/>
      <c r="AM868" s="70"/>
      <c r="AN868" s="70"/>
      <c r="AO868" s="70"/>
      <c r="AP868" s="70"/>
      <c r="AQ868" s="70"/>
      <c r="AR868" s="70"/>
      <c r="AS868" s="70"/>
      <c r="AT868" s="70"/>
      <c r="AU868" s="70"/>
      <c r="AV868" s="70"/>
      <c r="AW868" s="70"/>
      <c r="AX868" s="70"/>
      <c r="AY868" s="70"/>
      <c r="AZ868" s="70"/>
      <c r="BA868" s="70"/>
      <c r="BB868" s="70"/>
      <c r="BC868" s="70"/>
      <c r="BD868" s="70"/>
      <c r="BE868" s="70"/>
      <c r="BF868" s="70"/>
      <c r="BG868" s="70"/>
      <c r="BH868" s="70"/>
      <c r="BI868" s="70"/>
      <c r="BJ868" s="70"/>
      <c r="BK868" s="70"/>
      <c r="BL868" s="70"/>
      <c r="BM868" s="70"/>
      <c r="BN868" s="70"/>
      <c r="BO868" s="70"/>
      <c r="BP868" s="70"/>
      <c r="BQ868" s="70"/>
      <c r="BR868" s="70"/>
      <c r="BS868" s="70"/>
      <c r="BT868" s="70"/>
      <c r="BU868" s="70"/>
      <c r="BV868" s="70"/>
      <c r="BW868" s="70"/>
      <c r="BX868" s="70"/>
      <c r="BY868" s="70"/>
      <c r="BZ868" s="70"/>
      <c r="CA868" s="70"/>
      <c r="CB868" s="70"/>
      <c r="CC868" s="70"/>
      <c r="CD868" s="70"/>
      <c r="CE868" s="70"/>
      <c r="CF868" s="70"/>
      <c r="CG868" s="70"/>
      <c r="CH868" s="70"/>
      <c r="CI868" s="70"/>
      <c r="CJ868" s="70"/>
      <c r="CK868" s="70"/>
      <c r="CL868" s="70"/>
      <c r="CM868" s="70"/>
      <c r="CN868" s="70"/>
      <c r="CO868" s="70"/>
      <c r="CP868" s="70"/>
      <c r="CQ868" s="70"/>
      <c r="CR868" s="70"/>
      <c r="CS868" s="70"/>
      <c r="CT868" s="70"/>
      <c r="CU868" s="70"/>
      <c r="CV868" s="70"/>
      <c r="CW868" s="70"/>
      <c r="CX868" s="70"/>
      <c r="CY868" s="70"/>
      <c r="CZ868" s="70"/>
      <c r="DA868" s="70"/>
      <c r="DB868" s="70"/>
      <c r="DC868" s="70"/>
      <c r="DD868" s="70"/>
      <c r="DE868" s="70"/>
      <c r="DF868" s="70"/>
      <c r="DG868" s="70"/>
      <c r="DH868" s="70"/>
      <c r="DI868" s="70"/>
      <c r="DJ868" s="70"/>
      <c r="DK868" s="70"/>
      <c r="DL868" s="70"/>
      <c r="DM868" s="70"/>
      <c r="DN868" s="70"/>
      <c r="DO868" s="70"/>
      <c r="DP868" s="70"/>
      <c r="DQ868" s="70"/>
      <c r="DR868" s="70"/>
      <c r="DS868" s="70"/>
      <c r="DT868" s="70"/>
      <c r="DU868" s="70"/>
      <c r="DV868" s="70"/>
      <c r="DW868" s="70"/>
      <c r="DX868" s="70"/>
      <c r="DY868" s="70"/>
      <c r="DZ868" s="70"/>
      <c r="EA868" s="70"/>
      <c r="EB868" s="70"/>
      <c r="EC868" s="70"/>
      <c r="ED868" s="70"/>
      <c r="EE868" s="95" t="s">
        <v>450</v>
      </c>
      <c r="EF868" s="95"/>
      <c r="EG868" s="95"/>
      <c r="EH868" s="70"/>
      <c r="EI868" s="216"/>
      <c r="EJ868" s="70"/>
      <c r="EK868" s="70"/>
      <c r="EL868" s="70"/>
      <c r="EM868" s="70"/>
      <c r="EN868" s="70"/>
      <c r="EO868" s="70"/>
      <c r="EP868" s="70"/>
      <c r="EQ868" s="70"/>
      <c r="ER868" s="70"/>
      <c r="ES868" s="70"/>
      <c r="ET868" s="70"/>
      <c r="EU868" s="70"/>
      <c r="EV868" s="70"/>
      <c r="EW868" s="70"/>
      <c r="EX868" s="70"/>
      <c r="EY868" s="70"/>
      <c r="EZ868" s="70"/>
      <c r="FA868" s="70"/>
      <c r="FB868" s="70"/>
      <c r="FC868" s="70"/>
      <c r="FD868" s="70"/>
      <c r="FE868" s="70"/>
      <c r="FF868" s="70"/>
      <c r="FG868" s="70"/>
      <c r="FH868" s="70"/>
      <c r="FI868" s="70"/>
      <c r="FJ868" s="70"/>
      <c r="FK868" s="70"/>
      <c r="FL868" s="70"/>
      <c r="FM868" s="70"/>
      <c r="FN868" s="70"/>
      <c r="FO868" s="70"/>
      <c r="FP868" s="70"/>
      <c r="FQ868" s="70"/>
      <c r="FR868" s="70"/>
      <c r="FS868" s="70"/>
      <c r="FT868" s="70"/>
      <c r="FU868" s="70"/>
      <c r="FV868" s="70"/>
      <c r="FW868" s="70"/>
      <c r="FX868" s="70"/>
      <c r="FY868" s="70"/>
      <c r="FZ868" s="70"/>
      <c r="GA868" s="70"/>
      <c r="GB868" s="70"/>
      <c r="GC868" s="70"/>
      <c r="GD868" s="70"/>
      <c r="GE868" s="70"/>
      <c r="GF868" s="70"/>
      <c r="GG868" s="70"/>
      <c r="GH868" s="70"/>
      <c r="GI868" s="70"/>
      <c r="GJ868" s="70"/>
      <c r="GK868" s="70"/>
      <c r="GL868" s="70"/>
      <c r="GM868" s="70"/>
      <c r="GN868" s="70"/>
      <c r="GO868" s="70"/>
      <c r="GP868" s="70"/>
      <c r="GQ868" s="70"/>
      <c r="GR868" s="70"/>
      <c r="GS868" s="70"/>
      <c r="GT868" s="70"/>
      <c r="GU868" s="70"/>
      <c r="GV868" s="70"/>
      <c r="GW868" s="70"/>
      <c r="GX868" s="70"/>
      <c r="GY868" s="70"/>
      <c r="GZ868" s="70"/>
      <c r="HA868" s="70"/>
      <c r="HB868" s="70"/>
      <c r="HC868" s="70"/>
      <c r="HD868" s="70"/>
      <c r="HE868" s="70"/>
      <c r="HF868" s="70"/>
      <c r="HG868" s="70"/>
      <c r="HH868" s="70"/>
      <c r="HI868" s="70"/>
      <c r="HJ868" s="70"/>
      <c r="HK868" s="70"/>
      <c r="HL868" s="70"/>
      <c r="HM868" s="70"/>
      <c r="HN868" s="70"/>
      <c r="HO868" s="70"/>
      <c r="HP868" s="70"/>
      <c r="HQ868" s="70"/>
      <c r="HR868" s="70"/>
      <c r="HS868" s="70"/>
      <c r="HT868" s="70"/>
      <c r="HU868" s="70"/>
      <c r="HV868" s="70"/>
      <c r="HW868" s="70"/>
      <c r="HX868" s="70"/>
      <c r="HY868" s="70"/>
      <c r="HZ868" s="70"/>
      <c r="IA868" s="70"/>
      <c r="IB868" s="70"/>
      <c r="IC868" s="70"/>
      <c r="ID868" s="70"/>
      <c r="IE868" s="70"/>
      <c r="IF868" s="70"/>
      <c r="IG868" s="70"/>
      <c r="IH868" s="70"/>
      <c r="II868" s="70"/>
      <c r="IJ868" s="70"/>
      <c r="IK868" s="70"/>
      <c r="IL868" s="70"/>
      <c r="IM868" s="70"/>
      <c r="IN868" s="70"/>
      <c r="IO868" s="70"/>
      <c r="IP868" s="70"/>
      <c r="IQ868" s="70"/>
    </row>
    <row r="869" spans="18:251" ht="16.5" hidden="1" customHeight="1">
      <c r="R869" s="95" t="s">
        <v>450</v>
      </c>
      <c r="S869" s="95"/>
      <c r="T869" s="95"/>
      <c r="U869" s="70"/>
      <c r="V869" s="214"/>
      <c r="W869" s="70"/>
      <c r="X869" s="70"/>
      <c r="Y869" s="70"/>
      <c r="Z869" s="70"/>
      <c r="AA869" s="70"/>
      <c r="AB869" s="70"/>
      <c r="AC869" s="70"/>
      <c r="AD869" s="70"/>
      <c r="AE869" s="70"/>
      <c r="AF869" s="70"/>
      <c r="AG869" s="70"/>
      <c r="AH869" s="70"/>
      <c r="AI869" s="70"/>
      <c r="AJ869" s="70"/>
      <c r="AK869" s="70"/>
      <c r="AL869" s="70"/>
      <c r="AM869" s="70"/>
      <c r="AN869" s="70"/>
      <c r="AO869" s="70"/>
      <c r="AP869" s="70"/>
      <c r="AQ869" s="70"/>
      <c r="AR869" s="70"/>
      <c r="AS869" s="70"/>
      <c r="AT869" s="70"/>
      <c r="AU869" s="70"/>
      <c r="AV869" s="70"/>
      <c r="AW869" s="70"/>
      <c r="AX869" s="70"/>
      <c r="AY869" s="70"/>
      <c r="AZ869" s="70"/>
      <c r="BA869" s="70"/>
      <c r="BB869" s="70"/>
      <c r="BC869" s="70"/>
      <c r="BD869" s="70"/>
      <c r="BE869" s="70"/>
      <c r="BF869" s="70"/>
      <c r="BG869" s="70"/>
      <c r="BH869" s="70"/>
      <c r="BI869" s="70"/>
      <c r="BJ869" s="70"/>
      <c r="BK869" s="70"/>
      <c r="BL869" s="70"/>
      <c r="BM869" s="70"/>
      <c r="BN869" s="70"/>
      <c r="BO869" s="70"/>
      <c r="BP869" s="70"/>
      <c r="BQ869" s="70"/>
      <c r="BR869" s="70"/>
      <c r="BS869" s="70"/>
      <c r="BT869" s="70"/>
      <c r="BU869" s="70"/>
      <c r="BV869" s="70"/>
      <c r="BW869" s="70"/>
      <c r="BX869" s="70"/>
      <c r="BY869" s="70"/>
      <c r="BZ869" s="70"/>
      <c r="CA869" s="70"/>
      <c r="CB869" s="70"/>
      <c r="CC869" s="70"/>
      <c r="CD869" s="70"/>
      <c r="CE869" s="70"/>
      <c r="CF869" s="70"/>
      <c r="CG869" s="70"/>
      <c r="CH869" s="70"/>
      <c r="CI869" s="70"/>
      <c r="CJ869" s="70"/>
      <c r="CK869" s="70"/>
      <c r="CL869" s="70"/>
      <c r="CM869" s="70"/>
      <c r="CN869" s="70"/>
      <c r="CO869" s="70"/>
      <c r="CP869" s="70"/>
      <c r="CQ869" s="70"/>
      <c r="CR869" s="70"/>
      <c r="CS869" s="70"/>
      <c r="CT869" s="70"/>
      <c r="CU869" s="70"/>
      <c r="CV869" s="70"/>
      <c r="CW869" s="70"/>
      <c r="CX869" s="70"/>
      <c r="CY869" s="70"/>
      <c r="CZ869" s="70"/>
      <c r="DA869" s="70"/>
      <c r="DB869" s="70"/>
      <c r="DC869" s="70"/>
      <c r="DD869" s="70"/>
      <c r="DE869" s="70"/>
      <c r="DF869" s="70"/>
      <c r="DG869" s="70"/>
      <c r="DH869" s="70"/>
      <c r="DI869" s="70"/>
      <c r="DJ869" s="70"/>
      <c r="DK869" s="70"/>
      <c r="DL869" s="70"/>
      <c r="DM869" s="70"/>
      <c r="DN869" s="70"/>
      <c r="DO869" s="70"/>
      <c r="DP869" s="70"/>
      <c r="DQ869" s="70"/>
      <c r="DR869" s="70"/>
      <c r="DS869" s="70"/>
      <c r="DT869" s="70"/>
      <c r="DU869" s="70"/>
      <c r="DV869" s="70"/>
      <c r="DW869" s="70"/>
      <c r="DX869" s="70"/>
      <c r="DY869" s="70"/>
      <c r="DZ869" s="70"/>
      <c r="EA869" s="70"/>
      <c r="EB869" s="70"/>
      <c r="EC869" s="70"/>
      <c r="ED869" s="70"/>
      <c r="EE869" s="95" t="s">
        <v>450</v>
      </c>
      <c r="EF869" s="95"/>
      <c r="EG869" s="95"/>
      <c r="EH869" s="70"/>
      <c r="EI869" s="216"/>
      <c r="EJ869" s="70"/>
      <c r="EK869" s="70"/>
      <c r="EL869" s="70"/>
      <c r="EM869" s="70"/>
      <c r="EN869" s="70"/>
      <c r="EO869" s="70"/>
      <c r="EP869" s="70"/>
      <c r="EQ869" s="70"/>
      <c r="ER869" s="70"/>
      <c r="ES869" s="70"/>
      <c r="ET869" s="70"/>
      <c r="EU869" s="70"/>
      <c r="EV869" s="70"/>
      <c r="EW869" s="70"/>
      <c r="EX869" s="70"/>
      <c r="EY869" s="70"/>
      <c r="EZ869" s="70"/>
      <c r="FA869" s="70"/>
      <c r="FB869" s="70"/>
      <c r="FC869" s="70"/>
      <c r="FD869" s="70"/>
      <c r="FE869" s="70"/>
      <c r="FF869" s="70"/>
      <c r="FG869" s="70"/>
      <c r="FH869" s="70"/>
      <c r="FI869" s="70"/>
      <c r="FJ869" s="70"/>
      <c r="FK869" s="70"/>
      <c r="FL869" s="70"/>
      <c r="FM869" s="70"/>
      <c r="FN869" s="70"/>
      <c r="FO869" s="70"/>
      <c r="FP869" s="70"/>
      <c r="FQ869" s="70"/>
      <c r="FR869" s="70"/>
      <c r="FS869" s="70"/>
      <c r="FT869" s="70"/>
      <c r="FU869" s="70"/>
      <c r="FV869" s="70"/>
      <c r="FW869" s="70"/>
      <c r="FX869" s="70"/>
      <c r="FY869" s="70"/>
      <c r="FZ869" s="70"/>
      <c r="GA869" s="70"/>
      <c r="GB869" s="70"/>
      <c r="GC869" s="70"/>
      <c r="GD869" s="70"/>
      <c r="GE869" s="70"/>
      <c r="GF869" s="70"/>
      <c r="GG869" s="70"/>
      <c r="GH869" s="70"/>
      <c r="GI869" s="70"/>
      <c r="GJ869" s="70"/>
      <c r="GK869" s="70"/>
      <c r="GL869" s="70"/>
      <c r="GM869" s="70"/>
      <c r="GN869" s="70"/>
      <c r="GO869" s="70"/>
      <c r="GP869" s="70"/>
      <c r="GQ869" s="70"/>
      <c r="GR869" s="70"/>
      <c r="GS869" s="70"/>
      <c r="GT869" s="70"/>
      <c r="GU869" s="70"/>
      <c r="GV869" s="70"/>
      <c r="GW869" s="70"/>
      <c r="GX869" s="70"/>
      <c r="GY869" s="70"/>
      <c r="GZ869" s="70"/>
      <c r="HA869" s="70"/>
      <c r="HB869" s="70"/>
      <c r="HC869" s="70"/>
      <c r="HD869" s="70"/>
      <c r="HE869" s="70"/>
      <c r="HF869" s="70"/>
      <c r="HG869" s="70"/>
      <c r="HH869" s="70"/>
      <c r="HI869" s="70"/>
      <c r="HJ869" s="70"/>
      <c r="HK869" s="70"/>
      <c r="HL869" s="70"/>
      <c r="HM869" s="70"/>
      <c r="HN869" s="70"/>
      <c r="HO869" s="70"/>
      <c r="HP869" s="70"/>
      <c r="HQ869" s="70"/>
      <c r="HR869" s="70"/>
      <c r="HS869" s="70"/>
      <c r="HT869" s="70"/>
      <c r="HU869" s="70"/>
      <c r="HV869" s="70"/>
      <c r="HW869" s="70"/>
      <c r="HX869" s="70"/>
      <c r="HY869" s="70"/>
      <c r="HZ869" s="70"/>
      <c r="IA869" s="70"/>
      <c r="IB869" s="70"/>
      <c r="IC869" s="70"/>
      <c r="ID869" s="70"/>
      <c r="IE869" s="70"/>
      <c r="IF869" s="70"/>
      <c r="IG869" s="70"/>
      <c r="IH869" s="70"/>
      <c r="II869" s="70"/>
      <c r="IJ869" s="70"/>
      <c r="IK869" s="70"/>
      <c r="IL869" s="70"/>
      <c r="IM869" s="70"/>
      <c r="IN869" s="70"/>
      <c r="IO869" s="70"/>
      <c r="IP869" s="70"/>
      <c r="IQ869" s="70"/>
    </row>
    <row r="870" spans="18:251" ht="16.5" hidden="1" customHeight="1">
      <c r="R870" s="95" t="s">
        <v>450</v>
      </c>
      <c r="S870" s="95"/>
      <c r="T870" s="95"/>
      <c r="U870" s="70"/>
      <c r="V870" s="214"/>
      <c r="W870" s="70"/>
      <c r="X870" s="70"/>
      <c r="Y870" s="70"/>
      <c r="Z870" s="70"/>
      <c r="AA870" s="70"/>
      <c r="AB870" s="70"/>
      <c r="AC870" s="70"/>
      <c r="AD870" s="70"/>
      <c r="AE870" s="70"/>
      <c r="AF870" s="70"/>
      <c r="AG870" s="70"/>
      <c r="AH870" s="70"/>
      <c r="AI870" s="70"/>
      <c r="AJ870" s="70"/>
      <c r="AK870" s="70"/>
      <c r="AL870" s="70"/>
      <c r="AM870" s="70"/>
      <c r="AN870" s="70"/>
      <c r="AO870" s="70"/>
      <c r="AP870" s="70"/>
      <c r="AQ870" s="70"/>
      <c r="AR870" s="70"/>
      <c r="AS870" s="70"/>
      <c r="AT870" s="70"/>
      <c r="AU870" s="70"/>
      <c r="AV870" s="70"/>
      <c r="AW870" s="70"/>
      <c r="AX870" s="70"/>
      <c r="AY870" s="70"/>
      <c r="AZ870" s="70"/>
      <c r="BA870" s="70"/>
      <c r="BB870" s="70"/>
      <c r="BC870" s="70"/>
      <c r="BD870" s="70"/>
      <c r="BE870" s="70"/>
      <c r="BF870" s="70"/>
      <c r="BG870" s="70"/>
      <c r="BH870" s="70"/>
      <c r="BI870" s="70"/>
      <c r="BJ870" s="70"/>
      <c r="BK870" s="70"/>
      <c r="BL870" s="70"/>
      <c r="BM870" s="70"/>
      <c r="BN870" s="70"/>
      <c r="BO870" s="70"/>
      <c r="BP870" s="70"/>
      <c r="BQ870" s="70"/>
      <c r="BR870" s="70"/>
      <c r="BS870" s="70"/>
      <c r="BT870" s="70"/>
      <c r="BU870" s="70"/>
      <c r="BV870" s="70"/>
      <c r="BW870" s="70"/>
      <c r="BX870" s="70"/>
      <c r="BY870" s="70"/>
      <c r="BZ870" s="70"/>
      <c r="CA870" s="70"/>
      <c r="CB870" s="70"/>
      <c r="CC870" s="70"/>
      <c r="CD870" s="70"/>
      <c r="CE870" s="70"/>
      <c r="CF870" s="70"/>
      <c r="CG870" s="70"/>
      <c r="CH870" s="70"/>
      <c r="CI870" s="70"/>
      <c r="CJ870" s="70"/>
      <c r="CK870" s="70"/>
      <c r="CL870" s="70"/>
      <c r="CM870" s="70"/>
      <c r="CN870" s="70"/>
      <c r="CO870" s="70"/>
      <c r="CP870" s="70"/>
      <c r="CQ870" s="70"/>
      <c r="CR870" s="70"/>
      <c r="CS870" s="70"/>
      <c r="CT870" s="70"/>
      <c r="CU870" s="70"/>
      <c r="CV870" s="70"/>
      <c r="CW870" s="70"/>
      <c r="CX870" s="70"/>
      <c r="CY870" s="70"/>
      <c r="CZ870" s="70"/>
      <c r="DA870" s="70"/>
      <c r="DB870" s="70"/>
      <c r="DC870" s="70"/>
      <c r="DD870" s="70"/>
      <c r="DE870" s="70"/>
      <c r="DF870" s="70"/>
      <c r="DG870" s="70"/>
      <c r="DH870" s="70"/>
      <c r="DI870" s="70"/>
      <c r="DJ870" s="70"/>
      <c r="DK870" s="70"/>
      <c r="DL870" s="70"/>
      <c r="DM870" s="70"/>
      <c r="DN870" s="70"/>
      <c r="DO870" s="70"/>
      <c r="DP870" s="70"/>
      <c r="DQ870" s="70"/>
      <c r="DR870" s="70"/>
      <c r="DS870" s="70"/>
      <c r="DT870" s="70"/>
      <c r="DU870" s="70"/>
      <c r="DV870" s="70"/>
      <c r="DW870" s="70"/>
      <c r="DX870" s="70"/>
      <c r="DY870" s="70"/>
      <c r="DZ870" s="70"/>
      <c r="EA870" s="70"/>
      <c r="EB870" s="70"/>
      <c r="EC870" s="70"/>
      <c r="ED870" s="70"/>
      <c r="EE870" s="95" t="s">
        <v>450</v>
      </c>
      <c r="EF870" s="95"/>
      <c r="EG870" s="95"/>
      <c r="EH870" s="70"/>
      <c r="EI870" s="216"/>
      <c r="EJ870" s="70"/>
      <c r="EK870" s="70"/>
      <c r="EL870" s="70"/>
      <c r="EM870" s="70"/>
      <c r="EN870" s="70"/>
      <c r="EO870" s="70"/>
      <c r="EP870" s="70"/>
      <c r="EQ870" s="70"/>
      <c r="ER870" s="70"/>
      <c r="ES870" s="70"/>
      <c r="ET870" s="70"/>
      <c r="EU870" s="70"/>
      <c r="EV870" s="70"/>
      <c r="EW870" s="70"/>
      <c r="EX870" s="70"/>
      <c r="EY870" s="70"/>
      <c r="EZ870" s="70"/>
      <c r="FA870" s="70"/>
      <c r="FB870" s="70"/>
      <c r="FC870" s="70"/>
      <c r="FD870" s="70"/>
      <c r="FE870" s="70"/>
      <c r="FF870" s="70"/>
      <c r="FG870" s="70"/>
      <c r="FH870" s="70"/>
      <c r="FI870" s="70"/>
      <c r="FJ870" s="70"/>
      <c r="FK870" s="70"/>
      <c r="FL870" s="70"/>
      <c r="FM870" s="70"/>
      <c r="FN870" s="70"/>
      <c r="FO870" s="70"/>
      <c r="FP870" s="70"/>
      <c r="FQ870" s="70"/>
      <c r="FR870" s="70"/>
      <c r="FS870" s="70"/>
      <c r="FT870" s="70"/>
      <c r="FU870" s="70"/>
      <c r="FV870" s="70"/>
      <c r="FW870" s="70"/>
      <c r="FX870" s="70"/>
      <c r="FY870" s="70"/>
      <c r="FZ870" s="70"/>
      <c r="GA870" s="70"/>
      <c r="GB870" s="70"/>
      <c r="GC870" s="70"/>
      <c r="GD870" s="70"/>
      <c r="GE870" s="70"/>
      <c r="GF870" s="70"/>
      <c r="GG870" s="70"/>
      <c r="GH870" s="70"/>
      <c r="GI870" s="70"/>
      <c r="GJ870" s="70"/>
      <c r="GK870" s="70"/>
      <c r="GL870" s="70"/>
      <c r="GM870" s="70"/>
      <c r="GN870" s="70"/>
      <c r="GO870" s="70"/>
      <c r="GP870" s="70"/>
      <c r="GQ870" s="70"/>
      <c r="GR870" s="70"/>
      <c r="GS870" s="70"/>
      <c r="GT870" s="70"/>
      <c r="GU870" s="70"/>
      <c r="GV870" s="70"/>
      <c r="GW870" s="70"/>
      <c r="GX870" s="70"/>
      <c r="GY870" s="70"/>
      <c r="GZ870" s="70"/>
      <c r="HA870" s="70"/>
      <c r="HB870" s="70"/>
      <c r="HC870" s="70"/>
      <c r="HD870" s="70"/>
      <c r="HE870" s="70"/>
      <c r="HF870" s="70"/>
      <c r="HG870" s="70"/>
      <c r="HH870" s="70"/>
      <c r="HI870" s="70"/>
      <c r="HJ870" s="70"/>
      <c r="HK870" s="70"/>
      <c r="HL870" s="70"/>
      <c r="HM870" s="70"/>
      <c r="HN870" s="70"/>
      <c r="HO870" s="70"/>
      <c r="HP870" s="70"/>
      <c r="HQ870" s="70"/>
      <c r="HR870" s="70"/>
      <c r="HS870" s="70"/>
      <c r="HT870" s="70"/>
      <c r="HU870" s="70"/>
      <c r="HV870" s="70"/>
      <c r="HW870" s="70"/>
      <c r="HX870" s="70"/>
      <c r="HY870" s="70"/>
      <c r="HZ870" s="70"/>
      <c r="IA870" s="70"/>
      <c r="IB870" s="70"/>
      <c r="IC870" s="70"/>
      <c r="ID870" s="70"/>
      <c r="IE870" s="70"/>
      <c r="IF870" s="70"/>
      <c r="IG870" s="70"/>
      <c r="IH870" s="70"/>
      <c r="II870" s="70"/>
      <c r="IJ870" s="70"/>
      <c r="IK870" s="70"/>
      <c r="IL870" s="70"/>
      <c r="IM870" s="70"/>
      <c r="IN870" s="70"/>
      <c r="IO870" s="70"/>
      <c r="IP870" s="70"/>
      <c r="IQ870" s="70"/>
    </row>
    <row r="871" spans="18:251" ht="16.5" hidden="1" customHeight="1">
      <c r="R871" s="95" t="s">
        <v>450</v>
      </c>
      <c r="S871" s="95"/>
      <c r="T871" s="95"/>
      <c r="U871" s="70"/>
      <c r="V871" s="214"/>
      <c r="W871" s="70"/>
      <c r="X871" s="70"/>
      <c r="Y871" s="70"/>
      <c r="Z871" s="70"/>
      <c r="AA871" s="70"/>
      <c r="AB871" s="70"/>
      <c r="AC871" s="70"/>
      <c r="AD871" s="70"/>
      <c r="AE871" s="70"/>
      <c r="AF871" s="70"/>
      <c r="AG871" s="70"/>
      <c r="AH871" s="70"/>
      <c r="AI871" s="70"/>
      <c r="AJ871" s="70"/>
      <c r="AK871" s="70"/>
      <c r="AL871" s="70"/>
      <c r="AM871" s="70"/>
      <c r="AN871" s="70"/>
      <c r="AO871" s="70"/>
      <c r="AP871" s="70"/>
      <c r="AQ871" s="70"/>
      <c r="AR871" s="70"/>
      <c r="AS871" s="70"/>
      <c r="AT871" s="70"/>
      <c r="AU871" s="70"/>
      <c r="AV871" s="70"/>
      <c r="AW871" s="70"/>
      <c r="AX871" s="70"/>
      <c r="AY871" s="70"/>
      <c r="AZ871" s="70"/>
      <c r="BA871" s="70"/>
      <c r="BB871" s="70"/>
      <c r="BC871" s="70"/>
      <c r="BD871" s="70"/>
      <c r="BE871" s="70"/>
      <c r="BF871" s="70"/>
      <c r="BG871" s="70"/>
      <c r="BH871" s="70"/>
      <c r="BI871" s="70"/>
      <c r="BJ871" s="70"/>
      <c r="BK871" s="70"/>
      <c r="BL871" s="70"/>
      <c r="BM871" s="70"/>
      <c r="BN871" s="70"/>
      <c r="BO871" s="70"/>
      <c r="BP871" s="70"/>
      <c r="BQ871" s="70"/>
      <c r="BR871" s="70"/>
      <c r="BS871" s="70"/>
      <c r="BT871" s="70"/>
      <c r="BU871" s="70"/>
      <c r="BV871" s="70"/>
      <c r="BW871" s="70"/>
      <c r="BX871" s="70"/>
      <c r="BY871" s="70"/>
      <c r="BZ871" s="70"/>
      <c r="CA871" s="70"/>
      <c r="CB871" s="70"/>
      <c r="CC871" s="70"/>
      <c r="CD871" s="70"/>
      <c r="CE871" s="70"/>
      <c r="CF871" s="70"/>
      <c r="CG871" s="70"/>
      <c r="CH871" s="70"/>
      <c r="CI871" s="70"/>
      <c r="CJ871" s="70"/>
      <c r="CK871" s="70"/>
      <c r="CL871" s="70"/>
      <c r="CM871" s="70"/>
      <c r="CN871" s="70"/>
      <c r="CO871" s="70"/>
      <c r="CP871" s="70"/>
      <c r="CQ871" s="70"/>
      <c r="CR871" s="70"/>
      <c r="CS871" s="70"/>
      <c r="CT871" s="70"/>
      <c r="CU871" s="70"/>
      <c r="CV871" s="70"/>
      <c r="CW871" s="70"/>
      <c r="CX871" s="70"/>
      <c r="CY871" s="70"/>
      <c r="CZ871" s="70"/>
      <c r="DA871" s="70"/>
      <c r="DB871" s="70"/>
      <c r="DC871" s="70"/>
      <c r="DD871" s="70"/>
      <c r="DE871" s="70"/>
      <c r="DF871" s="70"/>
      <c r="DG871" s="70"/>
      <c r="DH871" s="70"/>
      <c r="DI871" s="70"/>
      <c r="DJ871" s="70"/>
      <c r="DK871" s="70"/>
      <c r="DL871" s="70"/>
      <c r="DM871" s="70"/>
      <c r="DN871" s="70"/>
      <c r="DO871" s="70"/>
      <c r="DP871" s="70"/>
      <c r="DQ871" s="70"/>
      <c r="DR871" s="70"/>
      <c r="DS871" s="70"/>
      <c r="DT871" s="70"/>
      <c r="DU871" s="70"/>
      <c r="DV871" s="70"/>
      <c r="DW871" s="70"/>
      <c r="DX871" s="70"/>
      <c r="DY871" s="70"/>
      <c r="DZ871" s="70"/>
      <c r="EA871" s="70"/>
      <c r="EB871" s="70"/>
      <c r="EC871" s="70"/>
      <c r="ED871" s="70"/>
      <c r="EE871" s="95" t="s">
        <v>450</v>
      </c>
      <c r="EF871" s="95"/>
      <c r="EG871" s="95"/>
      <c r="EH871" s="70"/>
      <c r="EI871" s="216"/>
      <c r="EJ871" s="70"/>
      <c r="EK871" s="70"/>
      <c r="EL871" s="70"/>
      <c r="EM871" s="70"/>
      <c r="EN871" s="70"/>
      <c r="EO871" s="70"/>
      <c r="EP871" s="70"/>
      <c r="EQ871" s="70"/>
      <c r="ER871" s="70"/>
      <c r="ES871" s="70"/>
      <c r="ET871" s="70"/>
      <c r="EU871" s="70"/>
      <c r="EV871" s="70"/>
      <c r="EW871" s="70"/>
      <c r="EX871" s="70"/>
      <c r="EY871" s="70"/>
      <c r="EZ871" s="70"/>
      <c r="FA871" s="70"/>
      <c r="FB871" s="70"/>
      <c r="FC871" s="70"/>
      <c r="FD871" s="70"/>
      <c r="FE871" s="70"/>
      <c r="FF871" s="70"/>
      <c r="FG871" s="70"/>
      <c r="FH871" s="70"/>
      <c r="FI871" s="70"/>
      <c r="FJ871" s="70"/>
      <c r="FK871" s="70"/>
      <c r="FL871" s="70"/>
      <c r="FM871" s="70"/>
      <c r="FN871" s="70"/>
      <c r="FO871" s="70"/>
      <c r="FP871" s="70"/>
      <c r="FQ871" s="70"/>
      <c r="FR871" s="70"/>
      <c r="FS871" s="70"/>
      <c r="FT871" s="70"/>
      <c r="FU871" s="70"/>
      <c r="FV871" s="70"/>
      <c r="FW871" s="70"/>
      <c r="FX871" s="70"/>
      <c r="FY871" s="70"/>
      <c r="FZ871" s="70"/>
      <c r="GA871" s="70"/>
      <c r="GB871" s="70"/>
      <c r="GC871" s="70"/>
      <c r="GD871" s="70"/>
      <c r="GE871" s="70"/>
      <c r="GF871" s="70"/>
      <c r="GG871" s="70"/>
      <c r="GH871" s="70"/>
      <c r="GI871" s="70"/>
      <c r="GJ871" s="70"/>
      <c r="GK871" s="70"/>
      <c r="GL871" s="70"/>
      <c r="GM871" s="70"/>
      <c r="GN871" s="70"/>
      <c r="GO871" s="70"/>
      <c r="GP871" s="70"/>
      <c r="GQ871" s="70"/>
      <c r="GR871" s="70"/>
      <c r="GS871" s="70"/>
      <c r="GT871" s="70"/>
      <c r="GU871" s="70"/>
      <c r="GV871" s="70"/>
      <c r="GW871" s="70"/>
      <c r="GX871" s="70"/>
      <c r="GY871" s="70"/>
      <c r="GZ871" s="70"/>
      <c r="HA871" s="70"/>
      <c r="HB871" s="70"/>
      <c r="HC871" s="70"/>
      <c r="HD871" s="70"/>
      <c r="HE871" s="70"/>
      <c r="HF871" s="70"/>
      <c r="HG871" s="70"/>
      <c r="HH871" s="70"/>
      <c r="HI871" s="70"/>
      <c r="HJ871" s="70"/>
      <c r="HK871" s="70"/>
      <c r="HL871" s="70"/>
      <c r="HM871" s="70"/>
      <c r="HN871" s="70"/>
      <c r="HO871" s="70"/>
      <c r="HP871" s="70"/>
      <c r="HQ871" s="70"/>
      <c r="HR871" s="70"/>
      <c r="HS871" s="70"/>
      <c r="HT871" s="70"/>
      <c r="HU871" s="70"/>
      <c r="HV871" s="70"/>
      <c r="HW871" s="70"/>
      <c r="HX871" s="70"/>
      <c r="HY871" s="70"/>
      <c r="HZ871" s="70"/>
      <c r="IA871" s="70"/>
      <c r="IB871" s="70"/>
      <c r="IC871" s="70"/>
      <c r="ID871" s="70"/>
      <c r="IE871" s="70"/>
      <c r="IF871" s="70"/>
      <c r="IG871" s="70"/>
      <c r="IH871" s="70"/>
      <c r="II871" s="70"/>
      <c r="IJ871" s="70"/>
      <c r="IK871" s="70"/>
      <c r="IL871" s="70"/>
      <c r="IM871" s="70"/>
      <c r="IN871" s="70"/>
      <c r="IO871" s="70"/>
      <c r="IP871" s="70"/>
      <c r="IQ871" s="70"/>
    </row>
    <row r="872" spans="18:251" ht="16.5" hidden="1" customHeight="1">
      <c r="R872" s="95" t="s">
        <v>450</v>
      </c>
      <c r="S872" s="95"/>
      <c r="T872" s="95"/>
      <c r="U872" s="70"/>
      <c r="V872" s="214"/>
      <c r="W872" s="70"/>
      <c r="X872" s="70"/>
      <c r="Y872" s="70"/>
      <c r="Z872" s="70"/>
      <c r="AA872" s="70"/>
      <c r="AB872" s="70"/>
      <c r="AC872" s="70"/>
      <c r="AD872" s="70"/>
      <c r="AE872" s="70"/>
      <c r="AF872" s="70"/>
      <c r="AG872" s="70"/>
      <c r="AH872" s="70"/>
      <c r="AI872" s="70"/>
      <c r="AJ872" s="70"/>
      <c r="AK872" s="70"/>
      <c r="AL872" s="70"/>
      <c r="AM872" s="70"/>
      <c r="AN872" s="70"/>
      <c r="AO872" s="70"/>
      <c r="AP872" s="70"/>
      <c r="AQ872" s="70"/>
      <c r="AR872" s="70"/>
      <c r="AS872" s="70"/>
      <c r="AT872" s="70"/>
      <c r="AU872" s="70"/>
      <c r="AV872" s="70"/>
      <c r="AW872" s="70"/>
      <c r="AX872" s="70"/>
      <c r="AY872" s="70"/>
      <c r="AZ872" s="70"/>
      <c r="BA872" s="70"/>
      <c r="BB872" s="70"/>
      <c r="BC872" s="70"/>
      <c r="BD872" s="70"/>
      <c r="BE872" s="70"/>
      <c r="BF872" s="70"/>
      <c r="BG872" s="70"/>
      <c r="BH872" s="70"/>
      <c r="BI872" s="70"/>
      <c r="BJ872" s="70"/>
      <c r="BK872" s="70"/>
      <c r="BL872" s="70"/>
      <c r="BM872" s="70"/>
      <c r="BN872" s="70"/>
      <c r="BO872" s="70"/>
      <c r="BP872" s="70"/>
      <c r="BQ872" s="70"/>
      <c r="BR872" s="70"/>
      <c r="BS872" s="70"/>
      <c r="BT872" s="70"/>
      <c r="BU872" s="70"/>
      <c r="BV872" s="70"/>
      <c r="BW872" s="70"/>
      <c r="BX872" s="70"/>
      <c r="BY872" s="70"/>
      <c r="BZ872" s="70"/>
      <c r="CA872" s="70"/>
      <c r="CB872" s="70"/>
      <c r="CC872" s="70"/>
      <c r="CD872" s="70"/>
      <c r="CE872" s="70"/>
      <c r="CF872" s="70"/>
      <c r="CG872" s="70"/>
      <c r="CH872" s="70"/>
      <c r="CI872" s="70"/>
      <c r="CJ872" s="70"/>
      <c r="CK872" s="70"/>
      <c r="CL872" s="70"/>
      <c r="CM872" s="70"/>
      <c r="CN872" s="70"/>
      <c r="CO872" s="70"/>
      <c r="CP872" s="70"/>
      <c r="CQ872" s="70"/>
      <c r="CR872" s="70"/>
      <c r="CS872" s="70"/>
      <c r="CT872" s="70"/>
      <c r="CU872" s="70"/>
      <c r="CV872" s="70"/>
      <c r="CW872" s="70"/>
      <c r="CX872" s="70"/>
      <c r="CY872" s="70"/>
      <c r="CZ872" s="70"/>
      <c r="DA872" s="70"/>
      <c r="DB872" s="70"/>
      <c r="DC872" s="70"/>
      <c r="DD872" s="70"/>
      <c r="DE872" s="70"/>
      <c r="DF872" s="70"/>
      <c r="DG872" s="70"/>
      <c r="DH872" s="70"/>
      <c r="DI872" s="70"/>
      <c r="DJ872" s="70"/>
      <c r="DK872" s="70"/>
      <c r="DL872" s="70"/>
      <c r="DM872" s="70"/>
      <c r="DN872" s="70"/>
      <c r="DO872" s="70"/>
      <c r="DP872" s="70"/>
      <c r="DQ872" s="70"/>
      <c r="DR872" s="70"/>
      <c r="DS872" s="70"/>
      <c r="DT872" s="70"/>
      <c r="DU872" s="70"/>
      <c r="DV872" s="70"/>
      <c r="DW872" s="70"/>
      <c r="DX872" s="70"/>
      <c r="DY872" s="70"/>
      <c r="DZ872" s="70"/>
      <c r="EA872" s="70"/>
      <c r="EB872" s="70"/>
      <c r="EC872" s="70"/>
      <c r="ED872" s="70"/>
      <c r="EE872" s="95" t="s">
        <v>450</v>
      </c>
      <c r="EF872" s="95"/>
      <c r="EG872" s="95"/>
      <c r="EH872" s="70"/>
      <c r="EI872" s="216"/>
      <c r="EJ872" s="70"/>
      <c r="EK872" s="70"/>
      <c r="EL872" s="70"/>
      <c r="EM872" s="70"/>
      <c r="EN872" s="70"/>
      <c r="EO872" s="70"/>
      <c r="EP872" s="70"/>
      <c r="EQ872" s="70"/>
      <c r="ER872" s="70"/>
      <c r="ES872" s="70"/>
      <c r="ET872" s="70"/>
      <c r="EU872" s="70"/>
      <c r="EV872" s="70"/>
      <c r="EW872" s="70"/>
      <c r="EX872" s="70"/>
      <c r="EY872" s="70"/>
      <c r="EZ872" s="70"/>
      <c r="FA872" s="70"/>
      <c r="FB872" s="70"/>
      <c r="FC872" s="70"/>
      <c r="FD872" s="70"/>
      <c r="FE872" s="70"/>
      <c r="FF872" s="70"/>
      <c r="FG872" s="70"/>
      <c r="FH872" s="70"/>
      <c r="FI872" s="70"/>
      <c r="FJ872" s="70"/>
      <c r="FK872" s="70"/>
      <c r="FL872" s="70"/>
      <c r="FM872" s="70"/>
      <c r="FN872" s="70"/>
      <c r="FO872" s="70"/>
      <c r="FP872" s="70"/>
      <c r="FQ872" s="70"/>
      <c r="FR872" s="70"/>
      <c r="FS872" s="70"/>
      <c r="FT872" s="70"/>
      <c r="FU872" s="70"/>
      <c r="FV872" s="70"/>
      <c r="FW872" s="70"/>
      <c r="FX872" s="70"/>
      <c r="FY872" s="70"/>
      <c r="FZ872" s="70"/>
      <c r="GA872" s="70"/>
      <c r="GB872" s="70"/>
      <c r="GC872" s="70"/>
      <c r="GD872" s="70"/>
      <c r="GE872" s="70"/>
      <c r="GF872" s="70"/>
      <c r="GG872" s="70"/>
      <c r="GH872" s="70"/>
      <c r="GI872" s="70"/>
      <c r="GJ872" s="70"/>
      <c r="GK872" s="70"/>
      <c r="GL872" s="70"/>
      <c r="GM872" s="70"/>
      <c r="GN872" s="70"/>
      <c r="GO872" s="70"/>
      <c r="GP872" s="70"/>
      <c r="GQ872" s="70"/>
      <c r="GR872" s="70"/>
      <c r="GS872" s="70"/>
      <c r="GT872" s="70"/>
      <c r="GU872" s="70"/>
      <c r="GV872" s="70"/>
      <c r="GW872" s="70"/>
      <c r="GX872" s="70"/>
      <c r="GY872" s="70"/>
      <c r="GZ872" s="70"/>
      <c r="HA872" s="70"/>
      <c r="HB872" s="70"/>
      <c r="HC872" s="70"/>
      <c r="HD872" s="70"/>
      <c r="HE872" s="70"/>
      <c r="HF872" s="70"/>
      <c r="HG872" s="70"/>
      <c r="HH872" s="70"/>
      <c r="HI872" s="70"/>
      <c r="HJ872" s="70"/>
      <c r="HK872" s="70"/>
      <c r="HL872" s="70"/>
      <c r="HM872" s="70"/>
      <c r="HN872" s="70"/>
      <c r="HO872" s="70"/>
      <c r="HP872" s="70"/>
      <c r="HQ872" s="70"/>
      <c r="HR872" s="70"/>
      <c r="HS872" s="70"/>
      <c r="HT872" s="70"/>
      <c r="HU872" s="70"/>
      <c r="HV872" s="70"/>
      <c r="HW872" s="70"/>
      <c r="HX872" s="70"/>
      <c r="HY872" s="70"/>
      <c r="HZ872" s="70"/>
      <c r="IA872" s="70"/>
      <c r="IB872" s="70"/>
      <c r="IC872" s="70"/>
      <c r="ID872" s="70"/>
      <c r="IE872" s="70"/>
      <c r="IF872" s="70"/>
      <c r="IG872" s="70"/>
      <c r="IH872" s="70"/>
      <c r="II872" s="70"/>
      <c r="IJ872" s="70"/>
      <c r="IK872" s="70"/>
      <c r="IL872" s="70"/>
      <c r="IM872" s="70"/>
      <c r="IN872" s="70"/>
      <c r="IO872" s="70"/>
      <c r="IP872" s="70"/>
      <c r="IQ872" s="70"/>
    </row>
    <row r="873" spans="18:251" ht="16.5" hidden="1" customHeight="1">
      <c r="R873" s="95" t="s">
        <v>450</v>
      </c>
      <c r="S873" s="95"/>
      <c r="T873" s="95"/>
      <c r="U873" s="70"/>
      <c r="V873" s="214"/>
      <c r="W873" s="70"/>
      <c r="X873" s="70"/>
      <c r="Y873" s="70"/>
      <c r="Z873" s="70"/>
      <c r="AA873" s="70"/>
      <c r="AB873" s="70"/>
      <c r="AC873" s="70"/>
      <c r="AD873" s="70"/>
      <c r="AE873" s="70"/>
      <c r="AF873" s="70"/>
      <c r="AG873" s="70"/>
      <c r="AH873" s="70"/>
      <c r="AI873" s="70"/>
      <c r="AJ873" s="70"/>
      <c r="AK873" s="70"/>
      <c r="AL873" s="70"/>
      <c r="AM873" s="70"/>
      <c r="AN873" s="70"/>
      <c r="AO873" s="70"/>
      <c r="AP873" s="70"/>
      <c r="AQ873" s="70"/>
      <c r="AR873" s="70"/>
      <c r="AS873" s="70"/>
      <c r="AT873" s="70"/>
      <c r="AU873" s="70"/>
      <c r="AV873" s="70"/>
      <c r="AW873" s="70"/>
      <c r="AX873" s="70"/>
      <c r="AY873" s="70"/>
      <c r="AZ873" s="70"/>
      <c r="BA873" s="70"/>
      <c r="BB873" s="70"/>
      <c r="BC873" s="70"/>
      <c r="BD873" s="70"/>
      <c r="BE873" s="70"/>
      <c r="BF873" s="70"/>
      <c r="BG873" s="70"/>
      <c r="BH873" s="70"/>
      <c r="BI873" s="70"/>
      <c r="BJ873" s="70"/>
      <c r="BK873" s="70"/>
      <c r="BL873" s="70"/>
      <c r="BM873" s="70"/>
      <c r="BN873" s="70"/>
      <c r="BO873" s="70"/>
      <c r="BP873" s="70"/>
      <c r="BQ873" s="70"/>
      <c r="BR873" s="70"/>
      <c r="BS873" s="70"/>
      <c r="BT873" s="70"/>
      <c r="BU873" s="70"/>
      <c r="BV873" s="70"/>
      <c r="BW873" s="70"/>
      <c r="BX873" s="70"/>
      <c r="BY873" s="70"/>
      <c r="BZ873" s="70"/>
      <c r="CA873" s="70"/>
      <c r="CB873" s="70"/>
      <c r="CC873" s="70"/>
      <c r="CD873" s="70"/>
      <c r="CE873" s="70"/>
      <c r="CF873" s="70"/>
      <c r="CG873" s="70"/>
      <c r="CH873" s="70"/>
      <c r="CI873" s="70"/>
      <c r="CJ873" s="70"/>
      <c r="CK873" s="70"/>
      <c r="CL873" s="70"/>
      <c r="CM873" s="70"/>
      <c r="CN873" s="70"/>
      <c r="CO873" s="70"/>
      <c r="CP873" s="70"/>
      <c r="CQ873" s="70"/>
      <c r="CR873" s="70"/>
      <c r="CS873" s="70"/>
      <c r="CT873" s="70"/>
      <c r="CU873" s="70"/>
      <c r="CV873" s="70"/>
      <c r="CW873" s="70"/>
      <c r="CX873" s="70"/>
      <c r="CY873" s="70"/>
      <c r="CZ873" s="70"/>
      <c r="DA873" s="70"/>
      <c r="DB873" s="70"/>
      <c r="DC873" s="70"/>
      <c r="DD873" s="70"/>
      <c r="DE873" s="70"/>
      <c r="DF873" s="70"/>
      <c r="DG873" s="70"/>
      <c r="DH873" s="70"/>
      <c r="DI873" s="70"/>
      <c r="DJ873" s="70"/>
      <c r="DK873" s="70"/>
      <c r="DL873" s="70"/>
      <c r="DM873" s="70"/>
      <c r="DN873" s="70"/>
      <c r="DO873" s="70"/>
      <c r="DP873" s="70"/>
      <c r="DQ873" s="70"/>
      <c r="DR873" s="70"/>
      <c r="DS873" s="70"/>
      <c r="DT873" s="70"/>
      <c r="DU873" s="70"/>
      <c r="DV873" s="70"/>
      <c r="DW873" s="70"/>
      <c r="DX873" s="70"/>
      <c r="DY873" s="70"/>
      <c r="DZ873" s="70"/>
      <c r="EA873" s="70"/>
      <c r="EB873" s="70"/>
      <c r="EC873" s="70"/>
      <c r="ED873" s="70"/>
      <c r="EE873" s="95" t="s">
        <v>450</v>
      </c>
      <c r="EF873" s="95"/>
      <c r="EG873" s="95"/>
      <c r="EH873" s="70"/>
      <c r="EI873" s="216"/>
      <c r="EJ873" s="70"/>
      <c r="EK873" s="70"/>
      <c r="EL873" s="70"/>
      <c r="EM873" s="70"/>
      <c r="EN873" s="70"/>
      <c r="EO873" s="70"/>
      <c r="EP873" s="70"/>
      <c r="EQ873" s="70"/>
      <c r="ER873" s="70"/>
      <c r="ES873" s="70"/>
      <c r="ET873" s="70"/>
      <c r="EU873" s="70"/>
      <c r="EV873" s="70"/>
      <c r="EW873" s="70"/>
      <c r="EX873" s="70"/>
      <c r="EY873" s="70"/>
      <c r="EZ873" s="70"/>
      <c r="FA873" s="70"/>
      <c r="FB873" s="70"/>
      <c r="FC873" s="70"/>
      <c r="FD873" s="70"/>
      <c r="FE873" s="70"/>
      <c r="FF873" s="70"/>
      <c r="FG873" s="70"/>
      <c r="FH873" s="70"/>
      <c r="FI873" s="70"/>
      <c r="FJ873" s="70"/>
      <c r="FK873" s="70"/>
      <c r="FL873" s="70"/>
      <c r="FM873" s="70"/>
      <c r="FN873" s="70"/>
      <c r="FO873" s="70"/>
      <c r="FP873" s="70"/>
      <c r="FQ873" s="70"/>
      <c r="FR873" s="70"/>
      <c r="FS873" s="70"/>
      <c r="FT873" s="70"/>
      <c r="FU873" s="70"/>
      <c r="FV873" s="70"/>
      <c r="FW873" s="70"/>
      <c r="FX873" s="70"/>
      <c r="FY873" s="70"/>
      <c r="FZ873" s="70"/>
      <c r="GA873" s="70"/>
      <c r="GB873" s="70"/>
      <c r="GC873" s="70"/>
      <c r="GD873" s="70"/>
      <c r="GE873" s="70"/>
      <c r="GF873" s="70"/>
      <c r="GG873" s="70"/>
      <c r="GH873" s="70"/>
      <c r="GI873" s="70"/>
      <c r="GJ873" s="70"/>
      <c r="GK873" s="70"/>
      <c r="GL873" s="70"/>
      <c r="GM873" s="70"/>
      <c r="GN873" s="70"/>
      <c r="GO873" s="70"/>
      <c r="GP873" s="70"/>
      <c r="GQ873" s="70"/>
      <c r="GR873" s="70"/>
      <c r="GS873" s="70"/>
      <c r="GT873" s="70"/>
      <c r="GU873" s="70"/>
      <c r="GV873" s="70"/>
      <c r="GW873" s="70"/>
      <c r="GX873" s="70"/>
      <c r="GY873" s="70"/>
      <c r="GZ873" s="70"/>
      <c r="HA873" s="70"/>
      <c r="HB873" s="70"/>
      <c r="HC873" s="70"/>
      <c r="HD873" s="70"/>
      <c r="HE873" s="70"/>
      <c r="HF873" s="70"/>
      <c r="HG873" s="70"/>
      <c r="HH873" s="70"/>
      <c r="HI873" s="70"/>
      <c r="HJ873" s="70"/>
      <c r="HK873" s="70"/>
      <c r="HL873" s="70"/>
      <c r="HM873" s="70"/>
      <c r="HN873" s="70"/>
      <c r="HO873" s="70"/>
      <c r="HP873" s="70"/>
      <c r="HQ873" s="70"/>
      <c r="HR873" s="70"/>
      <c r="HS873" s="70"/>
      <c r="HT873" s="70"/>
      <c r="HU873" s="70"/>
      <c r="HV873" s="70"/>
      <c r="HW873" s="70"/>
      <c r="HX873" s="70"/>
      <c r="HY873" s="70"/>
      <c r="HZ873" s="70"/>
      <c r="IA873" s="70"/>
      <c r="IB873" s="70"/>
      <c r="IC873" s="70"/>
      <c r="ID873" s="70"/>
      <c r="IE873" s="70"/>
      <c r="IF873" s="70"/>
      <c r="IG873" s="70"/>
      <c r="IH873" s="70"/>
      <c r="II873" s="70"/>
      <c r="IJ873" s="70"/>
      <c r="IK873" s="70"/>
      <c r="IL873" s="70"/>
      <c r="IM873" s="70"/>
      <c r="IN873" s="70"/>
      <c r="IO873" s="70"/>
      <c r="IP873" s="70"/>
      <c r="IQ873" s="70"/>
    </row>
    <row r="874" spans="18:251" ht="16.5" hidden="1" customHeight="1">
      <c r="R874" s="95" t="s">
        <v>450</v>
      </c>
      <c r="S874" s="95"/>
      <c r="T874" s="95"/>
      <c r="U874" s="70"/>
      <c r="V874" s="214"/>
      <c r="W874" s="70"/>
      <c r="X874" s="70"/>
      <c r="Y874" s="70"/>
      <c r="Z874" s="70"/>
      <c r="AA874" s="70"/>
      <c r="AB874" s="70"/>
      <c r="AC874" s="70"/>
      <c r="AD874" s="70"/>
      <c r="AE874" s="70"/>
      <c r="AF874" s="70"/>
      <c r="AG874" s="70"/>
      <c r="AH874" s="70"/>
      <c r="AI874" s="70"/>
      <c r="AJ874" s="70"/>
      <c r="AK874" s="70"/>
      <c r="AL874" s="70"/>
      <c r="AM874" s="70"/>
      <c r="AN874" s="70"/>
      <c r="AO874" s="70"/>
      <c r="AP874" s="70"/>
      <c r="AQ874" s="70"/>
      <c r="AR874" s="70"/>
      <c r="AS874" s="70"/>
      <c r="AT874" s="70"/>
      <c r="AU874" s="70"/>
      <c r="AV874" s="70"/>
      <c r="AW874" s="70"/>
      <c r="AX874" s="70"/>
      <c r="AY874" s="70"/>
      <c r="AZ874" s="70"/>
      <c r="BA874" s="70"/>
      <c r="BB874" s="70"/>
      <c r="BC874" s="70"/>
      <c r="BD874" s="70"/>
      <c r="BE874" s="70"/>
      <c r="BF874" s="70"/>
      <c r="BG874" s="70"/>
      <c r="BH874" s="70"/>
      <c r="BI874" s="70"/>
      <c r="BJ874" s="70"/>
      <c r="BK874" s="70"/>
      <c r="BL874" s="70"/>
      <c r="BM874" s="70"/>
      <c r="BN874" s="70"/>
      <c r="BO874" s="70"/>
      <c r="BP874" s="70"/>
      <c r="BQ874" s="70"/>
      <c r="BR874" s="70"/>
      <c r="BS874" s="70"/>
      <c r="BT874" s="70"/>
      <c r="BU874" s="70"/>
      <c r="BV874" s="70"/>
      <c r="BW874" s="70"/>
      <c r="BX874" s="70"/>
      <c r="BY874" s="70"/>
      <c r="BZ874" s="70"/>
      <c r="CA874" s="70"/>
      <c r="CB874" s="70"/>
      <c r="CC874" s="70"/>
      <c r="CD874" s="70"/>
      <c r="CE874" s="70"/>
      <c r="CF874" s="70"/>
      <c r="CG874" s="70"/>
      <c r="CH874" s="70"/>
      <c r="CI874" s="70"/>
      <c r="CJ874" s="70"/>
      <c r="CK874" s="70"/>
      <c r="CL874" s="70"/>
      <c r="CM874" s="70"/>
      <c r="CN874" s="70"/>
      <c r="CO874" s="70"/>
      <c r="CP874" s="70"/>
      <c r="CQ874" s="70"/>
      <c r="CR874" s="70"/>
      <c r="CS874" s="70"/>
      <c r="CT874" s="70"/>
      <c r="CU874" s="70"/>
      <c r="CV874" s="70"/>
      <c r="CW874" s="70"/>
      <c r="CX874" s="70"/>
      <c r="CY874" s="70"/>
      <c r="CZ874" s="70"/>
      <c r="DA874" s="70"/>
      <c r="DB874" s="70"/>
      <c r="DC874" s="70"/>
      <c r="DD874" s="70"/>
      <c r="DE874" s="70"/>
      <c r="DF874" s="70"/>
      <c r="DG874" s="70"/>
      <c r="DH874" s="70"/>
      <c r="DI874" s="70"/>
      <c r="DJ874" s="70"/>
      <c r="DK874" s="70"/>
      <c r="DL874" s="70"/>
      <c r="DM874" s="70"/>
      <c r="DN874" s="70"/>
      <c r="DO874" s="70"/>
      <c r="DP874" s="70"/>
      <c r="DQ874" s="70"/>
      <c r="DR874" s="70"/>
      <c r="DS874" s="70"/>
      <c r="DT874" s="70"/>
      <c r="DU874" s="70"/>
      <c r="DV874" s="70"/>
      <c r="DW874" s="70"/>
      <c r="DX874" s="70"/>
      <c r="DY874" s="70"/>
      <c r="DZ874" s="70"/>
      <c r="EA874" s="70"/>
      <c r="EB874" s="70"/>
      <c r="EC874" s="70"/>
      <c r="ED874" s="70"/>
      <c r="EE874" s="95" t="s">
        <v>450</v>
      </c>
      <c r="EF874" s="95"/>
      <c r="EG874" s="95"/>
      <c r="EH874" s="70"/>
      <c r="EI874" s="216"/>
      <c r="EJ874" s="70"/>
      <c r="EK874" s="70"/>
      <c r="EL874" s="70"/>
      <c r="EM874" s="70"/>
      <c r="EN874" s="70"/>
      <c r="EO874" s="70"/>
      <c r="EP874" s="70"/>
      <c r="EQ874" s="70"/>
      <c r="ER874" s="70"/>
      <c r="ES874" s="70"/>
      <c r="ET874" s="70"/>
      <c r="EU874" s="70"/>
      <c r="EV874" s="70"/>
      <c r="EW874" s="70"/>
      <c r="EX874" s="70"/>
      <c r="EY874" s="70"/>
      <c r="EZ874" s="70"/>
      <c r="FA874" s="70"/>
      <c r="FB874" s="70"/>
      <c r="FC874" s="70"/>
      <c r="FD874" s="70"/>
      <c r="FE874" s="70"/>
      <c r="FF874" s="70"/>
      <c r="FG874" s="70"/>
      <c r="FH874" s="70"/>
      <c r="FI874" s="70"/>
      <c r="FJ874" s="70"/>
      <c r="FK874" s="70"/>
      <c r="FL874" s="70"/>
      <c r="FM874" s="70"/>
      <c r="FN874" s="70"/>
      <c r="FO874" s="70"/>
      <c r="FP874" s="70"/>
      <c r="FQ874" s="70"/>
      <c r="FR874" s="70"/>
      <c r="FS874" s="70"/>
      <c r="FT874" s="70"/>
      <c r="FU874" s="70"/>
      <c r="FV874" s="70"/>
      <c r="FW874" s="70"/>
      <c r="FX874" s="70"/>
      <c r="FY874" s="70"/>
      <c r="FZ874" s="70"/>
      <c r="GA874" s="70"/>
      <c r="GB874" s="70"/>
      <c r="GC874" s="70"/>
      <c r="GD874" s="70"/>
      <c r="GE874" s="70"/>
      <c r="GF874" s="70"/>
      <c r="GG874" s="70"/>
      <c r="GH874" s="70"/>
      <c r="GI874" s="70"/>
      <c r="GJ874" s="70"/>
      <c r="GK874" s="70"/>
      <c r="GL874" s="70"/>
      <c r="GM874" s="70"/>
      <c r="GN874" s="70"/>
      <c r="GO874" s="70"/>
      <c r="GP874" s="70"/>
      <c r="GQ874" s="70"/>
      <c r="GR874" s="70"/>
      <c r="GS874" s="70"/>
      <c r="GT874" s="70"/>
      <c r="GU874" s="70"/>
      <c r="GV874" s="70"/>
      <c r="GW874" s="70"/>
      <c r="GX874" s="70"/>
      <c r="GY874" s="70"/>
      <c r="GZ874" s="70"/>
      <c r="HA874" s="70"/>
      <c r="HB874" s="70"/>
      <c r="HC874" s="70"/>
      <c r="HD874" s="70"/>
      <c r="HE874" s="70"/>
      <c r="HF874" s="70"/>
      <c r="HG874" s="70"/>
      <c r="HH874" s="70"/>
      <c r="HI874" s="70"/>
      <c r="HJ874" s="70"/>
      <c r="HK874" s="70"/>
      <c r="HL874" s="70"/>
      <c r="HM874" s="70"/>
      <c r="HN874" s="70"/>
      <c r="HO874" s="70"/>
      <c r="HP874" s="70"/>
      <c r="HQ874" s="70"/>
      <c r="HR874" s="70"/>
      <c r="HS874" s="70"/>
      <c r="HT874" s="70"/>
      <c r="HU874" s="70"/>
      <c r="HV874" s="70"/>
      <c r="HW874" s="70"/>
      <c r="HX874" s="70"/>
      <c r="HY874" s="70"/>
      <c r="HZ874" s="70"/>
      <c r="IA874" s="70"/>
      <c r="IB874" s="70"/>
      <c r="IC874" s="70"/>
      <c r="ID874" s="70"/>
      <c r="IE874" s="70"/>
      <c r="IF874" s="70"/>
      <c r="IG874" s="70"/>
      <c r="IH874" s="70"/>
      <c r="II874" s="70"/>
      <c r="IJ874" s="70"/>
      <c r="IK874" s="70"/>
      <c r="IL874" s="70"/>
      <c r="IM874" s="70"/>
      <c r="IN874" s="70"/>
      <c r="IO874" s="70"/>
      <c r="IP874" s="70"/>
      <c r="IQ874" s="70"/>
    </row>
    <row r="875" spans="18:251" ht="16.5" hidden="1" customHeight="1">
      <c r="R875" s="95" t="s">
        <v>450</v>
      </c>
      <c r="S875" s="95"/>
      <c r="T875" s="95"/>
      <c r="U875" s="70"/>
      <c r="V875" s="214"/>
      <c r="W875" s="70"/>
      <c r="X875" s="70"/>
      <c r="Y875" s="70"/>
      <c r="Z875" s="70"/>
      <c r="AA875" s="70"/>
      <c r="AB875" s="70"/>
      <c r="AC875" s="70"/>
      <c r="AD875" s="70"/>
      <c r="AE875" s="70"/>
      <c r="AF875" s="70"/>
      <c r="AG875" s="70"/>
      <c r="AH875" s="70"/>
      <c r="AI875" s="70"/>
      <c r="AJ875" s="70"/>
      <c r="AK875" s="70"/>
      <c r="AL875" s="70"/>
      <c r="AM875" s="70"/>
      <c r="AN875" s="70"/>
      <c r="AO875" s="70"/>
      <c r="AP875" s="70"/>
      <c r="AQ875" s="70"/>
      <c r="AR875" s="70"/>
      <c r="AS875" s="70"/>
      <c r="AT875" s="70"/>
      <c r="AU875" s="70"/>
      <c r="AV875" s="70"/>
      <c r="AW875" s="70"/>
      <c r="AX875" s="70"/>
      <c r="AY875" s="70"/>
      <c r="AZ875" s="70"/>
      <c r="BA875" s="70"/>
      <c r="BB875" s="70"/>
      <c r="BC875" s="70"/>
      <c r="BD875" s="70"/>
      <c r="BE875" s="70"/>
      <c r="BF875" s="70"/>
      <c r="BG875" s="70"/>
      <c r="BH875" s="70"/>
      <c r="BI875" s="70"/>
      <c r="BJ875" s="70"/>
      <c r="BK875" s="70"/>
      <c r="BL875" s="70"/>
      <c r="BM875" s="70"/>
      <c r="BN875" s="70"/>
      <c r="BO875" s="70"/>
      <c r="BP875" s="70"/>
      <c r="BQ875" s="70"/>
      <c r="BR875" s="70"/>
      <c r="BS875" s="70"/>
      <c r="BT875" s="70"/>
      <c r="BU875" s="70"/>
      <c r="BV875" s="70"/>
      <c r="BW875" s="70"/>
      <c r="BX875" s="70"/>
      <c r="BY875" s="70"/>
      <c r="BZ875" s="70"/>
      <c r="CA875" s="70"/>
      <c r="CB875" s="70"/>
      <c r="CC875" s="70"/>
      <c r="CD875" s="70"/>
      <c r="CE875" s="70"/>
      <c r="CF875" s="70"/>
      <c r="CG875" s="70"/>
      <c r="CH875" s="70"/>
      <c r="CI875" s="70"/>
      <c r="CJ875" s="70"/>
      <c r="CK875" s="70"/>
      <c r="CL875" s="70"/>
      <c r="CM875" s="70"/>
      <c r="CN875" s="70"/>
      <c r="CO875" s="70"/>
      <c r="CP875" s="70"/>
      <c r="CQ875" s="70"/>
      <c r="CR875" s="70"/>
      <c r="CS875" s="70"/>
      <c r="CT875" s="70"/>
      <c r="CU875" s="70"/>
      <c r="CV875" s="70"/>
      <c r="CW875" s="70"/>
      <c r="CX875" s="70"/>
      <c r="CY875" s="70"/>
      <c r="CZ875" s="70"/>
      <c r="DA875" s="70"/>
      <c r="DB875" s="70"/>
      <c r="DC875" s="70"/>
      <c r="DD875" s="70"/>
      <c r="DE875" s="70"/>
      <c r="DF875" s="70"/>
      <c r="DG875" s="70"/>
      <c r="DH875" s="70"/>
      <c r="DI875" s="70"/>
      <c r="DJ875" s="70"/>
      <c r="DK875" s="70"/>
      <c r="DL875" s="70"/>
      <c r="DM875" s="70"/>
      <c r="DN875" s="70"/>
      <c r="DO875" s="70"/>
      <c r="DP875" s="70"/>
      <c r="DQ875" s="70"/>
      <c r="DR875" s="70"/>
      <c r="DS875" s="70"/>
      <c r="DT875" s="70"/>
      <c r="DU875" s="70"/>
      <c r="DV875" s="70"/>
      <c r="DW875" s="70"/>
      <c r="DX875" s="70"/>
      <c r="DY875" s="70"/>
      <c r="DZ875" s="70"/>
      <c r="EA875" s="70"/>
      <c r="EB875" s="70"/>
      <c r="EC875" s="70"/>
      <c r="ED875" s="70"/>
      <c r="EE875" s="95" t="s">
        <v>450</v>
      </c>
      <c r="EF875" s="95"/>
      <c r="EG875" s="95"/>
      <c r="EH875" s="70"/>
      <c r="EI875" s="216"/>
      <c r="EJ875" s="70"/>
      <c r="EK875" s="70"/>
      <c r="EL875" s="70"/>
      <c r="EM875" s="70"/>
      <c r="EN875" s="70"/>
      <c r="EO875" s="70"/>
      <c r="EP875" s="70"/>
      <c r="EQ875" s="70"/>
      <c r="ER875" s="70"/>
      <c r="ES875" s="70"/>
      <c r="ET875" s="70"/>
      <c r="EU875" s="70"/>
      <c r="EV875" s="70"/>
      <c r="EW875" s="70"/>
      <c r="EX875" s="70"/>
      <c r="EY875" s="70"/>
      <c r="EZ875" s="70"/>
      <c r="FA875" s="70"/>
      <c r="FB875" s="70"/>
      <c r="FC875" s="70"/>
      <c r="FD875" s="70"/>
      <c r="FE875" s="70"/>
      <c r="FF875" s="70"/>
      <c r="FG875" s="70"/>
      <c r="FH875" s="70"/>
      <c r="FI875" s="70"/>
      <c r="FJ875" s="70"/>
      <c r="FK875" s="70"/>
      <c r="FL875" s="70"/>
      <c r="FM875" s="70"/>
      <c r="FN875" s="70"/>
      <c r="FO875" s="70"/>
      <c r="FP875" s="70"/>
      <c r="FQ875" s="70"/>
      <c r="FR875" s="70"/>
      <c r="FS875" s="70"/>
      <c r="FT875" s="70"/>
      <c r="FU875" s="70"/>
      <c r="FV875" s="70"/>
      <c r="FW875" s="70"/>
      <c r="FX875" s="70"/>
      <c r="FY875" s="70"/>
      <c r="FZ875" s="70"/>
      <c r="GA875" s="70"/>
      <c r="GB875" s="70"/>
      <c r="GC875" s="70"/>
      <c r="GD875" s="70"/>
      <c r="GE875" s="70"/>
      <c r="GF875" s="70"/>
      <c r="GG875" s="70"/>
      <c r="GH875" s="70"/>
      <c r="GI875" s="70"/>
      <c r="GJ875" s="70"/>
      <c r="GK875" s="70"/>
      <c r="GL875" s="70"/>
      <c r="GM875" s="70"/>
      <c r="GN875" s="70"/>
      <c r="GO875" s="70"/>
      <c r="GP875" s="70"/>
      <c r="GQ875" s="70"/>
      <c r="GR875" s="70"/>
      <c r="GS875" s="70"/>
      <c r="GT875" s="70"/>
      <c r="GU875" s="70"/>
      <c r="GV875" s="70"/>
      <c r="GW875" s="70"/>
      <c r="GX875" s="70"/>
      <c r="GY875" s="70"/>
      <c r="GZ875" s="70"/>
      <c r="HA875" s="70"/>
      <c r="HB875" s="70"/>
      <c r="HC875" s="70"/>
      <c r="HD875" s="70"/>
      <c r="HE875" s="70"/>
      <c r="HF875" s="70"/>
      <c r="HG875" s="70"/>
      <c r="HH875" s="70"/>
      <c r="HI875" s="70"/>
      <c r="HJ875" s="70"/>
      <c r="HK875" s="70"/>
      <c r="HL875" s="70"/>
      <c r="HM875" s="70"/>
      <c r="HN875" s="70"/>
      <c r="HO875" s="70"/>
      <c r="HP875" s="70"/>
      <c r="HQ875" s="70"/>
      <c r="HR875" s="70"/>
      <c r="HS875" s="70"/>
      <c r="HT875" s="70"/>
      <c r="HU875" s="70"/>
      <c r="HV875" s="70"/>
      <c r="HW875" s="70"/>
      <c r="HX875" s="70"/>
      <c r="HY875" s="70"/>
      <c r="HZ875" s="70"/>
      <c r="IA875" s="70"/>
      <c r="IB875" s="70"/>
      <c r="IC875" s="70"/>
      <c r="ID875" s="70"/>
      <c r="IE875" s="70"/>
      <c r="IF875" s="70"/>
      <c r="IG875" s="70"/>
      <c r="IH875" s="70"/>
      <c r="II875" s="70"/>
      <c r="IJ875" s="70"/>
      <c r="IK875" s="70"/>
      <c r="IL875" s="70"/>
      <c r="IM875" s="70"/>
      <c r="IN875" s="70"/>
      <c r="IO875" s="70"/>
      <c r="IP875" s="70"/>
      <c r="IQ875" s="70"/>
    </row>
    <row r="876" spans="18:251" ht="16.5" hidden="1" customHeight="1">
      <c r="R876" s="95" t="s">
        <v>450</v>
      </c>
      <c r="S876" s="95"/>
      <c r="T876" s="95"/>
      <c r="U876" s="70"/>
      <c r="V876" s="214"/>
      <c r="W876" s="70"/>
      <c r="X876" s="70"/>
      <c r="Y876" s="70"/>
      <c r="Z876" s="70"/>
      <c r="AA876" s="70"/>
      <c r="AB876" s="70"/>
      <c r="AC876" s="70"/>
      <c r="AD876" s="70"/>
      <c r="AE876" s="70"/>
      <c r="AF876" s="70"/>
      <c r="AG876" s="70"/>
      <c r="AH876" s="70"/>
      <c r="AI876" s="70"/>
      <c r="AJ876" s="70"/>
      <c r="AK876" s="70"/>
      <c r="AL876" s="70"/>
      <c r="AM876" s="70"/>
      <c r="AN876" s="70"/>
      <c r="AO876" s="70"/>
      <c r="AP876" s="70"/>
      <c r="AQ876" s="70"/>
      <c r="AR876" s="70"/>
      <c r="AS876" s="70"/>
      <c r="AT876" s="70"/>
      <c r="AU876" s="70"/>
      <c r="AV876" s="70"/>
      <c r="AW876" s="70"/>
      <c r="AX876" s="70"/>
      <c r="AY876" s="70"/>
      <c r="AZ876" s="70"/>
      <c r="BA876" s="70"/>
      <c r="BB876" s="70"/>
      <c r="BC876" s="70"/>
      <c r="BD876" s="70"/>
      <c r="BE876" s="70"/>
      <c r="BF876" s="70"/>
      <c r="BG876" s="70"/>
      <c r="BH876" s="70"/>
      <c r="BI876" s="70"/>
      <c r="BJ876" s="70"/>
      <c r="BK876" s="70"/>
      <c r="BL876" s="70"/>
      <c r="BM876" s="70"/>
      <c r="BN876" s="70"/>
      <c r="BO876" s="70"/>
      <c r="BP876" s="70"/>
      <c r="BQ876" s="70"/>
      <c r="BR876" s="70"/>
      <c r="BS876" s="70"/>
      <c r="BT876" s="70"/>
      <c r="BU876" s="70"/>
      <c r="BV876" s="70"/>
      <c r="BW876" s="70"/>
      <c r="BX876" s="70"/>
      <c r="BY876" s="70"/>
      <c r="BZ876" s="70"/>
      <c r="CA876" s="70"/>
      <c r="CB876" s="70"/>
      <c r="CC876" s="70"/>
      <c r="CD876" s="70"/>
      <c r="CE876" s="70"/>
      <c r="CF876" s="70"/>
      <c r="CG876" s="70"/>
      <c r="CH876" s="70"/>
      <c r="CI876" s="70"/>
      <c r="CJ876" s="70"/>
      <c r="CK876" s="70"/>
      <c r="CL876" s="70"/>
      <c r="CM876" s="70"/>
      <c r="CN876" s="70"/>
      <c r="CO876" s="70"/>
      <c r="CP876" s="70"/>
      <c r="CQ876" s="70"/>
      <c r="CR876" s="70"/>
      <c r="CS876" s="70"/>
      <c r="CT876" s="70"/>
      <c r="CU876" s="70"/>
      <c r="CV876" s="70"/>
      <c r="CW876" s="70"/>
      <c r="CX876" s="70"/>
      <c r="CY876" s="70"/>
      <c r="CZ876" s="70"/>
      <c r="DA876" s="70"/>
      <c r="DB876" s="70"/>
      <c r="DC876" s="70"/>
      <c r="DD876" s="70"/>
      <c r="DE876" s="70"/>
      <c r="DF876" s="70"/>
      <c r="DG876" s="70"/>
      <c r="DH876" s="70"/>
      <c r="DI876" s="70"/>
      <c r="DJ876" s="70"/>
      <c r="DK876" s="70"/>
      <c r="DL876" s="70"/>
      <c r="DM876" s="70"/>
      <c r="DN876" s="70"/>
      <c r="DO876" s="70"/>
      <c r="DP876" s="70"/>
      <c r="DQ876" s="70"/>
      <c r="DR876" s="70"/>
      <c r="DS876" s="70"/>
      <c r="DT876" s="70"/>
      <c r="DU876" s="70"/>
      <c r="DV876" s="70"/>
      <c r="DW876" s="70"/>
      <c r="DX876" s="70"/>
      <c r="DY876" s="70"/>
      <c r="DZ876" s="70"/>
      <c r="EA876" s="70"/>
      <c r="EB876" s="70"/>
      <c r="EC876" s="70"/>
      <c r="ED876" s="70"/>
      <c r="EE876" s="95" t="s">
        <v>450</v>
      </c>
      <c r="EF876" s="95"/>
      <c r="EG876" s="95"/>
      <c r="EH876" s="70"/>
      <c r="EI876" s="216"/>
      <c r="EJ876" s="70"/>
      <c r="EK876" s="70"/>
      <c r="EL876" s="70"/>
      <c r="EM876" s="70"/>
      <c r="EN876" s="70"/>
      <c r="EO876" s="70"/>
      <c r="EP876" s="70"/>
      <c r="EQ876" s="70"/>
      <c r="ER876" s="70"/>
      <c r="ES876" s="70"/>
      <c r="ET876" s="70"/>
      <c r="EU876" s="70"/>
      <c r="EV876" s="70"/>
      <c r="EW876" s="70"/>
      <c r="EX876" s="70"/>
      <c r="EY876" s="70"/>
      <c r="EZ876" s="70"/>
      <c r="FA876" s="70"/>
      <c r="FB876" s="70"/>
      <c r="FC876" s="70"/>
      <c r="FD876" s="70"/>
      <c r="FE876" s="70"/>
      <c r="FF876" s="70"/>
      <c r="FG876" s="70"/>
      <c r="FH876" s="70"/>
      <c r="FI876" s="70"/>
      <c r="FJ876" s="70"/>
      <c r="FK876" s="70"/>
      <c r="FL876" s="70"/>
      <c r="FM876" s="70"/>
      <c r="FN876" s="70"/>
      <c r="FO876" s="70"/>
      <c r="FP876" s="70"/>
      <c r="FQ876" s="70"/>
      <c r="FR876" s="70"/>
      <c r="FS876" s="70"/>
      <c r="FT876" s="70"/>
      <c r="FU876" s="70"/>
      <c r="FV876" s="70"/>
      <c r="FW876" s="70"/>
      <c r="FX876" s="70"/>
      <c r="FY876" s="70"/>
      <c r="FZ876" s="70"/>
      <c r="GA876" s="70"/>
      <c r="GB876" s="70"/>
      <c r="GC876" s="70"/>
      <c r="GD876" s="70"/>
      <c r="GE876" s="70"/>
      <c r="GF876" s="70"/>
      <c r="GG876" s="70"/>
      <c r="GH876" s="70"/>
      <c r="GI876" s="70"/>
      <c r="GJ876" s="70"/>
      <c r="GK876" s="70"/>
      <c r="GL876" s="70"/>
      <c r="GM876" s="70"/>
      <c r="GN876" s="70"/>
      <c r="GO876" s="70"/>
      <c r="GP876" s="70"/>
      <c r="GQ876" s="70"/>
      <c r="GR876" s="70"/>
      <c r="GS876" s="70"/>
      <c r="GT876" s="70"/>
      <c r="GU876" s="70"/>
      <c r="GV876" s="70"/>
      <c r="GW876" s="70"/>
      <c r="GX876" s="70"/>
      <c r="GY876" s="70"/>
      <c r="GZ876" s="70"/>
      <c r="HA876" s="70"/>
      <c r="HB876" s="70"/>
      <c r="HC876" s="70"/>
      <c r="HD876" s="70"/>
      <c r="HE876" s="70"/>
      <c r="HF876" s="70"/>
      <c r="HG876" s="70"/>
      <c r="HH876" s="70"/>
      <c r="HI876" s="70"/>
      <c r="HJ876" s="70"/>
      <c r="HK876" s="70"/>
      <c r="HL876" s="70"/>
      <c r="HM876" s="70"/>
      <c r="HN876" s="70"/>
      <c r="HO876" s="70"/>
      <c r="HP876" s="70"/>
      <c r="HQ876" s="70"/>
      <c r="HR876" s="70"/>
      <c r="HS876" s="70"/>
      <c r="HT876" s="70"/>
      <c r="HU876" s="70"/>
      <c r="HV876" s="70"/>
      <c r="HW876" s="70"/>
      <c r="HX876" s="70"/>
      <c r="HY876" s="70"/>
      <c r="HZ876" s="70"/>
      <c r="IA876" s="70"/>
      <c r="IB876" s="70"/>
      <c r="IC876" s="70"/>
      <c r="ID876" s="70"/>
      <c r="IE876" s="70"/>
      <c r="IF876" s="70"/>
      <c r="IG876" s="70"/>
      <c r="IH876" s="70"/>
      <c r="II876" s="70"/>
      <c r="IJ876" s="70"/>
      <c r="IK876" s="70"/>
      <c r="IL876" s="70"/>
      <c r="IM876" s="70"/>
      <c r="IN876" s="70"/>
      <c r="IO876" s="70"/>
      <c r="IP876" s="70"/>
      <c r="IQ876" s="70"/>
    </row>
    <row r="877" spans="18:251" ht="16.5" hidden="1" customHeight="1">
      <c r="R877" s="95" t="s">
        <v>450</v>
      </c>
      <c r="S877" s="95"/>
      <c r="T877" s="95"/>
      <c r="U877" s="70"/>
      <c r="V877" s="214"/>
      <c r="W877" s="70"/>
      <c r="X877" s="70"/>
      <c r="Y877" s="70"/>
      <c r="Z877" s="70"/>
      <c r="AA877" s="70"/>
      <c r="AB877" s="70"/>
      <c r="AC877" s="70"/>
      <c r="AD877" s="70"/>
      <c r="AE877" s="70"/>
      <c r="AF877" s="70"/>
      <c r="AG877" s="70"/>
      <c r="AH877" s="70"/>
      <c r="AI877" s="70"/>
      <c r="AJ877" s="70"/>
      <c r="AK877" s="70"/>
      <c r="AL877" s="70"/>
      <c r="AM877" s="70"/>
      <c r="AN877" s="70"/>
      <c r="AO877" s="70"/>
      <c r="AP877" s="70"/>
      <c r="AQ877" s="70"/>
      <c r="AR877" s="70"/>
      <c r="AS877" s="70"/>
      <c r="AT877" s="70"/>
      <c r="AU877" s="70"/>
      <c r="AV877" s="70"/>
      <c r="AW877" s="70"/>
      <c r="AX877" s="70"/>
      <c r="AY877" s="70"/>
      <c r="AZ877" s="70"/>
      <c r="BA877" s="70"/>
      <c r="BB877" s="70"/>
      <c r="BC877" s="70"/>
      <c r="BD877" s="70"/>
      <c r="BE877" s="70"/>
      <c r="BF877" s="70"/>
      <c r="BG877" s="70"/>
      <c r="BH877" s="70"/>
      <c r="BI877" s="70"/>
      <c r="BJ877" s="70"/>
      <c r="BK877" s="70"/>
      <c r="BL877" s="70"/>
      <c r="BM877" s="70"/>
      <c r="BN877" s="70"/>
      <c r="BO877" s="70"/>
      <c r="BP877" s="70"/>
      <c r="BQ877" s="70"/>
      <c r="BR877" s="70"/>
      <c r="BS877" s="70"/>
      <c r="BT877" s="70"/>
      <c r="BU877" s="70"/>
      <c r="BV877" s="70"/>
      <c r="BW877" s="70"/>
      <c r="BX877" s="70"/>
      <c r="BY877" s="70"/>
      <c r="BZ877" s="70"/>
      <c r="CA877" s="70"/>
      <c r="CB877" s="70"/>
      <c r="CC877" s="70"/>
      <c r="CD877" s="70"/>
      <c r="CE877" s="70"/>
      <c r="CF877" s="70"/>
      <c r="CG877" s="70"/>
      <c r="CH877" s="70"/>
      <c r="CI877" s="70"/>
      <c r="CJ877" s="70"/>
      <c r="CK877" s="70"/>
      <c r="CL877" s="70"/>
      <c r="CM877" s="70"/>
      <c r="CN877" s="70"/>
      <c r="CO877" s="70"/>
      <c r="CP877" s="70"/>
      <c r="CQ877" s="70"/>
      <c r="CR877" s="70"/>
      <c r="CS877" s="70"/>
      <c r="CT877" s="70"/>
      <c r="CU877" s="70"/>
      <c r="CV877" s="70"/>
      <c r="CW877" s="70"/>
      <c r="CX877" s="70"/>
      <c r="CY877" s="70"/>
      <c r="CZ877" s="70"/>
      <c r="DA877" s="70"/>
      <c r="DB877" s="70"/>
      <c r="DC877" s="70"/>
      <c r="DD877" s="70"/>
      <c r="DE877" s="70"/>
      <c r="DF877" s="70"/>
      <c r="DG877" s="70"/>
      <c r="DH877" s="70"/>
      <c r="DI877" s="70"/>
      <c r="DJ877" s="70"/>
      <c r="DK877" s="70"/>
      <c r="DL877" s="70"/>
      <c r="DM877" s="70"/>
      <c r="DN877" s="70"/>
      <c r="DO877" s="70"/>
      <c r="DP877" s="70"/>
      <c r="DQ877" s="70"/>
      <c r="DR877" s="70"/>
      <c r="DS877" s="70"/>
      <c r="DT877" s="70"/>
      <c r="DU877" s="70"/>
      <c r="DV877" s="70"/>
      <c r="DW877" s="70"/>
      <c r="DX877" s="70"/>
      <c r="DY877" s="70"/>
      <c r="DZ877" s="70"/>
      <c r="EA877" s="70"/>
      <c r="EB877" s="70"/>
      <c r="EC877" s="70"/>
      <c r="ED877" s="70"/>
      <c r="EE877" s="95" t="s">
        <v>450</v>
      </c>
      <c r="EF877" s="95"/>
      <c r="EG877" s="95"/>
      <c r="EH877" s="70"/>
      <c r="EI877" s="216"/>
      <c r="EJ877" s="70"/>
      <c r="EK877" s="70"/>
      <c r="EL877" s="70"/>
      <c r="EM877" s="70"/>
      <c r="EN877" s="70"/>
      <c r="EO877" s="70"/>
      <c r="EP877" s="70"/>
      <c r="EQ877" s="70"/>
      <c r="ER877" s="70"/>
      <c r="ES877" s="70"/>
      <c r="ET877" s="70"/>
      <c r="EU877" s="70"/>
      <c r="EV877" s="70"/>
      <c r="EW877" s="70"/>
      <c r="EX877" s="70"/>
      <c r="EY877" s="70"/>
      <c r="EZ877" s="70"/>
      <c r="FA877" s="70"/>
      <c r="FB877" s="70"/>
      <c r="FC877" s="70"/>
      <c r="FD877" s="70"/>
      <c r="FE877" s="70"/>
      <c r="FF877" s="70"/>
      <c r="FG877" s="70"/>
      <c r="FH877" s="70"/>
      <c r="FI877" s="70"/>
      <c r="FJ877" s="70"/>
      <c r="FK877" s="70"/>
      <c r="FL877" s="70"/>
      <c r="FM877" s="70"/>
      <c r="FN877" s="70"/>
      <c r="FO877" s="70"/>
      <c r="FP877" s="70"/>
      <c r="FQ877" s="70"/>
      <c r="FR877" s="70"/>
      <c r="FS877" s="70"/>
      <c r="FT877" s="70"/>
      <c r="FU877" s="70"/>
      <c r="FV877" s="70"/>
      <c r="FW877" s="70"/>
      <c r="FX877" s="70"/>
      <c r="FY877" s="70"/>
      <c r="FZ877" s="70"/>
      <c r="GA877" s="70"/>
      <c r="GB877" s="70"/>
      <c r="GC877" s="70"/>
      <c r="GD877" s="70"/>
      <c r="GE877" s="70"/>
      <c r="GF877" s="70"/>
      <c r="GG877" s="70"/>
      <c r="GH877" s="70"/>
      <c r="GI877" s="70"/>
      <c r="GJ877" s="70"/>
      <c r="GK877" s="70"/>
      <c r="GL877" s="70"/>
      <c r="GM877" s="70"/>
      <c r="GN877" s="70"/>
      <c r="GO877" s="70"/>
      <c r="GP877" s="70"/>
      <c r="GQ877" s="70"/>
      <c r="GR877" s="70"/>
      <c r="GS877" s="70"/>
      <c r="GT877" s="70"/>
      <c r="GU877" s="70"/>
      <c r="GV877" s="70"/>
      <c r="GW877" s="70"/>
      <c r="GX877" s="70"/>
      <c r="GY877" s="70"/>
      <c r="GZ877" s="70"/>
      <c r="HA877" s="70"/>
      <c r="HB877" s="70"/>
      <c r="HC877" s="70"/>
      <c r="HD877" s="70"/>
      <c r="HE877" s="70"/>
      <c r="HF877" s="70"/>
      <c r="HG877" s="70"/>
      <c r="HH877" s="70"/>
      <c r="HI877" s="70"/>
      <c r="HJ877" s="70"/>
      <c r="HK877" s="70"/>
      <c r="HL877" s="70"/>
      <c r="HM877" s="70"/>
      <c r="HN877" s="70"/>
      <c r="HO877" s="70"/>
      <c r="HP877" s="70"/>
      <c r="HQ877" s="70"/>
      <c r="HR877" s="70"/>
      <c r="HS877" s="70"/>
      <c r="HT877" s="70"/>
      <c r="HU877" s="70"/>
      <c r="HV877" s="70"/>
      <c r="HW877" s="70"/>
      <c r="HX877" s="70"/>
      <c r="HY877" s="70"/>
      <c r="HZ877" s="70"/>
      <c r="IA877" s="70"/>
      <c r="IB877" s="70"/>
      <c r="IC877" s="70"/>
      <c r="ID877" s="70"/>
      <c r="IE877" s="70"/>
      <c r="IF877" s="70"/>
      <c r="IG877" s="70"/>
      <c r="IH877" s="70"/>
      <c r="II877" s="70"/>
      <c r="IJ877" s="70"/>
      <c r="IK877" s="70"/>
      <c r="IL877" s="70"/>
      <c r="IM877" s="70"/>
      <c r="IN877" s="70"/>
      <c r="IO877" s="70"/>
      <c r="IP877" s="70"/>
      <c r="IQ877" s="70"/>
    </row>
    <row r="878" spans="18:251" ht="16.5" hidden="1" customHeight="1">
      <c r="R878" s="95" t="s">
        <v>450</v>
      </c>
      <c r="S878" s="95"/>
      <c r="T878" s="95"/>
      <c r="U878" s="70"/>
      <c r="V878" s="214"/>
      <c r="W878" s="70"/>
      <c r="X878" s="70"/>
      <c r="Y878" s="70"/>
      <c r="Z878" s="70"/>
      <c r="AA878" s="70"/>
      <c r="AB878" s="70"/>
      <c r="AC878" s="70"/>
      <c r="AD878" s="70"/>
      <c r="AE878" s="70"/>
      <c r="AF878" s="70"/>
      <c r="AG878" s="70"/>
      <c r="AH878" s="70"/>
      <c r="AI878" s="70"/>
      <c r="AJ878" s="70"/>
      <c r="AK878" s="70"/>
      <c r="AL878" s="70"/>
      <c r="AM878" s="70"/>
      <c r="AN878" s="70"/>
      <c r="AO878" s="70"/>
      <c r="AP878" s="70"/>
      <c r="AQ878" s="70"/>
      <c r="AR878" s="70"/>
      <c r="AS878" s="70"/>
      <c r="AT878" s="70"/>
      <c r="AU878" s="70"/>
      <c r="AV878" s="70"/>
      <c r="AW878" s="70"/>
      <c r="AX878" s="70"/>
      <c r="AY878" s="70"/>
      <c r="AZ878" s="70"/>
      <c r="BA878" s="70"/>
      <c r="BB878" s="70"/>
      <c r="BC878" s="70"/>
      <c r="BD878" s="70"/>
      <c r="BE878" s="70"/>
      <c r="BF878" s="70"/>
      <c r="BG878" s="70"/>
      <c r="BH878" s="70"/>
      <c r="BI878" s="70"/>
      <c r="BJ878" s="70"/>
      <c r="BK878" s="70"/>
      <c r="BL878" s="70"/>
      <c r="BM878" s="70"/>
      <c r="BN878" s="70"/>
      <c r="BO878" s="70"/>
      <c r="BP878" s="70"/>
      <c r="BQ878" s="70"/>
      <c r="BR878" s="70"/>
      <c r="BS878" s="70"/>
      <c r="BT878" s="70"/>
      <c r="BU878" s="70"/>
      <c r="BV878" s="70"/>
      <c r="BW878" s="70"/>
      <c r="BX878" s="70"/>
      <c r="BY878" s="70"/>
      <c r="BZ878" s="70"/>
      <c r="CA878" s="70"/>
      <c r="CB878" s="70"/>
      <c r="CC878" s="70"/>
      <c r="CD878" s="70"/>
      <c r="CE878" s="70"/>
      <c r="CF878" s="70"/>
      <c r="CG878" s="70"/>
      <c r="CH878" s="70"/>
      <c r="CI878" s="70"/>
      <c r="CJ878" s="70"/>
      <c r="CK878" s="70"/>
      <c r="CL878" s="70"/>
      <c r="CM878" s="70"/>
      <c r="CN878" s="70"/>
      <c r="CO878" s="70"/>
      <c r="CP878" s="70"/>
      <c r="CQ878" s="70"/>
      <c r="CR878" s="70"/>
      <c r="CS878" s="70"/>
      <c r="CT878" s="70"/>
      <c r="CU878" s="70"/>
      <c r="CV878" s="70"/>
      <c r="CW878" s="70"/>
      <c r="CX878" s="70"/>
      <c r="CY878" s="70"/>
      <c r="CZ878" s="70"/>
      <c r="DA878" s="70"/>
      <c r="DB878" s="70"/>
      <c r="DC878" s="70"/>
      <c r="DD878" s="70"/>
      <c r="DE878" s="70"/>
      <c r="DF878" s="70"/>
      <c r="DG878" s="70"/>
      <c r="DH878" s="70"/>
      <c r="DI878" s="70"/>
      <c r="DJ878" s="70"/>
      <c r="DK878" s="70"/>
      <c r="DL878" s="70"/>
      <c r="DM878" s="70"/>
      <c r="DN878" s="70"/>
      <c r="DO878" s="70"/>
      <c r="DP878" s="70"/>
      <c r="DQ878" s="70"/>
      <c r="DR878" s="70"/>
      <c r="DS878" s="70"/>
      <c r="DT878" s="70"/>
      <c r="DU878" s="70"/>
      <c r="DV878" s="70"/>
      <c r="DW878" s="70"/>
      <c r="DX878" s="70"/>
      <c r="DY878" s="70"/>
      <c r="DZ878" s="70"/>
      <c r="EA878" s="70"/>
      <c r="EB878" s="70"/>
      <c r="EC878" s="70"/>
      <c r="ED878" s="70"/>
      <c r="EE878" s="95" t="s">
        <v>450</v>
      </c>
      <c r="EF878" s="95"/>
      <c r="EG878" s="95"/>
      <c r="EH878" s="70"/>
      <c r="EI878" s="216"/>
      <c r="EJ878" s="70"/>
      <c r="EK878" s="70"/>
      <c r="EL878" s="70"/>
      <c r="EM878" s="70"/>
      <c r="EN878" s="70"/>
      <c r="EO878" s="70"/>
      <c r="EP878" s="70"/>
      <c r="EQ878" s="70"/>
      <c r="ER878" s="70"/>
      <c r="ES878" s="70"/>
      <c r="ET878" s="70"/>
      <c r="EU878" s="70"/>
      <c r="EV878" s="70"/>
      <c r="EW878" s="70"/>
      <c r="EX878" s="70"/>
      <c r="EY878" s="70"/>
      <c r="EZ878" s="70"/>
      <c r="FA878" s="70"/>
      <c r="FB878" s="70"/>
      <c r="FC878" s="70"/>
      <c r="FD878" s="70"/>
      <c r="FE878" s="70"/>
      <c r="FF878" s="70"/>
      <c r="FG878" s="70"/>
      <c r="FH878" s="70"/>
      <c r="FI878" s="70"/>
      <c r="FJ878" s="70"/>
      <c r="FK878" s="70"/>
      <c r="FL878" s="70"/>
      <c r="FM878" s="70"/>
      <c r="FN878" s="70"/>
      <c r="FO878" s="70"/>
      <c r="FP878" s="70"/>
      <c r="FQ878" s="70"/>
      <c r="FR878" s="70"/>
      <c r="FS878" s="70"/>
      <c r="FT878" s="70"/>
      <c r="FU878" s="70"/>
      <c r="FV878" s="70"/>
      <c r="FW878" s="70"/>
      <c r="FX878" s="70"/>
      <c r="FY878" s="70"/>
      <c r="FZ878" s="70"/>
      <c r="GA878" s="70"/>
      <c r="GB878" s="70"/>
      <c r="GC878" s="70"/>
      <c r="GD878" s="70"/>
      <c r="GE878" s="70"/>
      <c r="GF878" s="70"/>
      <c r="GG878" s="70"/>
      <c r="GH878" s="70"/>
      <c r="GI878" s="70"/>
      <c r="GJ878" s="70"/>
      <c r="GK878" s="70"/>
      <c r="GL878" s="70"/>
      <c r="GM878" s="70"/>
      <c r="GN878" s="70"/>
      <c r="GO878" s="70"/>
      <c r="GP878" s="70"/>
      <c r="GQ878" s="70"/>
      <c r="GR878" s="70"/>
      <c r="GS878" s="70"/>
      <c r="GT878" s="70"/>
      <c r="GU878" s="70"/>
      <c r="GV878" s="70"/>
      <c r="GW878" s="70"/>
      <c r="GX878" s="70"/>
      <c r="GY878" s="70"/>
      <c r="GZ878" s="70"/>
      <c r="HA878" s="70"/>
      <c r="HB878" s="70"/>
      <c r="HC878" s="70"/>
      <c r="HD878" s="70"/>
      <c r="HE878" s="70"/>
      <c r="HF878" s="70"/>
      <c r="HG878" s="70"/>
      <c r="HH878" s="70"/>
      <c r="HI878" s="70"/>
      <c r="HJ878" s="70"/>
      <c r="HK878" s="70"/>
      <c r="HL878" s="70"/>
      <c r="HM878" s="70"/>
      <c r="HN878" s="70"/>
      <c r="HO878" s="70"/>
      <c r="HP878" s="70"/>
      <c r="HQ878" s="70"/>
      <c r="HR878" s="70"/>
      <c r="HS878" s="70"/>
      <c r="HT878" s="70"/>
      <c r="HU878" s="70"/>
      <c r="HV878" s="70"/>
      <c r="HW878" s="70"/>
      <c r="HX878" s="70"/>
      <c r="HY878" s="70"/>
      <c r="HZ878" s="70"/>
      <c r="IA878" s="70"/>
      <c r="IB878" s="70"/>
      <c r="IC878" s="70"/>
      <c r="ID878" s="70"/>
      <c r="IE878" s="70"/>
      <c r="IF878" s="70"/>
      <c r="IG878" s="70"/>
      <c r="IH878" s="70"/>
      <c r="II878" s="70"/>
      <c r="IJ878" s="70"/>
      <c r="IK878" s="70"/>
      <c r="IL878" s="70"/>
      <c r="IM878" s="70"/>
      <c r="IN878" s="70"/>
      <c r="IO878" s="70"/>
      <c r="IP878" s="70"/>
      <c r="IQ878" s="70"/>
    </row>
    <row r="879" spans="18:251" ht="16.5" hidden="1" customHeight="1">
      <c r="R879" s="95" t="s">
        <v>450</v>
      </c>
      <c r="S879" s="95"/>
      <c r="T879" s="95"/>
      <c r="U879" s="70"/>
      <c r="V879" s="214"/>
      <c r="W879" s="70"/>
      <c r="X879" s="70"/>
      <c r="Y879" s="70"/>
      <c r="Z879" s="70"/>
      <c r="AA879" s="70"/>
      <c r="AB879" s="70"/>
      <c r="AC879" s="70"/>
      <c r="AD879" s="70"/>
      <c r="AE879" s="70"/>
      <c r="AF879" s="70"/>
      <c r="AG879" s="70"/>
      <c r="AH879" s="70"/>
      <c r="AI879" s="70"/>
      <c r="AJ879" s="70"/>
      <c r="AK879" s="70"/>
      <c r="AL879" s="70"/>
      <c r="AM879" s="70"/>
      <c r="AN879" s="70"/>
      <c r="AO879" s="70"/>
      <c r="AP879" s="70"/>
      <c r="AQ879" s="70"/>
      <c r="AR879" s="70"/>
      <c r="AS879" s="70"/>
      <c r="AT879" s="70"/>
      <c r="AU879" s="70"/>
      <c r="AV879" s="70"/>
      <c r="AW879" s="70"/>
      <c r="AX879" s="70"/>
      <c r="AY879" s="70"/>
      <c r="AZ879" s="70"/>
      <c r="BA879" s="70"/>
      <c r="BB879" s="70"/>
      <c r="BC879" s="70"/>
      <c r="BD879" s="70"/>
      <c r="BE879" s="70"/>
      <c r="BF879" s="70"/>
      <c r="BG879" s="70"/>
      <c r="BH879" s="70"/>
      <c r="BI879" s="70"/>
      <c r="BJ879" s="70"/>
      <c r="BK879" s="70"/>
      <c r="BL879" s="70"/>
      <c r="BM879" s="70"/>
      <c r="BN879" s="70"/>
      <c r="BO879" s="70"/>
      <c r="BP879" s="70"/>
      <c r="BQ879" s="70"/>
      <c r="BR879" s="70"/>
      <c r="BS879" s="70"/>
      <c r="BT879" s="70"/>
      <c r="BU879" s="70"/>
      <c r="BV879" s="70"/>
      <c r="BW879" s="70"/>
      <c r="BX879" s="70"/>
      <c r="BY879" s="70"/>
      <c r="BZ879" s="70"/>
      <c r="CA879" s="70"/>
      <c r="CB879" s="70"/>
      <c r="CC879" s="70"/>
      <c r="CD879" s="70"/>
      <c r="CE879" s="70"/>
      <c r="CF879" s="70"/>
      <c r="CG879" s="70"/>
      <c r="CH879" s="70"/>
      <c r="CI879" s="70"/>
      <c r="CJ879" s="70"/>
      <c r="CK879" s="70"/>
      <c r="CL879" s="70"/>
      <c r="CM879" s="70"/>
      <c r="CN879" s="70"/>
      <c r="CO879" s="70"/>
      <c r="CP879" s="70"/>
      <c r="CQ879" s="70"/>
      <c r="CR879" s="70"/>
      <c r="CS879" s="70"/>
      <c r="CT879" s="70"/>
      <c r="CU879" s="70"/>
      <c r="CV879" s="70"/>
      <c r="CW879" s="70"/>
      <c r="CX879" s="70"/>
      <c r="CY879" s="70"/>
      <c r="CZ879" s="70"/>
      <c r="DA879" s="70"/>
      <c r="DB879" s="70"/>
      <c r="DC879" s="70"/>
      <c r="DD879" s="70"/>
      <c r="DE879" s="70"/>
      <c r="DF879" s="70"/>
      <c r="DG879" s="70"/>
      <c r="DH879" s="70"/>
      <c r="DI879" s="70"/>
      <c r="DJ879" s="70"/>
      <c r="DK879" s="70"/>
      <c r="DL879" s="70"/>
      <c r="DM879" s="70"/>
      <c r="DN879" s="70"/>
      <c r="DO879" s="70"/>
      <c r="DP879" s="70"/>
      <c r="DQ879" s="70"/>
      <c r="DR879" s="70"/>
      <c r="DS879" s="70"/>
      <c r="DT879" s="70"/>
      <c r="DU879" s="70"/>
      <c r="DV879" s="70"/>
      <c r="DW879" s="70"/>
      <c r="DX879" s="70"/>
      <c r="DY879" s="70"/>
      <c r="DZ879" s="70"/>
      <c r="EA879" s="70"/>
      <c r="EB879" s="70"/>
      <c r="EC879" s="70"/>
      <c r="ED879" s="70"/>
      <c r="EE879" s="95" t="s">
        <v>450</v>
      </c>
      <c r="EF879" s="95"/>
      <c r="EG879" s="95"/>
      <c r="EH879" s="70"/>
      <c r="EI879" s="216"/>
      <c r="EJ879" s="70"/>
      <c r="EK879" s="70"/>
      <c r="EL879" s="70"/>
      <c r="EM879" s="70"/>
      <c r="EN879" s="70"/>
      <c r="EO879" s="70"/>
      <c r="EP879" s="70"/>
      <c r="EQ879" s="70"/>
      <c r="ER879" s="70"/>
      <c r="ES879" s="70"/>
      <c r="ET879" s="70"/>
      <c r="EU879" s="70"/>
      <c r="EV879" s="70"/>
      <c r="EW879" s="70"/>
      <c r="EX879" s="70"/>
      <c r="EY879" s="70"/>
      <c r="EZ879" s="70"/>
      <c r="FA879" s="70"/>
      <c r="FB879" s="70"/>
      <c r="FC879" s="70"/>
      <c r="FD879" s="70"/>
      <c r="FE879" s="70"/>
      <c r="FF879" s="70"/>
      <c r="FG879" s="70"/>
      <c r="FH879" s="70"/>
      <c r="FI879" s="70"/>
      <c r="FJ879" s="70"/>
      <c r="FK879" s="70"/>
      <c r="FL879" s="70"/>
      <c r="FM879" s="70"/>
      <c r="FN879" s="70"/>
      <c r="FO879" s="70"/>
      <c r="FP879" s="70"/>
      <c r="FQ879" s="70"/>
      <c r="FR879" s="70"/>
      <c r="FS879" s="70"/>
      <c r="FT879" s="70"/>
      <c r="FU879" s="70"/>
      <c r="FV879" s="70"/>
      <c r="FW879" s="70"/>
      <c r="FX879" s="70"/>
      <c r="FY879" s="70"/>
      <c r="FZ879" s="70"/>
      <c r="GA879" s="70"/>
      <c r="GB879" s="70"/>
      <c r="GC879" s="70"/>
      <c r="GD879" s="70"/>
      <c r="GE879" s="70"/>
      <c r="GF879" s="70"/>
      <c r="GG879" s="70"/>
      <c r="GH879" s="70"/>
      <c r="GI879" s="70"/>
      <c r="GJ879" s="70"/>
      <c r="GK879" s="70"/>
      <c r="GL879" s="70"/>
      <c r="GM879" s="70"/>
      <c r="GN879" s="70"/>
      <c r="GO879" s="70"/>
      <c r="GP879" s="70"/>
      <c r="GQ879" s="70"/>
      <c r="GR879" s="70"/>
      <c r="GS879" s="70"/>
      <c r="GT879" s="70"/>
      <c r="GU879" s="70"/>
      <c r="GV879" s="70"/>
      <c r="GW879" s="70"/>
      <c r="GX879" s="70"/>
      <c r="GY879" s="70"/>
      <c r="GZ879" s="70"/>
      <c r="HA879" s="70"/>
      <c r="HB879" s="70"/>
      <c r="HC879" s="70"/>
      <c r="HD879" s="70"/>
      <c r="HE879" s="70"/>
      <c r="HF879" s="70"/>
      <c r="HG879" s="70"/>
      <c r="HH879" s="70"/>
      <c r="HI879" s="70"/>
      <c r="HJ879" s="70"/>
      <c r="HK879" s="70"/>
      <c r="HL879" s="70"/>
      <c r="HM879" s="70"/>
      <c r="HN879" s="70"/>
      <c r="HO879" s="70"/>
      <c r="HP879" s="70"/>
      <c r="HQ879" s="70"/>
      <c r="HR879" s="70"/>
      <c r="HS879" s="70"/>
      <c r="HT879" s="70"/>
      <c r="HU879" s="70"/>
      <c r="HV879" s="70"/>
      <c r="HW879" s="70"/>
      <c r="HX879" s="70"/>
      <c r="HY879" s="70"/>
      <c r="HZ879" s="70"/>
      <c r="IA879" s="70"/>
      <c r="IB879" s="70"/>
      <c r="IC879" s="70"/>
      <c r="ID879" s="70"/>
      <c r="IE879" s="70"/>
      <c r="IF879" s="70"/>
      <c r="IG879" s="70"/>
      <c r="IH879" s="70"/>
      <c r="II879" s="70"/>
      <c r="IJ879" s="70"/>
      <c r="IK879" s="70"/>
      <c r="IL879" s="70"/>
      <c r="IM879" s="70"/>
      <c r="IN879" s="70"/>
      <c r="IO879" s="70"/>
      <c r="IP879" s="70"/>
      <c r="IQ879" s="70"/>
    </row>
    <row r="880" spans="18:251" ht="16.5" hidden="1" customHeight="1">
      <c r="R880" s="95" t="s">
        <v>450</v>
      </c>
      <c r="S880" s="95"/>
      <c r="T880" s="95"/>
      <c r="U880" s="70"/>
      <c r="V880" s="214"/>
      <c r="W880" s="70"/>
      <c r="X880" s="70"/>
      <c r="Y880" s="70"/>
      <c r="Z880" s="70"/>
      <c r="AA880" s="70"/>
      <c r="AB880" s="70"/>
      <c r="AC880" s="70"/>
      <c r="AD880" s="70"/>
      <c r="AE880" s="70"/>
      <c r="AF880" s="70"/>
      <c r="AG880" s="70"/>
      <c r="AH880" s="70"/>
      <c r="AI880" s="70"/>
      <c r="AJ880" s="70"/>
      <c r="AK880" s="70"/>
      <c r="AL880" s="70"/>
      <c r="AM880" s="70"/>
      <c r="AN880" s="70"/>
      <c r="AO880" s="70"/>
      <c r="AP880" s="70"/>
      <c r="AQ880" s="70"/>
      <c r="AR880" s="70"/>
      <c r="AS880" s="70"/>
      <c r="AT880" s="70"/>
      <c r="AU880" s="70"/>
      <c r="AV880" s="70"/>
      <c r="AW880" s="70"/>
      <c r="AX880" s="70"/>
      <c r="AY880" s="70"/>
      <c r="AZ880" s="70"/>
      <c r="BA880" s="70"/>
      <c r="BB880" s="70"/>
      <c r="BC880" s="70"/>
      <c r="BD880" s="70"/>
      <c r="BE880" s="70"/>
      <c r="BF880" s="70"/>
      <c r="BG880" s="70"/>
      <c r="BH880" s="70"/>
      <c r="BI880" s="70"/>
      <c r="BJ880" s="70"/>
      <c r="BK880" s="70"/>
      <c r="BL880" s="70"/>
      <c r="BM880" s="70"/>
      <c r="BN880" s="70"/>
      <c r="BO880" s="70"/>
      <c r="BP880" s="70"/>
      <c r="BQ880" s="70"/>
      <c r="BR880" s="70"/>
      <c r="BS880" s="70"/>
      <c r="BT880" s="70"/>
      <c r="BU880" s="70"/>
      <c r="BV880" s="70"/>
      <c r="BW880" s="70"/>
      <c r="BX880" s="70"/>
      <c r="BY880" s="70"/>
      <c r="BZ880" s="70"/>
      <c r="CA880" s="70"/>
      <c r="CB880" s="70"/>
      <c r="CC880" s="70"/>
      <c r="CD880" s="70"/>
      <c r="CE880" s="70"/>
      <c r="CF880" s="70"/>
      <c r="CG880" s="70"/>
      <c r="CH880" s="70"/>
      <c r="CI880" s="70"/>
      <c r="CJ880" s="70"/>
      <c r="CK880" s="70"/>
      <c r="CL880" s="70"/>
      <c r="CM880" s="70"/>
      <c r="CN880" s="70"/>
      <c r="CO880" s="70"/>
      <c r="CP880" s="70"/>
      <c r="CQ880" s="70"/>
      <c r="CR880" s="70"/>
      <c r="CS880" s="70"/>
      <c r="CT880" s="70"/>
      <c r="CU880" s="70"/>
      <c r="CV880" s="70"/>
      <c r="CW880" s="70"/>
      <c r="CX880" s="70"/>
      <c r="CY880" s="70"/>
      <c r="CZ880" s="70"/>
      <c r="DA880" s="70"/>
      <c r="DB880" s="70"/>
      <c r="DC880" s="70"/>
      <c r="DD880" s="70"/>
      <c r="DE880" s="70"/>
      <c r="DF880" s="70"/>
      <c r="DG880" s="70"/>
      <c r="DH880" s="70"/>
      <c r="DI880" s="70"/>
      <c r="DJ880" s="70"/>
      <c r="DK880" s="70"/>
      <c r="DL880" s="70"/>
      <c r="DM880" s="70"/>
      <c r="DN880" s="70"/>
      <c r="DO880" s="70"/>
      <c r="DP880" s="70"/>
      <c r="DQ880" s="70"/>
      <c r="DR880" s="70"/>
      <c r="DS880" s="70"/>
      <c r="DT880" s="70"/>
      <c r="DU880" s="70"/>
      <c r="DV880" s="70"/>
      <c r="DW880" s="70"/>
      <c r="DX880" s="70"/>
      <c r="DY880" s="70"/>
      <c r="DZ880" s="70"/>
      <c r="EA880" s="70"/>
      <c r="EB880" s="70"/>
      <c r="EC880" s="70"/>
      <c r="ED880" s="70"/>
      <c r="EE880" s="95" t="s">
        <v>450</v>
      </c>
      <c r="EF880" s="95"/>
      <c r="EG880" s="95"/>
      <c r="EH880" s="70"/>
      <c r="EI880" s="216"/>
      <c r="EJ880" s="70"/>
      <c r="EK880" s="70"/>
      <c r="EL880" s="70"/>
      <c r="EM880" s="70"/>
      <c r="EN880" s="70"/>
      <c r="EO880" s="70"/>
      <c r="EP880" s="70"/>
      <c r="EQ880" s="70"/>
      <c r="ER880" s="70"/>
      <c r="ES880" s="70"/>
      <c r="ET880" s="70"/>
      <c r="EU880" s="70"/>
      <c r="EV880" s="70"/>
      <c r="EW880" s="70"/>
      <c r="EX880" s="70"/>
      <c r="EY880" s="70"/>
      <c r="EZ880" s="70"/>
      <c r="FA880" s="70"/>
      <c r="FB880" s="70"/>
      <c r="FC880" s="70"/>
      <c r="FD880" s="70"/>
      <c r="FE880" s="70"/>
      <c r="FF880" s="70"/>
      <c r="FG880" s="70"/>
      <c r="FH880" s="70"/>
      <c r="FI880" s="70"/>
      <c r="FJ880" s="70"/>
      <c r="FK880" s="70"/>
      <c r="FL880" s="70"/>
      <c r="FM880" s="70"/>
      <c r="FN880" s="70"/>
      <c r="FO880" s="70"/>
      <c r="FP880" s="70"/>
      <c r="FQ880" s="70"/>
      <c r="FR880" s="70"/>
      <c r="FS880" s="70"/>
      <c r="FT880" s="70"/>
      <c r="FU880" s="70"/>
      <c r="FV880" s="70"/>
      <c r="FW880" s="70"/>
      <c r="FX880" s="70"/>
      <c r="FY880" s="70"/>
      <c r="FZ880" s="70"/>
      <c r="GA880" s="70"/>
      <c r="GB880" s="70"/>
      <c r="GC880" s="70"/>
      <c r="GD880" s="70"/>
      <c r="GE880" s="70"/>
      <c r="GF880" s="70"/>
      <c r="GG880" s="70"/>
      <c r="GH880" s="70"/>
      <c r="GI880" s="70"/>
      <c r="GJ880" s="70"/>
      <c r="GK880" s="70"/>
      <c r="GL880" s="70"/>
      <c r="GM880" s="70"/>
      <c r="GN880" s="70"/>
      <c r="GO880" s="70"/>
      <c r="GP880" s="70"/>
      <c r="GQ880" s="70"/>
      <c r="GR880" s="70"/>
      <c r="GS880" s="70"/>
      <c r="GT880" s="70"/>
      <c r="GU880" s="70"/>
      <c r="GV880" s="70"/>
      <c r="GW880" s="70"/>
      <c r="GX880" s="70"/>
      <c r="GY880" s="70"/>
      <c r="GZ880" s="70"/>
      <c r="HA880" s="70"/>
      <c r="HB880" s="70"/>
      <c r="HC880" s="70"/>
      <c r="HD880" s="70"/>
      <c r="HE880" s="70"/>
      <c r="HF880" s="70"/>
      <c r="HG880" s="70"/>
      <c r="HH880" s="70"/>
      <c r="HI880" s="70"/>
      <c r="HJ880" s="70"/>
      <c r="HK880" s="70"/>
      <c r="HL880" s="70"/>
      <c r="HM880" s="70"/>
      <c r="HN880" s="70"/>
      <c r="HO880" s="70"/>
      <c r="HP880" s="70"/>
      <c r="HQ880" s="70"/>
      <c r="HR880" s="70"/>
      <c r="HS880" s="70"/>
      <c r="HT880" s="70"/>
      <c r="HU880" s="70"/>
      <c r="HV880" s="70"/>
      <c r="HW880" s="70"/>
      <c r="HX880" s="70"/>
      <c r="HY880" s="70"/>
      <c r="HZ880" s="70"/>
      <c r="IA880" s="70"/>
      <c r="IB880" s="70"/>
      <c r="IC880" s="70"/>
      <c r="ID880" s="70"/>
      <c r="IE880" s="70"/>
      <c r="IF880" s="70"/>
      <c r="IG880" s="70"/>
      <c r="IH880" s="70"/>
      <c r="II880" s="70"/>
      <c r="IJ880" s="70"/>
      <c r="IK880" s="70"/>
      <c r="IL880" s="70"/>
      <c r="IM880" s="70"/>
      <c r="IN880" s="70"/>
      <c r="IO880" s="70"/>
      <c r="IP880" s="70"/>
      <c r="IQ880" s="70"/>
    </row>
    <row r="881" spans="18:251" ht="16.5" hidden="1" customHeight="1">
      <c r="R881" s="95" t="s">
        <v>450</v>
      </c>
      <c r="S881" s="95"/>
      <c r="T881" s="95"/>
      <c r="U881" s="70"/>
      <c r="V881" s="214"/>
      <c r="W881" s="70"/>
      <c r="X881" s="70"/>
      <c r="Y881" s="70"/>
      <c r="Z881" s="70"/>
      <c r="AA881" s="70"/>
      <c r="AB881" s="70"/>
      <c r="AC881" s="70"/>
      <c r="AD881" s="70"/>
      <c r="AE881" s="70"/>
      <c r="AF881" s="70"/>
      <c r="AG881" s="70"/>
      <c r="AH881" s="70"/>
      <c r="AI881" s="70"/>
      <c r="AJ881" s="70"/>
      <c r="AK881" s="70"/>
      <c r="AL881" s="70"/>
      <c r="AM881" s="70"/>
      <c r="AN881" s="70"/>
      <c r="AO881" s="70"/>
      <c r="AP881" s="70"/>
      <c r="AQ881" s="70"/>
      <c r="AR881" s="70"/>
      <c r="AS881" s="70"/>
      <c r="AT881" s="70"/>
      <c r="AU881" s="70"/>
      <c r="AV881" s="70"/>
      <c r="AW881" s="70"/>
      <c r="AX881" s="70"/>
      <c r="AY881" s="70"/>
      <c r="AZ881" s="70"/>
      <c r="BA881" s="70"/>
      <c r="BB881" s="70"/>
      <c r="BC881" s="70"/>
      <c r="BD881" s="70"/>
      <c r="BE881" s="70"/>
      <c r="BF881" s="70"/>
      <c r="BG881" s="70"/>
      <c r="BH881" s="70"/>
      <c r="BI881" s="70"/>
      <c r="BJ881" s="70"/>
      <c r="BK881" s="70"/>
      <c r="BL881" s="70"/>
      <c r="BM881" s="70"/>
      <c r="BN881" s="70"/>
      <c r="BO881" s="70"/>
      <c r="BP881" s="70"/>
      <c r="BQ881" s="70"/>
      <c r="BR881" s="70"/>
      <c r="BS881" s="70"/>
      <c r="BT881" s="70"/>
      <c r="BU881" s="70"/>
      <c r="BV881" s="70"/>
      <c r="BW881" s="70"/>
      <c r="BX881" s="70"/>
      <c r="BY881" s="70"/>
      <c r="BZ881" s="70"/>
      <c r="CA881" s="70"/>
      <c r="CB881" s="70"/>
      <c r="CC881" s="70"/>
      <c r="CD881" s="70"/>
      <c r="CE881" s="70"/>
      <c r="CF881" s="70"/>
      <c r="CG881" s="70"/>
      <c r="CH881" s="70"/>
      <c r="CI881" s="70"/>
      <c r="CJ881" s="70"/>
      <c r="CK881" s="70"/>
      <c r="CL881" s="70"/>
      <c r="CM881" s="70"/>
      <c r="CN881" s="70"/>
      <c r="CO881" s="70"/>
      <c r="CP881" s="70"/>
      <c r="CQ881" s="70"/>
      <c r="CR881" s="70"/>
      <c r="CS881" s="70"/>
      <c r="CT881" s="70"/>
      <c r="CU881" s="70"/>
      <c r="CV881" s="70"/>
      <c r="CW881" s="70"/>
      <c r="CX881" s="70"/>
      <c r="CY881" s="70"/>
      <c r="CZ881" s="70"/>
      <c r="DA881" s="70"/>
      <c r="DB881" s="70"/>
      <c r="DC881" s="70"/>
      <c r="DD881" s="70"/>
      <c r="DE881" s="70"/>
      <c r="DF881" s="70"/>
      <c r="DG881" s="70"/>
      <c r="DH881" s="70"/>
      <c r="DI881" s="70"/>
      <c r="DJ881" s="70"/>
      <c r="DK881" s="70"/>
      <c r="DL881" s="70"/>
      <c r="DM881" s="70"/>
      <c r="DN881" s="70"/>
      <c r="DO881" s="70"/>
      <c r="DP881" s="70"/>
      <c r="DQ881" s="70"/>
      <c r="DR881" s="70"/>
      <c r="DS881" s="70"/>
      <c r="DT881" s="70"/>
      <c r="DU881" s="70"/>
      <c r="DV881" s="70"/>
      <c r="DW881" s="70"/>
      <c r="DX881" s="70"/>
      <c r="DY881" s="70"/>
      <c r="DZ881" s="70"/>
      <c r="EA881" s="70"/>
      <c r="EB881" s="70"/>
      <c r="EC881" s="70"/>
      <c r="ED881" s="70"/>
      <c r="EE881" s="95" t="s">
        <v>450</v>
      </c>
      <c r="EF881" s="95"/>
      <c r="EG881" s="95"/>
      <c r="EH881" s="70"/>
      <c r="EI881" s="216"/>
      <c r="EJ881" s="70"/>
      <c r="EK881" s="70"/>
      <c r="EL881" s="70"/>
      <c r="EM881" s="70"/>
      <c r="EN881" s="70"/>
      <c r="EO881" s="70"/>
      <c r="EP881" s="70"/>
      <c r="EQ881" s="70"/>
      <c r="ER881" s="70"/>
      <c r="ES881" s="70"/>
      <c r="ET881" s="70"/>
      <c r="EU881" s="70"/>
      <c r="EV881" s="70"/>
      <c r="EW881" s="70"/>
      <c r="EX881" s="70"/>
      <c r="EY881" s="70"/>
      <c r="EZ881" s="70"/>
      <c r="FA881" s="70"/>
      <c r="FB881" s="70"/>
      <c r="FC881" s="70"/>
      <c r="FD881" s="70"/>
      <c r="FE881" s="70"/>
      <c r="FF881" s="70"/>
      <c r="FG881" s="70"/>
      <c r="FH881" s="70"/>
      <c r="FI881" s="70"/>
      <c r="FJ881" s="70"/>
      <c r="FK881" s="70"/>
      <c r="FL881" s="70"/>
      <c r="FM881" s="70"/>
      <c r="FN881" s="70"/>
      <c r="FO881" s="70"/>
      <c r="FP881" s="70"/>
      <c r="FQ881" s="70"/>
      <c r="FR881" s="70"/>
      <c r="FS881" s="70"/>
      <c r="FT881" s="70"/>
      <c r="FU881" s="70"/>
      <c r="FV881" s="70"/>
      <c r="FW881" s="70"/>
      <c r="FX881" s="70"/>
      <c r="FY881" s="70"/>
      <c r="FZ881" s="70"/>
      <c r="GA881" s="70"/>
      <c r="GB881" s="70"/>
      <c r="GC881" s="70"/>
      <c r="GD881" s="70"/>
      <c r="GE881" s="70"/>
      <c r="GF881" s="70"/>
      <c r="GG881" s="70"/>
      <c r="GH881" s="70"/>
      <c r="GI881" s="70"/>
      <c r="GJ881" s="70"/>
      <c r="GK881" s="70"/>
      <c r="GL881" s="70"/>
      <c r="GM881" s="70"/>
      <c r="GN881" s="70"/>
      <c r="GO881" s="70"/>
      <c r="GP881" s="70"/>
      <c r="GQ881" s="70"/>
      <c r="GR881" s="70"/>
      <c r="GS881" s="70"/>
      <c r="GT881" s="70"/>
      <c r="GU881" s="70"/>
      <c r="GV881" s="70"/>
      <c r="GW881" s="70"/>
      <c r="GX881" s="70"/>
      <c r="GY881" s="70"/>
      <c r="GZ881" s="70"/>
      <c r="HA881" s="70"/>
      <c r="HB881" s="70"/>
      <c r="HC881" s="70"/>
      <c r="HD881" s="70"/>
      <c r="HE881" s="70"/>
      <c r="HF881" s="70"/>
      <c r="HG881" s="70"/>
      <c r="HH881" s="70"/>
      <c r="HI881" s="70"/>
      <c r="HJ881" s="70"/>
      <c r="HK881" s="70"/>
      <c r="HL881" s="70"/>
      <c r="HM881" s="70"/>
      <c r="HN881" s="70"/>
      <c r="HO881" s="70"/>
      <c r="HP881" s="70"/>
      <c r="HQ881" s="70"/>
      <c r="HR881" s="70"/>
      <c r="HS881" s="70"/>
      <c r="HT881" s="70"/>
      <c r="HU881" s="70"/>
      <c r="HV881" s="70"/>
      <c r="HW881" s="70"/>
      <c r="HX881" s="70"/>
      <c r="HY881" s="70"/>
      <c r="HZ881" s="70"/>
      <c r="IA881" s="70"/>
      <c r="IB881" s="70"/>
      <c r="IC881" s="70"/>
      <c r="ID881" s="70"/>
      <c r="IE881" s="70"/>
      <c r="IF881" s="70"/>
      <c r="IG881" s="70"/>
      <c r="IH881" s="70"/>
      <c r="II881" s="70"/>
      <c r="IJ881" s="70"/>
      <c r="IK881" s="70"/>
      <c r="IL881" s="70"/>
      <c r="IM881" s="70"/>
      <c r="IN881" s="70"/>
      <c r="IO881" s="70"/>
      <c r="IP881" s="70"/>
      <c r="IQ881" s="70"/>
    </row>
    <row r="882" spans="18:251" ht="16.5" hidden="1" customHeight="1">
      <c r="R882" s="95" t="s">
        <v>450</v>
      </c>
      <c r="S882" s="95"/>
      <c r="T882" s="95"/>
      <c r="U882" s="70"/>
      <c r="V882" s="214"/>
      <c r="W882" s="70"/>
      <c r="X882" s="70"/>
      <c r="Y882" s="70"/>
      <c r="Z882" s="70"/>
      <c r="AA882" s="70"/>
      <c r="AB882" s="70"/>
      <c r="AC882" s="70"/>
      <c r="AD882" s="70"/>
      <c r="AE882" s="70"/>
      <c r="AF882" s="70"/>
      <c r="AG882" s="70"/>
      <c r="AH882" s="70"/>
      <c r="AI882" s="70"/>
      <c r="AJ882" s="70"/>
      <c r="AK882" s="70"/>
      <c r="AL882" s="70"/>
      <c r="AM882" s="70"/>
      <c r="AN882" s="70"/>
      <c r="AO882" s="70"/>
      <c r="AP882" s="70"/>
      <c r="AQ882" s="70"/>
      <c r="AR882" s="70"/>
      <c r="AS882" s="70"/>
      <c r="AT882" s="70"/>
      <c r="AU882" s="70"/>
      <c r="AV882" s="70"/>
      <c r="AW882" s="70"/>
      <c r="AX882" s="70"/>
      <c r="AY882" s="70"/>
      <c r="AZ882" s="70"/>
      <c r="BA882" s="70"/>
      <c r="BB882" s="70"/>
      <c r="BC882" s="70"/>
      <c r="BD882" s="70"/>
      <c r="BE882" s="70"/>
      <c r="BF882" s="70"/>
      <c r="BG882" s="70"/>
      <c r="BH882" s="70"/>
      <c r="BI882" s="70"/>
      <c r="BJ882" s="70"/>
      <c r="BK882" s="70"/>
      <c r="BL882" s="70"/>
      <c r="BM882" s="70"/>
      <c r="BN882" s="70"/>
      <c r="BO882" s="70"/>
      <c r="BP882" s="70"/>
      <c r="BQ882" s="70"/>
      <c r="BR882" s="70"/>
      <c r="BS882" s="70"/>
      <c r="BT882" s="70"/>
      <c r="BU882" s="70"/>
      <c r="BV882" s="70"/>
      <c r="BW882" s="70"/>
      <c r="BX882" s="70"/>
      <c r="BY882" s="70"/>
      <c r="BZ882" s="70"/>
      <c r="CA882" s="70"/>
      <c r="CB882" s="70"/>
      <c r="CC882" s="70"/>
      <c r="CD882" s="70"/>
      <c r="CE882" s="70"/>
      <c r="CF882" s="70"/>
      <c r="CG882" s="70"/>
      <c r="CH882" s="70"/>
      <c r="CI882" s="70"/>
      <c r="CJ882" s="70"/>
      <c r="CK882" s="70"/>
      <c r="CL882" s="70"/>
      <c r="CM882" s="70"/>
      <c r="CN882" s="70"/>
      <c r="CO882" s="70"/>
      <c r="CP882" s="70"/>
      <c r="CQ882" s="70"/>
      <c r="CR882" s="70"/>
      <c r="CS882" s="70"/>
      <c r="CT882" s="70"/>
      <c r="CU882" s="70"/>
      <c r="CV882" s="70"/>
      <c r="CW882" s="70"/>
      <c r="CX882" s="70"/>
      <c r="CY882" s="70"/>
      <c r="CZ882" s="70"/>
      <c r="DA882" s="70"/>
      <c r="DB882" s="70"/>
      <c r="DC882" s="70"/>
      <c r="DD882" s="70"/>
      <c r="DE882" s="70"/>
      <c r="DF882" s="70"/>
      <c r="DG882" s="70"/>
      <c r="DH882" s="70"/>
      <c r="DI882" s="70"/>
      <c r="DJ882" s="70"/>
      <c r="DK882" s="70"/>
      <c r="DL882" s="70"/>
      <c r="DM882" s="70"/>
      <c r="DN882" s="70"/>
      <c r="DO882" s="70"/>
      <c r="DP882" s="70"/>
      <c r="DQ882" s="70"/>
      <c r="DR882" s="70"/>
      <c r="DS882" s="70"/>
      <c r="DT882" s="70"/>
      <c r="DU882" s="70"/>
      <c r="DV882" s="70"/>
      <c r="DW882" s="70"/>
      <c r="DX882" s="70"/>
      <c r="DY882" s="70"/>
      <c r="DZ882" s="70"/>
      <c r="EA882" s="70"/>
      <c r="EB882" s="70"/>
      <c r="EC882" s="70"/>
      <c r="ED882" s="70"/>
      <c r="EE882" s="95" t="s">
        <v>450</v>
      </c>
      <c r="EF882" s="95"/>
      <c r="EG882" s="95"/>
      <c r="EH882" s="70"/>
      <c r="EI882" s="216"/>
      <c r="EJ882" s="70"/>
      <c r="EK882" s="70"/>
      <c r="EL882" s="70"/>
      <c r="EM882" s="70"/>
      <c r="EN882" s="70"/>
      <c r="EO882" s="70"/>
      <c r="EP882" s="70"/>
      <c r="EQ882" s="70"/>
      <c r="ER882" s="70"/>
      <c r="ES882" s="70"/>
      <c r="ET882" s="70"/>
      <c r="EU882" s="70"/>
      <c r="EV882" s="70"/>
      <c r="EW882" s="70"/>
      <c r="EX882" s="70"/>
      <c r="EY882" s="70"/>
      <c r="EZ882" s="70"/>
      <c r="FA882" s="70"/>
      <c r="FB882" s="70"/>
      <c r="FC882" s="70"/>
      <c r="FD882" s="70"/>
      <c r="FE882" s="70"/>
      <c r="FF882" s="70"/>
      <c r="FG882" s="70"/>
      <c r="FH882" s="70"/>
      <c r="FI882" s="70"/>
      <c r="FJ882" s="70"/>
      <c r="FK882" s="70"/>
      <c r="FL882" s="70"/>
      <c r="FM882" s="70"/>
      <c r="FN882" s="70"/>
      <c r="FO882" s="70"/>
      <c r="FP882" s="70"/>
      <c r="FQ882" s="70"/>
      <c r="FR882" s="70"/>
      <c r="FS882" s="70"/>
      <c r="FT882" s="70"/>
      <c r="FU882" s="70"/>
      <c r="FV882" s="70"/>
      <c r="FW882" s="70"/>
      <c r="FX882" s="70"/>
      <c r="FY882" s="70"/>
      <c r="FZ882" s="70"/>
      <c r="GA882" s="70"/>
      <c r="GB882" s="70"/>
      <c r="GC882" s="70"/>
      <c r="GD882" s="70"/>
      <c r="GE882" s="70"/>
      <c r="GF882" s="70"/>
      <c r="GG882" s="70"/>
      <c r="GH882" s="70"/>
      <c r="GI882" s="70"/>
      <c r="GJ882" s="70"/>
      <c r="GK882" s="70"/>
      <c r="GL882" s="70"/>
      <c r="GM882" s="70"/>
      <c r="GN882" s="70"/>
      <c r="GO882" s="70"/>
      <c r="GP882" s="70"/>
      <c r="GQ882" s="70"/>
      <c r="GR882" s="70"/>
      <c r="GS882" s="70"/>
      <c r="GT882" s="70"/>
      <c r="GU882" s="70"/>
      <c r="GV882" s="70"/>
      <c r="GW882" s="70"/>
      <c r="GX882" s="70"/>
      <c r="GY882" s="70"/>
      <c r="GZ882" s="70"/>
      <c r="HA882" s="70"/>
      <c r="HB882" s="70"/>
      <c r="HC882" s="70"/>
      <c r="HD882" s="70"/>
      <c r="HE882" s="70"/>
      <c r="HF882" s="70"/>
      <c r="HG882" s="70"/>
      <c r="HH882" s="70"/>
      <c r="HI882" s="70"/>
      <c r="HJ882" s="70"/>
      <c r="HK882" s="70"/>
      <c r="HL882" s="70"/>
      <c r="HM882" s="70"/>
      <c r="HN882" s="70"/>
      <c r="HO882" s="70"/>
      <c r="HP882" s="70"/>
      <c r="HQ882" s="70"/>
      <c r="HR882" s="70"/>
      <c r="HS882" s="70"/>
      <c r="HT882" s="70"/>
      <c r="HU882" s="70"/>
      <c r="HV882" s="70"/>
      <c r="HW882" s="70"/>
      <c r="HX882" s="70"/>
      <c r="HY882" s="70"/>
      <c r="HZ882" s="70"/>
      <c r="IA882" s="70"/>
      <c r="IB882" s="70"/>
      <c r="IC882" s="70"/>
      <c r="ID882" s="70"/>
      <c r="IE882" s="70"/>
      <c r="IF882" s="70"/>
      <c r="IG882" s="70"/>
      <c r="IH882" s="70"/>
      <c r="II882" s="70"/>
      <c r="IJ882" s="70"/>
      <c r="IK882" s="70"/>
      <c r="IL882" s="70"/>
      <c r="IM882" s="70"/>
      <c r="IN882" s="70"/>
      <c r="IO882" s="70"/>
      <c r="IP882" s="70"/>
      <c r="IQ882" s="70"/>
    </row>
    <row r="883" spans="18:251" ht="16.5" hidden="1" customHeight="1">
      <c r="R883" s="95" t="s">
        <v>450</v>
      </c>
      <c r="S883" s="95"/>
      <c r="T883" s="95"/>
      <c r="U883" s="70"/>
      <c r="V883" s="214"/>
      <c r="W883" s="70"/>
      <c r="X883" s="70"/>
      <c r="Y883" s="70"/>
      <c r="Z883" s="70"/>
      <c r="AA883" s="70"/>
      <c r="AB883" s="70"/>
      <c r="AC883" s="70"/>
      <c r="AD883" s="70"/>
      <c r="AE883" s="70"/>
      <c r="AF883" s="70"/>
      <c r="AG883" s="70"/>
      <c r="AH883" s="70"/>
      <c r="AI883" s="70"/>
      <c r="AJ883" s="70"/>
      <c r="AK883" s="70"/>
      <c r="AL883" s="70"/>
      <c r="AM883" s="70"/>
      <c r="AN883" s="70"/>
      <c r="AO883" s="70"/>
      <c r="AP883" s="70"/>
      <c r="AQ883" s="70"/>
      <c r="AR883" s="70"/>
      <c r="AS883" s="70"/>
      <c r="AT883" s="70"/>
      <c r="AU883" s="70"/>
      <c r="AV883" s="70"/>
      <c r="AW883" s="70"/>
      <c r="AX883" s="70"/>
      <c r="AY883" s="70"/>
      <c r="AZ883" s="70"/>
      <c r="BA883" s="70"/>
      <c r="BB883" s="70"/>
      <c r="BC883" s="70"/>
      <c r="BD883" s="70"/>
      <c r="BE883" s="70"/>
      <c r="BF883" s="70"/>
      <c r="BG883" s="70"/>
      <c r="BH883" s="70"/>
      <c r="BI883" s="70"/>
      <c r="BJ883" s="70"/>
      <c r="BK883" s="70"/>
      <c r="BL883" s="70"/>
      <c r="BM883" s="70"/>
      <c r="BN883" s="70"/>
      <c r="BO883" s="70"/>
      <c r="BP883" s="70"/>
      <c r="BQ883" s="70"/>
      <c r="BR883" s="70"/>
      <c r="BS883" s="70"/>
      <c r="BT883" s="70"/>
      <c r="BU883" s="70"/>
      <c r="BV883" s="70"/>
      <c r="BW883" s="70"/>
      <c r="BX883" s="70"/>
      <c r="BY883" s="70"/>
      <c r="BZ883" s="70"/>
      <c r="CA883" s="70"/>
      <c r="CB883" s="70"/>
      <c r="CC883" s="70"/>
      <c r="CD883" s="70"/>
      <c r="CE883" s="70"/>
      <c r="CF883" s="70"/>
      <c r="CG883" s="70"/>
      <c r="CH883" s="70"/>
      <c r="CI883" s="70"/>
      <c r="CJ883" s="70"/>
      <c r="CK883" s="70"/>
      <c r="CL883" s="70"/>
      <c r="CM883" s="70"/>
      <c r="CN883" s="70"/>
      <c r="CO883" s="70"/>
      <c r="CP883" s="70"/>
      <c r="CQ883" s="70"/>
      <c r="CR883" s="70"/>
      <c r="CS883" s="70"/>
      <c r="CT883" s="70"/>
      <c r="CU883" s="70"/>
      <c r="CV883" s="70"/>
      <c r="CW883" s="70"/>
      <c r="CX883" s="70"/>
      <c r="CY883" s="70"/>
      <c r="CZ883" s="70"/>
      <c r="DA883" s="70"/>
      <c r="DB883" s="70"/>
      <c r="DC883" s="70"/>
      <c r="DD883" s="70"/>
      <c r="DE883" s="70"/>
      <c r="DF883" s="70"/>
      <c r="DG883" s="70"/>
      <c r="DH883" s="70"/>
      <c r="DI883" s="70"/>
      <c r="DJ883" s="70"/>
      <c r="DK883" s="70"/>
      <c r="DL883" s="70"/>
      <c r="DM883" s="70"/>
      <c r="DN883" s="70"/>
      <c r="DO883" s="70"/>
      <c r="DP883" s="70"/>
      <c r="DQ883" s="70"/>
      <c r="DR883" s="70"/>
      <c r="DS883" s="70"/>
      <c r="DT883" s="70"/>
      <c r="DU883" s="70"/>
      <c r="DV883" s="70"/>
      <c r="DW883" s="70"/>
      <c r="DX883" s="70"/>
      <c r="DY883" s="70"/>
      <c r="DZ883" s="70"/>
      <c r="EA883" s="70"/>
      <c r="EB883" s="70"/>
      <c r="EC883" s="70"/>
      <c r="ED883" s="70"/>
      <c r="EE883" s="95" t="s">
        <v>450</v>
      </c>
      <c r="EF883" s="95"/>
      <c r="EG883" s="95"/>
      <c r="EH883" s="70"/>
      <c r="EI883" s="216"/>
      <c r="EJ883" s="70"/>
      <c r="EK883" s="70"/>
      <c r="EL883" s="70"/>
      <c r="EM883" s="70"/>
      <c r="EN883" s="70"/>
      <c r="EO883" s="70"/>
      <c r="EP883" s="70"/>
      <c r="EQ883" s="70"/>
      <c r="ER883" s="70"/>
      <c r="ES883" s="70"/>
      <c r="ET883" s="70"/>
      <c r="EU883" s="70"/>
      <c r="EV883" s="70"/>
      <c r="EW883" s="70"/>
      <c r="EX883" s="70"/>
      <c r="EY883" s="70"/>
      <c r="EZ883" s="70"/>
      <c r="FA883" s="70"/>
      <c r="FB883" s="70"/>
      <c r="FC883" s="70"/>
      <c r="FD883" s="70"/>
      <c r="FE883" s="70"/>
      <c r="FF883" s="70"/>
      <c r="FG883" s="70"/>
      <c r="FH883" s="70"/>
      <c r="FI883" s="70"/>
      <c r="FJ883" s="70"/>
      <c r="FK883" s="70"/>
      <c r="FL883" s="70"/>
      <c r="FM883" s="70"/>
      <c r="FN883" s="70"/>
      <c r="FO883" s="70"/>
      <c r="FP883" s="70"/>
      <c r="FQ883" s="70"/>
      <c r="FR883" s="70"/>
      <c r="FS883" s="70"/>
      <c r="FT883" s="70"/>
      <c r="FU883" s="70"/>
      <c r="FV883" s="70"/>
      <c r="FW883" s="70"/>
      <c r="FX883" s="70"/>
      <c r="FY883" s="70"/>
      <c r="FZ883" s="70"/>
      <c r="GA883" s="70"/>
      <c r="GB883" s="70"/>
      <c r="GC883" s="70"/>
      <c r="GD883" s="70"/>
      <c r="GE883" s="70"/>
      <c r="GF883" s="70"/>
      <c r="GG883" s="70"/>
      <c r="GH883" s="70"/>
      <c r="GI883" s="70"/>
      <c r="GJ883" s="70"/>
      <c r="GK883" s="70"/>
      <c r="GL883" s="70"/>
      <c r="GM883" s="70"/>
      <c r="GN883" s="70"/>
      <c r="GO883" s="70"/>
      <c r="GP883" s="70"/>
      <c r="GQ883" s="70"/>
      <c r="GR883" s="70"/>
      <c r="GS883" s="70"/>
      <c r="GT883" s="70"/>
      <c r="GU883" s="70"/>
      <c r="GV883" s="70"/>
      <c r="GW883" s="70"/>
      <c r="GX883" s="70"/>
      <c r="GY883" s="70"/>
      <c r="GZ883" s="70"/>
      <c r="HA883" s="70"/>
      <c r="HB883" s="70"/>
      <c r="HC883" s="70"/>
      <c r="HD883" s="70"/>
      <c r="HE883" s="70"/>
      <c r="HF883" s="70"/>
      <c r="HG883" s="70"/>
      <c r="HH883" s="70"/>
      <c r="HI883" s="70"/>
      <c r="HJ883" s="70"/>
      <c r="HK883" s="70"/>
      <c r="HL883" s="70"/>
      <c r="HM883" s="70"/>
      <c r="HN883" s="70"/>
      <c r="HO883" s="70"/>
      <c r="HP883" s="70"/>
      <c r="HQ883" s="70"/>
      <c r="HR883" s="70"/>
      <c r="HS883" s="70"/>
      <c r="HT883" s="70"/>
      <c r="HU883" s="70"/>
      <c r="HV883" s="70"/>
      <c r="HW883" s="70"/>
      <c r="HX883" s="70"/>
      <c r="HY883" s="70"/>
      <c r="HZ883" s="70"/>
      <c r="IA883" s="70"/>
      <c r="IB883" s="70"/>
      <c r="IC883" s="70"/>
      <c r="ID883" s="70"/>
      <c r="IE883" s="70"/>
      <c r="IF883" s="70"/>
      <c r="IG883" s="70"/>
      <c r="IH883" s="70"/>
      <c r="II883" s="70"/>
      <c r="IJ883" s="70"/>
      <c r="IK883" s="70"/>
      <c r="IL883" s="70"/>
      <c r="IM883" s="70"/>
      <c r="IN883" s="70"/>
      <c r="IO883" s="70"/>
      <c r="IP883" s="70"/>
      <c r="IQ883" s="70"/>
    </row>
    <row r="884" spans="18:251" ht="16.5" hidden="1" customHeight="1">
      <c r="R884" s="95" t="s">
        <v>450</v>
      </c>
      <c r="S884" s="95"/>
      <c r="T884" s="95"/>
      <c r="U884" s="70"/>
      <c r="V884" s="214"/>
      <c r="W884" s="70"/>
      <c r="X884" s="70"/>
      <c r="Y884" s="70"/>
      <c r="Z884" s="70"/>
      <c r="AA884" s="70"/>
      <c r="AB884" s="70"/>
      <c r="AC884" s="70"/>
      <c r="AD884" s="70"/>
      <c r="AE884" s="70"/>
      <c r="AF884" s="70"/>
      <c r="AG884" s="70"/>
      <c r="AH884" s="70"/>
      <c r="AI884" s="70"/>
      <c r="AJ884" s="70"/>
      <c r="AK884" s="70"/>
      <c r="AL884" s="70"/>
      <c r="AM884" s="70"/>
      <c r="AN884" s="70"/>
      <c r="AO884" s="70"/>
      <c r="AP884" s="70"/>
      <c r="AQ884" s="70"/>
      <c r="AR884" s="70"/>
      <c r="AS884" s="70"/>
      <c r="AT884" s="70"/>
      <c r="AU884" s="70"/>
      <c r="AV884" s="70"/>
      <c r="AW884" s="70"/>
      <c r="AX884" s="70"/>
      <c r="AY884" s="70"/>
      <c r="AZ884" s="70"/>
      <c r="BA884" s="70"/>
      <c r="BB884" s="70"/>
      <c r="BC884" s="70"/>
      <c r="BD884" s="70"/>
      <c r="BE884" s="70"/>
      <c r="BF884" s="70"/>
      <c r="BG884" s="70"/>
      <c r="BH884" s="70"/>
      <c r="BI884" s="70"/>
      <c r="BJ884" s="70"/>
      <c r="BK884" s="70"/>
      <c r="BL884" s="70"/>
      <c r="BM884" s="70"/>
      <c r="BN884" s="70"/>
      <c r="BO884" s="70"/>
      <c r="BP884" s="70"/>
      <c r="BQ884" s="70"/>
      <c r="BR884" s="70"/>
      <c r="BS884" s="70"/>
      <c r="BT884" s="70"/>
      <c r="BU884" s="70"/>
      <c r="BV884" s="70"/>
      <c r="BW884" s="70"/>
      <c r="BX884" s="70"/>
      <c r="BY884" s="70"/>
      <c r="BZ884" s="70"/>
      <c r="CA884" s="70"/>
      <c r="CB884" s="70"/>
      <c r="CC884" s="70"/>
      <c r="CD884" s="70"/>
      <c r="CE884" s="70"/>
      <c r="CF884" s="70"/>
      <c r="CG884" s="70"/>
      <c r="CH884" s="70"/>
      <c r="CI884" s="70"/>
      <c r="CJ884" s="70"/>
      <c r="CK884" s="70"/>
      <c r="CL884" s="70"/>
      <c r="CM884" s="70"/>
      <c r="CN884" s="70"/>
      <c r="CO884" s="70"/>
      <c r="CP884" s="70"/>
      <c r="CQ884" s="70"/>
      <c r="CR884" s="70"/>
      <c r="CS884" s="70"/>
      <c r="CT884" s="70"/>
      <c r="CU884" s="70"/>
      <c r="CV884" s="70"/>
      <c r="CW884" s="70"/>
      <c r="CX884" s="70"/>
      <c r="CY884" s="70"/>
      <c r="CZ884" s="70"/>
      <c r="DA884" s="70"/>
      <c r="DB884" s="70"/>
      <c r="DC884" s="70"/>
      <c r="DD884" s="70"/>
      <c r="DE884" s="70"/>
      <c r="DF884" s="70"/>
      <c r="DG884" s="70"/>
      <c r="DH884" s="70"/>
      <c r="DI884" s="70"/>
      <c r="DJ884" s="70"/>
      <c r="DK884" s="70"/>
      <c r="DL884" s="70"/>
      <c r="DM884" s="70"/>
      <c r="DN884" s="70"/>
      <c r="DO884" s="70"/>
      <c r="DP884" s="70"/>
      <c r="DQ884" s="70"/>
      <c r="DR884" s="70"/>
      <c r="DS884" s="70"/>
      <c r="DT884" s="70"/>
      <c r="DU884" s="70"/>
      <c r="DV884" s="70"/>
      <c r="DW884" s="70"/>
      <c r="DX884" s="70"/>
      <c r="DY884" s="70"/>
      <c r="DZ884" s="70"/>
      <c r="EA884" s="70"/>
      <c r="EB884" s="70"/>
      <c r="EC884" s="70"/>
      <c r="ED884" s="70"/>
      <c r="EE884" s="95" t="s">
        <v>450</v>
      </c>
      <c r="EF884" s="95"/>
      <c r="EG884" s="95"/>
      <c r="EH884" s="70"/>
      <c r="EI884" s="216"/>
      <c r="EJ884" s="70"/>
      <c r="EK884" s="70"/>
      <c r="EL884" s="70"/>
      <c r="EM884" s="70"/>
      <c r="EN884" s="70"/>
      <c r="EO884" s="70"/>
      <c r="EP884" s="70"/>
      <c r="EQ884" s="70"/>
      <c r="ER884" s="70"/>
      <c r="ES884" s="70"/>
      <c r="ET884" s="70"/>
      <c r="EU884" s="70"/>
      <c r="EV884" s="70"/>
      <c r="EW884" s="70"/>
      <c r="EX884" s="70"/>
      <c r="EY884" s="70"/>
      <c r="EZ884" s="70"/>
      <c r="FA884" s="70"/>
      <c r="FB884" s="70"/>
      <c r="FC884" s="70"/>
      <c r="FD884" s="70"/>
      <c r="FE884" s="70"/>
      <c r="FF884" s="70"/>
      <c r="FG884" s="70"/>
      <c r="FH884" s="70"/>
      <c r="FI884" s="70"/>
      <c r="FJ884" s="70"/>
      <c r="FK884" s="70"/>
      <c r="FL884" s="70"/>
      <c r="FM884" s="70"/>
      <c r="FN884" s="70"/>
      <c r="FO884" s="70"/>
      <c r="FP884" s="70"/>
      <c r="FQ884" s="70"/>
      <c r="FR884" s="70"/>
      <c r="FS884" s="70"/>
      <c r="FT884" s="70"/>
      <c r="FU884" s="70"/>
      <c r="FV884" s="70"/>
      <c r="FW884" s="70"/>
      <c r="FX884" s="70"/>
      <c r="FY884" s="70"/>
      <c r="FZ884" s="70"/>
      <c r="GA884" s="70"/>
      <c r="GB884" s="70"/>
      <c r="GC884" s="70"/>
      <c r="GD884" s="70"/>
      <c r="GE884" s="70"/>
      <c r="GF884" s="70"/>
      <c r="GG884" s="70"/>
      <c r="GH884" s="70"/>
      <c r="GI884" s="70"/>
      <c r="GJ884" s="70"/>
      <c r="GK884" s="70"/>
      <c r="GL884" s="70"/>
      <c r="GM884" s="70"/>
      <c r="GN884" s="70"/>
      <c r="GO884" s="70"/>
      <c r="GP884" s="70"/>
      <c r="GQ884" s="70"/>
      <c r="GR884" s="70"/>
      <c r="GS884" s="70"/>
      <c r="GT884" s="70"/>
      <c r="GU884" s="70"/>
      <c r="GV884" s="70"/>
      <c r="GW884" s="70"/>
      <c r="GX884" s="70"/>
      <c r="GY884" s="70"/>
      <c r="GZ884" s="70"/>
      <c r="HA884" s="70"/>
      <c r="HB884" s="70"/>
      <c r="HC884" s="70"/>
      <c r="HD884" s="70"/>
      <c r="HE884" s="70"/>
      <c r="HF884" s="70"/>
      <c r="HG884" s="70"/>
      <c r="HH884" s="70"/>
      <c r="HI884" s="70"/>
      <c r="HJ884" s="70"/>
      <c r="HK884" s="70"/>
      <c r="HL884" s="70"/>
      <c r="HM884" s="70"/>
      <c r="HN884" s="70"/>
      <c r="HO884" s="70"/>
      <c r="HP884" s="70"/>
      <c r="HQ884" s="70"/>
      <c r="HR884" s="70"/>
      <c r="HS884" s="70"/>
      <c r="HT884" s="70"/>
      <c r="HU884" s="70"/>
      <c r="HV884" s="70"/>
      <c r="HW884" s="70"/>
      <c r="HX884" s="70"/>
      <c r="HY884" s="70"/>
      <c r="HZ884" s="70"/>
      <c r="IA884" s="70"/>
      <c r="IB884" s="70"/>
      <c r="IC884" s="70"/>
      <c r="ID884" s="70"/>
      <c r="IE884" s="70"/>
      <c r="IF884" s="70"/>
      <c r="IG884" s="70"/>
      <c r="IH884" s="70"/>
      <c r="II884" s="70"/>
      <c r="IJ884" s="70"/>
      <c r="IK884" s="70"/>
      <c r="IL884" s="70"/>
      <c r="IM884" s="70"/>
      <c r="IN884" s="70"/>
      <c r="IO884" s="70"/>
      <c r="IP884" s="70"/>
      <c r="IQ884" s="70"/>
    </row>
    <row r="885" spans="18:251" ht="16.5" hidden="1" customHeight="1">
      <c r="R885" s="95" t="s">
        <v>450</v>
      </c>
      <c r="S885" s="95"/>
      <c r="T885" s="95"/>
      <c r="U885" s="70"/>
      <c r="V885" s="214"/>
      <c r="W885" s="70"/>
      <c r="X885" s="70"/>
      <c r="Y885" s="70"/>
      <c r="Z885" s="70"/>
      <c r="AA885" s="70"/>
      <c r="AB885" s="70"/>
      <c r="AC885" s="70"/>
      <c r="AD885" s="70"/>
      <c r="AE885" s="70"/>
      <c r="AF885" s="70"/>
      <c r="AG885" s="70"/>
      <c r="AH885" s="70"/>
      <c r="AI885" s="70"/>
      <c r="AJ885" s="70"/>
      <c r="AK885" s="70"/>
      <c r="AL885" s="70"/>
      <c r="AM885" s="70"/>
      <c r="AN885" s="70"/>
      <c r="AO885" s="70"/>
      <c r="AP885" s="70"/>
      <c r="AQ885" s="70"/>
      <c r="AR885" s="70"/>
      <c r="AS885" s="70"/>
      <c r="AT885" s="70"/>
      <c r="AU885" s="70"/>
      <c r="AV885" s="70"/>
      <c r="AW885" s="70"/>
      <c r="AX885" s="70"/>
      <c r="AY885" s="70"/>
      <c r="AZ885" s="70"/>
      <c r="BA885" s="70"/>
      <c r="BB885" s="70"/>
      <c r="BC885" s="70"/>
      <c r="BD885" s="70"/>
      <c r="BE885" s="70"/>
      <c r="BF885" s="70"/>
      <c r="BG885" s="70"/>
      <c r="BH885" s="70"/>
      <c r="BI885" s="70"/>
      <c r="BJ885" s="70"/>
      <c r="BK885" s="70"/>
      <c r="BL885" s="70"/>
      <c r="BM885" s="70"/>
      <c r="BN885" s="70"/>
      <c r="BO885" s="70"/>
      <c r="BP885" s="70"/>
      <c r="BQ885" s="70"/>
      <c r="BR885" s="70"/>
      <c r="BS885" s="70"/>
      <c r="BT885" s="70"/>
      <c r="BU885" s="70"/>
      <c r="BV885" s="70"/>
      <c r="BW885" s="70"/>
      <c r="BX885" s="70"/>
      <c r="BY885" s="70"/>
      <c r="BZ885" s="70"/>
      <c r="CA885" s="70"/>
      <c r="CB885" s="70"/>
      <c r="CC885" s="70"/>
      <c r="CD885" s="70"/>
      <c r="CE885" s="70"/>
      <c r="CF885" s="70"/>
      <c r="CG885" s="70"/>
      <c r="CH885" s="70"/>
      <c r="CI885" s="70"/>
      <c r="CJ885" s="70"/>
      <c r="CK885" s="70"/>
      <c r="CL885" s="70"/>
      <c r="CM885" s="70"/>
      <c r="CN885" s="70"/>
      <c r="CO885" s="70"/>
      <c r="CP885" s="70"/>
      <c r="CQ885" s="70"/>
      <c r="CR885" s="70"/>
      <c r="CS885" s="70"/>
      <c r="CT885" s="70"/>
      <c r="CU885" s="70"/>
      <c r="CV885" s="70"/>
      <c r="CW885" s="70"/>
      <c r="CX885" s="70"/>
      <c r="CY885" s="70"/>
      <c r="CZ885" s="70"/>
      <c r="DA885" s="70"/>
      <c r="DB885" s="70"/>
      <c r="DC885" s="70"/>
      <c r="DD885" s="70"/>
      <c r="DE885" s="70"/>
      <c r="DF885" s="70"/>
      <c r="DG885" s="70"/>
      <c r="DH885" s="70"/>
      <c r="DI885" s="70"/>
      <c r="DJ885" s="70"/>
      <c r="DK885" s="70"/>
      <c r="DL885" s="70"/>
      <c r="DM885" s="70"/>
      <c r="DN885" s="70"/>
      <c r="DO885" s="70"/>
      <c r="DP885" s="70"/>
      <c r="DQ885" s="70"/>
      <c r="DR885" s="70"/>
      <c r="DS885" s="70"/>
      <c r="DT885" s="70"/>
      <c r="DU885" s="70"/>
      <c r="DV885" s="70"/>
      <c r="DW885" s="70"/>
      <c r="DX885" s="70"/>
      <c r="DY885" s="70"/>
      <c r="DZ885" s="70"/>
      <c r="EA885" s="70"/>
      <c r="EB885" s="70"/>
      <c r="EC885" s="70"/>
      <c r="ED885" s="70"/>
      <c r="EE885" s="95" t="s">
        <v>450</v>
      </c>
      <c r="EF885" s="95"/>
      <c r="EG885" s="95"/>
      <c r="EH885" s="70"/>
      <c r="EI885" s="216"/>
      <c r="EJ885" s="70"/>
      <c r="EK885" s="70"/>
      <c r="EL885" s="70"/>
      <c r="EM885" s="70"/>
      <c r="EN885" s="70"/>
      <c r="EO885" s="70"/>
      <c r="EP885" s="70"/>
      <c r="EQ885" s="70"/>
      <c r="ER885" s="70"/>
      <c r="ES885" s="70"/>
      <c r="ET885" s="70"/>
      <c r="EU885" s="70"/>
      <c r="EV885" s="70"/>
      <c r="EW885" s="70"/>
      <c r="EX885" s="70"/>
      <c r="EY885" s="70"/>
      <c r="EZ885" s="70"/>
      <c r="FA885" s="70"/>
      <c r="FB885" s="70"/>
      <c r="FC885" s="70"/>
      <c r="FD885" s="70"/>
      <c r="FE885" s="70"/>
      <c r="FF885" s="70"/>
      <c r="FG885" s="70"/>
      <c r="FH885" s="70"/>
      <c r="FI885" s="70"/>
      <c r="FJ885" s="70"/>
      <c r="FK885" s="70"/>
      <c r="FL885" s="70"/>
      <c r="FM885" s="70"/>
      <c r="FN885" s="70"/>
      <c r="FO885" s="70"/>
      <c r="FP885" s="70"/>
      <c r="FQ885" s="70"/>
      <c r="FR885" s="70"/>
      <c r="FS885" s="70"/>
      <c r="FT885" s="70"/>
      <c r="FU885" s="70"/>
      <c r="FV885" s="70"/>
      <c r="FW885" s="70"/>
      <c r="FX885" s="70"/>
      <c r="FY885" s="70"/>
      <c r="FZ885" s="70"/>
      <c r="GA885" s="70"/>
      <c r="GB885" s="70"/>
      <c r="GC885" s="70"/>
      <c r="GD885" s="70"/>
      <c r="GE885" s="70"/>
      <c r="GF885" s="70"/>
      <c r="GG885" s="70"/>
      <c r="GH885" s="70"/>
      <c r="GI885" s="70"/>
      <c r="GJ885" s="70"/>
      <c r="GK885" s="70"/>
      <c r="GL885" s="70"/>
      <c r="GM885" s="70"/>
      <c r="GN885" s="70"/>
      <c r="GO885" s="70"/>
      <c r="GP885" s="70"/>
      <c r="GQ885" s="70"/>
      <c r="GR885" s="70"/>
      <c r="GS885" s="70"/>
      <c r="GT885" s="70"/>
      <c r="GU885" s="70"/>
      <c r="GV885" s="70"/>
      <c r="GW885" s="70"/>
      <c r="GX885" s="70"/>
      <c r="GY885" s="70"/>
      <c r="GZ885" s="70"/>
      <c r="HA885" s="70"/>
      <c r="HB885" s="70"/>
      <c r="HC885" s="70"/>
      <c r="HD885" s="70"/>
      <c r="HE885" s="70"/>
      <c r="HF885" s="70"/>
      <c r="HG885" s="70"/>
      <c r="HH885" s="70"/>
      <c r="HI885" s="70"/>
      <c r="HJ885" s="70"/>
      <c r="HK885" s="70"/>
      <c r="HL885" s="70"/>
      <c r="HM885" s="70"/>
      <c r="HN885" s="70"/>
      <c r="HO885" s="70"/>
      <c r="HP885" s="70"/>
      <c r="HQ885" s="70"/>
      <c r="HR885" s="70"/>
      <c r="HS885" s="70"/>
      <c r="HT885" s="70"/>
      <c r="HU885" s="70"/>
      <c r="HV885" s="70"/>
      <c r="HW885" s="70"/>
      <c r="HX885" s="70"/>
      <c r="HY885" s="70"/>
      <c r="HZ885" s="70"/>
      <c r="IA885" s="70"/>
      <c r="IB885" s="70"/>
      <c r="IC885" s="70"/>
      <c r="ID885" s="70"/>
      <c r="IE885" s="70"/>
      <c r="IF885" s="70"/>
      <c r="IG885" s="70"/>
      <c r="IH885" s="70"/>
      <c r="II885" s="70"/>
      <c r="IJ885" s="70"/>
      <c r="IK885" s="70"/>
      <c r="IL885" s="70"/>
      <c r="IM885" s="70"/>
      <c r="IN885" s="70"/>
      <c r="IO885" s="70"/>
      <c r="IP885" s="70"/>
      <c r="IQ885" s="70"/>
    </row>
    <row r="886" spans="18:251" ht="16.5" hidden="1" customHeight="1">
      <c r="R886" s="95" t="s">
        <v>450</v>
      </c>
      <c r="S886" s="95"/>
      <c r="T886" s="95"/>
      <c r="U886" s="70"/>
      <c r="V886" s="214"/>
      <c r="W886" s="70"/>
      <c r="X886" s="70"/>
      <c r="Y886" s="70"/>
      <c r="Z886" s="70"/>
      <c r="AA886" s="70"/>
      <c r="AB886" s="70"/>
      <c r="AC886" s="70"/>
      <c r="AD886" s="70"/>
      <c r="AE886" s="70"/>
      <c r="AF886" s="70"/>
      <c r="AG886" s="70"/>
      <c r="AH886" s="70"/>
      <c r="AI886" s="70"/>
      <c r="AJ886" s="70"/>
      <c r="AK886" s="70"/>
      <c r="AL886" s="70"/>
      <c r="AM886" s="70"/>
      <c r="AN886" s="70"/>
      <c r="AO886" s="70"/>
      <c r="AP886" s="70"/>
      <c r="AQ886" s="70"/>
      <c r="AR886" s="70"/>
      <c r="AS886" s="70"/>
      <c r="AT886" s="70"/>
      <c r="AU886" s="70"/>
      <c r="AV886" s="70"/>
      <c r="AW886" s="70"/>
      <c r="AX886" s="70"/>
      <c r="AY886" s="70"/>
      <c r="AZ886" s="70"/>
      <c r="BA886" s="70"/>
      <c r="BB886" s="70"/>
      <c r="BC886" s="70"/>
      <c r="BD886" s="70"/>
      <c r="BE886" s="70"/>
      <c r="BF886" s="70"/>
      <c r="BG886" s="70"/>
      <c r="BH886" s="70"/>
      <c r="BI886" s="70"/>
      <c r="BJ886" s="70"/>
      <c r="BK886" s="70"/>
      <c r="BL886" s="70"/>
      <c r="BM886" s="70"/>
      <c r="BN886" s="70"/>
      <c r="BO886" s="70"/>
      <c r="BP886" s="70"/>
      <c r="BQ886" s="70"/>
      <c r="BR886" s="70"/>
      <c r="BS886" s="70"/>
      <c r="BT886" s="70"/>
      <c r="BU886" s="70"/>
      <c r="BV886" s="70"/>
      <c r="BW886" s="70"/>
      <c r="BX886" s="70"/>
      <c r="BY886" s="70"/>
      <c r="BZ886" s="70"/>
      <c r="CA886" s="70"/>
      <c r="CB886" s="70"/>
      <c r="CC886" s="70"/>
      <c r="CD886" s="70"/>
      <c r="CE886" s="70"/>
      <c r="CF886" s="70"/>
      <c r="CG886" s="70"/>
      <c r="CH886" s="70"/>
      <c r="CI886" s="70"/>
      <c r="CJ886" s="70"/>
      <c r="CK886" s="70"/>
      <c r="CL886" s="70"/>
      <c r="CM886" s="70"/>
      <c r="CN886" s="70"/>
      <c r="CO886" s="70"/>
      <c r="CP886" s="70"/>
      <c r="CQ886" s="70"/>
      <c r="CR886" s="70"/>
      <c r="CS886" s="70"/>
      <c r="CT886" s="70"/>
      <c r="CU886" s="70"/>
      <c r="CV886" s="70"/>
      <c r="CW886" s="70"/>
      <c r="CX886" s="70"/>
      <c r="CY886" s="70"/>
      <c r="CZ886" s="70"/>
      <c r="DA886" s="70"/>
      <c r="DB886" s="70"/>
      <c r="DC886" s="70"/>
      <c r="DD886" s="70"/>
      <c r="DE886" s="70"/>
      <c r="DF886" s="70"/>
      <c r="DG886" s="70"/>
      <c r="DH886" s="70"/>
      <c r="DI886" s="70"/>
      <c r="DJ886" s="70"/>
      <c r="DK886" s="70"/>
      <c r="DL886" s="70"/>
      <c r="DM886" s="70"/>
      <c r="DN886" s="70"/>
      <c r="DO886" s="70"/>
      <c r="DP886" s="70"/>
      <c r="DQ886" s="70"/>
      <c r="DR886" s="70"/>
      <c r="DS886" s="70"/>
      <c r="DT886" s="70"/>
      <c r="DU886" s="70"/>
      <c r="DV886" s="70"/>
      <c r="DW886" s="70"/>
      <c r="DX886" s="70"/>
      <c r="DY886" s="70"/>
      <c r="DZ886" s="70"/>
      <c r="EA886" s="70"/>
      <c r="EB886" s="70"/>
      <c r="EC886" s="70"/>
      <c r="ED886" s="70"/>
      <c r="EE886" s="95" t="s">
        <v>450</v>
      </c>
      <c r="EF886" s="95"/>
      <c r="EG886" s="95"/>
      <c r="EH886" s="70"/>
      <c r="EI886" s="216"/>
      <c r="EJ886" s="70"/>
      <c r="EK886" s="70"/>
      <c r="EL886" s="70"/>
      <c r="EM886" s="70"/>
      <c r="EN886" s="70"/>
      <c r="EO886" s="70"/>
      <c r="EP886" s="70"/>
      <c r="EQ886" s="70"/>
      <c r="ER886" s="70"/>
      <c r="ES886" s="70"/>
      <c r="ET886" s="70"/>
      <c r="EU886" s="70"/>
      <c r="EV886" s="70"/>
      <c r="EW886" s="70"/>
      <c r="EX886" s="70"/>
      <c r="EY886" s="70"/>
      <c r="EZ886" s="70"/>
      <c r="FA886" s="70"/>
      <c r="FB886" s="70"/>
      <c r="FC886" s="70"/>
      <c r="FD886" s="70"/>
      <c r="FE886" s="70"/>
      <c r="FF886" s="70"/>
      <c r="FG886" s="70"/>
      <c r="FH886" s="70"/>
      <c r="FI886" s="70"/>
      <c r="FJ886" s="70"/>
      <c r="FK886" s="70"/>
      <c r="FL886" s="70"/>
      <c r="FM886" s="70"/>
      <c r="FN886" s="70"/>
      <c r="FO886" s="70"/>
      <c r="FP886" s="70"/>
      <c r="FQ886" s="70"/>
      <c r="FR886" s="70"/>
      <c r="FS886" s="70"/>
      <c r="FT886" s="70"/>
      <c r="FU886" s="70"/>
      <c r="FV886" s="70"/>
      <c r="FW886" s="70"/>
      <c r="FX886" s="70"/>
      <c r="FY886" s="70"/>
      <c r="FZ886" s="70"/>
      <c r="GA886" s="70"/>
      <c r="GB886" s="70"/>
      <c r="GC886" s="70"/>
      <c r="GD886" s="70"/>
      <c r="GE886" s="70"/>
      <c r="GF886" s="70"/>
      <c r="GG886" s="70"/>
      <c r="GH886" s="70"/>
      <c r="GI886" s="70"/>
      <c r="GJ886" s="70"/>
      <c r="GK886" s="70"/>
      <c r="GL886" s="70"/>
      <c r="GM886" s="70"/>
      <c r="GN886" s="70"/>
      <c r="GO886" s="70"/>
      <c r="GP886" s="70"/>
      <c r="GQ886" s="70"/>
      <c r="GR886" s="70"/>
      <c r="GS886" s="70"/>
      <c r="GT886" s="70"/>
      <c r="GU886" s="70"/>
      <c r="GV886" s="70"/>
      <c r="GW886" s="70"/>
      <c r="GX886" s="70"/>
      <c r="GY886" s="70"/>
      <c r="GZ886" s="70"/>
      <c r="HA886" s="70"/>
      <c r="HB886" s="70"/>
      <c r="HC886" s="70"/>
      <c r="HD886" s="70"/>
      <c r="HE886" s="70"/>
      <c r="HF886" s="70"/>
      <c r="HG886" s="70"/>
      <c r="HH886" s="70"/>
      <c r="HI886" s="70"/>
      <c r="HJ886" s="70"/>
      <c r="HK886" s="70"/>
      <c r="HL886" s="70"/>
      <c r="HM886" s="70"/>
      <c r="HN886" s="70"/>
      <c r="HO886" s="70"/>
      <c r="HP886" s="70"/>
      <c r="HQ886" s="70"/>
      <c r="HR886" s="70"/>
      <c r="HS886" s="70"/>
      <c r="HT886" s="70"/>
      <c r="HU886" s="70"/>
      <c r="HV886" s="70"/>
      <c r="HW886" s="70"/>
      <c r="HX886" s="70"/>
      <c r="HY886" s="70"/>
      <c r="HZ886" s="70"/>
      <c r="IA886" s="70"/>
      <c r="IB886" s="70"/>
      <c r="IC886" s="70"/>
      <c r="ID886" s="70"/>
      <c r="IE886" s="70"/>
      <c r="IF886" s="70"/>
      <c r="IG886" s="70"/>
      <c r="IH886" s="70"/>
      <c r="II886" s="70"/>
      <c r="IJ886" s="70"/>
      <c r="IK886" s="70"/>
      <c r="IL886" s="70"/>
      <c r="IM886" s="70"/>
      <c r="IN886" s="70"/>
      <c r="IO886" s="70"/>
      <c r="IP886" s="70"/>
      <c r="IQ886" s="70"/>
    </row>
    <row r="887" spans="18:251" ht="16.5" hidden="1" customHeight="1">
      <c r="R887" s="95" t="s">
        <v>450</v>
      </c>
      <c r="S887" s="95"/>
      <c r="T887" s="95"/>
      <c r="U887" s="70"/>
      <c r="V887" s="214"/>
      <c r="W887" s="70"/>
      <c r="X887" s="70"/>
      <c r="Y887" s="70"/>
      <c r="Z887" s="70"/>
      <c r="AA887" s="70"/>
      <c r="AB887" s="70"/>
      <c r="AC887" s="70"/>
      <c r="AD887" s="70"/>
      <c r="AE887" s="70"/>
      <c r="AF887" s="70"/>
      <c r="AG887" s="70"/>
      <c r="AH887" s="70"/>
      <c r="AI887" s="70"/>
      <c r="AJ887" s="70"/>
      <c r="AK887" s="70"/>
      <c r="AL887" s="70"/>
      <c r="AM887" s="70"/>
      <c r="AN887" s="70"/>
      <c r="AO887" s="70"/>
      <c r="AP887" s="70"/>
      <c r="AQ887" s="70"/>
      <c r="AR887" s="70"/>
      <c r="AS887" s="70"/>
      <c r="AT887" s="70"/>
      <c r="AU887" s="70"/>
      <c r="AV887" s="70"/>
      <c r="AW887" s="70"/>
      <c r="AX887" s="70"/>
      <c r="AY887" s="70"/>
      <c r="AZ887" s="70"/>
      <c r="BA887" s="70"/>
      <c r="BB887" s="70"/>
      <c r="BC887" s="70"/>
      <c r="BD887" s="70"/>
      <c r="BE887" s="70"/>
      <c r="BF887" s="70"/>
      <c r="BG887" s="70"/>
      <c r="BH887" s="70"/>
      <c r="BI887" s="70"/>
      <c r="BJ887" s="70"/>
      <c r="BK887" s="70"/>
      <c r="BL887" s="70"/>
      <c r="BM887" s="70"/>
      <c r="BN887" s="70"/>
      <c r="BO887" s="70"/>
      <c r="BP887" s="70"/>
      <c r="BQ887" s="70"/>
      <c r="BR887" s="70"/>
      <c r="BS887" s="70"/>
      <c r="BT887" s="70"/>
      <c r="BU887" s="70"/>
      <c r="BV887" s="70"/>
      <c r="BW887" s="70"/>
      <c r="BX887" s="70"/>
      <c r="BY887" s="70"/>
      <c r="BZ887" s="70"/>
      <c r="CA887" s="70"/>
      <c r="CB887" s="70"/>
      <c r="CC887" s="70"/>
      <c r="CD887" s="70"/>
      <c r="CE887" s="70"/>
      <c r="CF887" s="70"/>
      <c r="CG887" s="70"/>
      <c r="CH887" s="70"/>
      <c r="CI887" s="70"/>
      <c r="CJ887" s="70"/>
      <c r="CK887" s="70"/>
      <c r="CL887" s="70"/>
      <c r="CM887" s="70"/>
      <c r="CN887" s="70"/>
      <c r="CO887" s="70"/>
      <c r="CP887" s="70"/>
      <c r="CQ887" s="70"/>
      <c r="CR887" s="70"/>
      <c r="CS887" s="70"/>
      <c r="CT887" s="70"/>
      <c r="CU887" s="70"/>
      <c r="CV887" s="70"/>
      <c r="CW887" s="70"/>
      <c r="CX887" s="70"/>
      <c r="CY887" s="70"/>
      <c r="CZ887" s="70"/>
      <c r="DA887" s="70"/>
      <c r="DB887" s="70"/>
      <c r="DC887" s="70"/>
      <c r="DD887" s="70"/>
      <c r="DE887" s="70"/>
      <c r="DF887" s="70"/>
      <c r="DG887" s="70"/>
      <c r="DH887" s="70"/>
      <c r="DI887" s="70"/>
      <c r="DJ887" s="70"/>
      <c r="DK887" s="70"/>
      <c r="DL887" s="70"/>
      <c r="DM887" s="70"/>
      <c r="DN887" s="70"/>
      <c r="DO887" s="70"/>
      <c r="DP887" s="70"/>
      <c r="DQ887" s="70"/>
      <c r="DR887" s="70"/>
      <c r="DS887" s="70"/>
      <c r="DT887" s="70"/>
      <c r="DU887" s="70"/>
      <c r="DV887" s="70"/>
      <c r="DW887" s="70"/>
      <c r="DX887" s="70"/>
      <c r="DY887" s="70"/>
      <c r="DZ887" s="70"/>
      <c r="EA887" s="70"/>
      <c r="EB887" s="70"/>
      <c r="EC887" s="70"/>
      <c r="ED887" s="70"/>
      <c r="EE887" s="95" t="s">
        <v>450</v>
      </c>
      <c r="EF887" s="95"/>
      <c r="EG887" s="95"/>
      <c r="EH887" s="70"/>
      <c r="EI887" s="216"/>
      <c r="EJ887" s="70"/>
      <c r="EK887" s="70"/>
      <c r="EL887" s="70"/>
      <c r="EM887" s="70"/>
      <c r="EN887" s="70"/>
      <c r="EO887" s="70"/>
      <c r="EP887" s="70"/>
      <c r="EQ887" s="70"/>
      <c r="ER887" s="70"/>
      <c r="ES887" s="70"/>
      <c r="ET887" s="70"/>
      <c r="EU887" s="70"/>
      <c r="EV887" s="70"/>
      <c r="EW887" s="70"/>
      <c r="EX887" s="70"/>
      <c r="EY887" s="70"/>
      <c r="EZ887" s="70"/>
      <c r="FA887" s="70"/>
      <c r="FB887" s="70"/>
      <c r="FC887" s="70"/>
      <c r="FD887" s="70"/>
      <c r="FE887" s="70"/>
      <c r="FF887" s="70"/>
      <c r="FG887" s="70"/>
      <c r="FH887" s="70"/>
      <c r="FI887" s="70"/>
      <c r="FJ887" s="70"/>
      <c r="FK887" s="70"/>
      <c r="FL887" s="70"/>
      <c r="FM887" s="70"/>
      <c r="FN887" s="70"/>
      <c r="FO887" s="70"/>
      <c r="FP887" s="70"/>
      <c r="FQ887" s="70"/>
      <c r="FR887" s="70"/>
      <c r="FS887" s="70"/>
      <c r="FT887" s="70"/>
      <c r="FU887" s="70"/>
      <c r="FV887" s="70"/>
      <c r="FW887" s="70"/>
      <c r="FX887" s="70"/>
      <c r="FY887" s="70"/>
      <c r="FZ887" s="70"/>
      <c r="GA887" s="70"/>
      <c r="GB887" s="70"/>
      <c r="GC887" s="70"/>
      <c r="GD887" s="70"/>
      <c r="GE887" s="70"/>
      <c r="GF887" s="70"/>
      <c r="GG887" s="70"/>
      <c r="GH887" s="70"/>
      <c r="GI887" s="70"/>
      <c r="GJ887" s="70"/>
      <c r="GK887" s="70"/>
      <c r="GL887" s="70"/>
      <c r="GM887" s="70"/>
      <c r="GN887" s="70"/>
      <c r="GO887" s="70"/>
      <c r="GP887" s="70"/>
      <c r="GQ887" s="70"/>
      <c r="GR887" s="70"/>
      <c r="GS887" s="70"/>
      <c r="GT887" s="70"/>
      <c r="GU887" s="70"/>
      <c r="GV887" s="70"/>
      <c r="GW887" s="70"/>
      <c r="GX887" s="70"/>
      <c r="GY887" s="70"/>
      <c r="GZ887" s="70"/>
      <c r="HA887" s="70"/>
      <c r="HB887" s="70"/>
      <c r="HC887" s="70"/>
      <c r="HD887" s="70"/>
      <c r="HE887" s="70"/>
      <c r="HF887" s="70"/>
      <c r="HG887" s="70"/>
      <c r="HH887" s="70"/>
      <c r="HI887" s="70"/>
      <c r="HJ887" s="70"/>
      <c r="HK887" s="70"/>
      <c r="HL887" s="70"/>
      <c r="HM887" s="70"/>
      <c r="HN887" s="70"/>
      <c r="HO887" s="70"/>
      <c r="HP887" s="70"/>
      <c r="HQ887" s="70"/>
      <c r="HR887" s="70"/>
      <c r="HS887" s="70"/>
      <c r="HT887" s="70"/>
      <c r="HU887" s="70"/>
      <c r="HV887" s="70"/>
      <c r="HW887" s="70"/>
      <c r="HX887" s="70"/>
      <c r="HY887" s="70"/>
      <c r="HZ887" s="70"/>
      <c r="IA887" s="70"/>
      <c r="IB887" s="70"/>
      <c r="IC887" s="70"/>
      <c r="ID887" s="70"/>
      <c r="IE887" s="70"/>
      <c r="IF887" s="70"/>
      <c r="IG887" s="70"/>
      <c r="IH887" s="70"/>
      <c r="II887" s="70"/>
      <c r="IJ887" s="70"/>
      <c r="IK887" s="70"/>
      <c r="IL887" s="70"/>
      <c r="IM887" s="70"/>
      <c r="IN887" s="70"/>
      <c r="IO887" s="70"/>
      <c r="IP887" s="70"/>
      <c r="IQ887" s="70"/>
    </row>
    <row r="888" spans="18:251" ht="16.5" hidden="1" customHeight="1">
      <c r="R888" s="95" t="s">
        <v>450</v>
      </c>
      <c r="S888" s="95"/>
      <c r="T888" s="95"/>
      <c r="U888" s="70"/>
      <c r="V888" s="214"/>
      <c r="W888" s="70"/>
      <c r="X888" s="70"/>
      <c r="Y888" s="70"/>
      <c r="Z888" s="70"/>
      <c r="AA888" s="70"/>
      <c r="AB888" s="70"/>
      <c r="AC888" s="70"/>
      <c r="AD888" s="70"/>
      <c r="AE888" s="70"/>
      <c r="AF888" s="70"/>
      <c r="AG888" s="70"/>
      <c r="AH888" s="70"/>
      <c r="AI888" s="70"/>
      <c r="AJ888" s="70"/>
      <c r="AK888" s="70"/>
      <c r="AL888" s="70"/>
      <c r="AM888" s="70"/>
      <c r="AN888" s="70"/>
      <c r="AO888" s="70"/>
      <c r="AP888" s="70"/>
      <c r="AQ888" s="70"/>
      <c r="AR888" s="70"/>
      <c r="AS888" s="70"/>
      <c r="AT888" s="70"/>
      <c r="AU888" s="70"/>
      <c r="AV888" s="70"/>
      <c r="AW888" s="70"/>
      <c r="AX888" s="70"/>
      <c r="AY888" s="70"/>
      <c r="AZ888" s="70"/>
      <c r="BA888" s="70"/>
      <c r="BB888" s="70"/>
      <c r="BC888" s="70"/>
      <c r="BD888" s="70"/>
      <c r="BE888" s="70"/>
      <c r="BF888" s="70"/>
      <c r="BG888" s="70"/>
      <c r="BH888" s="70"/>
      <c r="BI888" s="70"/>
      <c r="BJ888" s="70"/>
      <c r="BK888" s="70"/>
      <c r="BL888" s="70"/>
      <c r="BM888" s="70"/>
      <c r="BN888" s="70"/>
      <c r="BO888" s="70"/>
      <c r="BP888" s="70"/>
      <c r="BQ888" s="70"/>
      <c r="BR888" s="70"/>
      <c r="BS888" s="70"/>
      <c r="BT888" s="70"/>
      <c r="BU888" s="70"/>
      <c r="BV888" s="70"/>
      <c r="BW888" s="70"/>
      <c r="BX888" s="70"/>
      <c r="BY888" s="70"/>
      <c r="BZ888" s="70"/>
      <c r="CA888" s="70"/>
      <c r="CB888" s="70"/>
      <c r="CC888" s="70"/>
      <c r="CD888" s="70"/>
      <c r="CE888" s="70"/>
      <c r="CF888" s="70"/>
      <c r="CG888" s="70"/>
      <c r="CH888" s="70"/>
      <c r="CI888" s="70"/>
      <c r="CJ888" s="70"/>
      <c r="CK888" s="70"/>
      <c r="CL888" s="70"/>
      <c r="CM888" s="70"/>
      <c r="CN888" s="70"/>
      <c r="CO888" s="70"/>
      <c r="CP888" s="70"/>
      <c r="CQ888" s="70"/>
      <c r="CR888" s="70"/>
      <c r="CS888" s="70"/>
      <c r="CT888" s="70"/>
      <c r="CU888" s="70"/>
      <c r="CV888" s="70"/>
      <c r="CW888" s="70"/>
      <c r="CX888" s="70"/>
      <c r="CY888" s="70"/>
      <c r="CZ888" s="70"/>
      <c r="DA888" s="70"/>
      <c r="DB888" s="70"/>
      <c r="DC888" s="70"/>
      <c r="DD888" s="70"/>
      <c r="DE888" s="70"/>
      <c r="DF888" s="70"/>
      <c r="DG888" s="70"/>
      <c r="DH888" s="70"/>
      <c r="DI888" s="70"/>
      <c r="DJ888" s="70"/>
      <c r="DK888" s="70"/>
      <c r="DL888" s="70"/>
      <c r="DM888" s="70"/>
      <c r="DN888" s="70"/>
      <c r="DO888" s="70"/>
      <c r="DP888" s="70"/>
      <c r="DQ888" s="70"/>
      <c r="DR888" s="70"/>
      <c r="DS888" s="70"/>
      <c r="DT888" s="70"/>
      <c r="DU888" s="70"/>
      <c r="DV888" s="70"/>
      <c r="DW888" s="70"/>
      <c r="DX888" s="70"/>
      <c r="DY888" s="70"/>
      <c r="DZ888" s="70"/>
      <c r="EA888" s="70"/>
      <c r="EB888" s="70"/>
      <c r="EC888" s="70"/>
      <c r="ED888" s="70"/>
      <c r="EE888" s="95" t="s">
        <v>450</v>
      </c>
      <c r="EF888" s="95"/>
      <c r="EG888" s="95"/>
      <c r="EH888" s="70"/>
      <c r="EI888" s="216"/>
      <c r="EJ888" s="70"/>
      <c r="EK888" s="70"/>
      <c r="EL888" s="70"/>
      <c r="EM888" s="70"/>
      <c r="EN888" s="70"/>
      <c r="EO888" s="70"/>
      <c r="EP888" s="70"/>
      <c r="EQ888" s="70"/>
      <c r="ER888" s="70"/>
      <c r="ES888" s="70"/>
      <c r="ET888" s="70"/>
      <c r="EU888" s="70"/>
      <c r="EV888" s="70"/>
      <c r="EW888" s="70"/>
      <c r="EX888" s="70"/>
      <c r="EY888" s="70"/>
      <c r="EZ888" s="70"/>
      <c r="FA888" s="70"/>
      <c r="FB888" s="70"/>
      <c r="FC888" s="70"/>
      <c r="FD888" s="70"/>
      <c r="FE888" s="70"/>
      <c r="FF888" s="70"/>
      <c r="FG888" s="70"/>
      <c r="FH888" s="70"/>
      <c r="FI888" s="70"/>
      <c r="FJ888" s="70"/>
      <c r="FK888" s="70"/>
      <c r="FL888" s="70"/>
      <c r="FM888" s="70"/>
      <c r="FN888" s="70"/>
      <c r="FO888" s="70"/>
      <c r="FP888" s="70"/>
      <c r="FQ888" s="70"/>
      <c r="FR888" s="70"/>
      <c r="FS888" s="70"/>
      <c r="FT888" s="70"/>
      <c r="FU888" s="70"/>
      <c r="FV888" s="70"/>
      <c r="FW888" s="70"/>
      <c r="FX888" s="70"/>
      <c r="FY888" s="70"/>
      <c r="FZ888" s="70"/>
      <c r="GA888" s="70"/>
      <c r="GB888" s="70"/>
      <c r="GC888" s="70"/>
      <c r="GD888" s="70"/>
      <c r="GE888" s="70"/>
      <c r="GF888" s="70"/>
      <c r="GG888" s="70"/>
      <c r="GH888" s="70"/>
      <c r="GI888" s="70"/>
      <c r="GJ888" s="70"/>
      <c r="GK888" s="70"/>
      <c r="GL888" s="70"/>
      <c r="GM888" s="70"/>
      <c r="GN888" s="70"/>
      <c r="GO888" s="70"/>
      <c r="GP888" s="70"/>
      <c r="GQ888" s="70"/>
      <c r="GR888" s="70"/>
      <c r="GS888" s="70"/>
      <c r="GT888" s="70"/>
      <c r="GU888" s="70"/>
      <c r="GV888" s="70"/>
      <c r="GW888" s="70"/>
      <c r="GX888" s="70"/>
      <c r="GY888" s="70"/>
      <c r="GZ888" s="70"/>
      <c r="HA888" s="70"/>
      <c r="HB888" s="70"/>
      <c r="HC888" s="70"/>
      <c r="HD888" s="70"/>
      <c r="HE888" s="70"/>
      <c r="HF888" s="70"/>
      <c r="HG888" s="70"/>
      <c r="HH888" s="70"/>
      <c r="HI888" s="70"/>
      <c r="HJ888" s="70"/>
      <c r="HK888" s="70"/>
      <c r="HL888" s="70"/>
      <c r="HM888" s="70"/>
      <c r="HN888" s="70"/>
      <c r="HO888" s="70"/>
      <c r="HP888" s="70"/>
      <c r="HQ888" s="70"/>
      <c r="HR888" s="70"/>
      <c r="HS888" s="70"/>
      <c r="HT888" s="70"/>
      <c r="HU888" s="70"/>
      <c r="HV888" s="70"/>
      <c r="HW888" s="70"/>
      <c r="HX888" s="70"/>
      <c r="HY888" s="70"/>
      <c r="HZ888" s="70"/>
      <c r="IA888" s="70"/>
      <c r="IB888" s="70"/>
      <c r="IC888" s="70"/>
      <c r="ID888" s="70"/>
      <c r="IE888" s="70"/>
      <c r="IF888" s="70"/>
      <c r="IG888" s="70"/>
      <c r="IH888" s="70"/>
      <c r="II888" s="70"/>
      <c r="IJ888" s="70"/>
      <c r="IK888" s="70"/>
      <c r="IL888" s="70"/>
      <c r="IM888" s="70"/>
      <c r="IN888" s="70"/>
      <c r="IO888" s="70"/>
      <c r="IP888" s="70"/>
      <c r="IQ888" s="70"/>
    </row>
    <row r="889" spans="18:251" ht="16.5" hidden="1" customHeight="1">
      <c r="R889" s="95" t="s">
        <v>450</v>
      </c>
      <c r="S889" s="95"/>
      <c r="T889" s="95"/>
      <c r="U889" s="70"/>
      <c r="V889" s="214"/>
      <c r="W889" s="70"/>
      <c r="X889" s="70"/>
      <c r="Y889" s="70"/>
      <c r="Z889" s="70"/>
      <c r="AA889" s="70"/>
      <c r="AB889" s="70"/>
      <c r="AC889" s="70"/>
      <c r="AD889" s="70"/>
      <c r="AE889" s="70"/>
      <c r="AF889" s="70"/>
      <c r="AG889" s="70"/>
      <c r="AH889" s="70"/>
      <c r="AI889" s="70"/>
      <c r="AJ889" s="70"/>
      <c r="AK889" s="70"/>
      <c r="AL889" s="70"/>
      <c r="AM889" s="70"/>
      <c r="AN889" s="70"/>
      <c r="AO889" s="70"/>
      <c r="AP889" s="70"/>
      <c r="AQ889" s="70"/>
      <c r="AR889" s="70"/>
      <c r="AS889" s="70"/>
      <c r="AT889" s="70"/>
      <c r="AU889" s="70"/>
      <c r="AV889" s="70"/>
      <c r="AW889" s="70"/>
      <c r="AX889" s="70"/>
      <c r="AY889" s="70"/>
      <c r="AZ889" s="70"/>
      <c r="BA889" s="70"/>
      <c r="BB889" s="70"/>
      <c r="BC889" s="70"/>
      <c r="BD889" s="70"/>
      <c r="BE889" s="70"/>
      <c r="BF889" s="70"/>
      <c r="BG889" s="70"/>
      <c r="BH889" s="70"/>
      <c r="BI889" s="70"/>
      <c r="BJ889" s="70"/>
      <c r="BK889" s="70"/>
      <c r="BL889" s="70"/>
      <c r="BM889" s="70"/>
      <c r="BN889" s="70"/>
      <c r="BO889" s="70"/>
      <c r="BP889" s="70"/>
      <c r="BQ889" s="70"/>
      <c r="BR889" s="70"/>
      <c r="BS889" s="70"/>
      <c r="BT889" s="70"/>
      <c r="BU889" s="70"/>
      <c r="BV889" s="70"/>
      <c r="BW889" s="70"/>
      <c r="BX889" s="70"/>
      <c r="BY889" s="70"/>
      <c r="BZ889" s="70"/>
      <c r="CA889" s="70"/>
      <c r="CB889" s="70"/>
      <c r="CC889" s="70"/>
      <c r="CD889" s="70"/>
      <c r="CE889" s="70"/>
      <c r="CF889" s="70"/>
      <c r="CG889" s="70"/>
      <c r="CH889" s="70"/>
      <c r="CI889" s="70"/>
      <c r="CJ889" s="70"/>
      <c r="CK889" s="70"/>
      <c r="CL889" s="70"/>
      <c r="CM889" s="70"/>
      <c r="CN889" s="70"/>
      <c r="CO889" s="70"/>
      <c r="CP889" s="70"/>
      <c r="CQ889" s="70"/>
      <c r="CR889" s="70"/>
      <c r="CS889" s="70"/>
      <c r="CT889" s="70"/>
      <c r="CU889" s="70"/>
      <c r="CV889" s="70"/>
      <c r="CW889" s="70"/>
      <c r="CX889" s="70"/>
      <c r="CY889" s="70"/>
      <c r="CZ889" s="70"/>
      <c r="DA889" s="70"/>
      <c r="DB889" s="70"/>
      <c r="DC889" s="70"/>
      <c r="DD889" s="70"/>
      <c r="DE889" s="70"/>
      <c r="DF889" s="70"/>
      <c r="DG889" s="70"/>
      <c r="DH889" s="70"/>
      <c r="DI889" s="70"/>
      <c r="DJ889" s="70"/>
      <c r="DK889" s="70"/>
      <c r="DL889" s="70"/>
      <c r="DM889" s="70"/>
      <c r="DN889" s="70"/>
      <c r="DO889" s="70"/>
      <c r="DP889" s="70"/>
      <c r="DQ889" s="70"/>
      <c r="DR889" s="70"/>
      <c r="DS889" s="70"/>
      <c r="DT889" s="70"/>
      <c r="DU889" s="70"/>
      <c r="DV889" s="70"/>
      <c r="DW889" s="70"/>
      <c r="DX889" s="70"/>
      <c r="DY889" s="70"/>
      <c r="DZ889" s="70"/>
      <c r="EA889" s="70"/>
      <c r="EB889" s="70"/>
      <c r="EC889" s="70"/>
      <c r="ED889" s="70"/>
      <c r="EE889" s="95" t="s">
        <v>450</v>
      </c>
      <c r="EF889" s="95"/>
      <c r="EG889" s="95"/>
      <c r="EH889" s="70"/>
      <c r="EI889" s="216"/>
      <c r="EJ889" s="70"/>
      <c r="EK889" s="70"/>
      <c r="EL889" s="70"/>
      <c r="EM889" s="70"/>
      <c r="EN889" s="70"/>
      <c r="EO889" s="70"/>
      <c r="EP889" s="70"/>
      <c r="EQ889" s="70"/>
      <c r="ER889" s="70"/>
      <c r="ES889" s="70"/>
      <c r="ET889" s="70"/>
      <c r="EU889" s="70"/>
      <c r="EV889" s="70"/>
      <c r="EW889" s="70"/>
      <c r="EX889" s="70"/>
      <c r="EY889" s="70"/>
      <c r="EZ889" s="70"/>
      <c r="FA889" s="70"/>
      <c r="FB889" s="70"/>
      <c r="FC889" s="70"/>
      <c r="FD889" s="70"/>
      <c r="FE889" s="70"/>
      <c r="FF889" s="70"/>
      <c r="FG889" s="70"/>
      <c r="FH889" s="70"/>
      <c r="FI889" s="70"/>
      <c r="FJ889" s="70"/>
      <c r="FK889" s="70"/>
      <c r="FL889" s="70"/>
      <c r="FM889" s="70"/>
      <c r="FN889" s="70"/>
      <c r="FO889" s="70"/>
      <c r="FP889" s="70"/>
      <c r="FQ889" s="70"/>
      <c r="FR889" s="70"/>
      <c r="FS889" s="70"/>
      <c r="FT889" s="70"/>
      <c r="FU889" s="70"/>
      <c r="FV889" s="70"/>
      <c r="FW889" s="70"/>
      <c r="FX889" s="70"/>
      <c r="FY889" s="70"/>
      <c r="FZ889" s="70"/>
      <c r="GA889" s="70"/>
      <c r="GB889" s="70"/>
      <c r="GC889" s="70"/>
      <c r="GD889" s="70"/>
      <c r="GE889" s="70"/>
      <c r="GF889" s="70"/>
      <c r="GG889" s="70"/>
      <c r="GH889" s="70"/>
      <c r="GI889" s="70"/>
      <c r="GJ889" s="70"/>
      <c r="GK889" s="70"/>
      <c r="GL889" s="70"/>
      <c r="GM889" s="70"/>
      <c r="GN889" s="70"/>
      <c r="GO889" s="70"/>
      <c r="GP889" s="70"/>
      <c r="GQ889" s="70"/>
      <c r="GR889" s="70"/>
      <c r="GS889" s="70"/>
      <c r="GT889" s="70"/>
      <c r="GU889" s="70"/>
      <c r="GV889" s="70"/>
      <c r="GW889" s="70"/>
      <c r="GX889" s="70"/>
      <c r="GY889" s="70"/>
      <c r="GZ889" s="70"/>
      <c r="HA889" s="70"/>
      <c r="HB889" s="70"/>
      <c r="HC889" s="70"/>
      <c r="HD889" s="70"/>
      <c r="HE889" s="70"/>
      <c r="HF889" s="70"/>
      <c r="HG889" s="70"/>
      <c r="HH889" s="70"/>
      <c r="HI889" s="70"/>
      <c r="HJ889" s="70"/>
      <c r="HK889" s="70"/>
      <c r="HL889" s="70"/>
      <c r="HM889" s="70"/>
      <c r="HN889" s="70"/>
      <c r="HO889" s="70"/>
      <c r="HP889" s="70"/>
      <c r="HQ889" s="70"/>
      <c r="HR889" s="70"/>
      <c r="HS889" s="70"/>
      <c r="HT889" s="70"/>
      <c r="HU889" s="70"/>
      <c r="HV889" s="70"/>
      <c r="HW889" s="70"/>
      <c r="HX889" s="70"/>
      <c r="HY889" s="70"/>
      <c r="HZ889" s="70"/>
      <c r="IA889" s="70"/>
      <c r="IB889" s="70"/>
      <c r="IC889" s="70"/>
      <c r="ID889" s="70"/>
      <c r="IE889" s="70"/>
      <c r="IF889" s="70"/>
      <c r="IG889" s="70"/>
      <c r="IH889" s="70"/>
      <c r="II889" s="70"/>
      <c r="IJ889" s="70"/>
      <c r="IK889" s="70"/>
      <c r="IL889" s="70"/>
      <c r="IM889" s="70"/>
      <c r="IN889" s="70"/>
      <c r="IO889" s="70"/>
      <c r="IP889" s="70"/>
      <c r="IQ889" s="70"/>
    </row>
    <row r="890" spans="18:251" ht="16.5" hidden="1" customHeight="1">
      <c r="R890" s="95" t="s">
        <v>450</v>
      </c>
      <c r="S890" s="95"/>
      <c r="T890" s="95"/>
      <c r="U890" s="70"/>
      <c r="V890" s="214"/>
      <c r="W890" s="70"/>
      <c r="X890" s="70"/>
      <c r="Y890" s="70"/>
      <c r="Z890" s="70"/>
      <c r="AA890" s="70"/>
      <c r="AB890" s="70"/>
      <c r="AC890" s="70"/>
      <c r="AD890" s="70"/>
      <c r="AE890" s="70"/>
      <c r="AF890" s="70"/>
      <c r="AG890" s="70"/>
      <c r="AH890" s="70"/>
      <c r="AI890" s="70"/>
      <c r="AJ890" s="70"/>
      <c r="AK890" s="70"/>
      <c r="AL890" s="70"/>
      <c r="AM890" s="70"/>
      <c r="AN890" s="70"/>
      <c r="AO890" s="70"/>
      <c r="AP890" s="70"/>
      <c r="AQ890" s="70"/>
      <c r="AR890" s="70"/>
      <c r="AS890" s="70"/>
      <c r="AT890" s="70"/>
      <c r="AU890" s="70"/>
      <c r="AV890" s="70"/>
      <c r="AW890" s="70"/>
      <c r="AX890" s="70"/>
      <c r="AY890" s="70"/>
      <c r="AZ890" s="70"/>
      <c r="BA890" s="70"/>
      <c r="BB890" s="70"/>
      <c r="BC890" s="70"/>
      <c r="BD890" s="70"/>
      <c r="BE890" s="70"/>
      <c r="BF890" s="70"/>
      <c r="BG890" s="70"/>
      <c r="BH890" s="70"/>
      <c r="BI890" s="70"/>
      <c r="BJ890" s="70"/>
      <c r="BK890" s="70"/>
      <c r="BL890" s="70"/>
      <c r="BM890" s="70"/>
      <c r="BN890" s="70"/>
      <c r="BO890" s="70"/>
      <c r="BP890" s="70"/>
      <c r="BQ890" s="70"/>
      <c r="BR890" s="70"/>
      <c r="BS890" s="70"/>
      <c r="BT890" s="70"/>
      <c r="BU890" s="70"/>
      <c r="BV890" s="70"/>
      <c r="BW890" s="70"/>
      <c r="BX890" s="70"/>
      <c r="BY890" s="70"/>
      <c r="BZ890" s="70"/>
      <c r="CA890" s="70"/>
      <c r="CB890" s="70"/>
      <c r="CC890" s="70"/>
      <c r="CD890" s="70"/>
      <c r="CE890" s="70"/>
      <c r="CF890" s="70"/>
      <c r="CG890" s="70"/>
      <c r="CH890" s="70"/>
      <c r="CI890" s="70"/>
      <c r="CJ890" s="70"/>
      <c r="CK890" s="70"/>
      <c r="CL890" s="70"/>
      <c r="CM890" s="70"/>
      <c r="CN890" s="70"/>
      <c r="CO890" s="70"/>
      <c r="CP890" s="70"/>
      <c r="CQ890" s="70"/>
      <c r="CR890" s="70"/>
      <c r="CS890" s="70"/>
      <c r="CT890" s="70"/>
      <c r="CU890" s="70"/>
      <c r="CV890" s="70"/>
      <c r="CW890" s="70"/>
      <c r="CX890" s="70"/>
      <c r="CY890" s="70"/>
      <c r="CZ890" s="70"/>
      <c r="DA890" s="70"/>
      <c r="DB890" s="70"/>
      <c r="DC890" s="70"/>
      <c r="DD890" s="70"/>
      <c r="DE890" s="70"/>
      <c r="DF890" s="70"/>
      <c r="DG890" s="70"/>
      <c r="DH890" s="70"/>
      <c r="DI890" s="70"/>
      <c r="DJ890" s="70"/>
      <c r="DK890" s="70"/>
      <c r="DL890" s="70"/>
      <c r="DM890" s="70"/>
      <c r="DN890" s="70"/>
      <c r="DO890" s="70"/>
      <c r="DP890" s="70"/>
      <c r="DQ890" s="70"/>
      <c r="DR890" s="70"/>
      <c r="DS890" s="70"/>
      <c r="DT890" s="70"/>
      <c r="DU890" s="70"/>
      <c r="DV890" s="70"/>
      <c r="DW890" s="70"/>
      <c r="DX890" s="70"/>
      <c r="DY890" s="70"/>
      <c r="DZ890" s="70"/>
      <c r="EA890" s="70"/>
      <c r="EB890" s="70"/>
      <c r="EC890" s="70"/>
      <c r="ED890" s="70"/>
      <c r="EE890" s="95" t="s">
        <v>450</v>
      </c>
      <c r="EF890" s="95"/>
      <c r="EG890" s="95"/>
      <c r="EH890" s="70"/>
      <c r="EI890" s="216"/>
      <c r="EJ890" s="70"/>
      <c r="EK890" s="70"/>
      <c r="EL890" s="70"/>
      <c r="EM890" s="70"/>
      <c r="EN890" s="70"/>
      <c r="EO890" s="70"/>
      <c r="EP890" s="70"/>
      <c r="EQ890" s="70"/>
      <c r="ER890" s="70"/>
      <c r="ES890" s="70"/>
      <c r="ET890" s="70"/>
      <c r="EU890" s="70"/>
      <c r="EV890" s="70"/>
      <c r="EW890" s="70"/>
      <c r="EX890" s="70"/>
      <c r="EY890" s="70"/>
      <c r="EZ890" s="70"/>
      <c r="FA890" s="70"/>
      <c r="FB890" s="70"/>
      <c r="FC890" s="70"/>
      <c r="FD890" s="70"/>
      <c r="FE890" s="70"/>
      <c r="FF890" s="70"/>
      <c r="FG890" s="70"/>
      <c r="FH890" s="70"/>
      <c r="FI890" s="70"/>
      <c r="FJ890" s="70"/>
      <c r="FK890" s="70"/>
      <c r="FL890" s="70"/>
      <c r="FM890" s="70"/>
      <c r="FN890" s="70"/>
      <c r="FO890" s="70"/>
      <c r="FP890" s="70"/>
      <c r="FQ890" s="70"/>
      <c r="FR890" s="70"/>
      <c r="FS890" s="70"/>
      <c r="FT890" s="70"/>
      <c r="FU890" s="70"/>
      <c r="FV890" s="70"/>
      <c r="FW890" s="70"/>
      <c r="FX890" s="70"/>
      <c r="FY890" s="70"/>
      <c r="FZ890" s="70"/>
      <c r="GA890" s="70"/>
      <c r="GB890" s="70"/>
      <c r="GC890" s="70"/>
      <c r="GD890" s="70"/>
      <c r="GE890" s="70"/>
      <c r="GF890" s="70"/>
      <c r="GG890" s="70"/>
      <c r="GH890" s="70"/>
      <c r="GI890" s="70"/>
      <c r="GJ890" s="70"/>
      <c r="GK890" s="70"/>
      <c r="GL890" s="70"/>
      <c r="GM890" s="70"/>
      <c r="GN890" s="70"/>
      <c r="GO890" s="70"/>
      <c r="GP890" s="70"/>
      <c r="GQ890" s="70"/>
      <c r="GR890" s="70"/>
      <c r="GS890" s="70"/>
      <c r="GT890" s="70"/>
      <c r="GU890" s="70"/>
      <c r="GV890" s="70"/>
      <c r="GW890" s="70"/>
      <c r="GX890" s="70"/>
      <c r="GY890" s="70"/>
      <c r="GZ890" s="70"/>
      <c r="HA890" s="70"/>
      <c r="HB890" s="70"/>
      <c r="HC890" s="70"/>
      <c r="HD890" s="70"/>
      <c r="HE890" s="70"/>
      <c r="HF890" s="70"/>
      <c r="HG890" s="70"/>
      <c r="HH890" s="70"/>
      <c r="HI890" s="70"/>
      <c r="HJ890" s="70"/>
      <c r="HK890" s="70"/>
      <c r="HL890" s="70"/>
      <c r="HM890" s="70"/>
      <c r="HN890" s="70"/>
      <c r="HO890" s="70"/>
      <c r="HP890" s="70"/>
      <c r="HQ890" s="70"/>
      <c r="HR890" s="70"/>
      <c r="HS890" s="70"/>
      <c r="HT890" s="70"/>
      <c r="HU890" s="70"/>
      <c r="HV890" s="70"/>
      <c r="HW890" s="70"/>
      <c r="HX890" s="70"/>
      <c r="HY890" s="70"/>
      <c r="HZ890" s="70"/>
      <c r="IA890" s="70"/>
      <c r="IB890" s="70"/>
      <c r="IC890" s="70"/>
      <c r="ID890" s="70"/>
      <c r="IE890" s="70"/>
      <c r="IF890" s="70"/>
      <c r="IG890" s="70"/>
      <c r="IH890" s="70"/>
      <c r="II890" s="70"/>
      <c r="IJ890" s="70"/>
      <c r="IK890" s="70"/>
      <c r="IL890" s="70"/>
      <c r="IM890" s="70"/>
      <c r="IN890" s="70"/>
      <c r="IO890" s="70"/>
      <c r="IP890" s="70"/>
      <c r="IQ890" s="70"/>
    </row>
    <row r="891" spans="18:251" ht="16.5" hidden="1" customHeight="1">
      <c r="R891" s="95" t="s">
        <v>450</v>
      </c>
      <c r="S891" s="95"/>
      <c r="T891" s="95"/>
      <c r="U891" s="70"/>
      <c r="V891" s="214"/>
      <c r="W891" s="70"/>
      <c r="X891" s="70"/>
      <c r="Y891" s="70"/>
      <c r="Z891" s="70"/>
      <c r="AA891" s="70"/>
      <c r="AB891" s="70"/>
      <c r="AC891" s="70"/>
      <c r="AD891" s="70"/>
      <c r="AE891" s="70"/>
      <c r="AF891" s="70"/>
      <c r="AG891" s="70"/>
      <c r="AH891" s="70"/>
      <c r="AI891" s="70"/>
      <c r="AJ891" s="70"/>
      <c r="AK891" s="70"/>
      <c r="AL891" s="70"/>
      <c r="AM891" s="70"/>
      <c r="AN891" s="70"/>
      <c r="AO891" s="70"/>
      <c r="AP891" s="70"/>
      <c r="AQ891" s="70"/>
      <c r="AR891" s="70"/>
      <c r="AS891" s="70"/>
      <c r="AT891" s="70"/>
      <c r="AU891" s="70"/>
      <c r="AV891" s="70"/>
      <c r="AW891" s="70"/>
      <c r="AX891" s="70"/>
      <c r="AY891" s="70"/>
      <c r="AZ891" s="70"/>
      <c r="BA891" s="70"/>
      <c r="BB891" s="70"/>
      <c r="BC891" s="70"/>
      <c r="BD891" s="70"/>
      <c r="BE891" s="70"/>
      <c r="BF891" s="70"/>
      <c r="BG891" s="70"/>
      <c r="BH891" s="70"/>
      <c r="BI891" s="70"/>
      <c r="BJ891" s="70"/>
      <c r="BK891" s="70"/>
      <c r="BL891" s="70"/>
      <c r="BM891" s="70"/>
      <c r="BN891" s="70"/>
      <c r="BO891" s="70"/>
      <c r="BP891" s="70"/>
      <c r="BQ891" s="70"/>
      <c r="BR891" s="70"/>
      <c r="BS891" s="70"/>
      <c r="BT891" s="70"/>
      <c r="BU891" s="70"/>
      <c r="BV891" s="70"/>
      <c r="BW891" s="70"/>
      <c r="BX891" s="70"/>
      <c r="BY891" s="70"/>
      <c r="BZ891" s="70"/>
      <c r="CA891" s="70"/>
      <c r="CB891" s="70"/>
      <c r="CC891" s="70"/>
      <c r="CD891" s="70"/>
      <c r="CE891" s="70"/>
      <c r="CF891" s="70"/>
      <c r="CG891" s="70"/>
      <c r="CH891" s="70"/>
      <c r="CI891" s="70"/>
      <c r="CJ891" s="70"/>
      <c r="CK891" s="70"/>
      <c r="CL891" s="70"/>
      <c r="CM891" s="70"/>
      <c r="CN891" s="70"/>
      <c r="CO891" s="70"/>
      <c r="CP891" s="70"/>
      <c r="CQ891" s="70"/>
      <c r="CR891" s="70"/>
      <c r="CS891" s="70"/>
      <c r="CT891" s="70"/>
      <c r="CU891" s="70"/>
      <c r="CV891" s="70"/>
      <c r="CW891" s="70"/>
      <c r="CX891" s="70"/>
      <c r="CY891" s="70"/>
      <c r="CZ891" s="70"/>
      <c r="DA891" s="70"/>
      <c r="DB891" s="70"/>
      <c r="DC891" s="70"/>
      <c r="DD891" s="70"/>
      <c r="DE891" s="70"/>
      <c r="DF891" s="70"/>
      <c r="DG891" s="70"/>
      <c r="DH891" s="70"/>
      <c r="DI891" s="70"/>
      <c r="DJ891" s="70"/>
      <c r="DK891" s="70"/>
      <c r="DL891" s="70"/>
      <c r="DM891" s="70"/>
      <c r="DN891" s="70"/>
      <c r="DO891" s="70"/>
      <c r="DP891" s="70"/>
      <c r="DQ891" s="70"/>
      <c r="DR891" s="70"/>
      <c r="DS891" s="70"/>
      <c r="DT891" s="70"/>
      <c r="DU891" s="70"/>
      <c r="DV891" s="70"/>
      <c r="DW891" s="70"/>
      <c r="DX891" s="70"/>
      <c r="DY891" s="70"/>
      <c r="DZ891" s="70"/>
      <c r="EA891" s="70"/>
      <c r="EB891" s="70"/>
      <c r="EC891" s="70"/>
      <c r="ED891" s="70"/>
      <c r="EE891" s="95" t="s">
        <v>450</v>
      </c>
      <c r="EF891" s="95"/>
      <c r="EG891" s="95"/>
      <c r="EH891" s="70"/>
      <c r="EI891" s="216"/>
      <c r="EJ891" s="70"/>
      <c r="EK891" s="70"/>
      <c r="EL891" s="70"/>
      <c r="EM891" s="70"/>
      <c r="EN891" s="70"/>
      <c r="EO891" s="70"/>
      <c r="EP891" s="70"/>
      <c r="EQ891" s="70"/>
      <c r="ER891" s="70"/>
      <c r="ES891" s="70"/>
      <c r="ET891" s="70"/>
      <c r="EU891" s="70"/>
      <c r="EV891" s="70"/>
      <c r="EW891" s="70"/>
      <c r="EX891" s="70"/>
      <c r="EY891" s="70"/>
      <c r="EZ891" s="70"/>
      <c r="FA891" s="70"/>
      <c r="FB891" s="70"/>
      <c r="FC891" s="70"/>
      <c r="FD891" s="70"/>
      <c r="FE891" s="70"/>
      <c r="FF891" s="70"/>
      <c r="FG891" s="70"/>
      <c r="FH891" s="70"/>
      <c r="FI891" s="70"/>
      <c r="FJ891" s="70"/>
      <c r="FK891" s="70"/>
      <c r="FL891" s="70"/>
      <c r="FM891" s="70"/>
      <c r="FN891" s="70"/>
      <c r="FO891" s="70"/>
      <c r="FP891" s="70"/>
      <c r="FQ891" s="70"/>
      <c r="FR891" s="70"/>
      <c r="FS891" s="70"/>
      <c r="FT891" s="70"/>
      <c r="FU891" s="70"/>
      <c r="FV891" s="70"/>
      <c r="FW891" s="70"/>
      <c r="FX891" s="70"/>
      <c r="FY891" s="70"/>
      <c r="FZ891" s="70"/>
      <c r="GA891" s="70"/>
      <c r="GB891" s="70"/>
      <c r="GC891" s="70"/>
      <c r="GD891" s="70"/>
      <c r="GE891" s="70"/>
      <c r="GF891" s="70"/>
      <c r="GG891" s="70"/>
      <c r="GH891" s="70"/>
      <c r="GI891" s="70"/>
      <c r="GJ891" s="70"/>
      <c r="GK891" s="70"/>
      <c r="GL891" s="70"/>
      <c r="GM891" s="70"/>
      <c r="GN891" s="70"/>
      <c r="GO891" s="70"/>
      <c r="GP891" s="70"/>
      <c r="GQ891" s="70"/>
      <c r="GR891" s="70"/>
      <c r="GS891" s="70"/>
      <c r="GT891" s="70"/>
      <c r="GU891" s="70"/>
      <c r="GV891" s="70"/>
      <c r="GW891" s="70"/>
      <c r="GX891" s="70"/>
      <c r="GY891" s="70"/>
      <c r="GZ891" s="70"/>
      <c r="HA891" s="70"/>
      <c r="HB891" s="70"/>
      <c r="HC891" s="70"/>
      <c r="HD891" s="70"/>
      <c r="HE891" s="70"/>
      <c r="HF891" s="70"/>
      <c r="HG891" s="70"/>
      <c r="HH891" s="70"/>
      <c r="HI891" s="70"/>
      <c r="HJ891" s="70"/>
      <c r="HK891" s="70"/>
      <c r="HL891" s="70"/>
      <c r="HM891" s="70"/>
      <c r="HN891" s="70"/>
      <c r="HO891" s="70"/>
      <c r="HP891" s="70"/>
      <c r="HQ891" s="70"/>
      <c r="HR891" s="70"/>
      <c r="HS891" s="70"/>
      <c r="HT891" s="70"/>
      <c r="HU891" s="70"/>
      <c r="HV891" s="70"/>
      <c r="HW891" s="70"/>
      <c r="HX891" s="70"/>
      <c r="HY891" s="70"/>
      <c r="HZ891" s="70"/>
      <c r="IA891" s="70"/>
      <c r="IB891" s="70"/>
      <c r="IC891" s="70"/>
      <c r="ID891" s="70"/>
      <c r="IE891" s="70"/>
      <c r="IF891" s="70"/>
      <c r="IG891" s="70"/>
      <c r="IH891" s="70"/>
      <c r="II891" s="70"/>
      <c r="IJ891" s="70"/>
      <c r="IK891" s="70"/>
      <c r="IL891" s="70"/>
      <c r="IM891" s="70"/>
      <c r="IN891" s="70"/>
      <c r="IO891" s="70"/>
      <c r="IP891" s="70"/>
      <c r="IQ891" s="70"/>
    </row>
    <row r="892" spans="18:251" ht="16.5" hidden="1" customHeight="1">
      <c r="R892" s="95" t="s">
        <v>450</v>
      </c>
      <c r="S892" s="95"/>
      <c r="T892" s="95"/>
      <c r="U892" s="70"/>
      <c r="V892" s="214"/>
      <c r="W892" s="70"/>
      <c r="X892" s="70"/>
      <c r="Y892" s="70"/>
      <c r="Z892" s="70"/>
      <c r="AA892" s="70"/>
      <c r="AB892" s="70"/>
      <c r="AC892" s="70"/>
      <c r="AD892" s="70"/>
      <c r="AE892" s="70"/>
      <c r="AF892" s="70"/>
      <c r="AG892" s="70"/>
      <c r="AH892" s="70"/>
      <c r="AI892" s="70"/>
      <c r="AJ892" s="70"/>
      <c r="AK892" s="70"/>
      <c r="AL892" s="70"/>
      <c r="AM892" s="70"/>
      <c r="AN892" s="70"/>
      <c r="AO892" s="70"/>
      <c r="AP892" s="70"/>
      <c r="AQ892" s="70"/>
      <c r="AR892" s="70"/>
      <c r="AS892" s="70"/>
      <c r="AT892" s="70"/>
      <c r="AU892" s="70"/>
      <c r="AV892" s="70"/>
      <c r="AW892" s="70"/>
      <c r="AX892" s="70"/>
      <c r="AY892" s="70"/>
      <c r="AZ892" s="70"/>
      <c r="BA892" s="70"/>
      <c r="BB892" s="70"/>
      <c r="BC892" s="70"/>
      <c r="BD892" s="70"/>
      <c r="BE892" s="70"/>
      <c r="BF892" s="70"/>
      <c r="BG892" s="70"/>
      <c r="BH892" s="70"/>
      <c r="BI892" s="70"/>
      <c r="BJ892" s="70"/>
      <c r="BK892" s="70"/>
      <c r="BL892" s="70"/>
      <c r="BM892" s="70"/>
      <c r="BN892" s="70"/>
      <c r="BO892" s="70"/>
      <c r="BP892" s="70"/>
      <c r="BQ892" s="70"/>
      <c r="BR892" s="70"/>
      <c r="BS892" s="70"/>
      <c r="BT892" s="70"/>
      <c r="BU892" s="70"/>
      <c r="BV892" s="70"/>
      <c r="BW892" s="70"/>
      <c r="BX892" s="70"/>
      <c r="BY892" s="70"/>
      <c r="BZ892" s="70"/>
      <c r="CA892" s="70"/>
      <c r="CB892" s="70"/>
      <c r="CC892" s="70"/>
      <c r="CD892" s="70"/>
      <c r="CE892" s="70"/>
      <c r="CF892" s="70"/>
      <c r="CG892" s="70"/>
      <c r="CH892" s="70"/>
      <c r="CI892" s="70"/>
      <c r="CJ892" s="70"/>
      <c r="CK892" s="70"/>
      <c r="CL892" s="70"/>
      <c r="CM892" s="70"/>
      <c r="CN892" s="70"/>
      <c r="CO892" s="70"/>
      <c r="CP892" s="70"/>
      <c r="CQ892" s="70"/>
      <c r="CR892" s="70"/>
      <c r="CS892" s="70"/>
      <c r="CT892" s="70"/>
      <c r="CU892" s="70"/>
      <c r="CV892" s="70"/>
      <c r="CW892" s="70"/>
      <c r="CX892" s="70"/>
      <c r="CY892" s="70"/>
      <c r="CZ892" s="70"/>
      <c r="DA892" s="70"/>
      <c r="DB892" s="70"/>
      <c r="DC892" s="70"/>
      <c r="DD892" s="70"/>
      <c r="DE892" s="70"/>
      <c r="DF892" s="70"/>
      <c r="DG892" s="70"/>
      <c r="DH892" s="70"/>
      <c r="DI892" s="70"/>
      <c r="DJ892" s="70"/>
      <c r="DK892" s="70"/>
      <c r="DL892" s="70"/>
      <c r="DM892" s="70"/>
      <c r="DN892" s="70"/>
      <c r="DO892" s="70"/>
      <c r="DP892" s="70"/>
      <c r="DQ892" s="70"/>
      <c r="DR892" s="70"/>
      <c r="DS892" s="70"/>
      <c r="DT892" s="70"/>
      <c r="DU892" s="70"/>
      <c r="DV892" s="70"/>
      <c r="DW892" s="70"/>
      <c r="DX892" s="70"/>
      <c r="DY892" s="70"/>
      <c r="DZ892" s="70"/>
      <c r="EA892" s="70"/>
      <c r="EB892" s="70"/>
      <c r="EC892" s="70"/>
      <c r="ED892" s="70"/>
      <c r="EE892" s="95" t="s">
        <v>450</v>
      </c>
      <c r="EF892" s="95"/>
      <c r="EG892" s="95"/>
      <c r="EH892" s="70"/>
      <c r="EI892" s="216"/>
      <c r="EJ892" s="70"/>
      <c r="EK892" s="70"/>
      <c r="EL892" s="70"/>
      <c r="EM892" s="70"/>
      <c r="EN892" s="70"/>
      <c r="EO892" s="70"/>
      <c r="EP892" s="70"/>
      <c r="EQ892" s="70"/>
      <c r="ER892" s="70"/>
      <c r="ES892" s="70"/>
      <c r="ET892" s="70"/>
      <c r="EU892" s="70"/>
      <c r="EV892" s="70"/>
      <c r="EW892" s="70"/>
      <c r="EX892" s="70"/>
      <c r="EY892" s="70"/>
      <c r="EZ892" s="70"/>
      <c r="FA892" s="70"/>
      <c r="FB892" s="70"/>
      <c r="FC892" s="70"/>
      <c r="FD892" s="70"/>
      <c r="FE892" s="70"/>
      <c r="FF892" s="70"/>
      <c r="FG892" s="70"/>
      <c r="FH892" s="70"/>
      <c r="FI892" s="70"/>
      <c r="FJ892" s="70"/>
      <c r="FK892" s="70"/>
      <c r="FL892" s="70"/>
      <c r="FM892" s="70"/>
      <c r="FN892" s="70"/>
      <c r="FO892" s="70"/>
      <c r="FP892" s="70"/>
      <c r="FQ892" s="70"/>
      <c r="FR892" s="70"/>
      <c r="FS892" s="70"/>
      <c r="FT892" s="70"/>
      <c r="FU892" s="70"/>
      <c r="FV892" s="70"/>
      <c r="FW892" s="70"/>
      <c r="FX892" s="70"/>
      <c r="FY892" s="70"/>
      <c r="FZ892" s="70"/>
      <c r="GA892" s="70"/>
      <c r="GB892" s="70"/>
      <c r="GC892" s="70"/>
      <c r="GD892" s="70"/>
      <c r="GE892" s="70"/>
      <c r="GF892" s="70"/>
      <c r="GG892" s="70"/>
      <c r="GH892" s="70"/>
      <c r="GI892" s="70"/>
      <c r="GJ892" s="70"/>
      <c r="GK892" s="70"/>
      <c r="GL892" s="70"/>
      <c r="GM892" s="70"/>
      <c r="GN892" s="70"/>
      <c r="GO892" s="70"/>
      <c r="GP892" s="70"/>
      <c r="GQ892" s="70"/>
      <c r="GR892" s="70"/>
      <c r="GS892" s="70"/>
      <c r="GT892" s="70"/>
      <c r="GU892" s="70"/>
      <c r="GV892" s="70"/>
      <c r="GW892" s="70"/>
      <c r="GX892" s="70"/>
      <c r="GY892" s="70"/>
      <c r="GZ892" s="70"/>
      <c r="HA892" s="70"/>
      <c r="HB892" s="70"/>
      <c r="HC892" s="70"/>
      <c r="HD892" s="70"/>
      <c r="HE892" s="70"/>
      <c r="HF892" s="70"/>
      <c r="HG892" s="70"/>
      <c r="HH892" s="70"/>
      <c r="HI892" s="70"/>
      <c r="HJ892" s="70"/>
      <c r="HK892" s="70"/>
      <c r="HL892" s="70"/>
      <c r="HM892" s="70"/>
      <c r="HN892" s="70"/>
      <c r="HO892" s="70"/>
      <c r="HP892" s="70"/>
      <c r="HQ892" s="70"/>
      <c r="HR892" s="70"/>
      <c r="HS892" s="70"/>
      <c r="HT892" s="70"/>
      <c r="HU892" s="70"/>
      <c r="HV892" s="70"/>
      <c r="HW892" s="70"/>
      <c r="HX892" s="70"/>
      <c r="HY892" s="70"/>
      <c r="HZ892" s="70"/>
      <c r="IA892" s="70"/>
      <c r="IB892" s="70"/>
      <c r="IC892" s="70"/>
      <c r="ID892" s="70"/>
      <c r="IE892" s="70"/>
      <c r="IF892" s="70"/>
      <c r="IG892" s="70"/>
      <c r="IH892" s="70"/>
      <c r="II892" s="70"/>
      <c r="IJ892" s="70"/>
      <c r="IK892" s="70"/>
      <c r="IL892" s="70"/>
      <c r="IM892" s="70"/>
      <c r="IN892" s="70"/>
      <c r="IO892" s="70"/>
      <c r="IP892" s="70"/>
      <c r="IQ892" s="70"/>
    </row>
    <row r="893" spans="18:251" ht="16.5" hidden="1" customHeight="1">
      <c r="R893" s="95" t="s">
        <v>450</v>
      </c>
      <c r="S893" s="95"/>
      <c r="T893" s="95"/>
      <c r="U893" s="70"/>
      <c r="V893" s="214"/>
      <c r="W893" s="70"/>
      <c r="X893" s="70"/>
      <c r="Y893" s="70"/>
      <c r="Z893" s="70"/>
      <c r="AA893" s="70"/>
      <c r="AB893" s="70"/>
      <c r="AC893" s="70"/>
      <c r="AD893" s="70"/>
      <c r="AE893" s="70"/>
      <c r="AF893" s="70"/>
      <c r="AG893" s="70"/>
      <c r="AH893" s="70"/>
      <c r="AI893" s="70"/>
      <c r="AJ893" s="70"/>
      <c r="AK893" s="70"/>
      <c r="AL893" s="70"/>
      <c r="AM893" s="70"/>
      <c r="AN893" s="70"/>
      <c r="AO893" s="70"/>
      <c r="AP893" s="70"/>
      <c r="AQ893" s="70"/>
      <c r="AR893" s="70"/>
      <c r="AS893" s="70"/>
      <c r="AT893" s="70"/>
      <c r="AU893" s="70"/>
      <c r="AV893" s="70"/>
      <c r="AW893" s="70"/>
      <c r="AX893" s="70"/>
      <c r="AY893" s="70"/>
      <c r="AZ893" s="70"/>
      <c r="BA893" s="70"/>
      <c r="BB893" s="70"/>
      <c r="BC893" s="70"/>
      <c r="BD893" s="70"/>
      <c r="BE893" s="70"/>
      <c r="BF893" s="70"/>
      <c r="BG893" s="70"/>
      <c r="BH893" s="70"/>
      <c r="BI893" s="70"/>
      <c r="BJ893" s="70"/>
      <c r="BK893" s="70"/>
      <c r="BL893" s="70"/>
      <c r="BM893" s="70"/>
      <c r="BN893" s="70"/>
      <c r="BO893" s="70"/>
      <c r="BP893" s="70"/>
      <c r="BQ893" s="70"/>
      <c r="BR893" s="70"/>
      <c r="BS893" s="70"/>
      <c r="BT893" s="70"/>
      <c r="BU893" s="70"/>
      <c r="BV893" s="70"/>
      <c r="BW893" s="70"/>
      <c r="BX893" s="70"/>
      <c r="BY893" s="70"/>
      <c r="BZ893" s="70"/>
      <c r="CA893" s="70"/>
      <c r="CB893" s="70"/>
      <c r="CC893" s="70"/>
      <c r="CD893" s="70"/>
      <c r="CE893" s="70"/>
      <c r="CF893" s="70"/>
      <c r="CG893" s="70"/>
      <c r="CH893" s="70"/>
      <c r="CI893" s="70"/>
      <c r="CJ893" s="70"/>
      <c r="CK893" s="70"/>
      <c r="CL893" s="70"/>
      <c r="CM893" s="70"/>
      <c r="CN893" s="70"/>
      <c r="CO893" s="70"/>
      <c r="CP893" s="70"/>
      <c r="CQ893" s="70"/>
      <c r="CR893" s="70"/>
      <c r="CS893" s="70"/>
      <c r="CT893" s="70"/>
      <c r="CU893" s="70"/>
      <c r="CV893" s="70"/>
      <c r="CW893" s="70"/>
      <c r="CX893" s="70"/>
      <c r="CY893" s="70"/>
      <c r="CZ893" s="70"/>
      <c r="DA893" s="70"/>
      <c r="DB893" s="70"/>
      <c r="DC893" s="70"/>
      <c r="DD893" s="70"/>
      <c r="DE893" s="70"/>
      <c r="DF893" s="70"/>
      <c r="DG893" s="70"/>
      <c r="DH893" s="70"/>
      <c r="DI893" s="70"/>
      <c r="DJ893" s="70"/>
      <c r="DK893" s="70"/>
      <c r="DL893" s="70"/>
      <c r="DM893" s="70"/>
      <c r="DN893" s="70"/>
      <c r="DO893" s="70"/>
      <c r="DP893" s="70"/>
      <c r="DQ893" s="70"/>
      <c r="DR893" s="70"/>
      <c r="DS893" s="70"/>
      <c r="DT893" s="70"/>
      <c r="DU893" s="70"/>
      <c r="DV893" s="70"/>
      <c r="DW893" s="70"/>
      <c r="DX893" s="70"/>
      <c r="DY893" s="70"/>
      <c r="DZ893" s="70"/>
      <c r="EA893" s="70"/>
      <c r="EB893" s="70"/>
      <c r="EC893" s="70"/>
      <c r="ED893" s="70"/>
      <c r="EE893" s="95" t="s">
        <v>450</v>
      </c>
      <c r="EF893" s="95"/>
      <c r="EG893" s="95"/>
      <c r="EH893" s="70"/>
      <c r="EI893" s="216"/>
      <c r="EJ893" s="70"/>
      <c r="EK893" s="70"/>
      <c r="EL893" s="70"/>
      <c r="EM893" s="70"/>
      <c r="EN893" s="70"/>
      <c r="EO893" s="70"/>
      <c r="EP893" s="70"/>
      <c r="EQ893" s="70"/>
      <c r="ER893" s="70"/>
      <c r="ES893" s="70"/>
      <c r="ET893" s="70"/>
      <c r="EU893" s="70"/>
      <c r="EV893" s="70"/>
      <c r="EW893" s="70"/>
      <c r="EX893" s="70"/>
      <c r="EY893" s="70"/>
      <c r="EZ893" s="70"/>
      <c r="FA893" s="70"/>
      <c r="FB893" s="70"/>
      <c r="FC893" s="70"/>
      <c r="FD893" s="70"/>
      <c r="FE893" s="70"/>
      <c r="FF893" s="70"/>
      <c r="FG893" s="70"/>
      <c r="FH893" s="70"/>
      <c r="FI893" s="70"/>
      <c r="FJ893" s="70"/>
      <c r="FK893" s="70"/>
      <c r="FL893" s="70"/>
      <c r="FM893" s="70"/>
      <c r="FN893" s="70"/>
      <c r="FO893" s="70"/>
      <c r="FP893" s="70"/>
      <c r="FQ893" s="70"/>
      <c r="FR893" s="70"/>
      <c r="FS893" s="70"/>
      <c r="FT893" s="70"/>
      <c r="FU893" s="70"/>
      <c r="FV893" s="70"/>
      <c r="FW893" s="70"/>
      <c r="FX893" s="70"/>
      <c r="FY893" s="70"/>
      <c r="FZ893" s="70"/>
      <c r="GA893" s="70"/>
      <c r="GB893" s="70"/>
      <c r="GC893" s="70"/>
      <c r="GD893" s="70"/>
      <c r="GE893" s="70"/>
      <c r="GF893" s="70"/>
      <c r="GG893" s="70"/>
      <c r="GH893" s="70"/>
      <c r="GI893" s="70"/>
      <c r="GJ893" s="70"/>
      <c r="GK893" s="70"/>
      <c r="GL893" s="70"/>
      <c r="GM893" s="70"/>
      <c r="GN893" s="70"/>
      <c r="GO893" s="70"/>
      <c r="GP893" s="70"/>
      <c r="GQ893" s="70"/>
      <c r="GR893" s="70"/>
      <c r="GS893" s="70"/>
      <c r="GT893" s="70"/>
      <c r="GU893" s="70"/>
      <c r="GV893" s="70"/>
      <c r="GW893" s="70"/>
      <c r="GX893" s="70"/>
      <c r="GY893" s="70"/>
      <c r="GZ893" s="70"/>
      <c r="HA893" s="70"/>
      <c r="HB893" s="70"/>
      <c r="HC893" s="70"/>
      <c r="HD893" s="70"/>
      <c r="HE893" s="70"/>
      <c r="HF893" s="70"/>
      <c r="HG893" s="70"/>
      <c r="HH893" s="70"/>
      <c r="HI893" s="70"/>
      <c r="HJ893" s="70"/>
      <c r="HK893" s="70"/>
      <c r="HL893" s="70"/>
      <c r="HM893" s="70"/>
      <c r="HN893" s="70"/>
      <c r="HO893" s="70"/>
      <c r="HP893" s="70"/>
      <c r="HQ893" s="70"/>
      <c r="HR893" s="70"/>
      <c r="HS893" s="70"/>
      <c r="HT893" s="70"/>
      <c r="HU893" s="70"/>
      <c r="HV893" s="70"/>
      <c r="HW893" s="70"/>
      <c r="HX893" s="70"/>
      <c r="HY893" s="70"/>
      <c r="HZ893" s="70"/>
      <c r="IA893" s="70"/>
      <c r="IB893" s="70"/>
      <c r="IC893" s="70"/>
      <c r="ID893" s="70"/>
      <c r="IE893" s="70"/>
      <c r="IF893" s="70"/>
      <c r="IG893" s="70"/>
      <c r="IH893" s="70"/>
      <c r="II893" s="70"/>
      <c r="IJ893" s="70"/>
      <c r="IK893" s="70"/>
      <c r="IL893" s="70"/>
      <c r="IM893" s="70"/>
      <c r="IN893" s="70"/>
      <c r="IO893" s="70"/>
      <c r="IP893" s="70"/>
      <c r="IQ893" s="70"/>
    </row>
    <row r="894" spans="18:251" ht="16.5" hidden="1" customHeight="1">
      <c r="R894" s="95" t="s">
        <v>450</v>
      </c>
      <c r="S894" s="95"/>
      <c r="T894" s="95"/>
      <c r="U894" s="70"/>
      <c r="V894" s="214"/>
      <c r="W894" s="70"/>
      <c r="X894" s="70"/>
      <c r="Y894" s="70"/>
      <c r="Z894" s="70"/>
      <c r="AA894" s="70"/>
      <c r="AB894" s="70"/>
      <c r="AC894" s="70"/>
      <c r="AD894" s="70"/>
      <c r="AE894" s="70"/>
      <c r="AF894" s="70"/>
      <c r="AG894" s="70"/>
      <c r="AH894" s="70"/>
      <c r="AI894" s="70"/>
      <c r="AJ894" s="70"/>
      <c r="AK894" s="70"/>
      <c r="AL894" s="70"/>
      <c r="AM894" s="70"/>
      <c r="AN894" s="70"/>
      <c r="AO894" s="70"/>
      <c r="AP894" s="70"/>
      <c r="AQ894" s="70"/>
      <c r="AR894" s="70"/>
      <c r="AS894" s="70"/>
      <c r="AT894" s="70"/>
      <c r="AU894" s="70"/>
      <c r="AV894" s="70"/>
      <c r="AW894" s="70"/>
      <c r="AX894" s="70"/>
      <c r="AY894" s="70"/>
      <c r="AZ894" s="70"/>
      <c r="BA894" s="70"/>
      <c r="BB894" s="70"/>
      <c r="BC894" s="70"/>
      <c r="BD894" s="70"/>
      <c r="BE894" s="70"/>
      <c r="BF894" s="70"/>
      <c r="BG894" s="70"/>
      <c r="BH894" s="70"/>
      <c r="BI894" s="70"/>
      <c r="BJ894" s="70"/>
      <c r="BK894" s="70"/>
      <c r="BL894" s="70"/>
      <c r="BM894" s="70"/>
      <c r="BN894" s="70"/>
      <c r="BO894" s="70"/>
      <c r="BP894" s="70"/>
      <c r="BQ894" s="70"/>
      <c r="BR894" s="70"/>
      <c r="BS894" s="70"/>
      <c r="BT894" s="70"/>
      <c r="BU894" s="70"/>
      <c r="BV894" s="70"/>
      <c r="BW894" s="70"/>
      <c r="BX894" s="70"/>
      <c r="BY894" s="70"/>
      <c r="BZ894" s="70"/>
      <c r="CA894" s="70"/>
      <c r="CB894" s="70"/>
      <c r="CC894" s="70"/>
      <c r="CD894" s="70"/>
      <c r="CE894" s="70"/>
      <c r="CF894" s="70"/>
      <c r="CG894" s="70"/>
      <c r="CH894" s="70"/>
      <c r="CI894" s="70"/>
      <c r="CJ894" s="70"/>
      <c r="CK894" s="70"/>
      <c r="CL894" s="70"/>
      <c r="CM894" s="70"/>
      <c r="CN894" s="70"/>
      <c r="CO894" s="70"/>
      <c r="CP894" s="70"/>
      <c r="CQ894" s="70"/>
      <c r="CR894" s="70"/>
      <c r="CS894" s="70"/>
      <c r="CT894" s="70"/>
      <c r="CU894" s="70"/>
      <c r="CV894" s="70"/>
      <c r="CW894" s="70"/>
      <c r="CX894" s="70"/>
      <c r="CY894" s="70"/>
      <c r="CZ894" s="70"/>
      <c r="DA894" s="70"/>
      <c r="DB894" s="70"/>
      <c r="DC894" s="70"/>
      <c r="DD894" s="70"/>
      <c r="DE894" s="70"/>
      <c r="DF894" s="70"/>
      <c r="DG894" s="70"/>
      <c r="DH894" s="70"/>
      <c r="DI894" s="70"/>
      <c r="DJ894" s="70"/>
      <c r="DK894" s="70"/>
      <c r="DL894" s="70"/>
      <c r="DM894" s="70"/>
      <c r="DN894" s="70"/>
      <c r="DO894" s="70"/>
      <c r="DP894" s="70"/>
      <c r="DQ894" s="70"/>
      <c r="DR894" s="70"/>
      <c r="DS894" s="70"/>
      <c r="DT894" s="70"/>
      <c r="DU894" s="70"/>
      <c r="DV894" s="70"/>
      <c r="DW894" s="70"/>
      <c r="DX894" s="70"/>
      <c r="DY894" s="70"/>
      <c r="DZ894" s="70"/>
      <c r="EA894" s="70"/>
      <c r="EB894" s="70"/>
      <c r="EC894" s="70"/>
      <c r="ED894" s="70"/>
      <c r="EE894" s="95" t="s">
        <v>450</v>
      </c>
      <c r="EF894" s="95"/>
      <c r="EG894" s="95"/>
      <c r="EH894" s="70"/>
      <c r="EI894" s="216"/>
      <c r="EJ894" s="70"/>
      <c r="EK894" s="70"/>
      <c r="EL894" s="70"/>
      <c r="EM894" s="70"/>
      <c r="EN894" s="70"/>
      <c r="EO894" s="70"/>
      <c r="EP894" s="70"/>
      <c r="EQ894" s="70"/>
      <c r="ER894" s="70"/>
      <c r="ES894" s="70"/>
      <c r="ET894" s="70"/>
      <c r="EU894" s="70"/>
      <c r="EV894" s="70"/>
      <c r="EW894" s="70"/>
      <c r="EX894" s="70"/>
      <c r="EY894" s="70"/>
      <c r="EZ894" s="70"/>
      <c r="FA894" s="70"/>
      <c r="FB894" s="70"/>
      <c r="FC894" s="70"/>
      <c r="FD894" s="70"/>
      <c r="FE894" s="70"/>
      <c r="FF894" s="70"/>
      <c r="FG894" s="70"/>
      <c r="FH894" s="70"/>
      <c r="FI894" s="70"/>
      <c r="FJ894" s="70"/>
      <c r="FK894" s="70"/>
      <c r="FL894" s="70"/>
      <c r="FM894" s="70"/>
      <c r="FN894" s="70"/>
      <c r="FO894" s="70"/>
      <c r="FP894" s="70"/>
      <c r="FQ894" s="70"/>
      <c r="FR894" s="70"/>
      <c r="FS894" s="70"/>
      <c r="FT894" s="70"/>
      <c r="FU894" s="70"/>
      <c r="FV894" s="70"/>
      <c r="FW894" s="70"/>
      <c r="FX894" s="70"/>
      <c r="FY894" s="70"/>
      <c r="FZ894" s="70"/>
      <c r="GA894" s="70"/>
      <c r="GB894" s="70"/>
      <c r="GC894" s="70"/>
      <c r="GD894" s="70"/>
      <c r="GE894" s="70"/>
      <c r="GF894" s="70"/>
      <c r="GG894" s="70"/>
      <c r="GH894" s="70"/>
      <c r="GI894" s="70"/>
      <c r="GJ894" s="70"/>
      <c r="GK894" s="70"/>
      <c r="GL894" s="70"/>
      <c r="GM894" s="70"/>
      <c r="GN894" s="70"/>
      <c r="GO894" s="70"/>
      <c r="GP894" s="70"/>
      <c r="GQ894" s="70"/>
      <c r="GR894" s="70"/>
      <c r="GS894" s="70"/>
      <c r="GT894" s="70"/>
      <c r="GU894" s="70"/>
      <c r="GV894" s="70"/>
      <c r="GW894" s="70"/>
      <c r="GX894" s="70"/>
      <c r="GY894" s="70"/>
      <c r="GZ894" s="70"/>
      <c r="HA894" s="70"/>
      <c r="HB894" s="70"/>
      <c r="HC894" s="70"/>
      <c r="HD894" s="70"/>
      <c r="HE894" s="70"/>
      <c r="HF894" s="70"/>
      <c r="HG894" s="70"/>
      <c r="HH894" s="70"/>
      <c r="HI894" s="70"/>
      <c r="HJ894" s="70"/>
      <c r="HK894" s="70"/>
      <c r="HL894" s="70"/>
      <c r="HM894" s="70"/>
      <c r="HN894" s="70"/>
      <c r="HO894" s="70"/>
      <c r="HP894" s="70"/>
      <c r="HQ894" s="70"/>
      <c r="HR894" s="70"/>
      <c r="HS894" s="70"/>
      <c r="HT894" s="70"/>
      <c r="HU894" s="70"/>
      <c r="HV894" s="70"/>
      <c r="HW894" s="70"/>
      <c r="HX894" s="70"/>
      <c r="HY894" s="70"/>
      <c r="HZ894" s="70"/>
      <c r="IA894" s="70"/>
      <c r="IB894" s="70"/>
      <c r="IC894" s="70"/>
      <c r="ID894" s="70"/>
      <c r="IE894" s="70"/>
      <c r="IF894" s="70"/>
      <c r="IG894" s="70"/>
      <c r="IH894" s="70"/>
      <c r="II894" s="70"/>
      <c r="IJ894" s="70"/>
      <c r="IK894" s="70"/>
      <c r="IL894" s="70"/>
      <c r="IM894" s="70"/>
      <c r="IN894" s="70"/>
      <c r="IO894" s="70"/>
      <c r="IP894" s="70"/>
      <c r="IQ894" s="70"/>
    </row>
    <row r="895" spans="18:251" ht="16.5" hidden="1" customHeight="1">
      <c r="R895" s="95" t="s">
        <v>450</v>
      </c>
      <c r="S895" s="95"/>
      <c r="T895" s="95"/>
      <c r="U895" s="70"/>
      <c r="V895" s="214"/>
      <c r="W895" s="70"/>
      <c r="X895" s="70"/>
      <c r="Y895" s="70"/>
      <c r="Z895" s="70"/>
      <c r="AA895" s="70"/>
      <c r="AB895" s="70"/>
      <c r="AC895" s="70"/>
      <c r="AD895" s="70"/>
      <c r="AE895" s="70"/>
      <c r="AF895" s="70"/>
      <c r="AG895" s="70"/>
      <c r="AH895" s="70"/>
      <c r="AI895" s="70"/>
      <c r="AJ895" s="70"/>
      <c r="AK895" s="70"/>
      <c r="AL895" s="70"/>
      <c r="AM895" s="70"/>
      <c r="AN895" s="70"/>
      <c r="AO895" s="70"/>
      <c r="AP895" s="70"/>
      <c r="AQ895" s="70"/>
      <c r="AR895" s="70"/>
      <c r="AS895" s="70"/>
      <c r="AT895" s="70"/>
      <c r="AU895" s="70"/>
      <c r="AV895" s="70"/>
      <c r="AW895" s="70"/>
      <c r="AX895" s="70"/>
      <c r="AY895" s="70"/>
      <c r="AZ895" s="70"/>
      <c r="BA895" s="70"/>
      <c r="BB895" s="70"/>
      <c r="BC895" s="70"/>
      <c r="BD895" s="70"/>
      <c r="BE895" s="70"/>
      <c r="BF895" s="70"/>
      <c r="BG895" s="70"/>
      <c r="BH895" s="70"/>
      <c r="BI895" s="70"/>
      <c r="BJ895" s="70"/>
      <c r="BK895" s="70"/>
      <c r="BL895" s="70"/>
      <c r="BM895" s="70"/>
      <c r="BN895" s="70"/>
      <c r="BO895" s="70"/>
      <c r="BP895" s="70"/>
      <c r="BQ895" s="70"/>
      <c r="BR895" s="70"/>
      <c r="BS895" s="70"/>
      <c r="BT895" s="70"/>
      <c r="BU895" s="70"/>
      <c r="BV895" s="70"/>
      <c r="BW895" s="70"/>
      <c r="BX895" s="70"/>
      <c r="BY895" s="70"/>
      <c r="BZ895" s="70"/>
      <c r="CA895" s="70"/>
      <c r="CB895" s="70"/>
      <c r="CC895" s="70"/>
      <c r="CD895" s="70"/>
      <c r="CE895" s="70"/>
      <c r="CF895" s="70"/>
      <c r="CG895" s="70"/>
      <c r="CH895" s="70"/>
      <c r="CI895" s="70"/>
      <c r="CJ895" s="70"/>
      <c r="CK895" s="70"/>
      <c r="CL895" s="70"/>
      <c r="CM895" s="70"/>
      <c r="CN895" s="70"/>
      <c r="CO895" s="70"/>
      <c r="CP895" s="70"/>
      <c r="CQ895" s="70"/>
      <c r="CR895" s="70"/>
      <c r="CS895" s="70"/>
      <c r="CT895" s="70"/>
      <c r="CU895" s="70"/>
      <c r="CV895" s="70"/>
      <c r="CW895" s="70"/>
      <c r="CX895" s="70"/>
      <c r="CY895" s="70"/>
      <c r="CZ895" s="70"/>
      <c r="DA895" s="70"/>
      <c r="DB895" s="70"/>
      <c r="DC895" s="70"/>
      <c r="DD895" s="70"/>
      <c r="DE895" s="70"/>
      <c r="DF895" s="70"/>
      <c r="DG895" s="70"/>
      <c r="DH895" s="70"/>
      <c r="DI895" s="70"/>
      <c r="DJ895" s="70"/>
      <c r="DK895" s="70"/>
      <c r="DL895" s="70"/>
      <c r="DM895" s="70"/>
      <c r="DN895" s="70"/>
      <c r="DO895" s="70"/>
      <c r="DP895" s="70"/>
      <c r="DQ895" s="70"/>
      <c r="DR895" s="70"/>
      <c r="DS895" s="70"/>
      <c r="DT895" s="70"/>
      <c r="DU895" s="70"/>
      <c r="DV895" s="70"/>
      <c r="DW895" s="70"/>
      <c r="DX895" s="70"/>
      <c r="DY895" s="70"/>
      <c r="DZ895" s="70"/>
      <c r="EA895" s="70"/>
      <c r="EB895" s="70"/>
      <c r="EC895" s="70"/>
      <c r="ED895" s="70"/>
      <c r="EE895" s="95" t="s">
        <v>450</v>
      </c>
      <c r="EF895" s="95"/>
      <c r="EG895" s="95"/>
      <c r="EH895" s="70"/>
      <c r="EI895" s="216"/>
      <c r="EJ895" s="70"/>
      <c r="EK895" s="70"/>
      <c r="EL895" s="70"/>
      <c r="EM895" s="70"/>
      <c r="EN895" s="70"/>
      <c r="EO895" s="70"/>
      <c r="EP895" s="70"/>
      <c r="EQ895" s="70"/>
      <c r="ER895" s="70"/>
      <c r="ES895" s="70"/>
      <c r="ET895" s="70"/>
      <c r="EU895" s="70"/>
      <c r="EV895" s="70"/>
      <c r="EW895" s="70"/>
      <c r="EX895" s="70"/>
      <c r="EY895" s="70"/>
      <c r="EZ895" s="70"/>
      <c r="FA895" s="70"/>
      <c r="FB895" s="70"/>
      <c r="FC895" s="70"/>
      <c r="FD895" s="70"/>
      <c r="FE895" s="70"/>
      <c r="FF895" s="70"/>
      <c r="FG895" s="70"/>
      <c r="FH895" s="70"/>
      <c r="FI895" s="70"/>
      <c r="FJ895" s="70"/>
      <c r="FK895" s="70"/>
      <c r="FL895" s="70"/>
      <c r="FM895" s="70"/>
      <c r="FN895" s="70"/>
      <c r="FO895" s="70"/>
      <c r="FP895" s="70"/>
      <c r="FQ895" s="70"/>
      <c r="FR895" s="70"/>
      <c r="FS895" s="70"/>
      <c r="FT895" s="70"/>
      <c r="FU895" s="70"/>
      <c r="FV895" s="70"/>
      <c r="FW895" s="70"/>
      <c r="FX895" s="70"/>
      <c r="FY895" s="70"/>
      <c r="FZ895" s="70"/>
      <c r="GA895" s="70"/>
      <c r="GB895" s="70"/>
      <c r="GC895" s="70"/>
      <c r="GD895" s="70"/>
      <c r="GE895" s="70"/>
      <c r="GF895" s="70"/>
      <c r="GG895" s="70"/>
      <c r="GH895" s="70"/>
      <c r="GI895" s="70"/>
      <c r="GJ895" s="70"/>
      <c r="GK895" s="70"/>
      <c r="GL895" s="70"/>
      <c r="GM895" s="70"/>
      <c r="GN895" s="70"/>
      <c r="GO895" s="70"/>
      <c r="GP895" s="70"/>
      <c r="GQ895" s="70"/>
      <c r="GR895" s="70"/>
      <c r="GS895" s="70"/>
      <c r="GT895" s="70"/>
      <c r="GU895" s="70"/>
      <c r="GV895" s="70"/>
      <c r="GW895" s="70"/>
      <c r="GX895" s="70"/>
      <c r="GY895" s="70"/>
      <c r="GZ895" s="70"/>
      <c r="HA895" s="70"/>
      <c r="HB895" s="70"/>
      <c r="HC895" s="70"/>
      <c r="HD895" s="70"/>
      <c r="HE895" s="70"/>
      <c r="HF895" s="70"/>
      <c r="HG895" s="70"/>
      <c r="HH895" s="70"/>
      <c r="HI895" s="70"/>
      <c r="HJ895" s="70"/>
      <c r="HK895" s="70"/>
      <c r="HL895" s="70"/>
      <c r="HM895" s="70"/>
      <c r="HN895" s="70"/>
      <c r="HO895" s="70"/>
      <c r="HP895" s="70"/>
      <c r="HQ895" s="70"/>
      <c r="HR895" s="70"/>
      <c r="HS895" s="70"/>
      <c r="HT895" s="70"/>
      <c r="HU895" s="70"/>
      <c r="HV895" s="70"/>
      <c r="HW895" s="70"/>
      <c r="HX895" s="70"/>
      <c r="HY895" s="70"/>
      <c r="HZ895" s="70"/>
      <c r="IA895" s="70"/>
      <c r="IB895" s="70"/>
      <c r="IC895" s="70"/>
      <c r="ID895" s="70"/>
      <c r="IE895" s="70"/>
      <c r="IF895" s="70"/>
      <c r="IG895" s="70"/>
      <c r="IH895" s="70"/>
      <c r="II895" s="70"/>
      <c r="IJ895" s="70"/>
      <c r="IK895" s="70"/>
      <c r="IL895" s="70"/>
      <c r="IM895" s="70"/>
      <c r="IN895" s="70"/>
      <c r="IO895" s="70"/>
      <c r="IP895" s="70"/>
      <c r="IQ895" s="70"/>
    </row>
    <row r="896" spans="18:251" ht="16.5" hidden="1" customHeight="1">
      <c r="R896" s="95" t="s">
        <v>450</v>
      </c>
      <c r="S896" s="95"/>
      <c r="T896" s="95"/>
      <c r="U896" s="70"/>
      <c r="V896" s="214"/>
      <c r="W896" s="70"/>
      <c r="X896" s="70"/>
      <c r="Y896" s="70"/>
      <c r="Z896" s="70"/>
      <c r="AA896" s="70"/>
      <c r="AB896" s="70"/>
      <c r="AC896" s="70"/>
      <c r="AD896" s="70"/>
      <c r="AE896" s="70"/>
      <c r="AF896" s="70"/>
      <c r="AG896" s="70"/>
      <c r="AH896" s="70"/>
      <c r="AI896" s="70"/>
      <c r="AJ896" s="70"/>
      <c r="AK896" s="70"/>
      <c r="AL896" s="70"/>
      <c r="AM896" s="70"/>
      <c r="AN896" s="70"/>
      <c r="AO896" s="70"/>
      <c r="AP896" s="70"/>
      <c r="AQ896" s="70"/>
      <c r="AR896" s="70"/>
      <c r="AS896" s="70"/>
      <c r="AT896" s="70"/>
      <c r="AU896" s="70"/>
      <c r="AV896" s="70"/>
      <c r="AW896" s="70"/>
      <c r="AX896" s="70"/>
      <c r="AY896" s="70"/>
      <c r="AZ896" s="70"/>
      <c r="BA896" s="70"/>
      <c r="BB896" s="70"/>
      <c r="BC896" s="70"/>
      <c r="BD896" s="70"/>
      <c r="BE896" s="70"/>
      <c r="BF896" s="70"/>
      <c r="BG896" s="70"/>
      <c r="BH896" s="70"/>
      <c r="BI896" s="70"/>
      <c r="BJ896" s="70"/>
      <c r="BK896" s="70"/>
      <c r="BL896" s="70"/>
      <c r="BM896" s="70"/>
      <c r="BN896" s="70"/>
      <c r="BO896" s="70"/>
      <c r="BP896" s="70"/>
      <c r="BQ896" s="70"/>
      <c r="BR896" s="70"/>
      <c r="BS896" s="70"/>
      <c r="BT896" s="70"/>
      <c r="BU896" s="70"/>
      <c r="BV896" s="70"/>
      <c r="BW896" s="70"/>
      <c r="BX896" s="70"/>
      <c r="BY896" s="70"/>
      <c r="BZ896" s="70"/>
      <c r="CA896" s="70"/>
      <c r="CB896" s="70"/>
      <c r="CC896" s="70"/>
      <c r="CD896" s="70"/>
      <c r="CE896" s="70"/>
      <c r="CF896" s="70"/>
      <c r="CG896" s="70"/>
      <c r="CH896" s="70"/>
      <c r="CI896" s="70"/>
      <c r="CJ896" s="70"/>
      <c r="CK896" s="70"/>
      <c r="CL896" s="70"/>
      <c r="CM896" s="70"/>
      <c r="CN896" s="70"/>
      <c r="CO896" s="70"/>
      <c r="CP896" s="70"/>
      <c r="CQ896" s="70"/>
      <c r="CR896" s="70"/>
      <c r="CS896" s="70"/>
      <c r="CT896" s="70"/>
      <c r="CU896" s="70"/>
      <c r="CV896" s="70"/>
      <c r="CW896" s="70"/>
      <c r="CX896" s="70"/>
      <c r="CY896" s="70"/>
      <c r="CZ896" s="70"/>
      <c r="DA896" s="70"/>
      <c r="DB896" s="70"/>
      <c r="DC896" s="70"/>
      <c r="DD896" s="70"/>
      <c r="DE896" s="70"/>
      <c r="DF896" s="70"/>
      <c r="DG896" s="70"/>
      <c r="DH896" s="70"/>
      <c r="DI896" s="70"/>
      <c r="DJ896" s="70"/>
      <c r="DK896" s="70"/>
      <c r="DL896" s="70"/>
      <c r="DM896" s="70"/>
      <c r="DN896" s="70"/>
      <c r="DO896" s="70"/>
      <c r="DP896" s="70"/>
      <c r="DQ896" s="70"/>
      <c r="DR896" s="70"/>
      <c r="DS896" s="70"/>
      <c r="DT896" s="70"/>
      <c r="DU896" s="70"/>
      <c r="DV896" s="70"/>
      <c r="DW896" s="70"/>
      <c r="DX896" s="70"/>
      <c r="DY896" s="70"/>
      <c r="DZ896" s="70"/>
      <c r="EA896" s="70"/>
      <c r="EB896" s="70"/>
      <c r="EC896" s="70"/>
      <c r="ED896" s="70"/>
      <c r="EE896" s="95" t="s">
        <v>450</v>
      </c>
      <c r="EF896" s="95"/>
      <c r="EG896" s="95"/>
      <c r="EH896" s="70"/>
      <c r="EI896" s="216"/>
      <c r="EJ896" s="70"/>
      <c r="EK896" s="70"/>
      <c r="EL896" s="70"/>
      <c r="EM896" s="70"/>
      <c r="EN896" s="70"/>
      <c r="EO896" s="70"/>
      <c r="EP896" s="70"/>
      <c r="EQ896" s="70"/>
      <c r="ER896" s="70"/>
      <c r="ES896" s="70"/>
      <c r="ET896" s="70"/>
      <c r="EU896" s="70"/>
      <c r="EV896" s="70"/>
      <c r="EW896" s="70"/>
      <c r="EX896" s="70"/>
      <c r="EY896" s="70"/>
      <c r="EZ896" s="70"/>
      <c r="FA896" s="70"/>
      <c r="FB896" s="70"/>
      <c r="FC896" s="70"/>
      <c r="FD896" s="70"/>
      <c r="FE896" s="70"/>
      <c r="FF896" s="70"/>
      <c r="FG896" s="70"/>
      <c r="FH896" s="70"/>
      <c r="FI896" s="70"/>
      <c r="FJ896" s="70"/>
      <c r="FK896" s="70"/>
      <c r="FL896" s="70"/>
      <c r="FM896" s="70"/>
      <c r="FN896" s="70"/>
      <c r="FO896" s="70"/>
      <c r="FP896" s="70"/>
      <c r="FQ896" s="70"/>
      <c r="FR896" s="70"/>
      <c r="FS896" s="70"/>
      <c r="FT896" s="70"/>
      <c r="FU896" s="70"/>
      <c r="FV896" s="70"/>
      <c r="FW896" s="70"/>
      <c r="FX896" s="70"/>
      <c r="FY896" s="70"/>
      <c r="FZ896" s="70"/>
      <c r="GA896" s="70"/>
      <c r="GB896" s="70"/>
      <c r="GC896" s="70"/>
      <c r="GD896" s="70"/>
      <c r="GE896" s="70"/>
      <c r="GF896" s="70"/>
      <c r="GG896" s="70"/>
      <c r="GH896" s="70"/>
      <c r="GI896" s="70"/>
      <c r="GJ896" s="70"/>
      <c r="GK896" s="70"/>
      <c r="GL896" s="70"/>
      <c r="GM896" s="70"/>
      <c r="GN896" s="70"/>
      <c r="GO896" s="70"/>
      <c r="GP896" s="70"/>
      <c r="GQ896" s="70"/>
      <c r="GR896" s="70"/>
      <c r="GS896" s="70"/>
      <c r="GT896" s="70"/>
      <c r="GU896" s="70"/>
      <c r="GV896" s="70"/>
      <c r="GW896" s="70"/>
      <c r="GX896" s="70"/>
      <c r="GY896" s="70"/>
      <c r="GZ896" s="70"/>
      <c r="HA896" s="70"/>
      <c r="HB896" s="70"/>
      <c r="HC896" s="70"/>
      <c r="HD896" s="70"/>
      <c r="HE896" s="70"/>
      <c r="HF896" s="70"/>
      <c r="HG896" s="70"/>
      <c r="HH896" s="70"/>
      <c r="HI896" s="70"/>
      <c r="HJ896" s="70"/>
      <c r="HK896" s="70"/>
      <c r="HL896" s="70"/>
      <c r="HM896" s="70"/>
      <c r="HN896" s="70"/>
      <c r="HO896" s="70"/>
      <c r="HP896" s="70"/>
      <c r="HQ896" s="70"/>
      <c r="HR896" s="70"/>
      <c r="HS896" s="70"/>
      <c r="HT896" s="70"/>
      <c r="HU896" s="70"/>
      <c r="HV896" s="70"/>
      <c r="HW896" s="70"/>
      <c r="HX896" s="70"/>
      <c r="HY896" s="70"/>
      <c r="HZ896" s="70"/>
      <c r="IA896" s="70"/>
      <c r="IB896" s="70"/>
      <c r="IC896" s="70"/>
      <c r="ID896" s="70"/>
      <c r="IE896" s="70"/>
      <c r="IF896" s="70"/>
      <c r="IG896" s="70"/>
      <c r="IH896" s="70"/>
      <c r="II896" s="70"/>
      <c r="IJ896" s="70"/>
      <c r="IK896" s="70"/>
      <c r="IL896" s="70"/>
      <c r="IM896" s="70"/>
      <c r="IN896" s="70"/>
      <c r="IO896" s="70"/>
      <c r="IP896" s="70"/>
      <c r="IQ896" s="70"/>
    </row>
    <row r="897" spans="18:251" ht="16.5" hidden="1" customHeight="1">
      <c r="R897" s="95" t="s">
        <v>450</v>
      </c>
      <c r="S897" s="95"/>
      <c r="T897" s="95"/>
      <c r="U897" s="70"/>
      <c r="V897" s="214"/>
      <c r="W897" s="70"/>
      <c r="X897" s="70"/>
      <c r="Y897" s="70"/>
      <c r="Z897" s="70"/>
      <c r="AA897" s="70"/>
      <c r="AB897" s="70"/>
      <c r="AC897" s="70"/>
      <c r="AD897" s="70"/>
      <c r="AE897" s="70"/>
      <c r="AF897" s="70"/>
      <c r="AG897" s="70"/>
      <c r="AH897" s="70"/>
      <c r="AI897" s="70"/>
      <c r="AJ897" s="70"/>
      <c r="AK897" s="70"/>
      <c r="AL897" s="70"/>
      <c r="AM897" s="70"/>
      <c r="AN897" s="70"/>
      <c r="AO897" s="70"/>
      <c r="AP897" s="70"/>
      <c r="AQ897" s="70"/>
      <c r="AR897" s="70"/>
      <c r="AS897" s="70"/>
      <c r="AT897" s="70"/>
      <c r="AU897" s="70"/>
      <c r="AV897" s="70"/>
      <c r="AW897" s="70"/>
      <c r="AX897" s="70"/>
      <c r="AY897" s="70"/>
      <c r="AZ897" s="70"/>
      <c r="BA897" s="70"/>
      <c r="BB897" s="70"/>
      <c r="BC897" s="70"/>
      <c r="BD897" s="70"/>
      <c r="BE897" s="70"/>
      <c r="BF897" s="70"/>
      <c r="BG897" s="70"/>
      <c r="BH897" s="70"/>
      <c r="BI897" s="70"/>
      <c r="BJ897" s="70"/>
      <c r="BK897" s="70"/>
      <c r="BL897" s="70"/>
      <c r="BM897" s="70"/>
      <c r="BN897" s="70"/>
      <c r="BO897" s="70"/>
      <c r="BP897" s="70"/>
      <c r="BQ897" s="70"/>
      <c r="BR897" s="70"/>
      <c r="BS897" s="70"/>
      <c r="BT897" s="70"/>
      <c r="BU897" s="70"/>
      <c r="BV897" s="70"/>
      <c r="BW897" s="70"/>
      <c r="BX897" s="70"/>
      <c r="BY897" s="70"/>
      <c r="BZ897" s="70"/>
      <c r="CA897" s="70"/>
      <c r="CB897" s="70"/>
      <c r="CC897" s="70"/>
      <c r="CD897" s="70"/>
      <c r="CE897" s="70"/>
      <c r="CF897" s="70"/>
      <c r="CG897" s="70"/>
      <c r="CH897" s="70"/>
      <c r="CI897" s="70"/>
      <c r="CJ897" s="70"/>
      <c r="CK897" s="70"/>
      <c r="CL897" s="70"/>
      <c r="CM897" s="70"/>
      <c r="CN897" s="70"/>
      <c r="CO897" s="70"/>
      <c r="CP897" s="70"/>
      <c r="CQ897" s="70"/>
      <c r="CR897" s="70"/>
      <c r="CS897" s="70"/>
      <c r="CT897" s="70"/>
      <c r="CU897" s="70"/>
      <c r="CV897" s="70"/>
      <c r="CW897" s="70"/>
      <c r="CX897" s="70"/>
      <c r="CY897" s="70"/>
      <c r="CZ897" s="70"/>
      <c r="DA897" s="70"/>
      <c r="DB897" s="70"/>
      <c r="DC897" s="70"/>
      <c r="DD897" s="70"/>
      <c r="DE897" s="70"/>
      <c r="DF897" s="70"/>
      <c r="DG897" s="70"/>
      <c r="DH897" s="70"/>
      <c r="DI897" s="70"/>
      <c r="DJ897" s="70"/>
      <c r="DK897" s="70"/>
      <c r="DL897" s="70"/>
      <c r="DM897" s="70"/>
      <c r="DN897" s="70"/>
      <c r="DO897" s="70"/>
      <c r="DP897" s="70"/>
      <c r="DQ897" s="70"/>
      <c r="DR897" s="70"/>
      <c r="DS897" s="70"/>
      <c r="DT897" s="70"/>
      <c r="DU897" s="70"/>
      <c r="DV897" s="70"/>
      <c r="DW897" s="70"/>
      <c r="DX897" s="70"/>
      <c r="DY897" s="70"/>
      <c r="DZ897" s="70"/>
      <c r="EA897" s="70"/>
      <c r="EB897" s="70"/>
      <c r="EC897" s="70"/>
      <c r="ED897" s="70"/>
      <c r="EE897" s="95" t="s">
        <v>450</v>
      </c>
      <c r="EF897" s="95"/>
      <c r="EG897" s="95"/>
      <c r="EH897" s="70"/>
      <c r="EI897" s="216"/>
      <c r="EJ897" s="70"/>
      <c r="EK897" s="70"/>
      <c r="EL897" s="70"/>
      <c r="EM897" s="70"/>
      <c r="EN897" s="70"/>
      <c r="EO897" s="70"/>
      <c r="EP897" s="70"/>
      <c r="EQ897" s="70"/>
      <c r="ER897" s="70"/>
      <c r="ES897" s="70"/>
      <c r="ET897" s="70"/>
      <c r="EU897" s="70"/>
      <c r="EV897" s="70"/>
      <c r="EW897" s="70"/>
      <c r="EX897" s="70"/>
      <c r="EY897" s="70"/>
      <c r="EZ897" s="70"/>
      <c r="FA897" s="70"/>
      <c r="FB897" s="70"/>
      <c r="FC897" s="70"/>
      <c r="FD897" s="70"/>
      <c r="FE897" s="70"/>
      <c r="FF897" s="70"/>
      <c r="FG897" s="70"/>
      <c r="FH897" s="70"/>
      <c r="FI897" s="70"/>
      <c r="FJ897" s="70"/>
      <c r="FK897" s="70"/>
      <c r="FL897" s="70"/>
      <c r="FM897" s="70"/>
      <c r="FN897" s="70"/>
      <c r="FO897" s="70"/>
      <c r="FP897" s="70"/>
      <c r="FQ897" s="70"/>
      <c r="FR897" s="70"/>
      <c r="FS897" s="70"/>
      <c r="FT897" s="70"/>
      <c r="FU897" s="70"/>
      <c r="FV897" s="70"/>
      <c r="FW897" s="70"/>
      <c r="FX897" s="70"/>
      <c r="FY897" s="70"/>
      <c r="FZ897" s="70"/>
      <c r="GA897" s="70"/>
      <c r="GB897" s="70"/>
      <c r="GC897" s="70"/>
      <c r="GD897" s="70"/>
      <c r="GE897" s="70"/>
      <c r="GF897" s="70"/>
      <c r="GG897" s="70"/>
      <c r="GH897" s="70"/>
      <c r="GI897" s="70"/>
      <c r="GJ897" s="70"/>
      <c r="GK897" s="70"/>
      <c r="GL897" s="70"/>
      <c r="GM897" s="70"/>
      <c r="GN897" s="70"/>
      <c r="GO897" s="70"/>
      <c r="GP897" s="70"/>
      <c r="GQ897" s="70"/>
      <c r="GR897" s="70"/>
      <c r="GS897" s="70"/>
      <c r="GT897" s="70"/>
      <c r="GU897" s="70"/>
      <c r="GV897" s="70"/>
      <c r="GW897" s="70"/>
      <c r="GX897" s="70"/>
      <c r="GY897" s="70"/>
      <c r="GZ897" s="70"/>
      <c r="HA897" s="70"/>
      <c r="HB897" s="70"/>
      <c r="HC897" s="70"/>
      <c r="HD897" s="70"/>
      <c r="HE897" s="70"/>
      <c r="HF897" s="70"/>
      <c r="HG897" s="70"/>
      <c r="HH897" s="70"/>
      <c r="HI897" s="70"/>
      <c r="HJ897" s="70"/>
      <c r="HK897" s="70"/>
      <c r="HL897" s="70"/>
      <c r="HM897" s="70"/>
      <c r="HN897" s="70"/>
      <c r="HO897" s="70"/>
      <c r="HP897" s="70"/>
      <c r="HQ897" s="70"/>
      <c r="HR897" s="70"/>
      <c r="HS897" s="70"/>
      <c r="HT897" s="70"/>
      <c r="HU897" s="70"/>
      <c r="HV897" s="70"/>
      <c r="HW897" s="70"/>
      <c r="HX897" s="70"/>
      <c r="HY897" s="70"/>
      <c r="HZ897" s="70"/>
      <c r="IA897" s="70"/>
      <c r="IB897" s="70"/>
      <c r="IC897" s="70"/>
      <c r="ID897" s="70"/>
      <c r="IE897" s="70"/>
      <c r="IF897" s="70"/>
      <c r="IG897" s="70"/>
      <c r="IH897" s="70"/>
      <c r="II897" s="70"/>
      <c r="IJ897" s="70"/>
      <c r="IK897" s="70"/>
      <c r="IL897" s="70"/>
      <c r="IM897" s="70"/>
      <c r="IN897" s="70"/>
      <c r="IO897" s="70"/>
      <c r="IP897" s="70"/>
      <c r="IQ897" s="70"/>
    </row>
    <row r="898" spans="18:251" ht="16.5" hidden="1" customHeight="1">
      <c r="R898" s="95" t="s">
        <v>450</v>
      </c>
      <c r="S898" s="95"/>
      <c r="T898" s="95"/>
      <c r="U898" s="70"/>
      <c r="V898" s="214"/>
      <c r="W898" s="70"/>
      <c r="X898" s="70"/>
      <c r="Y898" s="70"/>
      <c r="Z898" s="70"/>
      <c r="AA898" s="70"/>
      <c r="AB898" s="70"/>
      <c r="AC898" s="70"/>
      <c r="AD898" s="70"/>
      <c r="AE898" s="70"/>
      <c r="AF898" s="70"/>
      <c r="AG898" s="70"/>
      <c r="AH898" s="70"/>
      <c r="AI898" s="70"/>
      <c r="AJ898" s="70"/>
      <c r="AK898" s="70"/>
      <c r="AL898" s="70"/>
      <c r="AM898" s="70"/>
      <c r="AN898" s="70"/>
      <c r="AO898" s="70"/>
      <c r="AP898" s="70"/>
      <c r="AQ898" s="70"/>
      <c r="AR898" s="70"/>
      <c r="AS898" s="70"/>
      <c r="AT898" s="70"/>
      <c r="AU898" s="70"/>
      <c r="AV898" s="70"/>
      <c r="AW898" s="70"/>
      <c r="AX898" s="70"/>
      <c r="AY898" s="70"/>
      <c r="AZ898" s="70"/>
      <c r="BA898" s="70"/>
      <c r="BB898" s="70"/>
      <c r="BC898" s="70"/>
      <c r="BD898" s="70"/>
      <c r="BE898" s="70"/>
      <c r="BF898" s="70"/>
      <c r="BG898" s="70"/>
      <c r="BH898" s="70"/>
      <c r="BI898" s="70"/>
      <c r="BJ898" s="70"/>
      <c r="BK898" s="70"/>
      <c r="BL898" s="70"/>
      <c r="BM898" s="70"/>
      <c r="BN898" s="70"/>
      <c r="BO898" s="70"/>
      <c r="BP898" s="70"/>
      <c r="BQ898" s="70"/>
      <c r="BR898" s="70"/>
      <c r="BS898" s="70"/>
      <c r="BT898" s="70"/>
      <c r="BU898" s="70"/>
      <c r="BV898" s="70"/>
      <c r="BW898" s="70"/>
      <c r="BX898" s="70"/>
      <c r="BY898" s="70"/>
      <c r="BZ898" s="70"/>
      <c r="CA898" s="70"/>
      <c r="CB898" s="70"/>
      <c r="CC898" s="70"/>
      <c r="CD898" s="70"/>
      <c r="CE898" s="70"/>
      <c r="CF898" s="70"/>
      <c r="CG898" s="70"/>
      <c r="CH898" s="70"/>
      <c r="CI898" s="70"/>
      <c r="CJ898" s="70"/>
      <c r="CK898" s="70"/>
      <c r="CL898" s="70"/>
      <c r="CM898" s="70"/>
      <c r="CN898" s="70"/>
      <c r="CO898" s="70"/>
      <c r="CP898" s="70"/>
      <c r="CQ898" s="70"/>
      <c r="CR898" s="70"/>
      <c r="CS898" s="70"/>
      <c r="CT898" s="70"/>
      <c r="CU898" s="70"/>
      <c r="CV898" s="70"/>
      <c r="CW898" s="70"/>
      <c r="CX898" s="70"/>
      <c r="CY898" s="70"/>
      <c r="CZ898" s="70"/>
      <c r="DA898" s="70"/>
      <c r="DB898" s="70"/>
      <c r="DC898" s="70"/>
      <c r="DD898" s="70"/>
      <c r="DE898" s="70"/>
      <c r="DF898" s="70"/>
      <c r="DG898" s="70"/>
      <c r="DH898" s="70"/>
      <c r="DI898" s="70"/>
      <c r="DJ898" s="70"/>
      <c r="DK898" s="70"/>
      <c r="DL898" s="70"/>
      <c r="DM898" s="70"/>
      <c r="DN898" s="70"/>
      <c r="DO898" s="70"/>
      <c r="DP898" s="70"/>
      <c r="DQ898" s="70"/>
      <c r="DR898" s="70"/>
      <c r="DS898" s="70"/>
      <c r="DT898" s="70"/>
      <c r="DU898" s="70"/>
      <c r="DV898" s="70"/>
      <c r="DW898" s="70"/>
      <c r="DX898" s="70"/>
      <c r="DY898" s="70"/>
      <c r="DZ898" s="70"/>
      <c r="EA898" s="70"/>
      <c r="EB898" s="70"/>
      <c r="EC898" s="70"/>
      <c r="ED898" s="70"/>
      <c r="EE898" s="95" t="s">
        <v>450</v>
      </c>
      <c r="EF898" s="95"/>
      <c r="EG898" s="95"/>
      <c r="EH898" s="70"/>
      <c r="EI898" s="216"/>
      <c r="EJ898" s="70"/>
      <c r="EK898" s="70"/>
      <c r="EL898" s="70"/>
      <c r="EM898" s="70"/>
      <c r="EN898" s="70"/>
      <c r="EO898" s="70"/>
      <c r="EP898" s="70"/>
      <c r="EQ898" s="70"/>
      <c r="ER898" s="70"/>
      <c r="ES898" s="70"/>
      <c r="ET898" s="70"/>
      <c r="EU898" s="70"/>
      <c r="EV898" s="70"/>
      <c r="EW898" s="70"/>
      <c r="EX898" s="70"/>
      <c r="EY898" s="70"/>
      <c r="EZ898" s="70"/>
      <c r="FA898" s="70"/>
      <c r="FB898" s="70"/>
      <c r="FC898" s="70"/>
      <c r="FD898" s="70"/>
      <c r="FE898" s="70"/>
      <c r="FF898" s="70"/>
      <c r="FG898" s="70"/>
      <c r="FH898" s="70"/>
      <c r="FI898" s="70"/>
      <c r="FJ898" s="70"/>
      <c r="FK898" s="70"/>
      <c r="FL898" s="70"/>
      <c r="FM898" s="70"/>
      <c r="FN898" s="70"/>
      <c r="FO898" s="70"/>
      <c r="FP898" s="70"/>
      <c r="FQ898" s="70"/>
      <c r="FR898" s="70"/>
      <c r="FS898" s="70"/>
      <c r="FT898" s="70"/>
      <c r="FU898" s="70"/>
      <c r="FV898" s="70"/>
      <c r="FW898" s="70"/>
      <c r="FX898" s="70"/>
      <c r="FY898" s="70"/>
      <c r="FZ898" s="70"/>
      <c r="GA898" s="70"/>
      <c r="GB898" s="70"/>
      <c r="GC898" s="70"/>
      <c r="GD898" s="70"/>
      <c r="GE898" s="70"/>
      <c r="GF898" s="70"/>
      <c r="GG898" s="70"/>
      <c r="GH898" s="70"/>
      <c r="GI898" s="70"/>
      <c r="GJ898" s="70"/>
      <c r="GK898" s="70"/>
      <c r="GL898" s="70"/>
      <c r="GM898" s="70"/>
      <c r="GN898" s="70"/>
      <c r="GO898" s="70"/>
      <c r="GP898" s="70"/>
      <c r="GQ898" s="70"/>
      <c r="GR898" s="70"/>
      <c r="GS898" s="70"/>
      <c r="GT898" s="70"/>
      <c r="GU898" s="70"/>
      <c r="GV898" s="70"/>
      <c r="GW898" s="70"/>
      <c r="GX898" s="70"/>
      <c r="GY898" s="70"/>
      <c r="GZ898" s="70"/>
      <c r="HA898" s="70"/>
      <c r="HB898" s="70"/>
      <c r="HC898" s="70"/>
      <c r="HD898" s="70"/>
      <c r="HE898" s="70"/>
      <c r="HF898" s="70"/>
      <c r="HG898" s="70"/>
      <c r="HH898" s="70"/>
      <c r="HI898" s="70"/>
      <c r="HJ898" s="70"/>
      <c r="HK898" s="70"/>
      <c r="HL898" s="70"/>
      <c r="HM898" s="70"/>
      <c r="HN898" s="70"/>
      <c r="HO898" s="70"/>
      <c r="HP898" s="70"/>
      <c r="HQ898" s="70"/>
      <c r="HR898" s="70"/>
      <c r="HS898" s="70"/>
      <c r="HT898" s="70"/>
      <c r="HU898" s="70"/>
      <c r="HV898" s="70"/>
      <c r="HW898" s="70"/>
      <c r="HX898" s="70"/>
      <c r="HY898" s="70"/>
      <c r="HZ898" s="70"/>
      <c r="IA898" s="70"/>
      <c r="IB898" s="70"/>
      <c r="IC898" s="70"/>
      <c r="ID898" s="70"/>
      <c r="IE898" s="70"/>
      <c r="IF898" s="70"/>
      <c r="IG898" s="70"/>
      <c r="IH898" s="70"/>
      <c r="II898" s="70"/>
      <c r="IJ898" s="70"/>
      <c r="IK898" s="70"/>
      <c r="IL898" s="70"/>
      <c r="IM898" s="70"/>
      <c r="IN898" s="70"/>
      <c r="IO898" s="70"/>
      <c r="IP898" s="70"/>
      <c r="IQ898" s="70"/>
    </row>
    <row r="899" spans="18:251" ht="16.5" hidden="1" customHeight="1">
      <c r="R899" s="95" t="s">
        <v>450</v>
      </c>
      <c r="S899" s="95"/>
      <c r="T899" s="95"/>
      <c r="U899" s="70"/>
      <c r="V899" s="214"/>
      <c r="W899" s="70"/>
      <c r="X899" s="70"/>
      <c r="Y899" s="70"/>
      <c r="Z899" s="70"/>
      <c r="AA899" s="70"/>
      <c r="AB899" s="70"/>
      <c r="AC899" s="70"/>
      <c r="AD899" s="70"/>
      <c r="AE899" s="70"/>
      <c r="AF899" s="70"/>
      <c r="AG899" s="70"/>
      <c r="AH899" s="70"/>
      <c r="AI899" s="70"/>
      <c r="AJ899" s="70"/>
      <c r="AK899" s="70"/>
      <c r="AL899" s="70"/>
      <c r="AM899" s="70"/>
      <c r="AN899" s="70"/>
      <c r="AO899" s="70"/>
      <c r="AP899" s="70"/>
      <c r="AQ899" s="70"/>
      <c r="AR899" s="70"/>
      <c r="AS899" s="70"/>
      <c r="AT899" s="70"/>
      <c r="AU899" s="70"/>
      <c r="AV899" s="70"/>
      <c r="AW899" s="70"/>
      <c r="AX899" s="70"/>
      <c r="AY899" s="70"/>
      <c r="AZ899" s="70"/>
      <c r="BA899" s="70"/>
      <c r="BB899" s="70"/>
      <c r="BC899" s="70"/>
      <c r="BD899" s="70"/>
      <c r="BE899" s="70"/>
      <c r="BF899" s="70"/>
      <c r="BG899" s="70"/>
      <c r="BH899" s="70"/>
      <c r="BI899" s="70"/>
      <c r="BJ899" s="70"/>
      <c r="BK899" s="70"/>
      <c r="BL899" s="70"/>
      <c r="BM899" s="70"/>
      <c r="BN899" s="70"/>
      <c r="BO899" s="70"/>
      <c r="BP899" s="70"/>
      <c r="BQ899" s="70"/>
      <c r="BR899" s="70"/>
      <c r="BS899" s="70"/>
      <c r="BT899" s="70"/>
      <c r="BU899" s="70"/>
      <c r="BV899" s="70"/>
      <c r="BW899" s="70"/>
      <c r="BX899" s="70"/>
      <c r="BY899" s="70"/>
      <c r="BZ899" s="70"/>
      <c r="CA899" s="70"/>
      <c r="CB899" s="70"/>
      <c r="CC899" s="70"/>
      <c r="CD899" s="70"/>
      <c r="CE899" s="70"/>
      <c r="CF899" s="70"/>
      <c r="CG899" s="70"/>
      <c r="CH899" s="70"/>
      <c r="CI899" s="70"/>
      <c r="CJ899" s="70"/>
      <c r="CK899" s="70"/>
      <c r="CL899" s="70"/>
      <c r="CM899" s="70"/>
      <c r="CN899" s="70"/>
      <c r="CO899" s="70"/>
      <c r="CP899" s="70"/>
      <c r="CQ899" s="70"/>
      <c r="CR899" s="70"/>
      <c r="CS899" s="70"/>
      <c r="CT899" s="70"/>
      <c r="CU899" s="70"/>
      <c r="CV899" s="70"/>
      <c r="CW899" s="70"/>
      <c r="CX899" s="70"/>
      <c r="CY899" s="70"/>
      <c r="CZ899" s="70"/>
      <c r="DA899" s="70"/>
      <c r="DB899" s="70"/>
      <c r="DC899" s="70"/>
      <c r="DD899" s="70"/>
      <c r="DE899" s="70"/>
      <c r="DF899" s="70"/>
      <c r="DG899" s="70"/>
      <c r="DH899" s="70"/>
      <c r="DI899" s="70"/>
      <c r="DJ899" s="70"/>
      <c r="DK899" s="70"/>
      <c r="DL899" s="70"/>
      <c r="DM899" s="70"/>
      <c r="DN899" s="70"/>
      <c r="DO899" s="70"/>
      <c r="DP899" s="70"/>
      <c r="DQ899" s="70"/>
      <c r="DR899" s="70"/>
      <c r="DS899" s="70"/>
      <c r="DT899" s="70"/>
      <c r="DU899" s="70"/>
      <c r="DV899" s="70"/>
      <c r="DW899" s="70"/>
      <c r="DX899" s="70"/>
      <c r="DY899" s="70"/>
      <c r="DZ899" s="70"/>
      <c r="EA899" s="70"/>
      <c r="EB899" s="70"/>
      <c r="EC899" s="70"/>
      <c r="ED899" s="70"/>
      <c r="EE899" s="95" t="s">
        <v>450</v>
      </c>
      <c r="EF899" s="95"/>
      <c r="EG899" s="95"/>
      <c r="EH899" s="70"/>
      <c r="EI899" s="216"/>
      <c r="EJ899" s="70"/>
      <c r="EK899" s="70"/>
      <c r="EL899" s="70"/>
      <c r="EM899" s="70"/>
      <c r="EN899" s="70"/>
      <c r="EO899" s="70"/>
      <c r="EP899" s="70"/>
      <c r="EQ899" s="70"/>
      <c r="ER899" s="70"/>
      <c r="ES899" s="70"/>
      <c r="ET899" s="70"/>
      <c r="EU899" s="70"/>
      <c r="EV899" s="70"/>
      <c r="EW899" s="70"/>
      <c r="EX899" s="70"/>
      <c r="EY899" s="70"/>
      <c r="EZ899" s="70"/>
      <c r="FA899" s="70"/>
      <c r="FB899" s="70"/>
      <c r="FC899" s="70"/>
      <c r="FD899" s="70"/>
      <c r="FE899" s="70"/>
      <c r="FF899" s="70"/>
      <c r="FG899" s="70"/>
      <c r="FH899" s="70"/>
      <c r="FI899" s="70"/>
      <c r="FJ899" s="70"/>
      <c r="FK899" s="70"/>
      <c r="FL899" s="70"/>
      <c r="FM899" s="70"/>
      <c r="FN899" s="70"/>
      <c r="FO899" s="70"/>
      <c r="FP899" s="70"/>
      <c r="FQ899" s="70"/>
      <c r="FR899" s="70"/>
      <c r="FS899" s="70"/>
      <c r="FT899" s="70"/>
      <c r="FU899" s="70"/>
      <c r="FV899" s="70"/>
      <c r="FW899" s="70"/>
      <c r="FX899" s="70"/>
      <c r="FY899" s="70"/>
      <c r="FZ899" s="70"/>
      <c r="GA899" s="70"/>
      <c r="GB899" s="70"/>
      <c r="GC899" s="70"/>
      <c r="GD899" s="70"/>
      <c r="GE899" s="70"/>
      <c r="GF899" s="70"/>
      <c r="GG899" s="70"/>
      <c r="GH899" s="70"/>
      <c r="GI899" s="70"/>
      <c r="GJ899" s="70"/>
      <c r="GK899" s="70"/>
      <c r="GL899" s="70"/>
      <c r="GM899" s="70"/>
      <c r="GN899" s="70"/>
      <c r="GO899" s="70"/>
      <c r="GP899" s="70"/>
      <c r="GQ899" s="70"/>
      <c r="GR899" s="70"/>
      <c r="GS899" s="70"/>
      <c r="GT899" s="70"/>
      <c r="GU899" s="70"/>
      <c r="GV899" s="70"/>
      <c r="GW899" s="70"/>
      <c r="GX899" s="70"/>
      <c r="GY899" s="70"/>
      <c r="GZ899" s="70"/>
      <c r="HA899" s="70"/>
      <c r="HB899" s="70"/>
      <c r="HC899" s="70"/>
      <c r="HD899" s="70"/>
      <c r="HE899" s="70"/>
      <c r="HF899" s="70"/>
      <c r="HG899" s="70"/>
      <c r="HH899" s="70"/>
      <c r="HI899" s="70"/>
      <c r="HJ899" s="70"/>
      <c r="HK899" s="70"/>
      <c r="HL899" s="70"/>
      <c r="HM899" s="70"/>
      <c r="HN899" s="70"/>
      <c r="HO899" s="70"/>
      <c r="HP899" s="70"/>
      <c r="HQ899" s="70"/>
      <c r="HR899" s="70"/>
      <c r="HS899" s="70"/>
      <c r="HT899" s="70"/>
      <c r="HU899" s="70"/>
      <c r="HV899" s="70"/>
      <c r="HW899" s="70"/>
      <c r="HX899" s="70"/>
      <c r="HY899" s="70"/>
      <c r="HZ899" s="70"/>
      <c r="IA899" s="70"/>
      <c r="IB899" s="70"/>
      <c r="IC899" s="70"/>
      <c r="ID899" s="70"/>
      <c r="IE899" s="70"/>
      <c r="IF899" s="70"/>
      <c r="IG899" s="70"/>
      <c r="IH899" s="70"/>
      <c r="II899" s="70"/>
      <c r="IJ899" s="70"/>
      <c r="IK899" s="70"/>
      <c r="IL899" s="70"/>
      <c r="IM899" s="70"/>
      <c r="IN899" s="70"/>
      <c r="IO899" s="70"/>
      <c r="IP899" s="70"/>
      <c r="IQ899" s="70"/>
    </row>
    <row r="900" spans="18:251" ht="16.5" hidden="1" customHeight="1">
      <c r="R900" s="95" t="s">
        <v>450</v>
      </c>
      <c r="S900" s="95"/>
      <c r="T900" s="95"/>
      <c r="U900" s="70"/>
      <c r="V900" s="214"/>
      <c r="W900" s="70"/>
      <c r="X900" s="70"/>
      <c r="Y900" s="70"/>
      <c r="Z900" s="70"/>
      <c r="AA900" s="70"/>
      <c r="AB900" s="70"/>
      <c r="AC900" s="70"/>
      <c r="AD900" s="70"/>
      <c r="AE900" s="70"/>
      <c r="AF900" s="70"/>
      <c r="AG900" s="70"/>
      <c r="AH900" s="70"/>
      <c r="AI900" s="70"/>
      <c r="AJ900" s="70"/>
      <c r="AK900" s="70"/>
      <c r="AL900" s="70"/>
      <c r="AM900" s="70"/>
      <c r="AN900" s="70"/>
      <c r="AO900" s="70"/>
      <c r="AP900" s="70"/>
      <c r="AQ900" s="70"/>
      <c r="AR900" s="70"/>
      <c r="AS900" s="70"/>
      <c r="AT900" s="70"/>
      <c r="AU900" s="70"/>
      <c r="AV900" s="70"/>
      <c r="AW900" s="70"/>
      <c r="AX900" s="70"/>
      <c r="AY900" s="70"/>
      <c r="AZ900" s="70"/>
      <c r="BA900" s="70"/>
      <c r="BB900" s="70"/>
      <c r="BC900" s="70"/>
      <c r="BD900" s="70"/>
      <c r="BE900" s="70"/>
      <c r="BF900" s="70"/>
      <c r="BG900" s="70"/>
      <c r="BH900" s="70"/>
      <c r="BI900" s="70"/>
      <c r="BJ900" s="70"/>
      <c r="BK900" s="70"/>
      <c r="BL900" s="70"/>
      <c r="BM900" s="70"/>
      <c r="BN900" s="70"/>
      <c r="BO900" s="70"/>
      <c r="BP900" s="70"/>
      <c r="BQ900" s="70"/>
      <c r="BR900" s="70"/>
      <c r="BS900" s="70"/>
      <c r="BT900" s="70"/>
      <c r="BU900" s="70"/>
      <c r="BV900" s="70"/>
      <c r="BW900" s="70"/>
      <c r="BX900" s="70"/>
      <c r="BY900" s="70"/>
      <c r="BZ900" s="70"/>
      <c r="CA900" s="70"/>
      <c r="CB900" s="70"/>
      <c r="CC900" s="70"/>
      <c r="CD900" s="70"/>
      <c r="CE900" s="70"/>
      <c r="CF900" s="70"/>
      <c r="CG900" s="70"/>
      <c r="CH900" s="70"/>
      <c r="CI900" s="70"/>
      <c r="CJ900" s="70"/>
      <c r="CK900" s="70"/>
      <c r="CL900" s="70"/>
      <c r="CM900" s="70"/>
      <c r="CN900" s="70"/>
      <c r="CO900" s="70"/>
      <c r="CP900" s="70"/>
      <c r="CQ900" s="70"/>
      <c r="CR900" s="70"/>
      <c r="CS900" s="70"/>
      <c r="CT900" s="70"/>
      <c r="CU900" s="70"/>
      <c r="CV900" s="70"/>
      <c r="CW900" s="70"/>
      <c r="CX900" s="70"/>
      <c r="CY900" s="70"/>
      <c r="CZ900" s="70"/>
      <c r="DA900" s="70"/>
      <c r="DB900" s="70"/>
      <c r="DC900" s="70"/>
      <c r="DD900" s="70"/>
      <c r="DE900" s="70"/>
      <c r="DF900" s="70"/>
      <c r="DG900" s="70"/>
      <c r="DH900" s="70"/>
      <c r="DI900" s="70"/>
      <c r="DJ900" s="70"/>
      <c r="DK900" s="70"/>
      <c r="DL900" s="70"/>
      <c r="DM900" s="70"/>
      <c r="DN900" s="70"/>
      <c r="DO900" s="70"/>
      <c r="DP900" s="70"/>
      <c r="DQ900" s="70"/>
      <c r="DR900" s="70"/>
      <c r="DS900" s="70"/>
      <c r="DT900" s="70"/>
      <c r="DU900" s="70"/>
      <c r="DV900" s="70"/>
      <c r="DW900" s="70"/>
      <c r="DX900" s="70"/>
      <c r="DY900" s="70"/>
      <c r="DZ900" s="70"/>
      <c r="EA900" s="70"/>
      <c r="EB900" s="70"/>
      <c r="EC900" s="70"/>
      <c r="ED900" s="70"/>
      <c r="EE900" s="95" t="s">
        <v>450</v>
      </c>
      <c r="EF900" s="95"/>
      <c r="EG900" s="95"/>
      <c r="EH900" s="70"/>
      <c r="EI900" s="216"/>
      <c r="EJ900" s="70"/>
      <c r="EK900" s="70"/>
      <c r="EL900" s="70"/>
      <c r="EM900" s="70"/>
      <c r="EN900" s="70"/>
      <c r="EO900" s="70"/>
      <c r="EP900" s="70"/>
      <c r="EQ900" s="70"/>
      <c r="ER900" s="70"/>
      <c r="ES900" s="70"/>
      <c r="ET900" s="70"/>
      <c r="EU900" s="70"/>
      <c r="EV900" s="70"/>
      <c r="EW900" s="70"/>
      <c r="EX900" s="70"/>
      <c r="EY900" s="70"/>
      <c r="EZ900" s="70"/>
      <c r="FA900" s="70"/>
      <c r="FB900" s="70"/>
      <c r="FC900" s="70"/>
      <c r="FD900" s="70"/>
      <c r="FE900" s="70"/>
      <c r="FF900" s="70"/>
      <c r="FG900" s="70"/>
      <c r="FH900" s="70"/>
      <c r="FI900" s="70"/>
      <c r="FJ900" s="70"/>
      <c r="FK900" s="70"/>
      <c r="FL900" s="70"/>
      <c r="FM900" s="70"/>
      <c r="FN900" s="70"/>
      <c r="FO900" s="70"/>
      <c r="FP900" s="70"/>
      <c r="FQ900" s="70"/>
      <c r="FR900" s="70"/>
      <c r="FS900" s="70"/>
      <c r="FT900" s="70"/>
      <c r="FU900" s="70"/>
      <c r="FV900" s="70"/>
      <c r="FW900" s="70"/>
      <c r="FX900" s="70"/>
      <c r="FY900" s="70"/>
      <c r="FZ900" s="70"/>
      <c r="GA900" s="70"/>
      <c r="GB900" s="70"/>
      <c r="GC900" s="70"/>
      <c r="GD900" s="70"/>
      <c r="GE900" s="70"/>
      <c r="GF900" s="70"/>
      <c r="GG900" s="70"/>
      <c r="GH900" s="70"/>
      <c r="GI900" s="70"/>
      <c r="GJ900" s="70"/>
      <c r="GK900" s="70"/>
      <c r="GL900" s="70"/>
      <c r="GM900" s="70"/>
      <c r="GN900" s="70"/>
      <c r="GO900" s="70"/>
      <c r="GP900" s="70"/>
      <c r="GQ900" s="70"/>
      <c r="GR900" s="70"/>
      <c r="GS900" s="70"/>
      <c r="GT900" s="70"/>
      <c r="GU900" s="70"/>
      <c r="GV900" s="70"/>
      <c r="GW900" s="70"/>
      <c r="GX900" s="70"/>
      <c r="GY900" s="70"/>
      <c r="GZ900" s="70"/>
      <c r="HA900" s="70"/>
      <c r="HB900" s="70"/>
      <c r="HC900" s="70"/>
      <c r="HD900" s="70"/>
      <c r="HE900" s="70"/>
      <c r="HF900" s="70"/>
      <c r="HG900" s="70"/>
      <c r="HH900" s="70"/>
      <c r="HI900" s="70"/>
      <c r="HJ900" s="70"/>
      <c r="HK900" s="70"/>
      <c r="HL900" s="70"/>
      <c r="HM900" s="70"/>
      <c r="HN900" s="70"/>
      <c r="HO900" s="70"/>
      <c r="HP900" s="70"/>
      <c r="HQ900" s="70"/>
      <c r="HR900" s="70"/>
      <c r="HS900" s="70"/>
      <c r="HT900" s="70"/>
      <c r="HU900" s="70"/>
      <c r="HV900" s="70"/>
      <c r="HW900" s="70"/>
      <c r="HX900" s="70"/>
      <c r="HY900" s="70"/>
      <c r="HZ900" s="70"/>
      <c r="IA900" s="70"/>
      <c r="IB900" s="70"/>
      <c r="IC900" s="70"/>
      <c r="ID900" s="70"/>
      <c r="IE900" s="70"/>
      <c r="IF900" s="70"/>
      <c r="IG900" s="70"/>
      <c r="IH900" s="70"/>
      <c r="II900" s="70"/>
      <c r="IJ900" s="70"/>
      <c r="IK900" s="70"/>
      <c r="IL900" s="70"/>
      <c r="IM900" s="70"/>
      <c r="IN900" s="70"/>
      <c r="IO900" s="70"/>
      <c r="IP900" s="70"/>
      <c r="IQ900" s="70"/>
    </row>
    <row r="901" spans="18:251" ht="16.5" hidden="1" customHeight="1">
      <c r="R901" s="95" t="s">
        <v>450</v>
      </c>
      <c r="S901" s="95"/>
      <c r="T901" s="95"/>
      <c r="U901" s="70"/>
      <c r="V901" s="214"/>
      <c r="W901" s="70"/>
      <c r="X901" s="70"/>
      <c r="Y901" s="70"/>
      <c r="Z901" s="70"/>
      <c r="AA901" s="70"/>
      <c r="AB901" s="70"/>
      <c r="AC901" s="70"/>
      <c r="AD901" s="70"/>
      <c r="AE901" s="70"/>
      <c r="AF901" s="70"/>
      <c r="AG901" s="70"/>
      <c r="AH901" s="70"/>
      <c r="AI901" s="70"/>
      <c r="AJ901" s="70"/>
      <c r="AK901" s="70"/>
      <c r="AL901" s="70"/>
      <c r="AM901" s="70"/>
      <c r="AN901" s="70"/>
      <c r="AO901" s="70"/>
      <c r="AP901" s="70"/>
      <c r="AQ901" s="70"/>
      <c r="AR901" s="70"/>
      <c r="AS901" s="70"/>
      <c r="AT901" s="70"/>
      <c r="AU901" s="70"/>
      <c r="AV901" s="70"/>
      <c r="AW901" s="70"/>
      <c r="AX901" s="70"/>
      <c r="AY901" s="70"/>
      <c r="AZ901" s="70"/>
      <c r="BA901" s="70"/>
      <c r="BB901" s="70"/>
      <c r="BC901" s="70"/>
      <c r="BD901" s="70"/>
      <c r="BE901" s="70"/>
      <c r="BF901" s="70"/>
      <c r="BG901" s="70"/>
      <c r="BH901" s="70"/>
      <c r="BI901" s="70"/>
      <c r="BJ901" s="70"/>
      <c r="BK901" s="70"/>
      <c r="BL901" s="70"/>
      <c r="BM901" s="70"/>
      <c r="BN901" s="70"/>
      <c r="BO901" s="70"/>
      <c r="BP901" s="70"/>
      <c r="BQ901" s="70"/>
      <c r="BR901" s="70"/>
      <c r="BS901" s="70"/>
      <c r="BT901" s="70"/>
      <c r="BU901" s="70"/>
      <c r="BV901" s="70"/>
      <c r="BW901" s="70"/>
      <c r="BX901" s="70"/>
      <c r="BY901" s="70"/>
      <c r="BZ901" s="70"/>
      <c r="CA901" s="70"/>
      <c r="CB901" s="70"/>
      <c r="CC901" s="70"/>
      <c r="CD901" s="70"/>
      <c r="CE901" s="70"/>
      <c r="CF901" s="70"/>
      <c r="CG901" s="70"/>
      <c r="CH901" s="70"/>
      <c r="CI901" s="70"/>
      <c r="CJ901" s="70"/>
      <c r="CK901" s="70"/>
      <c r="CL901" s="70"/>
      <c r="CM901" s="70"/>
      <c r="CN901" s="70"/>
      <c r="CO901" s="70"/>
      <c r="CP901" s="70"/>
      <c r="CQ901" s="70"/>
      <c r="CR901" s="70"/>
      <c r="CS901" s="70"/>
      <c r="CT901" s="70"/>
      <c r="CU901" s="70"/>
      <c r="CV901" s="70"/>
      <c r="CW901" s="70"/>
      <c r="CX901" s="70"/>
      <c r="CY901" s="70"/>
      <c r="CZ901" s="70"/>
      <c r="DA901" s="70"/>
      <c r="DB901" s="70"/>
      <c r="DC901" s="70"/>
      <c r="DD901" s="70"/>
      <c r="DE901" s="70"/>
      <c r="DF901" s="70"/>
      <c r="DG901" s="70"/>
      <c r="DH901" s="70"/>
      <c r="DI901" s="70"/>
      <c r="DJ901" s="70"/>
      <c r="DK901" s="70"/>
      <c r="DL901" s="70"/>
      <c r="DM901" s="70"/>
      <c r="DN901" s="70"/>
      <c r="DO901" s="70"/>
      <c r="DP901" s="70"/>
      <c r="DQ901" s="70"/>
      <c r="DR901" s="70"/>
      <c r="DS901" s="70"/>
      <c r="DT901" s="70"/>
      <c r="DU901" s="70"/>
      <c r="DV901" s="70"/>
      <c r="DW901" s="70"/>
      <c r="DX901" s="70"/>
      <c r="DY901" s="70"/>
      <c r="DZ901" s="70"/>
      <c r="EA901" s="70"/>
      <c r="EB901" s="70"/>
      <c r="EC901" s="70"/>
      <c r="ED901" s="70"/>
      <c r="EE901" s="95" t="s">
        <v>450</v>
      </c>
      <c r="EF901" s="95"/>
      <c r="EG901" s="95"/>
      <c r="EH901" s="70"/>
      <c r="EI901" s="216"/>
      <c r="EJ901" s="70"/>
      <c r="EK901" s="70"/>
      <c r="EL901" s="70"/>
      <c r="EM901" s="70"/>
      <c r="EN901" s="70"/>
      <c r="EO901" s="70"/>
      <c r="EP901" s="70"/>
      <c r="EQ901" s="70"/>
      <c r="ER901" s="70"/>
      <c r="ES901" s="70"/>
      <c r="ET901" s="70"/>
      <c r="EU901" s="70"/>
      <c r="EV901" s="70"/>
      <c r="EW901" s="70"/>
      <c r="EX901" s="70"/>
      <c r="EY901" s="70"/>
      <c r="EZ901" s="70"/>
      <c r="FA901" s="70"/>
      <c r="FB901" s="70"/>
      <c r="FC901" s="70"/>
      <c r="FD901" s="70"/>
      <c r="FE901" s="70"/>
      <c r="FF901" s="70"/>
      <c r="FG901" s="70"/>
      <c r="FH901" s="70"/>
      <c r="FI901" s="70"/>
      <c r="FJ901" s="70"/>
      <c r="FK901" s="70"/>
      <c r="FL901" s="70"/>
      <c r="FM901" s="70"/>
      <c r="FN901" s="70"/>
      <c r="FO901" s="70"/>
      <c r="FP901" s="70"/>
      <c r="FQ901" s="70"/>
      <c r="FR901" s="70"/>
      <c r="FS901" s="70"/>
      <c r="FT901" s="70"/>
      <c r="FU901" s="70"/>
      <c r="FV901" s="70"/>
      <c r="FW901" s="70"/>
      <c r="FX901" s="70"/>
      <c r="FY901" s="70"/>
      <c r="FZ901" s="70"/>
      <c r="GA901" s="70"/>
      <c r="GB901" s="70"/>
      <c r="GC901" s="70"/>
      <c r="GD901" s="70"/>
      <c r="GE901" s="70"/>
      <c r="GF901" s="70"/>
      <c r="GG901" s="70"/>
      <c r="GH901" s="70"/>
      <c r="GI901" s="70"/>
      <c r="GJ901" s="70"/>
      <c r="GK901" s="70"/>
      <c r="GL901" s="70"/>
      <c r="GM901" s="70"/>
      <c r="GN901" s="70"/>
      <c r="GO901" s="70"/>
      <c r="GP901" s="70"/>
      <c r="GQ901" s="70"/>
      <c r="GR901" s="70"/>
      <c r="GS901" s="70"/>
      <c r="GT901" s="70"/>
      <c r="GU901" s="70"/>
      <c r="GV901" s="70"/>
      <c r="GW901" s="70"/>
      <c r="GX901" s="70"/>
      <c r="GY901" s="70"/>
      <c r="GZ901" s="70"/>
      <c r="HA901" s="70"/>
      <c r="HB901" s="70"/>
      <c r="HC901" s="70"/>
      <c r="HD901" s="70"/>
      <c r="HE901" s="70"/>
      <c r="HF901" s="70"/>
      <c r="HG901" s="70"/>
      <c r="HH901" s="70"/>
      <c r="HI901" s="70"/>
      <c r="HJ901" s="70"/>
      <c r="HK901" s="70"/>
      <c r="HL901" s="70"/>
      <c r="HM901" s="70"/>
      <c r="HN901" s="70"/>
      <c r="HO901" s="70"/>
      <c r="HP901" s="70"/>
      <c r="HQ901" s="70"/>
      <c r="HR901" s="70"/>
      <c r="HS901" s="70"/>
      <c r="HT901" s="70"/>
      <c r="HU901" s="70"/>
      <c r="HV901" s="70"/>
      <c r="HW901" s="70"/>
      <c r="HX901" s="70"/>
      <c r="HY901" s="70"/>
      <c r="HZ901" s="70"/>
      <c r="IA901" s="70"/>
      <c r="IB901" s="70"/>
      <c r="IC901" s="70"/>
      <c r="ID901" s="70"/>
      <c r="IE901" s="70"/>
      <c r="IF901" s="70"/>
      <c r="IG901" s="70"/>
      <c r="IH901" s="70"/>
      <c r="II901" s="70"/>
      <c r="IJ901" s="70"/>
      <c r="IK901" s="70"/>
      <c r="IL901" s="70"/>
      <c r="IM901" s="70"/>
      <c r="IN901" s="70"/>
      <c r="IO901" s="70"/>
      <c r="IP901" s="70"/>
      <c r="IQ901" s="70"/>
    </row>
    <row r="902" spans="18:251" ht="16.5" hidden="1" customHeight="1">
      <c r="R902" s="95" t="s">
        <v>450</v>
      </c>
      <c r="S902" s="95"/>
      <c r="T902" s="95"/>
      <c r="U902" s="70"/>
      <c r="V902" s="214"/>
      <c r="W902" s="70"/>
      <c r="X902" s="70"/>
      <c r="Y902" s="70"/>
      <c r="Z902" s="70"/>
      <c r="AA902" s="70"/>
      <c r="AB902" s="70"/>
      <c r="AC902" s="70"/>
      <c r="AD902" s="70"/>
      <c r="AE902" s="70"/>
      <c r="AF902" s="70"/>
      <c r="AG902" s="70"/>
      <c r="AH902" s="70"/>
      <c r="AI902" s="70"/>
      <c r="AJ902" s="70"/>
      <c r="AK902" s="70"/>
      <c r="AL902" s="70"/>
      <c r="AM902" s="70"/>
      <c r="AN902" s="70"/>
      <c r="AO902" s="70"/>
      <c r="AP902" s="70"/>
      <c r="AQ902" s="70"/>
      <c r="AR902" s="70"/>
      <c r="AS902" s="70"/>
      <c r="AT902" s="70"/>
      <c r="AU902" s="70"/>
      <c r="AV902" s="70"/>
      <c r="AW902" s="70"/>
      <c r="AX902" s="70"/>
      <c r="AY902" s="70"/>
      <c r="AZ902" s="70"/>
      <c r="BA902" s="70"/>
      <c r="BB902" s="70"/>
      <c r="BC902" s="70"/>
      <c r="BD902" s="70"/>
      <c r="BE902" s="70"/>
      <c r="BF902" s="70"/>
      <c r="BG902" s="70"/>
      <c r="BH902" s="70"/>
      <c r="BI902" s="70"/>
      <c r="BJ902" s="70"/>
      <c r="BK902" s="70"/>
      <c r="BL902" s="70"/>
      <c r="BM902" s="70"/>
      <c r="BN902" s="70"/>
      <c r="BO902" s="70"/>
      <c r="BP902" s="70"/>
      <c r="BQ902" s="70"/>
      <c r="BR902" s="70"/>
      <c r="BS902" s="70"/>
      <c r="BT902" s="70"/>
      <c r="BU902" s="70"/>
      <c r="BV902" s="70"/>
      <c r="BW902" s="70"/>
      <c r="BX902" s="70"/>
      <c r="BY902" s="70"/>
      <c r="BZ902" s="70"/>
      <c r="CA902" s="70"/>
      <c r="CB902" s="70"/>
      <c r="CC902" s="70"/>
      <c r="CD902" s="70"/>
      <c r="CE902" s="70"/>
      <c r="CF902" s="70"/>
      <c r="CG902" s="70"/>
      <c r="CH902" s="70"/>
      <c r="CI902" s="70"/>
      <c r="CJ902" s="70"/>
      <c r="CK902" s="70"/>
      <c r="CL902" s="70"/>
      <c r="CM902" s="70"/>
      <c r="CN902" s="70"/>
      <c r="CO902" s="70"/>
      <c r="CP902" s="70"/>
      <c r="CQ902" s="70"/>
      <c r="CR902" s="70"/>
      <c r="CS902" s="70"/>
      <c r="CT902" s="70"/>
      <c r="CU902" s="70"/>
      <c r="CV902" s="70"/>
      <c r="CW902" s="70"/>
      <c r="CX902" s="70"/>
      <c r="CY902" s="70"/>
      <c r="CZ902" s="70"/>
      <c r="DA902" s="70"/>
      <c r="DB902" s="70"/>
      <c r="DC902" s="70"/>
      <c r="DD902" s="70"/>
      <c r="DE902" s="70"/>
      <c r="DF902" s="70"/>
      <c r="DG902" s="70"/>
      <c r="DH902" s="70"/>
      <c r="DI902" s="70"/>
      <c r="DJ902" s="70"/>
      <c r="DK902" s="70"/>
      <c r="DL902" s="70"/>
      <c r="DM902" s="70"/>
      <c r="DN902" s="70"/>
      <c r="DO902" s="70"/>
      <c r="DP902" s="70"/>
      <c r="DQ902" s="70"/>
      <c r="DR902" s="70"/>
      <c r="DS902" s="70"/>
      <c r="DT902" s="70"/>
      <c r="DU902" s="70"/>
      <c r="DV902" s="70"/>
      <c r="DW902" s="70"/>
      <c r="DX902" s="70"/>
      <c r="DY902" s="70"/>
      <c r="DZ902" s="70"/>
      <c r="EA902" s="70"/>
      <c r="EB902" s="70"/>
      <c r="EC902" s="70"/>
      <c r="ED902" s="70"/>
      <c r="EE902" s="95" t="s">
        <v>450</v>
      </c>
      <c r="EF902" s="95"/>
      <c r="EG902" s="95"/>
      <c r="EH902" s="70"/>
      <c r="EI902" s="216"/>
      <c r="EJ902" s="70"/>
      <c r="EK902" s="70"/>
      <c r="EL902" s="70"/>
      <c r="EM902" s="70"/>
      <c r="EN902" s="70"/>
      <c r="EO902" s="70"/>
      <c r="EP902" s="70"/>
      <c r="EQ902" s="70"/>
      <c r="ER902" s="70"/>
      <c r="ES902" s="70"/>
      <c r="ET902" s="70"/>
      <c r="EU902" s="70"/>
      <c r="EV902" s="70"/>
      <c r="EW902" s="70"/>
      <c r="EX902" s="70"/>
      <c r="EY902" s="70"/>
      <c r="EZ902" s="70"/>
      <c r="FA902" s="70"/>
      <c r="FB902" s="70"/>
      <c r="FC902" s="70"/>
      <c r="FD902" s="70"/>
      <c r="FE902" s="70"/>
      <c r="FF902" s="70"/>
      <c r="FG902" s="70"/>
      <c r="FH902" s="70"/>
      <c r="FI902" s="70"/>
      <c r="FJ902" s="70"/>
      <c r="FK902" s="70"/>
      <c r="FL902" s="70"/>
      <c r="FM902" s="70"/>
      <c r="FN902" s="70"/>
      <c r="FO902" s="70"/>
      <c r="FP902" s="70"/>
      <c r="FQ902" s="70"/>
      <c r="FR902" s="70"/>
      <c r="FS902" s="70"/>
      <c r="FT902" s="70"/>
      <c r="FU902" s="70"/>
      <c r="FV902" s="70"/>
      <c r="FW902" s="70"/>
      <c r="FX902" s="70"/>
      <c r="FY902" s="70"/>
      <c r="FZ902" s="70"/>
      <c r="GA902" s="70"/>
      <c r="GB902" s="70"/>
      <c r="GC902" s="70"/>
      <c r="GD902" s="70"/>
      <c r="GE902" s="70"/>
      <c r="GF902" s="70"/>
      <c r="GG902" s="70"/>
      <c r="GH902" s="70"/>
      <c r="GI902" s="70"/>
      <c r="GJ902" s="70"/>
      <c r="GK902" s="70"/>
      <c r="GL902" s="70"/>
      <c r="GM902" s="70"/>
      <c r="GN902" s="70"/>
      <c r="GO902" s="70"/>
      <c r="GP902" s="70"/>
      <c r="GQ902" s="70"/>
      <c r="GR902" s="70"/>
      <c r="GS902" s="70"/>
      <c r="GT902" s="70"/>
      <c r="GU902" s="70"/>
      <c r="GV902" s="70"/>
      <c r="GW902" s="70"/>
      <c r="GX902" s="70"/>
      <c r="GY902" s="70"/>
      <c r="GZ902" s="70"/>
      <c r="HA902" s="70"/>
      <c r="HB902" s="70"/>
      <c r="HC902" s="70"/>
      <c r="HD902" s="70"/>
      <c r="HE902" s="70"/>
      <c r="HF902" s="70"/>
      <c r="HG902" s="70"/>
      <c r="HH902" s="70"/>
      <c r="HI902" s="70"/>
      <c r="HJ902" s="70"/>
      <c r="HK902" s="70"/>
      <c r="HL902" s="70"/>
      <c r="HM902" s="70"/>
      <c r="HN902" s="70"/>
      <c r="HO902" s="70"/>
      <c r="HP902" s="70"/>
      <c r="HQ902" s="70"/>
      <c r="HR902" s="70"/>
      <c r="HS902" s="70"/>
      <c r="HT902" s="70"/>
      <c r="HU902" s="70"/>
      <c r="HV902" s="70"/>
      <c r="HW902" s="70"/>
      <c r="HX902" s="70"/>
      <c r="HY902" s="70"/>
      <c r="HZ902" s="70"/>
      <c r="IA902" s="70"/>
      <c r="IB902" s="70"/>
      <c r="IC902" s="70"/>
      <c r="ID902" s="70"/>
      <c r="IE902" s="70"/>
      <c r="IF902" s="70"/>
      <c r="IG902" s="70"/>
      <c r="IH902" s="70"/>
      <c r="II902" s="70"/>
      <c r="IJ902" s="70"/>
      <c r="IK902" s="70"/>
      <c r="IL902" s="70"/>
      <c r="IM902" s="70"/>
      <c r="IN902" s="70"/>
      <c r="IO902" s="70"/>
      <c r="IP902" s="70"/>
      <c r="IQ902" s="70"/>
    </row>
    <row r="903" spans="18:251" ht="16.5" hidden="1" customHeight="1">
      <c r="R903" s="95" t="s">
        <v>450</v>
      </c>
      <c r="S903" s="95"/>
      <c r="T903" s="95"/>
      <c r="U903" s="70"/>
      <c r="V903" s="214"/>
      <c r="W903" s="70"/>
      <c r="X903" s="70"/>
      <c r="Y903" s="70"/>
      <c r="Z903" s="70"/>
      <c r="AA903" s="70"/>
      <c r="AB903" s="70"/>
      <c r="AC903" s="70"/>
      <c r="AD903" s="70"/>
      <c r="AE903" s="70"/>
      <c r="AF903" s="70"/>
      <c r="AG903" s="70"/>
      <c r="AH903" s="70"/>
      <c r="AI903" s="70"/>
      <c r="AJ903" s="70"/>
      <c r="AK903" s="70"/>
      <c r="AL903" s="70"/>
      <c r="AM903" s="70"/>
      <c r="AN903" s="70"/>
      <c r="AO903" s="70"/>
      <c r="AP903" s="70"/>
      <c r="AQ903" s="70"/>
      <c r="AR903" s="70"/>
      <c r="AS903" s="70"/>
      <c r="AT903" s="70"/>
      <c r="AU903" s="70"/>
      <c r="AV903" s="70"/>
      <c r="AW903" s="70"/>
      <c r="AX903" s="70"/>
      <c r="AY903" s="70"/>
      <c r="AZ903" s="70"/>
      <c r="BA903" s="70"/>
      <c r="BB903" s="70"/>
      <c r="BC903" s="70"/>
      <c r="BD903" s="70"/>
      <c r="BE903" s="70"/>
      <c r="BF903" s="70"/>
      <c r="BG903" s="70"/>
      <c r="BH903" s="70"/>
      <c r="BI903" s="70"/>
      <c r="BJ903" s="70"/>
      <c r="BK903" s="70"/>
      <c r="BL903" s="70"/>
      <c r="BM903" s="70"/>
      <c r="BN903" s="70"/>
      <c r="BO903" s="70"/>
      <c r="BP903" s="70"/>
      <c r="BQ903" s="70"/>
      <c r="BR903" s="70"/>
      <c r="BS903" s="70"/>
      <c r="BT903" s="70"/>
      <c r="BU903" s="70"/>
      <c r="BV903" s="70"/>
      <c r="BW903" s="70"/>
      <c r="BX903" s="70"/>
      <c r="BY903" s="70"/>
      <c r="BZ903" s="70"/>
      <c r="CA903" s="70"/>
      <c r="CB903" s="70"/>
      <c r="CC903" s="70"/>
      <c r="CD903" s="70"/>
      <c r="CE903" s="70"/>
      <c r="CF903" s="70"/>
      <c r="CG903" s="70"/>
      <c r="CH903" s="70"/>
      <c r="CI903" s="70"/>
      <c r="CJ903" s="70"/>
      <c r="CK903" s="70"/>
      <c r="CL903" s="70"/>
      <c r="CM903" s="70"/>
      <c r="CN903" s="70"/>
      <c r="CO903" s="70"/>
      <c r="CP903" s="70"/>
      <c r="CQ903" s="70"/>
      <c r="CR903" s="70"/>
      <c r="CS903" s="70"/>
      <c r="CT903" s="70"/>
      <c r="CU903" s="70"/>
      <c r="CV903" s="70"/>
      <c r="CW903" s="70"/>
      <c r="CX903" s="70"/>
      <c r="CY903" s="70"/>
      <c r="CZ903" s="70"/>
      <c r="DA903" s="70"/>
      <c r="DB903" s="70"/>
      <c r="DC903" s="70"/>
      <c r="DD903" s="70"/>
      <c r="DE903" s="70"/>
      <c r="DF903" s="70"/>
      <c r="DG903" s="70"/>
      <c r="DH903" s="70"/>
      <c r="DI903" s="70"/>
      <c r="DJ903" s="70"/>
      <c r="DK903" s="70"/>
      <c r="DL903" s="70"/>
      <c r="DM903" s="70"/>
      <c r="DN903" s="70"/>
      <c r="DO903" s="70"/>
      <c r="DP903" s="70"/>
      <c r="DQ903" s="70"/>
      <c r="DR903" s="70"/>
      <c r="DS903" s="70"/>
      <c r="DT903" s="70"/>
      <c r="DU903" s="70"/>
      <c r="DV903" s="70"/>
      <c r="DW903" s="70"/>
      <c r="DX903" s="70"/>
      <c r="DY903" s="70"/>
      <c r="DZ903" s="70"/>
      <c r="EA903" s="70"/>
      <c r="EB903" s="70"/>
      <c r="EC903" s="70"/>
      <c r="ED903" s="70"/>
      <c r="EE903" s="95" t="s">
        <v>450</v>
      </c>
      <c r="EF903" s="95"/>
      <c r="EG903" s="95"/>
      <c r="EH903" s="70"/>
      <c r="EI903" s="216"/>
      <c r="EJ903" s="70"/>
      <c r="EK903" s="70"/>
      <c r="EL903" s="70"/>
      <c r="EM903" s="70"/>
      <c r="EN903" s="70"/>
      <c r="EO903" s="70"/>
      <c r="EP903" s="70"/>
      <c r="EQ903" s="70"/>
      <c r="ER903" s="70"/>
      <c r="ES903" s="70"/>
      <c r="ET903" s="70"/>
      <c r="EU903" s="70"/>
      <c r="EV903" s="70"/>
      <c r="EW903" s="70"/>
      <c r="EX903" s="70"/>
      <c r="EY903" s="70"/>
      <c r="EZ903" s="70"/>
      <c r="FA903" s="70"/>
      <c r="FB903" s="70"/>
      <c r="FC903" s="70"/>
      <c r="FD903" s="70"/>
      <c r="FE903" s="70"/>
      <c r="FF903" s="70"/>
      <c r="FG903" s="70"/>
      <c r="FH903" s="70"/>
      <c r="FI903" s="70"/>
      <c r="FJ903" s="70"/>
      <c r="FK903" s="70"/>
      <c r="FL903" s="70"/>
      <c r="FM903" s="70"/>
      <c r="FN903" s="70"/>
      <c r="FO903" s="70"/>
      <c r="FP903" s="70"/>
      <c r="FQ903" s="70"/>
      <c r="FR903" s="70"/>
      <c r="FS903" s="70"/>
      <c r="FT903" s="70"/>
      <c r="FU903" s="70"/>
      <c r="FV903" s="70"/>
      <c r="FW903" s="70"/>
      <c r="FX903" s="70"/>
      <c r="FY903" s="70"/>
      <c r="FZ903" s="70"/>
      <c r="GA903" s="70"/>
      <c r="GB903" s="70"/>
      <c r="GC903" s="70"/>
      <c r="GD903" s="70"/>
      <c r="GE903" s="70"/>
      <c r="GF903" s="70"/>
      <c r="GG903" s="70"/>
      <c r="GH903" s="70"/>
      <c r="GI903" s="70"/>
      <c r="GJ903" s="70"/>
      <c r="GK903" s="70"/>
      <c r="GL903" s="70"/>
      <c r="GM903" s="70"/>
      <c r="GN903" s="70"/>
      <c r="GO903" s="70"/>
      <c r="GP903" s="70"/>
      <c r="GQ903" s="70"/>
      <c r="GR903" s="70"/>
      <c r="GS903" s="70"/>
      <c r="GT903" s="70"/>
      <c r="GU903" s="70"/>
      <c r="GV903" s="70"/>
      <c r="GW903" s="70"/>
      <c r="GX903" s="70"/>
      <c r="GY903" s="70"/>
      <c r="GZ903" s="70"/>
      <c r="HA903" s="70"/>
      <c r="HB903" s="70"/>
      <c r="HC903" s="70"/>
      <c r="HD903" s="70"/>
      <c r="HE903" s="70"/>
      <c r="HF903" s="70"/>
      <c r="HG903" s="70"/>
      <c r="HH903" s="70"/>
      <c r="HI903" s="70"/>
      <c r="HJ903" s="70"/>
      <c r="HK903" s="70"/>
      <c r="HL903" s="70"/>
      <c r="HM903" s="70"/>
      <c r="HN903" s="70"/>
      <c r="HO903" s="70"/>
      <c r="HP903" s="70"/>
      <c r="HQ903" s="70"/>
      <c r="HR903" s="70"/>
      <c r="HS903" s="70"/>
      <c r="HT903" s="70"/>
      <c r="HU903" s="70"/>
      <c r="HV903" s="70"/>
      <c r="HW903" s="70"/>
      <c r="HX903" s="70"/>
      <c r="HY903" s="70"/>
      <c r="HZ903" s="70"/>
      <c r="IA903" s="70"/>
      <c r="IB903" s="70"/>
      <c r="IC903" s="70"/>
      <c r="ID903" s="70"/>
      <c r="IE903" s="70"/>
      <c r="IF903" s="70"/>
      <c r="IG903" s="70"/>
      <c r="IH903" s="70"/>
      <c r="II903" s="70"/>
      <c r="IJ903" s="70"/>
      <c r="IK903" s="70"/>
      <c r="IL903" s="70"/>
      <c r="IM903" s="70"/>
      <c r="IN903" s="70"/>
      <c r="IO903" s="70"/>
      <c r="IP903" s="70"/>
      <c r="IQ903" s="70"/>
    </row>
    <row r="904" spans="18:251" ht="16.5" hidden="1" customHeight="1">
      <c r="R904" s="95" t="s">
        <v>450</v>
      </c>
      <c r="S904" s="95"/>
      <c r="T904" s="95"/>
      <c r="U904" s="70"/>
      <c r="V904" s="214"/>
      <c r="W904" s="70"/>
      <c r="X904" s="70"/>
      <c r="Y904" s="70"/>
      <c r="Z904" s="70"/>
      <c r="AA904" s="70"/>
      <c r="AB904" s="70"/>
      <c r="AC904" s="70"/>
      <c r="AD904" s="70"/>
      <c r="AE904" s="70"/>
      <c r="AF904" s="70"/>
      <c r="AG904" s="70"/>
      <c r="AH904" s="70"/>
      <c r="AI904" s="70"/>
      <c r="AJ904" s="70"/>
      <c r="AK904" s="70"/>
      <c r="AL904" s="70"/>
      <c r="AM904" s="70"/>
      <c r="AN904" s="70"/>
      <c r="AO904" s="70"/>
      <c r="AP904" s="70"/>
      <c r="AQ904" s="70"/>
      <c r="AR904" s="70"/>
      <c r="AS904" s="70"/>
      <c r="AT904" s="70"/>
      <c r="AU904" s="70"/>
      <c r="AV904" s="70"/>
      <c r="AW904" s="70"/>
      <c r="AX904" s="70"/>
      <c r="AY904" s="70"/>
      <c r="AZ904" s="70"/>
      <c r="BA904" s="70"/>
      <c r="BB904" s="70"/>
      <c r="BC904" s="70"/>
      <c r="BD904" s="70"/>
      <c r="BE904" s="70"/>
      <c r="BF904" s="70"/>
      <c r="BG904" s="70"/>
      <c r="BH904" s="70"/>
      <c r="BI904" s="70"/>
      <c r="BJ904" s="70"/>
      <c r="BK904" s="70"/>
      <c r="BL904" s="70"/>
      <c r="BM904" s="70"/>
      <c r="BN904" s="70"/>
      <c r="BO904" s="70"/>
      <c r="BP904" s="70"/>
      <c r="BQ904" s="70"/>
      <c r="BR904" s="70"/>
      <c r="BS904" s="70"/>
      <c r="BT904" s="70"/>
      <c r="BU904" s="70"/>
      <c r="BV904" s="70"/>
      <c r="BW904" s="70"/>
      <c r="BX904" s="70"/>
      <c r="BY904" s="70"/>
      <c r="BZ904" s="70"/>
      <c r="CA904" s="70"/>
      <c r="CB904" s="70"/>
      <c r="CC904" s="70"/>
      <c r="CD904" s="70"/>
      <c r="CE904" s="70"/>
      <c r="CF904" s="70"/>
      <c r="CG904" s="70"/>
      <c r="CH904" s="70"/>
      <c r="CI904" s="70"/>
      <c r="CJ904" s="70"/>
      <c r="CK904" s="70"/>
      <c r="CL904" s="70"/>
      <c r="CM904" s="70"/>
      <c r="CN904" s="70"/>
      <c r="CO904" s="70"/>
      <c r="CP904" s="70"/>
      <c r="CQ904" s="70"/>
      <c r="CR904" s="70"/>
      <c r="CS904" s="70"/>
      <c r="CT904" s="70"/>
      <c r="CU904" s="70"/>
      <c r="CV904" s="70"/>
      <c r="CW904" s="70"/>
      <c r="CX904" s="70"/>
      <c r="CY904" s="70"/>
      <c r="CZ904" s="70"/>
      <c r="DA904" s="70"/>
      <c r="DB904" s="70"/>
      <c r="DC904" s="70"/>
      <c r="DD904" s="70"/>
      <c r="DE904" s="70"/>
      <c r="DF904" s="70"/>
      <c r="DG904" s="70"/>
      <c r="DH904" s="70"/>
      <c r="DI904" s="70"/>
      <c r="DJ904" s="70"/>
      <c r="DK904" s="70"/>
      <c r="DL904" s="70"/>
      <c r="DM904" s="70"/>
      <c r="DN904" s="70"/>
      <c r="DO904" s="70"/>
      <c r="DP904" s="70"/>
      <c r="DQ904" s="70"/>
      <c r="DR904" s="70"/>
      <c r="DS904" s="70"/>
      <c r="DT904" s="70"/>
      <c r="DU904" s="70"/>
      <c r="DV904" s="70"/>
      <c r="DW904" s="70"/>
      <c r="DX904" s="70"/>
      <c r="DY904" s="70"/>
      <c r="DZ904" s="70"/>
      <c r="EA904" s="70"/>
      <c r="EB904" s="70"/>
      <c r="EC904" s="70"/>
      <c r="ED904" s="70"/>
      <c r="EE904" s="95" t="s">
        <v>450</v>
      </c>
      <c r="EF904" s="95"/>
      <c r="EG904" s="95"/>
      <c r="EH904" s="70"/>
      <c r="EI904" s="216"/>
      <c r="EJ904" s="70"/>
      <c r="EK904" s="70"/>
      <c r="EL904" s="70"/>
      <c r="EM904" s="70"/>
      <c r="EN904" s="70"/>
      <c r="EO904" s="70"/>
      <c r="EP904" s="70"/>
      <c r="EQ904" s="70"/>
      <c r="ER904" s="70"/>
      <c r="ES904" s="70"/>
      <c r="ET904" s="70"/>
      <c r="EU904" s="70"/>
      <c r="EV904" s="70"/>
      <c r="EW904" s="70"/>
      <c r="EX904" s="70"/>
      <c r="EY904" s="70"/>
      <c r="EZ904" s="70"/>
      <c r="FA904" s="70"/>
      <c r="FB904" s="70"/>
      <c r="FC904" s="70"/>
      <c r="FD904" s="70"/>
      <c r="FE904" s="70"/>
      <c r="FF904" s="70"/>
      <c r="FG904" s="70"/>
      <c r="FH904" s="70"/>
      <c r="FI904" s="70"/>
      <c r="FJ904" s="70"/>
      <c r="FK904" s="70"/>
      <c r="FL904" s="70"/>
      <c r="FM904" s="70"/>
      <c r="FN904" s="70"/>
      <c r="FO904" s="70"/>
      <c r="FP904" s="70"/>
      <c r="FQ904" s="70"/>
      <c r="FR904" s="70"/>
      <c r="FS904" s="70"/>
      <c r="FT904" s="70"/>
      <c r="FU904" s="70"/>
      <c r="FV904" s="70"/>
      <c r="FW904" s="70"/>
      <c r="FX904" s="70"/>
      <c r="FY904" s="70"/>
      <c r="FZ904" s="70"/>
      <c r="GA904" s="70"/>
      <c r="GB904" s="70"/>
      <c r="GC904" s="70"/>
      <c r="GD904" s="70"/>
      <c r="GE904" s="70"/>
      <c r="GF904" s="70"/>
      <c r="GG904" s="70"/>
      <c r="GH904" s="70"/>
      <c r="GI904" s="70"/>
      <c r="GJ904" s="70"/>
      <c r="GK904" s="70"/>
      <c r="GL904" s="70"/>
      <c r="GM904" s="70"/>
      <c r="GN904" s="70"/>
      <c r="GO904" s="70"/>
      <c r="GP904" s="70"/>
      <c r="GQ904" s="70"/>
      <c r="GR904" s="70"/>
      <c r="GS904" s="70"/>
      <c r="GT904" s="70"/>
      <c r="GU904" s="70"/>
      <c r="GV904" s="70"/>
      <c r="GW904" s="70"/>
      <c r="GX904" s="70"/>
      <c r="GY904" s="70"/>
      <c r="GZ904" s="70"/>
      <c r="HA904" s="70"/>
      <c r="HB904" s="70"/>
      <c r="HC904" s="70"/>
      <c r="HD904" s="70"/>
      <c r="HE904" s="70"/>
      <c r="HF904" s="70"/>
      <c r="HG904" s="70"/>
      <c r="HH904" s="70"/>
      <c r="HI904" s="70"/>
      <c r="HJ904" s="70"/>
      <c r="HK904" s="70"/>
      <c r="HL904" s="70"/>
      <c r="HM904" s="70"/>
      <c r="HN904" s="70"/>
      <c r="HO904" s="70"/>
      <c r="HP904" s="70"/>
      <c r="HQ904" s="70"/>
      <c r="HR904" s="70"/>
      <c r="HS904" s="70"/>
      <c r="HT904" s="70"/>
      <c r="HU904" s="70"/>
      <c r="HV904" s="70"/>
      <c r="HW904" s="70"/>
      <c r="HX904" s="70"/>
      <c r="HY904" s="70"/>
      <c r="HZ904" s="70"/>
      <c r="IA904" s="70"/>
      <c r="IB904" s="70"/>
      <c r="IC904" s="70"/>
      <c r="ID904" s="70"/>
      <c r="IE904" s="70"/>
      <c r="IF904" s="70"/>
      <c r="IG904" s="70"/>
      <c r="IH904" s="70"/>
      <c r="II904" s="70"/>
      <c r="IJ904" s="70"/>
      <c r="IK904" s="70"/>
      <c r="IL904" s="70"/>
      <c r="IM904" s="70"/>
      <c r="IN904" s="70"/>
      <c r="IO904" s="70"/>
      <c r="IP904" s="70"/>
      <c r="IQ904" s="70"/>
    </row>
    <row r="905" spans="18:251" ht="16.5" hidden="1" customHeight="1">
      <c r="R905" s="95" t="s">
        <v>450</v>
      </c>
      <c r="S905" s="95"/>
      <c r="T905" s="95"/>
      <c r="U905" s="70"/>
      <c r="V905" s="214"/>
      <c r="W905" s="70"/>
      <c r="X905" s="70"/>
      <c r="Y905" s="70"/>
      <c r="Z905" s="70"/>
      <c r="AA905" s="70"/>
      <c r="AB905" s="70"/>
      <c r="AC905" s="70"/>
      <c r="AD905" s="70"/>
      <c r="AE905" s="70"/>
      <c r="AF905" s="70"/>
      <c r="AG905" s="70"/>
      <c r="AH905" s="70"/>
      <c r="AI905" s="70"/>
      <c r="AJ905" s="70"/>
      <c r="AK905" s="70"/>
      <c r="AL905" s="70"/>
      <c r="AM905" s="70"/>
      <c r="AN905" s="70"/>
      <c r="AO905" s="70"/>
      <c r="AP905" s="70"/>
      <c r="AQ905" s="70"/>
      <c r="AR905" s="70"/>
      <c r="AS905" s="70"/>
      <c r="AT905" s="70"/>
      <c r="AU905" s="70"/>
      <c r="AV905" s="70"/>
      <c r="AW905" s="70"/>
      <c r="AX905" s="70"/>
      <c r="AY905" s="70"/>
      <c r="AZ905" s="70"/>
      <c r="BA905" s="70"/>
      <c r="BB905" s="70"/>
      <c r="BC905" s="70"/>
      <c r="BD905" s="70"/>
      <c r="BE905" s="70"/>
      <c r="BF905" s="70"/>
      <c r="BG905" s="70"/>
      <c r="BH905" s="70"/>
      <c r="BI905" s="70"/>
      <c r="BJ905" s="70"/>
      <c r="BK905" s="70"/>
      <c r="BL905" s="70"/>
      <c r="BM905" s="70"/>
      <c r="BN905" s="70"/>
      <c r="BO905" s="70"/>
      <c r="BP905" s="70"/>
      <c r="BQ905" s="70"/>
      <c r="BR905" s="70"/>
      <c r="BS905" s="70"/>
      <c r="BT905" s="70"/>
      <c r="BU905" s="70"/>
      <c r="BV905" s="70"/>
      <c r="BW905" s="70"/>
      <c r="BX905" s="70"/>
      <c r="BY905" s="70"/>
      <c r="BZ905" s="70"/>
      <c r="CA905" s="70"/>
      <c r="CB905" s="70"/>
      <c r="CC905" s="70"/>
      <c r="CD905" s="70"/>
      <c r="CE905" s="70"/>
      <c r="CF905" s="70"/>
      <c r="CG905" s="70"/>
      <c r="CH905" s="70"/>
      <c r="CI905" s="70"/>
      <c r="CJ905" s="70"/>
      <c r="CK905" s="70"/>
      <c r="CL905" s="70"/>
      <c r="CM905" s="70"/>
      <c r="CN905" s="70"/>
      <c r="CO905" s="70"/>
      <c r="CP905" s="70"/>
      <c r="CQ905" s="70"/>
      <c r="CR905" s="70"/>
      <c r="CS905" s="70"/>
      <c r="CT905" s="70"/>
      <c r="CU905" s="70"/>
      <c r="CV905" s="70"/>
      <c r="CW905" s="70"/>
      <c r="CX905" s="70"/>
      <c r="CY905" s="70"/>
      <c r="CZ905" s="70"/>
      <c r="DA905" s="70"/>
      <c r="DB905" s="70"/>
      <c r="DC905" s="70"/>
      <c r="DD905" s="70"/>
      <c r="DE905" s="70"/>
      <c r="DF905" s="70"/>
      <c r="DG905" s="70"/>
      <c r="DH905" s="70"/>
      <c r="DI905" s="70"/>
      <c r="DJ905" s="70"/>
      <c r="DK905" s="70"/>
      <c r="DL905" s="70"/>
      <c r="DM905" s="70"/>
      <c r="DN905" s="70"/>
      <c r="DO905" s="70"/>
      <c r="DP905" s="70"/>
      <c r="DQ905" s="70"/>
      <c r="DR905" s="70"/>
      <c r="DS905" s="70"/>
      <c r="DT905" s="70"/>
      <c r="DU905" s="70"/>
      <c r="DV905" s="70"/>
      <c r="DW905" s="70"/>
      <c r="DX905" s="70"/>
      <c r="DY905" s="70"/>
      <c r="DZ905" s="70"/>
      <c r="EA905" s="70"/>
      <c r="EB905" s="70"/>
      <c r="EC905" s="70"/>
      <c r="ED905" s="70"/>
      <c r="EE905" s="95" t="s">
        <v>450</v>
      </c>
      <c r="EF905" s="95"/>
      <c r="EG905" s="95"/>
      <c r="EH905" s="70"/>
      <c r="EI905" s="216"/>
      <c r="EJ905" s="70"/>
      <c r="EK905" s="70"/>
      <c r="EL905" s="70"/>
      <c r="EM905" s="70"/>
      <c r="EN905" s="70"/>
      <c r="EO905" s="70"/>
      <c r="EP905" s="70"/>
      <c r="EQ905" s="70"/>
      <c r="ER905" s="70"/>
      <c r="ES905" s="70"/>
      <c r="ET905" s="70"/>
      <c r="EU905" s="70"/>
      <c r="EV905" s="70"/>
      <c r="EW905" s="70"/>
      <c r="EX905" s="70"/>
      <c r="EY905" s="70"/>
      <c r="EZ905" s="70"/>
      <c r="FA905" s="70"/>
      <c r="FB905" s="70"/>
      <c r="FC905" s="70"/>
      <c r="FD905" s="70"/>
      <c r="FE905" s="70"/>
      <c r="FF905" s="70"/>
      <c r="FG905" s="70"/>
      <c r="FH905" s="70"/>
      <c r="FI905" s="70"/>
      <c r="FJ905" s="70"/>
      <c r="FK905" s="70"/>
      <c r="FL905" s="70"/>
      <c r="FM905" s="70"/>
      <c r="FN905" s="70"/>
      <c r="FO905" s="70"/>
      <c r="FP905" s="70"/>
      <c r="FQ905" s="70"/>
      <c r="FR905" s="70"/>
      <c r="FS905" s="70"/>
      <c r="FT905" s="70"/>
      <c r="FU905" s="70"/>
      <c r="FV905" s="70"/>
      <c r="FW905" s="70"/>
      <c r="FX905" s="70"/>
      <c r="FY905" s="70"/>
      <c r="FZ905" s="70"/>
      <c r="GA905" s="70"/>
      <c r="GB905" s="70"/>
      <c r="GC905" s="70"/>
      <c r="GD905" s="70"/>
      <c r="GE905" s="70"/>
      <c r="GF905" s="70"/>
      <c r="GG905" s="70"/>
      <c r="GH905" s="70"/>
      <c r="GI905" s="70"/>
      <c r="GJ905" s="70"/>
      <c r="GK905" s="70"/>
      <c r="GL905" s="70"/>
      <c r="GM905" s="70"/>
      <c r="GN905" s="70"/>
      <c r="GO905" s="70"/>
      <c r="GP905" s="70"/>
      <c r="GQ905" s="70"/>
      <c r="GR905" s="70"/>
      <c r="GS905" s="70"/>
      <c r="GT905" s="70"/>
      <c r="GU905" s="70"/>
      <c r="GV905" s="70"/>
      <c r="GW905" s="70"/>
      <c r="GX905" s="70"/>
      <c r="GY905" s="70"/>
      <c r="GZ905" s="70"/>
      <c r="HA905" s="70"/>
      <c r="HB905" s="70"/>
      <c r="HC905" s="70"/>
      <c r="HD905" s="70"/>
      <c r="HE905" s="70"/>
      <c r="HF905" s="70"/>
      <c r="HG905" s="70"/>
      <c r="HH905" s="70"/>
      <c r="HI905" s="70"/>
      <c r="HJ905" s="70"/>
      <c r="HK905" s="70"/>
      <c r="HL905" s="70"/>
      <c r="HM905" s="70"/>
      <c r="HN905" s="70"/>
      <c r="HO905" s="70"/>
      <c r="HP905" s="70"/>
      <c r="HQ905" s="70"/>
      <c r="HR905" s="70"/>
      <c r="HS905" s="70"/>
      <c r="HT905" s="70"/>
      <c r="HU905" s="70"/>
      <c r="HV905" s="70"/>
      <c r="HW905" s="70"/>
      <c r="HX905" s="70"/>
      <c r="HY905" s="70"/>
      <c r="HZ905" s="70"/>
      <c r="IA905" s="70"/>
      <c r="IB905" s="70"/>
      <c r="IC905" s="70"/>
      <c r="ID905" s="70"/>
      <c r="IE905" s="70"/>
      <c r="IF905" s="70"/>
      <c r="IG905" s="70"/>
      <c r="IH905" s="70"/>
      <c r="II905" s="70"/>
      <c r="IJ905" s="70"/>
      <c r="IK905" s="70"/>
      <c r="IL905" s="70"/>
      <c r="IM905" s="70"/>
      <c r="IN905" s="70"/>
      <c r="IO905" s="70"/>
      <c r="IP905" s="70"/>
      <c r="IQ905" s="70"/>
    </row>
    <row r="906" spans="18:251" ht="16.5" hidden="1" customHeight="1">
      <c r="R906" s="95" t="s">
        <v>450</v>
      </c>
      <c r="S906" s="95"/>
      <c r="T906" s="95"/>
      <c r="U906" s="70"/>
      <c r="V906" s="214"/>
      <c r="W906" s="70"/>
      <c r="X906" s="70"/>
      <c r="Y906" s="70"/>
      <c r="Z906" s="70"/>
      <c r="AA906" s="70"/>
      <c r="AB906" s="70"/>
      <c r="AC906" s="70"/>
      <c r="AD906" s="70"/>
      <c r="AE906" s="70"/>
      <c r="AF906" s="70"/>
      <c r="AG906" s="70"/>
      <c r="AH906" s="70"/>
      <c r="AI906" s="70"/>
      <c r="AJ906" s="70"/>
      <c r="AK906" s="70"/>
      <c r="AL906" s="70"/>
      <c r="AM906" s="70"/>
      <c r="AN906" s="70"/>
      <c r="AO906" s="70"/>
      <c r="AP906" s="70"/>
      <c r="AQ906" s="70"/>
      <c r="AR906" s="70"/>
      <c r="AS906" s="70"/>
      <c r="AT906" s="70"/>
      <c r="AU906" s="70"/>
      <c r="AV906" s="70"/>
      <c r="AW906" s="70"/>
      <c r="AX906" s="70"/>
      <c r="AY906" s="70"/>
      <c r="AZ906" s="70"/>
      <c r="BA906" s="70"/>
      <c r="BB906" s="70"/>
      <c r="BC906" s="70"/>
      <c r="BD906" s="70"/>
      <c r="BE906" s="70"/>
      <c r="BF906" s="70"/>
      <c r="BG906" s="70"/>
      <c r="BH906" s="70"/>
      <c r="BI906" s="70"/>
      <c r="BJ906" s="70"/>
      <c r="BK906" s="70"/>
      <c r="BL906" s="70"/>
      <c r="BM906" s="70"/>
      <c r="BN906" s="70"/>
      <c r="BO906" s="70"/>
      <c r="BP906" s="70"/>
      <c r="BQ906" s="70"/>
      <c r="BR906" s="70"/>
      <c r="BS906" s="70"/>
      <c r="BT906" s="70"/>
      <c r="BU906" s="70"/>
      <c r="BV906" s="70"/>
      <c r="BW906" s="70"/>
      <c r="BX906" s="70"/>
      <c r="BY906" s="70"/>
      <c r="BZ906" s="70"/>
      <c r="CA906" s="70"/>
      <c r="CB906" s="70"/>
      <c r="CC906" s="70"/>
      <c r="CD906" s="70"/>
      <c r="CE906" s="70"/>
      <c r="CF906" s="70"/>
      <c r="CG906" s="70"/>
      <c r="CH906" s="70"/>
      <c r="CI906" s="70"/>
      <c r="CJ906" s="70"/>
      <c r="CK906" s="70"/>
      <c r="CL906" s="70"/>
      <c r="CM906" s="70"/>
      <c r="CN906" s="70"/>
      <c r="CO906" s="70"/>
      <c r="CP906" s="70"/>
      <c r="CQ906" s="70"/>
      <c r="CR906" s="70"/>
      <c r="CS906" s="70"/>
      <c r="CT906" s="70"/>
      <c r="CU906" s="70"/>
      <c r="CV906" s="70"/>
      <c r="CW906" s="70"/>
      <c r="CX906" s="70"/>
      <c r="CY906" s="70"/>
      <c r="CZ906" s="70"/>
      <c r="DA906" s="70"/>
      <c r="DB906" s="70"/>
      <c r="DC906" s="70"/>
      <c r="DD906" s="70"/>
      <c r="DE906" s="70"/>
      <c r="DF906" s="70"/>
      <c r="DG906" s="70"/>
      <c r="DH906" s="70"/>
      <c r="DI906" s="70"/>
      <c r="DJ906" s="70"/>
      <c r="DK906" s="70"/>
      <c r="DL906" s="70"/>
      <c r="DM906" s="70"/>
      <c r="DN906" s="70"/>
      <c r="DO906" s="70"/>
      <c r="DP906" s="70"/>
      <c r="DQ906" s="70"/>
      <c r="DR906" s="70"/>
      <c r="DS906" s="70"/>
      <c r="DT906" s="70"/>
      <c r="DU906" s="70"/>
      <c r="DV906" s="70"/>
      <c r="DW906" s="70"/>
      <c r="DX906" s="70"/>
      <c r="DY906" s="70"/>
      <c r="DZ906" s="70"/>
      <c r="EA906" s="70"/>
      <c r="EB906" s="70"/>
      <c r="EC906" s="70"/>
      <c r="ED906" s="70"/>
      <c r="EE906" s="95" t="s">
        <v>450</v>
      </c>
      <c r="EF906" s="95"/>
      <c r="EG906" s="95"/>
      <c r="EH906" s="70"/>
      <c r="EI906" s="216"/>
      <c r="EJ906" s="70"/>
      <c r="EK906" s="70"/>
      <c r="EL906" s="70"/>
      <c r="EM906" s="70"/>
      <c r="EN906" s="70"/>
      <c r="EO906" s="70"/>
      <c r="EP906" s="70"/>
      <c r="EQ906" s="70"/>
      <c r="ER906" s="70"/>
      <c r="ES906" s="70"/>
      <c r="ET906" s="70"/>
      <c r="EU906" s="70"/>
      <c r="EV906" s="70"/>
      <c r="EW906" s="70"/>
      <c r="EX906" s="70"/>
      <c r="EY906" s="70"/>
      <c r="EZ906" s="70"/>
      <c r="FA906" s="70"/>
      <c r="FB906" s="70"/>
      <c r="FC906" s="70"/>
      <c r="FD906" s="70"/>
      <c r="FE906" s="70"/>
      <c r="FF906" s="70"/>
      <c r="FG906" s="70"/>
      <c r="FH906" s="70"/>
      <c r="FI906" s="70"/>
      <c r="FJ906" s="70"/>
      <c r="FK906" s="70"/>
      <c r="FL906" s="70"/>
      <c r="FM906" s="70"/>
      <c r="FN906" s="70"/>
      <c r="FO906" s="70"/>
      <c r="FP906" s="70"/>
      <c r="FQ906" s="70"/>
      <c r="FR906" s="70"/>
      <c r="FS906" s="70"/>
      <c r="FT906" s="70"/>
      <c r="FU906" s="70"/>
      <c r="FV906" s="70"/>
      <c r="FW906" s="70"/>
      <c r="FX906" s="70"/>
      <c r="FY906" s="70"/>
      <c r="FZ906" s="70"/>
      <c r="GA906" s="70"/>
      <c r="GB906" s="70"/>
      <c r="GC906" s="70"/>
      <c r="GD906" s="70"/>
      <c r="GE906" s="70"/>
      <c r="GF906" s="70"/>
      <c r="GG906" s="70"/>
      <c r="GH906" s="70"/>
      <c r="GI906" s="70"/>
      <c r="GJ906" s="70"/>
      <c r="GK906" s="70"/>
      <c r="GL906" s="70"/>
      <c r="GM906" s="70"/>
      <c r="GN906" s="70"/>
      <c r="GO906" s="70"/>
      <c r="GP906" s="70"/>
      <c r="GQ906" s="70"/>
      <c r="GR906" s="70"/>
      <c r="GS906" s="70"/>
      <c r="GT906" s="70"/>
      <c r="GU906" s="70"/>
      <c r="GV906" s="70"/>
      <c r="GW906" s="70"/>
      <c r="GX906" s="70"/>
      <c r="GY906" s="70"/>
      <c r="GZ906" s="70"/>
      <c r="HA906" s="70"/>
      <c r="HB906" s="70"/>
      <c r="HC906" s="70"/>
      <c r="HD906" s="70"/>
      <c r="HE906" s="70"/>
      <c r="HF906" s="70"/>
      <c r="HG906" s="70"/>
      <c r="HH906" s="70"/>
      <c r="HI906" s="70"/>
      <c r="HJ906" s="70"/>
      <c r="HK906" s="70"/>
      <c r="HL906" s="70"/>
      <c r="HM906" s="70"/>
      <c r="HN906" s="70"/>
      <c r="HO906" s="70"/>
      <c r="HP906" s="70"/>
      <c r="HQ906" s="70"/>
      <c r="HR906" s="70"/>
      <c r="HS906" s="70"/>
      <c r="HT906" s="70"/>
      <c r="HU906" s="70"/>
      <c r="HV906" s="70"/>
      <c r="HW906" s="70"/>
      <c r="HX906" s="70"/>
      <c r="HY906" s="70"/>
      <c r="HZ906" s="70"/>
      <c r="IA906" s="70"/>
      <c r="IB906" s="70"/>
      <c r="IC906" s="70"/>
      <c r="ID906" s="70"/>
      <c r="IE906" s="70"/>
      <c r="IF906" s="70"/>
      <c r="IG906" s="70"/>
      <c r="IH906" s="70"/>
      <c r="II906" s="70"/>
      <c r="IJ906" s="70"/>
      <c r="IK906" s="70"/>
      <c r="IL906" s="70"/>
      <c r="IM906" s="70"/>
      <c r="IN906" s="70"/>
      <c r="IO906" s="70"/>
      <c r="IP906" s="70"/>
      <c r="IQ906" s="70"/>
    </row>
    <row r="907" spans="18:251" ht="16.5" hidden="1" customHeight="1">
      <c r="R907" s="95" t="s">
        <v>450</v>
      </c>
      <c r="S907" s="95"/>
      <c r="T907" s="95"/>
      <c r="U907" s="70"/>
      <c r="V907" s="214"/>
      <c r="W907" s="70"/>
      <c r="X907" s="70"/>
      <c r="Y907" s="70"/>
      <c r="Z907" s="70"/>
      <c r="AA907" s="70"/>
      <c r="AB907" s="70"/>
      <c r="AC907" s="70"/>
      <c r="AD907" s="70"/>
      <c r="AE907" s="70"/>
      <c r="AF907" s="70"/>
      <c r="AG907" s="70"/>
      <c r="AH907" s="70"/>
      <c r="AI907" s="70"/>
      <c r="AJ907" s="70"/>
      <c r="AK907" s="70"/>
      <c r="AL907" s="70"/>
      <c r="AM907" s="70"/>
      <c r="AN907" s="70"/>
      <c r="AO907" s="70"/>
      <c r="AP907" s="70"/>
      <c r="AQ907" s="70"/>
      <c r="AR907" s="70"/>
      <c r="AS907" s="70"/>
      <c r="AT907" s="70"/>
      <c r="AU907" s="70"/>
      <c r="AV907" s="70"/>
      <c r="AW907" s="70"/>
      <c r="AX907" s="70"/>
      <c r="AY907" s="70"/>
      <c r="AZ907" s="70"/>
      <c r="BA907" s="70"/>
      <c r="BB907" s="70"/>
      <c r="BC907" s="70"/>
      <c r="BD907" s="70"/>
      <c r="BE907" s="70"/>
      <c r="BF907" s="70"/>
      <c r="BG907" s="70"/>
      <c r="BH907" s="70"/>
      <c r="BI907" s="70"/>
      <c r="BJ907" s="70"/>
      <c r="BK907" s="70"/>
      <c r="BL907" s="70"/>
      <c r="BM907" s="70"/>
      <c r="BN907" s="70"/>
      <c r="BO907" s="70"/>
      <c r="BP907" s="70"/>
      <c r="BQ907" s="70"/>
      <c r="BR907" s="70"/>
      <c r="BS907" s="70"/>
      <c r="BT907" s="70"/>
      <c r="BU907" s="70"/>
      <c r="BV907" s="70"/>
      <c r="BW907" s="70"/>
      <c r="BX907" s="70"/>
      <c r="BY907" s="70"/>
      <c r="BZ907" s="70"/>
      <c r="CA907" s="70"/>
      <c r="CB907" s="70"/>
      <c r="CC907" s="70"/>
      <c r="CD907" s="70"/>
      <c r="CE907" s="70"/>
      <c r="CF907" s="70"/>
      <c r="CG907" s="70"/>
      <c r="CH907" s="70"/>
      <c r="CI907" s="70"/>
      <c r="CJ907" s="70"/>
      <c r="CK907" s="70"/>
      <c r="CL907" s="70"/>
      <c r="CM907" s="70"/>
      <c r="CN907" s="70"/>
      <c r="CO907" s="70"/>
      <c r="CP907" s="70"/>
      <c r="CQ907" s="70"/>
      <c r="CR907" s="70"/>
      <c r="CS907" s="70"/>
      <c r="CT907" s="70"/>
      <c r="CU907" s="70"/>
      <c r="CV907" s="70"/>
      <c r="CW907" s="70"/>
      <c r="CX907" s="70"/>
      <c r="CY907" s="70"/>
      <c r="CZ907" s="70"/>
      <c r="DA907" s="70"/>
      <c r="DB907" s="70"/>
      <c r="DC907" s="70"/>
      <c r="DD907" s="70"/>
      <c r="DE907" s="70"/>
      <c r="DF907" s="70"/>
      <c r="DG907" s="70"/>
      <c r="DH907" s="70"/>
      <c r="DI907" s="70"/>
      <c r="DJ907" s="70"/>
      <c r="DK907" s="70"/>
      <c r="DL907" s="70"/>
      <c r="DM907" s="70"/>
      <c r="DN907" s="70"/>
      <c r="DO907" s="70"/>
      <c r="DP907" s="70"/>
      <c r="DQ907" s="70"/>
      <c r="DR907" s="70"/>
      <c r="DS907" s="70"/>
      <c r="DT907" s="70"/>
      <c r="DU907" s="70"/>
      <c r="DV907" s="70"/>
      <c r="DW907" s="70"/>
      <c r="DX907" s="70"/>
      <c r="DY907" s="70"/>
      <c r="DZ907" s="70"/>
      <c r="EA907" s="70"/>
      <c r="EB907" s="70"/>
      <c r="EC907" s="70"/>
      <c r="ED907" s="70"/>
      <c r="EE907" s="95" t="s">
        <v>450</v>
      </c>
      <c r="EF907" s="95"/>
      <c r="EG907" s="95"/>
      <c r="EH907" s="70"/>
      <c r="EI907" s="216"/>
      <c r="EJ907" s="70"/>
      <c r="EK907" s="70"/>
      <c r="EL907" s="70"/>
      <c r="EM907" s="70"/>
      <c r="EN907" s="70"/>
      <c r="EO907" s="70"/>
      <c r="EP907" s="70"/>
      <c r="EQ907" s="70"/>
      <c r="ER907" s="70"/>
      <c r="ES907" s="70"/>
      <c r="ET907" s="70"/>
      <c r="EU907" s="70"/>
      <c r="EV907" s="70"/>
      <c r="EW907" s="70"/>
      <c r="EX907" s="70"/>
      <c r="EY907" s="70"/>
      <c r="EZ907" s="70"/>
      <c r="FA907" s="70"/>
      <c r="FB907" s="70"/>
      <c r="FC907" s="70"/>
      <c r="FD907" s="70"/>
      <c r="FE907" s="70"/>
      <c r="FF907" s="70"/>
      <c r="FG907" s="70"/>
      <c r="FH907" s="70"/>
      <c r="FI907" s="70"/>
      <c r="FJ907" s="70"/>
      <c r="FK907" s="70"/>
      <c r="FL907" s="70"/>
      <c r="FM907" s="70"/>
      <c r="FN907" s="70"/>
      <c r="FO907" s="70"/>
      <c r="FP907" s="70"/>
      <c r="FQ907" s="70"/>
      <c r="FR907" s="70"/>
      <c r="FS907" s="70"/>
      <c r="FT907" s="70"/>
      <c r="FU907" s="70"/>
      <c r="FV907" s="70"/>
      <c r="FW907" s="70"/>
      <c r="FX907" s="70"/>
      <c r="FY907" s="70"/>
      <c r="FZ907" s="70"/>
      <c r="GA907" s="70"/>
      <c r="GB907" s="70"/>
      <c r="GC907" s="70"/>
      <c r="GD907" s="70"/>
      <c r="GE907" s="70"/>
      <c r="GF907" s="70"/>
      <c r="GG907" s="70"/>
      <c r="GH907" s="70"/>
      <c r="GI907" s="70"/>
      <c r="GJ907" s="70"/>
      <c r="GK907" s="70"/>
      <c r="GL907" s="70"/>
      <c r="GM907" s="70"/>
      <c r="GN907" s="70"/>
      <c r="GO907" s="70"/>
      <c r="GP907" s="70"/>
      <c r="GQ907" s="70"/>
      <c r="GR907" s="70"/>
      <c r="GS907" s="70"/>
      <c r="GT907" s="70"/>
      <c r="GU907" s="70"/>
      <c r="GV907" s="70"/>
      <c r="GW907" s="70"/>
      <c r="GX907" s="70"/>
      <c r="GY907" s="70"/>
      <c r="GZ907" s="70"/>
      <c r="HA907" s="70"/>
      <c r="HB907" s="70"/>
      <c r="HC907" s="70"/>
      <c r="HD907" s="70"/>
      <c r="HE907" s="70"/>
      <c r="HF907" s="70"/>
      <c r="HG907" s="70"/>
      <c r="HH907" s="70"/>
      <c r="HI907" s="70"/>
      <c r="HJ907" s="70"/>
      <c r="HK907" s="70"/>
      <c r="HL907" s="70"/>
      <c r="HM907" s="70"/>
      <c r="HN907" s="70"/>
      <c r="HO907" s="70"/>
      <c r="HP907" s="70"/>
      <c r="HQ907" s="70"/>
      <c r="HR907" s="70"/>
      <c r="HS907" s="70"/>
      <c r="HT907" s="70"/>
      <c r="HU907" s="70"/>
      <c r="HV907" s="70"/>
      <c r="HW907" s="70"/>
      <c r="HX907" s="70"/>
      <c r="HY907" s="70"/>
      <c r="HZ907" s="70"/>
      <c r="IA907" s="70"/>
      <c r="IB907" s="70"/>
      <c r="IC907" s="70"/>
      <c r="ID907" s="70"/>
      <c r="IE907" s="70"/>
      <c r="IF907" s="70"/>
      <c r="IG907" s="70"/>
      <c r="IH907" s="70"/>
      <c r="II907" s="70"/>
      <c r="IJ907" s="70"/>
      <c r="IK907" s="70"/>
      <c r="IL907" s="70"/>
      <c r="IM907" s="70"/>
      <c r="IN907" s="70"/>
      <c r="IO907" s="70"/>
      <c r="IP907" s="70"/>
      <c r="IQ907" s="70"/>
    </row>
    <row r="908" spans="18:251" ht="16.5" hidden="1" customHeight="1">
      <c r="R908" s="95" t="s">
        <v>450</v>
      </c>
      <c r="S908" s="95"/>
      <c r="T908" s="95"/>
      <c r="U908" s="70"/>
      <c r="V908" s="214"/>
      <c r="W908" s="70"/>
      <c r="X908" s="70"/>
      <c r="Y908" s="70"/>
      <c r="Z908" s="70"/>
      <c r="AA908" s="70"/>
      <c r="AB908" s="70"/>
      <c r="AC908" s="70"/>
      <c r="AD908" s="70"/>
      <c r="AE908" s="70"/>
      <c r="AF908" s="70"/>
      <c r="AG908" s="70"/>
      <c r="AH908" s="70"/>
      <c r="AI908" s="70"/>
      <c r="AJ908" s="70"/>
      <c r="AK908" s="70"/>
      <c r="AL908" s="70"/>
      <c r="AM908" s="70"/>
      <c r="AN908" s="70"/>
      <c r="AO908" s="70"/>
      <c r="AP908" s="70"/>
      <c r="AQ908" s="70"/>
      <c r="AR908" s="70"/>
      <c r="AS908" s="70"/>
      <c r="AT908" s="70"/>
      <c r="AU908" s="70"/>
      <c r="AV908" s="70"/>
      <c r="AW908" s="70"/>
      <c r="AX908" s="70"/>
      <c r="AY908" s="70"/>
      <c r="AZ908" s="70"/>
      <c r="BA908" s="70"/>
      <c r="BB908" s="70"/>
      <c r="BC908" s="70"/>
      <c r="BD908" s="70"/>
      <c r="BE908" s="70"/>
      <c r="BF908" s="70"/>
      <c r="BG908" s="70"/>
      <c r="BH908" s="70"/>
      <c r="BI908" s="70"/>
      <c r="BJ908" s="70"/>
      <c r="BK908" s="70"/>
      <c r="BL908" s="70"/>
      <c r="BM908" s="70"/>
      <c r="BN908" s="70"/>
      <c r="BO908" s="70"/>
      <c r="BP908" s="70"/>
      <c r="BQ908" s="70"/>
      <c r="BR908" s="70"/>
      <c r="BS908" s="70"/>
      <c r="BT908" s="70"/>
      <c r="BU908" s="70"/>
      <c r="BV908" s="70"/>
      <c r="BW908" s="70"/>
      <c r="BX908" s="70"/>
      <c r="BY908" s="70"/>
      <c r="BZ908" s="70"/>
      <c r="CA908" s="70"/>
      <c r="CB908" s="70"/>
      <c r="CC908" s="70"/>
      <c r="CD908" s="70"/>
      <c r="CE908" s="70"/>
      <c r="CF908" s="70"/>
      <c r="CG908" s="70"/>
      <c r="CH908" s="70"/>
      <c r="CI908" s="70"/>
      <c r="CJ908" s="70"/>
      <c r="CK908" s="70"/>
      <c r="CL908" s="70"/>
      <c r="CM908" s="70"/>
      <c r="CN908" s="70"/>
      <c r="CO908" s="70"/>
      <c r="CP908" s="70"/>
      <c r="CQ908" s="70"/>
      <c r="CR908" s="70"/>
      <c r="CS908" s="70"/>
      <c r="CT908" s="70"/>
      <c r="CU908" s="70"/>
      <c r="CV908" s="70"/>
      <c r="CW908" s="70"/>
      <c r="CX908" s="70"/>
      <c r="CY908" s="70"/>
      <c r="CZ908" s="70"/>
      <c r="DA908" s="70"/>
      <c r="DB908" s="70"/>
      <c r="DC908" s="70"/>
      <c r="DD908" s="70"/>
      <c r="DE908" s="70"/>
      <c r="DF908" s="70"/>
      <c r="DG908" s="70"/>
      <c r="DH908" s="70"/>
      <c r="DI908" s="70"/>
      <c r="DJ908" s="70"/>
      <c r="DK908" s="70"/>
      <c r="DL908" s="70"/>
      <c r="DM908" s="70"/>
      <c r="DN908" s="70"/>
      <c r="DO908" s="70"/>
      <c r="DP908" s="70"/>
      <c r="DQ908" s="70"/>
      <c r="DR908" s="70"/>
      <c r="DS908" s="70"/>
      <c r="DT908" s="70"/>
      <c r="DU908" s="70"/>
      <c r="DV908" s="70"/>
      <c r="DW908" s="70"/>
      <c r="DX908" s="70"/>
      <c r="DY908" s="70"/>
      <c r="DZ908" s="70"/>
      <c r="EA908" s="70"/>
      <c r="EB908" s="70"/>
      <c r="EC908" s="70"/>
      <c r="ED908" s="70"/>
      <c r="EE908" s="95" t="s">
        <v>450</v>
      </c>
      <c r="EF908" s="95"/>
      <c r="EG908" s="95"/>
      <c r="EH908" s="70"/>
      <c r="EI908" s="216"/>
      <c r="EJ908" s="70"/>
      <c r="EK908" s="70"/>
      <c r="EL908" s="70"/>
      <c r="EM908" s="70"/>
      <c r="EN908" s="70"/>
      <c r="EO908" s="70"/>
      <c r="EP908" s="70"/>
      <c r="EQ908" s="70"/>
      <c r="ER908" s="70"/>
      <c r="ES908" s="70"/>
      <c r="ET908" s="70"/>
      <c r="EU908" s="70"/>
      <c r="EV908" s="70"/>
      <c r="EW908" s="70"/>
      <c r="EX908" s="70"/>
      <c r="EY908" s="70"/>
      <c r="EZ908" s="70"/>
      <c r="FA908" s="70"/>
      <c r="FB908" s="70"/>
      <c r="FC908" s="70"/>
      <c r="FD908" s="70"/>
      <c r="FE908" s="70"/>
      <c r="FF908" s="70"/>
      <c r="FG908" s="70"/>
      <c r="FH908" s="70"/>
      <c r="FI908" s="70"/>
      <c r="FJ908" s="70"/>
      <c r="FK908" s="70"/>
      <c r="FL908" s="70"/>
      <c r="FM908" s="70"/>
      <c r="FN908" s="70"/>
      <c r="FO908" s="70"/>
      <c r="FP908" s="70"/>
      <c r="FQ908" s="70"/>
      <c r="FR908" s="70"/>
      <c r="FS908" s="70"/>
      <c r="FT908" s="70"/>
      <c r="FU908" s="70"/>
      <c r="FV908" s="70"/>
      <c r="FW908" s="70"/>
      <c r="FX908" s="70"/>
      <c r="FY908" s="70"/>
      <c r="FZ908" s="70"/>
      <c r="GA908" s="70"/>
      <c r="GB908" s="70"/>
      <c r="GC908" s="70"/>
      <c r="GD908" s="70"/>
      <c r="GE908" s="70"/>
      <c r="GF908" s="70"/>
      <c r="GG908" s="70"/>
      <c r="GH908" s="70"/>
      <c r="GI908" s="70"/>
      <c r="GJ908" s="70"/>
      <c r="GK908" s="70"/>
      <c r="GL908" s="70"/>
      <c r="GM908" s="70"/>
      <c r="GN908" s="70"/>
      <c r="GO908" s="70"/>
      <c r="GP908" s="70"/>
      <c r="GQ908" s="70"/>
      <c r="GR908" s="70"/>
      <c r="GS908" s="70"/>
      <c r="GT908" s="70"/>
      <c r="GU908" s="70"/>
      <c r="GV908" s="70"/>
      <c r="GW908" s="70"/>
      <c r="GX908" s="70"/>
      <c r="GY908" s="70"/>
      <c r="GZ908" s="70"/>
      <c r="HA908" s="70"/>
      <c r="HB908" s="70"/>
      <c r="HC908" s="70"/>
      <c r="HD908" s="70"/>
      <c r="HE908" s="70"/>
      <c r="HF908" s="70"/>
      <c r="HG908" s="70"/>
      <c r="HH908" s="70"/>
      <c r="HI908" s="70"/>
      <c r="HJ908" s="70"/>
      <c r="HK908" s="70"/>
      <c r="HL908" s="70"/>
      <c r="HM908" s="70"/>
      <c r="HN908" s="70"/>
      <c r="HO908" s="70"/>
      <c r="HP908" s="70"/>
      <c r="HQ908" s="70"/>
      <c r="HR908" s="70"/>
      <c r="HS908" s="70"/>
      <c r="HT908" s="70"/>
      <c r="HU908" s="70"/>
      <c r="HV908" s="70"/>
      <c r="HW908" s="70"/>
      <c r="HX908" s="70"/>
      <c r="HY908" s="70"/>
      <c r="HZ908" s="70"/>
      <c r="IA908" s="70"/>
      <c r="IB908" s="70"/>
      <c r="IC908" s="70"/>
      <c r="ID908" s="70"/>
      <c r="IE908" s="70"/>
      <c r="IF908" s="70"/>
      <c r="IG908" s="70"/>
      <c r="IH908" s="70"/>
      <c r="II908" s="70"/>
      <c r="IJ908" s="70"/>
      <c r="IK908" s="70"/>
      <c r="IL908" s="70"/>
      <c r="IM908" s="70"/>
      <c r="IN908" s="70"/>
      <c r="IO908" s="70"/>
      <c r="IP908" s="70"/>
      <c r="IQ908" s="70"/>
    </row>
    <row r="909" spans="18:251" ht="16.5" hidden="1" customHeight="1">
      <c r="R909" s="95" t="s">
        <v>450</v>
      </c>
      <c r="S909" s="95"/>
      <c r="T909" s="95"/>
      <c r="U909" s="70"/>
      <c r="V909" s="214"/>
      <c r="W909" s="70"/>
      <c r="X909" s="70"/>
      <c r="Y909" s="70"/>
      <c r="Z909" s="70"/>
      <c r="AA909" s="70"/>
      <c r="AB909" s="70"/>
      <c r="AC909" s="70"/>
      <c r="AD909" s="70"/>
      <c r="AE909" s="70"/>
      <c r="AF909" s="70"/>
      <c r="AG909" s="70"/>
      <c r="AH909" s="70"/>
      <c r="AI909" s="70"/>
      <c r="AJ909" s="70"/>
      <c r="AK909" s="70"/>
      <c r="AL909" s="70"/>
      <c r="AM909" s="70"/>
      <c r="AN909" s="70"/>
      <c r="AO909" s="70"/>
      <c r="AP909" s="70"/>
      <c r="AQ909" s="70"/>
      <c r="AR909" s="70"/>
      <c r="AS909" s="70"/>
      <c r="AT909" s="70"/>
      <c r="AU909" s="70"/>
      <c r="AV909" s="70"/>
      <c r="AW909" s="70"/>
      <c r="AX909" s="70"/>
      <c r="AY909" s="70"/>
      <c r="AZ909" s="70"/>
      <c r="BA909" s="70"/>
      <c r="BB909" s="70"/>
      <c r="BC909" s="70"/>
      <c r="BD909" s="70"/>
      <c r="BE909" s="70"/>
      <c r="BF909" s="70"/>
      <c r="BG909" s="70"/>
      <c r="BH909" s="70"/>
      <c r="BI909" s="70"/>
      <c r="BJ909" s="70"/>
      <c r="BK909" s="70"/>
      <c r="BL909" s="70"/>
      <c r="BM909" s="70"/>
      <c r="BN909" s="70"/>
      <c r="BO909" s="70"/>
      <c r="BP909" s="70"/>
      <c r="BQ909" s="70"/>
      <c r="BR909" s="70"/>
      <c r="BS909" s="70"/>
      <c r="BT909" s="70"/>
      <c r="BU909" s="70"/>
      <c r="BV909" s="70"/>
      <c r="BW909" s="70"/>
      <c r="BX909" s="70"/>
      <c r="BY909" s="70"/>
      <c r="BZ909" s="70"/>
      <c r="CA909" s="70"/>
      <c r="CB909" s="70"/>
      <c r="CC909" s="70"/>
      <c r="CD909" s="70"/>
      <c r="CE909" s="70"/>
      <c r="CF909" s="70"/>
      <c r="CG909" s="70"/>
      <c r="CH909" s="70"/>
      <c r="CI909" s="70"/>
      <c r="CJ909" s="70"/>
      <c r="CK909" s="70"/>
      <c r="CL909" s="70"/>
      <c r="CM909" s="70"/>
      <c r="CN909" s="70"/>
      <c r="CO909" s="70"/>
      <c r="CP909" s="70"/>
      <c r="CQ909" s="70"/>
      <c r="CR909" s="70"/>
      <c r="CS909" s="70"/>
      <c r="CT909" s="70"/>
      <c r="CU909" s="70"/>
      <c r="CV909" s="70"/>
      <c r="CW909" s="70"/>
      <c r="CX909" s="70"/>
      <c r="CY909" s="70"/>
      <c r="CZ909" s="70"/>
      <c r="DA909" s="70"/>
      <c r="DB909" s="70"/>
      <c r="DC909" s="70"/>
      <c r="DD909" s="70"/>
      <c r="DE909" s="70"/>
      <c r="DF909" s="70"/>
      <c r="DG909" s="70"/>
      <c r="DH909" s="70"/>
      <c r="DI909" s="70"/>
      <c r="DJ909" s="70"/>
      <c r="DK909" s="70"/>
      <c r="DL909" s="70"/>
      <c r="DM909" s="70"/>
      <c r="DN909" s="70"/>
      <c r="DO909" s="70"/>
      <c r="DP909" s="70"/>
      <c r="DQ909" s="70"/>
      <c r="DR909" s="70"/>
      <c r="DS909" s="70"/>
      <c r="DT909" s="70"/>
      <c r="DU909" s="70"/>
      <c r="DV909" s="70"/>
      <c r="DW909" s="70"/>
      <c r="DX909" s="70"/>
      <c r="DY909" s="70"/>
      <c r="DZ909" s="70"/>
      <c r="EA909" s="70"/>
      <c r="EB909" s="70"/>
      <c r="EC909" s="70"/>
      <c r="ED909" s="70"/>
      <c r="EE909" s="95" t="s">
        <v>450</v>
      </c>
      <c r="EF909" s="95"/>
      <c r="EG909" s="95"/>
      <c r="EH909" s="70"/>
      <c r="EI909" s="216"/>
      <c r="EJ909" s="70"/>
      <c r="EK909" s="70"/>
      <c r="EL909" s="70"/>
      <c r="EM909" s="70"/>
      <c r="EN909" s="70"/>
      <c r="EO909" s="70"/>
      <c r="EP909" s="70"/>
      <c r="EQ909" s="70"/>
      <c r="ER909" s="70"/>
      <c r="ES909" s="70"/>
      <c r="ET909" s="70"/>
      <c r="EU909" s="70"/>
      <c r="EV909" s="70"/>
      <c r="EW909" s="70"/>
      <c r="EX909" s="70"/>
      <c r="EY909" s="70"/>
      <c r="EZ909" s="70"/>
      <c r="FA909" s="70"/>
      <c r="FB909" s="70"/>
      <c r="FC909" s="70"/>
      <c r="FD909" s="70"/>
      <c r="FE909" s="70"/>
      <c r="FF909" s="70"/>
      <c r="FG909" s="70"/>
      <c r="FH909" s="70"/>
      <c r="FI909" s="70"/>
      <c r="FJ909" s="70"/>
      <c r="FK909" s="70"/>
      <c r="FL909" s="70"/>
      <c r="FM909" s="70"/>
      <c r="FN909" s="70"/>
      <c r="FO909" s="70"/>
      <c r="FP909" s="70"/>
      <c r="FQ909" s="70"/>
      <c r="FR909" s="70"/>
      <c r="FS909" s="70"/>
      <c r="FT909" s="70"/>
      <c r="FU909" s="70"/>
      <c r="FV909" s="70"/>
      <c r="FW909" s="70"/>
      <c r="FX909" s="70"/>
      <c r="FY909" s="70"/>
      <c r="FZ909" s="70"/>
      <c r="GA909" s="70"/>
      <c r="GB909" s="70"/>
      <c r="GC909" s="70"/>
      <c r="GD909" s="70"/>
      <c r="GE909" s="70"/>
      <c r="GF909" s="70"/>
      <c r="GG909" s="70"/>
      <c r="GH909" s="70"/>
      <c r="GI909" s="70"/>
      <c r="GJ909" s="70"/>
      <c r="GK909" s="70"/>
      <c r="GL909" s="70"/>
      <c r="GM909" s="70"/>
      <c r="GN909" s="70"/>
      <c r="GO909" s="70"/>
      <c r="GP909" s="70"/>
      <c r="GQ909" s="70"/>
      <c r="GR909" s="70"/>
      <c r="GS909" s="70"/>
      <c r="GT909" s="70"/>
      <c r="GU909" s="70"/>
      <c r="GV909" s="70"/>
      <c r="GW909" s="70"/>
      <c r="GX909" s="70"/>
      <c r="GY909" s="70"/>
      <c r="GZ909" s="70"/>
      <c r="HA909" s="70"/>
      <c r="HB909" s="70"/>
      <c r="HC909" s="70"/>
      <c r="HD909" s="70"/>
      <c r="HE909" s="70"/>
      <c r="HF909" s="70"/>
      <c r="HG909" s="70"/>
      <c r="HH909" s="70"/>
      <c r="HI909" s="70"/>
      <c r="HJ909" s="70"/>
      <c r="HK909" s="70"/>
      <c r="HL909" s="70"/>
      <c r="HM909" s="70"/>
      <c r="HN909" s="70"/>
      <c r="HO909" s="70"/>
      <c r="HP909" s="70"/>
      <c r="HQ909" s="70"/>
      <c r="HR909" s="70"/>
      <c r="HS909" s="70"/>
      <c r="HT909" s="70"/>
      <c r="HU909" s="70"/>
      <c r="HV909" s="70"/>
      <c r="HW909" s="70"/>
      <c r="HX909" s="70"/>
      <c r="HY909" s="70"/>
      <c r="HZ909" s="70"/>
      <c r="IA909" s="70"/>
      <c r="IB909" s="70"/>
      <c r="IC909" s="70"/>
      <c r="ID909" s="70"/>
      <c r="IE909" s="70"/>
      <c r="IF909" s="70"/>
      <c r="IG909" s="70"/>
      <c r="IH909" s="70"/>
      <c r="II909" s="70"/>
      <c r="IJ909" s="70"/>
      <c r="IK909" s="70"/>
      <c r="IL909" s="70"/>
      <c r="IM909" s="70"/>
      <c r="IN909" s="70"/>
      <c r="IO909" s="70"/>
      <c r="IP909" s="70"/>
      <c r="IQ909" s="70"/>
    </row>
    <row r="910" spans="18:251" ht="16.5" hidden="1" customHeight="1">
      <c r="R910" s="95" t="s">
        <v>450</v>
      </c>
      <c r="S910" s="95"/>
      <c r="T910" s="95"/>
      <c r="U910" s="70"/>
      <c r="V910" s="214"/>
      <c r="W910" s="70"/>
      <c r="X910" s="70"/>
      <c r="Y910" s="70"/>
      <c r="Z910" s="70"/>
      <c r="AA910" s="70"/>
      <c r="AB910" s="70"/>
      <c r="AC910" s="70"/>
      <c r="AD910" s="70"/>
      <c r="AE910" s="70"/>
      <c r="AF910" s="70"/>
      <c r="AG910" s="70"/>
      <c r="AH910" s="70"/>
      <c r="AI910" s="70"/>
      <c r="AJ910" s="70"/>
      <c r="AK910" s="70"/>
      <c r="AL910" s="70"/>
      <c r="AM910" s="70"/>
      <c r="AN910" s="70"/>
      <c r="AO910" s="70"/>
      <c r="AP910" s="70"/>
      <c r="AQ910" s="70"/>
      <c r="AR910" s="70"/>
      <c r="AS910" s="70"/>
      <c r="AT910" s="70"/>
      <c r="AU910" s="70"/>
      <c r="AV910" s="70"/>
      <c r="AW910" s="70"/>
      <c r="AX910" s="70"/>
      <c r="AY910" s="70"/>
      <c r="AZ910" s="70"/>
      <c r="BA910" s="70"/>
      <c r="BB910" s="70"/>
      <c r="BC910" s="70"/>
      <c r="BD910" s="70"/>
      <c r="BE910" s="70"/>
      <c r="BF910" s="70"/>
      <c r="BG910" s="70"/>
      <c r="BH910" s="70"/>
      <c r="BI910" s="70"/>
      <c r="BJ910" s="70"/>
      <c r="BK910" s="70"/>
      <c r="BL910" s="70"/>
      <c r="BM910" s="70"/>
      <c r="BN910" s="70"/>
      <c r="BO910" s="70"/>
      <c r="BP910" s="70"/>
      <c r="BQ910" s="70"/>
      <c r="BR910" s="70"/>
      <c r="BS910" s="70"/>
      <c r="BT910" s="70"/>
      <c r="BU910" s="70"/>
      <c r="BV910" s="70"/>
      <c r="BW910" s="70"/>
      <c r="BX910" s="70"/>
      <c r="BY910" s="70"/>
      <c r="BZ910" s="70"/>
      <c r="CA910" s="70"/>
      <c r="CB910" s="70"/>
      <c r="CC910" s="70"/>
      <c r="CD910" s="70"/>
      <c r="CE910" s="70"/>
      <c r="CF910" s="70"/>
      <c r="CG910" s="70"/>
      <c r="CH910" s="70"/>
      <c r="CI910" s="70"/>
      <c r="CJ910" s="70"/>
      <c r="CK910" s="70"/>
      <c r="CL910" s="70"/>
      <c r="CM910" s="70"/>
      <c r="CN910" s="70"/>
      <c r="CO910" s="70"/>
      <c r="CP910" s="70"/>
      <c r="CQ910" s="70"/>
      <c r="CR910" s="70"/>
      <c r="CS910" s="70"/>
      <c r="CT910" s="70"/>
      <c r="CU910" s="70"/>
      <c r="CV910" s="70"/>
      <c r="CW910" s="70"/>
      <c r="CX910" s="70"/>
      <c r="CY910" s="70"/>
      <c r="CZ910" s="70"/>
      <c r="DA910" s="70"/>
      <c r="DB910" s="70"/>
      <c r="DC910" s="70"/>
      <c r="DD910" s="70"/>
      <c r="DE910" s="70"/>
      <c r="DF910" s="70"/>
      <c r="DG910" s="70"/>
      <c r="DH910" s="70"/>
      <c r="DI910" s="70"/>
      <c r="DJ910" s="70"/>
      <c r="DK910" s="70"/>
      <c r="DL910" s="70"/>
      <c r="DM910" s="70"/>
      <c r="DN910" s="70"/>
      <c r="DO910" s="70"/>
      <c r="DP910" s="70"/>
      <c r="DQ910" s="70"/>
      <c r="DR910" s="70"/>
      <c r="DS910" s="70"/>
      <c r="DT910" s="70"/>
      <c r="DU910" s="70"/>
      <c r="DV910" s="70"/>
      <c r="DW910" s="70"/>
      <c r="DX910" s="70"/>
      <c r="DY910" s="70"/>
      <c r="DZ910" s="70"/>
      <c r="EA910" s="70"/>
      <c r="EB910" s="70"/>
      <c r="EC910" s="70"/>
      <c r="ED910" s="70"/>
      <c r="EE910" s="95" t="s">
        <v>450</v>
      </c>
      <c r="EF910" s="95"/>
      <c r="EG910" s="95"/>
      <c r="EH910" s="70"/>
      <c r="EI910" s="216"/>
      <c r="EJ910" s="70"/>
      <c r="EK910" s="70"/>
      <c r="EL910" s="70"/>
      <c r="EM910" s="70"/>
      <c r="EN910" s="70"/>
      <c r="EO910" s="70"/>
      <c r="EP910" s="70"/>
      <c r="EQ910" s="70"/>
      <c r="ER910" s="70"/>
      <c r="ES910" s="70"/>
      <c r="ET910" s="70"/>
      <c r="EU910" s="70"/>
      <c r="EV910" s="70"/>
      <c r="EW910" s="70"/>
      <c r="EX910" s="70"/>
      <c r="EY910" s="70"/>
      <c r="EZ910" s="70"/>
      <c r="FA910" s="70"/>
      <c r="FB910" s="70"/>
      <c r="FC910" s="70"/>
      <c r="FD910" s="70"/>
      <c r="FE910" s="70"/>
      <c r="FF910" s="70"/>
      <c r="FG910" s="70"/>
      <c r="FH910" s="70"/>
      <c r="FI910" s="70"/>
      <c r="FJ910" s="70"/>
      <c r="FK910" s="70"/>
      <c r="FL910" s="70"/>
      <c r="FM910" s="70"/>
      <c r="FN910" s="70"/>
      <c r="FO910" s="70"/>
      <c r="FP910" s="70"/>
      <c r="FQ910" s="70"/>
      <c r="FR910" s="70"/>
      <c r="FS910" s="70"/>
      <c r="FT910" s="70"/>
      <c r="FU910" s="70"/>
      <c r="FV910" s="70"/>
      <c r="FW910" s="70"/>
      <c r="FX910" s="70"/>
      <c r="FY910" s="70"/>
      <c r="FZ910" s="70"/>
      <c r="GA910" s="70"/>
      <c r="GB910" s="70"/>
      <c r="GC910" s="70"/>
      <c r="GD910" s="70"/>
      <c r="GE910" s="70"/>
      <c r="GF910" s="70"/>
      <c r="GG910" s="70"/>
      <c r="GH910" s="70"/>
      <c r="GI910" s="70"/>
      <c r="GJ910" s="70"/>
      <c r="GK910" s="70"/>
      <c r="GL910" s="70"/>
      <c r="GM910" s="70"/>
      <c r="GN910" s="70"/>
      <c r="GO910" s="70"/>
      <c r="GP910" s="70"/>
      <c r="GQ910" s="70"/>
      <c r="GR910" s="70"/>
      <c r="GS910" s="70"/>
      <c r="GT910" s="70"/>
      <c r="GU910" s="70"/>
      <c r="GV910" s="70"/>
      <c r="GW910" s="70"/>
      <c r="GX910" s="70"/>
      <c r="GY910" s="70"/>
      <c r="GZ910" s="70"/>
      <c r="HA910" s="70"/>
      <c r="HB910" s="70"/>
      <c r="HC910" s="70"/>
      <c r="HD910" s="70"/>
      <c r="HE910" s="70"/>
      <c r="HF910" s="70"/>
      <c r="HG910" s="70"/>
      <c r="HH910" s="70"/>
      <c r="HI910" s="70"/>
      <c r="HJ910" s="70"/>
      <c r="HK910" s="70"/>
      <c r="HL910" s="70"/>
      <c r="HM910" s="70"/>
      <c r="HN910" s="70"/>
      <c r="HO910" s="70"/>
      <c r="HP910" s="70"/>
      <c r="HQ910" s="70"/>
      <c r="HR910" s="70"/>
      <c r="HS910" s="70"/>
      <c r="HT910" s="70"/>
      <c r="HU910" s="70"/>
      <c r="HV910" s="70"/>
      <c r="HW910" s="70"/>
      <c r="HX910" s="70"/>
      <c r="HY910" s="70"/>
      <c r="HZ910" s="70"/>
      <c r="IA910" s="70"/>
      <c r="IB910" s="70"/>
      <c r="IC910" s="70"/>
      <c r="ID910" s="70"/>
      <c r="IE910" s="70"/>
      <c r="IF910" s="70"/>
      <c r="IG910" s="70"/>
      <c r="IH910" s="70"/>
      <c r="II910" s="70"/>
      <c r="IJ910" s="70"/>
      <c r="IK910" s="70"/>
      <c r="IL910" s="70"/>
      <c r="IM910" s="70"/>
      <c r="IN910" s="70"/>
      <c r="IO910" s="70"/>
      <c r="IP910" s="70"/>
      <c r="IQ910" s="70"/>
    </row>
    <row r="911" spans="18:251" ht="16.5" hidden="1" customHeight="1">
      <c r="R911" s="95" t="s">
        <v>450</v>
      </c>
      <c r="S911" s="95"/>
      <c r="T911" s="95"/>
      <c r="U911" s="70"/>
      <c r="V911" s="214"/>
      <c r="W911" s="70"/>
      <c r="X911" s="70"/>
      <c r="Y911" s="70"/>
      <c r="Z911" s="70"/>
      <c r="AA911" s="70"/>
      <c r="AB911" s="70"/>
      <c r="AC911" s="70"/>
      <c r="AD911" s="70"/>
      <c r="AE911" s="70"/>
      <c r="AF911" s="70"/>
      <c r="AG911" s="70"/>
      <c r="AH911" s="70"/>
      <c r="AI911" s="70"/>
      <c r="AJ911" s="70"/>
      <c r="AK911" s="70"/>
      <c r="AL911" s="70"/>
      <c r="AM911" s="70"/>
      <c r="AN911" s="70"/>
      <c r="AO911" s="70"/>
      <c r="AP911" s="70"/>
      <c r="AQ911" s="70"/>
      <c r="AR911" s="70"/>
      <c r="AS911" s="70"/>
      <c r="AT911" s="70"/>
      <c r="AU911" s="70"/>
      <c r="AV911" s="70"/>
      <c r="AW911" s="70"/>
      <c r="AX911" s="70"/>
      <c r="AY911" s="70"/>
      <c r="AZ911" s="70"/>
      <c r="BA911" s="70"/>
      <c r="BB911" s="70"/>
      <c r="BC911" s="70"/>
      <c r="BD911" s="70"/>
      <c r="BE911" s="70"/>
      <c r="BF911" s="70"/>
      <c r="BG911" s="70"/>
      <c r="BH911" s="70"/>
      <c r="BI911" s="70"/>
      <c r="BJ911" s="70"/>
      <c r="BK911" s="70"/>
      <c r="BL911" s="70"/>
      <c r="BM911" s="70"/>
      <c r="BN911" s="70"/>
      <c r="BO911" s="70"/>
      <c r="BP911" s="70"/>
      <c r="BQ911" s="70"/>
      <c r="BR911" s="70"/>
      <c r="BS911" s="70"/>
      <c r="BT911" s="70"/>
      <c r="BU911" s="70"/>
      <c r="BV911" s="70"/>
      <c r="BW911" s="70"/>
      <c r="BX911" s="70"/>
      <c r="BY911" s="70"/>
      <c r="BZ911" s="70"/>
      <c r="CA911" s="70"/>
      <c r="CB911" s="70"/>
      <c r="CC911" s="70"/>
      <c r="CD911" s="70"/>
      <c r="CE911" s="70"/>
      <c r="CF911" s="70"/>
      <c r="CG911" s="70"/>
      <c r="CH911" s="70"/>
      <c r="CI911" s="70"/>
      <c r="CJ911" s="70"/>
      <c r="CK911" s="70"/>
      <c r="CL911" s="70"/>
      <c r="CM911" s="70"/>
      <c r="CN911" s="70"/>
      <c r="CO911" s="70"/>
      <c r="CP911" s="70"/>
      <c r="CQ911" s="70"/>
      <c r="CR911" s="70"/>
      <c r="CS911" s="70"/>
      <c r="CT911" s="70"/>
      <c r="CU911" s="70"/>
      <c r="CV911" s="70"/>
      <c r="CW911" s="70"/>
      <c r="CX911" s="70"/>
      <c r="CY911" s="70"/>
      <c r="CZ911" s="70"/>
      <c r="DA911" s="70"/>
      <c r="DB911" s="70"/>
      <c r="DC911" s="70"/>
      <c r="DD911" s="70"/>
      <c r="DE911" s="70"/>
      <c r="DF911" s="70"/>
      <c r="DG911" s="70"/>
      <c r="DH911" s="70"/>
      <c r="DI911" s="70"/>
      <c r="DJ911" s="70"/>
      <c r="DK911" s="70"/>
      <c r="DL911" s="70"/>
      <c r="DM911" s="70"/>
      <c r="DN911" s="70"/>
      <c r="DO911" s="70"/>
      <c r="DP911" s="70"/>
      <c r="DQ911" s="70"/>
      <c r="DR911" s="70"/>
      <c r="DS911" s="70"/>
      <c r="DT911" s="70"/>
      <c r="DU911" s="70"/>
      <c r="DV911" s="70"/>
      <c r="DW911" s="70"/>
      <c r="DX911" s="70"/>
      <c r="DY911" s="70"/>
      <c r="DZ911" s="70"/>
      <c r="EA911" s="70"/>
      <c r="EB911" s="70"/>
      <c r="EC911" s="70"/>
      <c r="ED911" s="70"/>
      <c r="EE911" s="95" t="s">
        <v>450</v>
      </c>
      <c r="EF911" s="95"/>
      <c r="EG911" s="95"/>
      <c r="EH911" s="70"/>
      <c r="EI911" s="216"/>
      <c r="EJ911" s="70"/>
      <c r="EK911" s="70"/>
      <c r="EL911" s="70"/>
      <c r="EM911" s="70"/>
      <c r="EN911" s="70"/>
      <c r="EO911" s="70"/>
      <c r="EP911" s="70"/>
      <c r="EQ911" s="70"/>
      <c r="ER911" s="70"/>
      <c r="ES911" s="70"/>
      <c r="ET911" s="70"/>
      <c r="EU911" s="70"/>
      <c r="EV911" s="70"/>
      <c r="EW911" s="70"/>
      <c r="EX911" s="70"/>
      <c r="EY911" s="70"/>
      <c r="EZ911" s="70"/>
      <c r="FA911" s="70"/>
      <c r="FB911" s="70"/>
      <c r="FC911" s="70"/>
      <c r="FD911" s="70"/>
      <c r="FE911" s="70"/>
      <c r="FF911" s="70"/>
      <c r="FG911" s="70"/>
      <c r="FH911" s="70"/>
      <c r="FI911" s="70"/>
      <c r="FJ911" s="70"/>
      <c r="FK911" s="70"/>
      <c r="FL911" s="70"/>
      <c r="FM911" s="70"/>
      <c r="FN911" s="70"/>
      <c r="FO911" s="70"/>
      <c r="FP911" s="70"/>
      <c r="FQ911" s="70"/>
      <c r="FR911" s="70"/>
      <c r="FS911" s="70"/>
      <c r="FT911" s="70"/>
      <c r="FU911" s="70"/>
      <c r="FV911" s="70"/>
      <c r="FW911" s="70"/>
      <c r="FX911" s="70"/>
      <c r="FY911" s="70"/>
      <c r="FZ911" s="70"/>
      <c r="GA911" s="70"/>
      <c r="GB911" s="70"/>
      <c r="GC911" s="70"/>
      <c r="GD911" s="70"/>
      <c r="GE911" s="70"/>
      <c r="GF911" s="70"/>
      <c r="GG911" s="70"/>
      <c r="GH911" s="70"/>
      <c r="GI911" s="70"/>
      <c r="GJ911" s="70"/>
      <c r="GK911" s="70"/>
      <c r="GL911" s="70"/>
      <c r="GM911" s="70"/>
      <c r="GN911" s="70"/>
      <c r="GO911" s="70"/>
      <c r="GP911" s="70"/>
      <c r="GQ911" s="70"/>
      <c r="GR911" s="70"/>
      <c r="GS911" s="70"/>
      <c r="GT911" s="70"/>
      <c r="GU911" s="70"/>
      <c r="GV911" s="70"/>
      <c r="GW911" s="70"/>
      <c r="GX911" s="70"/>
      <c r="GY911" s="70"/>
      <c r="GZ911" s="70"/>
      <c r="HA911" s="70"/>
      <c r="HB911" s="70"/>
      <c r="HC911" s="70"/>
      <c r="HD911" s="70"/>
      <c r="HE911" s="70"/>
      <c r="HF911" s="70"/>
      <c r="HG911" s="70"/>
      <c r="HH911" s="70"/>
      <c r="HI911" s="70"/>
      <c r="HJ911" s="70"/>
      <c r="HK911" s="70"/>
      <c r="HL911" s="70"/>
      <c r="HM911" s="70"/>
      <c r="HN911" s="70"/>
      <c r="HO911" s="70"/>
      <c r="HP911" s="70"/>
      <c r="HQ911" s="70"/>
      <c r="HR911" s="70"/>
      <c r="HS911" s="70"/>
      <c r="HT911" s="70"/>
      <c r="HU911" s="70"/>
      <c r="HV911" s="70"/>
      <c r="HW911" s="70"/>
      <c r="HX911" s="70"/>
      <c r="HY911" s="70"/>
      <c r="HZ911" s="70"/>
      <c r="IA911" s="70"/>
      <c r="IB911" s="70"/>
      <c r="IC911" s="70"/>
      <c r="ID911" s="70"/>
      <c r="IE911" s="70"/>
      <c r="IF911" s="70"/>
      <c r="IG911" s="70"/>
      <c r="IH911" s="70"/>
      <c r="II911" s="70"/>
      <c r="IJ911" s="70"/>
      <c r="IK911" s="70"/>
      <c r="IL911" s="70"/>
      <c r="IM911" s="70"/>
      <c r="IN911" s="70"/>
      <c r="IO911" s="70"/>
      <c r="IP911" s="70"/>
      <c r="IQ911" s="70"/>
    </row>
    <row r="912" spans="18:251" ht="16.5" hidden="1" customHeight="1">
      <c r="R912" s="95" t="s">
        <v>450</v>
      </c>
      <c r="S912" s="95"/>
      <c r="T912" s="95"/>
      <c r="U912" s="70"/>
      <c r="V912" s="214"/>
      <c r="W912" s="70"/>
      <c r="X912" s="70"/>
      <c r="Y912" s="70"/>
      <c r="Z912" s="70"/>
      <c r="AA912" s="70"/>
      <c r="AB912" s="70"/>
      <c r="AC912" s="70"/>
      <c r="AD912" s="70"/>
      <c r="AE912" s="70"/>
      <c r="AF912" s="70"/>
      <c r="AG912" s="70"/>
      <c r="AH912" s="70"/>
      <c r="AI912" s="70"/>
      <c r="AJ912" s="70"/>
      <c r="AK912" s="70"/>
      <c r="AL912" s="70"/>
      <c r="AM912" s="70"/>
      <c r="AN912" s="70"/>
      <c r="AO912" s="70"/>
      <c r="AP912" s="70"/>
      <c r="AQ912" s="70"/>
      <c r="AR912" s="70"/>
      <c r="AS912" s="70"/>
      <c r="AT912" s="70"/>
      <c r="AU912" s="70"/>
      <c r="AV912" s="70"/>
      <c r="AW912" s="70"/>
      <c r="AX912" s="70"/>
      <c r="AY912" s="70"/>
      <c r="AZ912" s="70"/>
      <c r="BA912" s="70"/>
      <c r="BB912" s="70"/>
      <c r="BC912" s="70"/>
      <c r="BD912" s="70"/>
      <c r="BE912" s="70"/>
      <c r="BF912" s="70"/>
      <c r="BG912" s="70"/>
      <c r="BH912" s="70"/>
      <c r="BI912" s="70"/>
      <c r="BJ912" s="70"/>
      <c r="BK912" s="70"/>
      <c r="BL912" s="70"/>
      <c r="BM912" s="70"/>
      <c r="BN912" s="70"/>
      <c r="BO912" s="70"/>
      <c r="BP912" s="70"/>
      <c r="BQ912" s="70"/>
      <c r="BR912" s="70"/>
      <c r="BS912" s="70"/>
      <c r="BT912" s="70"/>
      <c r="BU912" s="70"/>
      <c r="BV912" s="70"/>
      <c r="BW912" s="70"/>
      <c r="BX912" s="70"/>
      <c r="BY912" s="70"/>
      <c r="BZ912" s="70"/>
      <c r="CA912" s="70"/>
      <c r="CB912" s="70"/>
      <c r="CC912" s="70"/>
      <c r="CD912" s="70"/>
      <c r="CE912" s="70"/>
      <c r="CF912" s="70"/>
      <c r="CG912" s="70"/>
      <c r="CH912" s="70"/>
      <c r="CI912" s="70"/>
      <c r="CJ912" s="70"/>
      <c r="CK912" s="70"/>
      <c r="CL912" s="70"/>
      <c r="CM912" s="70"/>
      <c r="CN912" s="70"/>
      <c r="CO912" s="70"/>
      <c r="CP912" s="70"/>
      <c r="CQ912" s="70"/>
      <c r="CR912" s="70"/>
      <c r="CS912" s="70"/>
      <c r="CT912" s="70"/>
      <c r="CU912" s="70"/>
      <c r="CV912" s="70"/>
      <c r="CW912" s="70"/>
      <c r="CX912" s="70"/>
      <c r="CY912" s="70"/>
      <c r="CZ912" s="70"/>
      <c r="DA912" s="70"/>
      <c r="DB912" s="70"/>
      <c r="DC912" s="70"/>
      <c r="DD912" s="70"/>
      <c r="DE912" s="70"/>
      <c r="DF912" s="70"/>
      <c r="DG912" s="70"/>
      <c r="DH912" s="70"/>
      <c r="DI912" s="70"/>
      <c r="DJ912" s="70"/>
      <c r="DK912" s="70"/>
      <c r="DL912" s="70"/>
      <c r="DM912" s="70"/>
      <c r="DN912" s="70"/>
      <c r="DO912" s="70"/>
      <c r="DP912" s="70"/>
      <c r="DQ912" s="70"/>
      <c r="DR912" s="70"/>
      <c r="DS912" s="70"/>
      <c r="DT912" s="70"/>
      <c r="DU912" s="70"/>
      <c r="DV912" s="70"/>
      <c r="DW912" s="70"/>
      <c r="DX912" s="70"/>
      <c r="DY912" s="70"/>
      <c r="DZ912" s="70"/>
      <c r="EA912" s="70"/>
      <c r="EB912" s="70"/>
      <c r="EC912" s="70"/>
      <c r="ED912" s="70"/>
      <c r="EE912" s="95" t="s">
        <v>450</v>
      </c>
      <c r="EF912" s="95"/>
      <c r="EG912" s="95"/>
      <c r="EH912" s="70"/>
      <c r="EI912" s="216"/>
      <c r="EJ912" s="70"/>
      <c r="EK912" s="70"/>
      <c r="EL912" s="70"/>
      <c r="EM912" s="70"/>
      <c r="EN912" s="70"/>
      <c r="EO912" s="70"/>
      <c r="EP912" s="70"/>
      <c r="EQ912" s="70"/>
      <c r="ER912" s="70"/>
      <c r="ES912" s="70"/>
      <c r="ET912" s="70"/>
      <c r="EU912" s="70"/>
      <c r="EV912" s="70"/>
      <c r="EW912" s="70"/>
      <c r="EX912" s="70"/>
      <c r="EY912" s="70"/>
      <c r="EZ912" s="70"/>
      <c r="FA912" s="70"/>
      <c r="FB912" s="70"/>
      <c r="FC912" s="70"/>
      <c r="FD912" s="70"/>
      <c r="FE912" s="70"/>
      <c r="FF912" s="70"/>
      <c r="FG912" s="70"/>
      <c r="FH912" s="70"/>
      <c r="FI912" s="70"/>
      <c r="FJ912" s="70"/>
      <c r="FK912" s="70"/>
      <c r="FL912" s="70"/>
      <c r="FM912" s="70"/>
      <c r="FN912" s="70"/>
      <c r="FO912" s="70"/>
      <c r="FP912" s="70"/>
      <c r="FQ912" s="70"/>
      <c r="FR912" s="70"/>
      <c r="FS912" s="70"/>
      <c r="FT912" s="70"/>
      <c r="FU912" s="70"/>
      <c r="FV912" s="70"/>
      <c r="FW912" s="70"/>
      <c r="FX912" s="70"/>
      <c r="FY912" s="70"/>
      <c r="FZ912" s="70"/>
      <c r="GA912" s="70"/>
      <c r="GB912" s="70"/>
      <c r="GC912" s="70"/>
      <c r="GD912" s="70"/>
      <c r="GE912" s="70"/>
      <c r="GF912" s="70"/>
      <c r="GG912" s="70"/>
      <c r="GH912" s="70"/>
      <c r="GI912" s="70"/>
      <c r="GJ912" s="70"/>
      <c r="GK912" s="70"/>
      <c r="GL912" s="70"/>
      <c r="GM912" s="70"/>
      <c r="GN912" s="70"/>
      <c r="GO912" s="70"/>
      <c r="GP912" s="70"/>
      <c r="GQ912" s="70"/>
      <c r="GR912" s="70"/>
      <c r="GS912" s="70"/>
      <c r="GT912" s="70"/>
      <c r="GU912" s="70"/>
      <c r="GV912" s="70"/>
      <c r="GW912" s="70"/>
      <c r="GX912" s="70"/>
      <c r="GY912" s="70"/>
      <c r="GZ912" s="70"/>
      <c r="HA912" s="70"/>
      <c r="HB912" s="70"/>
      <c r="HC912" s="70"/>
      <c r="HD912" s="70"/>
      <c r="HE912" s="70"/>
      <c r="HF912" s="70"/>
      <c r="HG912" s="70"/>
      <c r="HH912" s="70"/>
      <c r="HI912" s="70"/>
      <c r="HJ912" s="70"/>
      <c r="HK912" s="70"/>
      <c r="HL912" s="70"/>
      <c r="HM912" s="70"/>
      <c r="HN912" s="70"/>
      <c r="HO912" s="70"/>
      <c r="HP912" s="70"/>
      <c r="HQ912" s="70"/>
      <c r="HR912" s="70"/>
      <c r="HS912" s="70"/>
      <c r="HT912" s="70"/>
      <c r="HU912" s="70"/>
      <c r="HV912" s="70"/>
      <c r="HW912" s="70"/>
      <c r="HX912" s="70"/>
      <c r="HY912" s="70"/>
      <c r="HZ912" s="70"/>
      <c r="IA912" s="70"/>
      <c r="IB912" s="70"/>
      <c r="IC912" s="70"/>
      <c r="ID912" s="70"/>
      <c r="IE912" s="70"/>
      <c r="IF912" s="70"/>
      <c r="IG912" s="70"/>
      <c r="IH912" s="70"/>
      <c r="II912" s="70"/>
      <c r="IJ912" s="70"/>
      <c r="IK912" s="70"/>
      <c r="IL912" s="70"/>
      <c r="IM912" s="70"/>
      <c r="IN912" s="70"/>
      <c r="IO912" s="70"/>
      <c r="IP912" s="70"/>
      <c r="IQ912" s="70"/>
    </row>
    <row r="913" spans="18:251" ht="16.5" hidden="1" customHeight="1">
      <c r="R913" s="95" t="s">
        <v>450</v>
      </c>
      <c r="S913" s="95"/>
      <c r="T913" s="95"/>
      <c r="U913" s="70"/>
      <c r="V913" s="214"/>
      <c r="W913" s="70"/>
      <c r="X913" s="70"/>
      <c r="Y913" s="70"/>
      <c r="Z913" s="70"/>
      <c r="AA913" s="70"/>
      <c r="AB913" s="70"/>
      <c r="AC913" s="70"/>
      <c r="AD913" s="70"/>
      <c r="AE913" s="70"/>
      <c r="AF913" s="70"/>
      <c r="AG913" s="70"/>
      <c r="AH913" s="70"/>
      <c r="AI913" s="70"/>
      <c r="AJ913" s="70"/>
      <c r="AK913" s="70"/>
      <c r="AL913" s="70"/>
      <c r="AM913" s="70"/>
      <c r="AN913" s="70"/>
      <c r="AO913" s="70"/>
      <c r="AP913" s="70"/>
      <c r="AQ913" s="70"/>
      <c r="AR913" s="70"/>
      <c r="AS913" s="70"/>
      <c r="AT913" s="70"/>
      <c r="AU913" s="70"/>
      <c r="AV913" s="70"/>
      <c r="AW913" s="70"/>
      <c r="AX913" s="70"/>
      <c r="AY913" s="70"/>
      <c r="AZ913" s="70"/>
      <c r="BA913" s="70"/>
      <c r="BB913" s="70"/>
      <c r="BC913" s="70"/>
      <c r="BD913" s="70"/>
      <c r="BE913" s="70"/>
      <c r="BF913" s="70"/>
      <c r="BG913" s="70"/>
      <c r="BH913" s="70"/>
      <c r="BI913" s="70"/>
      <c r="BJ913" s="70"/>
      <c r="BK913" s="70"/>
      <c r="BL913" s="70"/>
      <c r="BM913" s="70"/>
      <c r="BN913" s="70"/>
      <c r="BO913" s="70"/>
      <c r="BP913" s="70"/>
      <c r="BQ913" s="70"/>
      <c r="BR913" s="70"/>
      <c r="BS913" s="70"/>
      <c r="BT913" s="70"/>
      <c r="BU913" s="70"/>
      <c r="BV913" s="70"/>
      <c r="BW913" s="70"/>
      <c r="BX913" s="70"/>
      <c r="BY913" s="70"/>
      <c r="BZ913" s="70"/>
      <c r="CA913" s="70"/>
      <c r="CB913" s="70"/>
      <c r="CC913" s="70"/>
      <c r="CD913" s="70"/>
      <c r="CE913" s="70"/>
      <c r="CF913" s="70"/>
      <c r="CG913" s="70"/>
      <c r="CH913" s="70"/>
      <c r="CI913" s="70"/>
      <c r="CJ913" s="70"/>
      <c r="CK913" s="70"/>
      <c r="CL913" s="70"/>
      <c r="CM913" s="70"/>
      <c r="CN913" s="70"/>
      <c r="CO913" s="70"/>
      <c r="CP913" s="70"/>
      <c r="CQ913" s="70"/>
      <c r="CR913" s="70"/>
      <c r="CS913" s="70"/>
      <c r="CT913" s="70"/>
      <c r="CU913" s="70"/>
      <c r="CV913" s="70"/>
      <c r="CW913" s="70"/>
      <c r="CX913" s="70"/>
      <c r="CY913" s="70"/>
      <c r="CZ913" s="70"/>
      <c r="DA913" s="70"/>
      <c r="DB913" s="70"/>
      <c r="DC913" s="70"/>
      <c r="DD913" s="70"/>
      <c r="DE913" s="70"/>
      <c r="DF913" s="70"/>
      <c r="DG913" s="70"/>
      <c r="DH913" s="70"/>
      <c r="DI913" s="70"/>
      <c r="DJ913" s="70"/>
      <c r="DK913" s="70"/>
      <c r="DL913" s="70"/>
      <c r="DM913" s="70"/>
      <c r="DN913" s="70"/>
      <c r="DO913" s="70"/>
      <c r="DP913" s="70"/>
      <c r="DQ913" s="70"/>
      <c r="DR913" s="70"/>
      <c r="DS913" s="70"/>
      <c r="DT913" s="70"/>
      <c r="DU913" s="70"/>
      <c r="DV913" s="70"/>
      <c r="DW913" s="70"/>
      <c r="DX913" s="70"/>
      <c r="DY913" s="70"/>
      <c r="DZ913" s="70"/>
      <c r="EA913" s="70"/>
      <c r="EB913" s="70"/>
      <c r="EC913" s="70"/>
      <c r="ED913" s="70"/>
      <c r="EE913" s="95" t="s">
        <v>450</v>
      </c>
      <c r="EF913" s="95"/>
      <c r="EG913" s="95"/>
      <c r="EH913" s="70"/>
      <c r="EI913" s="216"/>
      <c r="EJ913" s="70"/>
      <c r="EK913" s="70"/>
      <c r="EL913" s="70"/>
      <c r="EM913" s="70"/>
      <c r="EN913" s="70"/>
      <c r="EO913" s="70"/>
      <c r="EP913" s="70"/>
      <c r="EQ913" s="70"/>
      <c r="ER913" s="70"/>
      <c r="ES913" s="70"/>
      <c r="ET913" s="70"/>
      <c r="EU913" s="70"/>
      <c r="EV913" s="70"/>
      <c r="EW913" s="70"/>
      <c r="EX913" s="70"/>
      <c r="EY913" s="70"/>
      <c r="EZ913" s="70"/>
      <c r="FA913" s="70"/>
      <c r="FB913" s="70"/>
      <c r="FC913" s="70"/>
      <c r="FD913" s="70"/>
      <c r="FE913" s="70"/>
      <c r="FF913" s="70"/>
      <c r="FG913" s="70"/>
      <c r="FH913" s="70"/>
      <c r="FI913" s="70"/>
      <c r="FJ913" s="70"/>
      <c r="FK913" s="70"/>
      <c r="FL913" s="70"/>
      <c r="FM913" s="70"/>
      <c r="FN913" s="70"/>
      <c r="FO913" s="70"/>
      <c r="FP913" s="70"/>
      <c r="FQ913" s="70"/>
      <c r="FR913" s="70"/>
      <c r="FS913" s="70"/>
      <c r="FT913" s="70"/>
      <c r="FU913" s="70"/>
      <c r="FV913" s="70"/>
      <c r="FW913" s="70"/>
      <c r="FX913" s="70"/>
      <c r="FY913" s="70"/>
      <c r="FZ913" s="70"/>
      <c r="GA913" s="70"/>
      <c r="GB913" s="70"/>
      <c r="GC913" s="70"/>
      <c r="GD913" s="70"/>
      <c r="GE913" s="70"/>
      <c r="GF913" s="70"/>
      <c r="GG913" s="70"/>
      <c r="GH913" s="70"/>
      <c r="GI913" s="70"/>
      <c r="GJ913" s="70"/>
      <c r="GK913" s="70"/>
      <c r="GL913" s="70"/>
      <c r="GM913" s="70"/>
      <c r="GN913" s="70"/>
      <c r="GO913" s="70"/>
      <c r="GP913" s="70"/>
      <c r="GQ913" s="70"/>
      <c r="GR913" s="70"/>
      <c r="GS913" s="70"/>
      <c r="GT913" s="70"/>
      <c r="GU913" s="70"/>
      <c r="GV913" s="70"/>
      <c r="GW913" s="70"/>
      <c r="GX913" s="70"/>
      <c r="GY913" s="70"/>
      <c r="GZ913" s="70"/>
      <c r="HA913" s="70"/>
      <c r="HB913" s="70"/>
      <c r="HC913" s="70"/>
      <c r="HD913" s="70"/>
      <c r="HE913" s="70"/>
      <c r="HF913" s="70"/>
      <c r="HG913" s="70"/>
      <c r="HH913" s="70"/>
      <c r="HI913" s="70"/>
      <c r="HJ913" s="70"/>
      <c r="HK913" s="70"/>
      <c r="HL913" s="70"/>
      <c r="HM913" s="70"/>
      <c r="HN913" s="70"/>
      <c r="HO913" s="70"/>
      <c r="HP913" s="70"/>
      <c r="HQ913" s="70"/>
      <c r="HR913" s="70"/>
      <c r="HS913" s="70"/>
      <c r="HT913" s="70"/>
      <c r="HU913" s="70"/>
      <c r="HV913" s="70"/>
      <c r="HW913" s="70"/>
      <c r="HX913" s="70"/>
      <c r="HY913" s="70"/>
      <c r="HZ913" s="70"/>
      <c r="IA913" s="70"/>
      <c r="IB913" s="70"/>
      <c r="IC913" s="70"/>
      <c r="ID913" s="70"/>
      <c r="IE913" s="70"/>
      <c r="IF913" s="70"/>
      <c r="IG913" s="70"/>
      <c r="IH913" s="70"/>
      <c r="II913" s="70"/>
      <c r="IJ913" s="70"/>
      <c r="IK913" s="70"/>
      <c r="IL913" s="70"/>
      <c r="IM913" s="70"/>
      <c r="IN913" s="70"/>
      <c r="IO913" s="70"/>
      <c r="IP913" s="70"/>
      <c r="IQ913" s="70"/>
    </row>
    <row r="914" spans="18:251" ht="16.5" hidden="1" customHeight="1">
      <c r="R914" s="95" t="s">
        <v>450</v>
      </c>
      <c r="S914" s="95"/>
      <c r="T914" s="95"/>
      <c r="U914" s="70"/>
      <c r="V914" s="214"/>
      <c r="W914" s="70"/>
      <c r="X914" s="70"/>
      <c r="Y914" s="70"/>
      <c r="Z914" s="70"/>
      <c r="AA914" s="70"/>
      <c r="AB914" s="70"/>
      <c r="AC914" s="70"/>
      <c r="AD914" s="70"/>
      <c r="AE914" s="70"/>
      <c r="AF914" s="70"/>
      <c r="AG914" s="70"/>
      <c r="AH914" s="70"/>
      <c r="AI914" s="70"/>
      <c r="AJ914" s="70"/>
      <c r="AK914" s="70"/>
      <c r="AL914" s="70"/>
      <c r="AM914" s="70"/>
      <c r="AN914" s="70"/>
      <c r="AO914" s="70"/>
      <c r="AP914" s="70"/>
      <c r="AQ914" s="70"/>
      <c r="AR914" s="70"/>
      <c r="AS914" s="70"/>
      <c r="AT914" s="70"/>
      <c r="AU914" s="70"/>
      <c r="AV914" s="70"/>
      <c r="AW914" s="70"/>
      <c r="AX914" s="70"/>
      <c r="AY914" s="70"/>
      <c r="AZ914" s="70"/>
      <c r="BA914" s="70"/>
      <c r="BB914" s="70"/>
      <c r="BC914" s="70"/>
      <c r="BD914" s="70"/>
      <c r="BE914" s="70"/>
      <c r="BF914" s="70"/>
      <c r="BG914" s="70"/>
      <c r="BH914" s="70"/>
      <c r="BI914" s="70"/>
      <c r="BJ914" s="70"/>
      <c r="BK914" s="70"/>
      <c r="BL914" s="70"/>
      <c r="BM914" s="70"/>
      <c r="BN914" s="70"/>
      <c r="BO914" s="70"/>
      <c r="BP914" s="70"/>
      <c r="BQ914" s="70"/>
      <c r="BR914" s="70"/>
      <c r="BS914" s="70"/>
      <c r="BT914" s="70"/>
      <c r="BU914" s="70"/>
      <c r="BV914" s="70"/>
      <c r="BW914" s="70"/>
      <c r="BX914" s="70"/>
      <c r="BY914" s="70"/>
      <c r="BZ914" s="70"/>
      <c r="CA914" s="70"/>
      <c r="CB914" s="70"/>
      <c r="CC914" s="70"/>
      <c r="CD914" s="70"/>
      <c r="CE914" s="70"/>
      <c r="CF914" s="70"/>
      <c r="CG914" s="70"/>
      <c r="CH914" s="70"/>
      <c r="CI914" s="70"/>
      <c r="CJ914" s="70"/>
      <c r="CK914" s="70"/>
      <c r="CL914" s="70"/>
      <c r="CM914" s="70"/>
      <c r="CN914" s="70"/>
      <c r="CO914" s="70"/>
      <c r="CP914" s="70"/>
      <c r="CQ914" s="70"/>
      <c r="CR914" s="70"/>
      <c r="CS914" s="70"/>
      <c r="CT914" s="70"/>
      <c r="CU914" s="70"/>
      <c r="CV914" s="70"/>
      <c r="CW914" s="70"/>
      <c r="CX914" s="70"/>
      <c r="CY914" s="70"/>
      <c r="CZ914" s="70"/>
      <c r="DA914" s="70"/>
      <c r="DB914" s="70"/>
      <c r="DC914" s="70"/>
      <c r="DD914" s="70"/>
      <c r="DE914" s="70"/>
      <c r="DF914" s="70"/>
      <c r="DG914" s="70"/>
      <c r="DH914" s="70"/>
      <c r="DI914" s="70"/>
      <c r="DJ914" s="70"/>
      <c r="DK914" s="70"/>
      <c r="DL914" s="70"/>
      <c r="DM914" s="70"/>
      <c r="DN914" s="70"/>
      <c r="DO914" s="70"/>
      <c r="DP914" s="70"/>
      <c r="DQ914" s="70"/>
      <c r="DR914" s="70"/>
      <c r="DS914" s="70"/>
      <c r="DT914" s="70"/>
      <c r="DU914" s="70"/>
      <c r="DV914" s="70"/>
      <c r="DW914" s="70"/>
      <c r="DX914" s="70"/>
      <c r="DY914" s="70"/>
      <c r="DZ914" s="70"/>
      <c r="EA914" s="70"/>
      <c r="EB914" s="70"/>
      <c r="EC914" s="70"/>
      <c r="ED914" s="70"/>
      <c r="EE914" s="95" t="s">
        <v>450</v>
      </c>
      <c r="EF914" s="95"/>
      <c r="EG914" s="95"/>
      <c r="EH914" s="70"/>
      <c r="EI914" s="216"/>
      <c r="EJ914" s="70"/>
      <c r="EK914" s="70"/>
      <c r="EL914" s="70"/>
      <c r="EM914" s="70"/>
      <c r="EN914" s="70"/>
      <c r="EO914" s="70"/>
      <c r="EP914" s="70"/>
      <c r="EQ914" s="70"/>
      <c r="ER914" s="70"/>
      <c r="ES914" s="70"/>
      <c r="ET914" s="70"/>
      <c r="EU914" s="70"/>
      <c r="EV914" s="70"/>
      <c r="EW914" s="70"/>
      <c r="EX914" s="70"/>
      <c r="EY914" s="70"/>
      <c r="EZ914" s="70"/>
      <c r="FA914" s="70"/>
      <c r="FB914" s="70"/>
      <c r="FC914" s="70"/>
      <c r="FD914" s="70"/>
      <c r="FE914" s="70"/>
      <c r="FF914" s="70"/>
      <c r="FG914" s="70"/>
      <c r="FH914" s="70"/>
      <c r="FI914" s="70"/>
      <c r="FJ914" s="70"/>
      <c r="FK914" s="70"/>
      <c r="FL914" s="70"/>
      <c r="FM914" s="70"/>
      <c r="FN914" s="70"/>
      <c r="FO914" s="70"/>
      <c r="FP914" s="70"/>
      <c r="FQ914" s="70"/>
      <c r="FR914" s="70"/>
      <c r="FS914" s="70"/>
      <c r="FT914" s="70"/>
      <c r="FU914" s="70"/>
      <c r="FV914" s="70"/>
      <c r="FW914" s="70"/>
      <c r="FX914" s="70"/>
      <c r="FY914" s="70"/>
      <c r="FZ914" s="70"/>
      <c r="GA914" s="70"/>
      <c r="GB914" s="70"/>
      <c r="GC914" s="70"/>
      <c r="GD914" s="70"/>
      <c r="GE914" s="70"/>
      <c r="GF914" s="70"/>
      <c r="GG914" s="70"/>
      <c r="GH914" s="70"/>
      <c r="GI914" s="70"/>
      <c r="GJ914" s="70"/>
      <c r="GK914" s="70"/>
      <c r="GL914" s="70"/>
      <c r="GM914" s="70"/>
      <c r="GN914" s="70"/>
      <c r="GO914" s="70"/>
      <c r="GP914" s="70"/>
      <c r="GQ914" s="70"/>
      <c r="GR914" s="70"/>
      <c r="GS914" s="70"/>
      <c r="GT914" s="70"/>
      <c r="GU914" s="70"/>
      <c r="GV914" s="70"/>
      <c r="GW914" s="70"/>
      <c r="GX914" s="70"/>
      <c r="GY914" s="70"/>
      <c r="GZ914" s="70"/>
      <c r="HA914" s="70"/>
      <c r="HB914" s="70"/>
      <c r="HC914" s="70"/>
      <c r="HD914" s="70"/>
      <c r="HE914" s="70"/>
      <c r="HF914" s="70"/>
      <c r="HG914" s="70"/>
      <c r="HH914" s="70"/>
      <c r="HI914" s="70"/>
      <c r="HJ914" s="70"/>
      <c r="HK914" s="70"/>
      <c r="HL914" s="70"/>
      <c r="HM914" s="70"/>
      <c r="HN914" s="70"/>
      <c r="HO914" s="70"/>
      <c r="HP914" s="70"/>
      <c r="HQ914" s="70"/>
      <c r="HR914" s="70"/>
      <c r="HS914" s="70"/>
      <c r="HT914" s="70"/>
      <c r="HU914" s="70"/>
      <c r="HV914" s="70"/>
      <c r="HW914" s="70"/>
      <c r="HX914" s="70"/>
      <c r="HY914" s="70"/>
      <c r="HZ914" s="70"/>
      <c r="IA914" s="70"/>
      <c r="IB914" s="70"/>
      <c r="IC914" s="70"/>
      <c r="ID914" s="70"/>
      <c r="IE914" s="70"/>
      <c r="IF914" s="70"/>
      <c r="IG914" s="70"/>
      <c r="IH914" s="70"/>
      <c r="II914" s="70"/>
      <c r="IJ914" s="70"/>
      <c r="IK914" s="70"/>
      <c r="IL914" s="70"/>
      <c r="IM914" s="70"/>
      <c r="IN914" s="70"/>
      <c r="IO914" s="70"/>
      <c r="IP914" s="70"/>
      <c r="IQ914" s="70"/>
    </row>
    <row r="915" spans="18:251" ht="16.5" hidden="1" customHeight="1">
      <c r="R915" s="95" t="s">
        <v>450</v>
      </c>
      <c r="S915" s="95"/>
      <c r="T915" s="95"/>
      <c r="U915" s="70"/>
      <c r="V915" s="214"/>
      <c r="W915" s="70"/>
      <c r="X915" s="70"/>
      <c r="Y915" s="70"/>
      <c r="Z915" s="70"/>
      <c r="AA915" s="70"/>
      <c r="AB915" s="70"/>
      <c r="AC915" s="70"/>
      <c r="AD915" s="70"/>
      <c r="AE915" s="70"/>
      <c r="AF915" s="70"/>
      <c r="AG915" s="70"/>
      <c r="AH915" s="70"/>
      <c r="AI915" s="70"/>
      <c r="AJ915" s="70"/>
      <c r="AK915" s="70"/>
      <c r="AL915" s="70"/>
      <c r="AM915" s="70"/>
      <c r="AN915" s="70"/>
      <c r="AO915" s="70"/>
      <c r="AP915" s="70"/>
      <c r="AQ915" s="70"/>
      <c r="AR915" s="70"/>
      <c r="AS915" s="70"/>
      <c r="AT915" s="70"/>
      <c r="AU915" s="70"/>
      <c r="AV915" s="70"/>
      <c r="AW915" s="70"/>
      <c r="AX915" s="70"/>
      <c r="AY915" s="70"/>
      <c r="AZ915" s="70"/>
      <c r="BA915" s="70"/>
      <c r="BB915" s="70"/>
      <c r="BC915" s="70"/>
      <c r="BD915" s="70"/>
      <c r="BE915" s="70"/>
      <c r="BF915" s="70"/>
      <c r="BG915" s="70"/>
      <c r="BH915" s="70"/>
      <c r="BI915" s="70"/>
      <c r="BJ915" s="70"/>
      <c r="BK915" s="70"/>
      <c r="BL915" s="70"/>
      <c r="BM915" s="70"/>
      <c r="BN915" s="70"/>
      <c r="BO915" s="70"/>
      <c r="BP915" s="70"/>
      <c r="BQ915" s="70"/>
      <c r="BR915" s="70"/>
      <c r="BS915" s="70"/>
      <c r="BT915" s="70"/>
      <c r="BU915" s="70"/>
      <c r="BV915" s="70"/>
      <c r="BW915" s="70"/>
      <c r="BX915" s="70"/>
      <c r="BY915" s="70"/>
      <c r="BZ915" s="70"/>
      <c r="CA915" s="70"/>
      <c r="CB915" s="70"/>
      <c r="CC915" s="70"/>
      <c r="CD915" s="70"/>
      <c r="CE915" s="70"/>
      <c r="CF915" s="70"/>
      <c r="CG915" s="70"/>
      <c r="CH915" s="70"/>
      <c r="CI915" s="70"/>
      <c r="CJ915" s="70"/>
      <c r="CK915" s="70"/>
      <c r="CL915" s="70"/>
      <c r="CM915" s="70"/>
      <c r="CN915" s="70"/>
      <c r="CO915" s="70"/>
      <c r="CP915" s="70"/>
      <c r="CQ915" s="70"/>
      <c r="CR915" s="70"/>
      <c r="CS915" s="70"/>
      <c r="CT915" s="70"/>
      <c r="CU915" s="70"/>
      <c r="CV915" s="70"/>
      <c r="CW915" s="70"/>
      <c r="CX915" s="70"/>
      <c r="CY915" s="70"/>
      <c r="CZ915" s="70"/>
      <c r="DA915" s="70"/>
      <c r="DB915" s="70"/>
      <c r="DC915" s="70"/>
      <c r="DD915" s="70"/>
      <c r="DE915" s="70"/>
      <c r="DF915" s="70"/>
      <c r="DG915" s="70"/>
      <c r="DH915" s="70"/>
      <c r="DI915" s="70"/>
      <c r="DJ915" s="70"/>
      <c r="DK915" s="70"/>
      <c r="DL915" s="70"/>
      <c r="DM915" s="70"/>
      <c r="DN915" s="70"/>
      <c r="DO915" s="70"/>
      <c r="DP915" s="70"/>
      <c r="DQ915" s="70"/>
      <c r="DR915" s="70"/>
      <c r="DS915" s="70"/>
      <c r="DT915" s="70"/>
      <c r="DU915" s="70"/>
      <c r="DV915" s="70"/>
      <c r="DW915" s="70"/>
      <c r="DX915" s="70"/>
      <c r="DY915" s="70"/>
      <c r="DZ915" s="70"/>
      <c r="EA915" s="70"/>
      <c r="EB915" s="70"/>
      <c r="EC915" s="70"/>
      <c r="ED915" s="70"/>
      <c r="EE915" s="95" t="s">
        <v>450</v>
      </c>
      <c r="EF915" s="95"/>
      <c r="EG915" s="95"/>
      <c r="EH915" s="70"/>
      <c r="EI915" s="216"/>
      <c r="EJ915" s="70"/>
      <c r="EK915" s="70"/>
      <c r="EL915" s="70"/>
      <c r="EM915" s="70"/>
      <c r="EN915" s="70"/>
      <c r="EO915" s="70"/>
      <c r="EP915" s="70"/>
      <c r="EQ915" s="70"/>
      <c r="ER915" s="70"/>
      <c r="ES915" s="70"/>
      <c r="ET915" s="70"/>
      <c r="EU915" s="70"/>
      <c r="EV915" s="70"/>
      <c r="EW915" s="70"/>
      <c r="EX915" s="70"/>
      <c r="EY915" s="70"/>
      <c r="EZ915" s="70"/>
      <c r="FA915" s="70"/>
      <c r="FB915" s="70"/>
      <c r="FC915" s="70"/>
      <c r="FD915" s="70"/>
      <c r="FE915" s="70"/>
      <c r="FF915" s="70"/>
      <c r="FG915" s="70"/>
      <c r="FH915" s="70"/>
      <c r="FI915" s="70"/>
      <c r="FJ915" s="70"/>
      <c r="FK915" s="70"/>
      <c r="FL915" s="70"/>
      <c r="FM915" s="70"/>
      <c r="FN915" s="70"/>
      <c r="FO915" s="70"/>
      <c r="FP915" s="70"/>
      <c r="FQ915" s="70"/>
      <c r="FR915" s="70"/>
      <c r="FS915" s="70"/>
      <c r="FT915" s="70"/>
      <c r="FU915" s="70"/>
      <c r="FV915" s="70"/>
      <c r="FW915" s="70"/>
      <c r="FX915" s="70"/>
      <c r="FY915" s="70"/>
      <c r="FZ915" s="70"/>
      <c r="GA915" s="70"/>
      <c r="GB915" s="70"/>
      <c r="GC915" s="70"/>
      <c r="GD915" s="70"/>
      <c r="GE915" s="70"/>
      <c r="GF915" s="70"/>
      <c r="GG915" s="70"/>
      <c r="GH915" s="70"/>
      <c r="GI915" s="70"/>
      <c r="GJ915" s="70"/>
      <c r="GK915" s="70"/>
      <c r="GL915" s="70"/>
      <c r="GM915" s="70"/>
      <c r="GN915" s="70"/>
      <c r="GO915" s="70"/>
      <c r="GP915" s="70"/>
      <c r="GQ915" s="70"/>
      <c r="GR915" s="70"/>
      <c r="GS915" s="70"/>
      <c r="GT915" s="70"/>
      <c r="GU915" s="70"/>
      <c r="GV915" s="70"/>
      <c r="GW915" s="70"/>
      <c r="GX915" s="70"/>
      <c r="GY915" s="70"/>
      <c r="GZ915" s="70"/>
      <c r="HA915" s="70"/>
      <c r="HB915" s="70"/>
      <c r="HC915" s="70"/>
      <c r="HD915" s="70"/>
      <c r="HE915" s="70"/>
      <c r="HF915" s="70"/>
      <c r="HG915" s="70"/>
      <c r="HH915" s="70"/>
      <c r="HI915" s="70"/>
      <c r="HJ915" s="70"/>
      <c r="HK915" s="70"/>
      <c r="HL915" s="70"/>
      <c r="HM915" s="70"/>
      <c r="HN915" s="70"/>
      <c r="HO915" s="70"/>
      <c r="HP915" s="70"/>
      <c r="HQ915" s="70"/>
      <c r="HR915" s="70"/>
      <c r="HS915" s="70"/>
      <c r="HT915" s="70"/>
      <c r="HU915" s="70"/>
      <c r="HV915" s="70"/>
      <c r="HW915" s="70"/>
      <c r="HX915" s="70"/>
      <c r="HY915" s="70"/>
      <c r="HZ915" s="70"/>
      <c r="IA915" s="70"/>
      <c r="IB915" s="70"/>
      <c r="IC915" s="70"/>
      <c r="ID915" s="70"/>
      <c r="IE915" s="70"/>
      <c r="IF915" s="70"/>
      <c r="IG915" s="70"/>
      <c r="IH915" s="70"/>
      <c r="II915" s="70"/>
      <c r="IJ915" s="70"/>
      <c r="IK915" s="70"/>
      <c r="IL915" s="70"/>
      <c r="IM915" s="70"/>
      <c r="IN915" s="70"/>
      <c r="IO915" s="70"/>
      <c r="IP915" s="70"/>
      <c r="IQ915" s="70"/>
    </row>
    <row r="916" spans="18:251" ht="16.5" hidden="1" customHeight="1">
      <c r="R916" s="95" t="s">
        <v>450</v>
      </c>
      <c r="S916" s="95"/>
      <c r="T916" s="95"/>
      <c r="U916" s="70"/>
      <c r="V916" s="214"/>
      <c r="W916" s="70"/>
      <c r="X916" s="70"/>
      <c r="Y916" s="70"/>
      <c r="Z916" s="70"/>
      <c r="AA916" s="70"/>
      <c r="AB916" s="70"/>
      <c r="AC916" s="70"/>
      <c r="AD916" s="70"/>
      <c r="AE916" s="70"/>
      <c r="AF916" s="70"/>
      <c r="AG916" s="70"/>
      <c r="AH916" s="70"/>
      <c r="AI916" s="70"/>
      <c r="AJ916" s="70"/>
      <c r="AK916" s="70"/>
      <c r="AL916" s="70"/>
      <c r="AM916" s="70"/>
      <c r="AN916" s="70"/>
      <c r="AO916" s="70"/>
      <c r="AP916" s="70"/>
      <c r="AQ916" s="70"/>
      <c r="AR916" s="70"/>
      <c r="AS916" s="70"/>
      <c r="AT916" s="70"/>
      <c r="AU916" s="70"/>
      <c r="AV916" s="70"/>
      <c r="AW916" s="70"/>
      <c r="AX916" s="70"/>
      <c r="AY916" s="70"/>
      <c r="AZ916" s="70"/>
      <c r="BA916" s="70"/>
      <c r="BB916" s="70"/>
      <c r="BC916" s="70"/>
      <c r="BD916" s="70"/>
      <c r="BE916" s="70"/>
      <c r="BF916" s="70"/>
      <c r="BG916" s="70"/>
      <c r="BH916" s="70"/>
      <c r="BI916" s="70"/>
      <c r="BJ916" s="70"/>
      <c r="BK916" s="70"/>
      <c r="BL916" s="70"/>
      <c r="BM916" s="70"/>
      <c r="BN916" s="70"/>
      <c r="BO916" s="70"/>
      <c r="BP916" s="70"/>
      <c r="BQ916" s="70"/>
      <c r="BR916" s="70"/>
      <c r="BS916" s="70"/>
      <c r="BT916" s="70"/>
      <c r="BU916" s="70"/>
      <c r="BV916" s="70"/>
      <c r="BW916" s="70"/>
      <c r="BX916" s="70"/>
      <c r="BY916" s="70"/>
      <c r="BZ916" s="70"/>
      <c r="CA916" s="70"/>
      <c r="CB916" s="70"/>
      <c r="CC916" s="70"/>
      <c r="CD916" s="70"/>
      <c r="CE916" s="70"/>
      <c r="CF916" s="70"/>
      <c r="CG916" s="70"/>
      <c r="CH916" s="70"/>
      <c r="CI916" s="70"/>
      <c r="CJ916" s="70"/>
      <c r="CK916" s="70"/>
      <c r="CL916" s="70"/>
      <c r="CM916" s="70"/>
      <c r="CN916" s="70"/>
      <c r="CO916" s="70"/>
      <c r="CP916" s="70"/>
      <c r="CQ916" s="70"/>
      <c r="CR916" s="70"/>
      <c r="CS916" s="70"/>
      <c r="CT916" s="70"/>
      <c r="CU916" s="70"/>
      <c r="CV916" s="70"/>
      <c r="CW916" s="70"/>
      <c r="CX916" s="70"/>
      <c r="CY916" s="70"/>
      <c r="CZ916" s="70"/>
      <c r="DA916" s="70"/>
      <c r="DB916" s="70"/>
      <c r="DC916" s="70"/>
      <c r="DD916" s="70"/>
      <c r="DE916" s="70"/>
      <c r="DF916" s="70"/>
      <c r="DG916" s="70"/>
      <c r="DH916" s="70"/>
      <c r="DI916" s="70"/>
      <c r="DJ916" s="70"/>
      <c r="DK916" s="70"/>
      <c r="DL916" s="70"/>
      <c r="DM916" s="70"/>
      <c r="DN916" s="70"/>
      <c r="DO916" s="70"/>
      <c r="DP916" s="70"/>
      <c r="DQ916" s="70"/>
      <c r="DR916" s="70"/>
      <c r="DS916" s="70"/>
      <c r="DT916" s="70"/>
      <c r="DU916" s="70"/>
      <c r="DV916" s="70"/>
      <c r="DW916" s="70"/>
      <c r="DX916" s="70"/>
      <c r="DY916" s="70"/>
      <c r="DZ916" s="70"/>
      <c r="EA916" s="70"/>
      <c r="EB916" s="70"/>
      <c r="EC916" s="70"/>
      <c r="ED916" s="70"/>
      <c r="EE916" s="95" t="s">
        <v>450</v>
      </c>
      <c r="EF916" s="95"/>
      <c r="EG916" s="95"/>
      <c r="EH916" s="70"/>
      <c r="EI916" s="216"/>
      <c r="EJ916" s="70"/>
      <c r="EK916" s="70"/>
      <c r="EL916" s="70"/>
      <c r="EM916" s="70"/>
      <c r="EN916" s="70"/>
      <c r="EO916" s="70"/>
      <c r="EP916" s="70"/>
      <c r="EQ916" s="70"/>
      <c r="ER916" s="70"/>
      <c r="ES916" s="70"/>
      <c r="ET916" s="70"/>
      <c r="EU916" s="70"/>
      <c r="EV916" s="70"/>
      <c r="EW916" s="70"/>
      <c r="EX916" s="70"/>
      <c r="EY916" s="70"/>
      <c r="EZ916" s="70"/>
      <c r="FA916" s="70"/>
      <c r="FB916" s="70"/>
      <c r="FC916" s="70"/>
      <c r="FD916" s="70"/>
      <c r="FE916" s="70"/>
      <c r="FF916" s="70"/>
      <c r="FG916" s="70"/>
      <c r="FH916" s="70"/>
      <c r="FI916" s="70"/>
      <c r="FJ916" s="70"/>
      <c r="FK916" s="70"/>
      <c r="FL916" s="70"/>
      <c r="FM916" s="70"/>
      <c r="FN916" s="70"/>
      <c r="FO916" s="70"/>
      <c r="FP916" s="70"/>
      <c r="FQ916" s="70"/>
      <c r="FR916" s="70"/>
      <c r="FS916" s="70"/>
      <c r="FT916" s="70"/>
      <c r="FU916" s="70"/>
      <c r="FV916" s="70"/>
      <c r="FW916" s="70"/>
      <c r="FX916" s="70"/>
      <c r="FY916" s="70"/>
      <c r="FZ916" s="70"/>
      <c r="GA916" s="70"/>
      <c r="GB916" s="70"/>
      <c r="GC916" s="70"/>
      <c r="GD916" s="70"/>
      <c r="GE916" s="70"/>
      <c r="GF916" s="70"/>
      <c r="GG916" s="70"/>
      <c r="GH916" s="70"/>
      <c r="GI916" s="70"/>
      <c r="GJ916" s="70"/>
      <c r="GK916" s="70"/>
      <c r="GL916" s="70"/>
      <c r="GM916" s="70"/>
      <c r="GN916" s="70"/>
      <c r="GO916" s="70"/>
      <c r="GP916" s="70"/>
      <c r="GQ916" s="70"/>
      <c r="GR916" s="70"/>
      <c r="GS916" s="70"/>
      <c r="GT916" s="70"/>
      <c r="GU916" s="70"/>
      <c r="GV916" s="70"/>
      <c r="GW916" s="70"/>
      <c r="GX916" s="70"/>
      <c r="GY916" s="70"/>
      <c r="GZ916" s="70"/>
      <c r="HA916" s="70"/>
      <c r="HB916" s="70"/>
      <c r="HC916" s="70"/>
      <c r="HD916" s="70"/>
      <c r="HE916" s="70"/>
      <c r="HF916" s="70"/>
      <c r="HG916" s="70"/>
      <c r="HH916" s="70"/>
      <c r="HI916" s="70"/>
      <c r="HJ916" s="70"/>
      <c r="HK916" s="70"/>
      <c r="HL916" s="70"/>
      <c r="HM916" s="70"/>
      <c r="HN916" s="70"/>
      <c r="HO916" s="70"/>
      <c r="HP916" s="70"/>
      <c r="HQ916" s="70"/>
      <c r="HR916" s="70"/>
      <c r="HS916" s="70"/>
      <c r="HT916" s="70"/>
      <c r="HU916" s="70"/>
      <c r="HV916" s="70"/>
      <c r="HW916" s="70"/>
      <c r="HX916" s="70"/>
      <c r="HY916" s="70"/>
      <c r="HZ916" s="70"/>
      <c r="IA916" s="70"/>
      <c r="IB916" s="70"/>
      <c r="IC916" s="70"/>
      <c r="ID916" s="70"/>
      <c r="IE916" s="70"/>
      <c r="IF916" s="70"/>
      <c r="IG916" s="70"/>
      <c r="IH916" s="70"/>
      <c r="II916" s="70"/>
      <c r="IJ916" s="70"/>
      <c r="IK916" s="70"/>
      <c r="IL916" s="70"/>
      <c r="IM916" s="70"/>
      <c r="IN916" s="70"/>
      <c r="IO916" s="70"/>
      <c r="IP916" s="70"/>
      <c r="IQ916" s="70"/>
    </row>
    <row r="917" spans="18:251" ht="16.5" hidden="1" customHeight="1">
      <c r="R917" s="95" t="s">
        <v>450</v>
      </c>
      <c r="S917" s="95"/>
      <c r="T917" s="95"/>
      <c r="U917" s="70"/>
      <c r="V917" s="214"/>
      <c r="W917" s="70"/>
      <c r="X917" s="70"/>
      <c r="Y917" s="70"/>
      <c r="Z917" s="70"/>
      <c r="AA917" s="70"/>
      <c r="AB917" s="70"/>
      <c r="AC917" s="70"/>
      <c r="AD917" s="70"/>
      <c r="AE917" s="70"/>
      <c r="AF917" s="70"/>
      <c r="AG917" s="70"/>
      <c r="AH917" s="70"/>
      <c r="AI917" s="70"/>
      <c r="AJ917" s="70"/>
      <c r="AK917" s="70"/>
      <c r="AL917" s="70"/>
      <c r="AM917" s="70"/>
      <c r="AN917" s="70"/>
      <c r="AO917" s="70"/>
      <c r="AP917" s="70"/>
      <c r="AQ917" s="70"/>
      <c r="AR917" s="70"/>
      <c r="AS917" s="70"/>
      <c r="AT917" s="70"/>
      <c r="AU917" s="70"/>
      <c r="AV917" s="70"/>
      <c r="AW917" s="70"/>
      <c r="AX917" s="70"/>
      <c r="AY917" s="70"/>
      <c r="AZ917" s="70"/>
      <c r="BA917" s="70"/>
      <c r="BB917" s="70"/>
      <c r="BC917" s="70"/>
      <c r="BD917" s="70"/>
      <c r="BE917" s="70"/>
      <c r="BF917" s="70"/>
      <c r="BG917" s="70"/>
      <c r="BH917" s="70"/>
      <c r="BI917" s="70"/>
      <c r="BJ917" s="70"/>
      <c r="BK917" s="70"/>
      <c r="BL917" s="70"/>
      <c r="BM917" s="70"/>
      <c r="BN917" s="70"/>
      <c r="BO917" s="70"/>
      <c r="BP917" s="70"/>
      <c r="BQ917" s="70"/>
      <c r="BR917" s="70"/>
      <c r="BS917" s="70"/>
      <c r="BT917" s="70"/>
      <c r="BU917" s="70"/>
      <c r="BV917" s="70"/>
      <c r="BW917" s="70"/>
      <c r="BX917" s="70"/>
      <c r="BY917" s="70"/>
      <c r="BZ917" s="70"/>
      <c r="CA917" s="70"/>
      <c r="CB917" s="70"/>
      <c r="CC917" s="70"/>
      <c r="CD917" s="70"/>
      <c r="CE917" s="70"/>
      <c r="CF917" s="70"/>
      <c r="CG917" s="70"/>
      <c r="CH917" s="70"/>
      <c r="CI917" s="70"/>
      <c r="CJ917" s="70"/>
      <c r="CK917" s="70"/>
      <c r="CL917" s="70"/>
      <c r="CM917" s="70"/>
      <c r="CN917" s="70"/>
      <c r="CO917" s="70"/>
      <c r="CP917" s="70"/>
      <c r="CQ917" s="70"/>
      <c r="CR917" s="70"/>
      <c r="CS917" s="70"/>
      <c r="CT917" s="70"/>
      <c r="CU917" s="70"/>
      <c r="CV917" s="70"/>
      <c r="CW917" s="70"/>
      <c r="CX917" s="70"/>
      <c r="CY917" s="70"/>
      <c r="CZ917" s="70"/>
      <c r="DA917" s="70"/>
      <c r="DB917" s="70"/>
      <c r="DC917" s="70"/>
      <c r="DD917" s="70"/>
      <c r="DE917" s="70"/>
      <c r="DF917" s="70"/>
      <c r="DG917" s="70"/>
      <c r="DH917" s="70"/>
      <c r="DI917" s="70"/>
      <c r="DJ917" s="70"/>
      <c r="DK917" s="70"/>
      <c r="DL917" s="70"/>
      <c r="DM917" s="70"/>
      <c r="DN917" s="70"/>
      <c r="DO917" s="70"/>
      <c r="DP917" s="70"/>
      <c r="DQ917" s="70"/>
      <c r="DR917" s="70"/>
      <c r="DS917" s="70"/>
      <c r="DT917" s="70"/>
      <c r="DU917" s="70"/>
      <c r="DV917" s="70"/>
      <c r="DW917" s="70"/>
      <c r="DX917" s="70"/>
      <c r="DY917" s="70"/>
      <c r="DZ917" s="70"/>
      <c r="EA917" s="70"/>
      <c r="EB917" s="70"/>
      <c r="EC917" s="70"/>
      <c r="ED917" s="70"/>
      <c r="EE917" s="95" t="s">
        <v>450</v>
      </c>
      <c r="EF917" s="95"/>
      <c r="EG917" s="95"/>
      <c r="EH917" s="70"/>
      <c r="EI917" s="216"/>
      <c r="EJ917" s="70"/>
      <c r="EK917" s="70"/>
      <c r="EL917" s="70"/>
      <c r="EM917" s="70"/>
      <c r="EN917" s="70"/>
      <c r="EO917" s="70"/>
      <c r="EP917" s="70"/>
      <c r="EQ917" s="70"/>
      <c r="ER917" s="70"/>
      <c r="ES917" s="70"/>
      <c r="ET917" s="70"/>
      <c r="EU917" s="70"/>
      <c r="EV917" s="70"/>
      <c r="EW917" s="70"/>
      <c r="EX917" s="70"/>
      <c r="EY917" s="70"/>
      <c r="EZ917" s="70"/>
      <c r="FA917" s="70"/>
      <c r="FB917" s="70"/>
      <c r="FC917" s="70"/>
      <c r="FD917" s="70"/>
      <c r="FE917" s="70"/>
      <c r="FF917" s="70"/>
      <c r="FG917" s="70"/>
      <c r="FH917" s="70"/>
      <c r="FI917" s="70"/>
      <c r="FJ917" s="70"/>
      <c r="FK917" s="70"/>
      <c r="FL917" s="70"/>
      <c r="FM917" s="70"/>
      <c r="FN917" s="70"/>
      <c r="FO917" s="70"/>
      <c r="FP917" s="70"/>
      <c r="FQ917" s="70"/>
      <c r="FR917" s="70"/>
      <c r="FS917" s="70"/>
      <c r="FT917" s="70"/>
      <c r="FU917" s="70"/>
      <c r="FV917" s="70"/>
      <c r="FW917" s="70"/>
      <c r="FX917" s="70"/>
      <c r="FY917" s="70"/>
      <c r="FZ917" s="70"/>
      <c r="GA917" s="70"/>
      <c r="GB917" s="70"/>
      <c r="GC917" s="70"/>
      <c r="GD917" s="70"/>
      <c r="GE917" s="70"/>
      <c r="GF917" s="70"/>
      <c r="GG917" s="70"/>
      <c r="GH917" s="70"/>
      <c r="GI917" s="70"/>
      <c r="GJ917" s="70"/>
      <c r="GK917" s="70"/>
      <c r="GL917" s="70"/>
      <c r="GM917" s="70"/>
      <c r="GN917" s="70"/>
      <c r="GO917" s="70"/>
      <c r="GP917" s="70"/>
      <c r="GQ917" s="70"/>
      <c r="GR917" s="70"/>
      <c r="GS917" s="70"/>
      <c r="GT917" s="70"/>
      <c r="GU917" s="70"/>
      <c r="GV917" s="70"/>
      <c r="GW917" s="70"/>
      <c r="GX917" s="70"/>
      <c r="GY917" s="70"/>
      <c r="GZ917" s="70"/>
      <c r="HA917" s="70"/>
      <c r="HB917" s="70"/>
      <c r="HC917" s="70"/>
      <c r="HD917" s="70"/>
      <c r="HE917" s="70"/>
      <c r="HF917" s="70"/>
      <c r="HG917" s="70"/>
      <c r="HH917" s="70"/>
      <c r="HI917" s="70"/>
      <c r="HJ917" s="70"/>
      <c r="HK917" s="70"/>
      <c r="HL917" s="70"/>
      <c r="HM917" s="70"/>
      <c r="HN917" s="70"/>
      <c r="HO917" s="70"/>
      <c r="HP917" s="70"/>
      <c r="HQ917" s="70"/>
      <c r="HR917" s="70"/>
      <c r="HS917" s="70"/>
      <c r="HT917" s="70"/>
      <c r="HU917" s="70"/>
      <c r="HV917" s="70"/>
      <c r="HW917" s="70"/>
      <c r="HX917" s="70"/>
      <c r="HY917" s="70"/>
      <c r="HZ917" s="70"/>
      <c r="IA917" s="70"/>
      <c r="IB917" s="70"/>
      <c r="IC917" s="70"/>
      <c r="ID917" s="70"/>
      <c r="IE917" s="70"/>
      <c r="IF917" s="70"/>
      <c r="IG917" s="70"/>
      <c r="IH917" s="70"/>
      <c r="II917" s="70"/>
      <c r="IJ917" s="70"/>
      <c r="IK917" s="70"/>
      <c r="IL917" s="70"/>
      <c r="IM917" s="70"/>
      <c r="IN917" s="70"/>
      <c r="IO917" s="70"/>
      <c r="IP917" s="70"/>
      <c r="IQ917" s="70"/>
    </row>
    <row r="918" spans="18:251" ht="16.5" hidden="1" customHeight="1">
      <c r="R918" s="95" t="s">
        <v>450</v>
      </c>
      <c r="S918" s="95"/>
      <c r="T918" s="95"/>
      <c r="U918" s="70"/>
      <c r="V918" s="214"/>
      <c r="W918" s="70"/>
      <c r="X918" s="70"/>
      <c r="Y918" s="70"/>
      <c r="Z918" s="70"/>
      <c r="AA918" s="70"/>
      <c r="AB918" s="70"/>
      <c r="AC918" s="70"/>
      <c r="AD918" s="70"/>
      <c r="AE918" s="70"/>
      <c r="AF918" s="70"/>
      <c r="AG918" s="70"/>
      <c r="AH918" s="70"/>
      <c r="AI918" s="70"/>
      <c r="AJ918" s="70"/>
      <c r="AK918" s="70"/>
      <c r="AL918" s="70"/>
      <c r="AM918" s="70"/>
      <c r="AN918" s="70"/>
      <c r="AO918" s="70"/>
      <c r="AP918" s="70"/>
      <c r="AQ918" s="70"/>
      <c r="AR918" s="70"/>
      <c r="AS918" s="70"/>
      <c r="AT918" s="70"/>
      <c r="AU918" s="70"/>
      <c r="AV918" s="70"/>
      <c r="AW918" s="70"/>
      <c r="AX918" s="70"/>
      <c r="AY918" s="70"/>
      <c r="AZ918" s="70"/>
      <c r="BA918" s="70"/>
      <c r="BB918" s="70"/>
      <c r="BC918" s="70"/>
      <c r="BD918" s="70"/>
      <c r="BE918" s="70"/>
      <c r="BF918" s="70"/>
      <c r="BG918" s="70"/>
      <c r="BH918" s="70"/>
      <c r="BI918" s="70"/>
      <c r="BJ918" s="70"/>
      <c r="BK918" s="70"/>
      <c r="BL918" s="70"/>
      <c r="BM918" s="70"/>
      <c r="BN918" s="70"/>
      <c r="BO918" s="70"/>
      <c r="BP918" s="70"/>
      <c r="BQ918" s="70"/>
      <c r="BR918" s="70"/>
      <c r="BS918" s="70"/>
      <c r="BT918" s="70"/>
      <c r="BU918" s="70"/>
      <c r="BV918" s="70"/>
      <c r="BW918" s="70"/>
      <c r="BX918" s="70"/>
      <c r="BY918" s="70"/>
      <c r="BZ918" s="70"/>
      <c r="CA918" s="70"/>
      <c r="CB918" s="70"/>
      <c r="CC918" s="70"/>
      <c r="CD918" s="70"/>
      <c r="CE918" s="70"/>
      <c r="CF918" s="70"/>
      <c r="CG918" s="70"/>
      <c r="CH918" s="70"/>
      <c r="CI918" s="70"/>
      <c r="CJ918" s="70"/>
      <c r="CK918" s="70"/>
      <c r="CL918" s="70"/>
      <c r="CM918" s="70"/>
      <c r="CN918" s="70"/>
      <c r="CO918" s="70"/>
      <c r="CP918" s="70"/>
      <c r="CQ918" s="70"/>
      <c r="CR918" s="70"/>
      <c r="CS918" s="70"/>
      <c r="CT918" s="70"/>
      <c r="CU918" s="70"/>
      <c r="CV918" s="70"/>
      <c r="CW918" s="70"/>
      <c r="CX918" s="70"/>
      <c r="CY918" s="70"/>
      <c r="CZ918" s="70"/>
      <c r="DA918" s="70"/>
      <c r="DB918" s="70"/>
      <c r="DC918" s="70"/>
      <c r="DD918" s="70"/>
      <c r="DE918" s="70"/>
      <c r="DF918" s="70"/>
      <c r="DG918" s="70"/>
      <c r="DH918" s="70"/>
      <c r="DI918" s="70"/>
      <c r="DJ918" s="70"/>
      <c r="DK918" s="70"/>
      <c r="DL918" s="70"/>
      <c r="DM918" s="70"/>
      <c r="DN918" s="70"/>
      <c r="DO918" s="70"/>
      <c r="DP918" s="70"/>
      <c r="DQ918" s="70"/>
      <c r="DR918" s="70"/>
      <c r="DS918" s="70"/>
      <c r="DT918" s="70"/>
      <c r="DU918" s="70"/>
      <c r="DV918" s="70"/>
      <c r="DW918" s="70"/>
      <c r="DX918" s="70"/>
      <c r="DY918" s="70"/>
      <c r="DZ918" s="70"/>
      <c r="EA918" s="70"/>
      <c r="EB918" s="70"/>
      <c r="EC918" s="70"/>
      <c r="ED918" s="70"/>
      <c r="EE918" s="95" t="s">
        <v>450</v>
      </c>
      <c r="EF918" s="95"/>
      <c r="EG918" s="95"/>
      <c r="EH918" s="70"/>
      <c r="EI918" s="216"/>
      <c r="EJ918" s="70"/>
      <c r="EK918" s="70"/>
      <c r="EL918" s="70"/>
      <c r="EM918" s="70"/>
      <c r="EN918" s="70"/>
      <c r="EO918" s="70"/>
      <c r="EP918" s="70"/>
      <c r="EQ918" s="70"/>
      <c r="ER918" s="70"/>
      <c r="ES918" s="70"/>
      <c r="ET918" s="70"/>
      <c r="EU918" s="70"/>
      <c r="EV918" s="70"/>
      <c r="EW918" s="70"/>
      <c r="EX918" s="70"/>
      <c r="EY918" s="70"/>
      <c r="EZ918" s="70"/>
      <c r="FA918" s="70"/>
      <c r="FB918" s="70"/>
      <c r="FC918" s="70"/>
      <c r="FD918" s="70"/>
      <c r="FE918" s="70"/>
      <c r="FF918" s="70"/>
      <c r="FG918" s="70"/>
      <c r="FH918" s="70"/>
      <c r="FI918" s="70"/>
      <c r="FJ918" s="70"/>
      <c r="FK918" s="70"/>
      <c r="FL918" s="70"/>
      <c r="FM918" s="70"/>
      <c r="FN918" s="70"/>
      <c r="FO918" s="70"/>
      <c r="FP918" s="70"/>
      <c r="FQ918" s="70"/>
      <c r="FR918" s="70"/>
      <c r="FS918" s="70"/>
      <c r="FT918" s="70"/>
      <c r="FU918" s="70"/>
      <c r="FV918" s="70"/>
      <c r="FW918" s="70"/>
      <c r="FX918" s="70"/>
      <c r="FY918" s="70"/>
      <c r="FZ918" s="70"/>
      <c r="GA918" s="70"/>
      <c r="GB918" s="70"/>
      <c r="GC918" s="70"/>
      <c r="GD918" s="70"/>
      <c r="GE918" s="70"/>
      <c r="GF918" s="70"/>
      <c r="GG918" s="70"/>
      <c r="GH918" s="70"/>
      <c r="GI918" s="70"/>
      <c r="GJ918" s="70"/>
      <c r="GK918" s="70"/>
      <c r="GL918" s="70"/>
      <c r="GM918" s="70"/>
      <c r="GN918" s="70"/>
      <c r="GO918" s="70"/>
      <c r="GP918" s="70"/>
      <c r="GQ918" s="70"/>
      <c r="GR918" s="70"/>
      <c r="GS918" s="70"/>
      <c r="GT918" s="70"/>
      <c r="GU918" s="70"/>
      <c r="GV918" s="70"/>
      <c r="GW918" s="70"/>
      <c r="GX918" s="70"/>
      <c r="GY918" s="70"/>
      <c r="GZ918" s="70"/>
      <c r="HA918" s="70"/>
      <c r="HB918" s="70"/>
      <c r="HC918" s="70"/>
      <c r="HD918" s="70"/>
      <c r="HE918" s="70"/>
      <c r="HF918" s="70"/>
      <c r="HG918" s="70"/>
      <c r="HH918" s="70"/>
      <c r="HI918" s="70"/>
      <c r="HJ918" s="70"/>
      <c r="HK918" s="70"/>
      <c r="HL918" s="70"/>
      <c r="HM918" s="70"/>
      <c r="HN918" s="70"/>
      <c r="HO918" s="70"/>
      <c r="HP918" s="70"/>
      <c r="HQ918" s="70"/>
      <c r="HR918" s="70"/>
      <c r="HS918" s="70"/>
      <c r="HT918" s="70"/>
      <c r="HU918" s="70"/>
      <c r="HV918" s="70"/>
      <c r="HW918" s="70"/>
      <c r="HX918" s="70"/>
      <c r="HY918" s="70"/>
      <c r="HZ918" s="70"/>
      <c r="IA918" s="70"/>
      <c r="IB918" s="70"/>
      <c r="IC918" s="70"/>
      <c r="ID918" s="70"/>
      <c r="IE918" s="70"/>
      <c r="IF918" s="70"/>
      <c r="IG918" s="70"/>
      <c r="IH918" s="70"/>
      <c r="II918" s="70"/>
      <c r="IJ918" s="70"/>
      <c r="IK918" s="70"/>
      <c r="IL918" s="70"/>
      <c r="IM918" s="70"/>
      <c r="IN918" s="70"/>
      <c r="IO918" s="70"/>
      <c r="IP918" s="70"/>
      <c r="IQ918" s="70"/>
    </row>
    <row r="919" spans="18:251" ht="16.5" hidden="1" customHeight="1">
      <c r="R919" s="95" t="s">
        <v>450</v>
      </c>
      <c r="S919" s="95"/>
      <c r="T919" s="95"/>
      <c r="U919" s="70"/>
      <c r="V919" s="214"/>
      <c r="W919" s="70"/>
      <c r="X919" s="70"/>
      <c r="Y919" s="70"/>
      <c r="Z919" s="70"/>
      <c r="AA919" s="70"/>
      <c r="AB919" s="70"/>
      <c r="AC919" s="70"/>
      <c r="AD919" s="70"/>
      <c r="AE919" s="70"/>
      <c r="AF919" s="70"/>
      <c r="AG919" s="70"/>
      <c r="AH919" s="70"/>
      <c r="AI919" s="70"/>
      <c r="AJ919" s="70"/>
      <c r="AK919" s="70"/>
      <c r="AL919" s="70"/>
      <c r="AM919" s="70"/>
      <c r="AN919" s="70"/>
      <c r="AO919" s="70"/>
      <c r="AP919" s="70"/>
      <c r="AQ919" s="70"/>
      <c r="AR919" s="70"/>
      <c r="AS919" s="70"/>
      <c r="AT919" s="70"/>
      <c r="AU919" s="70"/>
      <c r="AV919" s="70"/>
      <c r="AW919" s="70"/>
      <c r="AX919" s="70"/>
      <c r="AY919" s="70"/>
      <c r="AZ919" s="70"/>
      <c r="BA919" s="70"/>
      <c r="BB919" s="70"/>
      <c r="BC919" s="70"/>
      <c r="BD919" s="70"/>
      <c r="BE919" s="70"/>
      <c r="BF919" s="70"/>
      <c r="BG919" s="70"/>
      <c r="BH919" s="70"/>
      <c r="BI919" s="70"/>
      <c r="BJ919" s="70"/>
      <c r="BK919" s="70"/>
      <c r="BL919" s="70"/>
      <c r="BM919" s="70"/>
      <c r="BN919" s="70"/>
      <c r="BO919" s="70"/>
      <c r="BP919" s="70"/>
      <c r="BQ919" s="70"/>
      <c r="BR919" s="70"/>
      <c r="BS919" s="70"/>
      <c r="BT919" s="70"/>
      <c r="BU919" s="70"/>
      <c r="BV919" s="70"/>
      <c r="BW919" s="70"/>
      <c r="BX919" s="70"/>
      <c r="BY919" s="70"/>
      <c r="BZ919" s="70"/>
      <c r="CA919" s="70"/>
      <c r="CB919" s="70"/>
      <c r="CC919" s="70"/>
      <c r="CD919" s="70"/>
      <c r="CE919" s="70"/>
      <c r="CF919" s="70"/>
      <c r="CG919" s="70"/>
      <c r="CH919" s="70"/>
      <c r="CI919" s="70"/>
      <c r="CJ919" s="70"/>
      <c r="CK919" s="70"/>
      <c r="CL919" s="70"/>
      <c r="CM919" s="70"/>
      <c r="CN919" s="70"/>
      <c r="CO919" s="70"/>
      <c r="CP919" s="70"/>
      <c r="CQ919" s="70"/>
      <c r="CR919" s="70"/>
      <c r="CS919" s="70"/>
      <c r="CT919" s="70"/>
      <c r="CU919" s="70"/>
      <c r="CV919" s="70"/>
      <c r="CW919" s="70"/>
      <c r="CX919" s="70"/>
      <c r="CY919" s="70"/>
      <c r="CZ919" s="70"/>
      <c r="DA919" s="70"/>
      <c r="DB919" s="70"/>
      <c r="DC919" s="70"/>
      <c r="DD919" s="70"/>
      <c r="DE919" s="70"/>
      <c r="DF919" s="70"/>
      <c r="DG919" s="70"/>
      <c r="DH919" s="70"/>
      <c r="DI919" s="70"/>
      <c r="DJ919" s="70"/>
      <c r="DK919" s="70"/>
      <c r="DL919" s="70"/>
      <c r="DM919" s="70"/>
      <c r="DN919" s="70"/>
      <c r="DO919" s="70"/>
      <c r="DP919" s="70"/>
      <c r="DQ919" s="70"/>
      <c r="DR919" s="70"/>
      <c r="DS919" s="70"/>
      <c r="DT919" s="70"/>
      <c r="DU919" s="70"/>
      <c r="DV919" s="70"/>
      <c r="DW919" s="70"/>
      <c r="DX919" s="70"/>
      <c r="DY919" s="70"/>
      <c r="DZ919" s="70"/>
      <c r="EA919" s="70"/>
      <c r="EB919" s="70"/>
      <c r="EC919" s="70"/>
      <c r="ED919" s="70"/>
      <c r="EE919" s="95" t="s">
        <v>450</v>
      </c>
      <c r="EF919" s="95"/>
      <c r="EG919" s="95"/>
      <c r="EH919" s="70"/>
      <c r="EI919" s="216"/>
      <c r="EJ919" s="70"/>
      <c r="EK919" s="70"/>
      <c r="EL919" s="70"/>
      <c r="EM919" s="70"/>
      <c r="EN919" s="70"/>
      <c r="EO919" s="70"/>
      <c r="EP919" s="70"/>
      <c r="EQ919" s="70"/>
      <c r="ER919" s="70"/>
      <c r="ES919" s="70"/>
      <c r="ET919" s="70"/>
      <c r="EU919" s="70"/>
      <c r="EV919" s="70"/>
      <c r="EW919" s="70"/>
      <c r="EX919" s="70"/>
      <c r="EY919" s="70"/>
      <c r="EZ919" s="70"/>
      <c r="FA919" s="70"/>
      <c r="FB919" s="70"/>
      <c r="FC919" s="70"/>
      <c r="FD919" s="70"/>
      <c r="FE919" s="70"/>
      <c r="FF919" s="70"/>
      <c r="FG919" s="70"/>
      <c r="FH919" s="70"/>
      <c r="FI919" s="70"/>
      <c r="FJ919" s="70"/>
      <c r="FK919" s="70"/>
      <c r="FL919" s="70"/>
      <c r="FM919" s="70"/>
      <c r="FN919" s="70"/>
      <c r="FO919" s="70"/>
      <c r="FP919" s="70"/>
      <c r="FQ919" s="70"/>
      <c r="FR919" s="70"/>
      <c r="FS919" s="70"/>
      <c r="FT919" s="70"/>
      <c r="FU919" s="70"/>
      <c r="FV919" s="70"/>
      <c r="FW919" s="70"/>
      <c r="FX919" s="70"/>
      <c r="FY919" s="70"/>
      <c r="FZ919" s="70"/>
      <c r="GA919" s="70"/>
      <c r="GB919" s="70"/>
      <c r="GC919" s="70"/>
      <c r="GD919" s="70"/>
      <c r="GE919" s="70"/>
      <c r="GF919" s="70"/>
      <c r="GG919" s="70"/>
      <c r="GH919" s="70"/>
      <c r="GI919" s="70"/>
      <c r="GJ919" s="70"/>
      <c r="GK919" s="70"/>
      <c r="GL919" s="70"/>
      <c r="GM919" s="70"/>
      <c r="GN919" s="70"/>
      <c r="GO919" s="70"/>
      <c r="GP919" s="70"/>
      <c r="GQ919" s="70"/>
      <c r="GR919" s="70"/>
      <c r="GS919" s="70"/>
      <c r="GT919" s="70"/>
      <c r="GU919" s="70"/>
      <c r="GV919" s="70"/>
      <c r="GW919" s="70"/>
      <c r="GX919" s="70"/>
      <c r="GY919" s="70"/>
      <c r="GZ919" s="70"/>
      <c r="HA919" s="70"/>
      <c r="HB919" s="70"/>
      <c r="HC919" s="70"/>
      <c r="HD919" s="70"/>
      <c r="HE919" s="70"/>
      <c r="HF919" s="70"/>
      <c r="HG919" s="70"/>
      <c r="HH919" s="70"/>
      <c r="HI919" s="70"/>
      <c r="HJ919" s="70"/>
      <c r="HK919" s="70"/>
      <c r="HL919" s="70"/>
      <c r="HM919" s="70"/>
      <c r="HN919" s="70"/>
      <c r="HO919" s="70"/>
      <c r="HP919" s="70"/>
      <c r="HQ919" s="70"/>
      <c r="HR919" s="70"/>
      <c r="HS919" s="70"/>
      <c r="HT919" s="70"/>
      <c r="HU919" s="70"/>
      <c r="HV919" s="70"/>
      <c r="HW919" s="70"/>
      <c r="HX919" s="70"/>
      <c r="HY919" s="70"/>
      <c r="HZ919" s="70"/>
      <c r="IA919" s="70"/>
      <c r="IB919" s="70"/>
      <c r="IC919" s="70"/>
      <c r="ID919" s="70"/>
      <c r="IE919" s="70"/>
      <c r="IF919" s="70"/>
      <c r="IG919" s="70"/>
      <c r="IH919" s="70"/>
      <c r="II919" s="70"/>
      <c r="IJ919" s="70"/>
      <c r="IK919" s="70"/>
      <c r="IL919" s="70"/>
      <c r="IM919" s="70"/>
      <c r="IN919" s="70"/>
      <c r="IO919" s="70"/>
      <c r="IP919" s="70"/>
      <c r="IQ919" s="70"/>
    </row>
    <row r="920" spans="18:251" ht="16.5" hidden="1" customHeight="1">
      <c r="R920" s="95" t="s">
        <v>450</v>
      </c>
      <c r="S920" s="95"/>
      <c r="T920" s="95"/>
      <c r="U920" s="70"/>
      <c r="V920" s="214"/>
      <c r="W920" s="70"/>
      <c r="X920" s="70"/>
      <c r="Y920" s="70"/>
      <c r="Z920" s="70"/>
      <c r="AA920" s="70"/>
      <c r="AB920" s="70"/>
      <c r="AC920" s="70"/>
      <c r="AD920" s="70"/>
      <c r="AE920" s="70"/>
      <c r="AF920" s="70"/>
      <c r="AG920" s="70"/>
      <c r="AH920" s="70"/>
      <c r="AI920" s="70"/>
      <c r="AJ920" s="70"/>
      <c r="AK920" s="70"/>
      <c r="AL920" s="70"/>
      <c r="AM920" s="70"/>
      <c r="AN920" s="70"/>
      <c r="AO920" s="70"/>
      <c r="AP920" s="70"/>
      <c r="AQ920" s="70"/>
      <c r="AR920" s="70"/>
      <c r="AS920" s="70"/>
      <c r="AT920" s="70"/>
      <c r="AU920" s="70"/>
      <c r="AV920" s="70"/>
      <c r="AW920" s="70"/>
      <c r="AX920" s="70"/>
      <c r="AY920" s="70"/>
      <c r="AZ920" s="70"/>
      <c r="BA920" s="70"/>
      <c r="BB920" s="70"/>
      <c r="BC920" s="70"/>
      <c r="BD920" s="70"/>
      <c r="BE920" s="70"/>
      <c r="BF920" s="70"/>
      <c r="BG920" s="70"/>
      <c r="BH920" s="70"/>
      <c r="BI920" s="70"/>
      <c r="BJ920" s="70"/>
      <c r="BK920" s="70"/>
      <c r="BL920" s="70"/>
      <c r="BM920" s="70"/>
      <c r="BN920" s="70"/>
      <c r="BO920" s="70"/>
      <c r="BP920" s="70"/>
      <c r="BQ920" s="70"/>
      <c r="BR920" s="70"/>
      <c r="BS920" s="70"/>
      <c r="BT920" s="70"/>
      <c r="BU920" s="70"/>
      <c r="BV920" s="70"/>
      <c r="BW920" s="70"/>
      <c r="BX920" s="70"/>
      <c r="BY920" s="70"/>
      <c r="BZ920" s="70"/>
      <c r="CA920" s="70"/>
      <c r="CB920" s="70"/>
      <c r="CC920" s="70"/>
      <c r="CD920" s="70"/>
      <c r="CE920" s="70"/>
      <c r="CF920" s="70"/>
      <c r="CG920" s="70"/>
      <c r="CH920" s="70"/>
      <c r="CI920" s="70"/>
      <c r="CJ920" s="70"/>
      <c r="CK920" s="70"/>
      <c r="CL920" s="70"/>
      <c r="CM920" s="70"/>
      <c r="CN920" s="70"/>
      <c r="CO920" s="70"/>
      <c r="CP920" s="70"/>
      <c r="CQ920" s="70"/>
      <c r="CR920" s="70"/>
      <c r="CS920" s="70"/>
      <c r="CT920" s="70"/>
      <c r="CU920" s="70"/>
      <c r="CV920" s="70"/>
      <c r="CW920" s="70"/>
      <c r="CX920" s="70"/>
      <c r="CY920" s="70"/>
      <c r="CZ920" s="70"/>
      <c r="DA920" s="70"/>
      <c r="DB920" s="70"/>
      <c r="DC920" s="70"/>
      <c r="DD920" s="70"/>
      <c r="DE920" s="70"/>
      <c r="DF920" s="70"/>
      <c r="DG920" s="70"/>
      <c r="DH920" s="70"/>
      <c r="DI920" s="70"/>
      <c r="DJ920" s="70"/>
      <c r="DK920" s="70"/>
      <c r="DL920" s="70"/>
      <c r="DM920" s="70"/>
      <c r="DN920" s="70"/>
      <c r="DO920" s="70"/>
      <c r="DP920" s="70"/>
      <c r="DQ920" s="70"/>
      <c r="DR920" s="70"/>
      <c r="DS920" s="70"/>
      <c r="DT920" s="70"/>
      <c r="DU920" s="70"/>
      <c r="DV920" s="70"/>
      <c r="DW920" s="70"/>
      <c r="DX920" s="70"/>
      <c r="DY920" s="70"/>
      <c r="DZ920" s="70"/>
      <c r="EA920" s="70"/>
      <c r="EB920" s="70"/>
      <c r="EC920" s="70"/>
      <c r="ED920" s="70"/>
      <c r="EE920" s="95" t="s">
        <v>450</v>
      </c>
      <c r="EF920" s="95"/>
      <c r="EG920" s="95"/>
      <c r="EH920" s="70"/>
      <c r="EI920" s="216"/>
      <c r="EJ920" s="70"/>
      <c r="EK920" s="70"/>
      <c r="EL920" s="70"/>
      <c r="EM920" s="70"/>
      <c r="EN920" s="70"/>
      <c r="EO920" s="70"/>
      <c r="EP920" s="70"/>
      <c r="EQ920" s="70"/>
      <c r="ER920" s="70"/>
      <c r="ES920" s="70"/>
      <c r="ET920" s="70"/>
      <c r="EU920" s="70"/>
      <c r="EV920" s="70"/>
      <c r="EW920" s="70"/>
      <c r="EX920" s="70"/>
      <c r="EY920" s="70"/>
      <c r="EZ920" s="70"/>
      <c r="FA920" s="70"/>
      <c r="FB920" s="70"/>
      <c r="FC920" s="70"/>
      <c r="FD920" s="70"/>
      <c r="FE920" s="70"/>
      <c r="FF920" s="70"/>
      <c r="FG920" s="70"/>
      <c r="FH920" s="70"/>
      <c r="FI920" s="70"/>
      <c r="FJ920" s="70"/>
      <c r="FK920" s="70"/>
      <c r="FL920" s="70"/>
      <c r="FM920" s="70"/>
      <c r="FN920" s="70"/>
      <c r="FO920" s="70"/>
      <c r="FP920" s="70"/>
      <c r="FQ920" s="70"/>
      <c r="FR920" s="70"/>
      <c r="FS920" s="70"/>
      <c r="FT920" s="70"/>
      <c r="FU920" s="70"/>
      <c r="FV920" s="70"/>
      <c r="FW920" s="70"/>
      <c r="FX920" s="70"/>
      <c r="FY920" s="70"/>
      <c r="FZ920" s="70"/>
      <c r="GA920" s="70"/>
      <c r="GB920" s="70"/>
      <c r="GC920" s="70"/>
      <c r="GD920" s="70"/>
      <c r="GE920" s="70"/>
      <c r="GF920" s="70"/>
      <c r="GG920" s="70"/>
      <c r="GH920" s="70"/>
      <c r="GI920" s="70"/>
      <c r="GJ920" s="70"/>
      <c r="GK920" s="70"/>
      <c r="GL920" s="70"/>
      <c r="GM920" s="70"/>
      <c r="GN920" s="70"/>
      <c r="GO920" s="70"/>
      <c r="GP920" s="70"/>
      <c r="GQ920" s="70"/>
      <c r="GR920" s="70"/>
      <c r="GS920" s="70"/>
      <c r="GT920" s="70"/>
      <c r="GU920" s="70"/>
      <c r="GV920" s="70"/>
      <c r="GW920" s="70"/>
      <c r="GX920" s="70"/>
      <c r="GY920" s="70"/>
      <c r="GZ920" s="70"/>
      <c r="HA920" s="70"/>
      <c r="HB920" s="70"/>
      <c r="HC920" s="70"/>
      <c r="HD920" s="70"/>
      <c r="HE920" s="70"/>
      <c r="HF920" s="70"/>
      <c r="HG920" s="70"/>
      <c r="HH920" s="70"/>
      <c r="HI920" s="70"/>
      <c r="HJ920" s="70"/>
      <c r="HK920" s="70"/>
      <c r="HL920" s="70"/>
      <c r="HM920" s="70"/>
      <c r="HN920" s="70"/>
      <c r="HO920" s="70"/>
      <c r="HP920" s="70"/>
      <c r="HQ920" s="70"/>
      <c r="HR920" s="70"/>
      <c r="HS920" s="70"/>
      <c r="HT920" s="70"/>
      <c r="HU920" s="70"/>
      <c r="HV920" s="70"/>
      <c r="HW920" s="70"/>
      <c r="HX920" s="70"/>
      <c r="HY920" s="70"/>
      <c r="HZ920" s="70"/>
      <c r="IA920" s="70"/>
      <c r="IB920" s="70"/>
      <c r="IC920" s="70"/>
      <c r="ID920" s="70"/>
      <c r="IE920" s="70"/>
      <c r="IF920" s="70"/>
      <c r="IG920" s="70"/>
      <c r="IH920" s="70"/>
      <c r="II920" s="70"/>
      <c r="IJ920" s="70"/>
      <c r="IK920" s="70"/>
      <c r="IL920" s="70"/>
      <c r="IM920" s="70"/>
      <c r="IN920" s="70"/>
      <c r="IO920" s="70"/>
      <c r="IP920" s="70"/>
      <c r="IQ920" s="70"/>
    </row>
    <row r="921" spans="18:251" ht="16.5" hidden="1" customHeight="1">
      <c r="R921" s="95" t="s">
        <v>450</v>
      </c>
      <c r="S921" s="95"/>
      <c r="T921" s="95"/>
      <c r="U921" s="70"/>
      <c r="V921" s="214"/>
      <c r="W921" s="70"/>
      <c r="X921" s="70"/>
      <c r="Y921" s="70"/>
      <c r="Z921" s="70"/>
      <c r="AA921" s="70"/>
      <c r="AB921" s="70"/>
      <c r="AC921" s="70"/>
      <c r="AD921" s="70"/>
      <c r="AE921" s="70"/>
      <c r="AF921" s="70"/>
      <c r="AG921" s="70"/>
      <c r="AH921" s="70"/>
      <c r="AI921" s="70"/>
      <c r="AJ921" s="70"/>
      <c r="AK921" s="70"/>
      <c r="AL921" s="70"/>
      <c r="AM921" s="70"/>
      <c r="AN921" s="70"/>
      <c r="AO921" s="70"/>
      <c r="AP921" s="70"/>
      <c r="AQ921" s="70"/>
      <c r="AR921" s="70"/>
      <c r="AS921" s="70"/>
      <c r="AT921" s="70"/>
      <c r="AU921" s="70"/>
      <c r="AV921" s="70"/>
      <c r="AW921" s="70"/>
      <c r="AX921" s="70"/>
      <c r="AY921" s="70"/>
      <c r="AZ921" s="70"/>
      <c r="BA921" s="70"/>
      <c r="BB921" s="70"/>
      <c r="BC921" s="70"/>
      <c r="BD921" s="70"/>
      <c r="BE921" s="70"/>
      <c r="BF921" s="70"/>
      <c r="BG921" s="70"/>
      <c r="BH921" s="70"/>
      <c r="BI921" s="70"/>
      <c r="BJ921" s="70"/>
      <c r="BK921" s="70"/>
      <c r="BL921" s="70"/>
      <c r="BM921" s="70"/>
      <c r="BN921" s="70"/>
      <c r="BO921" s="70"/>
      <c r="BP921" s="70"/>
      <c r="BQ921" s="70"/>
      <c r="BR921" s="70"/>
      <c r="BS921" s="70"/>
      <c r="BT921" s="70"/>
      <c r="BU921" s="70"/>
      <c r="BV921" s="70"/>
      <c r="BW921" s="70"/>
      <c r="BX921" s="70"/>
      <c r="BY921" s="70"/>
      <c r="BZ921" s="70"/>
      <c r="CA921" s="70"/>
      <c r="CB921" s="70"/>
      <c r="CC921" s="70"/>
      <c r="CD921" s="70"/>
      <c r="CE921" s="70"/>
      <c r="CF921" s="70"/>
      <c r="CG921" s="70"/>
      <c r="CH921" s="70"/>
      <c r="CI921" s="70"/>
      <c r="CJ921" s="70"/>
      <c r="CK921" s="70"/>
      <c r="CL921" s="70"/>
      <c r="CM921" s="70"/>
      <c r="CN921" s="70"/>
      <c r="CO921" s="70"/>
      <c r="CP921" s="70"/>
      <c r="CQ921" s="70"/>
      <c r="CR921" s="70"/>
      <c r="CS921" s="70"/>
      <c r="CT921" s="70"/>
      <c r="CU921" s="70"/>
      <c r="CV921" s="70"/>
      <c r="CW921" s="70"/>
      <c r="CX921" s="70"/>
      <c r="CY921" s="70"/>
      <c r="CZ921" s="70"/>
      <c r="DA921" s="70"/>
      <c r="DB921" s="70"/>
      <c r="DC921" s="70"/>
      <c r="DD921" s="70"/>
      <c r="DE921" s="70"/>
      <c r="DF921" s="70"/>
      <c r="DG921" s="70"/>
      <c r="DH921" s="70"/>
      <c r="DI921" s="70"/>
      <c r="DJ921" s="70"/>
      <c r="DK921" s="70"/>
      <c r="DL921" s="70"/>
      <c r="DM921" s="70"/>
      <c r="DN921" s="70"/>
      <c r="DO921" s="70"/>
      <c r="DP921" s="70"/>
      <c r="DQ921" s="70"/>
      <c r="DR921" s="70"/>
      <c r="DS921" s="70"/>
      <c r="DT921" s="70"/>
      <c r="DU921" s="70"/>
      <c r="DV921" s="70"/>
      <c r="DW921" s="70"/>
      <c r="DX921" s="70"/>
      <c r="DY921" s="70"/>
      <c r="DZ921" s="70"/>
      <c r="EA921" s="70"/>
      <c r="EB921" s="70"/>
      <c r="EC921" s="70"/>
      <c r="ED921" s="70"/>
      <c r="EE921" s="95" t="s">
        <v>450</v>
      </c>
      <c r="EF921" s="95"/>
      <c r="EG921" s="95"/>
      <c r="EH921" s="70"/>
      <c r="EI921" s="216"/>
      <c r="EJ921" s="70"/>
      <c r="EK921" s="70"/>
      <c r="EL921" s="70"/>
      <c r="EM921" s="70"/>
      <c r="EN921" s="70"/>
      <c r="EO921" s="70"/>
      <c r="EP921" s="70"/>
      <c r="EQ921" s="70"/>
      <c r="ER921" s="70"/>
      <c r="ES921" s="70"/>
      <c r="ET921" s="70"/>
      <c r="EU921" s="70"/>
      <c r="EV921" s="70"/>
      <c r="EW921" s="70"/>
      <c r="EX921" s="70"/>
      <c r="EY921" s="70"/>
      <c r="EZ921" s="70"/>
      <c r="FA921" s="70"/>
      <c r="FB921" s="70"/>
      <c r="FC921" s="70"/>
      <c r="FD921" s="70"/>
      <c r="FE921" s="70"/>
      <c r="FF921" s="70"/>
      <c r="FG921" s="70"/>
      <c r="FH921" s="70"/>
      <c r="FI921" s="70"/>
      <c r="FJ921" s="70"/>
      <c r="FK921" s="70"/>
      <c r="FL921" s="70"/>
      <c r="FM921" s="70"/>
      <c r="FN921" s="70"/>
      <c r="FO921" s="70"/>
      <c r="FP921" s="70"/>
      <c r="FQ921" s="70"/>
      <c r="FR921" s="70"/>
      <c r="FS921" s="70"/>
      <c r="FT921" s="70"/>
      <c r="FU921" s="70"/>
      <c r="FV921" s="70"/>
      <c r="FW921" s="70"/>
      <c r="FX921" s="70"/>
      <c r="FY921" s="70"/>
      <c r="FZ921" s="70"/>
      <c r="GA921" s="70"/>
      <c r="GB921" s="70"/>
      <c r="GC921" s="70"/>
      <c r="GD921" s="70"/>
      <c r="GE921" s="70"/>
      <c r="GF921" s="70"/>
      <c r="GG921" s="70"/>
      <c r="GH921" s="70"/>
      <c r="GI921" s="70"/>
      <c r="GJ921" s="70"/>
      <c r="GK921" s="70"/>
      <c r="GL921" s="70"/>
      <c r="GM921" s="70"/>
      <c r="GN921" s="70"/>
      <c r="GO921" s="70"/>
      <c r="GP921" s="70"/>
      <c r="GQ921" s="70"/>
      <c r="GR921" s="70"/>
      <c r="GS921" s="70"/>
      <c r="GT921" s="70"/>
      <c r="GU921" s="70"/>
      <c r="GV921" s="70"/>
      <c r="GW921" s="70"/>
      <c r="GX921" s="70"/>
      <c r="GY921" s="70"/>
      <c r="GZ921" s="70"/>
      <c r="HA921" s="70"/>
      <c r="HB921" s="70"/>
      <c r="HC921" s="70"/>
      <c r="HD921" s="70"/>
      <c r="HE921" s="70"/>
      <c r="HF921" s="70"/>
      <c r="HG921" s="70"/>
      <c r="HH921" s="70"/>
      <c r="HI921" s="70"/>
      <c r="HJ921" s="70"/>
      <c r="HK921" s="70"/>
      <c r="HL921" s="70"/>
      <c r="HM921" s="70"/>
      <c r="HN921" s="70"/>
      <c r="HO921" s="70"/>
      <c r="HP921" s="70"/>
      <c r="HQ921" s="70"/>
      <c r="HR921" s="70"/>
      <c r="HS921" s="70"/>
      <c r="HT921" s="70"/>
      <c r="HU921" s="70"/>
      <c r="HV921" s="70"/>
      <c r="HW921" s="70"/>
      <c r="HX921" s="70"/>
      <c r="HY921" s="70"/>
      <c r="HZ921" s="70"/>
      <c r="IA921" s="70"/>
      <c r="IB921" s="70"/>
      <c r="IC921" s="70"/>
      <c r="ID921" s="70"/>
      <c r="IE921" s="70"/>
      <c r="IF921" s="70"/>
      <c r="IG921" s="70"/>
      <c r="IH921" s="70"/>
      <c r="II921" s="70"/>
      <c r="IJ921" s="70"/>
      <c r="IK921" s="70"/>
      <c r="IL921" s="70"/>
      <c r="IM921" s="70"/>
      <c r="IN921" s="70"/>
      <c r="IO921" s="70"/>
      <c r="IP921" s="70"/>
      <c r="IQ921" s="70"/>
    </row>
    <row r="922" spans="18:251" ht="16.5" hidden="1" customHeight="1">
      <c r="R922" s="95" t="s">
        <v>450</v>
      </c>
      <c r="S922" s="95"/>
      <c r="T922" s="95"/>
      <c r="U922" s="70"/>
      <c r="V922" s="214"/>
      <c r="W922" s="70"/>
      <c r="X922" s="70"/>
      <c r="Y922" s="70"/>
      <c r="Z922" s="70"/>
      <c r="AA922" s="70"/>
      <c r="AB922" s="70"/>
      <c r="AC922" s="70"/>
      <c r="AD922" s="70"/>
      <c r="AE922" s="70"/>
      <c r="AF922" s="70"/>
      <c r="AG922" s="70"/>
      <c r="AH922" s="70"/>
      <c r="AI922" s="70"/>
      <c r="AJ922" s="70"/>
      <c r="AK922" s="70"/>
      <c r="AL922" s="70"/>
      <c r="AM922" s="70"/>
      <c r="AN922" s="70"/>
      <c r="AO922" s="70"/>
      <c r="AP922" s="70"/>
      <c r="AQ922" s="70"/>
      <c r="AR922" s="70"/>
      <c r="AS922" s="70"/>
      <c r="AT922" s="70"/>
      <c r="AU922" s="70"/>
      <c r="AV922" s="70"/>
      <c r="AW922" s="70"/>
      <c r="AX922" s="70"/>
      <c r="AY922" s="70"/>
      <c r="AZ922" s="70"/>
      <c r="BA922" s="70"/>
      <c r="BB922" s="70"/>
      <c r="BC922" s="70"/>
      <c r="BD922" s="70"/>
      <c r="BE922" s="70"/>
      <c r="BF922" s="70"/>
      <c r="BG922" s="70"/>
      <c r="BH922" s="70"/>
      <c r="BI922" s="70"/>
      <c r="BJ922" s="70"/>
      <c r="BK922" s="70"/>
      <c r="BL922" s="70"/>
      <c r="BM922" s="70"/>
      <c r="BN922" s="70"/>
      <c r="BO922" s="70"/>
      <c r="BP922" s="70"/>
      <c r="BQ922" s="70"/>
      <c r="BR922" s="70"/>
      <c r="BS922" s="70"/>
      <c r="BT922" s="70"/>
      <c r="BU922" s="70"/>
      <c r="BV922" s="70"/>
      <c r="BW922" s="70"/>
      <c r="BX922" s="70"/>
      <c r="BY922" s="70"/>
      <c r="BZ922" s="70"/>
      <c r="CA922" s="70"/>
      <c r="CB922" s="70"/>
      <c r="CC922" s="70"/>
      <c r="CD922" s="70"/>
      <c r="CE922" s="70"/>
      <c r="CF922" s="70"/>
      <c r="CG922" s="70"/>
      <c r="CH922" s="70"/>
      <c r="CI922" s="70"/>
      <c r="CJ922" s="70"/>
      <c r="CK922" s="70"/>
      <c r="CL922" s="70"/>
      <c r="CM922" s="70"/>
      <c r="CN922" s="70"/>
      <c r="CO922" s="70"/>
      <c r="CP922" s="70"/>
      <c r="CQ922" s="70"/>
      <c r="CR922" s="70"/>
      <c r="CS922" s="70"/>
      <c r="CT922" s="70"/>
      <c r="CU922" s="70"/>
      <c r="CV922" s="70"/>
      <c r="CW922" s="70"/>
      <c r="CX922" s="70"/>
      <c r="CY922" s="70"/>
      <c r="CZ922" s="70"/>
      <c r="DA922" s="70"/>
      <c r="DB922" s="70"/>
      <c r="DC922" s="70"/>
      <c r="DD922" s="70"/>
      <c r="DE922" s="70"/>
      <c r="DF922" s="70"/>
      <c r="DG922" s="70"/>
      <c r="DH922" s="70"/>
      <c r="DI922" s="70"/>
      <c r="DJ922" s="70"/>
      <c r="DK922" s="70"/>
      <c r="DL922" s="70"/>
      <c r="DM922" s="70"/>
      <c r="DN922" s="70"/>
      <c r="DO922" s="70"/>
      <c r="DP922" s="70"/>
      <c r="DQ922" s="70"/>
      <c r="DR922" s="70"/>
      <c r="DS922" s="70"/>
      <c r="DT922" s="70"/>
      <c r="DU922" s="70"/>
      <c r="DV922" s="70"/>
      <c r="DW922" s="70"/>
      <c r="DX922" s="70"/>
      <c r="DY922" s="70"/>
      <c r="DZ922" s="70"/>
      <c r="EA922" s="70"/>
      <c r="EB922" s="70"/>
      <c r="EC922" s="70"/>
      <c r="ED922" s="70"/>
      <c r="EE922" s="95" t="s">
        <v>450</v>
      </c>
      <c r="EF922" s="95"/>
      <c r="EG922" s="95"/>
      <c r="EH922" s="70"/>
      <c r="EI922" s="216"/>
      <c r="EJ922" s="70"/>
      <c r="EK922" s="70"/>
      <c r="EL922" s="70"/>
      <c r="EM922" s="70"/>
      <c r="EN922" s="70"/>
      <c r="EO922" s="70"/>
      <c r="EP922" s="70"/>
      <c r="EQ922" s="70"/>
      <c r="ER922" s="70"/>
      <c r="ES922" s="70"/>
      <c r="ET922" s="70"/>
      <c r="EU922" s="70"/>
      <c r="EV922" s="70"/>
      <c r="EW922" s="70"/>
      <c r="EX922" s="70"/>
      <c r="EY922" s="70"/>
      <c r="EZ922" s="70"/>
      <c r="FA922" s="70"/>
      <c r="FB922" s="70"/>
      <c r="FC922" s="70"/>
      <c r="FD922" s="70"/>
      <c r="FE922" s="70"/>
      <c r="FF922" s="70"/>
      <c r="FG922" s="70"/>
      <c r="FH922" s="70"/>
      <c r="FI922" s="70"/>
      <c r="FJ922" s="70"/>
      <c r="FK922" s="70"/>
      <c r="FL922" s="70"/>
      <c r="FM922" s="70"/>
      <c r="FN922" s="70"/>
      <c r="FO922" s="70"/>
      <c r="FP922" s="70"/>
      <c r="FQ922" s="70"/>
      <c r="FR922" s="70"/>
      <c r="FS922" s="70"/>
      <c r="FT922" s="70"/>
      <c r="FU922" s="70"/>
      <c r="FV922" s="70"/>
      <c r="FW922" s="70"/>
      <c r="FX922" s="70"/>
      <c r="FY922" s="70"/>
      <c r="FZ922" s="70"/>
      <c r="GA922" s="70"/>
      <c r="GB922" s="70"/>
      <c r="GC922" s="70"/>
      <c r="GD922" s="70"/>
      <c r="GE922" s="70"/>
      <c r="GF922" s="70"/>
      <c r="GG922" s="70"/>
      <c r="GH922" s="70"/>
      <c r="GI922" s="70"/>
      <c r="GJ922" s="70"/>
      <c r="GK922" s="70"/>
      <c r="GL922" s="70"/>
      <c r="GM922" s="70"/>
      <c r="GN922" s="70"/>
      <c r="GO922" s="70"/>
      <c r="GP922" s="70"/>
      <c r="GQ922" s="70"/>
      <c r="GR922" s="70"/>
      <c r="GS922" s="70"/>
      <c r="GT922" s="70"/>
      <c r="GU922" s="70"/>
      <c r="GV922" s="70"/>
      <c r="GW922" s="70"/>
      <c r="GX922" s="70"/>
      <c r="GY922" s="70"/>
      <c r="GZ922" s="70"/>
      <c r="HA922" s="70"/>
      <c r="HB922" s="70"/>
      <c r="HC922" s="70"/>
      <c r="HD922" s="70"/>
      <c r="HE922" s="70"/>
      <c r="HF922" s="70"/>
      <c r="HG922" s="70"/>
      <c r="HH922" s="70"/>
      <c r="HI922" s="70"/>
      <c r="HJ922" s="70"/>
      <c r="HK922" s="70"/>
      <c r="HL922" s="70"/>
      <c r="HM922" s="70"/>
      <c r="HN922" s="70"/>
      <c r="HO922" s="70"/>
      <c r="HP922" s="70"/>
      <c r="HQ922" s="70"/>
      <c r="HR922" s="70"/>
      <c r="HS922" s="70"/>
      <c r="HT922" s="70"/>
      <c r="HU922" s="70"/>
      <c r="HV922" s="70"/>
      <c r="HW922" s="70"/>
      <c r="HX922" s="70"/>
      <c r="HY922" s="70"/>
      <c r="HZ922" s="70"/>
      <c r="IA922" s="70"/>
      <c r="IB922" s="70"/>
      <c r="IC922" s="70"/>
      <c r="ID922" s="70"/>
      <c r="IE922" s="70"/>
      <c r="IF922" s="70"/>
      <c r="IG922" s="70"/>
      <c r="IH922" s="70"/>
      <c r="II922" s="70"/>
      <c r="IJ922" s="70"/>
      <c r="IK922" s="70"/>
      <c r="IL922" s="70"/>
      <c r="IM922" s="70"/>
      <c r="IN922" s="70"/>
      <c r="IO922" s="70"/>
      <c r="IP922" s="70"/>
      <c r="IQ922" s="70"/>
    </row>
    <row r="923" spans="18:251" ht="16.5" hidden="1" customHeight="1">
      <c r="R923" s="95" t="s">
        <v>450</v>
      </c>
      <c r="S923" s="95"/>
      <c r="T923" s="95"/>
      <c r="U923" s="70"/>
      <c r="V923" s="214"/>
      <c r="W923" s="70"/>
      <c r="X923" s="70"/>
      <c r="Y923" s="70"/>
      <c r="Z923" s="70"/>
      <c r="AA923" s="70"/>
      <c r="AB923" s="70"/>
      <c r="AC923" s="70"/>
      <c r="AD923" s="70"/>
      <c r="AE923" s="70"/>
      <c r="AF923" s="70"/>
      <c r="AG923" s="70"/>
      <c r="AH923" s="70"/>
      <c r="AI923" s="70"/>
      <c r="AJ923" s="70"/>
      <c r="AK923" s="70"/>
      <c r="AL923" s="70"/>
      <c r="AM923" s="70"/>
      <c r="AN923" s="70"/>
      <c r="AO923" s="70"/>
      <c r="AP923" s="70"/>
      <c r="AQ923" s="70"/>
      <c r="AR923" s="70"/>
      <c r="AS923" s="70"/>
      <c r="AT923" s="70"/>
      <c r="AU923" s="70"/>
      <c r="AV923" s="70"/>
      <c r="AW923" s="70"/>
      <c r="AX923" s="70"/>
      <c r="AY923" s="70"/>
      <c r="AZ923" s="70"/>
      <c r="BA923" s="70"/>
      <c r="BB923" s="70"/>
      <c r="BC923" s="70"/>
      <c r="BD923" s="70"/>
      <c r="BE923" s="70"/>
      <c r="BF923" s="70"/>
      <c r="BG923" s="70"/>
      <c r="BH923" s="70"/>
      <c r="BI923" s="70"/>
      <c r="BJ923" s="70"/>
      <c r="BK923" s="70"/>
      <c r="BL923" s="70"/>
      <c r="BM923" s="70"/>
      <c r="BN923" s="70"/>
      <c r="BO923" s="70"/>
      <c r="BP923" s="70"/>
      <c r="BQ923" s="70"/>
      <c r="BR923" s="70"/>
      <c r="BS923" s="70"/>
      <c r="BT923" s="70"/>
      <c r="BU923" s="70"/>
      <c r="BV923" s="70"/>
      <c r="BW923" s="70"/>
      <c r="BX923" s="70"/>
      <c r="BY923" s="70"/>
      <c r="BZ923" s="70"/>
      <c r="CA923" s="70"/>
      <c r="CB923" s="70"/>
      <c r="CC923" s="70"/>
      <c r="CD923" s="70"/>
      <c r="CE923" s="70"/>
      <c r="CF923" s="70"/>
      <c r="CG923" s="70"/>
      <c r="CH923" s="70"/>
      <c r="CI923" s="70"/>
      <c r="CJ923" s="70"/>
      <c r="CK923" s="70"/>
      <c r="CL923" s="70"/>
      <c r="CM923" s="70"/>
      <c r="CN923" s="70"/>
      <c r="CO923" s="70"/>
      <c r="CP923" s="70"/>
      <c r="CQ923" s="70"/>
      <c r="CR923" s="70"/>
      <c r="CS923" s="70"/>
      <c r="CT923" s="70"/>
      <c r="CU923" s="70"/>
      <c r="CV923" s="70"/>
      <c r="CW923" s="70"/>
      <c r="CX923" s="70"/>
      <c r="CY923" s="70"/>
      <c r="CZ923" s="70"/>
      <c r="DA923" s="70"/>
      <c r="DB923" s="70"/>
      <c r="DC923" s="70"/>
      <c r="DD923" s="70"/>
      <c r="DE923" s="70"/>
      <c r="DF923" s="70"/>
      <c r="DG923" s="70"/>
      <c r="DH923" s="70"/>
      <c r="DI923" s="70"/>
      <c r="DJ923" s="70"/>
      <c r="DK923" s="70"/>
      <c r="DL923" s="70"/>
      <c r="DM923" s="70"/>
      <c r="DN923" s="70"/>
      <c r="DO923" s="70"/>
      <c r="DP923" s="70"/>
      <c r="DQ923" s="70"/>
      <c r="DR923" s="70"/>
      <c r="DS923" s="70"/>
      <c r="DT923" s="70"/>
      <c r="DU923" s="70"/>
      <c r="DV923" s="70"/>
      <c r="DW923" s="70"/>
      <c r="DX923" s="70"/>
      <c r="DY923" s="70"/>
      <c r="DZ923" s="70"/>
      <c r="EA923" s="70"/>
      <c r="EB923" s="70"/>
      <c r="EC923" s="70"/>
      <c r="ED923" s="70"/>
      <c r="EE923" s="95" t="s">
        <v>450</v>
      </c>
      <c r="EF923" s="95"/>
      <c r="EG923" s="95"/>
      <c r="EH923" s="70"/>
      <c r="EI923" s="216"/>
      <c r="EJ923" s="70"/>
      <c r="EK923" s="70"/>
      <c r="EL923" s="70"/>
      <c r="EM923" s="70"/>
      <c r="EN923" s="70"/>
      <c r="EO923" s="70"/>
      <c r="EP923" s="70"/>
      <c r="EQ923" s="70"/>
      <c r="ER923" s="70"/>
      <c r="ES923" s="70"/>
      <c r="ET923" s="70"/>
      <c r="EU923" s="70"/>
      <c r="EV923" s="70"/>
      <c r="EW923" s="70"/>
      <c r="EX923" s="70"/>
      <c r="EY923" s="70"/>
      <c r="EZ923" s="70"/>
      <c r="FA923" s="70"/>
      <c r="FB923" s="70"/>
      <c r="FC923" s="70"/>
      <c r="FD923" s="70"/>
      <c r="FE923" s="70"/>
      <c r="FF923" s="70"/>
      <c r="FG923" s="70"/>
      <c r="FH923" s="70"/>
      <c r="FI923" s="70"/>
      <c r="FJ923" s="70"/>
      <c r="FK923" s="70"/>
      <c r="FL923" s="70"/>
      <c r="FM923" s="70"/>
      <c r="FN923" s="70"/>
      <c r="FO923" s="70"/>
      <c r="FP923" s="70"/>
      <c r="FQ923" s="70"/>
      <c r="FR923" s="70"/>
      <c r="FS923" s="70"/>
      <c r="FT923" s="70"/>
      <c r="FU923" s="70"/>
      <c r="FV923" s="70"/>
      <c r="FW923" s="70"/>
      <c r="FX923" s="70"/>
      <c r="FY923" s="70"/>
      <c r="FZ923" s="70"/>
      <c r="GA923" s="70"/>
      <c r="GB923" s="70"/>
      <c r="GC923" s="70"/>
      <c r="GD923" s="70"/>
      <c r="GE923" s="70"/>
      <c r="GF923" s="70"/>
      <c r="GG923" s="70"/>
      <c r="GH923" s="70"/>
      <c r="GI923" s="70"/>
      <c r="GJ923" s="70"/>
      <c r="GK923" s="70"/>
      <c r="GL923" s="70"/>
      <c r="GM923" s="70"/>
      <c r="GN923" s="70"/>
      <c r="GO923" s="70"/>
      <c r="GP923" s="70"/>
      <c r="GQ923" s="70"/>
      <c r="GR923" s="70"/>
      <c r="GS923" s="70"/>
      <c r="GT923" s="70"/>
      <c r="GU923" s="70"/>
      <c r="GV923" s="70"/>
      <c r="GW923" s="70"/>
      <c r="GX923" s="70"/>
      <c r="GY923" s="70"/>
      <c r="GZ923" s="70"/>
      <c r="HA923" s="70"/>
      <c r="HB923" s="70"/>
      <c r="HC923" s="70"/>
      <c r="HD923" s="70"/>
      <c r="HE923" s="70"/>
      <c r="HF923" s="70"/>
      <c r="HG923" s="70"/>
      <c r="HH923" s="70"/>
      <c r="HI923" s="70"/>
      <c r="HJ923" s="70"/>
      <c r="HK923" s="70"/>
      <c r="HL923" s="70"/>
      <c r="HM923" s="70"/>
      <c r="HN923" s="70"/>
      <c r="HO923" s="70"/>
      <c r="HP923" s="70"/>
      <c r="HQ923" s="70"/>
      <c r="HR923" s="70"/>
      <c r="HS923" s="70"/>
      <c r="HT923" s="70"/>
      <c r="HU923" s="70"/>
      <c r="HV923" s="70"/>
      <c r="HW923" s="70"/>
      <c r="HX923" s="70"/>
      <c r="HY923" s="70"/>
      <c r="HZ923" s="70"/>
      <c r="IA923" s="70"/>
      <c r="IB923" s="70"/>
      <c r="IC923" s="70"/>
      <c r="ID923" s="70"/>
      <c r="IE923" s="70"/>
      <c r="IF923" s="70"/>
      <c r="IG923" s="70"/>
      <c r="IH923" s="70"/>
      <c r="II923" s="70"/>
      <c r="IJ923" s="70"/>
      <c r="IK923" s="70"/>
      <c r="IL923" s="70"/>
      <c r="IM923" s="70"/>
      <c r="IN923" s="70"/>
      <c r="IO923" s="70"/>
      <c r="IP923" s="70"/>
      <c r="IQ923" s="70"/>
    </row>
    <row r="924" spans="18:251" ht="16.5" hidden="1" customHeight="1">
      <c r="R924" s="95" t="s">
        <v>450</v>
      </c>
      <c r="S924" s="95"/>
      <c r="T924" s="95"/>
      <c r="U924" s="70"/>
      <c r="V924" s="214"/>
      <c r="W924" s="70"/>
      <c r="X924" s="70"/>
      <c r="Y924" s="70"/>
      <c r="Z924" s="70"/>
      <c r="AA924" s="70"/>
      <c r="AB924" s="70"/>
      <c r="AC924" s="70"/>
      <c r="AD924" s="70"/>
      <c r="AE924" s="70"/>
      <c r="AF924" s="70"/>
      <c r="AG924" s="70"/>
      <c r="AH924" s="70"/>
      <c r="AI924" s="70"/>
      <c r="AJ924" s="70"/>
      <c r="AK924" s="70"/>
      <c r="AL924" s="70"/>
      <c r="AM924" s="70"/>
      <c r="AN924" s="70"/>
      <c r="AO924" s="70"/>
      <c r="AP924" s="70"/>
      <c r="AQ924" s="70"/>
      <c r="AR924" s="70"/>
      <c r="AS924" s="70"/>
      <c r="AT924" s="70"/>
      <c r="AU924" s="70"/>
      <c r="AV924" s="70"/>
      <c r="AW924" s="70"/>
      <c r="AX924" s="70"/>
      <c r="AY924" s="70"/>
      <c r="AZ924" s="70"/>
      <c r="BA924" s="70"/>
      <c r="BB924" s="70"/>
      <c r="BC924" s="70"/>
      <c r="BD924" s="70"/>
      <c r="BE924" s="70"/>
      <c r="BF924" s="70"/>
      <c r="BG924" s="70"/>
      <c r="BH924" s="70"/>
      <c r="BI924" s="70"/>
      <c r="BJ924" s="70"/>
      <c r="BK924" s="70"/>
      <c r="BL924" s="70"/>
      <c r="BM924" s="70"/>
      <c r="BN924" s="70"/>
      <c r="BO924" s="70"/>
      <c r="BP924" s="70"/>
      <c r="BQ924" s="70"/>
      <c r="BR924" s="70"/>
      <c r="BS924" s="70"/>
      <c r="BT924" s="70"/>
      <c r="BU924" s="70"/>
      <c r="BV924" s="70"/>
      <c r="BW924" s="70"/>
      <c r="BX924" s="70"/>
      <c r="BY924" s="70"/>
      <c r="BZ924" s="70"/>
      <c r="CA924" s="70"/>
      <c r="CB924" s="70"/>
      <c r="CC924" s="70"/>
      <c r="CD924" s="70"/>
      <c r="CE924" s="70"/>
      <c r="CF924" s="70"/>
      <c r="CG924" s="70"/>
      <c r="CH924" s="70"/>
      <c r="CI924" s="70"/>
      <c r="CJ924" s="70"/>
      <c r="CK924" s="70"/>
      <c r="CL924" s="70"/>
      <c r="CM924" s="70"/>
      <c r="CN924" s="70"/>
      <c r="CO924" s="70"/>
      <c r="CP924" s="70"/>
      <c r="CQ924" s="70"/>
      <c r="CR924" s="70"/>
      <c r="CS924" s="70"/>
      <c r="CT924" s="70"/>
      <c r="CU924" s="70"/>
      <c r="CV924" s="70"/>
      <c r="CW924" s="70"/>
      <c r="CX924" s="70"/>
      <c r="CY924" s="70"/>
      <c r="CZ924" s="70"/>
      <c r="DA924" s="70"/>
      <c r="DB924" s="70"/>
      <c r="DC924" s="70"/>
      <c r="DD924" s="70"/>
      <c r="DE924" s="70"/>
      <c r="DF924" s="70"/>
      <c r="DG924" s="70"/>
      <c r="DH924" s="70"/>
      <c r="DI924" s="70"/>
      <c r="DJ924" s="70"/>
      <c r="DK924" s="70"/>
      <c r="DL924" s="70"/>
      <c r="DM924" s="70"/>
      <c r="DN924" s="70"/>
      <c r="DO924" s="70"/>
      <c r="DP924" s="70"/>
      <c r="DQ924" s="70"/>
      <c r="DR924" s="70"/>
      <c r="DS924" s="70"/>
      <c r="DT924" s="70"/>
      <c r="DU924" s="70"/>
      <c r="DV924" s="70"/>
      <c r="DW924" s="70"/>
      <c r="DX924" s="70"/>
      <c r="DY924" s="70"/>
      <c r="DZ924" s="70"/>
      <c r="EA924" s="70"/>
      <c r="EB924" s="70"/>
      <c r="EC924" s="70"/>
      <c r="ED924" s="70"/>
      <c r="EE924" s="95" t="s">
        <v>450</v>
      </c>
      <c r="EF924" s="95"/>
      <c r="EG924" s="95"/>
      <c r="EH924" s="70"/>
      <c r="EI924" s="216"/>
      <c r="EJ924" s="70"/>
      <c r="EK924" s="70"/>
      <c r="EL924" s="70"/>
      <c r="EM924" s="70"/>
      <c r="EN924" s="70"/>
      <c r="EO924" s="70"/>
      <c r="EP924" s="70"/>
      <c r="EQ924" s="70"/>
      <c r="ER924" s="70"/>
      <c r="ES924" s="70"/>
      <c r="ET924" s="70"/>
      <c r="EU924" s="70"/>
      <c r="EV924" s="70"/>
      <c r="EW924" s="70"/>
      <c r="EX924" s="70"/>
      <c r="EY924" s="70"/>
      <c r="EZ924" s="70"/>
      <c r="FA924" s="70"/>
      <c r="FB924" s="70"/>
      <c r="FC924" s="70"/>
      <c r="FD924" s="70"/>
      <c r="FE924" s="70"/>
      <c r="FF924" s="70"/>
      <c r="FG924" s="70"/>
      <c r="FH924" s="70"/>
      <c r="FI924" s="70"/>
      <c r="FJ924" s="70"/>
      <c r="FK924" s="70"/>
      <c r="FL924" s="70"/>
      <c r="FM924" s="70"/>
      <c r="FN924" s="70"/>
      <c r="FO924" s="70"/>
      <c r="FP924" s="70"/>
      <c r="FQ924" s="70"/>
      <c r="FR924" s="70"/>
      <c r="FS924" s="70"/>
      <c r="FT924" s="70"/>
      <c r="FU924" s="70"/>
      <c r="FV924" s="70"/>
      <c r="FW924" s="70"/>
      <c r="FX924" s="70"/>
      <c r="FY924" s="70"/>
      <c r="FZ924" s="70"/>
      <c r="GA924" s="70"/>
      <c r="GB924" s="70"/>
      <c r="GC924" s="70"/>
      <c r="GD924" s="70"/>
      <c r="GE924" s="70"/>
      <c r="GF924" s="70"/>
      <c r="GG924" s="70"/>
      <c r="GH924" s="70"/>
      <c r="GI924" s="70"/>
      <c r="GJ924" s="70"/>
      <c r="GK924" s="70"/>
      <c r="GL924" s="70"/>
      <c r="GM924" s="70"/>
      <c r="GN924" s="70"/>
      <c r="GO924" s="70"/>
      <c r="GP924" s="70"/>
      <c r="GQ924" s="70"/>
      <c r="GR924" s="70"/>
      <c r="GS924" s="70"/>
      <c r="GT924" s="70"/>
      <c r="GU924" s="70"/>
      <c r="GV924" s="70"/>
      <c r="GW924" s="70"/>
      <c r="GX924" s="70"/>
      <c r="GY924" s="70"/>
      <c r="GZ924" s="70"/>
      <c r="HA924" s="70"/>
      <c r="HB924" s="70"/>
      <c r="HC924" s="70"/>
      <c r="HD924" s="70"/>
      <c r="HE924" s="70"/>
      <c r="HF924" s="70"/>
      <c r="HG924" s="70"/>
      <c r="HH924" s="70"/>
      <c r="HI924" s="70"/>
      <c r="HJ924" s="70"/>
      <c r="HK924" s="70"/>
      <c r="HL924" s="70"/>
      <c r="HM924" s="70"/>
      <c r="HN924" s="70"/>
      <c r="HO924" s="70"/>
      <c r="HP924" s="70"/>
      <c r="HQ924" s="70"/>
      <c r="HR924" s="70"/>
      <c r="HS924" s="70"/>
      <c r="HT924" s="70"/>
      <c r="HU924" s="70"/>
      <c r="HV924" s="70"/>
      <c r="HW924" s="70"/>
      <c r="HX924" s="70"/>
      <c r="HY924" s="70"/>
      <c r="HZ924" s="70"/>
      <c r="IA924" s="70"/>
      <c r="IB924" s="70"/>
      <c r="IC924" s="70"/>
      <c r="ID924" s="70"/>
      <c r="IE924" s="70"/>
      <c r="IF924" s="70"/>
      <c r="IG924" s="70"/>
      <c r="IH924" s="70"/>
      <c r="II924" s="70"/>
      <c r="IJ924" s="70"/>
      <c r="IK924" s="70"/>
      <c r="IL924" s="70"/>
      <c r="IM924" s="70"/>
      <c r="IN924" s="70"/>
      <c r="IO924" s="70"/>
      <c r="IP924" s="70"/>
      <c r="IQ924" s="70"/>
    </row>
    <row r="925" spans="18:251" ht="16.5" hidden="1" customHeight="1">
      <c r="R925" s="95" t="s">
        <v>450</v>
      </c>
      <c r="S925" s="95"/>
      <c r="T925" s="95"/>
      <c r="U925" s="70"/>
      <c r="V925" s="214"/>
      <c r="W925" s="70"/>
      <c r="X925" s="70"/>
      <c r="Y925" s="70"/>
      <c r="Z925" s="70"/>
      <c r="AA925" s="70"/>
      <c r="AB925" s="70"/>
      <c r="AC925" s="70"/>
      <c r="AD925" s="70"/>
      <c r="AE925" s="70"/>
      <c r="AF925" s="70"/>
      <c r="AG925" s="70"/>
      <c r="AH925" s="70"/>
      <c r="AI925" s="70"/>
      <c r="AJ925" s="70"/>
      <c r="AK925" s="70"/>
      <c r="AL925" s="70"/>
      <c r="AM925" s="70"/>
      <c r="AN925" s="70"/>
      <c r="AO925" s="70"/>
      <c r="AP925" s="70"/>
      <c r="AQ925" s="70"/>
      <c r="AR925" s="70"/>
      <c r="AS925" s="70"/>
      <c r="AT925" s="70"/>
      <c r="AU925" s="70"/>
      <c r="AV925" s="70"/>
      <c r="AW925" s="70"/>
      <c r="AX925" s="70"/>
      <c r="AY925" s="70"/>
      <c r="AZ925" s="70"/>
      <c r="BA925" s="70"/>
      <c r="BB925" s="70"/>
      <c r="BC925" s="70"/>
      <c r="BD925" s="70"/>
      <c r="BE925" s="70"/>
      <c r="BF925" s="70"/>
      <c r="BG925" s="70"/>
      <c r="BH925" s="70"/>
      <c r="BI925" s="70"/>
      <c r="BJ925" s="70"/>
      <c r="BK925" s="70"/>
      <c r="BL925" s="70"/>
      <c r="BM925" s="70"/>
      <c r="BN925" s="70"/>
      <c r="BO925" s="70"/>
      <c r="BP925" s="70"/>
      <c r="BQ925" s="70"/>
      <c r="BR925" s="70"/>
      <c r="BS925" s="70"/>
      <c r="BT925" s="70"/>
      <c r="BU925" s="70"/>
      <c r="BV925" s="70"/>
      <c r="BW925" s="70"/>
      <c r="BX925" s="70"/>
      <c r="BY925" s="70"/>
      <c r="BZ925" s="70"/>
      <c r="CA925" s="70"/>
      <c r="CB925" s="70"/>
      <c r="CC925" s="70"/>
      <c r="CD925" s="70"/>
      <c r="CE925" s="70"/>
      <c r="CF925" s="70"/>
      <c r="CG925" s="70"/>
      <c r="CH925" s="70"/>
      <c r="CI925" s="70"/>
      <c r="CJ925" s="70"/>
      <c r="CK925" s="70"/>
      <c r="CL925" s="70"/>
      <c r="CM925" s="70"/>
      <c r="CN925" s="70"/>
      <c r="CO925" s="70"/>
      <c r="CP925" s="70"/>
      <c r="CQ925" s="70"/>
      <c r="CR925" s="70"/>
      <c r="CS925" s="70"/>
      <c r="CT925" s="70"/>
      <c r="CU925" s="70"/>
      <c r="CV925" s="70"/>
      <c r="CW925" s="70"/>
      <c r="CX925" s="70"/>
      <c r="CY925" s="70"/>
      <c r="CZ925" s="70"/>
      <c r="DA925" s="70"/>
      <c r="DB925" s="70"/>
      <c r="DC925" s="70"/>
      <c r="DD925" s="70"/>
      <c r="DE925" s="70"/>
      <c r="DF925" s="70"/>
      <c r="DG925" s="70"/>
      <c r="DH925" s="70"/>
      <c r="DI925" s="70"/>
      <c r="DJ925" s="70"/>
      <c r="DK925" s="70"/>
      <c r="DL925" s="70"/>
      <c r="DM925" s="70"/>
      <c r="DN925" s="70"/>
      <c r="DO925" s="70"/>
      <c r="DP925" s="70"/>
      <c r="DQ925" s="70"/>
      <c r="DR925" s="70"/>
      <c r="DS925" s="70"/>
      <c r="DT925" s="70"/>
      <c r="DU925" s="70"/>
      <c r="DV925" s="70"/>
      <c r="DW925" s="70"/>
      <c r="DX925" s="70"/>
      <c r="DY925" s="70"/>
      <c r="DZ925" s="70"/>
      <c r="EA925" s="70"/>
      <c r="EB925" s="70"/>
      <c r="EC925" s="70"/>
      <c r="ED925" s="70"/>
      <c r="EE925" s="95" t="s">
        <v>450</v>
      </c>
      <c r="EF925" s="95"/>
      <c r="EG925" s="95"/>
      <c r="EH925" s="70"/>
      <c r="EI925" s="216"/>
      <c r="EJ925" s="70"/>
      <c r="EK925" s="70"/>
      <c r="EL925" s="70"/>
      <c r="EM925" s="70"/>
      <c r="EN925" s="70"/>
      <c r="EO925" s="70"/>
      <c r="EP925" s="70"/>
      <c r="EQ925" s="70"/>
      <c r="ER925" s="70"/>
      <c r="ES925" s="70"/>
      <c r="ET925" s="70"/>
      <c r="EU925" s="70"/>
      <c r="EV925" s="70"/>
      <c r="EW925" s="70"/>
      <c r="EX925" s="70"/>
      <c r="EY925" s="70"/>
      <c r="EZ925" s="70"/>
      <c r="FA925" s="70"/>
      <c r="FB925" s="70"/>
      <c r="FC925" s="70"/>
      <c r="FD925" s="70"/>
      <c r="FE925" s="70"/>
      <c r="FF925" s="70"/>
      <c r="FG925" s="70"/>
      <c r="FH925" s="70"/>
      <c r="FI925" s="70"/>
      <c r="FJ925" s="70"/>
      <c r="FK925" s="70"/>
      <c r="FL925" s="70"/>
      <c r="FM925" s="70"/>
      <c r="FN925" s="70"/>
      <c r="FO925" s="70"/>
      <c r="FP925" s="70"/>
      <c r="FQ925" s="70"/>
      <c r="FR925" s="70"/>
      <c r="FS925" s="70"/>
      <c r="FT925" s="70"/>
      <c r="FU925" s="70"/>
      <c r="FV925" s="70"/>
      <c r="FW925" s="70"/>
      <c r="FX925" s="70"/>
      <c r="FY925" s="70"/>
      <c r="FZ925" s="70"/>
      <c r="GA925" s="70"/>
      <c r="GB925" s="70"/>
      <c r="GC925" s="70"/>
      <c r="GD925" s="70"/>
      <c r="GE925" s="70"/>
      <c r="GF925" s="70"/>
      <c r="GG925" s="70"/>
      <c r="GH925" s="70"/>
      <c r="GI925" s="70"/>
      <c r="GJ925" s="70"/>
      <c r="GK925" s="70"/>
      <c r="GL925" s="70"/>
      <c r="GM925" s="70"/>
      <c r="GN925" s="70"/>
      <c r="GO925" s="70"/>
      <c r="GP925" s="70"/>
      <c r="GQ925" s="70"/>
      <c r="GR925" s="70"/>
      <c r="GS925" s="70"/>
      <c r="GT925" s="70"/>
      <c r="GU925" s="70"/>
      <c r="GV925" s="70"/>
      <c r="GW925" s="70"/>
      <c r="GX925" s="70"/>
      <c r="GY925" s="70"/>
      <c r="GZ925" s="70"/>
      <c r="HA925" s="70"/>
      <c r="HB925" s="70"/>
      <c r="HC925" s="70"/>
      <c r="HD925" s="70"/>
      <c r="HE925" s="70"/>
      <c r="HF925" s="70"/>
      <c r="HG925" s="70"/>
      <c r="HH925" s="70"/>
      <c r="HI925" s="70"/>
      <c r="HJ925" s="70"/>
      <c r="HK925" s="70"/>
      <c r="HL925" s="70"/>
      <c r="HM925" s="70"/>
      <c r="HN925" s="70"/>
      <c r="HO925" s="70"/>
      <c r="HP925" s="70"/>
      <c r="HQ925" s="70"/>
      <c r="HR925" s="70"/>
      <c r="HS925" s="70"/>
      <c r="HT925" s="70"/>
      <c r="HU925" s="70"/>
      <c r="HV925" s="70"/>
      <c r="HW925" s="70"/>
      <c r="HX925" s="70"/>
      <c r="HY925" s="70"/>
      <c r="HZ925" s="70"/>
      <c r="IA925" s="70"/>
      <c r="IB925" s="70"/>
      <c r="IC925" s="70"/>
      <c r="ID925" s="70"/>
      <c r="IE925" s="70"/>
      <c r="IF925" s="70"/>
      <c r="IG925" s="70"/>
      <c r="IH925" s="70"/>
      <c r="II925" s="70"/>
      <c r="IJ925" s="70"/>
      <c r="IK925" s="70"/>
      <c r="IL925" s="70"/>
      <c r="IM925" s="70"/>
      <c r="IN925" s="70"/>
      <c r="IO925" s="70"/>
      <c r="IP925" s="70"/>
      <c r="IQ925" s="70"/>
    </row>
    <row r="926" spans="18:251" ht="16.5" hidden="1" customHeight="1">
      <c r="R926" s="95" t="s">
        <v>450</v>
      </c>
      <c r="S926" s="95"/>
      <c r="T926" s="95"/>
      <c r="U926" s="70"/>
      <c r="V926" s="214"/>
      <c r="W926" s="70"/>
      <c r="X926" s="70"/>
      <c r="Y926" s="70"/>
      <c r="Z926" s="70"/>
      <c r="AA926" s="70"/>
      <c r="AB926" s="70"/>
      <c r="AC926" s="70"/>
      <c r="AD926" s="70"/>
      <c r="AE926" s="70"/>
      <c r="AF926" s="70"/>
      <c r="AG926" s="70"/>
      <c r="AH926" s="70"/>
      <c r="AI926" s="70"/>
      <c r="AJ926" s="70"/>
      <c r="AK926" s="70"/>
      <c r="AL926" s="70"/>
      <c r="AM926" s="70"/>
      <c r="AN926" s="70"/>
      <c r="AO926" s="70"/>
      <c r="AP926" s="70"/>
      <c r="AQ926" s="70"/>
      <c r="AR926" s="70"/>
      <c r="AS926" s="70"/>
      <c r="AT926" s="70"/>
      <c r="AU926" s="70"/>
      <c r="AV926" s="70"/>
      <c r="AW926" s="70"/>
      <c r="AX926" s="70"/>
      <c r="AY926" s="70"/>
      <c r="AZ926" s="70"/>
      <c r="BA926" s="70"/>
      <c r="BB926" s="70"/>
      <c r="BC926" s="70"/>
      <c r="BD926" s="70"/>
      <c r="BE926" s="70"/>
      <c r="BF926" s="70"/>
      <c r="BG926" s="70"/>
      <c r="BH926" s="70"/>
      <c r="BI926" s="70"/>
      <c r="BJ926" s="70"/>
      <c r="BK926" s="70"/>
      <c r="BL926" s="70"/>
      <c r="BM926" s="70"/>
      <c r="BN926" s="70"/>
      <c r="BO926" s="70"/>
      <c r="BP926" s="70"/>
      <c r="BQ926" s="70"/>
      <c r="BR926" s="70"/>
      <c r="BS926" s="70"/>
      <c r="BT926" s="70"/>
      <c r="BU926" s="70"/>
      <c r="BV926" s="70"/>
      <c r="BW926" s="70"/>
      <c r="BX926" s="70"/>
      <c r="BY926" s="70"/>
      <c r="BZ926" s="70"/>
      <c r="CA926" s="70"/>
      <c r="CB926" s="70"/>
      <c r="CC926" s="70"/>
      <c r="CD926" s="70"/>
      <c r="CE926" s="70"/>
      <c r="CF926" s="70"/>
      <c r="CG926" s="70"/>
      <c r="CH926" s="70"/>
      <c r="CI926" s="70"/>
      <c r="CJ926" s="70"/>
      <c r="CK926" s="70"/>
      <c r="CL926" s="70"/>
      <c r="CM926" s="70"/>
      <c r="CN926" s="70"/>
      <c r="CO926" s="70"/>
      <c r="CP926" s="70"/>
      <c r="CQ926" s="70"/>
      <c r="CR926" s="70"/>
      <c r="CS926" s="70"/>
      <c r="CT926" s="70"/>
      <c r="CU926" s="70"/>
      <c r="CV926" s="70"/>
      <c r="CW926" s="70"/>
      <c r="CX926" s="70"/>
      <c r="CY926" s="70"/>
      <c r="CZ926" s="70"/>
      <c r="DA926" s="70"/>
      <c r="DB926" s="70"/>
      <c r="DC926" s="70"/>
      <c r="DD926" s="70"/>
      <c r="DE926" s="70"/>
      <c r="DF926" s="70"/>
      <c r="DG926" s="70"/>
      <c r="DH926" s="70"/>
      <c r="DI926" s="70"/>
      <c r="DJ926" s="70"/>
      <c r="DK926" s="70"/>
      <c r="DL926" s="70"/>
      <c r="DM926" s="70"/>
      <c r="DN926" s="70"/>
      <c r="DO926" s="70"/>
      <c r="DP926" s="70"/>
      <c r="DQ926" s="70"/>
      <c r="DR926" s="70"/>
      <c r="DS926" s="70"/>
      <c r="DT926" s="70"/>
      <c r="DU926" s="70"/>
      <c r="DV926" s="70"/>
      <c r="DW926" s="70"/>
      <c r="DX926" s="70"/>
      <c r="DY926" s="70"/>
      <c r="DZ926" s="70"/>
      <c r="EA926" s="70"/>
      <c r="EB926" s="70"/>
      <c r="EC926" s="70"/>
      <c r="ED926" s="70"/>
      <c r="EE926" s="95" t="s">
        <v>450</v>
      </c>
      <c r="EF926" s="95"/>
      <c r="EG926" s="95"/>
      <c r="EH926" s="70"/>
      <c r="EI926" s="216"/>
      <c r="EJ926" s="70"/>
      <c r="EK926" s="70"/>
      <c r="EL926" s="70"/>
      <c r="EM926" s="70"/>
      <c r="EN926" s="70"/>
      <c r="EO926" s="70"/>
      <c r="EP926" s="70"/>
      <c r="EQ926" s="70"/>
      <c r="ER926" s="70"/>
      <c r="ES926" s="70"/>
      <c r="ET926" s="70"/>
      <c r="EU926" s="70"/>
      <c r="EV926" s="70"/>
      <c r="EW926" s="70"/>
      <c r="EX926" s="70"/>
      <c r="EY926" s="70"/>
      <c r="EZ926" s="70"/>
      <c r="FA926" s="70"/>
      <c r="FB926" s="70"/>
      <c r="FC926" s="70"/>
      <c r="FD926" s="70"/>
      <c r="FE926" s="70"/>
      <c r="FF926" s="70"/>
      <c r="FG926" s="70"/>
      <c r="FH926" s="70"/>
      <c r="FI926" s="70"/>
      <c r="FJ926" s="70"/>
      <c r="FK926" s="70"/>
      <c r="FL926" s="70"/>
      <c r="FM926" s="70"/>
      <c r="FN926" s="70"/>
      <c r="FO926" s="70"/>
      <c r="FP926" s="70"/>
      <c r="FQ926" s="70"/>
      <c r="FR926" s="70"/>
      <c r="FS926" s="70"/>
      <c r="FT926" s="70"/>
      <c r="FU926" s="70"/>
      <c r="FV926" s="70"/>
      <c r="FW926" s="70"/>
      <c r="FX926" s="70"/>
      <c r="FY926" s="70"/>
      <c r="FZ926" s="70"/>
      <c r="GA926" s="70"/>
      <c r="GB926" s="70"/>
      <c r="GC926" s="70"/>
      <c r="GD926" s="70"/>
      <c r="GE926" s="70"/>
      <c r="GF926" s="70"/>
      <c r="GG926" s="70"/>
      <c r="GH926" s="70"/>
      <c r="GI926" s="70"/>
      <c r="GJ926" s="70"/>
      <c r="GK926" s="70"/>
      <c r="GL926" s="70"/>
      <c r="GM926" s="70"/>
      <c r="GN926" s="70"/>
      <c r="GO926" s="70"/>
      <c r="GP926" s="70"/>
      <c r="GQ926" s="70"/>
      <c r="GR926" s="70"/>
      <c r="GS926" s="70"/>
      <c r="GT926" s="70"/>
      <c r="GU926" s="70"/>
      <c r="GV926" s="70"/>
      <c r="GW926" s="70"/>
      <c r="GX926" s="70"/>
      <c r="GY926" s="70"/>
      <c r="GZ926" s="70"/>
      <c r="HA926" s="70"/>
      <c r="HB926" s="70"/>
      <c r="HC926" s="70"/>
      <c r="HD926" s="70"/>
      <c r="HE926" s="70"/>
      <c r="HF926" s="70"/>
      <c r="HG926" s="70"/>
      <c r="HH926" s="70"/>
      <c r="HI926" s="70"/>
      <c r="HJ926" s="70"/>
      <c r="HK926" s="70"/>
      <c r="HL926" s="70"/>
      <c r="HM926" s="70"/>
      <c r="HN926" s="70"/>
      <c r="HO926" s="70"/>
      <c r="HP926" s="70"/>
      <c r="HQ926" s="70"/>
      <c r="HR926" s="70"/>
      <c r="HS926" s="70"/>
      <c r="HT926" s="70"/>
      <c r="HU926" s="70"/>
      <c r="HV926" s="70"/>
      <c r="HW926" s="70"/>
      <c r="HX926" s="70"/>
      <c r="HY926" s="70"/>
      <c r="HZ926" s="70"/>
      <c r="IA926" s="70"/>
      <c r="IB926" s="70"/>
      <c r="IC926" s="70"/>
      <c r="ID926" s="70"/>
      <c r="IE926" s="70"/>
      <c r="IF926" s="70"/>
      <c r="IG926" s="70"/>
      <c r="IH926" s="70"/>
      <c r="II926" s="70"/>
      <c r="IJ926" s="70"/>
      <c r="IK926" s="70"/>
      <c r="IL926" s="70"/>
      <c r="IM926" s="70"/>
      <c r="IN926" s="70"/>
      <c r="IO926" s="70"/>
      <c r="IP926" s="70"/>
      <c r="IQ926" s="70"/>
    </row>
    <row r="927" spans="18:251" ht="16.5" hidden="1" customHeight="1">
      <c r="R927" s="95" t="s">
        <v>450</v>
      </c>
      <c r="S927" s="95"/>
      <c r="T927" s="95"/>
      <c r="U927" s="70"/>
      <c r="V927" s="214"/>
      <c r="W927" s="70"/>
      <c r="X927" s="70"/>
      <c r="Y927" s="70"/>
      <c r="Z927" s="70"/>
      <c r="AA927" s="70"/>
      <c r="AB927" s="70"/>
      <c r="AC927" s="70"/>
      <c r="AD927" s="70"/>
      <c r="AE927" s="70"/>
      <c r="AF927" s="70"/>
      <c r="AG927" s="70"/>
      <c r="AH927" s="70"/>
      <c r="AI927" s="70"/>
      <c r="AJ927" s="70"/>
      <c r="AK927" s="70"/>
      <c r="AL927" s="70"/>
      <c r="AM927" s="70"/>
      <c r="AN927" s="70"/>
      <c r="AO927" s="70"/>
      <c r="AP927" s="70"/>
      <c r="AQ927" s="70"/>
      <c r="AR927" s="70"/>
      <c r="AS927" s="70"/>
      <c r="AT927" s="70"/>
      <c r="AU927" s="70"/>
      <c r="AV927" s="70"/>
      <c r="AW927" s="70"/>
      <c r="AX927" s="70"/>
      <c r="AY927" s="70"/>
      <c r="AZ927" s="70"/>
      <c r="BA927" s="70"/>
      <c r="BB927" s="70"/>
      <c r="BC927" s="70"/>
      <c r="BD927" s="70"/>
      <c r="BE927" s="70"/>
      <c r="BF927" s="70"/>
      <c r="BG927" s="70"/>
      <c r="BH927" s="70"/>
      <c r="BI927" s="70"/>
      <c r="BJ927" s="70"/>
      <c r="BK927" s="70"/>
      <c r="BL927" s="70"/>
      <c r="BM927" s="70"/>
      <c r="BN927" s="70"/>
      <c r="BO927" s="70"/>
      <c r="BP927" s="70"/>
      <c r="BQ927" s="70"/>
      <c r="BR927" s="70"/>
      <c r="BS927" s="70"/>
      <c r="BT927" s="70"/>
      <c r="BU927" s="70"/>
      <c r="BV927" s="70"/>
      <c r="BW927" s="70"/>
      <c r="BX927" s="70"/>
      <c r="BY927" s="70"/>
      <c r="BZ927" s="70"/>
      <c r="CA927" s="70"/>
      <c r="CB927" s="70"/>
      <c r="CC927" s="70"/>
      <c r="CD927" s="70"/>
      <c r="CE927" s="70"/>
      <c r="CF927" s="70"/>
      <c r="CG927" s="70"/>
      <c r="CH927" s="70"/>
      <c r="CI927" s="70"/>
      <c r="CJ927" s="70"/>
      <c r="CK927" s="70"/>
      <c r="CL927" s="70"/>
      <c r="CM927" s="70"/>
      <c r="CN927" s="70"/>
      <c r="CO927" s="70"/>
      <c r="CP927" s="70"/>
      <c r="CQ927" s="70"/>
      <c r="CR927" s="70"/>
      <c r="CS927" s="70"/>
      <c r="CT927" s="70"/>
      <c r="CU927" s="70"/>
      <c r="CV927" s="70"/>
      <c r="CW927" s="70"/>
      <c r="CX927" s="70"/>
      <c r="CY927" s="70"/>
      <c r="CZ927" s="70"/>
      <c r="DA927" s="70"/>
      <c r="DB927" s="70"/>
      <c r="DC927" s="70"/>
      <c r="DD927" s="70"/>
      <c r="DE927" s="70"/>
      <c r="DF927" s="70"/>
      <c r="DG927" s="70"/>
      <c r="DH927" s="70"/>
      <c r="DI927" s="70"/>
      <c r="DJ927" s="70"/>
      <c r="DK927" s="70"/>
      <c r="DL927" s="70"/>
      <c r="DM927" s="70"/>
      <c r="DN927" s="70"/>
      <c r="DO927" s="70"/>
      <c r="DP927" s="70"/>
      <c r="DQ927" s="70"/>
      <c r="DR927" s="70"/>
      <c r="DS927" s="70"/>
      <c r="DT927" s="70"/>
      <c r="DU927" s="70"/>
      <c r="DV927" s="70"/>
      <c r="DW927" s="70"/>
      <c r="DX927" s="70"/>
      <c r="DY927" s="70"/>
      <c r="DZ927" s="70"/>
      <c r="EA927" s="70"/>
      <c r="EB927" s="70"/>
      <c r="EC927" s="70"/>
      <c r="ED927" s="70"/>
      <c r="EE927" s="95" t="s">
        <v>450</v>
      </c>
      <c r="EF927" s="95"/>
      <c r="EG927" s="95"/>
      <c r="EH927" s="70"/>
      <c r="EI927" s="216"/>
      <c r="EJ927" s="70"/>
      <c r="EK927" s="70"/>
      <c r="EL927" s="70"/>
      <c r="EM927" s="70"/>
      <c r="EN927" s="70"/>
      <c r="EO927" s="70"/>
      <c r="EP927" s="70"/>
      <c r="EQ927" s="70"/>
      <c r="ER927" s="70"/>
      <c r="ES927" s="70"/>
      <c r="ET927" s="70"/>
      <c r="EU927" s="70"/>
      <c r="EV927" s="70"/>
      <c r="EW927" s="70"/>
      <c r="EX927" s="70"/>
      <c r="EY927" s="70"/>
      <c r="EZ927" s="70"/>
      <c r="FA927" s="70"/>
      <c r="FB927" s="70"/>
      <c r="FC927" s="70"/>
      <c r="FD927" s="70"/>
      <c r="FE927" s="70"/>
      <c r="FF927" s="70"/>
      <c r="FG927" s="70"/>
      <c r="FH927" s="70"/>
      <c r="FI927" s="70"/>
      <c r="FJ927" s="70"/>
      <c r="FK927" s="70"/>
      <c r="FL927" s="70"/>
      <c r="FM927" s="70"/>
      <c r="FN927" s="70"/>
      <c r="FO927" s="70"/>
      <c r="FP927" s="70"/>
      <c r="FQ927" s="70"/>
      <c r="FR927" s="70"/>
      <c r="FS927" s="70"/>
      <c r="FT927" s="70"/>
      <c r="FU927" s="70"/>
      <c r="FV927" s="70"/>
      <c r="FW927" s="70"/>
      <c r="FX927" s="70"/>
      <c r="FY927" s="70"/>
      <c r="FZ927" s="70"/>
      <c r="GA927" s="70"/>
      <c r="GB927" s="70"/>
      <c r="GC927" s="70"/>
      <c r="GD927" s="70"/>
      <c r="GE927" s="70"/>
      <c r="GF927" s="70"/>
      <c r="GG927" s="70"/>
      <c r="GH927" s="70"/>
      <c r="GI927" s="70"/>
      <c r="GJ927" s="70"/>
      <c r="GK927" s="70"/>
      <c r="GL927" s="70"/>
      <c r="GM927" s="70"/>
      <c r="GN927" s="70"/>
      <c r="GO927" s="70"/>
      <c r="GP927" s="70"/>
      <c r="GQ927" s="70"/>
      <c r="GR927" s="70"/>
      <c r="GS927" s="70"/>
      <c r="GT927" s="70"/>
      <c r="GU927" s="70"/>
      <c r="GV927" s="70"/>
      <c r="GW927" s="70"/>
      <c r="GX927" s="70"/>
      <c r="GY927" s="70"/>
      <c r="GZ927" s="70"/>
      <c r="HA927" s="70"/>
      <c r="HB927" s="70"/>
      <c r="HC927" s="70"/>
      <c r="HD927" s="70"/>
      <c r="HE927" s="70"/>
      <c r="HF927" s="70"/>
      <c r="HG927" s="70"/>
      <c r="HH927" s="70"/>
      <c r="HI927" s="70"/>
      <c r="HJ927" s="70"/>
      <c r="HK927" s="70"/>
      <c r="HL927" s="70"/>
      <c r="HM927" s="70"/>
      <c r="HN927" s="70"/>
      <c r="HO927" s="70"/>
      <c r="HP927" s="70"/>
      <c r="HQ927" s="70"/>
      <c r="HR927" s="70"/>
      <c r="HS927" s="70"/>
      <c r="HT927" s="70"/>
      <c r="HU927" s="70"/>
      <c r="HV927" s="70"/>
      <c r="HW927" s="70"/>
      <c r="HX927" s="70"/>
      <c r="HY927" s="70"/>
      <c r="HZ927" s="70"/>
      <c r="IA927" s="70"/>
      <c r="IB927" s="70"/>
      <c r="IC927" s="70"/>
      <c r="ID927" s="70"/>
      <c r="IE927" s="70"/>
      <c r="IF927" s="70"/>
      <c r="IG927" s="70"/>
      <c r="IH927" s="70"/>
      <c r="II927" s="70"/>
      <c r="IJ927" s="70"/>
      <c r="IK927" s="70"/>
      <c r="IL927" s="70"/>
      <c r="IM927" s="70"/>
      <c r="IN927" s="70"/>
      <c r="IO927" s="70"/>
      <c r="IP927" s="70"/>
      <c r="IQ927" s="70"/>
    </row>
    <row r="928" spans="18:251" ht="16.5" hidden="1" customHeight="1">
      <c r="R928" s="95" t="s">
        <v>450</v>
      </c>
      <c r="S928" s="95"/>
      <c r="T928" s="95"/>
      <c r="U928" s="70"/>
      <c r="V928" s="214"/>
      <c r="W928" s="70"/>
      <c r="X928" s="70"/>
      <c r="Y928" s="70"/>
      <c r="Z928" s="70"/>
      <c r="AA928" s="70"/>
      <c r="AB928" s="70"/>
      <c r="AC928" s="70"/>
      <c r="AD928" s="70"/>
      <c r="AE928" s="70"/>
      <c r="AF928" s="70"/>
      <c r="AG928" s="70"/>
      <c r="AH928" s="70"/>
      <c r="AI928" s="70"/>
      <c r="AJ928" s="70"/>
      <c r="AK928" s="70"/>
      <c r="AL928" s="70"/>
      <c r="AM928" s="70"/>
      <c r="AN928" s="70"/>
      <c r="AO928" s="70"/>
      <c r="AP928" s="70"/>
      <c r="AQ928" s="70"/>
      <c r="AR928" s="70"/>
      <c r="AS928" s="70"/>
      <c r="AT928" s="70"/>
      <c r="AU928" s="70"/>
      <c r="AV928" s="70"/>
      <c r="AW928" s="70"/>
      <c r="AX928" s="70"/>
      <c r="AY928" s="70"/>
      <c r="AZ928" s="70"/>
      <c r="BA928" s="70"/>
      <c r="BB928" s="70"/>
      <c r="BC928" s="70"/>
      <c r="BD928" s="70"/>
      <c r="BE928" s="70"/>
      <c r="BF928" s="70"/>
      <c r="BG928" s="70"/>
      <c r="BH928" s="70"/>
      <c r="BI928" s="70"/>
      <c r="BJ928" s="70"/>
      <c r="BK928" s="70"/>
      <c r="BL928" s="70"/>
      <c r="BM928" s="70"/>
      <c r="BN928" s="70"/>
      <c r="BO928" s="70"/>
      <c r="BP928" s="70"/>
      <c r="BQ928" s="70"/>
      <c r="BR928" s="70"/>
      <c r="BS928" s="70"/>
      <c r="BT928" s="70"/>
      <c r="BU928" s="70"/>
      <c r="BV928" s="70"/>
      <c r="BW928" s="70"/>
      <c r="BX928" s="70"/>
      <c r="BY928" s="70"/>
      <c r="BZ928" s="70"/>
      <c r="CA928" s="70"/>
      <c r="CB928" s="70"/>
      <c r="CC928" s="70"/>
      <c r="CD928" s="70"/>
      <c r="CE928" s="70"/>
      <c r="CF928" s="70"/>
      <c r="CG928" s="70"/>
      <c r="CH928" s="70"/>
      <c r="CI928" s="70"/>
      <c r="CJ928" s="70"/>
      <c r="CK928" s="70"/>
      <c r="CL928" s="70"/>
      <c r="CM928" s="70"/>
      <c r="CN928" s="70"/>
      <c r="CO928" s="70"/>
      <c r="CP928" s="70"/>
      <c r="CQ928" s="70"/>
      <c r="CR928" s="70"/>
      <c r="CS928" s="70"/>
      <c r="CT928" s="70"/>
      <c r="CU928" s="70"/>
      <c r="CV928" s="70"/>
      <c r="CW928" s="70"/>
      <c r="CX928" s="70"/>
      <c r="CY928" s="70"/>
      <c r="CZ928" s="70"/>
      <c r="DA928" s="70"/>
      <c r="DB928" s="70"/>
      <c r="DC928" s="70"/>
      <c r="DD928" s="70"/>
      <c r="DE928" s="70"/>
      <c r="DF928" s="70"/>
      <c r="DG928" s="70"/>
      <c r="DH928" s="70"/>
      <c r="DI928" s="70"/>
      <c r="DJ928" s="70"/>
      <c r="DK928" s="70"/>
      <c r="DL928" s="70"/>
      <c r="DM928" s="70"/>
      <c r="DN928" s="70"/>
      <c r="DO928" s="70"/>
      <c r="DP928" s="70"/>
      <c r="DQ928" s="70"/>
      <c r="DR928" s="70"/>
      <c r="DS928" s="70"/>
      <c r="DT928" s="70"/>
      <c r="DU928" s="70"/>
      <c r="DV928" s="70"/>
      <c r="DW928" s="70"/>
      <c r="DX928" s="70"/>
      <c r="DY928" s="70"/>
      <c r="DZ928" s="70"/>
      <c r="EA928" s="70"/>
      <c r="EB928" s="70"/>
      <c r="EC928" s="70"/>
      <c r="ED928" s="70"/>
      <c r="EE928" s="95" t="s">
        <v>450</v>
      </c>
      <c r="EF928" s="95"/>
      <c r="EG928" s="95"/>
      <c r="EH928" s="70"/>
      <c r="EI928" s="216"/>
      <c r="EJ928" s="70"/>
      <c r="EK928" s="70"/>
      <c r="EL928" s="70"/>
      <c r="EM928" s="70"/>
      <c r="EN928" s="70"/>
      <c r="EO928" s="70"/>
      <c r="EP928" s="70"/>
      <c r="EQ928" s="70"/>
      <c r="ER928" s="70"/>
      <c r="ES928" s="70"/>
      <c r="ET928" s="70"/>
      <c r="EU928" s="70"/>
      <c r="EV928" s="70"/>
      <c r="EW928" s="70"/>
      <c r="EX928" s="70"/>
      <c r="EY928" s="70"/>
      <c r="EZ928" s="70"/>
      <c r="FA928" s="70"/>
      <c r="FB928" s="70"/>
      <c r="FC928" s="70"/>
      <c r="FD928" s="70"/>
      <c r="FE928" s="70"/>
      <c r="FF928" s="70"/>
      <c r="FG928" s="70"/>
      <c r="FH928" s="70"/>
      <c r="FI928" s="70"/>
      <c r="FJ928" s="70"/>
      <c r="FK928" s="70"/>
      <c r="FL928" s="70"/>
      <c r="FM928" s="70"/>
      <c r="FN928" s="70"/>
      <c r="FO928" s="70"/>
      <c r="FP928" s="70"/>
      <c r="FQ928" s="70"/>
      <c r="FR928" s="70"/>
      <c r="FS928" s="70"/>
      <c r="FT928" s="70"/>
      <c r="FU928" s="70"/>
      <c r="FV928" s="70"/>
      <c r="FW928" s="70"/>
      <c r="FX928" s="70"/>
      <c r="FY928" s="70"/>
      <c r="FZ928" s="70"/>
      <c r="GA928" s="70"/>
      <c r="GB928" s="70"/>
      <c r="GC928" s="70"/>
      <c r="GD928" s="70"/>
      <c r="GE928" s="70"/>
      <c r="GF928" s="70"/>
      <c r="GG928" s="70"/>
      <c r="GH928" s="70"/>
      <c r="GI928" s="70"/>
      <c r="GJ928" s="70"/>
      <c r="GK928" s="70"/>
      <c r="GL928" s="70"/>
      <c r="GM928" s="70"/>
      <c r="GN928" s="70"/>
      <c r="GO928" s="70"/>
      <c r="GP928" s="70"/>
      <c r="GQ928" s="70"/>
      <c r="GR928" s="70"/>
      <c r="GS928" s="70"/>
      <c r="GT928" s="70"/>
      <c r="GU928" s="70"/>
      <c r="GV928" s="70"/>
      <c r="GW928" s="70"/>
      <c r="GX928" s="70"/>
      <c r="GY928" s="70"/>
      <c r="GZ928" s="70"/>
      <c r="HA928" s="70"/>
      <c r="HB928" s="70"/>
      <c r="HC928" s="70"/>
      <c r="HD928" s="70"/>
      <c r="HE928" s="70"/>
      <c r="HF928" s="70"/>
      <c r="HG928" s="70"/>
      <c r="HH928" s="70"/>
      <c r="HI928" s="70"/>
      <c r="HJ928" s="70"/>
      <c r="HK928" s="70"/>
      <c r="HL928" s="70"/>
      <c r="HM928" s="70"/>
      <c r="HN928" s="70"/>
      <c r="HO928" s="70"/>
      <c r="HP928" s="70"/>
      <c r="HQ928" s="70"/>
      <c r="HR928" s="70"/>
      <c r="HS928" s="70"/>
      <c r="HT928" s="70"/>
      <c r="HU928" s="70"/>
      <c r="HV928" s="70"/>
      <c r="HW928" s="70"/>
      <c r="HX928" s="70"/>
      <c r="HY928" s="70"/>
      <c r="HZ928" s="70"/>
      <c r="IA928" s="70"/>
      <c r="IB928" s="70"/>
      <c r="IC928" s="70"/>
      <c r="ID928" s="70"/>
      <c r="IE928" s="70"/>
      <c r="IF928" s="70"/>
      <c r="IG928" s="70"/>
      <c r="IH928" s="70"/>
      <c r="II928" s="70"/>
      <c r="IJ928" s="70"/>
      <c r="IK928" s="70"/>
      <c r="IL928" s="70"/>
      <c r="IM928" s="70"/>
      <c r="IN928" s="70"/>
      <c r="IO928" s="70"/>
      <c r="IP928" s="70"/>
      <c r="IQ928" s="70"/>
    </row>
    <row r="929" spans="18:251" ht="16.5" hidden="1" customHeight="1">
      <c r="R929" s="95" t="s">
        <v>450</v>
      </c>
      <c r="S929" s="95"/>
      <c r="T929" s="95"/>
      <c r="U929" s="70"/>
      <c r="V929" s="214"/>
      <c r="W929" s="70"/>
      <c r="X929" s="70"/>
      <c r="Y929" s="70"/>
      <c r="Z929" s="70"/>
      <c r="AA929" s="70"/>
      <c r="AB929" s="70"/>
      <c r="AC929" s="70"/>
      <c r="AD929" s="70"/>
      <c r="AE929" s="70"/>
      <c r="AF929" s="70"/>
      <c r="AG929" s="70"/>
      <c r="AH929" s="70"/>
      <c r="AI929" s="70"/>
      <c r="AJ929" s="70"/>
      <c r="AK929" s="70"/>
      <c r="AL929" s="70"/>
      <c r="AM929" s="70"/>
      <c r="AN929" s="70"/>
      <c r="AO929" s="70"/>
      <c r="AP929" s="70"/>
      <c r="AQ929" s="70"/>
      <c r="AR929" s="70"/>
      <c r="AS929" s="70"/>
      <c r="AT929" s="70"/>
      <c r="AU929" s="70"/>
      <c r="AV929" s="70"/>
      <c r="AW929" s="70"/>
      <c r="AX929" s="70"/>
      <c r="AY929" s="70"/>
      <c r="AZ929" s="70"/>
      <c r="BA929" s="70"/>
      <c r="BB929" s="70"/>
      <c r="BC929" s="70"/>
      <c r="BD929" s="70"/>
      <c r="BE929" s="70"/>
      <c r="BF929" s="70"/>
      <c r="BG929" s="70"/>
      <c r="BH929" s="70"/>
      <c r="BI929" s="70"/>
      <c r="BJ929" s="70"/>
      <c r="BK929" s="70"/>
      <c r="BL929" s="70"/>
      <c r="BM929" s="70"/>
      <c r="BN929" s="70"/>
      <c r="BO929" s="70"/>
      <c r="BP929" s="70"/>
      <c r="BQ929" s="70"/>
      <c r="BR929" s="70"/>
      <c r="BS929" s="70"/>
      <c r="BT929" s="70"/>
      <c r="BU929" s="70"/>
      <c r="BV929" s="70"/>
      <c r="BW929" s="70"/>
      <c r="BX929" s="70"/>
      <c r="BY929" s="70"/>
      <c r="BZ929" s="70"/>
      <c r="CA929" s="70"/>
      <c r="CB929" s="70"/>
      <c r="CC929" s="70"/>
      <c r="CD929" s="70"/>
      <c r="CE929" s="70"/>
      <c r="CF929" s="70"/>
      <c r="CG929" s="70"/>
      <c r="CH929" s="70"/>
      <c r="CI929" s="70"/>
      <c r="CJ929" s="70"/>
      <c r="CK929" s="70"/>
      <c r="CL929" s="70"/>
      <c r="CM929" s="70"/>
      <c r="CN929" s="70"/>
      <c r="CO929" s="70"/>
      <c r="CP929" s="70"/>
      <c r="CQ929" s="70"/>
      <c r="CR929" s="70"/>
      <c r="CS929" s="70"/>
      <c r="CT929" s="70"/>
      <c r="CU929" s="70"/>
      <c r="CV929" s="70"/>
      <c r="CW929" s="70"/>
      <c r="CX929" s="70"/>
      <c r="CY929" s="70"/>
      <c r="CZ929" s="70"/>
      <c r="DA929" s="70"/>
      <c r="DB929" s="70"/>
      <c r="DC929" s="70"/>
      <c r="DD929" s="70"/>
      <c r="DE929" s="70"/>
      <c r="DF929" s="70"/>
      <c r="DG929" s="70"/>
      <c r="DH929" s="70"/>
      <c r="DI929" s="70"/>
      <c r="DJ929" s="70"/>
      <c r="DK929" s="70"/>
      <c r="DL929" s="70"/>
      <c r="DM929" s="70"/>
      <c r="DN929" s="70"/>
      <c r="DO929" s="70"/>
      <c r="DP929" s="70"/>
      <c r="DQ929" s="70"/>
      <c r="DR929" s="70"/>
      <c r="DS929" s="70"/>
      <c r="DT929" s="70"/>
      <c r="DU929" s="70"/>
      <c r="DV929" s="70"/>
      <c r="DW929" s="70"/>
      <c r="DX929" s="70"/>
      <c r="DY929" s="70"/>
      <c r="DZ929" s="70"/>
      <c r="EA929" s="70"/>
      <c r="EB929" s="70"/>
      <c r="EC929" s="70"/>
      <c r="ED929" s="70"/>
      <c r="EE929" s="95" t="s">
        <v>450</v>
      </c>
      <c r="EF929" s="95"/>
      <c r="EG929" s="95"/>
      <c r="EH929" s="70"/>
      <c r="EI929" s="216"/>
      <c r="EJ929" s="70"/>
      <c r="EK929" s="70"/>
      <c r="EL929" s="70"/>
      <c r="EM929" s="70"/>
      <c r="EN929" s="70"/>
      <c r="EO929" s="70"/>
      <c r="EP929" s="70"/>
      <c r="EQ929" s="70"/>
      <c r="ER929" s="70"/>
      <c r="ES929" s="70"/>
      <c r="ET929" s="70"/>
      <c r="EU929" s="70"/>
      <c r="EV929" s="70"/>
      <c r="EW929" s="70"/>
      <c r="EX929" s="70"/>
      <c r="EY929" s="70"/>
      <c r="EZ929" s="70"/>
      <c r="FA929" s="70"/>
      <c r="FB929" s="70"/>
      <c r="FC929" s="70"/>
      <c r="FD929" s="70"/>
      <c r="FE929" s="70"/>
      <c r="FF929" s="70"/>
      <c r="FG929" s="70"/>
      <c r="FH929" s="70"/>
      <c r="FI929" s="70"/>
      <c r="FJ929" s="70"/>
      <c r="FK929" s="70"/>
      <c r="FL929" s="70"/>
      <c r="FM929" s="70"/>
      <c r="FN929" s="70"/>
      <c r="FO929" s="70"/>
      <c r="FP929" s="70"/>
      <c r="FQ929" s="70"/>
      <c r="FR929" s="70"/>
      <c r="FS929" s="70"/>
      <c r="FT929" s="70"/>
      <c r="FU929" s="70"/>
      <c r="FV929" s="70"/>
      <c r="FW929" s="70"/>
      <c r="FX929" s="70"/>
      <c r="FY929" s="70"/>
      <c r="FZ929" s="70"/>
      <c r="GA929" s="70"/>
      <c r="GB929" s="70"/>
      <c r="GC929" s="70"/>
      <c r="GD929" s="70"/>
      <c r="GE929" s="70"/>
      <c r="GF929" s="70"/>
      <c r="GG929" s="70"/>
      <c r="GH929" s="70"/>
      <c r="GI929" s="70"/>
      <c r="GJ929" s="70"/>
      <c r="GK929" s="70"/>
      <c r="GL929" s="70"/>
      <c r="GM929" s="70"/>
      <c r="GN929" s="70"/>
      <c r="GO929" s="70"/>
      <c r="GP929" s="70"/>
      <c r="GQ929" s="70"/>
      <c r="GR929" s="70"/>
      <c r="GS929" s="70"/>
      <c r="GT929" s="70"/>
      <c r="GU929" s="70"/>
      <c r="GV929" s="70"/>
      <c r="GW929" s="70"/>
      <c r="GX929" s="70"/>
      <c r="GY929" s="70"/>
      <c r="GZ929" s="70"/>
      <c r="HA929" s="70"/>
      <c r="HB929" s="70"/>
      <c r="HC929" s="70"/>
      <c r="HD929" s="70"/>
      <c r="HE929" s="70"/>
      <c r="HF929" s="70"/>
      <c r="HG929" s="70"/>
      <c r="HH929" s="70"/>
      <c r="HI929" s="70"/>
      <c r="HJ929" s="70"/>
      <c r="HK929" s="70"/>
      <c r="HL929" s="70"/>
      <c r="HM929" s="70"/>
      <c r="HN929" s="70"/>
      <c r="HO929" s="70"/>
      <c r="HP929" s="70"/>
      <c r="HQ929" s="70"/>
      <c r="HR929" s="70"/>
      <c r="HS929" s="70"/>
      <c r="HT929" s="70"/>
      <c r="HU929" s="70"/>
      <c r="HV929" s="70"/>
      <c r="HW929" s="70"/>
      <c r="HX929" s="70"/>
      <c r="HY929" s="70"/>
      <c r="HZ929" s="70"/>
      <c r="IA929" s="70"/>
      <c r="IB929" s="70"/>
      <c r="IC929" s="70"/>
      <c r="ID929" s="70"/>
      <c r="IE929" s="70"/>
      <c r="IF929" s="70"/>
      <c r="IG929" s="70"/>
      <c r="IH929" s="70"/>
      <c r="II929" s="70"/>
      <c r="IJ929" s="70"/>
      <c r="IK929" s="70"/>
      <c r="IL929" s="70"/>
      <c r="IM929" s="70"/>
      <c r="IN929" s="70"/>
      <c r="IO929" s="70"/>
      <c r="IP929" s="70"/>
      <c r="IQ929" s="70"/>
    </row>
    <row r="930" spans="18:251" ht="16.5" hidden="1" customHeight="1">
      <c r="R930" s="95" t="s">
        <v>450</v>
      </c>
      <c r="S930" s="95"/>
      <c r="T930" s="95"/>
      <c r="U930" s="70"/>
      <c r="V930" s="214"/>
      <c r="W930" s="70"/>
      <c r="X930" s="70"/>
      <c r="Y930" s="70"/>
      <c r="Z930" s="70"/>
      <c r="AA930" s="70"/>
      <c r="AB930" s="70"/>
      <c r="AC930" s="70"/>
      <c r="AD930" s="70"/>
      <c r="AE930" s="70"/>
      <c r="AF930" s="70"/>
      <c r="AG930" s="70"/>
      <c r="AH930" s="70"/>
      <c r="AI930" s="70"/>
      <c r="AJ930" s="70"/>
      <c r="AK930" s="70"/>
      <c r="AL930" s="70"/>
      <c r="AM930" s="70"/>
      <c r="AN930" s="70"/>
      <c r="AO930" s="70"/>
      <c r="AP930" s="70"/>
      <c r="AQ930" s="70"/>
      <c r="AR930" s="70"/>
      <c r="AS930" s="70"/>
      <c r="AT930" s="70"/>
      <c r="AU930" s="70"/>
      <c r="AV930" s="70"/>
      <c r="AW930" s="70"/>
      <c r="AX930" s="70"/>
      <c r="AY930" s="70"/>
      <c r="AZ930" s="70"/>
      <c r="BA930" s="70"/>
      <c r="BB930" s="70"/>
      <c r="BC930" s="70"/>
      <c r="BD930" s="70"/>
      <c r="BE930" s="70"/>
      <c r="BF930" s="70"/>
      <c r="BG930" s="70"/>
      <c r="BH930" s="70"/>
      <c r="BI930" s="70"/>
      <c r="BJ930" s="70"/>
      <c r="BK930" s="70"/>
      <c r="BL930" s="70"/>
      <c r="BM930" s="70"/>
      <c r="BN930" s="70"/>
      <c r="BO930" s="70"/>
      <c r="BP930" s="70"/>
      <c r="BQ930" s="70"/>
      <c r="BR930" s="70"/>
      <c r="BS930" s="70"/>
      <c r="BT930" s="70"/>
      <c r="BU930" s="70"/>
      <c r="BV930" s="70"/>
      <c r="BW930" s="70"/>
      <c r="BX930" s="70"/>
      <c r="BY930" s="70"/>
      <c r="BZ930" s="70"/>
      <c r="CA930" s="70"/>
      <c r="CB930" s="70"/>
      <c r="CC930" s="70"/>
      <c r="CD930" s="70"/>
      <c r="CE930" s="70"/>
      <c r="CF930" s="70"/>
      <c r="CG930" s="70"/>
      <c r="CH930" s="70"/>
      <c r="CI930" s="70"/>
      <c r="CJ930" s="70"/>
      <c r="CK930" s="70"/>
      <c r="CL930" s="70"/>
      <c r="CM930" s="70"/>
      <c r="CN930" s="70"/>
      <c r="CO930" s="70"/>
      <c r="CP930" s="70"/>
      <c r="CQ930" s="70"/>
      <c r="CR930" s="70"/>
      <c r="CS930" s="70"/>
      <c r="CT930" s="70"/>
      <c r="CU930" s="70"/>
      <c r="CV930" s="70"/>
      <c r="CW930" s="70"/>
      <c r="CX930" s="70"/>
      <c r="CY930" s="70"/>
      <c r="CZ930" s="70"/>
      <c r="DA930" s="70"/>
      <c r="DB930" s="70"/>
      <c r="DC930" s="70"/>
      <c r="DD930" s="70"/>
      <c r="DE930" s="70"/>
      <c r="DF930" s="70"/>
      <c r="DG930" s="70"/>
      <c r="DH930" s="70"/>
      <c r="DI930" s="70"/>
      <c r="DJ930" s="70"/>
      <c r="DK930" s="70"/>
      <c r="DL930" s="70"/>
      <c r="DM930" s="70"/>
      <c r="DN930" s="70"/>
      <c r="DO930" s="70"/>
      <c r="DP930" s="70"/>
      <c r="DQ930" s="70"/>
      <c r="DR930" s="70"/>
      <c r="DS930" s="70"/>
      <c r="DT930" s="70"/>
      <c r="DU930" s="70"/>
      <c r="DV930" s="70"/>
      <c r="DW930" s="70"/>
      <c r="DX930" s="70"/>
      <c r="DY930" s="70"/>
      <c r="DZ930" s="70"/>
      <c r="EA930" s="70"/>
      <c r="EB930" s="70"/>
      <c r="EC930" s="70"/>
      <c r="ED930" s="70"/>
      <c r="EE930" s="95" t="s">
        <v>450</v>
      </c>
      <c r="EF930" s="95"/>
      <c r="EG930" s="95"/>
      <c r="EH930" s="70"/>
      <c r="EI930" s="216"/>
      <c r="EJ930" s="70"/>
      <c r="EK930" s="70"/>
      <c r="EL930" s="70"/>
      <c r="EM930" s="70"/>
      <c r="EN930" s="70"/>
      <c r="EO930" s="70"/>
      <c r="EP930" s="70"/>
      <c r="EQ930" s="70"/>
      <c r="ER930" s="70"/>
      <c r="ES930" s="70"/>
      <c r="ET930" s="70"/>
      <c r="EU930" s="70"/>
      <c r="EV930" s="70"/>
      <c r="EW930" s="70"/>
      <c r="EX930" s="70"/>
      <c r="EY930" s="70"/>
      <c r="EZ930" s="70"/>
      <c r="FA930" s="70"/>
      <c r="FB930" s="70"/>
      <c r="FC930" s="70"/>
      <c r="FD930" s="70"/>
      <c r="FE930" s="70"/>
      <c r="FF930" s="70"/>
      <c r="FG930" s="70"/>
      <c r="FH930" s="70"/>
      <c r="FI930" s="70"/>
      <c r="FJ930" s="70"/>
      <c r="FK930" s="70"/>
      <c r="FL930" s="70"/>
      <c r="FM930" s="70"/>
      <c r="FN930" s="70"/>
      <c r="FO930" s="70"/>
      <c r="FP930" s="70"/>
      <c r="FQ930" s="70"/>
      <c r="FR930" s="70"/>
      <c r="FS930" s="70"/>
      <c r="FT930" s="70"/>
      <c r="FU930" s="70"/>
      <c r="FV930" s="70"/>
      <c r="FW930" s="70"/>
      <c r="FX930" s="70"/>
      <c r="FY930" s="70"/>
      <c r="FZ930" s="70"/>
      <c r="GA930" s="70"/>
      <c r="GB930" s="70"/>
      <c r="GC930" s="70"/>
      <c r="GD930" s="70"/>
      <c r="GE930" s="70"/>
      <c r="GF930" s="70"/>
      <c r="GG930" s="70"/>
      <c r="GH930" s="70"/>
      <c r="GI930" s="70"/>
      <c r="GJ930" s="70"/>
      <c r="GK930" s="70"/>
      <c r="GL930" s="70"/>
      <c r="GM930" s="70"/>
      <c r="GN930" s="70"/>
      <c r="GO930" s="70"/>
      <c r="GP930" s="70"/>
      <c r="GQ930" s="70"/>
      <c r="GR930" s="70"/>
      <c r="GS930" s="70"/>
      <c r="GT930" s="70"/>
      <c r="GU930" s="70"/>
      <c r="GV930" s="70"/>
      <c r="GW930" s="70"/>
      <c r="GX930" s="70"/>
      <c r="GY930" s="70"/>
      <c r="GZ930" s="70"/>
      <c r="HA930" s="70"/>
      <c r="HB930" s="70"/>
      <c r="HC930" s="70"/>
      <c r="HD930" s="70"/>
      <c r="HE930" s="70"/>
      <c r="HF930" s="70"/>
      <c r="HG930" s="70"/>
      <c r="HH930" s="70"/>
      <c r="HI930" s="70"/>
      <c r="HJ930" s="70"/>
      <c r="HK930" s="70"/>
      <c r="HL930" s="70"/>
      <c r="HM930" s="70"/>
      <c r="HN930" s="70"/>
      <c r="HO930" s="70"/>
      <c r="HP930" s="70"/>
      <c r="HQ930" s="70"/>
      <c r="HR930" s="70"/>
      <c r="HS930" s="70"/>
      <c r="HT930" s="70"/>
      <c r="HU930" s="70"/>
      <c r="HV930" s="70"/>
      <c r="HW930" s="70"/>
      <c r="HX930" s="70"/>
      <c r="HY930" s="70"/>
      <c r="HZ930" s="70"/>
      <c r="IA930" s="70"/>
      <c r="IB930" s="70"/>
      <c r="IC930" s="70"/>
      <c r="ID930" s="70"/>
      <c r="IE930" s="70"/>
      <c r="IF930" s="70"/>
      <c r="IG930" s="70"/>
      <c r="IH930" s="70"/>
      <c r="II930" s="70"/>
      <c r="IJ930" s="70"/>
      <c r="IK930" s="70"/>
      <c r="IL930" s="70"/>
      <c r="IM930" s="70"/>
      <c r="IN930" s="70"/>
      <c r="IO930" s="70"/>
      <c r="IP930" s="70"/>
      <c r="IQ930" s="70"/>
    </row>
    <row r="931" spans="18:251" ht="16.5" hidden="1" customHeight="1">
      <c r="R931" s="95" t="s">
        <v>450</v>
      </c>
      <c r="S931" s="95"/>
      <c r="T931" s="95"/>
      <c r="U931" s="70"/>
      <c r="V931" s="214"/>
      <c r="W931" s="70"/>
      <c r="X931" s="70"/>
      <c r="Y931" s="70"/>
      <c r="Z931" s="70"/>
      <c r="AA931" s="70"/>
      <c r="AB931" s="70"/>
      <c r="AC931" s="70"/>
      <c r="AD931" s="70"/>
      <c r="AE931" s="70"/>
      <c r="AF931" s="70"/>
      <c r="AG931" s="70"/>
      <c r="AH931" s="70"/>
      <c r="AI931" s="70"/>
      <c r="AJ931" s="70"/>
      <c r="AK931" s="70"/>
      <c r="AL931" s="70"/>
      <c r="AM931" s="70"/>
      <c r="AN931" s="70"/>
      <c r="AO931" s="70"/>
      <c r="AP931" s="70"/>
      <c r="AQ931" s="70"/>
      <c r="AR931" s="70"/>
      <c r="AS931" s="70"/>
      <c r="AT931" s="70"/>
      <c r="AU931" s="70"/>
      <c r="AV931" s="70"/>
      <c r="AW931" s="70"/>
      <c r="AX931" s="70"/>
      <c r="AY931" s="70"/>
      <c r="AZ931" s="70"/>
      <c r="BA931" s="70"/>
      <c r="BB931" s="70"/>
      <c r="BC931" s="70"/>
      <c r="BD931" s="70"/>
      <c r="BE931" s="70"/>
      <c r="BF931" s="70"/>
      <c r="BG931" s="70"/>
      <c r="BH931" s="70"/>
      <c r="BI931" s="70"/>
      <c r="BJ931" s="70"/>
      <c r="BK931" s="70"/>
      <c r="BL931" s="70"/>
      <c r="BM931" s="70"/>
      <c r="BN931" s="70"/>
      <c r="BO931" s="70"/>
      <c r="BP931" s="70"/>
      <c r="BQ931" s="70"/>
      <c r="BR931" s="70"/>
      <c r="BS931" s="70"/>
      <c r="BT931" s="70"/>
      <c r="BU931" s="70"/>
      <c r="BV931" s="70"/>
      <c r="BW931" s="70"/>
      <c r="BX931" s="70"/>
      <c r="BY931" s="70"/>
      <c r="BZ931" s="70"/>
      <c r="CA931" s="70"/>
      <c r="CB931" s="70"/>
      <c r="CC931" s="70"/>
      <c r="CD931" s="70"/>
      <c r="CE931" s="70"/>
      <c r="CF931" s="70"/>
      <c r="CG931" s="70"/>
      <c r="CH931" s="70"/>
      <c r="CI931" s="70"/>
      <c r="CJ931" s="70"/>
      <c r="CK931" s="70"/>
      <c r="CL931" s="70"/>
      <c r="CM931" s="70"/>
      <c r="CN931" s="70"/>
      <c r="CO931" s="70"/>
      <c r="CP931" s="70"/>
      <c r="CQ931" s="70"/>
      <c r="CR931" s="70"/>
      <c r="CS931" s="70"/>
      <c r="CT931" s="70"/>
      <c r="CU931" s="70"/>
      <c r="CV931" s="70"/>
      <c r="CW931" s="70"/>
      <c r="CX931" s="70"/>
      <c r="CY931" s="70"/>
      <c r="CZ931" s="70"/>
      <c r="DA931" s="70"/>
      <c r="DB931" s="70"/>
      <c r="DC931" s="70"/>
      <c r="DD931" s="70"/>
      <c r="DE931" s="70"/>
      <c r="DF931" s="70"/>
      <c r="DG931" s="70"/>
      <c r="DH931" s="70"/>
      <c r="DI931" s="70"/>
      <c r="DJ931" s="70"/>
      <c r="DK931" s="70"/>
      <c r="DL931" s="70"/>
      <c r="DM931" s="70"/>
      <c r="DN931" s="70"/>
      <c r="DO931" s="70"/>
      <c r="DP931" s="70"/>
      <c r="DQ931" s="70"/>
      <c r="DR931" s="70"/>
      <c r="DS931" s="70"/>
      <c r="DT931" s="70"/>
      <c r="DU931" s="70"/>
      <c r="DV931" s="70"/>
      <c r="DW931" s="70"/>
      <c r="DX931" s="70"/>
      <c r="DY931" s="70"/>
      <c r="DZ931" s="70"/>
      <c r="EA931" s="70"/>
      <c r="EB931" s="70"/>
      <c r="EC931" s="70"/>
      <c r="ED931" s="70"/>
      <c r="EE931" s="95" t="s">
        <v>450</v>
      </c>
      <c r="EF931" s="95"/>
      <c r="EG931" s="95"/>
      <c r="EH931" s="70"/>
      <c r="EI931" s="216"/>
      <c r="EJ931" s="70"/>
      <c r="EK931" s="70"/>
      <c r="EL931" s="70"/>
      <c r="EM931" s="70"/>
      <c r="EN931" s="70"/>
      <c r="EO931" s="70"/>
      <c r="EP931" s="70"/>
      <c r="EQ931" s="70"/>
      <c r="ER931" s="70"/>
      <c r="ES931" s="70"/>
      <c r="ET931" s="70"/>
      <c r="EU931" s="70"/>
      <c r="EV931" s="70"/>
      <c r="EW931" s="70"/>
      <c r="EX931" s="70"/>
      <c r="EY931" s="70"/>
      <c r="EZ931" s="70"/>
      <c r="FA931" s="70"/>
      <c r="FB931" s="70"/>
      <c r="FC931" s="70"/>
      <c r="FD931" s="70"/>
      <c r="FE931" s="70"/>
      <c r="FF931" s="70"/>
      <c r="FG931" s="70"/>
      <c r="FH931" s="70"/>
      <c r="FI931" s="70"/>
      <c r="FJ931" s="70"/>
      <c r="FK931" s="70"/>
      <c r="FL931" s="70"/>
      <c r="FM931" s="70"/>
      <c r="FN931" s="70"/>
      <c r="FO931" s="70"/>
      <c r="FP931" s="70"/>
      <c r="FQ931" s="70"/>
      <c r="FR931" s="70"/>
      <c r="FS931" s="70"/>
      <c r="FT931" s="70"/>
      <c r="FU931" s="70"/>
      <c r="FV931" s="70"/>
      <c r="FW931" s="70"/>
      <c r="FX931" s="70"/>
      <c r="FY931" s="70"/>
      <c r="FZ931" s="70"/>
      <c r="GA931" s="70"/>
      <c r="GB931" s="70"/>
      <c r="GC931" s="70"/>
      <c r="GD931" s="70"/>
      <c r="GE931" s="70"/>
      <c r="GF931" s="70"/>
      <c r="GG931" s="70"/>
      <c r="GH931" s="70"/>
      <c r="GI931" s="70"/>
      <c r="GJ931" s="70"/>
      <c r="GK931" s="70"/>
      <c r="GL931" s="70"/>
      <c r="GM931" s="70"/>
      <c r="GN931" s="70"/>
      <c r="GO931" s="70"/>
      <c r="GP931" s="70"/>
      <c r="GQ931" s="70"/>
      <c r="GR931" s="70"/>
      <c r="GS931" s="70"/>
      <c r="GT931" s="70"/>
      <c r="GU931" s="70"/>
      <c r="GV931" s="70"/>
      <c r="GW931" s="70"/>
      <c r="GX931" s="70"/>
      <c r="GY931" s="70"/>
      <c r="GZ931" s="70"/>
      <c r="HA931" s="70"/>
      <c r="HB931" s="70"/>
      <c r="HC931" s="70"/>
      <c r="HD931" s="70"/>
      <c r="HE931" s="70"/>
      <c r="HF931" s="70"/>
      <c r="HG931" s="70"/>
      <c r="HH931" s="70"/>
      <c r="HI931" s="70"/>
      <c r="HJ931" s="70"/>
      <c r="HK931" s="70"/>
      <c r="HL931" s="70"/>
      <c r="HM931" s="70"/>
      <c r="HN931" s="70"/>
      <c r="HO931" s="70"/>
      <c r="HP931" s="70"/>
      <c r="HQ931" s="70"/>
      <c r="HR931" s="70"/>
      <c r="HS931" s="70"/>
      <c r="HT931" s="70"/>
      <c r="HU931" s="70"/>
      <c r="HV931" s="70"/>
      <c r="HW931" s="70"/>
      <c r="HX931" s="70"/>
      <c r="HY931" s="70"/>
      <c r="HZ931" s="70"/>
      <c r="IA931" s="70"/>
      <c r="IB931" s="70"/>
      <c r="IC931" s="70"/>
      <c r="ID931" s="70"/>
      <c r="IE931" s="70"/>
      <c r="IF931" s="70"/>
      <c r="IG931" s="70"/>
      <c r="IH931" s="70"/>
      <c r="II931" s="70"/>
      <c r="IJ931" s="70"/>
      <c r="IK931" s="70"/>
      <c r="IL931" s="70"/>
      <c r="IM931" s="70"/>
      <c r="IN931" s="70"/>
      <c r="IO931" s="70"/>
      <c r="IP931" s="70"/>
      <c r="IQ931" s="70"/>
    </row>
    <row r="932" spans="18:251" ht="16.5" hidden="1" customHeight="1">
      <c r="R932" s="95" t="s">
        <v>450</v>
      </c>
      <c r="S932" s="95"/>
      <c r="T932" s="95"/>
      <c r="U932" s="70"/>
      <c r="V932" s="214"/>
      <c r="W932" s="70"/>
      <c r="X932" s="70"/>
      <c r="Y932" s="70"/>
      <c r="Z932" s="70"/>
      <c r="AA932" s="70"/>
      <c r="AB932" s="70"/>
      <c r="AC932" s="70"/>
      <c r="AD932" s="70"/>
      <c r="AE932" s="70"/>
      <c r="AF932" s="70"/>
      <c r="AG932" s="70"/>
      <c r="AH932" s="70"/>
      <c r="AI932" s="70"/>
      <c r="AJ932" s="70"/>
      <c r="AK932" s="70"/>
      <c r="AL932" s="70"/>
      <c r="AM932" s="70"/>
      <c r="AN932" s="70"/>
      <c r="AO932" s="70"/>
      <c r="AP932" s="70"/>
      <c r="AQ932" s="70"/>
      <c r="AR932" s="70"/>
      <c r="AS932" s="70"/>
      <c r="AT932" s="70"/>
      <c r="AU932" s="70"/>
      <c r="AV932" s="70"/>
      <c r="AW932" s="70"/>
      <c r="AX932" s="70"/>
      <c r="AY932" s="70"/>
      <c r="AZ932" s="70"/>
      <c r="BA932" s="70"/>
      <c r="BB932" s="70"/>
      <c r="BC932" s="70"/>
      <c r="BD932" s="70"/>
      <c r="BE932" s="70"/>
      <c r="BF932" s="70"/>
      <c r="BG932" s="70"/>
      <c r="BH932" s="70"/>
      <c r="BI932" s="70"/>
      <c r="BJ932" s="70"/>
      <c r="BK932" s="70"/>
      <c r="BL932" s="70"/>
      <c r="BM932" s="70"/>
      <c r="BN932" s="70"/>
      <c r="BO932" s="70"/>
      <c r="BP932" s="70"/>
      <c r="BQ932" s="70"/>
      <c r="BR932" s="70"/>
      <c r="BS932" s="70"/>
      <c r="BT932" s="70"/>
      <c r="BU932" s="70"/>
      <c r="BV932" s="70"/>
      <c r="BW932" s="70"/>
      <c r="BX932" s="70"/>
      <c r="BY932" s="70"/>
      <c r="BZ932" s="70"/>
      <c r="CA932" s="70"/>
      <c r="CB932" s="70"/>
      <c r="CC932" s="70"/>
      <c r="CD932" s="70"/>
      <c r="CE932" s="70"/>
      <c r="CF932" s="70"/>
      <c r="CG932" s="70"/>
      <c r="CH932" s="70"/>
      <c r="CI932" s="70"/>
      <c r="CJ932" s="70"/>
      <c r="CK932" s="70"/>
      <c r="CL932" s="70"/>
      <c r="CM932" s="70"/>
      <c r="CN932" s="70"/>
      <c r="CO932" s="70"/>
      <c r="CP932" s="70"/>
      <c r="CQ932" s="70"/>
      <c r="CR932" s="70"/>
      <c r="CS932" s="70"/>
      <c r="CT932" s="70"/>
      <c r="CU932" s="70"/>
      <c r="CV932" s="70"/>
      <c r="CW932" s="70"/>
      <c r="CX932" s="70"/>
      <c r="CY932" s="70"/>
      <c r="CZ932" s="70"/>
      <c r="DA932" s="70"/>
      <c r="DB932" s="70"/>
      <c r="DC932" s="70"/>
      <c r="DD932" s="70"/>
      <c r="DE932" s="70"/>
      <c r="DF932" s="70"/>
      <c r="DG932" s="70"/>
      <c r="DH932" s="70"/>
      <c r="DI932" s="70"/>
      <c r="DJ932" s="70"/>
      <c r="DK932" s="70"/>
      <c r="DL932" s="70"/>
      <c r="DM932" s="70"/>
      <c r="DN932" s="70"/>
      <c r="DO932" s="70"/>
      <c r="DP932" s="70"/>
      <c r="DQ932" s="70"/>
      <c r="DR932" s="70"/>
      <c r="DS932" s="70"/>
      <c r="DT932" s="70"/>
      <c r="DU932" s="70"/>
      <c r="DV932" s="70"/>
      <c r="DW932" s="70"/>
      <c r="DX932" s="70"/>
      <c r="DY932" s="70"/>
      <c r="DZ932" s="70"/>
      <c r="EA932" s="70"/>
      <c r="EB932" s="70"/>
      <c r="EC932" s="70"/>
      <c r="ED932" s="70"/>
      <c r="EE932" s="95" t="s">
        <v>450</v>
      </c>
      <c r="EF932" s="95"/>
      <c r="EG932" s="95"/>
      <c r="EH932" s="70"/>
      <c r="EI932" s="216"/>
      <c r="EJ932" s="70"/>
      <c r="EK932" s="70"/>
      <c r="EL932" s="70"/>
      <c r="EM932" s="70"/>
      <c r="EN932" s="70"/>
      <c r="EO932" s="70"/>
      <c r="EP932" s="70"/>
      <c r="EQ932" s="70"/>
      <c r="ER932" s="70"/>
      <c r="ES932" s="70"/>
      <c r="ET932" s="70"/>
      <c r="EU932" s="70"/>
      <c r="EV932" s="70"/>
      <c r="EW932" s="70"/>
      <c r="EX932" s="70"/>
      <c r="EY932" s="70"/>
      <c r="EZ932" s="70"/>
      <c r="FA932" s="70"/>
      <c r="FB932" s="70"/>
      <c r="FC932" s="70"/>
      <c r="FD932" s="70"/>
      <c r="FE932" s="70"/>
      <c r="FF932" s="70"/>
      <c r="FG932" s="70"/>
      <c r="FH932" s="70"/>
      <c r="FI932" s="70"/>
      <c r="FJ932" s="70"/>
      <c r="FK932" s="70"/>
      <c r="FL932" s="70"/>
      <c r="FM932" s="70"/>
      <c r="FN932" s="70"/>
      <c r="FO932" s="70"/>
      <c r="FP932" s="70"/>
      <c r="FQ932" s="70"/>
      <c r="FR932" s="70"/>
      <c r="FS932" s="70"/>
      <c r="FT932" s="70"/>
      <c r="FU932" s="70"/>
      <c r="FV932" s="70"/>
      <c r="FW932" s="70"/>
      <c r="FX932" s="70"/>
      <c r="FY932" s="70"/>
      <c r="FZ932" s="70"/>
      <c r="GA932" s="70"/>
      <c r="GB932" s="70"/>
      <c r="GC932" s="70"/>
      <c r="GD932" s="70"/>
      <c r="GE932" s="70"/>
      <c r="GF932" s="70"/>
      <c r="GG932" s="70"/>
      <c r="GH932" s="70"/>
      <c r="GI932" s="70"/>
      <c r="GJ932" s="70"/>
      <c r="GK932" s="70"/>
      <c r="GL932" s="70"/>
      <c r="GM932" s="70"/>
      <c r="GN932" s="70"/>
      <c r="GO932" s="70"/>
      <c r="GP932" s="70"/>
      <c r="GQ932" s="70"/>
      <c r="GR932" s="70"/>
      <c r="GS932" s="70"/>
      <c r="GT932" s="70"/>
      <c r="GU932" s="70"/>
      <c r="GV932" s="70"/>
      <c r="GW932" s="70"/>
      <c r="GX932" s="70"/>
      <c r="GY932" s="70"/>
      <c r="GZ932" s="70"/>
      <c r="HA932" s="70"/>
      <c r="HB932" s="70"/>
      <c r="HC932" s="70"/>
      <c r="HD932" s="70"/>
      <c r="HE932" s="70"/>
      <c r="HF932" s="70"/>
      <c r="HG932" s="70"/>
      <c r="HH932" s="70"/>
      <c r="HI932" s="70"/>
      <c r="HJ932" s="70"/>
      <c r="HK932" s="70"/>
      <c r="HL932" s="70"/>
      <c r="HM932" s="70"/>
      <c r="HN932" s="70"/>
      <c r="HO932" s="70"/>
      <c r="HP932" s="70"/>
      <c r="HQ932" s="70"/>
      <c r="HR932" s="70"/>
      <c r="HS932" s="70"/>
      <c r="HT932" s="70"/>
      <c r="HU932" s="70"/>
      <c r="HV932" s="70"/>
      <c r="HW932" s="70"/>
      <c r="HX932" s="70"/>
      <c r="HY932" s="70"/>
      <c r="HZ932" s="70"/>
      <c r="IA932" s="70"/>
      <c r="IB932" s="70"/>
      <c r="IC932" s="70"/>
      <c r="ID932" s="70"/>
      <c r="IE932" s="70"/>
      <c r="IF932" s="70"/>
      <c r="IG932" s="70"/>
      <c r="IH932" s="70"/>
      <c r="II932" s="70"/>
      <c r="IJ932" s="70"/>
      <c r="IK932" s="70"/>
      <c r="IL932" s="70"/>
      <c r="IM932" s="70"/>
      <c r="IN932" s="70"/>
      <c r="IO932" s="70"/>
      <c r="IP932" s="70"/>
      <c r="IQ932" s="70"/>
    </row>
    <row r="933" spans="18:251" ht="16.5" hidden="1" customHeight="1">
      <c r="R933" s="95" t="s">
        <v>450</v>
      </c>
      <c r="S933" s="95"/>
      <c r="T933" s="95"/>
      <c r="U933" s="70"/>
      <c r="V933" s="214"/>
      <c r="W933" s="70"/>
      <c r="X933" s="70"/>
      <c r="Y933" s="70"/>
      <c r="Z933" s="70"/>
      <c r="AA933" s="70"/>
      <c r="AB933" s="70"/>
      <c r="AC933" s="70"/>
      <c r="AD933" s="70"/>
      <c r="AE933" s="70"/>
      <c r="AF933" s="70"/>
      <c r="AG933" s="70"/>
      <c r="AH933" s="70"/>
      <c r="AI933" s="70"/>
      <c r="AJ933" s="70"/>
      <c r="AK933" s="70"/>
      <c r="AL933" s="70"/>
      <c r="AM933" s="70"/>
      <c r="AN933" s="70"/>
      <c r="AO933" s="70"/>
      <c r="AP933" s="70"/>
      <c r="AQ933" s="70"/>
      <c r="AR933" s="70"/>
      <c r="AS933" s="70"/>
      <c r="AT933" s="70"/>
      <c r="AU933" s="70"/>
      <c r="AV933" s="70"/>
      <c r="AW933" s="70"/>
      <c r="AX933" s="70"/>
      <c r="AY933" s="70"/>
      <c r="AZ933" s="70"/>
      <c r="BA933" s="70"/>
      <c r="BB933" s="70"/>
      <c r="BC933" s="70"/>
      <c r="BD933" s="70"/>
      <c r="BE933" s="70"/>
      <c r="BF933" s="70"/>
      <c r="BG933" s="70"/>
      <c r="BH933" s="70"/>
      <c r="BI933" s="70"/>
      <c r="BJ933" s="70"/>
      <c r="BK933" s="70"/>
      <c r="BL933" s="70"/>
      <c r="BM933" s="70"/>
      <c r="BN933" s="70"/>
      <c r="BO933" s="70"/>
      <c r="BP933" s="70"/>
      <c r="BQ933" s="70"/>
      <c r="BR933" s="70"/>
      <c r="BS933" s="70"/>
      <c r="BT933" s="70"/>
      <c r="BU933" s="70"/>
      <c r="BV933" s="70"/>
      <c r="BW933" s="70"/>
      <c r="BX933" s="70"/>
      <c r="BY933" s="70"/>
      <c r="BZ933" s="70"/>
      <c r="CA933" s="70"/>
      <c r="CB933" s="70"/>
      <c r="CC933" s="70"/>
      <c r="CD933" s="70"/>
      <c r="CE933" s="70"/>
      <c r="CF933" s="70"/>
      <c r="CG933" s="70"/>
      <c r="CH933" s="70"/>
      <c r="CI933" s="70"/>
      <c r="CJ933" s="70"/>
      <c r="CK933" s="70"/>
      <c r="CL933" s="70"/>
      <c r="CM933" s="70"/>
      <c r="CN933" s="70"/>
      <c r="CO933" s="70"/>
      <c r="CP933" s="70"/>
      <c r="CQ933" s="70"/>
      <c r="CR933" s="70"/>
      <c r="CS933" s="70"/>
      <c r="CT933" s="70"/>
      <c r="CU933" s="70"/>
      <c r="CV933" s="70"/>
      <c r="CW933" s="70"/>
      <c r="CX933" s="70"/>
      <c r="CY933" s="70"/>
      <c r="CZ933" s="70"/>
      <c r="DA933" s="70"/>
      <c r="DB933" s="70"/>
      <c r="DC933" s="70"/>
      <c r="DD933" s="70"/>
      <c r="DE933" s="70"/>
      <c r="DF933" s="70"/>
      <c r="DG933" s="70"/>
      <c r="DH933" s="70"/>
      <c r="DI933" s="70"/>
      <c r="DJ933" s="70"/>
      <c r="DK933" s="70"/>
      <c r="DL933" s="70"/>
      <c r="DM933" s="70"/>
      <c r="DN933" s="70"/>
      <c r="DO933" s="70"/>
      <c r="DP933" s="70"/>
      <c r="DQ933" s="70"/>
      <c r="DR933" s="70"/>
      <c r="DS933" s="70"/>
      <c r="DT933" s="70"/>
      <c r="DU933" s="70"/>
      <c r="DV933" s="70"/>
      <c r="DW933" s="70"/>
      <c r="DX933" s="70"/>
      <c r="DY933" s="70"/>
      <c r="DZ933" s="70"/>
      <c r="EA933" s="70"/>
      <c r="EB933" s="70"/>
      <c r="EC933" s="70"/>
      <c r="ED933" s="70"/>
      <c r="EE933" s="95" t="s">
        <v>450</v>
      </c>
      <c r="EF933" s="95"/>
      <c r="EG933" s="95"/>
      <c r="EH933" s="70"/>
      <c r="EI933" s="216"/>
      <c r="EJ933" s="70"/>
      <c r="EK933" s="70"/>
      <c r="EL933" s="70"/>
      <c r="EM933" s="70"/>
      <c r="EN933" s="70"/>
      <c r="EO933" s="70"/>
      <c r="EP933" s="70"/>
      <c r="EQ933" s="70"/>
      <c r="ER933" s="70"/>
      <c r="ES933" s="70"/>
      <c r="ET933" s="70"/>
      <c r="EU933" s="70"/>
      <c r="EV933" s="70"/>
      <c r="EW933" s="70"/>
      <c r="EX933" s="70"/>
      <c r="EY933" s="70"/>
      <c r="EZ933" s="70"/>
      <c r="FA933" s="70"/>
      <c r="FB933" s="70"/>
      <c r="FC933" s="70"/>
      <c r="FD933" s="70"/>
      <c r="FE933" s="70"/>
      <c r="FF933" s="70"/>
      <c r="FG933" s="70"/>
      <c r="FH933" s="70"/>
      <c r="FI933" s="70"/>
      <c r="FJ933" s="70"/>
      <c r="FK933" s="70"/>
      <c r="FL933" s="70"/>
      <c r="FM933" s="70"/>
      <c r="FN933" s="70"/>
      <c r="FO933" s="70"/>
      <c r="FP933" s="70"/>
      <c r="FQ933" s="70"/>
      <c r="FR933" s="70"/>
      <c r="FS933" s="70"/>
      <c r="FT933" s="70"/>
      <c r="FU933" s="70"/>
      <c r="FV933" s="70"/>
      <c r="FW933" s="70"/>
      <c r="FX933" s="70"/>
      <c r="FY933" s="70"/>
      <c r="FZ933" s="70"/>
      <c r="GA933" s="70"/>
      <c r="GB933" s="70"/>
      <c r="GC933" s="70"/>
      <c r="GD933" s="70"/>
      <c r="GE933" s="70"/>
      <c r="GF933" s="70"/>
      <c r="GG933" s="70"/>
      <c r="GH933" s="70"/>
      <c r="GI933" s="70"/>
      <c r="GJ933" s="70"/>
      <c r="GK933" s="70"/>
      <c r="GL933" s="70"/>
      <c r="GM933" s="70"/>
      <c r="GN933" s="70"/>
      <c r="GO933" s="70"/>
      <c r="GP933" s="70"/>
      <c r="GQ933" s="70"/>
      <c r="GR933" s="70"/>
      <c r="GS933" s="70"/>
      <c r="GT933" s="70"/>
      <c r="GU933" s="70"/>
      <c r="GV933" s="70"/>
      <c r="GW933" s="70"/>
      <c r="GX933" s="70"/>
      <c r="GY933" s="70"/>
      <c r="GZ933" s="70"/>
      <c r="HA933" s="70"/>
      <c r="HB933" s="70"/>
      <c r="HC933" s="70"/>
      <c r="HD933" s="70"/>
      <c r="HE933" s="70"/>
      <c r="HF933" s="70"/>
      <c r="HG933" s="70"/>
      <c r="HH933" s="70"/>
      <c r="HI933" s="70"/>
      <c r="HJ933" s="70"/>
      <c r="HK933" s="70"/>
      <c r="HL933" s="70"/>
      <c r="HM933" s="70"/>
      <c r="HN933" s="70"/>
      <c r="HO933" s="70"/>
      <c r="HP933" s="70"/>
      <c r="HQ933" s="70"/>
      <c r="HR933" s="70"/>
      <c r="HS933" s="70"/>
      <c r="HT933" s="70"/>
      <c r="HU933" s="70"/>
      <c r="HV933" s="70"/>
      <c r="HW933" s="70"/>
      <c r="HX933" s="70"/>
      <c r="HY933" s="70"/>
      <c r="HZ933" s="70"/>
      <c r="IA933" s="70"/>
      <c r="IB933" s="70"/>
      <c r="IC933" s="70"/>
      <c r="ID933" s="70"/>
      <c r="IE933" s="70"/>
      <c r="IF933" s="70"/>
      <c r="IG933" s="70"/>
      <c r="IH933" s="70"/>
      <c r="II933" s="70"/>
      <c r="IJ933" s="70"/>
      <c r="IK933" s="70"/>
      <c r="IL933" s="70"/>
      <c r="IM933" s="70"/>
      <c r="IN933" s="70"/>
      <c r="IO933" s="70"/>
      <c r="IP933" s="70"/>
      <c r="IQ933" s="70"/>
    </row>
    <row r="934" spans="18:251" ht="16.5" hidden="1" customHeight="1">
      <c r="R934" s="95" t="s">
        <v>450</v>
      </c>
      <c r="S934" s="95"/>
      <c r="T934" s="95"/>
      <c r="U934" s="70"/>
      <c r="V934" s="214"/>
      <c r="W934" s="70"/>
      <c r="X934" s="70"/>
      <c r="Y934" s="70"/>
      <c r="Z934" s="70"/>
      <c r="AA934" s="70"/>
      <c r="AB934" s="70"/>
      <c r="AC934" s="70"/>
      <c r="AD934" s="70"/>
      <c r="AE934" s="70"/>
      <c r="AF934" s="70"/>
      <c r="AG934" s="70"/>
      <c r="AH934" s="70"/>
      <c r="AI934" s="70"/>
      <c r="AJ934" s="70"/>
      <c r="AK934" s="70"/>
      <c r="AL934" s="70"/>
      <c r="AM934" s="70"/>
      <c r="AN934" s="70"/>
      <c r="AO934" s="70"/>
      <c r="AP934" s="70"/>
      <c r="AQ934" s="70"/>
      <c r="AR934" s="70"/>
      <c r="AS934" s="70"/>
      <c r="AT934" s="70"/>
      <c r="AU934" s="70"/>
      <c r="AV934" s="70"/>
      <c r="AW934" s="70"/>
      <c r="AX934" s="70"/>
      <c r="AY934" s="70"/>
      <c r="AZ934" s="70"/>
      <c r="BA934" s="70"/>
      <c r="BB934" s="70"/>
      <c r="BC934" s="70"/>
      <c r="BD934" s="70"/>
      <c r="BE934" s="70"/>
      <c r="BF934" s="70"/>
      <c r="BG934" s="70"/>
      <c r="BH934" s="70"/>
      <c r="BI934" s="70"/>
      <c r="BJ934" s="70"/>
      <c r="BK934" s="70"/>
      <c r="BL934" s="70"/>
      <c r="BM934" s="70"/>
      <c r="BN934" s="70"/>
      <c r="BO934" s="70"/>
      <c r="BP934" s="70"/>
      <c r="BQ934" s="70"/>
      <c r="BR934" s="70"/>
      <c r="BS934" s="70"/>
      <c r="BT934" s="70"/>
      <c r="BU934" s="70"/>
      <c r="BV934" s="70"/>
      <c r="BW934" s="70"/>
      <c r="BX934" s="70"/>
      <c r="BY934" s="70"/>
      <c r="BZ934" s="70"/>
      <c r="CA934" s="70"/>
      <c r="CB934" s="70"/>
      <c r="CC934" s="70"/>
      <c r="CD934" s="70"/>
      <c r="CE934" s="70"/>
      <c r="CF934" s="70"/>
      <c r="CG934" s="70"/>
      <c r="CH934" s="70"/>
      <c r="CI934" s="70"/>
      <c r="CJ934" s="70"/>
      <c r="CK934" s="70"/>
      <c r="CL934" s="70"/>
      <c r="CM934" s="70"/>
      <c r="CN934" s="70"/>
      <c r="CO934" s="70"/>
      <c r="CP934" s="70"/>
      <c r="CQ934" s="70"/>
      <c r="CR934" s="70"/>
      <c r="CS934" s="70"/>
      <c r="CT934" s="70"/>
      <c r="CU934" s="70"/>
      <c r="CV934" s="70"/>
      <c r="CW934" s="70"/>
      <c r="CX934" s="70"/>
      <c r="CY934" s="70"/>
      <c r="CZ934" s="70"/>
      <c r="DA934" s="70"/>
      <c r="DB934" s="70"/>
      <c r="DC934" s="70"/>
      <c r="DD934" s="70"/>
      <c r="DE934" s="70"/>
      <c r="DF934" s="70"/>
      <c r="DG934" s="70"/>
      <c r="DH934" s="70"/>
      <c r="DI934" s="70"/>
      <c r="DJ934" s="70"/>
      <c r="DK934" s="70"/>
      <c r="DL934" s="70"/>
      <c r="DM934" s="70"/>
      <c r="DN934" s="70"/>
      <c r="DO934" s="70"/>
      <c r="DP934" s="70"/>
      <c r="DQ934" s="70"/>
      <c r="DR934" s="70"/>
      <c r="DS934" s="70"/>
      <c r="DT934" s="70"/>
      <c r="DU934" s="70"/>
      <c r="DV934" s="70"/>
      <c r="DW934" s="70"/>
      <c r="DX934" s="70"/>
      <c r="DY934" s="70"/>
      <c r="DZ934" s="70"/>
      <c r="EA934" s="70"/>
      <c r="EB934" s="70"/>
      <c r="EC934" s="70"/>
      <c r="ED934" s="70"/>
      <c r="EE934" s="95" t="s">
        <v>450</v>
      </c>
      <c r="EF934" s="95"/>
      <c r="EG934" s="95"/>
      <c r="EH934" s="70"/>
      <c r="EI934" s="216"/>
      <c r="EJ934" s="70"/>
      <c r="EK934" s="70"/>
      <c r="EL934" s="70"/>
      <c r="EM934" s="70"/>
      <c r="EN934" s="70"/>
      <c r="EO934" s="70"/>
      <c r="EP934" s="70"/>
      <c r="EQ934" s="70"/>
      <c r="ER934" s="70"/>
      <c r="ES934" s="70"/>
      <c r="ET934" s="70"/>
      <c r="EU934" s="70"/>
      <c r="EV934" s="70"/>
      <c r="EW934" s="70"/>
      <c r="EX934" s="70"/>
      <c r="EY934" s="70"/>
      <c r="EZ934" s="70"/>
      <c r="FA934" s="70"/>
      <c r="FB934" s="70"/>
      <c r="FC934" s="70"/>
      <c r="FD934" s="70"/>
      <c r="FE934" s="70"/>
      <c r="FF934" s="70"/>
      <c r="FG934" s="70"/>
      <c r="FH934" s="70"/>
      <c r="FI934" s="70"/>
      <c r="FJ934" s="70"/>
      <c r="FK934" s="70"/>
      <c r="FL934" s="70"/>
      <c r="FM934" s="70"/>
      <c r="FN934" s="70"/>
      <c r="FO934" s="70"/>
      <c r="FP934" s="70"/>
      <c r="FQ934" s="70"/>
      <c r="FR934" s="70"/>
      <c r="FS934" s="70"/>
      <c r="FT934" s="70"/>
      <c r="FU934" s="70"/>
      <c r="FV934" s="70"/>
      <c r="FW934" s="70"/>
      <c r="FX934" s="70"/>
      <c r="FY934" s="70"/>
      <c r="FZ934" s="70"/>
      <c r="GA934" s="70"/>
      <c r="GB934" s="70"/>
      <c r="GC934" s="70"/>
      <c r="GD934" s="70"/>
      <c r="GE934" s="70"/>
      <c r="GF934" s="70"/>
      <c r="GG934" s="70"/>
      <c r="GH934" s="70"/>
      <c r="GI934" s="70"/>
      <c r="GJ934" s="70"/>
      <c r="GK934" s="70"/>
      <c r="GL934" s="70"/>
      <c r="GM934" s="70"/>
      <c r="GN934" s="70"/>
      <c r="GO934" s="70"/>
      <c r="GP934" s="70"/>
      <c r="GQ934" s="70"/>
      <c r="GR934" s="70"/>
      <c r="GS934" s="70"/>
      <c r="GT934" s="70"/>
      <c r="GU934" s="70"/>
      <c r="GV934" s="70"/>
      <c r="GW934" s="70"/>
      <c r="GX934" s="70"/>
      <c r="GY934" s="70"/>
      <c r="GZ934" s="70"/>
      <c r="HA934" s="70"/>
      <c r="HB934" s="70"/>
      <c r="HC934" s="70"/>
      <c r="HD934" s="70"/>
      <c r="HE934" s="70"/>
      <c r="HF934" s="70"/>
      <c r="HG934" s="70"/>
      <c r="HH934" s="70"/>
      <c r="HI934" s="70"/>
      <c r="HJ934" s="70"/>
      <c r="HK934" s="70"/>
      <c r="HL934" s="70"/>
      <c r="HM934" s="70"/>
      <c r="HN934" s="70"/>
      <c r="HO934" s="70"/>
      <c r="HP934" s="70"/>
      <c r="HQ934" s="70"/>
      <c r="HR934" s="70"/>
      <c r="HS934" s="70"/>
      <c r="HT934" s="70"/>
      <c r="HU934" s="70"/>
      <c r="HV934" s="70"/>
      <c r="HW934" s="70"/>
      <c r="HX934" s="70"/>
      <c r="HY934" s="70"/>
      <c r="HZ934" s="70"/>
      <c r="IA934" s="70"/>
      <c r="IB934" s="70"/>
      <c r="IC934" s="70"/>
      <c r="ID934" s="70"/>
      <c r="IE934" s="70"/>
      <c r="IF934" s="70"/>
      <c r="IG934" s="70"/>
      <c r="IH934" s="70"/>
      <c r="II934" s="70"/>
      <c r="IJ934" s="70"/>
      <c r="IK934" s="70"/>
      <c r="IL934" s="70"/>
      <c r="IM934" s="70"/>
      <c r="IN934" s="70"/>
      <c r="IO934" s="70"/>
      <c r="IP934" s="70"/>
      <c r="IQ934" s="70"/>
    </row>
    <row r="935" spans="18:251" ht="16.5" hidden="1" customHeight="1">
      <c r="R935" s="95" t="s">
        <v>450</v>
      </c>
      <c r="S935" s="95"/>
      <c r="T935" s="95"/>
      <c r="U935" s="70"/>
      <c r="V935" s="214"/>
      <c r="W935" s="70"/>
      <c r="X935" s="70"/>
      <c r="Y935" s="70"/>
      <c r="Z935" s="70"/>
      <c r="AA935" s="70"/>
      <c r="AB935" s="70"/>
      <c r="AC935" s="70"/>
      <c r="AD935" s="70"/>
      <c r="AE935" s="70"/>
      <c r="AF935" s="70"/>
      <c r="AG935" s="70"/>
      <c r="AH935" s="70"/>
      <c r="AI935" s="70"/>
      <c r="AJ935" s="70"/>
      <c r="AK935" s="70"/>
      <c r="AL935" s="70"/>
      <c r="AM935" s="70"/>
      <c r="AN935" s="70"/>
      <c r="AO935" s="70"/>
      <c r="AP935" s="70"/>
      <c r="AQ935" s="70"/>
      <c r="AR935" s="70"/>
      <c r="AS935" s="70"/>
      <c r="AT935" s="70"/>
      <c r="AU935" s="70"/>
      <c r="AV935" s="70"/>
      <c r="AW935" s="70"/>
      <c r="AX935" s="70"/>
      <c r="AY935" s="70"/>
      <c r="AZ935" s="70"/>
      <c r="BA935" s="70"/>
      <c r="BB935" s="70"/>
      <c r="BC935" s="70"/>
      <c r="BD935" s="70"/>
      <c r="BE935" s="70"/>
      <c r="BF935" s="70"/>
      <c r="BG935" s="70"/>
      <c r="BH935" s="70"/>
      <c r="BI935" s="70"/>
      <c r="BJ935" s="70"/>
      <c r="BK935" s="70"/>
      <c r="BL935" s="70"/>
      <c r="BM935" s="70"/>
      <c r="BN935" s="70"/>
      <c r="BO935" s="70"/>
      <c r="BP935" s="70"/>
      <c r="BQ935" s="70"/>
      <c r="BR935" s="70"/>
      <c r="BS935" s="70"/>
      <c r="BT935" s="70"/>
      <c r="BU935" s="70"/>
      <c r="BV935" s="70"/>
      <c r="BW935" s="70"/>
      <c r="BX935" s="70"/>
      <c r="BY935" s="70"/>
      <c r="BZ935" s="70"/>
      <c r="CA935" s="70"/>
      <c r="CB935" s="70"/>
      <c r="CC935" s="70"/>
      <c r="CD935" s="70"/>
      <c r="CE935" s="70"/>
      <c r="CF935" s="70"/>
      <c r="CG935" s="70"/>
      <c r="CH935" s="70"/>
      <c r="CI935" s="70"/>
      <c r="CJ935" s="70"/>
      <c r="CK935" s="70"/>
      <c r="CL935" s="70"/>
      <c r="CM935" s="70"/>
      <c r="CN935" s="70"/>
      <c r="CO935" s="70"/>
      <c r="CP935" s="70"/>
      <c r="CQ935" s="70"/>
      <c r="CR935" s="70"/>
      <c r="CS935" s="70"/>
      <c r="CT935" s="70"/>
      <c r="CU935" s="70"/>
      <c r="CV935" s="70"/>
      <c r="CW935" s="70"/>
      <c r="CX935" s="70"/>
      <c r="CY935" s="70"/>
      <c r="CZ935" s="70"/>
      <c r="DA935" s="70"/>
      <c r="DB935" s="70"/>
      <c r="DC935" s="70"/>
      <c r="DD935" s="70"/>
      <c r="DE935" s="70"/>
      <c r="DF935" s="70"/>
      <c r="DG935" s="70"/>
      <c r="DH935" s="70"/>
      <c r="DI935" s="70"/>
      <c r="DJ935" s="70"/>
      <c r="DK935" s="70"/>
      <c r="DL935" s="70"/>
      <c r="DM935" s="70"/>
      <c r="DN935" s="70"/>
      <c r="DO935" s="70"/>
      <c r="DP935" s="70"/>
      <c r="DQ935" s="70"/>
      <c r="DR935" s="70"/>
      <c r="DS935" s="70"/>
      <c r="DT935" s="70"/>
      <c r="DU935" s="70"/>
      <c r="DV935" s="70"/>
      <c r="DW935" s="70"/>
      <c r="DX935" s="70"/>
      <c r="DY935" s="70"/>
      <c r="DZ935" s="70"/>
      <c r="EA935" s="70"/>
      <c r="EB935" s="70"/>
      <c r="EC935" s="70"/>
      <c r="ED935" s="70"/>
      <c r="EE935" s="95" t="s">
        <v>450</v>
      </c>
      <c r="EF935" s="95"/>
      <c r="EG935" s="95"/>
      <c r="EH935" s="70"/>
      <c r="EI935" s="216"/>
      <c r="EJ935" s="70"/>
      <c r="EK935" s="70"/>
      <c r="EL935" s="70"/>
      <c r="EM935" s="70"/>
      <c r="EN935" s="70"/>
      <c r="EO935" s="70"/>
      <c r="EP935" s="70"/>
      <c r="EQ935" s="70"/>
      <c r="ER935" s="70"/>
      <c r="ES935" s="70"/>
      <c r="ET935" s="70"/>
      <c r="EU935" s="70"/>
      <c r="EV935" s="70"/>
      <c r="EW935" s="70"/>
      <c r="EX935" s="70"/>
      <c r="EY935" s="70"/>
      <c r="EZ935" s="70"/>
      <c r="FA935" s="70"/>
      <c r="FB935" s="70"/>
      <c r="FC935" s="70"/>
      <c r="FD935" s="70"/>
      <c r="FE935" s="70"/>
      <c r="FF935" s="70"/>
      <c r="FG935" s="70"/>
      <c r="FH935" s="70"/>
      <c r="FI935" s="70"/>
      <c r="FJ935" s="70"/>
      <c r="FK935" s="70"/>
      <c r="FL935" s="70"/>
      <c r="FM935" s="70"/>
      <c r="FN935" s="70"/>
      <c r="FO935" s="70"/>
      <c r="FP935" s="70"/>
      <c r="FQ935" s="70"/>
      <c r="FR935" s="70"/>
      <c r="FS935" s="70"/>
      <c r="FT935" s="70"/>
      <c r="FU935" s="70"/>
      <c r="FV935" s="70"/>
      <c r="FW935" s="70"/>
      <c r="FX935" s="70"/>
      <c r="FY935" s="70"/>
      <c r="FZ935" s="70"/>
      <c r="GA935" s="70"/>
      <c r="GB935" s="70"/>
      <c r="GC935" s="70"/>
      <c r="GD935" s="70"/>
      <c r="GE935" s="70"/>
      <c r="GF935" s="70"/>
      <c r="GG935" s="70"/>
      <c r="GH935" s="70"/>
      <c r="GI935" s="70"/>
      <c r="GJ935" s="70"/>
      <c r="GK935" s="70"/>
      <c r="GL935" s="70"/>
      <c r="GM935" s="70"/>
      <c r="GN935" s="70"/>
      <c r="GO935" s="70"/>
      <c r="GP935" s="70"/>
      <c r="GQ935" s="70"/>
      <c r="GR935" s="70"/>
      <c r="GS935" s="70"/>
      <c r="GT935" s="70"/>
      <c r="GU935" s="70"/>
      <c r="GV935" s="70"/>
      <c r="GW935" s="70"/>
      <c r="GX935" s="70"/>
      <c r="GY935" s="70"/>
      <c r="GZ935" s="70"/>
      <c r="HA935" s="70"/>
      <c r="HB935" s="70"/>
      <c r="HC935" s="70"/>
      <c r="HD935" s="70"/>
      <c r="HE935" s="70"/>
      <c r="HF935" s="70"/>
      <c r="HG935" s="70"/>
      <c r="HH935" s="70"/>
      <c r="HI935" s="70"/>
      <c r="HJ935" s="70"/>
      <c r="HK935" s="70"/>
      <c r="HL935" s="70"/>
      <c r="HM935" s="70"/>
      <c r="HN935" s="70"/>
      <c r="HO935" s="70"/>
      <c r="HP935" s="70"/>
      <c r="HQ935" s="70"/>
      <c r="HR935" s="70"/>
      <c r="HS935" s="70"/>
      <c r="HT935" s="70"/>
      <c r="HU935" s="70"/>
      <c r="HV935" s="70"/>
      <c r="HW935" s="70"/>
      <c r="HX935" s="70"/>
      <c r="HY935" s="70"/>
      <c r="HZ935" s="70"/>
      <c r="IA935" s="70"/>
      <c r="IB935" s="70"/>
      <c r="IC935" s="70"/>
      <c r="ID935" s="70"/>
      <c r="IE935" s="70"/>
      <c r="IF935" s="70"/>
      <c r="IG935" s="70"/>
      <c r="IH935" s="70"/>
      <c r="II935" s="70"/>
      <c r="IJ935" s="70"/>
      <c r="IK935" s="70"/>
      <c r="IL935" s="70"/>
      <c r="IM935" s="70"/>
      <c r="IN935" s="70"/>
      <c r="IO935" s="70"/>
      <c r="IP935" s="70"/>
      <c r="IQ935" s="70"/>
    </row>
    <row r="936" spans="18:251" ht="16.5" hidden="1" customHeight="1">
      <c r="R936" s="95" t="s">
        <v>450</v>
      </c>
      <c r="S936" s="95"/>
      <c r="T936" s="95"/>
      <c r="U936" s="70"/>
      <c r="V936" s="214"/>
      <c r="W936" s="70"/>
      <c r="X936" s="70"/>
      <c r="Y936" s="70"/>
      <c r="Z936" s="70"/>
      <c r="AA936" s="70"/>
      <c r="AB936" s="70"/>
      <c r="AC936" s="70"/>
      <c r="AD936" s="70"/>
      <c r="AE936" s="70"/>
      <c r="AF936" s="70"/>
      <c r="AG936" s="70"/>
      <c r="AH936" s="70"/>
      <c r="AI936" s="70"/>
      <c r="AJ936" s="70"/>
      <c r="AK936" s="70"/>
      <c r="AL936" s="70"/>
      <c r="AM936" s="70"/>
      <c r="AN936" s="70"/>
      <c r="AO936" s="70"/>
      <c r="AP936" s="70"/>
      <c r="AQ936" s="70"/>
      <c r="AR936" s="70"/>
      <c r="AS936" s="70"/>
      <c r="AT936" s="70"/>
      <c r="AU936" s="70"/>
      <c r="AV936" s="70"/>
      <c r="AW936" s="70"/>
      <c r="AX936" s="70"/>
      <c r="AY936" s="70"/>
      <c r="AZ936" s="70"/>
      <c r="BA936" s="70"/>
      <c r="BB936" s="70"/>
      <c r="BC936" s="70"/>
      <c r="BD936" s="70"/>
      <c r="BE936" s="70"/>
      <c r="BF936" s="70"/>
      <c r="BG936" s="70"/>
      <c r="BH936" s="70"/>
      <c r="BI936" s="70"/>
      <c r="BJ936" s="70"/>
      <c r="BK936" s="70"/>
      <c r="BL936" s="70"/>
      <c r="BM936" s="70"/>
      <c r="BN936" s="70"/>
      <c r="BO936" s="70"/>
      <c r="BP936" s="70"/>
      <c r="BQ936" s="70"/>
      <c r="BR936" s="70"/>
      <c r="BS936" s="70"/>
      <c r="BT936" s="70"/>
      <c r="BU936" s="70"/>
      <c r="BV936" s="70"/>
      <c r="BW936" s="70"/>
      <c r="BX936" s="70"/>
      <c r="BY936" s="70"/>
      <c r="BZ936" s="70"/>
      <c r="CA936" s="70"/>
      <c r="CB936" s="70"/>
      <c r="CC936" s="70"/>
      <c r="CD936" s="70"/>
      <c r="CE936" s="70"/>
      <c r="CF936" s="70"/>
      <c r="CG936" s="70"/>
      <c r="CH936" s="70"/>
      <c r="CI936" s="70"/>
      <c r="CJ936" s="70"/>
      <c r="CK936" s="70"/>
      <c r="CL936" s="70"/>
      <c r="CM936" s="70"/>
      <c r="CN936" s="70"/>
      <c r="CO936" s="70"/>
      <c r="CP936" s="70"/>
      <c r="CQ936" s="70"/>
      <c r="CR936" s="70"/>
      <c r="CS936" s="70"/>
      <c r="CT936" s="70"/>
      <c r="CU936" s="70"/>
      <c r="CV936" s="70"/>
      <c r="CW936" s="70"/>
      <c r="CX936" s="70"/>
      <c r="CY936" s="70"/>
      <c r="CZ936" s="70"/>
      <c r="DA936" s="70"/>
      <c r="DB936" s="70"/>
      <c r="DC936" s="70"/>
      <c r="DD936" s="70"/>
      <c r="DE936" s="70"/>
      <c r="DF936" s="70"/>
      <c r="DG936" s="70"/>
      <c r="DH936" s="70"/>
      <c r="DI936" s="70"/>
      <c r="DJ936" s="70"/>
      <c r="DK936" s="70"/>
      <c r="DL936" s="70"/>
      <c r="DM936" s="70"/>
      <c r="DN936" s="70"/>
      <c r="DO936" s="70"/>
      <c r="DP936" s="70"/>
      <c r="DQ936" s="70"/>
      <c r="DR936" s="70"/>
      <c r="DS936" s="70"/>
      <c r="DT936" s="70"/>
      <c r="DU936" s="70"/>
      <c r="DV936" s="70"/>
      <c r="DW936" s="70"/>
      <c r="DX936" s="70"/>
      <c r="DY936" s="70"/>
      <c r="DZ936" s="70"/>
      <c r="EA936" s="70"/>
      <c r="EB936" s="70"/>
      <c r="EC936" s="70"/>
      <c r="ED936" s="70"/>
      <c r="EE936" s="95" t="s">
        <v>450</v>
      </c>
      <c r="EF936" s="95"/>
      <c r="EG936" s="95"/>
      <c r="EH936" s="70"/>
      <c r="EI936" s="216"/>
      <c r="EJ936" s="70"/>
      <c r="EK936" s="70"/>
      <c r="EL936" s="70"/>
      <c r="EM936" s="70"/>
      <c r="EN936" s="70"/>
      <c r="EO936" s="70"/>
      <c r="EP936" s="70"/>
      <c r="EQ936" s="70"/>
      <c r="ER936" s="70"/>
      <c r="ES936" s="70"/>
      <c r="ET936" s="70"/>
      <c r="EU936" s="70"/>
      <c r="EV936" s="70"/>
      <c r="EW936" s="70"/>
      <c r="EX936" s="70"/>
      <c r="EY936" s="70"/>
      <c r="EZ936" s="70"/>
      <c r="FA936" s="70"/>
      <c r="FB936" s="70"/>
      <c r="FC936" s="70"/>
      <c r="FD936" s="70"/>
      <c r="FE936" s="70"/>
      <c r="FF936" s="70"/>
      <c r="FG936" s="70"/>
      <c r="FH936" s="70"/>
      <c r="FI936" s="70"/>
      <c r="FJ936" s="70"/>
      <c r="FK936" s="70"/>
      <c r="FL936" s="70"/>
      <c r="FM936" s="70"/>
      <c r="FN936" s="70"/>
      <c r="FO936" s="70"/>
      <c r="FP936" s="70"/>
      <c r="FQ936" s="70"/>
      <c r="FR936" s="70"/>
      <c r="FS936" s="70"/>
      <c r="FT936" s="70"/>
      <c r="FU936" s="70"/>
      <c r="FV936" s="70"/>
      <c r="FW936" s="70"/>
      <c r="FX936" s="70"/>
      <c r="FY936" s="70"/>
      <c r="FZ936" s="70"/>
      <c r="GA936" s="70"/>
      <c r="GB936" s="70"/>
      <c r="GC936" s="70"/>
      <c r="GD936" s="70"/>
      <c r="GE936" s="70"/>
      <c r="GF936" s="70"/>
      <c r="GG936" s="70"/>
      <c r="GH936" s="70"/>
      <c r="GI936" s="70"/>
      <c r="GJ936" s="70"/>
      <c r="GK936" s="70"/>
      <c r="GL936" s="70"/>
      <c r="GM936" s="70"/>
      <c r="GN936" s="70"/>
      <c r="GO936" s="70"/>
      <c r="GP936" s="70"/>
      <c r="GQ936" s="70"/>
      <c r="GR936" s="70"/>
      <c r="GS936" s="70"/>
      <c r="GT936" s="70"/>
      <c r="GU936" s="70"/>
      <c r="GV936" s="70"/>
      <c r="GW936" s="70"/>
      <c r="GX936" s="70"/>
      <c r="GY936" s="70"/>
      <c r="GZ936" s="70"/>
      <c r="HA936" s="70"/>
      <c r="HB936" s="70"/>
      <c r="HC936" s="70"/>
      <c r="HD936" s="70"/>
      <c r="HE936" s="70"/>
      <c r="HF936" s="70"/>
      <c r="HG936" s="70"/>
      <c r="HH936" s="70"/>
      <c r="HI936" s="70"/>
      <c r="HJ936" s="70"/>
      <c r="HK936" s="70"/>
      <c r="HL936" s="70"/>
      <c r="HM936" s="70"/>
      <c r="HN936" s="70"/>
      <c r="HO936" s="70"/>
      <c r="HP936" s="70"/>
      <c r="HQ936" s="70"/>
      <c r="HR936" s="70"/>
      <c r="HS936" s="70"/>
      <c r="HT936" s="70"/>
      <c r="HU936" s="70"/>
      <c r="HV936" s="70"/>
      <c r="HW936" s="70"/>
      <c r="HX936" s="70"/>
      <c r="HY936" s="70"/>
      <c r="HZ936" s="70"/>
      <c r="IA936" s="70"/>
      <c r="IB936" s="70"/>
      <c r="IC936" s="70"/>
      <c r="ID936" s="70"/>
      <c r="IE936" s="70"/>
      <c r="IF936" s="70"/>
      <c r="IG936" s="70"/>
      <c r="IH936" s="70"/>
      <c r="II936" s="70"/>
      <c r="IJ936" s="70"/>
      <c r="IK936" s="70"/>
      <c r="IL936" s="70"/>
      <c r="IM936" s="70"/>
      <c r="IN936" s="70"/>
      <c r="IO936" s="70"/>
      <c r="IP936" s="70"/>
      <c r="IQ936" s="70"/>
    </row>
    <row r="937" spans="18:251" ht="16.5" hidden="1" customHeight="1">
      <c r="R937" s="95" t="s">
        <v>450</v>
      </c>
      <c r="S937" s="95"/>
      <c r="T937" s="95"/>
      <c r="U937" s="70"/>
      <c r="V937" s="214"/>
      <c r="W937" s="70"/>
      <c r="X937" s="70"/>
      <c r="Y937" s="70"/>
      <c r="Z937" s="70"/>
      <c r="AA937" s="70"/>
      <c r="AB937" s="70"/>
      <c r="AC937" s="70"/>
      <c r="AD937" s="70"/>
      <c r="AE937" s="70"/>
      <c r="AF937" s="70"/>
      <c r="AG937" s="70"/>
      <c r="AH937" s="70"/>
      <c r="AI937" s="70"/>
      <c r="AJ937" s="70"/>
      <c r="AK937" s="70"/>
      <c r="AL937" s="70"/>
      <c r="AM937" s="70"/>
      <c r="AN937" s="70"/>
      <c r="AO937" s="70"/>
      <c r="AP937" s="70"/>
      <c r="AQ937" s="70"/>
      <c r="AR937" s="70"/>
      <c r="AS937" s="70"/>
      <c r="AT937" s="70"/>
      <c r="AU937" s="70"/>
      <c r="AV937" s="70"/>
      <c r="AW937" s="70"/>
      <c r="AX937" s="70"/>
      <c r="AY937" s="70"/>
      <c r="AZ937" s="70"/>
      <c r="BA937" s="70"/>
      <c r="BB937" s="70"/>
      <c r="BC937" s="70"/>
      <c r="BD937" s="70"/>
      <c r="BE937" s="70"/>
      <c r="BF937" s="70"/>
      <c r="BG937" s="70"/>
      <c r="BH937" s="70"/>
      <c r="BI937" s="70"/>
      <c r="BJ937" s="70"/>
      <c r="BK937" s="70"/>
      <c r="BL937" s="70"/>
      <c r="BM937" s="70"/>
      <c r="BN937" s="70"/>
      <c r="BO937" s="70"/>
      <c r="BP937" s="70"/>
      <c r="BQ937" s="70"/>
      <c r="BR937" s="70"/>
      <c r="BS937" s="70"/>
      <c r="BT937" s="70"/>
      <c r="BU937" s="70"/>
      <c r="BV937" s="70"/>
      <c r="BW937" s="70"/>
      <c r="BX937" s="70"/>
      <c r="BY937" s="70"/>
      <c r="BZ937" s="70"/>
      <c r="CA937" s="70"/>
      <c r="CB937" s="70"/>
      <c r="CC937" s="70"/>
      <c r="CD937" s="70"/>
      <c r="CE937" s="70"/>
      <c r="CF937" s="70"/>
      <c r="CG937" s="70"/>
      <c r="CH937" s="70"/>
      <c r="CI937" s="70"/>
      <c r="CJ937" s="70"/>
      <c r="CK937" s="70"/>
      <c r="CL937" s="70"/>
      <c r="CM937" s="70"/>
      <c r="CN937" s="70"/>
      <c r="CO937" s="70"/>
      <c r="CP937" s="70"/>
      <c r="CQ937" s="70"/>
      <c r="CR937" s="70"/>
      <c r="CS937" s="70"/>
      <c r="CT937" s="70"/>
      <c r="CU937" s="70"/>
      <c r="CV937" s="70"/>
      <c r="CW937" s="70"/>
      <c r="CX937" s="70"/>
      <c r="CY937" s="70"/>
      <c r="CZ937" s="70"/>
      <c r="DA937" s="70"/>
      <c r="DB937" s="70"/>
      <c r="DC937" s="70"/>
      <c r="DD937" s="70"/>
      <c r="DE937" s="70"/>
      <c r="DF937" s="70"/>
      <c r="DG937" s="70"/>
      <c r="DH937" s="70"/>
      <c r="DI937" s="70"/>
      <c r="DJ937" s="70"/>
      <c r="DK937" s="70"/>
      <c r="DL937" s="70"/>
      <c r="DM937" s="70"/>
      <c r="DN937" s="70"/>
      <c r="DO937" s="70"/>
      <c r="DP937" s="70"/>
      <c r="DQ937" s="70"/>
      <c r="DR937" s="70"/>
      <c r="DS937" s="70"/>
      <c r="DT937" s="70"/>
      <c r="DU937" s="70"/>
      <c r="DV937" s="70"/>
      <c r="DW937" s="70"/>
      <c r="DX937" s="70"/>
      <c r="DY937" s="70"/>
      <c r="DZ937" s="70"/>
      <c r="EA937" s="70"/>
      <c r="EB937" s="70"/>
      <c r="EC937" s="70"/>
      <c r="ED937" s="70"/>
      <c r="EE937" s="95" t="s">
        <v>450</v>
      </c>
      <c r="EF937" s="95"/>
      <c r="EG937" s="95"/>
      <c r="EH937" s="70"/>
      <c r="EI937" s="216"/>
      <c r="EJ937" s="70"/>
      <c r="EK937" s="70"/>
      <c r="EL937" s="70"/>
      <c r="EM937" s="70"/>
      <c r="EN937" s="70"/>
      <c r="EO937" s="70"/>
      <c r="EP937" s="70"/>
      <c r="EQ937" s="70"/>
      <c r="ER937" s="70"/>
      <c r="ES937" s="70"/>
      <c r="ET937" s="70"/>
      <c r="EU937" s="70"/>
      <c r="EV937" s="70"/>
      <c r="EW937" s="70"/>
      <c r="EX937" s="70"/>
      <c r="EY937" s="70"/>
      <c r="EZ937" s="70"/>
      <c r="FA937" s="70"/>
      <c r="FB937" s="70"/>
      <c r="FC937" s="70"/>
      <c r="FD937" s="70"/>
      <c r="FE937" s="70"/>
      <c r="FF937" s="70"/>
      <c r="FG937" s="70"/>
      <c r="FH937" s="70"/>
      <c r="FI937" s="70"/>
      <c r="FJ937" s="70"/>
      <c r="FK937" s="70"/>
      <c r="FL937" s="70"/>
      <c r="FM937" s="70"/>
      <c r="FN937" s="70"/>
      <c r="FO937" s="70"/>
      <c r="FP937" s="70"/>
      <c r="FQ937" s="70"/>
      <c r="FR937" s="70"/>
      <c r="FS937" s="70"/>
      <c r="FT937" s="70"/>
      <c r="FU937" s="70"/>
      <c r="FV937" s="70"/>
      <c r="FW937" s="70"/>
      <c r="FX937" s="70"/>
      <c r="FY937" s="70"/>
      <c r="FZ937" s="70"/>
      <c r="GA937" s="70"/>
      <c r="GB937" s="70"/>
      <c r="GC937" s="70"/>
      <c r="GD937" s="70"/>
      <c r="GE937" s="70"/>
      <c r="GF937" s="70"/>
      <c r="GG937" s="70"/>
      <c r="GH937" s="70"/>
      <c r="GI937" s="70"/>
      <c r="GJ937" s="70"/>
      <c r="GK937" s="70"/>
      <c r="GL937" s="70"/>
      <c r="GM937" s="70"/>
      <c r="GN937" s="70"/>
      <c r="GO937" s="70"/>
      <c r="GP937" s="70"/>
      <c r="GQ937" s="70"/>
      <c r="GR937" s="70"/>
      <c r="GS937" s="70"/>
      <c r="GT937" s="70"/>
      <c r="GU937" s="70"/>
      <c r="GV937" s="70"/>
      <c r="GW937" s="70"/>
      <c r="GX937" s="70"/>
      <c r="GY937" s="70"/>
      <c r="GZ937" s="70"/>
      <c r="HA937" s="70"/>
      <c r="HB937" s="70"/>
      <c r="HC937" s="70"/>
      <c r="HD937" s="70"/>
      <c r="HE937" s="70"/>
      <c r="HF937" s="70"/>
      <c r="HG937" s="70"/>
      <c r="HH937" s="70"/>
      <c r="HI937" s="70"/>
      <c r="HJ937" s="70"/>
      <c r="HK937" s="70"/>
      <c r="HL937" s="70"/>
      <c r="HM937" s="70"/>
      <c r="HN937" s="70"/>
      <c r="HO937" s="70"/>
      <c r="HP937" s="70"/>
      <c r="HQ937" s="70"/>
      <c r="HR937" s="70"/>
      <c r="HS937" s="70"/>
      <c r="HT937" s="70"/>
      <c r="HU937" s="70"/>
      <c r="HV937" s="70"/>
      <c r="HW937" s="70"/>
      <c r="HX937" s="70"/>
      <c r="HY937" s="70"/>
      <c r="HZ937" s="70"/>
      <c r="IA937" s="70"/>
      <c r="IB937" s="70"/>
      <c r="IC937" s="70"/>
      <c r="ID937" s="70"/>
      <c r="IE937" s="70"/>
      <c r="IF937" s="70"/>
      <c r="IG937" s="70"/>
      <c r="IH937" s="70"/>
      <c r="II937" s="70"/>
      <c r="IJ937" s="70"/>
      <c r="IK937" s="70"/>
      <c r="IL937" s="70"/>
      <c r="IM937" s="70"/>
      <c r="IN937" s="70"/>
      <c r="IO937" s="70"/>
      <c r="IP937" s="70"/>
      <c r="IQ937" s="70"/>
    </row>
    <row r="938" spans="18:251" ht="16.5" hidden="1" customHeight="1">
      <c r="R938" s="95" t="s">
        <v>450</v>
      </c>
      <c r="S938" s="95"/>
      <c r="T938" s="95"/>
      <c r="U938" s="70"/>
      <c r="V938" s="214"/>
      <c r="W938" s="70"/>
      <c r="X938" s="70"/>
      <c r="Y938" s="70"/>
      <c r="Z938" s="70"/>
      <c r="AA938" s="70"/>
      <c r="AB938" s="70"/>
      <c r="AC938" s="70"/>
      <c r="AD938" s="70"/>
      <c r="AE938" s="70"/>
      <c r="AF938" s="70"/>
      <c r="AG938" s="70"/>
      <c r="AH938" s="70"/>
      <c r="AI938" s="70"/>
      <c r="AJ938" s="70"/>
      <c r="AK938" s="70"/>
      <c r="AL938" s="70"/>
      <c r="AM938" s="70"/>
      <c r="AN938" s="70"/>
      <c r="AO938" s="70"/>
      <c r="AP938" s="70"/>
      <c r="AQ938" s="70"/>
      <c r="AR938" s="70"/>
      <c r="AS938" s="70"/>
      <c r="AT938" s="70"/>
      <c r="AU938" s="70"/>
      <c r="AV938" s="70"/>
      <c r="AW938" s="70"/>
      <c r="AX938" s="70"/>
      <c r="AY938" s="70"/>
      <c r="AZ938" s="70"/>
      <c r="BA938" s="70"/>
      <c r="BB938" s="70"/>
      <c r="BC938" s="70"/>
      <c r="BD938" s="70"/>
      <c r="BE938" s="70"/>
      <c r="BF938" s="70"/>
      <c r="BG938" s="70"/>
      <c r="BH938" s="70"/>
      <c r="BI938" s="70"/>
      <c r="BJ938" s="70"/>
      <c r="BK938" s="70"/>
      <c r="BL938" s="70"/>
      <c r="BM938" s="70"/>
      <c r="BN938" s="70"/>
      <c r="BO938" s="70"/>
      <c r="BP938" s="70"/>
      <c r="BQ938" s="70"/>
      <c r="BR938" s="70"/>
      <c r="BS938" s="70"/>
      <c r="BT938" s="70"/>
      <c r="BU938" s="70"/>
      <c r="BV938" s="70"/>
      <c r="BW938" s="70"/>
      <c r="BX938" s="70"/>
      <c r="BY938" s="70"/>
      <c r="BZ938" s="70"/>
      <c r="CA938" s="70"/>
      <c r="CB938" s="70"/>
      <c r="CC938" s="70"/>
      <c r="CD938" s="70"/>
      <c r="CE938" s="70"/>
      <c r="CF938" s="70"/>
      <c r="CG938" s="70"/>
      <c r="CH938" s="70"/>
      <c r="CI938" s="70"/>
      <c r="CJ938" s="70"/>
      <c r="CK938" s="70"/>
      <c r="CL938" s="70"/>
      <c r="CM938" s="70"/>
      <c r="CN938" s="70"/>
      <c r="CO938" s="70"/>
      <c r="CP938" s="70"/>
      <c r="CQ938" s="70"/>
      <c r="CR938" s="70"/>
      <c r="CS938" s="70"/>
      <c r="CT938" s="70"/>
      <c r="CU938" s="70"/>
      <c r="CV938" s="70"/>
      <c r="CW938" s="70"/>
      <c r="CX938" s="70"/>
      <c r="CY938" s="70"/>
      <c r="CZ938" s="70"/>
      <c r="DA938" s="70"/>
      <c r="DB938" s="70"/>
      <c r="DC938" s="70"/>
      <c r="DD938" s="70"/>
      <c r="DE938" s="70"/>
      <c r="DF938" s="70"/>
      <c r="DG938" s="70"/>
      <c r="DH938" s="70"/>
      <c r="DI938" s="70"/>
      <c r="DJ938" s="70"/>
      <c r="DK938" s="70"/>
      <c r="DL938" s="70"/>
      <c r="DM938" s="70"/>
      <c r="DN938" s="70"/>
      <c r="DO938" s="70"/>
      <c r="DP938" s="70"/>
      <c r="DQ938" s="70"/>
      <c r="DR938" s="70"/>
      <c r="DS938" s="70"/>
      <c r="DT938" s="70"/>
      <c r="DU938" s="70"/>
      <c r="DV938" s="70"/>
      <c r="DW938" s="70"/>
      <c r="DX938" s="70"/>
      <c r="DY938" s="70"/>
      <c r="DZ938" s="70"/>
      <c r="EA938" s="70"/>
      <c r="EB938" s="70"/>
      <c r="EC938" s="70"/>
      <c r="ED938" s="70"/>
      <c r="EE938" s="95" t="s">
        <v>450</v>
      </c>
      <c r="EF938" s="95"/>
      <c r="EG938" s="95"/>
      <c r="EH938" s="70"/>
      <c r="EI938" s="216"/>
      <c r="EJ938" s="70"/>
      <c r="EK938" s="70"/>
      <c r="EL938" s="70"/>
      <c r="EM938" s="70"/>
      <c r="EN938" s="70"/>
      <c r="EO938" s="70"/>
      <c r="EP938" s="70"/>
      <c r="EQ938" s="70"/>
      <c r="ER938" s="70"/>
      <c r="ES938" s="70"/>
      <c r="ET938" s="70"/>
      <c r="EU938" s="70"/>
      <c r="EV938" s="70"/>
      <c r="EW938" s="70"/>
      <c r="EX938" s="70"/>
      <c r="EY938" s="70"/>
      <c r="EZ938" s="70"/>
      <c r="FA938" s="70"/>
      <c r="FB938" s="70"/>
      <c r="FC938" s="70"/>
      <c r="FD938" s="70"/>
      <c r="FE938" s="70"/>
      <c r="FF938" s="70"/>
      <c r="FG938" s="70"/>
      <c r="FH938" s="70"/>
      <c r="FI938" s="70"/>
      <c r="FJ938" s="70"/>
      <c r="FK938" s="70"/>
      <c r="FL938" s="70"/>
      <c r="FM938" s="70"/>
      <c r="FN938" s="70"/>
      <c r="FO938" s="70"/>
      <c r="FP938" s="70"/>
      <c r="FQ938" s="70"/>
      <c r="FR938" s="70"/>
      <c r="FS938" s="70"/>
      <c r="FT938" s="70"/>
      <c r="FU938" s="70"/>
      <c r="FV938" s="70"/>
      <c r="FW938" s="70"/>
      <c r="FX938" s="70"/>
      <c r="FY938" s="70"/>
      <c r="FZ938" s="70"/>
      <c r="GA938" s="70"/>
      <c r="GB938" s="70"/>
      <c r="GC938" s="70"/>
      <c r="GD938" s="70"/>
      <c r="GE938" s="70"/>
      <c r="GF938" s="70"/>
      <c r="GG938" s="70"/>
      <c r="GH938" s="70"/>
      <c r="GI938" s="70"/>
      <c r="GJ938" s="70"/>
      <c r="GK938" s="70"/>
      <c r="GL938" s="70"/>
      <c r="GM938" s="70"/>
      <c r="GN938" s="70"/>
      <c r="GO938" s="70"/>
      <c r="GP938" s="70"/>
      <c r="GQ938" s="70"/>
      <c r="GR938" s="70"/>
      <c r="GS938" s="70"/>
      <c r="GT938" s="70"/>
      <c r="GU938" s="70"/>
      <c r="GV938" s="70"/>
      <c r="GW938" s="70"/>
      <c r="GX938" s="70"/>
      <c r="GY938" s="70"/>
      <c r="GZ938" s="70"/>
      <c r="HA938" s="70"/>
      <c r="HB938" s="70"/>
      <c r="HC938" s="70"/>
      <c r="HD938" s="70"/>
      <c r="HE938" s="70"/>
      <c r="HF938" s="70"/>
      <c r="HG938" s="70"/>
      <c r="HH938" s="70"/>
      <c r="HI938" s="70"/>
      <c r="HJ938" s="70"/>
      <c r="HK938" s="70"/>
      <c r="HL938" s="70"/>
      <c r="HM938" s="70"/>
      <c r="HN938" s="70"/>
      <c r="HO938" s="70"/>
      <c r="HP938" s="70"/>
      <c r="HQ938" s="70"/>
      <c r="HR938" s="70"/>
      <c r="HS938" s="70"/>
      <c r="HT938" s="70"/>
      <c r="HU938" s="70"/>
      <c r="HV938" s="70"/>
      <c r="HW938" s="70"/>
      <c r="HX938" s="70"/>
      <c r="HY938" s="70"/>
      <c r="HZ938" s="70"/>
      <c r="IA938" s="70"/>
      <c r="IB938" s="70"/>
      <c r="IC938" s="70"/>
      <c r="ID938" s="70"/>
      <c r="IE938" s="70"/>
      <c r="IF938" s="70"/>
      <c r="IG938" s="70"/>
      <c r="IH938" s="70"/>
      <c r="II938" s="70"/>
      <c r="IJ938" s="70"/>
      <c r="IK938" s="70"/>
      <c r="IL938" s="70"/>
      <c r="IM938" s="70"/>
      <c r="IN938" s="70"/>
      <c r="IO938" s="70"/>
      <c r="IP938" s="70"/>
      <c r="IQ938" s="70"/>
    </row>
    <row r="939" spans="18:251" ht="16.5" hidden="1" customHeight="1">
      <c r="R939" s="95" t="s">
        <v>450</v>
      </c>
      <c r="S939" s="95"/>
      <c r="T939" s="95"/>
      <c r="U939" s="70"/>
      <c r="V939" s="214"/>
      <c r="W939" s="70"/>
      <c r="X939" s="70"/>
      <c r="Y939" s="70"/>
      <c r="Z939" s="70"/>
      <c r="AA939" s="70"/>
      <c r="AB939" s="70"/>
      <c r="AC939" s="70"/>
      <c r="AD939" s="70"/>
      <c r="AE939" s="70"/>
      <c r="AF939" s="70"/>
      <c r="AG939" s="70"/>
      <c r="AH939" s="70"/>
      <c r="AI939" s="70"/>
      <c r="AJ939" s="70"/>
      <c r="AK939" s="70"/>
      <c r="AL939" s="70"/>
      <c r="AM939" s="70"/>
      <c r="AN939" s="70"/>
      <c r="AO939" s="70"/>
      <c r="AP939" s="70"/>
      <c r="AQ939" s="70"/>
      <c r="AR939" s="70"/>
      <c r="AS939" s="70"/>
      <c r="AT939" s="70"/>
      <c r="AU939" s="70"/>
      <c r="AV939" s="70"/>
      <c r="AW939" s="70"/>
      <c r="AX939" s="70"/>
      <c r="AY939" s="70"/>
      <c r="AZ939" s="70"/>
      <c r="BA939" s="70"/>
      <c r="BB939" s="70"/>
      <c r="BC939" s="70"/>
      <c r="BD939" s="70"/>
      <c r="BE939" s="70"/>
      <c r="BF939" s="70"/>
      <c r="BG939" s="70"/>
      <c r="BH939" s="70"/>
      <c r="BI939" s="70"/>
      <c r="BJ939" s="70"/>
      <c r="BK939" s="70"/>
      <c r="BL939" s="70"/>
      <c r="BM939" s="70"/>
      <c r="BN939" s="70"/>
      <c r="BO939" s="70"/>
      <c r="BP939" s="70"/>
      <c r="BQ939" s="70"/>
      <c r="BR939" s="70"/>
      <c r="BS939" s="70"/>
      <c r="BT939" s="70"/>
      <c r="BU939" s="70"/>
      <c r="BV939" s="70"/>
      <c r="BW939" s="70"/>
      <c r="BX939" s="70"/>
      <c r="BY939" s="70"/>
      <c r="BZ939" s="70"/>
      <c r="CA939" s="70"/>
      <c r="CB939" s="70"/>
      <c r="CC939" s="70"/>
      <c r="CD939" s="70"/>
      <c r="CE939" s="70"/>
      <c r="CF939" s="70"/>
      <c r="CG939" s="70"/>
      <c r="CH939" s="70"/>
      <c r="CI939" s="70"/>
      <c r="CJ939" s="70"/>
      <c r="CK939" s="70"/>
      <c r="CL939" s="70"/>
      <c r="CM939" s="70"/>
      <c r="CN939" s="70"/>
      <c r="CO939" s="70"/>
      <c r="CP939" s="70"/>
      <c r="CQ939" s="70"/>
      <c r="CR939" s="70"/>
      <c r="CS939" s="70"/>
      <c r="CT939" s="70"/>
      <c r="CU939" s="70"/>
      <c r="CV939" s="70"/>
      <c r="CW939" s="70"/>
      <c r="CX939" s="70"/>
      <c r="CY939" s="70"/>
      <c r="CZ939" s="70"/>
      <c r="DA939" s="70"/>
      <c r="DB939" s="70"/>
      <c r="DC939" s="70"/>
      <c r="DD939" s="70"/>
      <c r="DE939" s="70"/>
      <c r="DF939" s="70"/>
      <c r="DG939" s="70"/>
      <c r="DH939" s="70"/>
      <c r="DI939" s="70"/>
      <c r="DJ939" s="70"/>
      <c r="DK939" s="70"/>
      <c r="DL939" s="70"/>
      <c r="DM939" s="70"/>
      <c r="DN939" s="70"/>
      <c r="DO939" s="70"/>
      <c r="DP939" s="70"/>
      <c r="DQ939" s="70"/>
      <c r="DR939" s="70"/>
      <c r="DS939" s="70"/>
      <c r="DT939" s="70"/>
      <c r="DU939" s="70"/>
      <c r="DV939" s="70"/>
      <c r="DW939" s="70"/>
      <c r="DX939" s="70"/>
      <c r="DY939" s="70"/>
      <c r="DZ939" s="70"/>
      <c r="EA939" s="70"/>
      <c r="EB939" s="70"/>
      <c r="EC939" s="70"/>
      <c r="ED939" s="70"/>
      <c r="EE939" s="95" t="s">
        <v>450</v>
      </c>
      <c r="EF939" s="95"/>
      <c r="EG939" s="95"/>
      <c r="EH939" s="70"/>
      <c r="EI939" s="216"/>
      <c r="EJ939" s="70"/>
      <c r="EK939" s="70"/>
      <c r="EL939" s="70"/>
      <c r="EM939" s="70"/>
      <c r="EN939" s="70"/>
      <c r="EO939" s="70"/>
      <c r="EP939" s="70"/>
      <c r="EQ939" s="70"/>
      <c r="ER939" s="70"/>
      <c r="ES939" s="70"/>
      <c r="ET939" s="70"/>
      <c r="EU939" s="70"/>
      <c r="EV939" s="70"/>
      <c r="EW939" s="70"/>
      <c r="EX939" s="70"/>
      <c r="EY939" s="70"/>
      <c r="EZ939" s="70"/>
      <c r="FA939" s="70"/>
      <c r="FB939" s="70"/>
      <c r="FC939" s="70"/>
      <c r="FD939" s="70"/>
      <c r="FE939" s="70"/>
      <c r="FF939" s="70"/>
      <c r="FG939" s="70"/>
      <c r="FH939" s="70"/>
      <c r="FI939" s="70"/>
      <c r="FJ939" s="70"/>
      <c r="FK939" s="70"/>
      <c r="FL939" s="70"/>
      <c r="FM939" s="70"/>
      <c r="FN939" s="70"/>
      <c r="FO939" s="70"/>
      <c r="FP939" s="70"/>
      <c r="FQ939" s="70"/>
      <c r="FR939" s="70"/>
      <c r="FS939" s="70"/>
      <c r="FT939" s="70"/>
      <c r="FU939" s="70"/>
      <c r="FV939" s="70"/>
      <c r="FW939" s="70"/>
      <c r="FX939" s="70"/>
      <c r="FY939" s="70"/>
      <c r="FZ939" s="70"/>
      <c r="GA939" s="70"/>
      <c r="GB939" s="70"/>
      <c r="GC939" s="70"/>
      <c r="GD939" s="70"/>
      <c r="GE939" s="70"/>
      <c r="GF939" s="70"/>
      <c r="GG939" s="70"/>
      <c r="GH939" s="70"/>
      <c r="GI939" s="70"/>
      <c r="GJ939" s="70"/>
      <c r="GK939" s="70"/>
      <c r="GL939" s="70"/>
      <c r="GM939" s="70"/>
      <c r="GN939" s="70"/>
      <c r="GO939" s="70"/>
      <c r="GP939" s="70"/>
      <c r="GQ939" s="70"/>
      <c r="GR939" s="70"/>
      <c r="GS939" s="70"/>
      <c r="GT939" s="70"/>
      <c r="GU939" s="70"/>
      <c r="GV939" s="70"/>
      <c r="GW939" s="70"/>
      <c r="GX939" s="70"/>
      <c r="GY939" s="70"/>
      <c r="GZ939" s="70"/>
      <c r="HA939" s="70"/>
      <c r="HB939" s="70"/>
      <c r="HC939" s="70"/>
      <c r="HD939" s="70"/>
      <c r="HE939" s="70"/>
      <c r="HF939" s="70"/>
      <c r="HG939" s="70"/>
      <c r="HH939" s="70"/>
      <c r="HI939" s="70"/>
      <c r="HJ939" s="70"/>
      <c r="HK939" s="70"/>
      <c r="HL939" s="70"/>
      <c r="HM939" s="70"/>
      <c r="HN939" s="70"/>
      <c r="HO939" s="70"/>
      <c r="HP939" s="70"/>
      <c r="HQ939" s="70"/>
      <c r="HR939" s="70"/>
      <c r="HS939" s="70"/>
      <c r="HT939" s="70"/>
      <c r="HU939" s="70"/>
      <c r="HV939" s="70"/>
      <c r="HW939" s="70"/>
      <c r="HX939" s="70"/>
      <c r="HY939" s="70"/>
      <c r="HZ939" s="70"/>
      <c r="IA939" s="70"/>
      <c r="IB939" s="70"/>
      <c r="IC939" s="70"/>
      <c r="ID939" s="70"/>
      <c r="IE939" s="70"/>
      <c r="IF939" s="70"/>
      <c r="IG939" s="70"/>
      <c r="IH939" s="70"/>
      <c r="II939" s="70"/>
      <c r="IJ939" s="70"/>
      <c r="IK939" s="70"/>
      <c r="IL939" s="70"/>
      <c r="IM939" s="70"/>
      <c r="IN939" s="70"/>
      <c r="IO939" s="70"/>
      <c r="IP939" s="70"/>
      <c r="IQ939" s="70"/>
    </row>
    <row r="940" spans="18:251" ht="16.5" hidden="1" customHeight="1">
      <c r="R940" s="95" t="s">
        <v>450</v>
      </c>
      <c r="S940" s="95"/>
      <c r="T940" s="95"/>
      <c r="U940" s="70"/>
      <c r="V940" s="214"/>
      <c r="W940" s="70"/>
      <c r="X940" s="70"/>
      <c r="Y940" s="70"/>
      <c r="Z940" s="70"/>
      <c r="AA940" s="70"/>
      <c r="AB940" s="70"/>
      <c r="AC940" s="70"/>
      <c r="AD940" s="70"/>
      <c r="AE940" s="70"/>
      <c r="AF940" s="70"/>
      <c r="AG940" s="70"/>
      <c r="AH940" s="70"/>
      <c r="AI940" s="70"/>
      <c r="AJ940" s="70"/>
      <c r="AK940" s="70"/>
      <c r="AL940" s="70"/>
      <c r="AM940" s="70"/>
      <c r="AN940" s="70"/>
      <c r="AO940" s="70"/>
      <c r="AP940" s="70"/>
      <c r="AQ940" s="70"/>
      <c r="AR940" s="70"/>
      <c r="AS940" s="70"/>
      <c r="AT940" s="70"/>
      <c r="AU940" s="70"/>
      <c r="AV940" s="70"/>
      <c r="AW940" s="70"/>
      <c r="AX940" s="70"/>
      <c r="AY940" s="70"/>
      <c r="AZ940" s="70"/>
      <c r="BA940" s="70"/>
      <c r="BB940" s="70"/>
      <c r="BC940" s="70"/>
      <c r="BD940" s="70"/>
      <c r="BE940" s="70"/>
      <c r="BF940" s="70"/>
      <c r="BG940" s="70"/>
      <c r="BH940" s="70"/>
      <c r="BI940" s="70"/>
      <c r="BJ940" s="70"/>
      <c r="BK940" s="70"/>
      <c r="BL940" s="70"/>
      <c r="BM940" s="70"/>
      <c r="BN940" s="70"/>
      <c r="BO940" s="70"/>
      <c r="BP940" s="70"/>
      <c r="BQ940" s="70"/>
      <c r="BR940" s="70"/>
      <c r="BS940" s="70"/>
      <c r="BT940" s="70"/>
      <c r="BU940" s="70"/>
      <c r="BV940" s="70"/>
      <c r="BW940" s="70"/>
      <c r="BX940" s="70"/>
      <c r="BY940" s="70"/>
      <c r="BZ940" s="70"/>
      <c r="CA940" s="70"/>
      <c r="CB940" s="70"/>
      <c r="CC940" s="70"/>
      <c r="CD940" s="70"/>
      <c r="CE940" s="70"/>
      <c r="CF940" s="70"/>
      <c r="CG940" s="70"/>
      <c r="CH940" s="70"/>
      <c r="CI940" s="70"/>
      <c r="CJ940" s="70"/>
      <c r="CK940" s="70"/>
      <c r="CL940" s="70"/>
      <c r="CM940" s="70"/>
      <c r="CN940" s="70"/>
      <c r="CO940" s="70"/>
      <c r="CP940" s="70"/>
      <c r="CQ940" s="70"/>
      <c r="CR940" s="70"/>
      <c r="CS940" s="70"/>
      <c r="CT940" s="70"/>
      <c r="CU940" s="70"/>
      <c r="CV940" s="70"/>
      <c r="CW940" s="70"/>
      <c r="CX940" s="70"/>
      <c r="CY940" s="70"/>
      <c r="CZ940" s="70"/>
      <c r="DA940" s="70"/>
      <c r="DB940" s="70"/>
      <c r="DC940" s="70"/>
      <c r="DD940" s="70"/>
      <c r="DE940" s="70"/>
      <c r="DF940" s="70"/>
      <c r="DG940" s="70"/>
      <c r="DH940" s="70"/>
      <c r="DI940" s="70"/>
      <c r="DJ940" s="70"/>
      <c r="DK940" s="70"/>
      <c r="DL940" s="70"/>
      <c r="DM940" s="70"/>
      <c r="DN940" s="70"/>
      <c r="DO940" s="70"/>
      <c r="DP940" s="70"/>
      <c r="DQ940" s="70"/>
      <c r="DR940" s="70"/>
      <c r="DS940" s="70"/>
      <c r="DT940" s="70"/>
      <c r="DU940" s="70"/>
      <c r="DV940" s="70"/>
      <c r="DW940" s="70"/>
      <c r="DX940" s="70"/>
      <c r="DY940" s="70"/>
      <c r="DZ940" s="70"/>
      <c r="EA940" s="70"/>
      <c r="EB940" s="70"/>
      <c r="EC940" s="70"/>
      <c r="ED940" s="70"/>
      <c r="EE940" s="95" t="s">
        <v>450</v>
      </c>
      <c r="EF940" s="95"/>
      <c r="EG940" s="95"/>
      <c r="EH940" s="70"/>
      <c r="EI940" s="216"/>
      <c r="EJ940" s="70"/>
      <c r="EK940" s="70"/>
      <c r="EL940" s="70"/>
      <c r="EM940" s="70"/>
      <c r="EN940" s="70"/>
      <c r="EO940" s="70"/>
      <c r="EP940" s="70"/>
      <c r="EQ940" s="70"/>
      <c r="ER940" s="70"/>
      <c r="ES940" s="70"/>
      <c r="ET940" s="70"/>
      <c r="EU940" s="70"/>
      <c r="EV940" s="70"/>
      <c r="EW940" s="70"/>
      <c r="EX940" s="70"/>
      <c r="EY940" s="70"/>
      <c r="EZ940" s="70"/>
      <c r="FA940" s="70"/>
      <c r="FB940" s="70"/>
      <c r="FC940" s="70"/>
      <c r="FD940" s="70"/>
      <c r="FE940" s="70"/>
      <c r="FF940" s="70"/>
      <c r="FG940" s="70"/>
      <c r="FH940" s="70"/>
      <c r="FI940" s="70"/>
      <c r="FJ940" s="70"/>
      <c r="FK940" s="70"/>
      <c r="FL940" s="70"/>
      <c r="FM940" s="70"/>
      <c r="FN940" s="70"/>
      <c r="FO940" s="70"/>
      <c r="FP940" s="70"/>
      <c r="FQ940" s="70"/>
      <c r="FR940" s="70"/>
      <c r="FS940" s="70"/>
      <c r="FT940" s="70"/>
      <c r="FU940" s="70"/>
      <c r="FV940" s="70"/>
      <c r="FW940" s="70"/>
      <c r="FX940" s="70"/>
      <c r="FY940" s="70"/>
      <c r="FZ940" s="70"/>
      <c r="GA940" s="70"/>
      <c r="GB940" s="70"/>
      <c r="GC940" s="70"/>
      <c r="GD940" s="70"/>
      <c r="GE940" s="70"/>
      <c r="GF940" s="70"/>
      <c r="GG940" s="70"/>
      <c r="GH940" s="70"/>
      <c r="GI940" s="70"/>
      <c r="GJ940" s="70"/>
      <c r="GK940" s="70"/>
      <c r="GL940" s="70"/>
      <c r="GM940" s="70"/>
      <c r="GN940" s="70"/>
      <c r="GO940" s="70"/>
      <c r="GP940" s="70"/>
      <c r="GQ940" s="70"/>
      <c r="GR940" s="70"/>
      <c r="GS940" s="70"/>
      <c r="GT940" s="70"/>
      <c r="GU940" s="70"/>
      <c r="GV940" s="70"/>
      <c r="GW940" s="70"/>
      <c r="GX940" s="70"/>
      <c r="GY940" s="70"/>
      <c r="GZ940" s="70"/>
      <c r="HA940" s="70"/>
      <c r="HB940" s="70"/>
      <c r="HC940" s="70"/>
      <c r="HD940" s="70"/>
      <c r="HE940" s="70"/>
      <c r="HF940" s="70"/>
      <c r="HG940" s="70"/>
      <c r="HH940" s="70"/>
      <c r="HI940" s="70"/>
      <c r="HJ940" s="70"/>
      <c r="HK940" s="70"/>
      <c r="HL940" s="70"/>
      <c r="HM940" s="70"/>
      <c r="HN940" s="70"/>
      <c r="HO940" s="70"/>
      <c r="HP940" s="70"/>
      <c r="HQ940" s="70"/>
      <c r="HR940" s="70"/>
      <c r="HS940" s="70"/>
      <c r="HT940" s="70"/>
      <c r="HU940" s="70"/>
      <c r="HV940" s="70"/>
      <c r="HW940" s="70"/>
      <c r="HX940" s="70"/>
      <c r="HY940" s="70"/>
      <c r="HZ940" s="70"/>
      <c r="IA940" s="70"/>
      <c r="IB940" s="70"/>
      <c r="IC940" s="70"/>
      <c r="ID940" s="70"/>
      <c r="IE940" s="70"/>
      <c r="IF940" s="70"/>
      <c r="IG940" s="70"/>
      <c r="IH940" s="70"/>
      <c r="II940" s="70"/>
      <c r="IJ940" s="70"/>
      <c r="IK940" s="70"/>
      <c r="IL940" s="70"/>
      <c r="IM940" s="70"/>
      <c r="IN940" s="70"/>
      <c r="IO940" s="70"/>
      <c r="IP940" s="70"/>
      <c r="IQ940" s="70"/>
    </row>
    <row r="941" spans="18:251" ht="16.5" hidden="1" customHeight="1">
      <c r="R941" s="95" t="s">
        <v>450</v>
      </c>
      <c r="S941" s="95"/>
      <c r="T941" s="95"/>
      <c r="U941" s="70"/>
      <c r="V941" s="214"/>
      <c r="W941" s="70"/>
      <c r="X941" s="70"/>
      <c r="Y941" s="70"/>
      <c r="Z941" s="70"/>
      <c r="AA941" s="70"/>
      <c r="AB941" s="70"/>
      <c r="AC941" s="70"/>
      <c r="AD941" s="70"/>
      <c r="AE941" s="70"/>
      <c r="AF941" s="70"/>
      <c r="AG941" s="70"/>
      <c r="AH941" s="70"/>
      <c r="AI941" s="70"/>
      <c r="AJ941" s="70"/>
      <c r="AK941" s="70"/>
      <c r="AL941" s="70"/>
      <c r="AM941" s="70"/>
      <c r="AN941" s="70"/>
      <c r="AO941" s="70"/>
      <c r="AP941" s="70"/>
      <c r="AQ941" s="70"/>
      <c r="AR941" s="70"/>
      <c r="AS941" s="70"/>
      <c r="AT941" s="70"/>
      <c r="AU941" s="70"/>
      <c r="AV941" s="70"/>
      <c r="AW941" s="70"/>
      <c r="AX941" s="70"/>
      <c r="AY941" s="70"/>
      <c r="AZ941" s="70"/>
      <c r="BA941" s="70"/>
      <c r="BB941" s="70"/>
      <c r="BC941" s="70"/>
      <c r="BD941" s="70"/>
      <c r="BE941" s="70"/>
      <c r="BF941" s="70"/>
      <c r="BG941" s="70"/>
      <c r="BH941" s="70"/>
      <c r="BI941" s="70"/>
      <c r="BJ941" s="70"/>
      <c r="BK941" s="70"/>
      <c r="BL941" s="70"/>
      <c r="BM941" s="70"/>
      <c r="BN941" s="70"/>
      <c r="BO941" s="70"/>
      <c r="BP941" s="70"/>
      <c r="BQ941" s="70"/>
      <c r="BR941" s="70"/>
      <c r="BS941" s="70"/>
      <c r="BT941" s="70"/>
      <c r="BU941" s="70"/>
      <c r="BV941" s="70"/>
      <c r="BW941" s="70"/>
      <c r="BX941" s="70"/>
      <c r="BY941" s="70"/>
      <c r="BZ941" s="70"/>
      <c r="CA941" s="70"/>
      <c r="CB941" s="70"/>
      <c r="CC941" s="70"/>
      <c r="CD941" s="70"/>
      <c r="CE941" s="70"/>
      <c r="CF941" s="70"/>
      <c r="CG941" s="70"/>
      <c r="CH941" s="70"/>
      <c r="CI941" s="70"/>
      <c r="CJ941" s="70"/>
      <c r="CK941" s="70"/>
      <c r="CL941" s="70"/>
      <c r="CM941" s="70"/>
      <c r="CN941" s="70"/>
      <c r="CO941" s="70"/>
      <c r="CP941" s="70"/>
      <c r="CQ941" s="70"/>
      <c r="CR941" s="70"/>
      <c r="CS941" s="70"/>
      <c r="CT941" s="70"/>
      <c r="CU941" s="70"/>
      <c r="CV941" s="70"/>
      <c r="CW941" s="70"/>
      <c r="CX941" s="70"/>
      <c r="CY941" s="70"/>
      <c r="CZ941" s="70"/>
      <c r="DA941" s="70"/>
      <c r="DB941" s="70"/>
      <c r="DC941" s="70"/>
      <c r="DD941" s="70"/>
      <c r="DE941" s="70"/>
      <c r="DF941" s="70"/>
      <c r="DG941" s="70"/>
      <c r="DH941" s="70"/>
      <c r="DI941" s="70"/>
      <c r="DJ941" s="70"/>
      <c r="DK941" s="70"/>
      <c r="DL941" s="70"/>
      <c r="DM941" s="70"/>
      <c r="DN941" s="70"/>
      <c r="DO941" s="70"/>
      <c r="DP941" s="70"/>
      <c r="DQ941" s="70"/>
      <c r="DR941" s="70"/>
      <c r="DS941" s="70"/>
      <c r="DT941" s="70"/>
      <c r="DU941" s="70"/>
      <c r="DV941" s="70"/>
      <c r="DW941" s="70"/>
      <c r="DX941" s="70"/>
      <c r="DY941" s="70"/>
      <c r="DZ941" s="70"/>
      <c r="EA941" s="70"/>
      <c r="EB941" s="70"/>
      <c r="EC941" s="70"/>
      <c r="ED941" s="70"/>
      <c r="EE941" s="95" t="s">
        <v>450</v>
      </c>
      <c r="EF941" s="95"/>
      <c r="EG941" s="95"/>
      <c r="EH941" s="70"/>
      <c r="EI941" s="216"/>
      <c r="EJ941" s="70"/>
      <c r="EK941" s="70"/>
      <c r="EL941" s="70"/>
      <c r="EM941" s="70"/>
      <c r="EN941" s="70"/>
      <c r="EO941" s="70"/>
      <c r="EP941" s="70"/>
      <c r="EQ941" s="70"/>
      <c r="ER941" s="70"/>
      <c r="ES941" s="70"/>
      <c r="ET941" s="70"/>
      <c r="EU941" s="70"/>
      <c r="EV941" s="70"/>
      <c r="EW941" s="70"/>
      <c r="EX941" s="70"/>
      <c r="EY941" s="70"/>
      <c r="EZ941" s="70"/>
      <c r="FA941" s="70"/>
      <c r="FB941" s="70"/>
      <c r="FC941" s="70"/>
      <c r="FD941" s="70"/>
      <c r="FE941" s="70"/>
      <c r="FF941" s="70"/>
      <c r="FG941" s="70"/>
      <c r="FH941" s="70"/>
      <c r="FI941" s="70"/>
      <c r="FJ941" s="70"/>
      <c r="FK941" s="70"/>
      <c r="FL941" s="70"/>
      <c r="FM941" s="70"/>
      <c r="FN941" s="70"/>
      <c r="FO941" s="70"/>
      <c r="FP941" s="70"/>
      <c r="FQ941" s="70"/>
      <c r="FR941" s="70"/>
      <c r="FS941" s="70"/>
      <c r="FT941" s="70"/>
      <c r="FU941" s="70"/>
      <c r="FV941" s="70"/>
      <c r="FW941" s="70"/>
      <c r="FX941" s="70"/>
      <c r="FY941" s="70"/>
      <c r="FZ941" s="70"/>
      <c r="GA941" s="70"/>
      <c r="GB941" s="70"/>
      <c r="GC941" s="70"/>
      <c r="GD941" s="70"/>
      <c r="GE941" s="70"/>
      <c r="GF941" s="70"/>
      <c r="GG941" s="70"/>
      <c r="GH941" s="70"/>
      <c r="GI941" s="70"/>
      <c r="GJ941" s="70"/>
      <c r="GK941" s="70"/>
      <c r="GL941" s="70"/>
      <c r="GM941" s="70"/>
      <c r="GN941" s="70"/>
      <c r="GO941" s="70"/>
      <c r="GP941" s="70"/>
      <c r="GQ941" s="70"/>
      <c r="GR941" s="70"/>
      <c r="GS941" s="70"/>
      <c r="GT941" s="70"/>
      <c r="GU941" s="70"/>
      <c r="GV941" s="70"/>
      <c r="GW941" s="70"/>
      <c r="GX941" s="70"/>
      <c r="GY941" s="70"/>
      <c r="GZ941" s="70"/>
      <c r="HA941" s="70"/>
      <c r="HB941" s="70"/>
      <c r="HC941" s="70"/>
      <c r="HD941" s="70"/>
      <c r="HE941" s="70"/>
      <c r="HF941" s="70"/>
      <c r="HG941" s="70"/>
      <c r="HH941" s="70"/>
      <c r="HI941" s="70"/>
      <c r="HJ941" s="70"/>
      <c r="HK941" s="70"/>
      <c r="HL941" s="70"/>
      <c r="HM941" s="70"/>
      <c r="HN941" s="70"/>
      <c r="HO941" s="70"/>
      <c r="HP941" s="70"/>
      <c r="HQ941" s="70"/>
      <c r="HR941" s="70"/>
      <c r="HS941" s="70"/>
      <c r="HT941" s="70"/>
      <c r="HU941" s="70"/>
      <c r="HV941" s="70"/>
      <c r="HW941" s="70"/>
      <c r="HX941" s="70"/>
      <c r="HY941" s="70"/>
      <c r="HZ941" s="70"/>
      <c r="IA941" s="70"/>
      <c r="IB941" s="70"/>
      <c r="IC941" s="70"/>
      <c r="ID941" s="70"/>
      <c r="IE941" s="70"/>
      <c r="IF941" s="70"/>
      <c r="IG941" s="70"/>
      <c r="IH941" s="70"/>
      <c r="II941" s="70"/>
      <c r="IJ941" s="70"/>
      <c r="IK941" s="70"/>
      <c r="IL941" s="70"/>
      <c r="IM941" s="70"/>
      <c r="IN941" s="70"/>
      <c r="IO941" s="70"/>
      <c r="IP941" s="70"/>
      <c r="IQ941" s="70"/>
    </row>
    <row r="942" spans="18:251" ht="16.5" hidden="1" customHeight="1">
      <c r="R942" s="95" t="s">
        <v>450</v>
      </c>
      <c r="S942" s="95"/>
      <c r="T942" s="95"/>
      <c r="U942" s="70"/>
      <c r="V942" s="214"/>
      <c r="W942" s="70"/>
      <c r="X942" s="70"/>
      <c r="Y942" s="70"/>
      <c r="Z942" s="70"/>
      <c r="AA942" s="70"/>
      <c r="AB942" s="70"/>
      <c r="AC942" s="70"/>
      <c r="AD942" s="70"/>
      <c r="AE942" s="70"/>
      <c r="AF942" s="70"/>
      <c r="AG942" s="70"/>
      <c r="AH942" s="70"/>
      <c r="AI942" s="70"/>
      <c r="AJ942" s="70"/>
      <c r="AK942" s="70"/>
      <c r="AL942" s="70"/>
      <c r="AM942" s="70"/>
      <c r="AN942" s="70"/>
      <c r="AO942" s="70"/>
      <c r="AP942" s="70"/>
      <c r="AQ942" s="70"/>
      <c r="AR942" s="70"/>
      <c r="AS942" s="70"/>
      <c r="AT942" s="70"/>
      <c r="AU942" s="70"/>
      <c r="AV942" s="70"/>
      <c r="AW942" s="70"/>
      <c r="AX942" s="70"/>
      <c r="AY942" s="70"/>
      <c r="AZ942" s="70"/>
      <c r="BA942" s="70"/>
      <c r="BB942" s="70"/>
      <c r="BC942" s="70"/>
      <c r="BD942" s="70"/>
      <c r="BE942" s="70"/>
      <c r="BF942" s="70"/>
      <c r="BG942" s="70"/>
      <c r="BH942" s="70"/>
      <c r="BI942" s="70"/>
      <c r="BJ942" s="70"/>
      <c r="BK942" s="70"/>
      <c r="BL942" s="70"/>
      <c r="BM942" s="70"/>
      <c r="BN942" s="70"/>
      <c r="BO942" s="70"/>
      <c r="BP942" s="70"/>
      <c r="BQ942" s="70"/>
      <c r="BR942" s="70"/>
      <c r="BS942" s="70"/>
      <c r="BT942" s="70"/>
      <c r="BU942" s="70"/>
      <c r="BV942" s="70"/>
      <c r="BW942" s="70"/>
      <c r="BX942" s="70"/>
      <c r="BY942" s="70"/>
      <c r="BZ942" s="70"/>
      <c r="CA942" s="70"/>
      <c r="CB942" s="70"/>
      <c r="CC942" s="70"/>
      <c r="CD942" s="70"/>
      <c r="CE942" s="70"/>
      <c r="CF942" s="70"/>
      <c r="CG942" s="70"/>
      <c r="CH942" s="70"/>
      <c r="CI942" s="70"/>
      <c r="CJ942" s="70"/>
      <c r="CK942" s="70"/>
      <c r="CL942" s="70"/>
      <c r="CM942" s="70"/>
      <c r="CN942" s="70"/>
      <c r="CO942" s="70"/>
      <c r="CP942" s="70"/>
      <c r="CQ942" s="70"/>
      <c r="CR942" s="70"/>
      <c r="CS942" s="70"/>
      <c r="CT942" s="70"/>
      <c r="CU942" s="70"/>
      <c r="CV942" s="70"/>
      <c r="CW942" s="70"/>
      <c r="CX942" s="70"/>
      <c r="CY942" s="70"/>
      <c r="CZ942" s="70"/>
      <c r="DA942" s="70"/>
      <c r="DB942" s="70"/>
      <c r="DC942" s="70"/>
      <c r="DD942" s="70"/>
      <c r="DE942" s="70"/>
      <c r="DF942" s="70"/>
      <c r="DG942" s="70"/>
      <c r="DH942" s="70"/>
      <c r="DI942" s="70"/>
      <c r="DJ942" s="70"/>
      <c r="DK942" s="70"/>
      <c r="DL942" s="70"/>
      <c r="DM942" s="70"/>
      <c r="DN942" s="70"/>
      <c r="DO942" s="70"/>
      <c r="DP942" s="70"/>
      <c r="DQ942" s="70"/>
      <c r="DR942" s="70"/>
      <c r="DS942" s="70"/>
      <c r="DT942" s="70"/>
      <c r="DU942" s="70"/>
      <c r="DV942" s="70"/>
      <c r="DW942" s="70"/>
      <c r="DX942" s="70"/>
      <c r="DY942" s="70"/>
      <c r="DZ942" s="70"/>
      <c r="EA942" s="70"/>
      <c r="EB942" s="70"/>
      <c r="EC942" s="70"/>
      <c r="ED942" s="70"/>
      <c r="EE942" s="95" t="s">
        <v>450</v>
      </c>
      <c r="EF942" s="95"/>
      <c r="EG942" s="95"/>
      <c r="EH942" s="70"/>
      <c r="EI942" s="216"/>
      <c r="EJ942" s="70"/>
      <c r="EK942" s="70"/>
      <c r="EL942" s="70"/>
      <c r="EM942" s="70"/>
      <c r="EN942" s="70"/>
      <c r="EO942" s="70"/>
      <c r="EP942" s="70"/>
      <c r="EQ942" s="70"/>
      <c r="ER942" s="70"/>
      <c r="ES942" s="70"/>
      <c r="ET942" s="70"/>
      <c r="EU942" s="70"/>
      <c r="EV942" s="70"/>
      <c r="EW942" s="70"/>
      <c r="EX942" s="70"/>
      <c r="EY942" s="70"/>
      <c r="EZ942" s="70"/>
      <c r="FA942" s="70"/>
      <c r="FB942" s="70"/>
      <c r="FC942" s="70"/>
      <c r="FD942" s="70"/>
      <c r="FE942" s="70"/>
      <c r="FF942" s="70"/>
      <c r="FG942" s="70"/>
      <c r="FH942" s="70"/>
      <c r="FI942" s="70"/>
      <c r="FJ942" s="70"/>
      <c r="FK942" s="70"/>
      <c r="FL942" s="70"/>
      <c r="FM942" s="70"/>
      <c r="FN942" s="70"/>
      <c r="FO942" s="70"/>
      <c r="FP942" s="70"/>
      <c r="FQ942" s="70"/>
      <c r="FR942" s="70"/>
      <c r="FS942" s="70"/>
      <c r="FT942" s="70"/>
      <c r="FU942" s="70"/>
      <c r="FV942" s="70"/>
      <c r="FW942" s="70"/>
      <c r="FX942" s="70"/>
      <c r="FY942" s="70"/>
      <c r="FZ942" s="70"/>
      <c r="GA942" s="70"/>
      <c r="GB942" s="70"/>
      <c r="GC942" s="70"/>
      <c r="GD942" s="70"/>
      <c r="GE942" s="70"/>
      <c r="GF942" s="70"/>
      <c r="GG942" s="70"/>
      <c r="GH942" s="70"/>
      <c r="GI942" s="70"/>
      <c r="GJ942" s="70"/>
      <c r="GK942" s="70"/>
      <c r="GL942" s="70"/>
      <c r="GM942" s="70"/>
      <c r="GN942" s="70"/>
      <c r="GO942" s="70"/>
      <c r="GP942" s="70"/>
      <c r="GQ942" s="70"/>
      <c r="GR942" s="70"/>
      <c r="GS942" s="70"/>
      <c r="GT942" s="70"/>
      <c r="GU942" s="70"/>
      <c r="GV942" s="70"/>
      <c r="GW942" s="70"/>
      <c r="GX942" s="70"/>
      <c r="GY942" s="70"/>
      <c r="GZ942" s="70"/>
      <c r="HA942" s="70"/>
      <c r="HB942" s="70"/>
      <c r="HC942" s="70"/>
      <c r="HD942" s="70"/>
      <c r="HE942" s="70"/>
      <c r="HF942" s="70"/>
      <c r="HG942" s="70"/>
      <c r="HH942" s="70"/>
      <c r="HI942" s="70"/>
      <c r="HJ942" s="70"/>
      <c r="HK942" s="70"/>
      <c r="HL942" s="70"/>
      <c r="HM942" s="70"/>
      <c r="HN942" s="70"/>
      <c r="HO942" s="70"/>
      <c r="HP942" s="70"/>
      <c r="HQ942" s="70"/>
      <c r="HR942" s="70"/>
      <c r="HS942" s="70"/>
      <c r="HT942" s="70"/>
      <c r="HU942" s="70"/>
      <c r="HV942" s="70"/>
      <c r="HW942" s="70"/>
      <c r="HX942" s="70"/>
      <c r="HY942" s="70"/>
      <c r="HZ942" s="70"/>
      <c r="IA942" s="70"/>
      <c r="IB942" s="70"/>
      <c r="IC942" s="70"/>
      <c r="ID942" s="70"/>
      <c r="IE942" s="70"/>
      <c r="IF942" s="70"/>
      <c r="IG942" s="70"/>
      <c r="IH942" s="70"/>
      <c r="II942" s="70"/>
      <c r="IJ942" s="70"/>
      <c r="IK942" s="70"/>
      <c r="IL942" s="70"/>
      <c r="IM942" s="70"/>
      <c r="IN942" s="70"/>
      <c r="IO942" s="70"/>
      <c r="IP942" s="70"/>
      <c r="IQ942" s="70"/>
    </row>
    <row r="943" spans="18:251" ht="16.5" hidden="1" customHeight="1">
      <c r="R943" s="95" t="s">
        <v>450</v>
      </c>
      <c r="S943" s="95"/>
      <c r="T943" s="95"/>
      <c r="U943" s="70"/>
      <c r="V943" s="214"/>
      <c r="W943" s="70"/>
      <c r="X943" s="70"/>
      <c r="Y943" s="70"/>
      <c r="Z943" s="70"/>
      <c r="AA943" s="70"/>
      <c r="AB943" s="70"/>
      <c r="AC943" s="70"/>
      <c r="AD943" s="70"/>
      <c r="AE943" s="70"/>
      <c r="AF943" s="70"/>
      <c r="AG943" s="70"/>
      <c r="AH943" s="70"/>
      <c r="AI943" s="70"/>
      <c r="AJ943" s="70"/>
      <c r="AK943" s="70"/>
      <c r="AL943" s="70"/>
      <c r="AM943" s="70"/>
      <c r="AN943" s="70"/>
      <c r="AO943" s="70"/>
      <c r="AP943" s="70"/>
      <c r="AQ943" s="70"/>
      <c r="AR943" s="70"/>
      <c r="AS943" s="70"/>
      <c r="AT943" s="70"/>
      <c r="AU943" s="70"/>
      <c r="AV943" s="70"/>
      <c r="AW943" s="70"/>
      <c r="AX943" s="70"/>
      <c r="AY943" s="70"/>
      <c r="AZ943" s="70"/>
      <c r="BA943" s="70"/>
      <c r="BB943" s="70"/>
      <c r="BC943" s="70"/>
      <c r="BD943" s="70"/>
      <c r="BE943" s="70"/>
      <c r="BF943" s="70"/>
      <c r="BG943" s="70"/>
      <c r="BH943" s="70"/>
      <c r="BI943" s="70"/>
      <c r="BJ943" s="70"/>
      <c r="BK943" s="70"/>
      <c r="BL943" s="70"/>
      <c r="BM943" s="70"/>
      <c r="BN943" s="70"/>
      <c r="BO943" s="70"/>
      <c r="BP943" s="70"/>
      <c r="BQ943" s="70"/>
      <c r="BR943" s="70"/>
      <c r="BS943" s="70"/>
      <c r="BT943" s="70"/>
      <c r="BU943" s="70"/>
      <c r="BV943" s="70"/>
      <c r="BW943" s="70"/>
      <c r="BX943" s="70"/>
      <c r="BY943" s="70"/>
      <c r="BZ943" s="70"/>
      <c r="CA943" s="70"/>
      <c r="CB943" s="70"/>
      <c r="CC943" s="70"/>
      <c r="CD943" s="70"/>
      <c r="CE943" s="70"/>
      <c r="CF943" s="70"/>
      <c r="CG943" s="70"/>
      <c r="CH943" s="70"/>
      <c r="CI943" s="70"/>
      <c r="CJ943" s="70"/>
      <c r="CK943" s="70"/>
      <c r="CL943" s="70"/>
      <c r="CM943" s="70"/>
      <c r="CN943" s="70"/>
      <c r="CO943" s="70"/>
      <c r="CP943" s="70"/>
      <c r="CQ943" s="70"/>
      <c r="CR943" s="70"/>
      <c r="CS943" s="70"/>
      <c r="CT943" s="70"/>
      <c r="CU943" s="70"/>
      <c r="CV943" s="70"/>
      <c r="CW943" s="70"/>
      <c r="CX943" s="70"/>
      <c r="CY943" s="70"/>
      <c r="CZ943" s="70"/>
      <c r="DA943" s="70"/>
      <c r="DB943" s="70"/>
      <c r="DC943" s="70"/>
      <c r="DD943" s="70"/>
      <c r="DE943" s="70"/>
      <c r="DF943" s="70"/>
      <c r="DG943" s="70"/>
      <c r="DH943" s="70"/>
      <c r="DI943" s="70"/>
      <c r="DJ943" s="70"/>
      <c r="DK943" s="70"/>
      <c r="DL943" s="70"/>
      <c r="DM943" s="70"/>
      <c r="DN943" s="70"/>
      <c r="DO943" s="70"/>
      <c r="DP943" s="70"/>
      <c r="DQ943" s="70"/>
      <c r="DR943" s="70"/>
      <c r="DS943" s="70"/>
      <c r="DT943" s="70"/>
      <c r="DU943" s="70"/>
      <c r="DV943" s="70"/>
      <c r="DW943" s="70"/>
      <c r="DX943" s="70"/>
      <c r="DY943" s="70"/>
      <c r="DZ943" s="70"/>
      <c r="EA943" s="70"/>
      <c r="EB943" s="70"/>
      <c r="EC943" s="70"/>
      <c r="ED943" s="70"/>
      <c r="EE943" s="95" t="s">
        <v>450</v>
      </c>
      <c r="EF943" s="95"/>
      <c r="EG943" s="95"/>
      <c r="EH943" s="70"/>
      <c r="EI943" s="216"/>
      <c r="EJ943" s="70"/>
      <c r="EK943" s="70"/>
      <c r="EL943" s="70"/>
      <c r="EM943" s="70"/>
      <c r="EN943" s="70"/>
      <c r="EO943" s="70"/>
      <c r="EP943" s="70"/>
      <c r="EQ943" s="70"/>
      <c r="ER943" s="70"/>
      <c r="ES943" s="70"/>
      <c r="ET943" s="70"/>
      <c r="EU943" s="70"/>
      <c r="EV943" s="70"/>
      <c r="EW943" s="70"/>
      <c r="EX943" s="70"/>
      <c r="EY943" s="70"/>
      <c r="EZ943" s="70"/>
      <c r="FA943" s="70"/>
      <c r="FB943" s="70"/>
      <c r="FC943" s="70"/>
      <c r="FD943" s="70"/>
      <c r="FE943" s="70"/>
      <c r="FF943" s="70"/>
      <c r="FG943" s="70"/>
      <c r="FH943" s="70"/>
      <c r="FI943" s="70"/>
      <c r="FJ943" s="70"/>
      <c r="FK943" s="70"/>
      <c r="FL943" s="70"/>
      <c r="FM943" s="70"/>
      <c r="FN943" s="70"/>
      <c r="FO943" s="70"/>
      <c r="FP943" s="70"/>
      <c r="FQ943" s="70"/>
      <c r="FR943" s="70"/>
      <c r="FS943" s="70"/>
      <c r="FT943" s="70"/>
      <c r="FU943" s="70"/>
      <c r="FV943" s="70"/>
      <c r="FW943" s="70"/>
      <c r="FX943" s="70"/>
      <c r="FY943" s="70"/>
      <c r="FZ943" s="70"/>
      <c r="GA943" s="70"/>
      <c r="GB943" s="70"/>
      <c r="GC943" s="70"/>
      <c r="GD943" s="70"/>
      <c r="GE943" s="70"/>
      <c r="GF943" s="70"/>
      <c r="GG943" s="70"/>
      <c r="GH943" s="70"/>
      <c r="GI943" s="70"/>
      <c r="GJ943" s="70"/>
      <c r="GK943" s="70"/>
      <c r="GL943" s="70"/>
      <c r="GM943" s="70"/>
      <c r="GN943" s="70"/>
      <c r="GO943" s="70"/>
      <c r="GP943" s="70"/>
      <c r="GQ943" s="70"/>
      <c r="GR943" s="70"/>
      <c r="GS943" s="70"/>
      <c r="GT943" s="70"/>
      <c r="GU943" s="70"/>
      <c r="GV943" s="70"/>
      <c r="GW943" s="70"/>
      <c r="GX943" s="70"/>
      <c r="GY943" s="70"/>
      <c r="GZ943" s="70"/>
      <c r="HA943" s="70"/>
      <c r="HB943" s="70"/>
      <c r="HC943" s="70"/>
      <c r="HD943" s="70"/>
      <c r="HE943" s="70"/>
      <c r="HF943" s="70"/>
      <c r="HG943" s="70"/>
      <c r="HH943" s="70"/>
      <c r="HI943" s="70"/>
      <c r="HJ943" s="70"/>
      <c r="HK943" s="70"/>
      <c r="HL943" s="70"/>
      <c r="HM943" s="70"/>
      <c r="HN943" s="70"/>
      <c r="HO943" s="70"/>
      <c r="HP943" s="70"/>
      <c r="HQ943" s="70"/>
      <c r="HR943" s="70"/>
      <c r="HS943" s="70"/>
      <c r="HT943" s="70"/>
      <c r="HU943" s="70"/>
      <c r="HV943" s="70"/>
      <c r="HW943" s="70"/>
      <c r="HX943" s="70"/>
      <c r="HY943" s="70"/>
      <c r="HZ943" s="70"/>
      <c r="IA943" s="70"/>
      <c r="IB943" s="70"/>
      <c r="IC943" s="70"/>
      <c r="ID943" s="70"/>
      <c r="IE943" s="70"/>
      <c r="IF943" s="70"/>
      <c r="IG943" s="70"/>
      <c r="IH943" s="70"/>
      <c r="II943" s="70"/>
      <c r="IJ943" s="70"/>
      <c r="IK943" s="70"/>
      <c r="IL943" s="70"/>
      <c r="IM943" s="70"/>
      <c r="IN943" s="70"/>
      <c r="IO943" s="70"/>
      <c r="IP943" s="70"/>
      <c r="IQ943" s="70"/>
    </row>
    <row r="944" spans="18:251" ht="16.5" hidden="1" customHeight="1">
      <c r="R944" s="95" t="s">
        <v>450</v>
      </c>
      <c r="S944" s="95"/>
      <c r="T944" s="95"/>
      <c r="U944" s="70"/>
      <c r="V944" s="214"/>
      <c r="W944" s="70"/>
      <c r="X944" s="70"/>
      <c r="Y944" s="70"/>
      <c r="Z944" s="70"/>
      <c r="AA944" s="70"/>
      <c r="AB944" s="70"/>
      <c r="AC944" s="70"/>
      <c r="AD944" s="70"/>
      <c r="AE944" s="70"/>
      <c r="AF944" s="70"/>
      <c r="AG944" s="70"/>
      <c r="AH944" s="70"/>
      <c r="AI944" s="70"/>
      <c r="AJ944" s="70"/>
      <c r="AK944" s="70"/>
      <c r="AL944" s="70"/>
      <c r="AM944" s="70"/>
      <c r="AN944" s="70"/>
      <c r="AO944" s="70"/>
      <c r="AP944" s="70"/>
      <c r="AQ944" s="70"/>
      <c r="AR944" s="70"/>
      <c r="AS944" s="70"/>
      <c r="AT944" s="70"/>
      <c r="AU944" s="70"/>
      <c r="AV944" s="70"/>
      <c r="AW944" s="70"/>
      <c r="AX944" s="70"/>
      <c r="AY944" s="70"/>
      <c r="AZ944" s="70"/>
      <c r="BA944" s="70"/>
      <c r="BB944" s="70"/>
      <c r="BC944" s="70"/>
      <c r="BD944" s="70"/>
      <c r="BE944" s="70"/>
      <c r="BF944" s="70"/>
      <c r="BG944" s="70"/>
      <c r="BH944" s="70"/>
      <c r="BI944" s="70"/>
      <c r="BJ944" s="70"/>
      <c r="BK944" s="70"/>
      <c r="BL944" s="70"/>
      <c r="BM944" s="70"/>
      <c r="BN944" s="70"/>
      <c r="BO944" s="70"/>
      <c r="BP944" s="70"/>
      <c r="BQ944" s="70"/>
      <c r="BR944" s="70"/>
      <c r="BS944" s="70"/>
      <c r="BT944" s="70"/>
      <c r="BU944" s="70"/>
      <c r="BV944" s="70"/>
      <c r="BW944" s="70"/>
      <c r="BX944" s="70"/>
      <c r="BY944" s="70"/>
      <c r="BZ944" s="70"/>
      <c r="CA944" s="70"/>
      <c r="CB944" s="70"/>
      <c r="CC944" s="70"/>
      <c r="CD944" s="70"/>
      <c r="CE944" s="70"/>
      <c r="CF944" s="70"/>
      <c r="CG944" s="70"/>
      <c r="CH944" s="70"/>
      <c r="CI944" s="70"/>
      <c r="CJ944" s="70"/>
      <c r="CK944" s="70"/>
      <c r="CL944" s="70"/>
      <c r="CM944" s="70"/>
      <c r="CN944" s="70"/>
      <c r="CO944" s="70"/>
      <c r="CP944" s="70"/>
      <c r="CQ944" s="70"/>
      <c r="CR944" s="70"/>
      <c r="CS944" s="70"/>
      <c r="CT944" s="70"/>
      <c r="CU944" s="70"/>
      <c r="CV944" s="70"/>
      <c r="CW944" s="70"/>
      <c r="CX944" s="70"/>
      <c r="CY944" s="70"/>
      <c r="CZ944" s="70"/>
      <c r="DA944" s="70"/>
      <c r="DB944" s="70"/>
      <c r="DC944" s="70"/>
      <c r="DD944" s="70"/>
      <c r="DE944" s="70"/>
      <c r="DF944" s="70"/>
      <c r="DG944" s="70"/>
      <c r="DH944" s="70"/>
      <c r="DI944" s="70"/>
      <c r="DJ944" s="70"/>
      <c r="DK944" s="70"/>
      <c r="DL944" s="70"/>
      <c r="DM944" s="70"/>
      <c r="DN944" s="70"/>
      <c r="DO944" s="70"/>
      <c r="DP944" s="70"/>
      <c r="DQ944" s="70"/>
      <c r="DR944" s="70"/>
      <c r="DS944" s="70"/>
      <c r="DT944" s="70"/>
      <c r="DU944" s="70"/>
      <c r="DV944" s="70"/>
      <c r="DW944" s="70"/>
      <c r="DX944" s="70"/>
      <c r="DY944" s="70"/>
      <c r="DZ944" s="70"/>
      <c r="EA944" s="70"/>
      <c r="EB944" s="70"/>
      <c r="EC944" s="70"/>
      <c r="ED944" s="70"/>
      <c r="EE944" s="95" t="s">
        <v>450</v>
      </c>
      <c r="EF944" s="95"/>
      <c r="EG944" s="95"/>
      <c r="EH944" s="70"/>
      <c r="EI944" s="216"/>
      <c r="EJ944" s="70"/>
      <c r="EK944" s="70"/>
      <c r="EL944" s="70"/>
      <c r="EM944" s="70"/>
      <c r="EN944" s="70"/>
      <c r="EO944" s="70"/>
      <c r="EP944" s="70"/>
      <c r="EQ944" s="70"/>
      <c r="ER944" s="70"/>
      <c r="ES944" s="70"/>
      <c r="ET944" s="70"/>
      <c r="EU944" s="70"/>
      <c r="EV944" s="70"/>
      <c r="EW944" s="70"/>
      <c r="EX944" s="70"/>
      <c r="EY944" s="70"/>
      <c r="EZ944" s="70"/>
      <c r="FA944" s="70"/>
      <c r="FB944" s="70"/>
      <c r="FC944" s="70"/>
      <c r="FD944" s="70"/>
      <c r="FE944" s="70"/>
      <c r="FF944" s="70"/>
      <c r="FG944" s="70"/>
      <c r="FH944" s="70"/>
      <c r="FI944" s="70"/>
      <c r="FJ944" s="70"/>
      <c r="FK944" s="70"/>
      <c r="FL944" s="70"/>
      <c r="FM944" s="70"/>
      <c r="FN944" s="70"/>
      <c r="FO944" s="70"/>
      <c r="FP944" s="70"/>
      <c r="FQ944" s="70"/>
      <c r="FR944" s="70"/>
      <c r="FS944" s="70"/>
      <c r="FT944" s="70"/>
      <c r="FU944" s="70"/>
      <c r="FV944" s="70"/>
      <c r="FW944" s="70"/>
      <c r="FX944" s="70"/>
      <c r="FY944" s="70"/>
      <c r="FZ944" s="70"/>
      <c r="GA944" s="70"/>
      <c r="GB944" s="70"/>
      <c r="GC944" s="70"/>
      <c r="GD944" s="70"/>
      <c r="GE944" s="70"/>
      <c r="GF944" s="70"/>
      <c r="GG944" s="70"/>
      <c r="GH944" s="70"/>
      <c r="GI944" s="70"/>
      <c r="GJ944" s="70"/>
      <c r="GK944" s="70"/>
      <c r="GL944" s="70"/>
      <c r="GM944" s="70"/>
      <c r="GN944" s="70"/>
      <c r="GO944" s="70"/>
      <c r="GP944" s="70"/>
      <c r="GQ944" s="70"/>
      <c r="GR944" s="70"/>
      <c r="GS944" s="70"/>
      <c r="GT944" s="70"/>
      <c r="GU944" s="70"/>
      <c r="GV944" s="70"/>
      <c r="GW944" s="70"/>
      <c r="GX944" s="70"/>
      <c r="GY944" s="70"/>
      <c r="GZ944" s="70"/>
      <c r="HA944" s="70"/>
      <c r="HB944" s="70"/>
      <c r="HC944" s="70"/>
      <c r="HD944" s="70"/>
      <c r="HE944" s="70"/>
      <c r="HF944" s="70"/>
      <c r="HG944" s="70"/>
      <c r="HH944" s="70"/>
      <c r="HI944" s="70"/>
      <c r="HJ944" s="70"/>
      <c r="HK944" s="70"/>
      <c r="HL944" s="70"/>
      <c r="HM944" s="70"/>
      <c r="HN944" s="70"/>
      <c r="HO944" s="70"/>
      <c r="HP944" s="70"/>
      <c r="HQ944" s="70"/>
      <c r="HR944" s="70"/>
      <c r="HS944" s="70"/>
      <c r="HT944" s="70"/>
      <c r="HU944" s="70"/>
      <c r="HV944" s="70"/>
      <c r="HW944" s="70"/>
      <c r="HX944" s="70"/>
      <c r="HY944" s="70"/>
      <c r="HZ944" s="70"/>
      <c r="IA944" s="70"/>
      <c r="IB944" s="70"/>
      <c r="IC944" s="70"/>
      <c r="ID944" s="70"/>
      <c r="IE944" s="70"/>
      <c r="IF944" s="70"/>
      <c r="IG944" s="70"/>
      <c r="IH944" s="70"/>
      <c r="II944" s="70"/>
      <c r="IJ944" s="70"/>
      <c r="IK944" s="70"/>
      <c r="IL944" s="70"/>
      <c r="IM944" s="70"/>
      <c r="IN944" s="70"/>
      <c r="IO944" s="70"/>
      <c r="IP944" s="70"/>
      <c r="IQ944" s="70"/>
    </row>
    <row r="945" spans="18:251" ht="16.5" hidden="1" customHeight="1">
      <c r="R945" s="95" t="s">
        <v>450</v>
      </c>
      <c r="S945" s="95"/>
      <c r="T945" s="95"/>
      <c r="U945" s="70"/>
      <c r="V945" s="214"/>
      <c r="W945" s="70"/>
      <c r="X945" s="70"/>
      <c r="Y945" s="70"/>
      <c r="Z945" s="70"/>
      <c r="AA945" s="70"/>
      <c r="AB945" s="70"/>
      <c r="AC945" s="70"/>
      <c r="AD945" s="70"/>
      <c r="AE945" s="70"/>
      <c r="AF945" s="70"/>
      <c r="AG945" s="70"/>
      <c r="AH945" s="70"/>
      <c r="AI945" s="70"/>
      <c r="AJ945" s="70"/>
      <c r="AK945" s="70"/>
      <c r="AL945" s="70"/>
      <c r="AM945" s="70"/>
      <c r="AN945" s="70"/>
      <c r="AO945" s="70"/>
      <c r="AP945" s="70"/>
      <c r="AQ945" s="70"/>
      <c r="AR945" s="70"/>
      <c r="AS945" s="70"/>
      <c r="AT945" s="70"/>
      <c r="AU945" s="70"/>
      <c r="AV945" s="70"/>
      <c r="AW945" s="70"/>
      <c r="AX945" s="70"/>
      <c r="AY945" s="70"/>
      <c r="AZ945" s="70"/>
      <c r="BA945" s="70"/>
      <c r="BB945" s="70"/>
      <c r="BC945" s="70"/>
      <c r="BD945" s="70"/>
      <c r="BE945" s="70"/>
      <c r="BF945" s="70"/>
      <c r="BG945" s="70"/>
      <c r="BH945" s="70"/>
      <c r="BI945" s="70"/>
      <c r="BJ945" s="70"/>
      <c r="BK945" s="70"/>
      <c r="BL945" s="70"/>
      <c r="BM945" s="70"/>
      <c r="BN945" s="70"/>
      <c r="BO945" s="70"/>
      <c r="BP945" s="70"/>
      <c r="BQ945" s="70"/>
      <c r="BR945" s="70"/>
      <c r="BS945" s="70"/>
      <c r="BT945" s="70"/>
      <c r="BU945" s="70"/>
      <c r="BV945" s="70"/>
      <c r="BW945" s="70"/>
      <c r="BX945" s="70"/>
      <c r="BY945" s="70"/>
      <c r="BZ945" s="70"/>
      <c r="CA945" s="70"/>
      <c r="CB945" s="70"/>
      <c r="CC945" s="70"/>
      <c r="CD945" s="70"/>
      <c r="CE945" s="70"/>
      <c r="CF945" s="70"/>
      <c r="CG945" s="70"/>
      <c r="CH945" s="70"/>
      <c r="CI945" s="70"/>
      <c r="CJ945" s="70"/>
      <c r="CK945" s="70"/>
      <c r="CL945" s="70"/>
      <c r="CM945" s="70"/>
      <c r="CN945" s="70"/>
      <c r="CO945" s="70"/>
      <c r="CP945" s="70"/>
      <c r="CQ945" s="70"/>
      <c r="CR945" s="70"/>
      <c r="CS945" s="70"/>
      <c r="CT945" s="70"/>
      <c r="CU945" s="70"/>
      <c r="CV945" s="70"/>
      <c r="CW945" s="70"/>
      <c r="CX945" s="70"/>
      <c r="CY945" s="70"/>
      <c r="CZ945" s="70"/>
      <c r="DA945" s="70"/>
      <c r="DB945" s="70"/>
      <c r="DC945" s="70"/>
      <c r="DD945" s="70"/>
      <c r="DE945" s="70"/>
      <c r="DF945" s="70"/>
      <c r="DG945" s="70"/>
      <c r="DH945" s="70"/>
      <c r="DI945" s="70"/>
      <c r="DJ945" s="70"/>
      <c r="DK945" s="70"/>
      <c r="DL945" s="70"/>
      <c r="DM945" s="70"/>
      <c r="DN945" s="70"/>
      <c r="DO945" s="70"/>
      <c r="DP945" s="70"/>
      <c r="DQ945" s="70"/>
      <c r="DR945" s="70"/>
      <c r="DS945" s="70"/>
      <c r="DT945" s="70"/>
      <c r="DU945" s="70"/>
      <c r="DV945" s="70"/>
      <c r="DW945" s="70"/>
      <c r="DX945" s="70"/>
      <c r="DY945" s="70"/>
      <c r="DZ945" s="70"/>
      <c r="EA945" s="70"/>
      <c r="EB945" s="70"/>
      <c r="EC945" s="70"/>
      <c r="ED945" s="70"/>
      <c r="EE945" s="95" t="s">
        <v>450</v>
      </c>
      <c r="EF945" s="95"/>
      <c r="EG945" s="95"/>
      <c r="EH945" s="70"/>
      <c r="EI945" s="216"/>
      <c r="EJ945" s="70"/>
      <c r="EK945" s="70"/>
      <c r="EL945" s="70"/>
      <c r="EM945" s="70"/>
      <c r="EN945" s="70"/>
      <c r="EO945" s="70"/>
      <c r="EP945" s="70"/>
      <c r="EQ945" s="70"/>
      <c r="ER945" s="70"/>
      <c r="ES945" s="70"/>
      <c r="ET945" s="70"/>
      <c r="EU945" s="70"/>
      <c r="EV945" s="70"/>
      <c r="EW945" s="70"/>
      <c r="EX945" s="70"/>
      <c r="EY945" s="70"/>
      <c r="EZ945" s="70"/>
      <c r="FA945" s="70"/>
      <c r="FB945" s="70"/>
      <c r="FC945" s="70"/>
      <c r="FD945" s="70"/>
      <c r="FE945" s="70"/>
      <c r="FF945" s="70"/>
      <c r="FG945" s="70"/>
      <c r="FH945" s="70"/>
      <c r="FI945" s="70"/>
      <c r="FJ945" s="70"/>
      <c r="FK945" s="70"/>
      <c r="FL945" s="70"/>
      <c r="FM945" s="70"/>
      <c r="FN945" s="70"/>
      <c r="FO945" s="70"/>
      <c r="FP945" s="70"/>
      <c r="FQ945" s="70"/>
      <c r="FR945" s="70"/>
      <c r="FS945" s="70"/>
      <c r="FT945" s="70"/>
      <c r="FU945" s="70"/>
      <c r="FV945" s="70"/>
      <c r="FW945" s="70"/>
      <c r="FX945" s="70"/>
      <c r="FY945" s="70"/>
      <c r="FZ945" s="70"/>
      <c r="GA945" s="70"/>
      <c r="GB945" s="70"/>
      <c r="GC945" s="70"/>
      <c r="GD945" s="70"/>
      <c r="GE945" s="70"/>
      <c r="GF945" s="70"/>
      <c r="GG945" s="70"/>
      <c r="GH945" s="70"/>
      <c r="GI945" s="70"/>
      <c r="GJ945" s="70"/>
      <c r="GK945" s="70"/>
      <c r="GL945" s="70"/>
      <c r="GM945" s="70"/>
      <c r="GN945" s="70"/>
      <c r="GO945" s="70"/>
      <c r="GP945" s="70"/>
      <c r="GQ945" s="70"/>
      <c r="GR945" s="70"/>
      <c r="GS945" s="70"/>
      <c r="GT945" s="70"/>
      <c r="GU945" s="70"/>
      <c r="GV945" s="70"/>
      <c r="GW945" s="70"/>
      <c r="GX945" s="70"/>
      <c r="GY945" s="70"/>
      <c r="GZ945" s="70"/>
      <c r="HA945" s="70"/>
      <c r="HB945" s="70"/>
      <c r="HC945" s="70"/>
      <c r="HD945" s="70"/>
      <c r="HE945" s="70"/>
      <c r="HF945" s="70"/>
      <c r="HG945" s="70"/>
      <c r="HH945" s="70"/>
      <c r="HI945" s="70"/>
      <c r="HJ945" s="70"/>
      <c r="HK945" s="70"/>
      <c r="HL945" s="70"/>
      <c r="HM945" s="70"/>
      <c r="HN945" s="70"/>
      <c r="HO945" s="70"/>
      <c r="HP945" s="70"/>
      <c r="HQ945" s="70"/>
      <c r="HR945" s="70"/>
      <c r="HS945" s="70"/>
      <c r="HT945" s="70"/>
      <c r="HU945" s="70"/>
      <c r="HV945" s="70"/>
      <c r="HW945" s="70"/>
      <c r="HX945" s="70"/>
      <c r="HY945" s="70"/>
      <c r="HZ945" s="70"/>
      <c r="IA945" s="70"/>
      <c r="IB945" s="70"/>
      <c r="IC945" s="70"/>
      <c r="ID945" s="70"/>
      <c r="IE945" s="70"/>
      <c r="IF945" s="70"/>
      <c r="IG945" s="70"/>
      <c r="IH945" s="70"/>
      <c r="II945" s="70"/>
      <c r="IJ945" s="70"/>
      <c r="IK945" s="70"/>
      <c r="IL945" s="70"/>
      <c r="IM945" s="70"/>
      <c r="IN945" s="70"/>
      <c r="IO945" s="70"/>
      <c r="IP945" s="70"/>
      <c r="IQ945" s="70"/>
    </row>
    <row r="946" spans="18:251" ht="16.5" hidden="1" customHeight="1">
      <c r="R946" s="95" t="s">
        <v>450</v>
      </c>
      <c r="S946" s="95"/>
      <c r="T946" s="95"/>
      <c r="U946" s="70"/>
      <c r="V946" s="214"/>
      <c r="W946" s="70"/>
      <c r="X946" s="70"/>
      <c r="Y946" s="70"/>
      <c r="Z946" s="70"/>
      <c r="AA946" s="70"/>
      <c r="AB946" s="70"/>
      <c r="AC946" s="70"/>
      <c r="AD946" s="70"/>
      <c r="AE946" s="70"/>
      <c r="AF946" s="70"/>
      <c r="AG946" s="70"/>
      <c r="AH946" s="70"/>
      <c r="AI946" s="70"/>
      <c r="AJ946" s="70"/>
      <c r="AK946" s="70"/>
      <c r="AL946" s="70"/>
      <c r="AM946" s="70"/>
      <c r="AN946" s="70"/>
      <c r="AO946" s="70"/>
      <c r="AP946" s="70"/>
      <c r="AQ946" s="70"/>
      <c r="AR946" s="70"/>
      <c r="AS946" s="70"/>
      <c r="AT946" s="70"/>
      <c r="AU946" s="70"/>
      <c r="AV946" s="70"/>
      <c r="AW946" s="70"/>
      <c r="AX946" s="70"/>
      <c r="AY946" s="70"/>
      <c r="AZ946" s="70"/>
      <c r="BA946" s="70"/>
      <c r="BB946" s="70"/>
      <c r="BC946" s="70"/>
      <c r="BD946" s="70"/>
      <c r="BE946" s="70"/>
      <c r="BF946" s="70"/>
      <c r="BG946" s="70"/>
      <c r="BH946" s="70"/>
      <c r="BI946" s="70"/>
      <c r="BJ946" s="70"/>
      <c r="BK946" s="70"/>
      <c r="BL946" s="70"/>
      <c r="BM946" s="70"/>
      <c r="BN946" s="70"/>
      <c r="BO946" s="70"/>
      <c r="BP946" s="70"/>
      <c r="BQ946" s="70"/>
      <c r="BR946" s="70"/>
      <c r="BS946" s="70"/>
      <c r="BT946" s="70"/>
      <c r="BU946" s="70"/>
      <c r="BV946" s="70"/>
      <c r="BW946" s="70"/>
      <c r="BX946" s="70"/>
      <c r="BY946" s="70"/>
      <c r="BZ946" s="70"/>
      <c r="CA946" s="70"/>
      <c r="CB946" s="70"/>
      <c r="CC946" s="70"/>
      <c r="CD946" s="70"/>
      <c r="CE946" s="70"/>
      <c r="CF946" s="70"/>
      <c r="CG946" s="70"/>
      <c r="CH946" s="70"/>
      <c r="CI946" s="70"/>
      <c r="CJ946" s="70"/>
      <c r="CK946" s="70"/>
      <c r="CL946" s="70"/>
      <c r="CM946" s="70"/>
      <c r="CN946" s="70"/>
      <c r="CO946" s="70"/>
      <c r="CP946" s="70"/>
      <c r="CQ946" s="70"/>
      <c r="CR946" s="70"/>
      <c r="CS946" s="70"/>
      <c r="CT946" s="70"/>
      <c r="CU946" s="70"/>
      <c r="CV946" s="70"/>
      <c r="CW946" s="70"/>
      <c r="CX946" s="70"/>
      <c r="CY946" s="70"/>
      <c r="CZ946" s="70"/>
      <c r="DA946" s="70"/>
      <c r="DB946" s="70"/>
      <c r="DC946" s="70"/>
      <c r="DD946" s="70"/>
      <c r="DE946" s="70"/>
      <c r="DF946" s="70"/>
      <c r="DG946" s="70"/>
      <c r="DH946" s="70"/>
      <c r="DI946" s="70"/>
      <c r="DJ946" s="70"/>
      <c r="DK946" s="70"/>
      <c r="DL946" s="70"/>
      <c r="DM946" s="70"/>
      <c r="DN946" s="70"/>
      <c r="DO946" s="70"/>
      <c r="DP946" s="70"/>
      <c r="DQ946" s="70"/>
      <c r="DR946" s="70"/>
      <c r="DS946" s="70"/>
      <c r="DT946" s="70"/>
      <c r="DU946" s="70"/>
      <c r="DV946" s="70"/>
      <c r="DW946" s="70"/>
      <c r="DX946" s="70"/>
      <c r="DY946" s="70"/>
      <c r="DZ946" s="70"/>
      <c r="EA946" s="70"/>
      <c r="EB946" s="70"/>
      <c r="EC946" s="70"/>
      <c r="ED946" s="70"/>
      <c r="EE946" s="95" t="s">
        <v>450</v>
      </c>
      <c r="EF946" s="95"/>
      <c r="EG946" s="95"/>
      <c r="EH946" s="70"/>
      <c r="EI946" s="216"/>
      <c r="EJ946" s="70"/>
      <c r="EK946" s="70"/>
      <c r="EL946" s="70"/>
      <c r="EM946" s="70"/>
      <c r="EN946" s="70"/>
      <c r="EO946" s="70"/>
      <c r="EP946" s="70"/>
      <c r="EQ946" s="70"/>
      <c r="ER946" s="70"/>
      <c r="ES946" s="70"/>
      <c r="ET946" s="70"/>
      <c r="EU946" s="70"/>
      <c r="EV946" s="70"/>
      <c r="EW946" s="70"/>
      <c r="EX946" s="70"/>
      <c r="EY946" s="70"/>
      <c r="EZ946" s="70"/>
      <c r="FA946" s="70"/>
      <c r="FB946" s="70"/>
      <c r="FC946" s="70"/>
      <c r="FD946" s="70"/>
      <c r="FE946" s="70"/>
      <c r="FF946" s="70"/>
      <c r="FG946" s="70"/>
      <c r="FH946" s="70"/>
      <c r="FI946" s="70"/>
      <c r="FJ946" s="70"/>
      <c r="FK946" s="70"/>
      <c r="FL946" s="70"/>
      <c r="FM946" s="70"/>
      <c r="FN946" s="70"/>
      <c r="FO946" s="70"/>
      <c r="FP946" s="70"/>
      <c r="FQ946" s="70"/>
      <c r="FR946" s="70"/>
      <c r="FS946" s="70"/>
      <c r="FT946" s="70"/>
      <c r="FU946" s="70"/>
      <c r="FV946" s="70"/>
      <c r="FW946" s="70"/>
      <c r="FX946" s="70"/>
      <c r="FY946" s="70"/>
      <c r="FZ946" s="70"/>
      <c r="GA946" s="70"/>
      <c r="GB946" s="70"/>
      <c r="GC946" s="70"/>
      <c r="GD946" s="70"/>
      <c r="GE946" s="70"/>
      <c r="GF946" s="70"/>
      <c r="GG946" s="70"/>
      <c r="GH946" s="70"/>
      <c r="GI946" s="70"/>
      <c r="GJ946" s="70"/>
      <c r="GK946" s="70"/>
      <c r="GL946" s="70"/>
      <c r="GM946" s="70"/>
      <c r="GN946" s="70"/>
      <c r="GO946" s="70"/>
      <c r="GP946" s="70"/>
      <c r="GQ946" s="70"/>
      <c r="GR946" s="70"/>
      <c r="GS946" s="70"/>
      <c r="GT946" s="70"/>
      <c r="GU946" s="70"/>
      <c r="GV946" s="70"/>
      <c r="GW946" s="70"/>
      <c r="GX946" s="70"/>
      <c r="GY946" s="70"/>
      <c r="GZ946" s="70"/>
      <c r="HA946" s="70"/>
      <c r="HB946" s="70"/>
      <c r="HC946" s="70"/>
      <c r="HD946" s="70"/>
      <c r="HE946" s="70"/>
      <c r="HF946" s="70"/>
      <c r="HG946" s="70"/>
      <c r="HH946" s="70"/>
      <c r="HI946" s="70"/>
      <c r="HJ946" s="70"/>
      <c r="HK946" s="70"/>
      <c r="HL946" s="70"/>
      <c r="HM946" s="70"/>
      <c r="HN946" s="70"/>
      <c r="HO946" s="70"/>
      <c r="HP946" s="70"/>
      <c r="HQ946" s="70"/>
      <c r="HR946" s="70"/>
      <c r="HS946" s="70"/>
      <c r="HT946" s="70"/>
      <c r="HU946" s="70"/>
      <c r="HV946" s="70"/>
      <c r="HW946" s="70"/>
      <c r="HX946" s="70"/>
      <c r="HY946" s="70"/>
      <c r="HZ946" s="70"/>
      <c r="IA946" s="70"/>
      <c r="IB946" s="70"/>
      <c r="IC946" s="70"/>
      <c r="ID946" s="70"/>
      <c r="IE946" s="70"/>
      <c r="IF946" s="70"/>
      <c r="IG946" s="70"/>
      <c r="IH946" s="70"/>
      <c r="II946" s="70"/>
      <c r="IJ946" s="70"/>
      <c r="IK946" s="70"/>
      <c r="IL946" s="70"/>
      <c r="IM946" s="70"/>
      <c r="IN946" s="70"/>
      <c r="IO946" s="70"/>
      <c r="IP946" s="70"/>
      <c r="IQ946" s="70"/>
    </row>
    <row r="947" spans="18:251" ht="16.5" hidden="1" customHeight="1">
      <c r="R947" s="95" t="s">
        <v>450</v>
      </c>
      <c r="S947" s="95"/>
      <c r="T947" s="95"/>
      <c r="U947" s="70"/>
      <c r="V947" s="214"/>
      <c r="W947" s="70"/>
      <c r="X947" s="70"/>
      <c r="Y947" s="70"/>
      <c r="Z947" s="70"/>
      <c r="AA947" s="70"/>
      <c r="AB947" s="70"/>
      <c r="AC947" s="70"/>
      <c r="AD947" s="70"/>
      <c r="AE947" s="70"/>
      <c r="AF947" s="70"/>
      <c r="AG947" s="70"/>
      <c r="AH947" s="70"/>
      <c r="AI947" s="70"/>
      <c r="AJ947" s="70"/>
      <c r="AK947" s="70"/>
      <c r="AL947" s="70"/>
      <c r="AM947" s="70"/>
      <c r="AN947" s="70"/>
      <c r="AO947" s="70"/>
      <c r="AP947" s="70"/>
      <c r="AQ947" s="70"/>
      <c r="AR947" s="70"/>
      <c r="AS947" s="70"/>
      <c r="AT947" s="70"/>
      <c r="AU947" s="70"/>
      <c r="AV947" s="70"/>
      <c r="AW947" s="70"/>
      <c r="AX947" s="70"/>
      <c r="AY947" s="70"/>
      <c r="AZ947" s="70"/>
      <c r="BA947" s="70"/>
      <c r="BB947" s="70"/>
      <c r="BC947" s="70"/>
      <c r="BD947" s="70"/>
      <c r="BE947" s="70"/>
      <c r="BF947" s="70"/>
      <c r="BG947" s="70"/>
      <c r="BH947" s="70"/>
      <c r="BI947" s="70"/>
      <c r="BJ947" s="70"/>
      <c r="BK947" s="70"/>
      <c r="BL947" s="70"/>
      <c r="BM947" s="70"/>
      <c r="BN947" s="70"/>
      <c r="BO947" s="70"/>
      <c r="BP947" s="70"/>
      <c r="BQ947" s="70"/>
      <c r="BR947" s="70"/>
      <c r="BS947" s="70"/>
      <c r="BT947" s="70"/>
      <c r="BU947" s="70"/>
      <c r="BV947" s="70"/>
      <c r="BW947" s="70"/>
      <c r="BX947" s="70"/>
      <c r="BY947" s="70"/>
      <c r="BZ947" s="70"/>
      <c r="CA947" s="70"/>
      <c r="CB947" s="70"/>
      <c r="CC947" s="70"/>
      <c r="CD947" s="70"/>
      <c r="CE947" s="70"/>
      <c r="CF947" s="70"/>
      <c r="CG947" s="70"/>
      <c r="CH947" s="70"/>
      <c r="CI947" s="70"/>
      <c r="CJ947" s="70"/>
      <c r="CK947" s="70"/>
      <c r="CL947" s="70"/>
      <c r="CM947" s="70"/>
      <c r="CN947" s="70"/>
      <c r="CO947" s="70"/>
      <c r="CP947" s="70"/>
      <c r="CQ947" s="70"/>
      <c r="CR947" s="70"/>
      <c r="CS947" s="70"/>
      <c r="CT947" s="70"/>
      <c r="CU947" s="70"/>
      <c r="CV947" s="70"/>
      <c r="CW947" s="70"/>
      <c r="CX947" s="70"/>
      <c r="CY947" s="70"/>
      <c r="CZ947" s="70"/>
      <c r="DA947" s="70"/>
      <c r="DB947" s="70"/>
      <c r="DC947" s="70"/>
      <c r="DD947" s="70"/>
      <c r="DE947" s="70"/>
      <c r="DF947" s="70"/>
      <c r="DG947" s="70"/>
      <c r="DH947" s="70"/>
      <c r="DI947" s="70"/>
      <c r="DJ947" s="70"/>
      <c r="DK947" s="70"/>
      <c r="DL947" s="70"/>
      <c r="DM947" s="70"/>
      <c r="DN947" s="70"/>
      <c r="DO947" s="70"/>
      <c r="DP947" s="70"/>
      <c r="DQ947" s="70"/>
      <c r="DR947" s="70"/>
      <c r="DS947" s="70"/>
      <c r="DT947" s="70"/>
      <c r="DU947" s="70"/>
      <c r="DV947" s="70"/>
      <c r="DW947" s="70"/>
      <c r="DX947" s="70"/>
      <c r="DY947" s="70"/>
      <c r="DZ947" s="70"/>
      <c r="EA947" s="70"/>
      <c r="EB947" s="70"/>
      <c r="EC947" s="70"/>
      <c r="ED947" s="70"/>
      <c r="EE947" s="95" t="s">
        <v>450</v>
      </c>
      <c r="EF947" s="95"/>
      <c r="EG947" s="95"/>
      <c r="EH947" s="70"/>
      <c r="EI947" s="216"/>
      <c r="EJ947" s="70"/>
      <c r="EK947" s="70"/>
      <c r="EL947" s="70"/>
      <c r="EM947" s="70"/>
      <c r="EN947" s="70"/>
      <c r="EO947" s="70"/>
      <c r="EP947" s="70"/>
      <c r="EQ947" s="70"/>
      <c r="ER947" s="70"/>
      <c r="ES947" s="70"/>
      <c r="ET947" s="70"/>
      <c r="EU947" s="70"/>
      <c r="EV947" s="70"/>
      <c r="EW947" s="70"/>
      <c r="EX947" s="70"/>
      <c r="EY947" s="70"/>
      <c r="EZ947" s="70"/>
      <c r="FA947" s="70"/>
      <c r="FB947" s="70"/>
      <c r="FC947" s="70"/>
      <c r="FD947" s="70"/>
      <c r="FE947" s="70"/>
      <c r="FF947" s="70"/>
      <c r="FG947" s="70"/>
      <c r="FH947" s="70"/>
      <c r="FI947" s="70"/>
      <c r="FJ947" s="70"/>
      <c r="FK947" s="70"/>
      <c r="FL947" s="70"/>
      <c r="FM947" s="70"/>
      <c r="FN947" s="70"/>
      <c r="FO947" s="70"/>
      <c r="FP947" s="70"/>
      <c r="FQ947" s="70"/>
      <c r="FR947" s="70"/>
      <c r="FS947" s="70"/>
      <c r="FT947" s="70"/>
      <c r="FU947" s="70"/>
      <c r="FV947" s="70"/>
      <c r="FW947" s="70"/>
      <c r="FX947" s="70"/>
      <c r="FY947" s="70"/>
      <c r="FZ947" s="70"/>
      <c r="GA947" s="70"/>
      <c r="GB947" s="70"/>
      <c r="GC947" s="70"/>
      <c r="GD947" s="70"/>
      <c r="GE947" s="70"/>
      <c r="GF947" s="70"/>
      <c r="GG947" s="70"/>
      <c r="GH947" s="70"/>
      <c r="GI947" s="70"/>
      <c r="GJ947" s="70"/>
      <c r="GK947" s="70"/>
      <c r="GL947" s="70"/>
      <c r="GM947" s="70"/>
      <c r="GN947" s="70"/>
      <c r="GO947" s="70"/>
      <c r="GP947" s="70"/>
      <c r="GQ947" s="70"/>
      <c r="GR947" s="70"/>
      <c r="GS947" s="70"/>
      <c r="GT947" s="70"/>
      <c r="GU947" s="70"/>
      <c r="GV947" s="70"/>
      <c r="GW947" s="70"/>
      <c r="GX947" s="70"/>
      <c r="GY947" s="70"/>
      <c r="GZ947" s="70"/>
      <c r="HA947" s="70"/>
      <c r="HB947" s="70"/>
      <c r="HC947" s="70"/>
      <c r="HD947" s="70"/>
      <c r="HE947" s="70"/>
      <c r="HF947" s="70"/>
      <c r="HG947" s="70"/>
      <c r="HH947" s="70"/>
      <c r="HI947" s="70"/>
      <c r="HJ947" s="70"/>
      <c r="HK947" s="70"/>
      <c r="HL947" s="70"/>
      <c r="HM947" s="70"/>
      <c r="HN947" s="70"/>
      <c r="HO947" s="70"/>
      <c r="HP947" s="70"/>
      <c r="HQ947" s="70"/>
      <c r="HR947" s="70"/>
      <c r="HS947" s="70"/>
      <c r="HT947" s="70"/>
      <c r="HU947" s="70"/>
      <c r="HV947" s="70"/>
      <c r="HW947" s="70"/>
      <c r="HX947" s="70"/>
      <c r="HY947" s="70"/>
      <c r="HZ947" s="70"/>
      <c r="IA947" s="70"/>
      <c r="IB947" s="70"/>
      <c r="IC947" s="70"/>
      <c r="ID947" s="70"/>
      <c r="IE947" s="70"/>
      <c r="IF947" s="70"/>
      <c r="IG947" s="70"/>
      <c r="IH947" s="70"/>
      <c r="II947" s="70"/>
      <c r="IJ947" s="70"/>
      <c r="IK947" s="70"/>
      <c r="IL947" s="70"/>
      <c r="IM947" s="70"/>
      <c r="IN947" s="70"/>
      <c r="IO947" s="70"/>
      <c r="IP947" s="70"/>
      <c r="IQ947" s="70"/>
    </row>
    <row r="948" spans="18:251" ht="16.5" hidden="1" customHeight="1">
      <c r="R948" s="95" t="s">
        <v>450</v>
      </c>
      <c r="S948" s="95"/>
      <c r="T948" s="95"/>
      <c r="U948" s="70"/>
      <c r="V948" s="214"/>
      <c r="W948" s="70"/>
      <c r="X948" s="70"/>
      <c r="Y948" s="70"/>
      <c r="Z948" s="70"/>
      <c r="AA948" s="70"/>
      <c r="AB948" s="70"/>
      <c r="AC948" s="70"/>
      <c r="AD948" s="70"/>
      <c r="AE948" s="70"/>
      <c r="AF948" s="70"/>
      <c r="AG948" s="70"/>
      <c r="AH948" s="70"/>
      <c r="AI948" s="70"/>
      <c r="AJ948" s="70"/>
      <c r="AK948" s="70"/>
      <c r="AL948" s="70"/>
      <c r="AM948" s="70"/>
      <c r="AN948" s="70"/>
      <c r="AO948" s="70"/>
      <c r="AP948" s="70"/>
      <c r="AQ948" s="70"/>
      <c r="AR948" s="70"/>
      <c r="AS948" s="70"/>
      <c r="AT948" s="70"/>
      <c r="AU948" s="70"/>
      <c r="AV948" s="70"/>
      <c r="AW948" s="70"/>
      <c r="AX948" s="70"/>
      <c r="AY948" s="70"/>
      <c r="AZ948" s="70"/>
      <c r="BA948" s="70"/>
      <c r="BB948" s="70"/>
      <c r="BC948" s="70"/>
      <c r="BD948" s="70"/>
      <c r="BE948" s="70"/>
      <c r="BF948" s="70"/>
      <c r="BG948" s="70"/>
      <c r="BH948" s="70"/>
      <c r="BI948" s="70"/>
      <c r="BJ948" s="70"/>
      <c r="BK948" s="70"/>
      <c r="BL948" s="70"/>
      <c r="BM948" s="70"/>
      <c r="BN948" s="70"/>
      <c r="BO948" s="70"/>
      <c r="BP948" s="70"/>
      <c r="BQ948" s="70"/>
      <c r="BR948" s="70"/>
      <c r="BS948" s="70"/>
      <c r="BT948" s="70"/>
      <c r="BU948" s="70"/>
      <c r="BV948" s="70"/>
      <c r="BW948" s="70"/>
      <c r="BX948" s="70"/>
      <c r="BY948" s="70"/>
      <c r="BZ948" s="70"/>
      <c r="CA948" s="70"/>
      <c r="CB948" s="70"/>
      <c r="CC948" s="70"/>
      <c r="CD948" s="70"/>
      <c r="CE948" s="70"/>
      <c r="CF948" s="70"/>
      <c r="CG948" s="70"/>
      <c r="CH948" s="70"/>
      <c r="CI948" s="70"/>
      <c r="CJ948" s="70"/>
      <c r="CK948" s="70"/>
      <c r="CL948" s="70"/>
      <c r="CM948" s="70"/>
      <c r="CN948" s="70"/>
      <c r="CO948" s="70"/>
      <c r="CP948" s="70"/>
      <c r="CQ948" s="70"/>
      <c r="CR948" s="70"/>
      <c r="CS948" s="70"/>
      <c r="CT948" s="70"/>
      <c r="CU948" s="70"/>
      <c r="CV948" s="70"/>
      <c r="CW948" s="70"/>
      <c r="CX948" s="70"/>
      <c r="CY948" s="70"/>
      <c r="CZ948" s="70"/>
      <c r="DA948" s="70"/>
      <c r="DB948" s="70"/>
      <c r="DC948" s="70"/>
      <c r="DD948" s="70"/>
      <c r="DE948" s="70"/>
      <c r="DF948" s="70"/>
      <c r="DG948" s="70"/>
      <c r="DH948" s="70"/>
      <c r="DI948" s="70"/>
      <c r="DJ948" s="70"/>
      <c r="DK948" s="70"/>
      <c r="DL948" s="70"/>
      <c r="DM948" s="70"/>
      <c r="DN948" s="70"/>
      <c r="DO948" s="70"/>
      <c r="DP948" s="70"/>
      <c r="DQ948" s="70"/>
      <c r="DR948" s="70"/>
      <c r="DS948" s="70"/>
      <c r="DT948" s="70"/>
      <c r="DU948" s="70"/>
      <c r="DV948" s="70"/>
      <c r="DW948" s="70"/>
      <c r="DX948" s="70"/>
      <c r="DY948" s="70"/>
      <c r="DZ948" s="70"/>
      <c r="EA948" s="70"/>
      <c r="EB948" s="70"/>
      <c r="EC948" s="70"/>
      <c r="ED948" s="70"/>
      <c r="EE948" s="95" t="s">
        <v>450</v>
      </c>
      <c r="EF948" s="95"/>
      <c r="EG948" s="95"/>
      <c r="EH948" s="70"/>
      <c r="EI948" s="216"/>
      <c r="EJ948" s="70"/>
      <c r="EK948" s="70"/>
      <c r="EL948" s="70"/>
      <c r="EM948" s="70"/>
      <c r="EN948" s="70"/>
      <c r="EO948" s="70"/>
      <c r="EP948" s="70"/>
      <c r="EQ948" s="70"/>
      <c r="ER948" s="70"/>
      <c r="ES948" s="70"/>
      <c r="ET948" s="70"/>
      <c r="EU948" s="70"/>
      <c r="EV948" s="70"/>
      <c r="EW948" s="70"/>
      <c r="EX948" s="70"/>
      <c r="EY948" s="70"/>
      <c r="EZ948" s="70"/>
      <c r="FA948" s="70"/>
      <c r="FB948" s="70"/>
      <c r="FC948" s="70"/>
      <c r="FD948" s="70"/>
      <c r="FE948" s="70"/>
      <c r="FF948" s="70"/>
      <c r="FG948" s="70"/>
      <c r="FH948" s="70"/>
      <c r="FI948" s="70"/>
      <c r="FJ948" s="70"/>
      <c r="FK948" s="70"/>
      <c r="FL948" s="70"/>
      <c r="FM948" s="70"/>
      <c r="FN948" s="70"/>
      <c r="FO948" s="70"/>
      <c r="FP948" s="70"/>
      <c r="FQ948" s="70"/>
      <c r="FR948" s="70"/>
      <c r="FS948" s="70"/>
      <c r="FT948" s="70"/>
      <c r="FU948" s="70"/>
      <c r="FV948" s="70"/>
      <c r="FW948" s="70"/>
      <c r="FX948" s="70"/>
      <c r="FY948" s="70"/>
      <c r="FZ948" s="70"/>
      <c r="GA948" s="70"/>
      <c r="GB948" s="70"/>
      <c r="GC948" s="70"/>
      <c r="GD948" s="70"/>
      <c r="GE948" s="70"/>
      <c r="GF948" s="70"/>
      <c r="GG948" s="70"/>
      <c r="GH948" s="70"/>
      <c r="GI948" s="70"/>
      <c r="GJ948" s="70"/>
      <c r="GK948" s="70"/>
      <c r="GL948" s="70"/>
      <c r="GM948" s="70"/>
      <c r="GN948" s="70"/>
      <c r="GO948" s="70"/>
      <c r="GP948" s="70"/>
      <c r="GQ948" s="70"/>
      <c r="GR948" s="70"/>
      <c r="GS948" s="70"/>
      <c r="GT948" s="70"/>
      <c r="GU948" s="70"/>
      <c r="GV948" s="70"/>
      <c r="GW948" s="70"/>
      <c r="GX948" s="70"/>
      <c r="GY948" s="70"/>
      <c r="GZ948" s="70"/>
      <c r="HA948" s="70"/>
      <c r="HB948" s="70"/>
      <c r="HC948" s="70"/>
      <c r="HD948" s="70"/>
      <c r="HE948" s="70"/>
      <c r="HF948" s="70"/>
      <c r="HG948" s="70"/>
      <c r="HH948" s="70"/>
      <c r="HI948" s="70"/>
      <c r="HJ948" s="70"/>
      <c r="HK948" s="70"/>
      <c r="HL948" s="70"/>
      <c r="HM948" s="70"/>
      <c r="HN948" s="70"/>
      <c r="HO948" s="70"/>
      <c r="HP948" s="70"/>
      <c r="HQ948" s="70"/>
      <c r="HR948" s="70"/>
      <c r="HS948" s="70"/>
      <c r="HT948" s="70"/>
      <c r="HU948" s="70"/>
      <c r="HV948" s="70"/>
      <c r="HW948" s="70"/>
      <c r="HX948" s="70"/>
      <c r="HY948" s="70"/>
      <c r="HZ948" s="70"/>
      <c r="IA948" s="70"/>
      <c r="IB948" s="70"/>
      <c r="IC948" s="70"/>
      <c r="ID948" s="70"/>
      <c r="IE948" s="70"/>
      <c r="IF948" s="70"/>
      <c r="IG948" s="70"/>
      <c r="IH948" s="70"/>
      <c r="II948" s="70"/>
      <c r="IJ948" s="70"/>
      <c r="IK948" s="70"/>
      <c r="IL948" s="70"/>
      <c r="IM948" s="70"/>
      <c r="IN948" s="70"/>
      <c r="IO948" s="70"/>
      <c r="IP948" s="70"/>
      <c r="IQ948" s="70"/>
    </row>
    <row r="949" spans="18:251" ht="16.5" hidden="1" customHeight="1">
      <c r="R949" s="95" t="s">
        <v>450</v>
      </c>
      <c r="S949" s="95"/>
      <c r="T949" s="95"/>
      <c r="U949" s="70"/>
      <c r="V949" s="214"/>
      <c r="W949" s="70"/>
      <c r="X949" s="70"/>
      <c r="Y949" s="70"/>
      <c r="Z949" s="70"/>
      <c r="AA949" s="70"/>
      <c r="AB949" s="70"/>
      <c r="AC949" s="70"/>
      <c r="AD949" s="70"/>
      <c r="AE949" s="70"/>
      <c r="AF949" s="70"/>
      <c r="AG949" s="70"/>
      <c r="AH949" s="70"/>
      <c r="AI949" s="70"/>
      <c r="AJ949" s="70"/>
      <c r="AK949" s="70"/>
      <c r="AL949" s="70"/>
      <c r="AM949" s="70"/>
      <c r="AN949" s="70"/>
      <c r="AO949" s="70"/>
      <c r="AP949" s="70"/>
      <c r="AQ949" s="70"/>
      <c r="AR949" s="70"/>
      <c r="AS949" s="70"/>
      <c r="AT949" s="70"/>
      <c r="AU949" s="70"/>
      <c r="AV949" s="70"/>
      <c r="AW949" s="70"/>
      <c r="AX949" s="70"/>
      <c r="AY949" s="70"/>
      <c r="AZ949" s="70"/>
      <c r="BA949" s="70"/>
      <c r="BB949" s="70"/>
      <c r="BC949" s="70"/>
      <c r="BD949" s="70"/>
      <c r="BE949" s="70"/>
      <c r="BF949" s="70"/>
      <c r="BG949" s="70"/>
      <c r="BH949" s="70"/>
      <c r="BI949" s="70"/>
      <c r="BJ949" s="70"/>
      <c r="BK949" s="70"/>
      <c r="BL949" s="70"/>
      <c r="BM949" s="70"/>
      <c r="BN949" s="70"/>
      <c r="BO949" s="70"/>
      <c r="BP949" s="70"/>
      <c r="BQ949" s="70"/>
      <c r="BR949" s="70"/>
      <c r="BS949" s="70"/>
      <c r="BT949" s="70"/>
      <c r="BU949" s="70"/>
      <c r="BV949" s="70"/>
      <c r="BW949" s="70"/>
      <c r="BX949" s="70"/>
      <c r="BY949" s="70"/>
      <c r="BZ949" s="70"/>
      <c r="CA949" s="70"/>
      <c r="CB949" s="70"/>
      <c r="CC949" s="70"/>
      <c r="CD949" s="70"/>
      <c r="CE949" s="70"/>
      <c r="CF949" s="70"/>
      <c r="CG949" s="70"/>
      <c r="CH949" s="70"/>
      <c r="CI949" s="70"/>
      <c r="CJ949" s="70"/>
      <c r="CK949" s="70"/>
      <c r="CL949" s="70"/>
      <c r="CM949" s="70"/>
      <c r="CN949" s="70"/>
      <c r="CO949" s="70"/>
      <c r="CP949" s="70"/>
      <c r="CQ949" s="70"/>
      <c r="CR949" s="70"/>
      <c r="CS949" s="70"/>
      <c r="CT949" s="70"/>
      <c r="CU949" s="70"/>
      <c r="CV949" s="70"/>
      <c r="CW949" s="70"/>
      <c r="CX949" s="70"/>
      <c r="CY949" s="70"/>
      <c r="CZ949" s="70"/>
      <c r="DA949" s="70"/>
      <c r="DB949" s="70"/>
      <c r="DC949" s="70"/>
      <c r="DD949" s="70"/>
      <c r="DE949" s="70"/>
      <c r="DF949" s="70"/>
      <c r="DG949" s="70"/>
      <c r="DH949" s="70"/>
      <c r="DI949" s="70"/>
      <c r="DJ949" s="70"/>
      <c r="DK949" s="70"/>
      <c r="DL949" s="70"/>
      <c r="DM949" s="70"/>
      <c r="DN949" s="70"/>
      <c r="DO949" s="70"/>
      <c r="DP949" s="70"/>
      <c r="DQ949" s="70"/>
      <c r="DR949" s="70"/>
      <c r="DS949" s="70"/>
      <c r="DT949" s="70"/>
      <c r="DU949" s="70"/>
      <c r="DV949" s="70"/>
      <c r="DW949" s="70"/>
      <c r="DX949" s="70"/>
      <c r="DY949" s="70"/>
      <c r="DZ949" s="70"/>
      <c r="EA949" s="70"/>
      <c r="EB949" s="70"/>
      <c r="EC949" s="70"/>
      <c r="ED949" s="70"/>
      <c r="EE949" s="95" t="s">
        <v>450</v>
      </c>
      <c r="EF949" s="95"/>
      <c r="EG949" s="95"/>
      <c r="EH949" s="70"/>
      <c r="EI949" s="216"/>
      <c r="EJ949" s="70"/>
      <c r="EK949" s="70"/>
      <c r="EL949" s="70"/>
      <c r="EM949" s="70"/>
      <c r="EN949" s="70"/>
      <c r="EO949" s="70"/>
      <c r="EP949" s="70"/>
      <c r="EQ949" s="70"/>
      <c r="ER949" s="70"/>
      <c r="ES949" s="70"/>
      <c r="ET949" s="70"/>
      <c r="EU949" s="70"/>
      <c r="EV949" s="70"/>
      <c r="EW949" s="70"/>
      <c r="EX949" s="70"/>
      <c r="EY949" s="70"/>
      <c r="EZ949" s="70"/>
      <c r="FA949" s="70"/>
      <c r="FB949" s="70"/>
      <c r="FC949" s="70"/>
      <c r="FD949" s="70"/>
      <c r="FE949" s="70"/>
      <c r="FF949" s="70"/>
      <c r="FG949" s="70"/>
      <c r="FH949" s="70"/>
      <c r="FI949" s="70"/>
      <c r="FJ949" s="70"/>
      <c r="FK949" s="70"/>
      <c r="FL949" s="70"/>
      <c r="FM949" s="70"/>
      <c r="FN949" s="70"/>
      <c r="FO949" s="70"/>
      <c r="FP949" s="70"/>
      <c r="FQ949" s="70"/>
      <c r="FR949" s="70"/>
      <c r="FS949" s="70"/>
      <c r="FT949" s="70"/>
      <c r="FU949" s="70"/>
      <c r="FV949" s="70"/>
      <c r="FW949" s="70"/>
      <c r="FX949" s="70"/>
      <c r="FY949" s="70"/>
      <c r="FZ949" s="70"/>
      <c r="GA949" s="70"/>
      <c r="GB949" s="70"/>
      <c r="GC949" s="70"/>
      <c r="GD949" s="70"/>
      <c r="GE949" s="70"/>
      <c r="GF949" s="70"/>
      <c r="GG949" s="70"/>
      <c r="GH949" s="70"/>
      <c r="GI949" s="70"/>
      <c r="GJ949" s="70"/>
      <c r="GK949" s="70"/>
      <c r="GL949" s="70"/>
      <c r="GM949" s="70"/>
      <c r="GN949" s="70"/>
      <c r="GO949" s="70"/>
      <c r="GP949" s="70"/>
      <c r="GQ949" s="70"/>
      <c r="GR949" s="70"/>
      <c r="GS949" s="70"/>
      <c r="GT949" s="70"/>
      <c r="GU949" s="70"/>
      <c r="GV949" s="70"/>
      <c r="GW949" s="70"/>
      <c r="GX949" s="70"/>
      <c r="GY949" s="70"/>
      <c r="GZ949" s="70"/>
      <c r="HA949" s="70"/>
      <c r="HB949" s="70"/>
      <c r="HC949" s="70"/>
      <c r="HD949" s="70"/>
      <c r="HE949" s="70"/>
      <c r="HF949" s="70"/>
      <c r="HG949" s="70"/>
      <c r="HH949" s="70"/>
      <c r="HI949" s="70"/>
      <c r="HJ949" s="70"/>
      <c r="HK949" s="70"/>
      <c r="HL949" s="70"/>
      <c r="HM949" s="70"/>
      <c r="HN949" s="70"/>
      <c r="HO949" s="70"/>
      <c r="HP949" s="70"/>
      <c r="HQ949" s="70"/>
      <c r="HR949" s="70"/>
      <c r="HS949" s="70"/>
      <c r="HT949" s="70"/>
      <c r="HU949" s="70"/>
      <c r="HV949" s="70"/>
      <c r="HW949" s="70"/>
      <c r="HX949" s="70"/>
      <c r="HY949" s="70"/>
      <c r="HZ949" s="70"/>
      <c r="IA949" s="70"/>
      <c r="IB949" s="70"/>
      <c r="IC949" s="70"/>
      <c r="ID949" s="70"/>
      <c r="IE949" s="70"/>
      <c r="IF949" s="70"/>
      <c r="IG949" s="70"/>
      <c r="IH949" s="70"/>
      <c r="II949" s="70"/>
      <c r="IJ949" s="70"/>
      <c r="IK949" s="70"/>
      <c r="IL949" s="70"/>
      <c r="IM949" s="70"/>
      <c r="IN949" s="70"/>
      <c r="IO949" s="70"/>
      <c r="IP949" s="70"/>
      <c r="IQ949" s="70"/>
    </row>
    <row r="950" spans="18:251" ht="16.5" hidden="1" customHeight="1">
      <c r="R950" s="95" t="s">
        <v>450</v>
      </c>
      <c r="S950" s="95"/>
      <c r="T950" s="95"/>
      <c r="U950" s="70"/>
      <c r="V950" s="214"/>
      <c r="W950" s="70"/>
      <c r="X950" s="70"/>
      <c r="Y950" s="70"/>
      <c r="Z950" s="70"/>
      <c r="AA950" s="70"/>
      <c r="AB950" s="70"/>
      <c r="AC950" s="70"/>
      <c r="AD950" s="70"/>
      <c r="AE950" s="70"/>
      <c r="AF950" s="70"/>
      <c r="AG950" s="70"/>
      <c r="AH950" s="70"/>
      <c r="AI950" s="70"/>
      <c r="AJ950" s="70"/>
      <c r="AK950" s="70"/>
      <c r="AL950" s="70"/>
      <c r="AM950" s="70"/>
      <c r="AN950" s="70"/>
      <c r="AO950" s="70"/>
      <c r="AP950" s="70"/>
      <c r="AQ950" s="70"/>
      <c r="AR950" s="70"/>
      <c r="AS950" s="70"/>
      <c r="AT950" s="70"/>
      <c r="AU950" s="70"/>
      <c r="AV950" s="70"/>
      <c r="AW950" s="70"/>
      <c r="AX950" s="70"/>
      <c r="AY950" s="70"/>
      <c r="AZ950" s="70"/>
      <c r="BA950" s="70"/>
      <c r="BB950" s="70"/>
      <c r="BC950" s="70"/>
      <c r="BD950" s="70"/>
      <c r="BE950" s="70"/>
      <c r="BF950" s="70"/>
      <c r="BG950" s="70"/>
      <c r="BH950" s="70"/>
      <c r="BI950" s="70"/>
      <c r="BJ950" s="70"/>
      <c r="BK950" s="70"/>
      <c r="BL950" s="70"/>
      <c r="BM950" s="70"/>
      <c r="BN950" s="70"/>
      <c r="BO950" s="70"/>
      <c r="BP950" s="70"/>
      <c r="BQ950" s="70"/>
      <c r="BR950" s="70"/>
      <c r="BS950" s="70"/>
      <c r="BT950" s="70"/>
      <c r="BU950" s="70"/>
      <c r="BV950" s="70"/>
      <c r="BW950" s="70"/>
      <c r="BX950" s="70"/>
      <c r="BY950" s="70"/>
      <c r="BZ950" s="70"/>
      <c r="CA950" s="70"/>
      <c r="CB950" s="70"/>
      <c r="CC950" s="70"/>
      <c r="CD950" s="70"/>
      <c r="CE950" s="70"/>
      <c r="CF950" s="70"/>
      <c r="CG950" s="70"/>
      <c r="CH950" s="70"/>
      <c r="CI950" s="70"/>
      <c r="CJ950" s="70"/>
      <c r="CK950" s="70"/>
      <c r="CL950" s="70"/>
      <c r="CM950" s="70"/>
      <c r="CN950" s="70"/>
      <c r="CO950" s="70"/>
      <c r="CP950" s="70"/>
      <c r="CQ950" s="70"/>
      <c r="CR950" s="70"/>
      <c r="CS950" s="70"/>
      <c r="CT950" s="70"/>
      <c r="CU950" s="70"/>
      <c r="CV950" s="70"/>
      <c r="CW950" s="70"/>
      <c r="CX950" s="70"/>
      <c r="CY950" s="70"/>
      <c r="CZ950" s="70"/>
      <c r="DA950" s="70"/>
      <c r="DB950" s="70"/>
      <c r="DC950" s="70"/>
      <c r="DD950" s="70"/>
      <c r="DE950" s="70"/>
      <c r="DF950" s="70"/>
      <c r="DG950" s="70"/>
      <c r="DH950" s="70"/>
      <c r="DI950" s="70"/>
      <c r="DJ950" s="70"/>
      <c r="DK950" s="70"/>
      <c r="DL950" s="70"/>
      <c r="DM950" s="70"/>
      <c r="DN950" s="70"/>
      <c r="DO950" s="70"/>
      <c r="DP950" s="70"/>
      <c r="DQ950" s="70"/>
      <c r="DR950" s="70"/>
      <c r="DS950" s="70"/>
      <c r="DT950" s="70"/>
      <c r="DU950" s="70"/>
      <c r="DV950" s="70"/>
      <c r="DW950" s="70"/>
      <c r="DX950" s="70"/>
      <c r="DY950" s="70"/>
      <c r="DZ950" s="70"/>
      <c r="EA950" s="70"/>
      <c r="EB950" s="70"/>
      <c r="EC950" s="70"/>
      <c r="ED950" s="70"/>
      <c r="EE950" s="95" t="s">
        <v>450</v>
      </c>
      <c r="EF950" s="95"/>
      <c r="EG950" s="95"/>
      <c r="EH950" s="70"/>
      <c r="EI950" s="216"/>
      <c r="EJ950" s="70"/>
      <c r="EK950" s="70"/>
      <c r="EL950" s="70"/>
      <c r="EM950" s="70"/>
      <c r="EN950" s="70"/>
      <c r="EO950" s="70"/>
      <c r="EP950" s="70"/>
      <c r="EQ950" s="70"/>
      <c r="ER950" s="70"/>
      <c r="ES950" s="70"/>
      <c r="ET950" s="70"/>
      <c r="EU950" s="70"/>
      <c r="EV950" s="70"/>
      <c r="EW950" s="70"/>
      <c r="EX950" s="70"/>
      <c r="EY950" s="70"/>
      <c r="EZ950" s="70"/>
      <c r="FA950" s="70"/>
      <c r="FB950" s="70"/>
      <c r="FC950" s="70"/>
      <c r="FD950" s="70"/>
      <c r="FE950" s="70"/>
      <c r="FF950" s="70"/>
      <c r="FG950" s="70"/>
      <c r="FH950" s="70"/>
      <c r="FI950" s="70"/>
      <c r="FJ950" s="70"/>
      <c r="FK950" s="70"/>
      <c r="FL950" s="70"/>
      <c r="FM950" s="70"/>
      <c r="FN950" s="70"/>
      <c r="FO950" s="70"/>
      <c r="FP950" s="70"/>
      <c r="FQ950" s="70"/>
      <c r="FR950" s="70"/>
      <c r="FS950" s="70"/>
      <c r="FT950" s="70"/>
      <c r="FU950" s="70"/>
      <c r="FV950" s="70"/>
      <c r="FW950" s="70"/>
      <c r="FX950" s="70"/>
      <c r="FY950" s="70"/>
      <c r="FZ950" s="70"/>
      <c r="GA950" s="70"/>
      <c r="GB950" s="70"/>
      <c r="GC950" s="70"/>
      <c r="GD950" s="70"/>
      <c r="GE950" s="70"/>
      <c r="GF950" s="70"/>
      <c r="GG950" s="70"/>
      <c r="GH950" s="70"/>
      <c r="GI950" s="70"/>
      <c r="GJ950" s="70"/>
      <c r="GK950" s="70"/>
      <c r="GL950" s="70"/>
      <c r="GM950" s="70"/>
      <c r="GN950" s="70"/>
      <c r="GO950" s="70"/>
      <c r="GP950" s="70"/>
      <c r="GQ950" s="70"/>
      <c r="GR950" s="70"/>
      <c r="GS950" s="70"/>
      <c r="GT950" s="70"/>
      <c r="GU950" s="70"/>
      <c r="GV950" s="70"/>
      <c r="GW950" s="70"/>
      <c r="GX950" s="70"/>
      <c r="GY950" s="70"/>
      <c r="GZ950" s="70"/>
      <c r="HA950" s="70"/>
      <c r="HB950" s="70"/>
      <c r="HC950" s="70"/>
      <c r="HD950" s="70"/>
      <c r="HE950" s="70"/>
      <c r="HF950" s="70"/>
      <c r="HG950" s="70"/>
      <c r="HH950" s="70"/>
      <c r="HI950" s="70"/>
      <c r="HJ950" s="70"/>
      <c r="HK950" s="70"/>
      <c r="HL950" s="70"/>
      <c r="HM950" s="70"/>
      <c r="HN950" s="70"/>
      <c r="HO950" s="70"/>
      <c r="HP950" s="70"/>
      <c r="HQ950" s="70"/>
      <c r="HR950" s="70"/>
      <c r="HS950" s="70"/>
      <c r="HT950" s="70"/>
      <c r="HU950" s="70"/>
      <c r="HV950" s="70"/>
      <c r="HW950" s="70"/>
      <c r="HX950" s="70"/>
      <c r="HY950" s="70"/>
      <c r="HZ950" s="70"/>
      <c r="IA950" s="70"/>
      <c r="IB950" s="70"/>
      <c r="IC950" s="70"/>
      <c r="ID950" s="70"/>
      <c r="IE950" s="70"/>
      <c r="IF950" s="70"/>
      <c r="IG950" s="70"/>
      <c r="IH950" s="70"/>
      <c r="II950" s="70"/>
      <c r="IJ950" s="70"/>
      <c r="IK950" s="70"/>
      <c r="IL950" s="70"/>
      <c r="IM950" s="70"/>
      <c r="IN950" s="70"/>
      <c r="IO950" s="70"/>
      <c r="IP950" s="70"/>
      <c r="IQ950" s="70"/>
    </row>
    <row r="951" spans="18:251" ht="16.5" hidden="1" customHeight="1">
      <c r="R951" s="95" t="s">
        <v>450</v>
      </c>
      <c r="S951" s="95"/>
      <c r="T951" s="95"/>
      <c r="U951" s="70"/>
      <c r="V951" s="214"/>
      <c r="W951" s="70"/>
      <c r="X951" s="70"/>
      <c r="Y951" s="70"/>
      <c r="Z951" s="70"/>
      <c r="AA951" s="70"/>
      <c r="AB951" s="70"/>
      <c r="AC951" s="70"/>
      <c r="AD951" s="70"/>
      <c r="AE951" s="70"/>
      <c r="AF951" s="70"/>
      <c r="AG951" s="70"/>
      <c r="AH951" s="70"/>
      <c r="AI951" s="70"/>
      <c r="AJ951" s="70"/>
      <c r="AK951" s="70"/>
      <c r="AL951" s="70"/>
      <c r="AM951" s="70"/>
      <c r="AN951" s="70"/>
      <c r="AO951" s="70"/>
      <c r="AP951" s="70"/>
      <c r="AQ951" s="70"/>
      <c r="AR951" s="70"/>
      <c r="AS951" s="70"/>
      <c r="AT951" s="70"/>
      <c r="AU951" s="70"/>
      <c r="AV951" s="70"/>
      <c r="AW951" s="70"/>
      <c r="AX951" s="70"/>
      <c r="AY951" s="70"/>
      <c r="AZ951" s="70"/>
      <c r="BA951" s="70"/>
      <c r="BB951" s="70"/>
      <c r="BC951" s="70"/>
      <c r="BD951" s="70"/>
      <c r="BE951" s="70"/>
      <c r="BF951" s="70"/>
      <c r="BG951" s="70"/>
      <c r="BH951" s="70"/>
      <c r="BI951" s="70"/>
      <c r="BJ951" s="70"/>
      <c r="BK951" s="70"/>
      <c r="BL951" s="70"/>
      <c r="BM951" s="70"/>
      <c r="BN951" s="70"/>
      <c r="BO951" s="70"/>
      <c r="BP951" s="70"/>
      <c r="BQ951" s="70"/>
      <c r="BR951" s="70"/>
      <c r="BS951" s="70"/>
      <c r="BT951" s="70"/>
      <c r="BU951" s="70"/>
      <c r="BV951" s="70"/>
      <c r="BW951" s="70"/>
      <c r="BX951" s="70"/>
      <c r="BY951" s="70"/>
      <c r="BZ951" s="70"/>
      <c r="CA951" s="70"/>
      <c r="CB951" s="70"/>
      <c r="CC951" s="70"/>
      <c r="CD951" s="70"/>
      <c r="CE951" s="70"/>
      <c r="CF951" s="70"/>
      <c r="CG951" s="70"/>
      <c r="CH951" s="70"/>
      <c r="CI951" s="70"/>
      <c r="CJ951" s="70"/>
      <c r="CK951" s="70"/>
      <c r="CL951" s="70"/>
      <c r="CM951" s="70"/>
      <c r="CN951" s="70"/>
      <c r="CO951" s="70"/>
      <c r="CP951" s="70"/>
      <c r="CQ951" s="70"/>
      <c r="CR951" s="70"/>
      <c r="CS951" s="70"/>
      <c r="CT951" s="70"/>
      <c r="CU951" s="70"/>
      <c r="CV951" s="70"/>
      <c r="CW951" s="70"/>
      <c r="CX951" s="70"/>
      <c r="CY951" s="70"/>
      <c r="CZ951" s="70"/>
      <c r="DA951" s="70"/>
      <c r="DB951" s="70"/>
      <c r="DC951" s="70"/>
      <c r="DD951" s="70"/>
      <c r="DE951" s="70"/>
      <c r="DF951" s="70"/>
      <c r="DG951" s="70"/>
      <c r="DH951" s="70"/>
      <c r="DI951" s="70"/>
      <c r="DJ951" s="70"/>
      <c r="DK951" s="70"/>
      <c r="DL951" s="70"/>
      <c r="DM951" s="70"/>
      <c r="DN951" s="70"/>
      <c r="DO951" s="70"/>
      <c r="DP951" s="70"/>
      <c r="DQ951" s="70"/>
      <c r="DR951" s="70"/>
      <c r="DS951" s="70"/>
      <c r="DT951" s="70"/>
      <c r="DU951" s="70"/>
      <c r="DV951" s="70"/>
      <c r="DW951" s="70"/>
      <c r="DX951" s="70"/>
      <c r="DY951" s="70"/>
      <c r="DZ951" s="70"/>
      <c r="EA951" s="70"/>
      <c r="EB951" s="70"/>
      <c r="EC951" s="70"/>
      <c r="ED951" s="70"/>
      <c r="EE951" s="95" t="s">
        <v>450</v>
      </c>
      <c r="EF951" s="95"/>
      <c r="EG951" s="95"/>
      <c r="EH951" s="70"/>
      <c r="EI951" s="216"/>
      <c r="EJ951" s="70"/>
      <c r="EK951" s="70"/>
      <c r="EL951" s="70"/>
      <c r="EM951" s="70"/>
      <c r="EN951" s="70"/>
      <c r="EO951" s="70"/>
      <c r="EP951" s="70"/>
      <c r="EQ951" s="70"/>
      <c r="ER951" s="70"/>
      <c r="ES951" s="70"/>
      <c r="ET951" s="70"/>
      <c r="EU951" s="70"/>
      <c r="EV951" s="70"/>
      <c r="EW951" s="70"/>
      <c r="EX951" s="70"/>
      <c r="EY951" s="70"/>
      <c r="EZ951" s="70"/>
      <c r="FA951" s="70"/>
      <c r="FB951" s="70"/>
      <c r="FC951" s="70"/>
      <c r="FD951" s="70"/>
      <c r="FE951" s="70"/>
      <c r="FF951" s="70"/>
      <c r="FG951" s="70"/>
      <c r="FH951" s="70"/>
      <c r="FI951" s="70"/>
      <c r="FJ951" s="70"/>
      <c r="FK951" s="70"/>
      <c r="FL951" s="70"/>
      <c r="FM951" s="70"/>
      <c r="FN951" s="70"/>
      <c r="FO951" s="70"/>
      <c r="FP951" s="70"/>
      <c r="FQ951" s="70"/>
      <c r="FR951" s="70"/>
      <c r="FS951" s="70"/>
      <c r="FT951" s="70"/>
      <c r="FU951" s="70"/>
      <c r="FV951" s="70"/>
      <c r="FW951" s="70"/>
      <c r="FX951" s="70"/>
      <c r="FY951" s="70"/>
      <c r="FZ951" s="70"/>
      <c r="GA951" s="70"/>
      <c r="GB951" s="70"/>
      <c r="GC951" s="70"/>
      <c r="GD951" s="70"/>
      <c r="GE951" s="70"/>
      <c r="GF951" s="70"/>
      <c r="GG951" s="70"/>
      <c r="GH951" s="70"/>
      <c r="GI951" s="70"/>
      <c r="GJ951" s="70"/>
      <c r="GK951" s="70"/>
      <c r="GL951" s="70"/>
      <c r="GM951" s="70"/>
      <c r="GN951" s="70"/>
      <c r="GO951" s="70"/>
      <c r="GP951" s="70"/>
      <c r="GQ951" s="70"/>
      <c r="GR951" s="70"/>
      <c r="GS951" s="70"/>
      <c r="GT951" s="70"/>
      <c r="GU951" s="70"/>
      <c r="GV951" s="70"/>
      <c r="GW951" s="70"/>
      <c r="GX951" s="70"/>
      <c r="GY951" s="70"/>
      <c r="GZ951" s="70"/>
      <c r="HA951" s="70"/>
      <c r="HB951" s="70"/>
      <c r="HC951" s="70"/>
      <c r="HD951" s="70"/>
      <c r="HE951" s="70"/>
      <c r="HF951" s="70"/>
      <c r="HG951" s="70"/>
      <c r="HH951" s="70"/>
      <c r="HI951" s="70"/>
      <c r="HJ951" s="70"/>
      <c r="HK951" s="70"/>
      <c r="HL951" s="70"/>
      <c r="HM951" s="70"/>
      <c r="HN951" s="70"/>
      <c r="HO951" s="70"/>
      <c r="HP951" s="70"/>
      <c r="HQ951" s="70"/>
      <c r="HR951" s="70"/>
      <c r="HS951" s="70"/>
      <c r="HT951" s="70"/>
      <c r="HU951" s="70"/>
      <c r="HV951" s="70"/>
      <c r="HW951" s="70"/>
      <c r="HX951" s="70"/>
      <c r="HY951" s="70"/>
      <c r="HZ951" s="70"/>
      <c r="IA951" s="70"/>
      <c r="IB951" s="70"/>
      <c r="IC951" s="70"/>
      <c r="ID951" s="70"/>
      <c r="IE951" s="70"/>
      <c r="IF951" s="70"/>
      <c r="IG951" s="70"/>
      <c r="IH951" s="70"/>
      <c r="II951" s="70"/>
      <c r="IJ951" s="70"/>
      <c r="IK951" s="70"/>
      <c r="IL951" s="70"/>
      <c r="IM951" s="70"/>
      <c r="IN951" s="70"/>
      <c r="IO951" s="70"/>
      <c r="IP951" s="70"/>
      <c r="IQ951" s="70"/>
    </row>
    <row r="952" spans="18:251" ht="16.5" hidden="1" customHeight="1">
      <c r="R952" s="95" t="s">
        <v>450</v>
      </c>
      <c r="S952" s="95"/>
      <c r="T952" s="95"/>
      <c r="U952" s="70"/>
      <c r="V952" s="214"/>
      <c r="W952" s="70"/>
      <c r="X952" s="70"/>
      <c r="Y952" s="70"/>
      <c r="Z952" s="70"/>
      <c r="AA952" s="70"/>
      <c r="AB952" s="70"/>
      <c r="AC952" s="70"/>
      <c r="AD952" s="70"/>
      <c r="AE952" s="70"/>
      <c r="AF952" s="70"/>
      <c r="AG952" s="70"/>
      <c r="AH952" s="70"/>
      <c r="AI952" s="70"/>
      <c r="AJ952" s="70"/>
      <c r="AK952" s="70"/>
      <c r="AL952" s="70"/>
      <c r="AM952" s="70"/>
      <c r="AN952" s="70"/>
      <c r="AO952" s="70"/>
      <c r="AP952" s="70"/>
      <c r="AQ952" s="70"/>
      <c r="AR952" s="70"/>
      <c r="AS952" s="70"/>
      <c r="AT952" s="70"/>
      <c r="AU952" s="70"/>
      <c r="AV952" s="70"/>
      <c r="AW952" s="70"/>
      <c r="AX952" s="70"/>
      <c r="AY952" s="70"/>
      <c r="AZ952" s="70"/>
      <c r="BA952" s="70"/>
      <c r="BB952" s="70"/>
      <c r="BC952" s="70"/>
      <c r="BD952" s="70"/>
      <c r="BE952" s="70"/>
      <c r="BF952" s="70"/>
      <c r="BG952" s="70"/>
      <c r="BH952" s="70"/>
      <c r="BI952" s="70"/>
      <c r="BJ952" s="70"/>
      <c r="BK952" s="70"/>
      <c r="BL952" s="70"/>
      <c r="BM952" s="70"/>
      <c r="BN952" s="70"/>
      <c r="BO952" s="70"/>
      <c r="BP952" s="70"/>
      <c r="BQ952" s="70"/>
      <c r="BR952" s="70"/>
      <c r="BS952" s="70"/>
      <c r="BT952" s="70"/>
      <c r="BU952" s="70"/>
      <c r="BV952" s="70"/>
      <c r="BW952" s="70"/>
      <c r="BX952" s="70"/>
      <c r="BY952" s="70"/>
      <c r="BZ952" s="70"/>
      <c r="CA952" s="70"/>
      <c r="CB952" s="70"/>
      <c r="CC952" s="70"/>
      <c r="CD952" s="70"/>
      <c r="CE952" s="70"/>
      <c r="CF952" s="70"/>
      <c r="CG952" s="70"/>
      <c r="CH952" s="70"/>
      <c r="CI952" s="70"/>
      <c r="CJ952" s="70"/>
      <c r="CK952" s="70"/>
      <c r="CL952" s="70"/>
      <c r="CM952" s="70"/>
      <c r="CN952" s="70"/>
      <c r="CO952" s="70"/>
      <c r="CP952" s="70"/>
      <c r="CQ952" s="70"/>
      <c r="CR952" s="70"/>
      <c r="CS952" s="70"/>
      <c r="CT952" s="70"/>
      <c r="CU952" s="70"/>
      <c r="CV952" s="70"/>
      <c r="CW952" s="70"/>
      <c r="CX952" s="70"/>
      <c r="CY952" s="70"/>
      <c r="CZ952" s="70"/>
      <c r="DA952" s="70"/>
      <c r="DB952" s="70"/>
      <c r="DC952" s="70"/>
      <c r="DD952" s="70"/>
      <c r="DE952" s="70"/>
      <c r="DF952" s="70"/>
      <c r="DG952" s="70"/>
      <c r="DH952" s="70"/>
      <c r="DI952" s="70"/>
      <c r="DJ952" s="70"/>
      <c r="DK952" s="70"/>
      <c r="DL952" s="70"/>
      <c r="DM952" s="70"/>
      <c r="DN952" s="70"/>
      <c r="DO952" s="70"/>
      <c r="DP952" s="70"/>
      <c r="DQ952" s="70"/>
      <c r="DR952" s="70"/>
      <c r="DS952" s="70"/>
      <c r="DT952" s="70"/>
      <c r="DU952" s="70"/>
      <c r="DV952" s="70"/>
      <c r="DW952" s="70"/>
      <c r="DX952" s="70"/>
      <c r="DY952" s="70"/>
      <c r="DZ952" s="70"/>
      <c r="EA952" s="70"/>
      <c r="EB952" s="70"/>
      <c r="EC952" s="70"/>
      <c r="ED952" s="70"/>
      <c r="EE952" s="95" t="s">
        <v>450</v>
      </c>
      <c r="EF952" s="95"/>
      <c r="EG952" s="95"/>
      <c r="EH952" s="70"/>
      <c r="EI952" s="216"/>
      <c r="EJ952" s="70"/>
      <c r="EK952" s="70"/>
      <c r="EL952" s="70"/>
      <c r="EM952" s="70"/>
      <c r="EN952" s="70"/>
      <c r="EO952" s="70"/>
      <c r="EP952" s="70"/>
      <c r="EQ952" s="70"/>
      <c r="ER952" s="70"/>
      <c r="ES952" s="70"/>
      <c r="ET952" s="70"/>
      <c r="EU952" s="70"/>
      <c r="EV952" s="70"/>
      <c r="EW952" s="70"/>
      <c r="EX952" s="70"/>
      <c r="EY952" s="70"/>
      <c r="EZ952" s="70"/>
      <c r="FA952" s="70"/>
      <c r="FB952" s="70"/>
      <c r="FC952" s="70"/>
      <c r="FD952" s="70"/>
      <c r="FE952" s="70"/>
      <c r="FF952" s="70"/>
      <c r="FG952" s="70"/>
      <c r="FH952" s="70"/>
      <c r="FI952" s="70"/>
      <c r="FJ952" s="70"/>
      <c r="FK952" s="70"/>
      <c r="FL952" s="70"/>
      <c r="FM952" s="70"/>
      <c r="FN952" s="70"/>
      <c r="FO952" s="70"/>
      <c r="FP952" s="70"/>
      <c r="FQ952" s="70"/>
      <c r="FR952" s="70"/>
      <c r="FS952" s="70"/>
      <c r="FT952" s="70"/>
      <c r="FU952" s="70"/>
      <c r="FV952" s="70"/>
      <c r="FW952" s="70"/>
      <c r="FX952" s="70"/>
      <c r="FY952" s="70"/>
      <c r="FZ952" s="70"/>
      <c r="GA952" s="70"/>
      <c r="GB952" s="70"/>
      <c r="GC952" s="70"/>
      <c r="GD952" s="70"/>
      <c r="GE952" s="70"/>
      <c r="GF952" s="70"/>
      <c r="GG952" s="70"/>
      <c r="GH952" s="70"/>
      <c r="GI952" s="70"/>
      <c r="GJ952" s="70"/>
      <c r="GK952" s="70"/>
      <c r="GL952" s="70"/>
      <c r="GM952" s="70"/>
      <c r="GN952" s="70"/>
      <c r="GO952" s="70"/>
      <c r="GP952" s="70"/>
      <c r="GQ952" s="70"/>
      <c r="GR952" s="70"/>
      <c r="GS952" s="70"/>
      <c r="GT952" s="70"/>
      <c r="GU952" s="70"/>
      <c r="GV952" s="70"/>
      <c r="GW952" s="70"/>
      <c r="GX952" s="70"/>
      <c r="GY952" s="70"/>
      <c r="GZ952" s="70"/>
      <c r="HA952" s="70"/>
      <c r="HB952" s="70"/>
      <c r="HC952" s="70"/>
      <c r="HD952" s="70"/>
      <c r="HE952" s="70"/>
      <c r="HF952" s="70"/>
      <c r="HG952" s="70"/>
      <c r="HH952" s="70"/>
      <c r="HI952" s="70"/>
      <c r="HJ952" s="70"/>
      <c r="HK952" s="70"/>
      <c r="HL952" s="70"/>
      <c r="HM952" s="70"/>
      <c r="HN952" s="70"/>
      <c r="HO952" s="70"/>
      <c r="HP952" s="70"/>
      <c r="HQ952" s="70"/>
      <c r="HR952" s="70"/>
      <c r="HS952" s="70"/>
      <c r="HT952" s="70"/>
      <c r="HU952" s="70"/>
      <c r="HV952" s="70"/>
      <c r="HW952" s="70"/>
      <c r="HX952" s="70"/>
      <c r="HY952" s="70"/>
      <c r="HZ952" s="70"/>
      <c r="IA952" s="70"/>
      <c r="IB952" s="70"/>
      <c r="IC952" s="70"/>
      <c r="ID952" s="70"/>
      <c r="IE952" s="70"/>
      <c r="IF952" s="70"/>
      <c r="IG952" s="70"/>
      <c r="IH952" s="70"/>
      <c r="II952" s="70"/>
      <c r="IJ952" s="70"/>
      <c r="IK952" s="70"/>
      <c r="IL952" s="70"/>
      <c r="IM952" s="70"/>
      <c r="IN952" s="70"/>
      <c r="IO952" s="70"/>
      <c r="IP952" s="70"/>
      <c r="IQ952" s="70"/>
    </row>
    <row r="953" spans="18:251" ht="16.5" hidden="1" customHeight="1">
      <c r="R953" s="95" t="s">
        <v>450</v>
      </c>
      <c r="S953" s="95"/>
      <c r="T953" s="95"/>
      <c r="U953" s="70"/>
      <c r="V953" s="214"/>
      <c r="W953" s="70"/>
      <c r="X953" s="70"/>
      <c r="Y953" s="70"/>
      <c r="Z953" s="70"/>
      <c r="AA953" s="70"/>
      <c r="AB953" s="70"/>
      <c r="AC953" s="70"/>
      <c r="AD953" s="70"/>
      <c r="AE953" s="70"/>
      <c r="AF953" s="70"/>
      <c r="AG953" s="70"/>
      <c r="AH953" s="70"/>
      <c r="AI953" s="70"/>
      <c r="AJ953" s="70"/>
      <c r="AK953" s="70"/>
      <c r="AL953" s="70"/>
      <c r="AM953" s="70"/>
      <c r="AN953" s="70"/>
      <c r="AO953" s="70"/>
      <c r="AP953" s="70"/>
      <c r="AQ953" s="70"/>
      <c r="AR953" s="70"/>
      <c r="AS953" s="70"/>
      <c r="AT953" s="70"/>
      <c r="AU953" s="70"/>
      <c r="AV953" s="70"/>
      <c r="AW953" s="70"/>
      <c r="AX953" s="70"/>
      <c r="AY953" s="70"/>
      <c r="AZ953" s="70"/>
      <c r="BA953" s="70"/>
      <c r="BB953" s="70"/>
      <c r="BC953" s="70"/>
      <c r="BD953" s="70"/>
      <c r="BE953" s="70"/>
      <c r="BF953" s="70"/>
      <c r="BG953" s="70"/>
      <c r="BH953" s="70"/>
      <c r="BI953" s="70"/>
      <c r="BJ953" s="70"/>
      <c r="BK953" s="70"/>
      <c r="BL953" s="70"/>
      <c r="BM953" s="70"/>
      <c r="BN953" s="70"/>
      <c r="BO953" s="70"/>
      <c r="BP953" s="70"/>
      <c r="BQ953" s="70"/>
      <c r="BR953" s="70"/>
      <c r="BS953" s="70"/>
      <c r="BT953" s="70"/>
      <c r="BU953" s="70"/>
      <c r="BV953" s="70"/>
      <c r="BW953" s="70"/>
      <c r="BX953" s="70"/>
      <c r="BY953" s="70"/>
      <c r="BZ953" s="70"/>
      <c r="CA953" s="70"/>
      <c r="CB953" s="70"/>
      <c r="CC953" s="70"/>
      <c r="CD953" s="70"/>
      <c r="CE953" s="70"/>
      <c r="CF953" s="70"/>
      <c r="CG953" s="70"/>
      <c r="CH953" s="70"/>
      <c r="CI953" s="70"/>
      <c r="CJ953" s="70"/>
      <c r="CK953" s="70"/>
      <c r="CL953" s="70"/>
      <c r="CM953" s="70"/>
      <c r="CN953" s="70"/>
      <c r="CO953" s="70"/>
      <c r="CP953" s="70"/>
      <c r="CQ953" s="70"/>
      <c r="CR953" s="70"/>
      <c r="CS953" s="70"/>
      <c r="CT953" s="70"/>
      <c r="CU953" s="70"/>
      <c r="CV953" s="70"/>
      <c r="CW953" s="70"/>
      <c r="CX953" s="70"/>
      <c r="CY953" s="70"/>
      <c r="CZ953" s="70"/>
      <c r="DA953" s="70"/>
      <c r="DB953" s="70"/>
      <c r="DC953" s="70"/>
      <c r="DD953" s="70"/>
      <c r="DE953" s="70"/>
      <c r="DF953" s="70"/>
      <c r="DG953" s="70"/>
      <c r="DH953" s="70"/>
      <c r="DI953" s="70"/>
      <c r="DJ953" s="70"/>
      <c r="DK953" s="70"/>
      <c r="DL953" s="70"/>
      <c r="DM953" s="70"/>
      <c r="DN953" s="70"/>
      <c r="DO953" s="70"/>
      <c r="DP953" s="70"/>
      <c r="DQ953" s="70"/>
      <c r="DR953" s="70"/>
      <c r="DS953" s="70"/>
      <c r="DT953" s="70"/>
      <c r="DU953" s="70"/>
      <c r="DV953" s="70"/>
      <c r="DW953" s="70"/>
      <c r="DX953" s="70"/>
      <c r="DY953" s="70"/>
      <c r="DZ953" s="70"/>
      <c r="EA953" s="70"/>
      <c r="EB953" s="70"/>
      <c r="EC953" s="70"/>
      <c r="ED953" s="70"/>
      <c r="EE953" s="95" t="s">
        <v>450</v>
      </c>
      <c r="EF953" s="95"/>
      <c r="EG953" s="95"/>
      <c r="EH953" s="70"/>
      <c r="EI953" s="216"/>
      <c r="EJ953" s="70"/>
      <c r="EK953" s="70"/>
      <c r="EL953" s="70"/>
      <c r="EM953" s="70"/>
      <c r="EN953" s="70"/>
      <c r="EO953" s="70"/>
      <c r="EP953" s="70"/>
      <c r="EQ953" s="70"/>
      <c r="ER953" s="70"/>
      <c r="ES953" s="70"/>
      <c r="ET953" s="70"/>
      <c r="EU953" s="70"/>
      <c r="EV953" s="70"/>
      <c r="EW953" s="70"/>
      <c r="EX953" s="70"/>
      <c r="EY953" s="70"/>
      <c r="EZ953" s="70"/>
      <c r="FA953" s="70"/>
      <c r="FB953" s="70"/>
      <c r="FC953" s="70"/>
      <c r="FD953" s="70"/>
      <c r="FE953" s="70"/>
      <c r="FF953" s="70"/>
      <c r="FG953" s="70"/>
      <c r="FH953" s="70"/>
      <c r="FI953" s="70"/>
      <c r="FJ953" s="70"/>
      <c r="FK953" s="70"/>
      <c r="FL953" s="70"/>
      <c r="FM953" s="70"/>
      <c r="FN953" s="70"/>
      <c r="FO953" s="70"/>
      <c r="FP953" s="70"/>
      <c r="FQ953" s="70"/>
      <c r="FR953" s="70"/>
      <c r="FS953" s="70"/>
      <c r="FT953" s="70"/>
      <c r="FU953" s="70"/>
      <c r="FV953" s="70"/>
      <c r="FW953" s="70"/>
      <c r="FX953" s="70"/>
      <c r="FY953" s="70"/>
      <c r="FZ953" s="70"/>
      <c r="GA953" s="70"/>
      <c r="GB953" s="70"/>
      <c r="GC953" s="70"/>
      <c r="GD953" s="70"/>
      <c r="GE953" s="70"/>
      <c r="GF953" s="70"/>
      <c r="GG953" s="70"/>
      <c r="GH953" s="70"/>
      <c r="GI953" s="70"/>
      <c r="GJ953" s="70"/>
      <c r="GK953" s="70"/>
      <c r="GL953" s="70"/>
      <c r="GM953" s="70"/>
      <c r="GN953" s="70"/>
      <c r="GO953" s="70"/>
      <c r="GP953" s="70"/>
      <c r="GQ953" s="70"/>
      <c r="GR953" s="70"/>
      <c r="GS953" s="70"/>
      <c r="GT953" s="70"/>
      <c r="GU953" s="70"/>
      <c r="GV953" s="70"/>
      <c r="GW953" s="70"/>
      <c r="GX953" s="70"/>
      <c r="GY953" s="70"/>
      <c r="GZ953" s="70"/>
      <c r="HA953" s="70"/>
      <c r="HB953" s="70"/>
      <c r="HC953" s="70"/>
      <c r="HD953" s="70"/>
      <c r="HE953" s="70"/>
      <c r="HF953" s="70"/>
      <c r="HG953" s="70"/>
      <c r="HH953" s="70"/>
      <c r="HI953" s="70"/>
      <c r="HJ953" s="70"/>
      <c r="HK953" s="70"/>
      <c r="HL953" s="70"/>
      <c r="HM953" s="70"/>
      <c r="HN953" s="70"/>
      <c r="HO953" s="70"/>
      <c r="HP953" s="70"/>
      <c r="HQ953" s="70"/>
      <c r="HR953" s="70"/>
      <c r="HS953" s="70"/>
      <c r="HT953" s="70"/>
      <c r="HU953" s="70"/>
      <c r="HV953" s="70"/>
      <c r="HW953" s="70"/>
      <c r="HX953" s="70"/>
      <c r="HY953" s="70"/>
      <c r="HZ953" s="70"/>
      <c r="IA953" s="70"/>
      <c r="IB953" s="70"/>
      <c r="IC953" s="70"/>
      <c r="ID953" s="70"/>
      <c r="IE953" s="70"/>
      <c r="IF953" s="70"/>
      <c r="IG953" s="70"/>
      <c r="IH953" s="70"/>
      <c r="II953" s="70"/>
      <c r="IJ953" s="70"/>
      <c r="IK953" s="70"/>
      <c r="IL953" s="70"/>
      <c r="IM953" s="70"/>
      <c r="IN953" s="70"/>
      <c r="IO953" s="70"/>
      <c r="IP953" s="70"/>
      <c r="IQ953" s="70"/>
    </row>
    <row r="954" spans="18:251" ht="16.5" hidden="1" customHeight="1">
      <c r="R954" s="95" t="s">
        <v>450</v>
      </c>
      <c r="S954" s="95"/>
      <c r="T954" s="95"/>
      <c r="U954" s="70"/>
      <c r="V954" s="214"/>
      <c r="W954" s="70"/>
      <c r="X954" s="70"/>
      <c r="Y954" s="70"/>
      <c r="Z954" s="70"/>
      <c r="AA954" s="70"/>
      <c r="AB954" s="70"/>
      <c r="AC954" s="70"/>
      <c r="AD954" s="70"/>
      <c r="AE954" s="70"/>
      <c r="AF954" s="70"/>
      <c r="AG954" s="70"/>
      <c r="AH954" s="70"/>
      <c r="AI954" s="70"/>
      <c r="AJ954" s="70"/>
      <c r="AK954" s="70"/>
      <c r="AL954" s="70"/>
      <c r="AM954" s="70"/>
      <c r="AN954" s="70"/>
      <c r="AO954" s="70"/>
      <c r="AP954" s="70"/>
      <c r="AQ954" s="70"/>
      <c r="AR954" s="70"/>
      <c r="AS954" s="70"/>
      <c r="AT954" s="70"/>
      <c r="AU954" s="70"/>
      <c r="AV954" s="70"/>
      <c r="AW954" s="70"/>
      <c r="AX954" s="70"/>
      <c r="AY954" s="70"/>
      <c r="AZ954" s="70"/>
      <c r="BA954" s="70"/>
      <c r="BB954" s="70"/>
      <c r="BC954" s="70"/>
      <c r="BD954" s="70"/>
      <c r="BE954" s="70"/>
      <c r="BF954" s="70"/>
      <c r="BG954" s="70"/>
      <c r="BH954" s="70"/>
      <c r="BI954" s="70"/>
      <c r="BJ954" s="70"/>
      <c r="BK954" s="70"/>
      <c r="BL954" s="70"/>
      <c r="BM954" s="70"/>
      <c r="BN954" s="70"/>
      <c r="BO954" s="70"/>
      <c r="BP954" s="70"/>
      <c r="BQ954" s="70"/>
      <c r="BR954" s="70"/>
      <c r="BS954" s="70"/>
      <c r="BT954" s="70"/>
      <c r="BU954" s="70"/>
      <c r="BV954" s="70"/>
      <c r="BW954" s="70"/>
      <c r="BX954" s="70"/>
      <c r="BY954" s="70"/>
      <c r="BZ954" s="70"/>
      <c r="CA954" s="70"/>
      <c r="CB954" s="70"/>
      <c r="CC954" s="70"/>
      <c r="CD954" s="70"/>
      <c r="CE954" s="70"/>
      <c r="CF954" s="70"/>
      <c r="CG954" s="70"/>
      <c r="CH954" s="70"/>
      <c r="CI954" s="70"/>
      <c r="CJ954" s="70"/>
      <c r="CK954" s="70"/>
      <c r="CL954" s="70"/>
      <c r="CM954" s="70"/>
      <c r="CN954" s="70"/>
      <c r="CO954" s="70"/>
      <c r="CP954" s="70"/>
      <c r="CQ954" s="70"/>
      <c r="CR954" s="70"/>
      <c r="CS954" s="70"/>
      <c r="CT954" s="70"/>
      <c r="CU954" s="70"/>
      <c r="CV954" s="70"/>
      <c r="CW954" s="70"/>
      <c r="CX954" s="70"/>
      <c r="CY954" s="70"/>
      <c r="CZ954" s="70"/>
      <c r="DA954" s="70"/>
      <c r="DB954" s="70"/>
      <c r="DC954" s="70"/>
      <c r="DD954" s="70"/>
      <c r="DE954" s="70"/>
      <c r="DF954" s="70"/>
      <c r="DG954" s="70"/>
      <c r="DH954" s="70"/>
      <c r="DI954" s="70"/>
      <c r="DJ954" s="70"/>
      <c r="DK954" s="70"/>
      <c r="DL954" s="70"/>
      <c r="DM954" s="70"/>
      <c r="DN954" s="70"/>
      <c r="DO954" s="70"/>
      <c r="DP954" s="70"/>
      <c r="DQ954" s="70"/>
      <c r="DR954" s="70"/>
      <c r="DS954" s="70"/>
      <c r="DT954" s="70"/>
      <c r="DU954" s="70"/>
      <c r="DV954" s="70"/>
      <c r="DW954" s="70"/>
      <c r="DX954" s="70"/>
      <c r="DY954" s="70"/>
      <c r="DZ954" s="70"/>
      <c r="EA954" s="70"/>
      <c r="EB954" s="70"/>
      <c r="EC954" s="70"/>
      <c r="ED954" s="70"/>
      <c r="EE954" s="95" t="s">
        <v>450</v>
      </c>
      <c r="EF954" s="95"/>
      <c r="EG954" s="95"/>
      <c r="EH954" s="70"/>
      <c r="EI954" s="216"/>
      <c r="EJ954" s="70"/>
      <c r="EK954" s="70"/>
      <c r="EL954" s="70"/>
      <c r="EM954" s="70"/>
      <c r="EN954" s="70"/>
      <c r="EO954" s="70"/>
      <c r="EP954" s="70"/>
      <c r="EQ954" s="70"/>
      <c r="ER954" s="70"/>
      <c r="ES954" s="70"/>
      <c r="ET954" s="70"/>
      <c r="EU954" s="70"/>
      <c r="EV954" s="70"/>
      <c r="EW954" s="70"/>
      <c r="EX954" s="70"/>
      <c r="EY954" s="70"/>
      <c r="EZ954" s="70"/>
      <c r="FA954" s="70"/>
      <c r="FB954" s="70"/>
      <c r="FC954" s="70"/>
      <c r="FD954" s="70"/>
      <c r="FE954" s="70"/>
      <c r="FF954" s="70"/>
      <c r="FG954" s="70"/>
      <c r="FH954" s="70"/>
      <c r="FI954" s="70"/>
      <c r="FJ954" s="70"/>
      <c r="FK954" s="70"/>
      <c r="FL954" s="70"/>
      <c r="FM954" s="70"/>
      <c r="FN954" s="70"/>
      <c r="FO954" s="70"/>
      <c r="FP954" s="70"/>
      <c r="FQ954" s="70"/>
      <c r="FR954" s="70"/>
      <c r="FS954" s="70"/>
      <c r="FT954" s="70"/>
      <c r="FU954" s="70"/>
      <c r="FV954" s="70"/>
      <c r="FW954" s="70"/>
      <c r="FX954" s="70"/>
      <c r="FY954" s="70"/>
      <c r="FZ954" s="70"/>
      <c r="GA954" s="70"/>
      <c r="GB954" s="70"/>
      <c r="GC954" s="70"/>
      <c r="GD954" s="70"/>
      <c r="GE954" s="70"/>
      <c r="GF954" s="70"/>
      <c r="GG954" s="70"/>
      <c r="GH954" s="70"/>
      <c r="GI954" s="70"/>
      <c r="GJ954" s="70"/>
      <c r="GK954" s="70"/>
      <c r="GL954" s="70"/>
      <c r="GM954" s="70"/>
      <c r="GN954" s="70"/>
      <c r="GO954" s="70"/>
      <c r="GP954" s="70"/>
      <c r="GQ954" s="70"/>
      <c r="GR954" s="70"/>
      <c r="GS954" s="70"/>
      <c r="GT954" s="70"/>
      <c r="GU954" s="70"/>
      <c r="GV954" s="70"/>
      <c r="GW954" s="70"/>
      <c r="GX954" s="70"/>
      <c r="GY954" s="70"/>
      <c r="GZ954" s="70"/>
      <c r="HA954" s="70"/>
      <c r="HB954" s="70"/>
      <c r="HC954" s="70"/>
      <c r="HD954" s="70"/>
      <c r="HE954" s="70"/>
      <c r="HF954" s="70"/>
      <c r="HG954" s="70"/>
      <c r="HH954" s="70"/>
      <c r="HI954" s="70"/>
      <c r="HJ954" s="70"/>
      <c r="HK954" s="70"/>
      <c r="HL954" s="70"/>
      <c r="HM954" s="70"/>
      <c r="HN954" s="70"/>
      <c r="HO954" s="70"/>
      <c r="HP954" s="70"/>
      <c r="HQ954" s="70"/>
      <c r="HR954" s="70"/>
      <c r="HS954" s="70"/>
      <c r="HT954" s="70"/>
      <c r="HU954" s="70"/>
      <c r="HV954" s="70"/>
      <c r="HW954" s="70"/>
      <c r="HX954" s="70"/>
      <c r="HY954" s="70"/>
      <c r="HZ954" s="70"/>
      <c r="IA954" s="70"/>
      <c r="IB954" s="70"/>
      <c r="IC954" s="70"/>
      <c r="ID954" s="70"/>
      <c r="IE954" s="70"/>
      <c r="IF954" s="70"/>
      <c r="IG954" s="70"/>
      <c r="IH954" s="70"/>
      <c r="II954" s="70"/>
      <c r="IJ954" s="70"/>
      <c r="IK954" s="70"/>
      <c r="IL954" s="70"/>
      <c r="IM954" s="70"/>
      <c r="IN954" s="70"/>
      <c r="IO954" s="70"/>
      <c r="IP954" s="70"/>
      <c r="IQ954" s="70"/>
    </row>
    <row r="955" spans="18:251" ht="16.5" hidden="1" customHeight="1">
      <c r="R955" s="95" t="s">
        <v>450</v>
      </c>
      <c r="S955" s="95"/>
      <c r="T955" s="95"/>
      <c r="U955" s="70"/>
      <c r="V955" s="214"/>
      <c r="W955" s="70"/>
      <c r="X955" s="70"/>
      <c r="Y955" s="70"/>
      <c r="Z955" s="70"/>
      <c r="AA955" s="70"/>
      <c r="AB955" s="70"/>
      <c r="AC955" s="70"/>
      <c r="AD955" s="70"/>
      <c r="AE955" s="70"/>
      <c r="AF955" s="70"/>
      <c r="AG955" s="70"/>
      <c r="AH955" s="70"/>
      <c r="AI955" s="70"/>
      <c r="AJ955" s="70"/>
      <c r="AK955" s="70"/>
      <c r="AL955" s="70"/>
      <c r="AM955" s="70"/>
      <c r="AN955" s="70"/>
      <c r="AO955" s="70"/>
      <c r="AP955" s="70"/>
      <c r="AQ955" s="70"/>
      <c r="AR955" s="70"/>
      <c r="AS955" s="70"/>
      <c r="AT955" s="70"/>
      <c r="AU955" s="70"/>
      <c r="AV955" s="70"/>
      <c r="AW955" s="70"/>
      <c r="AX955" s="70"/>
      <c r="AY955" s="70"/>
      <c r="AZ955" s="70"/>
      <c r="BA955" s="70"/>
      <c r="BB955" s="70"/>
      <c r="BC955" s="70"/>
      <c r="BD955" s="70"/>
      <c r="BE955" s="70"/>
      <c r="BF955" s="70"/>
      <c r="BG955" s="70"/>
      <c r="BH955" s="70"/>
      <c r="BI955" s="70"/>
      <c r="BJ955" s="70"/>
      <c r="BK955" s="70"/>
      <c r="BL955" s="70"/>
      <c r="BM955" s="70"/>
      <c r="BN955" s="70"/>
      <c r="BO955" s="70"/>
      <c r="BP955" s="70"/>
      <c r="BQ955" s="70"/>
      <c r="BR955" s="70"/>
      <c r="BS955" s="70"/>
      <c r="BT955" s="70"/>
      <c r="BU955" s="70"/>
      <c r="BV955" s="70"/>
      <c r="BW955" s="70"/>
      <c r="BX955" s="70"/>
      <c r="BY955" s="70"/>
      <c r="BZ955" s="70"/>
      <c r="CA955" s="70"/>
      <c r="CB955" s="70"/>
      <c r="CC955" s="70"/>
      <c r="CD955" s="70"/>
      <c r="CE955" s="70"/>
      <c r="CF955" s="70"/>
      <c r="CG955" s="70"/>
      <c r="CH955" s="70"/>
      <c r="CI955" s="70"/>
      <c r="CJ955" s="70"/>
      <c r="CK955" s="70"/>
      <c r="CL955" s="70"/>
      <c r="CM955" s="70"/>
      <c r="CN955" s="70"/>
      <c r="CO955" s="70"/>
      <c r="CP955" s="70"/>
      <c r="CQ955" s="70"/>
      <c r="CR955" s="70"/>
      <c r="CS955" s="70"/>
      <c r="CT955" s="70"/>
      <c r="CU955" s="70"/>
      <c r="CV955" s="70"/>
      <c r="CW955" s="70"/>
      <c r="CX955" s="70"/>
      <c r="CY955" s="70"/>
      <c r="CZ955" s="70"/>
      <c r="DA955" s="70"/>
      <c r="DB955" s="70"/>
      <c r="DC955" s="70"/>
      <c r="DD955" s="70"/>
      <c r="DE955" s="70"/>
      <c r="DF955" s="70"/>
      <c r="DG955" s="70"/>
      <c r="DH955" s="70"/>
      <c r="DI955" s="70"/>
      <c r="DJ955" s="70"/>
      <c r="DK955" s="70"/>
      <c r="DL955" s="70"/>
      <c r="DM955" s="70"/>
      <c r="DN955" s="70"/>
      <c r="DO955" s="70"/>
      <c r="DP955" s="70"/>
      <c r="DQ955" s="70"/>
      <c r="DR955" s="70"/>
      <c r="DS955" s="70"/>
      <c r="DT955" s="70"/>
      <c r="DU955" s="70"/>
      <c r="DV955" s="70"/>
      <c r="DW955" s="70"/>
      <c r="DX955" s="70"/>
      <c r="DY955" s="70"/>
      <c r="DZ955" s="70"/>
      <c r="EA955" s="70"/>
      <c r="EB955" s="70"/>
      <c r="EC955" s="70"/>
      <c r="ED955" s="70"/>
      <c r="EE955" s="95" t="s">
        <v>450</v>
      </c>
      <c r="EF955" s="95"/>
      <c r="EG955" s="95"/>
      <c r="EH955" s="70"/>
      <c r="EI955" s="216"/>
      <c r="EJ955" s="70"/>
      <c r="EK955" s="70"/>
      <c r="EL955" s="70"/>
      <c r="EM955" s="70"/>
      <c r="EN955" s="70"/>
      <c r="EO955" s="70"/>
      <c r="EP955" s="70"/>
      <c r="EQ955" s="70"/>
      <c r="ER955" s="70"/>
      <c r="ES955" s="70"/>
      <c r="ET955" s="70"/>
      <c r="EU955" s="70"/>
      <c r="EV955" s="70"/>
      <c r="EW955" s="70"/>
      <c r="EX955" s="70"/>
      <c r="EY955" s="70"/>
      <c r="EZ955" s="70"/>
      <c r="FA955" s="70"/>
      <c r="FB955" s="70"/>
      <c r="FC955" s="70"/>
      <c r="FD955" s="70"/>
      <c r="FE955" s="70"/>
      <c r="FF955" s="70"/>
      <c r="FG955" s="70"/>
      <c r="FH955" s="70"/>
      <c r="FI955" s="70"/>
      <c r="FJ955" s="70"/>
      <c r="FK955" s="70"/>
      <c r="FL955" s="70"/>
      <c r="FM955" s="70"/>
      <c r="FN955" s="70"/>
      <c r="FO955" s="70"/>
      <c r="FP955" s="70"/>
      <c r="FQ955" s="70"/>
      <c r="FR955" s="70"/>
      <c r="FS955" s="70"/>
      <c r="FT955" s="70"/>
      <c r="FU955" s="70"/>
      <c r="FV955" s="70"/>
      <c r="FW955" s="70"/>
      <c r="FX955" s="70"/>
      <c r="FY955" s="70"/>
      <c r="FZ955" s="70"/>
      <c r="GA955" s="70"/>
      <c r="GB955" s="70"/>
      <c r="GC955" s="70"/>
      <c r="GD955" s="70"/>
      <c r="GE955" s="70"/>
      <c r="GF955" s="70"/>
      <c r="GG955" s="70"/>
      <c r="GH955" s="70"/>
      <c r="GI955" s="70"/>
      <c r="GJ955" s="70"/>
      <c r="GK955" s="70"/>
      <c r="GL955" s="70"/>
      <c r="GM955" s="70"/>
      <c r="GN955" s="70"/>
      <c r="GO955" s="70"/>
      <c r="GP955" s="70"/>
      <c r="GQ955" s="70"/>
      <c r="GR955" s="70"/>
      <c r="GS955" s="70"/>
      <c r="GT955" s="70"/>
      <c r="GU955" s="70"/>
      <c r="GV955" s="70"/>
      <c r="GW955" s="70"/>
      <c r="GX955" s="70"/>
      <c r="GY955" s="70"/>
      <c r="GZ955" s="70"/>
      <c r="HA955" s="70"/>
      <c r="HB955" s="70"/>
      <c r="HC955" s="70"/>
      <c r="HD955" s="70"/>
      <c r="HE955" s="70"/>
      <c r="HF955" s="70"/>
      <c r="HG955" s="70"/>
      <c r="HH955" s="70"/>
      <c r="HI955" s="70"/>
      <c r="HJ955" s="70"/>
      <c r="HK955" s="70"/>
      <c r="HL955" s="70"/>
      <c r="HM955" s="70"/>
      <c r="HN955" s="70"/>
      <c r="HO955" s="70"/>
      <c r="HP955" s="70"/>
      <c r="HQ955" s="70"/>
      <c r="HR955" s="70"/>
      <c r="HS955" s="70"/>
      <c r="HT955" s="70"/>
      <c r="HU955" s="70"/>
      <c r="HV955" s="70"/>
      <c r="HW955" s="70"/>
      <c r="HX955" s="70"/>
      <c r="HY955" s="70"/>
      <c r="HZ955" s="70"/>
      <c r="IA955" s="70"/>
      <c r="IB955" s="70"/>
      <c r="IC955" s="70"/>
      <c r="ID955" s="70"/>
      <c r="IE955" s="70"/>
      <c r="IF955" s="70"/>
      <c r="IG955" s="70"/>
      <c r="IH955" s="70"/>
      <c r="II955" s="70"/>
      <c r="IJ955" s="70"/>
      <c r="IK955" s="70"/>
      <c r="IL955" s="70"/>
      <c r="IM955" s="70"/>
      <c r="IN955" s="70"/>
      <c r="IO955" s="70"/>
      <c r="IP955" s="70"/>
      <c r="IQ955" s="70"/>
    </row>
    <row r="956" spans="18:251" ht="16.5" hidden="1" customHeight="1">
      <c r="R956" s="95" t="s">
        <v>450</v>
      </c>
      <c r="S956" s="95"/>
      <c r="T956" s="95"/>
      <c r="U956" s="70"/>
      <c r="V956" s="214"/>
      <c r="W956" s="70"/>
      <c r="X956" s="70"/>
      <c r="Y956" s="70"/>
      <c r="Z956" s="70"/>
      <c r="AA956" s="70"/>
      <c r="AB956" s="70"/>
      <c r="AC956" s="70"/>
      <c r="AD956" s="70"/>
      <c r="AE956" s="70"/>
      <c r="AF956" s="70"/>
      <c r="AG956" s="70"/>
      <c r="AH956" s="70"/>
      <c r="AI956" s="70"/>
      <c r="AJ956" s="70"/>
      <c r="AK956" s="70"/>
      <c r="AL956" s="70"/>
      <c r="AM956" s="70"/>
      <c r="AN956" s="70"/>
      <c r="AO956" s="70"/>
      <c r="AP956" s="70"/>
      <c r="AQ956" s="70"/>
      <c r="AR956" s="70"/>
      <c r="AS956" s="70"/>
      <c r="AT956" s="70"/>
      <c r="AU956" s="70"/>
      <c r="AV956" s="70"/>
      <c r="AW956" s="70"/>
      <c r="AX956" s="70"/>
      <c r="AY956" s="70"/>
      <c r="AZ956" s="70"/>
      <c r="BA956" s="70"/>
      <c r="BB956" s="70"/>
      <c r="BC956" s="70"/>
      <c r="BD956" s="70"/>
      <c r="BE956" s="70"/>
      <c r="BF956" s="70"/>
      <c r="BG956" s="70"/>
      <c r="BH956" s="70"/>
      <c r="BI956" s="70"/>
      <c r="BJ956" s="70"/>
      <c r="BK956" s="70"/>
      <c r="BL956" s="70"/>
      <c r="BM956" s="70"/>
      <c r="BN956" s="70"/>
      <c r="BO956" s="70"/>
      <c r="BP956" s="70"/>
      <c r="BQ956" s="70"/>
      <c r="BR956" s="70"/>
      <c r="BS956" s="70"/>
      <c r="BT956" s="70"/>
      <c r="BU956" s="70"/>
      <c r="BV956" s="70"/>
      <c r="BW956" s="70"/>
      <c r="BX956" s="70"/>
      <c r="BY956" s="70"/>
      <c r="BZ956" s="70"/>
      <c r="CA956" s="70"/>
      <c r="CB956" s="70"/>
      <c r="CC956" s="70"/>
      <c r="CD956" s="70"/>
      <c r="CE956" s="70"/>
      <c r="CF956" s="70"/>
      <c r="CG956" s="70"/>
      <c r="CH956" s="70"/>
      <c r="CI956" s="70"/>
      <c r="CJ956" s="70"/>
      <c r="CK956" s="70"/>
      <c r="CL956" s="70"/>
      <c r="CM956" s="70"/>
      <c r="CN956" s="70"/>
      <c r="CO956" s="70"/>
      <c r="CP956" s="70"/>
      <c r="CQ956" s="70"/>
      <c r="CR956" s="70"/>
      <c r="CS956" s="70"/>
      <c r="CT956" s="70"/>
      <c r="CU956" s="70"/>
      <c r="CV956" s="70"/>
      <c r="CW956" s="70"/>
      <c r="CX956" s="70"/>
      <c r="CY956" s="70"/>
      <c r="CZ956" s="70"/>
      <c r="DA956" s="70"/>
      <c r="DB956" s="70"/>
      <c r="DC956" s="70"/>
      <c r="DD956" s="70"/>
      <c r="DE956" s="70"/>
      <c r="DF956" s="70"/>
      <c r="DG956" s="70"/>
      <c r="DH956" s="70"/>
      <c r="DI956" s="70"/>
      <c r="DJ956" s="70"/>
      <c r="DK956" s="70"/>
      <c r="DL956" s="70"/>
      <c r="DM956" s="70"/>
      <c r="DN956" s="70"/>
      <c r="DO956" s="70"/>
      <c r="DP956" s="70"/>
      <c r="DQ956" s="70"/>
      <c r="DR956" s="70"/>
      <c r="DS956" s="70"/>
      <c r="DT956" s="70"/>
      <c r="DU956" s="70"/>
      <c r="DV956" s="70"/>
      <c r="DW956" s="70"/>
      <c r="DX956" s="70"/>
      <c r="DY956" s="70"/>
      <c r="DZ956" s="70"/>
      <c r="EA956" s="70"/>
      <c r="EB956" s="70"/>
      <c r="EC956" s="70"/>
      <c r="ED956" s="70"/>
      <c r="EE956" s="95" t="s">
        <v>450</v>
      </c>
      <c r="EF956" s="95"/>
      <c r="EG956" s="95"/>
      <c r="EH956" s="70"/>
      <c r="EI956" s="216"/>
      <c r="EJ956" s="70"/>
      <c r="EK956" s="70"/>
      <c r="EL956" s="70"/>
      <c r="EM956" s="70"/>
      <c r="EN956" s="70"/>
      <c r="EO956" s="70"/>
      <c r="EP956" s="70"/>
      <c r="EQ956" s="70"/>
      <c r="ER956" s="70"/>
      <c r="ES956" s="70"/>
      <c r="ET956" s="70"/>
      <c r="EU956" s="70"/>
      <c r="EV956" s="70"/>
      <c r="EW956" s="70"/>
      <c r="EX956" s="70"/>
      <c r="EY956" s="70"/>
      <c r="EZ956" s="70"/>
      <c r="FA956" s="70"/>
      <c r="FB956" s="70"/>
      <c r="FC956" s="70"/>
      <c r="FD956" s="70"/>
      <c r="FE956" s="70"/>
      <c r="FF956" s="70"/>
      <c r="FG956" s="70"/>
      <c r="FH956" s="70"/>
      <c r="FI956" s="70"/>
      <c r="FJ956" s="70"/>
      <c r="FK956" s="70"/>
      <c r="FL956" s="70"/>
      <c r="FM956" s="70"/>
      <c r="FN956" s="70"/>
      <c r="FO956" s="70"/>
      <c r="FP956" s="70"/>
      <c r="FQ956" s="70"/>
      <c r="FR956" s="70"/>
      <c r="FS956" s="70"/>
      <c r="FT956" s="70"/>
      <c r="FU956" s="70"/>
      <c r="FV956" s="70"/>
      <c r="FW956" s="70"/>
      <c r="FX956" s="70"/>
      <c r="FY956" s="70"/>
      <c r="FZ956" s="70"/>
      <c r="GA956" s="70"/>
      <c r="GB956" s="70"/>
      <c r="GC956" s="70"/>
      <c r="GD956" s="70"/>
      <c r="GE956" s="70"/>
      <c r="GF956" s="70"/>
      <c r="GG956" s="70"/>
      <c r="GH956" s="70"/>
      <c r="GI956" s="70"/>
      <c r="GJ956" s="70"/>
      <c r="GK956" s="70"/>
      <c r="GL956" s="70"/>
      <c r="GM956" s="70"/>
      <c r="GN956" s="70"/>
      <c r="GO956" s="70"/>
      <c r="GP956" s="70"/>
      <c r="GQ956" s="70"/>
      <c r="GR956" s="70"/>
      <c r="GS956" s="70"/>
      <c r="GT956" s="70"/>
      <c r="GU956" s="70"/>
      <c r="GV956" s="70"/>
      <c r="GW956" s="70"/>
      <c r="GX956" s="70"/>
      <c r="GY956" s="70"/>
      <c r="GZ956" s="70"/>
      <c r="HA956" s="70"/>
      <c r="HB956" s="70"/>
      <c r="HC956" s="70"/>
      <c r="HD956" s="70"/>
      <c r="HE956" s="70"/>
      <c r="HF956" s="70"/>
      <c r="HG956" s="70"/>
      <c r="HH956" s="70"/>
      <c r="HI956" s="70"/>
      <c r="HJ956" s="70"/>
      <c r="HK956" s="70"/>
      <c r="HL956" s="70"/>
      <c r="HM956" s="70"/>
      <c r="HN956" s="70"/>
      <c r="HO956" s="70"/>
      <c r="HP956" s="70"/>
      <c r="HQ956" s="70"/>
      <c r="HR956" s="70"/>
      <c r="HS956" s="70"/>
      <c r="HT956" s="70"/>
      <c r="HU956" s="70"/>
      <c r="HV956" s="70"/>
      <c r="HW956" s="70"/>
      <c r="HX956" s="70"/>
      <c r="HY956" s="70"/>
      <c r="HZ956" s="70"/>
      <c r="IA956" s="70"/>
      <c r="IB956" s="70"/>
      <c r="IC956" s="70"/>
      <c r="ID956" s="70"/>
      <c r="IE956" s="70"/>
      <c r="IF956" s="70"/>
      <c r="IG956" s="70"/>
      <c r="IH956" s="70"/>
      <c r="II956" s="70"/>
      <c r="IJ956" s="70"/>
      <c r="IK956" s="70"/>
      <c r="IL956" s="70"/>
      <c r="IM956" s="70"/>
      <c r="IN956" s="70"/>
      <c r="IO956" s="70"/>
      <c r="IP956" s="70"/>
      <c r="IQ956" s="70"/>
    </row>
    <row r="957" spans="18:251" ht="16.5" hidden="1" customHeight="1">
      <c r="R957" s="95" t="s">
        <v>450</v>
      </c>
      <c r="S957" s="95"/>
      <c r="T957" s="95"/>
      <c r="U957" s="70"/>
      <c r="V957" s="214"/>
      <c r="W957" s="70"/>
      <c r="X957" s="70"/>
      <c r="Y957" s="70"/>
      <c r="Z957" s="70"/>
      <c r="AA957" s="70"/>
      <c r="AB957" s="70"/>
      <c r="AC957" s="70"/>
      <c r="AD957" s="70"/>
      <c r="AE957" s="70"/>
      <c r="AF957" s="70"/>
      <c r="AG957" s="70"/>
      <c r="AH957" s="70"/>
      <c r="AI957" s="70"/>
      <c r="AJ957" s="70"/>
      <c r="AK957" s="70"/>
      <c r="AL957" s="70"/>
      <c r="AM957" s="70"/>
      <c r="AN957" s="70"/>
      <c r="AO957" s="70"/>
      <c r="AP957" s="70"/>
      <c r="AQ957" s="70"/>
      <c r="AR957" s="70"/>
      <c r="AS957" s="70"/>
      <c r="AT957" s="70"/>
      <c r="AU957" s="70"/>
      <c r="AV957" s="70"/>
      <c r="AW957" s="70"/>
      <c r="AX957" s="70"/>
      <c r="AY957" s="70"/>
      <c r="AZ957" s="70"/>
      <c r="BA957" s="70"/>
      <c r="BB957" s="70"/>
      <c r="BC957" s="70"/>
      <c r="BD957" s="70"/>
      <c r="BE957" s="70"/>
      <c r="BF957" s="70"/>
      <c r="BG957" s="70"/>
      <c r="BH957" s="70"/>
      <c r="BI957" s="70"/>
      <c r="BJ957" s="70"/>
      <c r="BK957" s="70"/>
      <c r="BL957" s="70"/>
      <c r="BM957" s="70"/>
      <c r="BN957" s="70"/>
      <c r="BO957" s="70"/>
      <c r="BP957" s="70"/>
      <c r="BQ957" s="70"/>
      <c r="BR957" s="70"/>
      <c r="BS957" s="70"/>
      <c r="BT957" s="70"/>
      <c r="BU957" s="70"/>
      <c r="BV957" s="70"/>
      <c r="BW957" s="70"/>
      <c r="BX957" s="70"/>
      <c r="BY957" s="70"/>
      <c r="BZ957" s="70"/>
      <c r="CA957" s="70"/>
      <c r="CB957" s="70"/>
      <c r="CC957" s="70"/>
      <c r="CD957" s="70"/>
      <c r="CE957" s="70"/>
      <c r="CF957" s="70"/>
      <c r="CG957" s="70"/>
      <c r="CH957" s="70"/>
      <c r="CI957" s="70"/>
      <c r="CJ957" s="70"/>
      <c r="CK957" s="70"/>
      <c r="CL957" s="70"/>
      <c r="CM957" s="70"/>
      <c r="CN957" s="70"/>
      <c r="CO957" s="70"/>
      <c r="CP957" s="70"/>
      <c r="CQ957" s="70"/>
      <c r="CR957" s="70"/>
      <c r="CS957" s="70"/>
      <c r="CT957" s="70"/>
      <c r="CU957" s="70"/>
      <c r="CV957" s="70"/>
      <c r="CW957" s="70"/>
      <c r="CX957" s="70"/>
      <c r="CY957" s="70"/>
      <c r="CZ957" s="70"/>
      <c r="DA957" s="70"/>
      <c r="DB957" s="70"/>
      <c r="DC957" s="70"/>
      <c r="DD957" s="70"/>
      <c r="DE957" s="70"/>
      <c r="DF957" s="70"/>
      <c r="DG957" s="70"/>
      <c r="DH957" s="70"/>
      <c r="DI957" s="70"/>
      <c r="DJ957" s="70"/>
      <c r="DK957" s="70"/>
      <c r="DL957" s="70"/>
      <c r="DM957" s="70"/>
      <c r="DN957" s="70"/>
      <c r="DO957" s="70"/>
      <c r="DP957" s="70"/>
      <c r="DQ957" s="70"/>
      <c r="DR957" s="70"/>
      <c r="DS957" s="70"/>
      <c r="DT957" s="70"/>
      <c r="DU957" s="70"/>
      <c r="DV957" s="70"/>
      <c r="DW957" s="70"/>
      <c r="DX957" s="70"/>
      <c r="DY957" s="70"/>
      <c r="DZ957" s="70"/>
      <c r="EA957" s="70"/>
      <c r="EB957" s="70"/>
      <c r="EC957" s="70"/>
      <c r="ED957" s="70"/>
      <c r="EE957" s="95" t="s">
        <v>450</v>
      </c>
      <c r="EF957" s="95"/>
      <c r="EG957" s="95"/>
      <c r="EH957" s="70"/>
      <c r="EI957" s="216"/>
      <c r="EJ957" s="70"/>
      <c r="EK957" s="70"/>
      <c r="EL957" s="70"/>
      <c r="EM957" s="70"/>
      <c r="EN957" s="70"/>
      <c r="EO957" s="70"/>
      <c r="EP957" s="70"/>
      <c r="EQ957" s="70"/>
      <c r="ER957" s="70"/>
      <c r="ES957" s="70"/>
      <c r="ET957" s="70"/>
      <c r="EU957" s="70"/>
      <c r="EV957" s="70"/>
      <c r="EW957" s="70"/>
      <c r="EX957" s="70"/>
      <c r="EY957" s="70"/>
      <c r="EZ957" s="70"/>
      <c r="FA957" s="70"/>
      <c r="FB957" s="70"/>
      <c r="FC957" s="70"/>
      <c r="FD957" s="70"/>
      <c r="FE957" s="70"/>
      <c r="FF957" s="70"/>
      <c r="FG957" s="70"/>
      <c r="FH957" s="70"/>
      <c r="FI957" s="70"/>
      <c r="FJ957" s="70"/>
      <c r="FK957" s="70"/>
      <c r="FL957" s="70"/>
      <c r="FM957" s="70"/>
      <c r="FN957" s="70"/>
      <c r="FO957" s="70"/>
      <c r="FP957" s="70"/>
      <c r="FQ957" s="70"/>
      <c r="FR957" s="70"/>
      <c r="FS957" s="70"/>
      <c r="FT957" s="70"/>
      <c r="FU957" s="70"/>
      <c r="FV957" s="70"/>
      <c r="FW957" s="70"/>
      <c r="FX957" s="70"/>
      <c r="FY957" s="70"/>
      <c r="FZ957" s="70"/>
      <c r="GA957" s="70"/>
      <c r="GB957" s="70"/>
      <c r="GC957" s="70"/>
      <c r="GD957" s="70"/>
      <c r="GE957" s="70"/>
      <c r="GF957" s="70"/>
      <c r="GG957" s="70"/>
      <c r="GH957" s="70"/>
      <c r="GI957" s="70"/>
      <c r="GJ957" s="70"/>
      <c r="GK957" s="70"/>
      <c r="GL957" s="70"/>
      <c r="GM957" s="70"/>
      <c r="GN957" s="70"/>
      <c r="GO957" s="70"/>
      <c r="GP957" s="70"/>
      <c r="GQ957" s="70"/>
      <c r="GR957" s="70"/>
      <c r="GS957" s="70"/>
      <c r="GT957" s="70"/>
      <c r="GU957" s="70"/>
      <c r="GV957" s="70"/>
      <c r="GW957" s="70"/>
      <c r="GX957" s="70"/>
      <c r="GY957" s="70"/>
      <c r="GZ957" s="70"/>
      <c r="HA957" s="70"/>
      <c r="HB957" s="70"/>
      <c r="HC957" s="70"/>
      <c r="HD957" s="70"/>
      <c r="HE957" s="70"/>
      <c r="HF957" s="70"/>
      <c r="HG957" s="70"/>
      <c r="HH957" s="70"/>
      <c r="HI957" s="70"/>
      <c r="HJ957" s="70"/>
      <c r="HK957" s="70"/>
      <c r="HL957" s="70"/>
      <c r="HM957" s="70"/>
      <c r="HN957" s="70"/>
      <c r="HO957" s="70"/>
      <c r="HP957" s="70"/>
      <c r="HQ957" s="70"/>
      <c r="HR957" s="70"/>
      <c r="HS957" s="70"/>
      <c r="HT957" s="70"/>
      <c r="HU957" s="70"/>
      <c r="HV957" s="70"/>
      <c r="HW957" s="70"/>
      <c r="HX957" s="70"/>
      <c r="HY957" s="70"/>
      <c r="HZ957" s="70"/>
      <c r="IA957" s="70"/>
      <c r="IB957" s="70"/>
      <c r="IC957" s="70"/>
      <c r="ID957" s="70"/>
      <c r="IE957" s="70"/>
      <c r="IF957" s="70"/>
      <c r="IG957" s="70"/>
      <c r="IH957" s="70"/>
      <c r="II957" s="70"/>
      <c r="IJ957" s="70"/>
      <c r="IK957" s="70"/>
      <c r="IL957" s="70"/>
      <c r="IM957" s="70"/>
      <c r="IN957" s="70"/>
      <c r="IO957" s="70"/>
      <c r="IP957" s="70"/>
      <c r="IQ957" s="70"/>
    </row>
    <row r="958" spans="18:251" ht="16.5" hidden="1" customHeight="1">
      <c r="R958" s="95" t="s">
        <v>450</v>
      </c>
      <c r="S958" s="95"/>
      <c r="T958" s="95"/>
      <c r="U958" s="70"/>
      <c r="V958" s="214"/>
      <c r="W958" s="70"/>
      <c r="X958" s="70"/>
      <c r="Y958" s="70"/>
      <c r="Z958" s="70"/>
      <c r="AA958" s="70"/>
      <c r="AB958" s="70"/>
      <c r="AC958" s="70"/>
      <c r="AD958" s="70"/>
      <c r="AE958" s="70"/>
      <c r="AF958" s="70"/>
      <c r="AG958" s="70"/>
      <c r="AH958" s="70"/>
      <c r="AI958" s="70"/>
      <c r="AJ958" s="70"/>
      <c r="AK958" s="70"/>
      <c r="AL958" s="70"/>
      <c r="AM958" s="70"/>
      <c r="AN958" s="70"/>
      <c r="AO958" s="70"/>
      <c r="AP958" s="70"/>
      <c r="AQ958" s="70"/>
      <c r="AR958" s="70"/>
      <c r="AS958" s="70"/>
      <c r="AT958" s="70"/>
      <c r="AU958" s="70"/>
      <c r="AV958" s="70"/>
      <c r="AW958" s="70"/>
      <c r="AX958" s="70"/>
      <c r="AY958" s="70"/>
      <c r="AZ958" s="70"/>
      <c r="BA958" s="70"/>
      <c r="BB958" s="70"/>
      <c r="BC958" s="70"/>
      <c r="BD958" s="70"/>
      <c r="BE958" s="70"/>
      <c r="BF958" s="70"/>
      <c r="BG958" s="70"/>
      <c r="BH958" s="70"/>
      <c r="BI958" s="70"/>
      <c r="BJ958" s="70"/>
      <c r="BK958" s="70"/>
      <c r="BL958" s="70"/>
      <c r="BM958" s="70"/>
      <c r="BN958" s="70"/>
      <c r="BO958" s="70"/>
      <c r="BP958" s="70"/>
      <c r="BQ958" s="70"/>
      <c r="BR958" s="70"/>
      <c r="BS958" s="70"/>
      <c r="BT958" s="70"/>
      <c r="BU958" s="70"/>
      <c r="BV958" s="70"/>
      <c r="BW958" s="70"/>
      <c r="BX958" s="70"/>
      <c r="BY958" s="70"/>
      <c r="BZ958" s="70"/>
      <c r="CA958" s="70"/>
      <c r="CB958" s="70"/>
      <c r="CC958" s="70"/>
      <c r="CD958" s="70"/>
      <c r="CE958" s="70"/>
      <c r="CF958" s="70"/>
      <c r="CG958" s="70"/>
      <c r="CH958" s="70"/>
      <c r="CI958" s="70"/>
      <c r="CJ958" s="70"/>
      <c r="CK958" s="70"/>
      <c r="CL958" s="70"/>
      <c r="CM958" s="70"/>
      <c r="CN958" s="70"/>
      <c r="CO958" s="70"/>
      <c r="CP958" s="70"/>
      <c r="CQ958" s="70"/>
      <c r="CR958" s="70"/>
      <c r="CS958" s="70"/>
      <c r="CT958" s="70"/>
      <c r="CU958" s="70"/>
      <c r="CV958" s="70"/>
      <c r="CW958" s="70"/>
      <c r="CX958" s="70"/>
      <c r="CY958" s="70"/>
      <c r="CZ958" s="70"/>
      <c r="DA958" s="70"/>
      <c r="DB958" s="70"/>
      <c r="DC958" s="70"/>
      <c r="DD958" s="70"/>
      <c r="DE958" s="70"/>
      <c r="DF958" s="70"/>
      <c r="DG958" s="70"/>
      <c r="DH958" s="70"/>
      <c r="DI958" s="70"/>
      <c r="DJ958" s="70"/>
      <c r="DK958" s="70"/>
      <c r="DL958" s="70"/>
      <c r="DM958" s="70"/>
      <c r="DN958" s="70"/>
      <c r="DO958" s="70"/>
      <c r="DP958" s="70"/>
      <c r="DQ958" s="70"/>
      <c r="DR958" s="70"/>
      <c r="DS958" s="70"/>
      <c r="DT958" s="70"/>
      <c r="DU958" s="70"/>
      <c r="DV958" s="70"/>
      <c r="DW958" s="70"/>
      <c r="DX958" s="70"/>
      <c r="DY958" s="70"/>
      <c r="DZ958" s="70"/>
      <c r="EA958" s="70"/>
      <c r="EB958" s="70"/>
      <c r="EC958" s="70"/>
      <c r="ED958" s="70"/>
      <c r="EE958" s="95" t="s">
        <v>450</v>
      </c>
      <c r="EF958" s="95"/>
      <c r="EG958" s="95"/>
      <c r="EH958" s="70"/>
      <c r="EI958" s="216"/>
      <c r="EJ958" s="70"/>
      <c r="EK958" s="70"/>
      <c r="EL958" s="70"/>
      <c r="EM958" s="70"/>
      <c r="EN958" s="70"/>
      <c r="EO958" s="70"/>
      <c r="EP958" s="70"/>
      <c r="EQ958" s="70"/>
      <c r="ER958" s="70"/>
      <c r="ES958" s="70"/>
      <c r="ET958" s="70"/>
      <c r="EU958" s="70"/>
      <c r="EV958" s="70"/>
      <c r="EW958" s="70"/>
      <c r="EX958" s="70"/>
      <c r="EY958" s="70"/>
      <c r="EZ958" s="70"/>
      <c r="FA958" s="70"/>
      <c r="FB958" s="70"/>
      <c r="FC958" s="70"/>
      <c r="FD958" s="70"/>
      <c r="FE958" s="70"/>
      <c r="FF958" s="70"/>
      <c r="FG958" s="70"/>
      <c r="FH958" s="70"/>
      <c r="FI958" s="70"/>
      <c r="FJ958" s="70"/>
      <c r="FK958" s="70"/>
      <c r="FL958" s="70"/>
      <c r="FM958" s="70"/>
      <c r="FN958" s="70"/>
      <c r="FO958" s="70"/>
      <c r="FP958" s="70"/>
      <c r="FQ958" s="70"/>
      <c r="FR958" s="70"/>
      <c r="FS958" s="70"/>
      <c r="FT958" s="70"/>
      <c r="FU958" s="70"/>
      <c r="FV958" s="70"/>
      <c r="FW958" s="70"/>
      <c r="FX958" s="70"/>
      <c r="FY958" s="70"/>
      <c r="FZ958" s="70"/>
      <c r="GA958" s="70"/>
      <c r="GB958" s="70"/>
      <c r="GC958" s="70"/>
      <c r="GD958" s="70"/>
      <c r="GE958" s="70"/>
      <c r="GF958" s="70"/>
      <c r="GG958" s="70"/>
      <c r="GH958" s="70"/>
      <c r="GI958" s="70"/>
      <c r="GJ958" s="70"/>
      <c r="GK958" s="70"/>
      <c r="GL958" s="70"/>
      <c r="GM958" s="70"/>
      <c r="GN958" s="70"/>
      <c r="GO958" s="70"/>
      <c r="GP958" s="70"/>
      <c r="GQ958" s="70"/>
      <c r="GR958" s="70"/>
      <c r="GS958" s="70"/>
      <c r="GT958" s="70"/>
      <c r="GU958" s="70"/>
      <c r="GV958" s="70"/>
      <c r="GW958" s="70"/>
      <c r="GX958" s="70"/>
      <c r="GY958" s="70"/>
      <c r="GZ958" s="70"/>
      <c r="HA958" s="70"/>
      <c r="HB958" s="70"/>
      <c r="HC958" s="70"/>
      <c r="HD958" s="70"/>
      <c r="HE958" s="70"/>
      <c r="HF958" s="70"/>
      <c r="HG958" s="70"/>
      <c r="HH958" s="70"/>
      <c r="HI958" s="70"/>
      <c r="HJ958" s="70"/>
      <c r="HK958" s="70"/>
      <c r="HL958" s="70"/>
      <c r="HM958" s="70"/>
      <c r="HN958" s="70"/>
      <c r="HO958" s="70"/>
      <c r="HP958" s="70"/>
      <c r="HQ958" s="70"/>
      <c r="HR958" s="70"/>
      <c r="HS958" s="70"/>
      <c r="HT958" s="70"/>
      <c r="HU958" s="70"/>
      <c r="HV958" s="70"/>
      <c r="HW958" s="70"/>
      <c r="HX958" s="70"/>
      <c r="HY958" s="70"/>
      <c r="HZ958" s="70"/>
      <c r="IA958" s="70"/>
      <c r="IB958" s="70"/>
      <c r="IC958" s="70"/>
      <c r="ID958" s="70"/>
      <c r="IE958" s="70"/>
      <c r="IF958" s="70"/>
      <c r="IG958" s="70"/>
      <c r="IH958" s="70"/>
      <c r="II958" s="70"/>
      <c r="IJ958" s="70"/>
      <c r="IK958" s="70"/>
      <c r="IL958" s="70"/>
      <c r="IM958" s="70"/>
      <c r="IN958" s="70"/>
      <c r="IO958" s="70"/>
      <c r="IP958" s="70"/>
      <c r="IQ958" s="70"/>
    </row>
    <row r="959" spans="18:251" ht="16.5" hidden="1" customHeight="1">
      <c r="R959" s="95" t="s">
        <v>450</v>
      </c>
      <c r="S959" s="95"/>
      <c r="T959" s="95"/>
      <c r="U959" s="70"/>
      <c r="V959" s="214"/>
      <c r="W959" s="70"/>
      <c r="X959" s="70"/>
      <c r="Y959" s="70"/>
      <c r="Z959" s="70"/>
      <c r="AA959" s="70"/>
      <c r="AB959" s="70"/>
      <c r="AC959" s="70"/>
      <c r="AD959" s="70"/>
      <c r="AE959" s="70"/>
      <c r="AF959" s="70"/>
      <c r="AG959" s="70"/>
      <c r="AH959" s="70"/>
      <c r="AI959" s="70"/>
      <c r="AJ959" s="70"/>
      <c r="AK959" s="70"/>
      <c r="AL959" s="70"/>
      <c r="AM959" s="70"/>
      <c r="AN959" s="70"/>
      <c r="AO959" s="70"/>
      <c r="AP959" s="70"/>
      <c r="AQ959" s="70"/>
      <c r="AR959" s="70"/>
      <c r="AS959" s="70"/>
      <c r="AT959" s="70"/>
      <c r="AU959" s="70"/>
      <c r="AV959" s="70"/>
      <c r="AW959" s="70"/>
      <c r="AX959" s="70"/>
      <c r="AY959" s="70"/>
      <c r="AZ959" s="70"/>
      <c r="BA959" s="70"/>
      <c r="BB959" s="70"/>
      <c r="BC959" s="70"/>
      <c r="BD959" s="70"/>
      <c r="BE959" s="70"/>
      <c r="BF959" s="70"/>
      <c r="BG959" s="70"/>
      <c r="BH959" s="70"/>
      <c r="BI959" s="70"/>
      <c r="BJ959" s="70"/>
      <c r="BK959" s="70"/>
      <c r="BL959" s="70"/>
      <c r="BM959" s="70"/>
      <c r="BN959" s="70"/>
      <c r="BO959" s="70"/>
      <c r="BP959" s="70"/>
      <c r="BQ959" s="70"/>
      <c r="BR959" s="70"/>
      <c r="BS959" s="70"/>
      <c r="BT959" s="70"/>
      <c r="BU959" s="70"/>
      <c r="BV959" s="70"/>
      <c r="BW959" s="70"/>
      <c r="BX959" s="70"/>
      <c r="BY959" s="70"/>
      <c r="BZ959" s="70"/>
      <c r="CA959" s="70"/>
      <c r="CB959" s="70"/>
      <c r="CC959" s="70"/>
      <c r="CD959" s="70"/>
      <c r="CE959" s="70"/>
      <c r="CF959" s="70"/>
      <c r="CG959" s="70"/>
      <c r="CH959" s="70"/>
      <c r="CI959" s="70"/>
      <c r="CJ959" s="70"/>
      <c r="CK959" s="70"/>
      <c r="CL959" s="70"/>
      <c r="CM959" s="70"/>
      <c r="CN959" s="70"/>
      <c r="CO959" s="70"/>
      <c r="CP959" s="70"/>
      <c r="CQ959" s="70"/>
      <c r="CR959" s="70"/>
      <c r="CS959" s="70"/>
      <c r="CT959" s="70"/>
      <c r="CU959" s="70"/>
      <c r="CV959" s="70"/>
      <c r="CW959" s="70"/>
      <c r="CX959" s="70"/>
      <c r="CY959" s="70"/>
      <c r="CZ959" s="70"/>
      <c r="DA959" s="70"/>
      <c r="DB959" s="70"/>
      <c r="DC959" s="70"/>
      <c r="DD959" s="70"/>
      <c r="DE959" s="70"/>
      <c r="DF959" s="70"/>
      <c r="DG959" s="70"/>
      <c r="DH959" s="70"/>
      <c r="DI959" s="70"/>
      <c r="DJ959" s="70"/>
      <c r="DK959" s="70"/>
      <c r="DL959" s="70"/>
      <c r="DM959" s="70"/>
      <c r="DN959" s="70"/>
      <c r="DO959" s="70"/>
      <c r="DP959" s="70"/>
      <c r="DQ959" s="70"/>
      <c r="DR959" s="70"/>
      <c r="DS959" s="70"/>
      <c r="DT959" s="70"/>
      <c r="DU959" s="70"/>
      <c r="DV959" s="70"/>
      <c r="DW959" s="70"/>
      <c r="DX959" s="70"/>
      <c r="DY959" s="70"/>
      <c r="DZ959" s="70"/>
      <c r="EA959" s="70"/>
      <c r="EB959" s="70"/>
      <c r="EC959" s="70"/>
      <c r="ED959" s="70"/>
      <c r="EE959" s="95" t="s">
        <v>450</v>
      </c>
      <c r="EF959" s="95"/>
      <c r="EG959" s="95"/>
      <c r="EH959" s="70"/>
      <c r="EI959" s="216"/>
      <c r="EJ959" s="70"/>
      <c r="EK959" s="70"/>
      <c r="EL959" s="70"/>
      <c r="EM959" s="70"/>
      <c r="EN959" s="70"/>
      <c r="EO959" s="70"/>
      <c r="EP959" s="70"/>
      <c r="EQ959" s="70"/>
      <c r="ER959" s="70"/>
      <c r="ES959" s="70"/>
      <c r="ET959" s="70"/>
      <c r="EU959" s="70"/>
      <c r="EV959" s="70"/>
      <c r="EW959" s="70"/>
      <c r="EX959" s="70"/>
      <c r="EY959" s="70"/>
      <c r="EZ959" s="70"/>
      <c r="FA959" s="70"/>
      <c r="FB959" s="70"/>
      <c r="FC959" s="70"/>
      <c r="FD959" s="70"/>
      <c r="FE959" s="70"/>
      <c r="FF959" s="70"/>
      <c r="FG959" s="70"/>
      <c r="FH959" s="70"/>
      <c r="FI959" s="70"/>
      <c r="FJ959" s="70"/>
      <c r="FK959" s="70"/>
      <c r="FL959" s="70"/>
      <c r="FM959" s="70"/>
      <c r="FN959" s="70"/>
      <c r="FO959" s="70"/>
      <c r="FP959" s="70"/>
      <c r="FQ959" s="70"/>
      <c r="FR959" s="70"/>
      <c r="FS959" s="70"/>
      <c r="FT959" s="70"/>
      <c r="FU959" s="70"/>
      <c r="FV959" s="70"/>
      <c r="FW959" s="70"/>
      <c r="FX959" s="70"/>
      <c r="FY959" s="70"/>
      <c r="FZ959" s="70"/>
      <c r="GA959" s="70"/>
      <c r="GB959" s="70"/>
      <c r="GC959" s="70"/>
      <c r="GD959" s="70"/>
      <c r="GE959" s="70"/>
      <c r="GF959" s="70"/>
      <c r="GG959" s="70"/>
      <c r="GH959" s="70"/>
      <c r="GI959" s="70"/>
      <c r="GJ959" s="70"/>
      <c r="GK959" s="70"/>
      <c r="GL959" s="70"/>
      <c r="GM959" s="70"/>
      <c r="GN959" s="70"/>
      <c r="GO959" s="70"/>
      <c r="GP959" s="70"/>
      <c r="GQ959" s="70"/>
      <c r="GR959" s="70"/>
      <c r="GS959" s="70"/>
      <c r="GT959" s="70"/>
      <c r="GU959" s="70"/>
      <c r="GV959" s="70"/>
      <c r="GW959" s="70"/>
      <c r="GX959" s="70"/>
      <c r="GY959" s="70"/>
      <c r="GZ959" s="70"/>
      <c r="HA959" s="70"/>
      <c r="HB959" s="70"/>
      <c r="HC959" s="70"/>
      <c r="HD959" s="70"/>
      <c r="HE959" s="70"/>
      <c r="HF959" s="70"/>
      <c r="HG959" s="70"/>
      <c r="HH959" s="70"/>
      <c r="HI959" s="70"/>
      <c r="HJ959" s="70"/>
      <c r="HK959" s="70"/>
      <c r="HL959" s="70"/>
      <c r="HM959" s="70"/>
      <c r="HN959" s="70"/>
      <c r="HO959" s="70"/>
      <c r="HP959" s="70"/>
      <c r="HQ959" s="70"/>
      <c r="HR959" s="70"/>
      <c r="HS959" s="70"/>
      <c r="HT959" s="70"/>
      <c r="HU959" s="70"/>
      <c r="HV959" s="70"/>
      <c r="HW959" s="70"/>
      <c r="HX959" s="70"/>
      <c r="HY959" s="70"/>
      <c r="HZ959" s="70"/>
      <c r="IA959" s="70"/>
      <c r="IB959" s="70"/>
      <c r="IC959" s="70"/>
      <c r="ID959" s="70"/>
      <c r="IE959" s="70"/>
      <c r="IF959" s="70"/>
      <c r="IG959" s="70"/>
      <c r="IH959" s="70"/>
      <c r="II959" s="70"/>
      <c r="IJ959" s="70"/>
      <c r="IK959" s="70"/>
      <c r="IL959" s="70"/>
      <c r="IM959" s="70"/>
      <c r="IN959" s="70"/>
      <c r="IO959" s="70"/>
      <c r="IP959" s="70"/>
      <c r="IQ959" s="70"/>
    </row>
    <row r="960" spans="18:251" ht="16.5" hidden="1" customHeight="1">
      <c r="R960" s="95" t="s">
        <v>450</v>
      </c>
      <c r="S960" s="95"/>
      <c r="T960" s="95"/>
      <c r="U960" s="70"/>
      <c r="V960" s="214"/>
      <c r="W960" s="70"/>
      <c r="X960" s="70"/>
      <c r="Y960" s="70"/>
      <c r="Z960" s="70"/>
      <c r="AA960" s="70"/>
      <c r="AB960" s="70"/>
      <c r="AC960" s="70"/>
      <c r="AD960" s="70"/>
      <c r="AE960" s="70"/>
      <c r="AF960" s="70"/>
      <c r="AG960" s="70"/>
      <c r="AH960" s="70"/>
      <c r="AI960" s="70"/>
      <c r="AJ960" s="70"/>
      <c r="AK960" s="70"/>
      <c r="AL960" s="70"/>
      <c r="AM960" s="70"/>
      <c r="AN960" s="70"/>
      <c r="AO960" s="70"/>
      <c r="AP960" s="70"/>
      <c r="AQ960" s="70"/>
      <c r="AR960" s="70"/>
      <c r="AS960" s="70"/>
      <c r="AT960" s="70"/>
      <c r="AU960" s="70"/>
      <c r="AV960" s="70"/>
      <c r="AW960" s="70"/>
      <c r="AX960" s="70"/>
      <c r="AY960" s="70"/>
      <c r="AZ960" s="70"/>
      <c r="BA960" s="70"/>
      <c r="BB960" s="70"/>
      <c r="BC960" s="70"/>
      <c r="BD960" s="70"/>
      <c r="BE960" s="70"/>
      <c r="BF960" s="70"/>
      <c r="BG960" s="70"/>
      <c r="BH960" s="70"/>
      <c r="BI960" s="70"/>
      <c r="BJ960" s="70"/>
      <c r="BK960" s="70"/>
      <c r="BL960" s="70"/>
      <c r="BM960" s="70"/>
      <c r="BN960" s="70"/>
      <c r="BO960" s="70"/>
      <c r="BP960" s="70"/>
      <c r="BQ960" s="70"/>
      <c r="BR960" s="70"/>
      <c r="BS960" s="70"/>
      <c r="BT960" s="70"/>
      <c r="BU960" s="70"/>
      <c r="BV960" s="70"/>
      <c r="BW960" s="70"/>
      <c r="BX960" s="70"/>
      <c r="BY960" s="70"/>
      <c r="BZ960" s="70"/>
      <c r="CA960" s="70"/>
      <c r="CB960" s="70"/>
      <c r="CC960" s="70"/>
      <c r="CD960" s="70"/>
      <c r="CE960" s="70"/>
      <c r="CF960" s="70"/>
      <c r="CG960" s="70"/>
      <c r="CH960" s="70"/>
      <c r="CI960" s="70"/>
      <c r="CJ960" s="70"/>
      <c r="CK960" s="70"/>
      <c r="CL960" s="70"/>
      <c r="CM960" s="70"/>
      <c r="CN960" s="70"/>
      <c r="CO960" s="70"/>
      <c r="CP960" s="70"/>
      <c r="CQ960" s="70"/>
      <c r="CR960" s="70"/>
      <c r="CS960" s="70"/>
      <c r="CT960" s="70"/>
      <c r="CU960" s="70"/>
      <c r="CV960" s="70"/>
      <c r="CW960" s="70"/>
      <c r="CX960" s="70"/>
      <c r="CY960" s="70"/>
      <c r="CZ960" s="70"/>
      <c r="DA960" s="70"/>
      <c r="DB960" s="70"/>
      <c r="DC960" s="70"/>
      <c r="DD960" s="70"/>
      <c r="DE960" s="70"/>
      <c r="DF960" s="70"/>
      <c r="DG960" s="70"/>
      <c r="DH960" s="70"/>
      <c r="DI960" s="70"/>
      <c r="DJ960" s="70"/>
      <c r="DK960" s="70"/>
      <c r="DL960" s="70"/>
      <c r="DM960" s="70"/>
      <c r="DN960" s="70"/>
      <c r="DO960" s="70"/>
      <c r="DP960" s="70"/>
      <c r="DQ960" s="70"/>
      <c r="DR960" s="70"/>
      <c r="DS960" s="70"/>
      <c r="DT960" s="70"/>
      <c r="DU960" s="70"/>
      <c r="DV960" s="70"/>
      <c r="DW960" s="70"/>
      <c r="DX960" s="70"/>
      <c r="DY960" s="70"/>
      <c r="DZ960" s="70"/>
      <c r="EA960" s="70"/>
      <c r="EB960" s="70"/>
      <c r="EC960" s="70"/>
      <c r="ED960" s="70"/>
      <c r="EE960" s="95" t="s">
        <v>450</v>
      </c>
      <c r="EF960" s="95"/>
      <c r="EG960" s="95"/>
      <c r="EH960" s="70"/>
      <c r="EI960" s="216"/>
      <c r="EJ960" s="70"/>
      <c r="EK960" s="70"/>
      <c r="EL960" s="70"/>
      <c r="EM960" s="70"/>
      <c r="EN960" s="70"/>
      <c r="EO960" s="70"/>
      <c r="EP960" s="70"/>
      <c r="EQ960" s="70"/>
      <c r="ER960" s="70"/>
      <c r="ES960" s="70"/>
      <c r="ET960" s="70"/>
      <c r="EU960" s="70"/>
      <c r="EV960" s="70"/>
      <c r="EW960" s="70"/>
      <c r="EX960" s="70"/>
      <c r="EY960" s="70"/>
      <c r="EZ960" s="70"/>
      <c r="FA960" s="70"/>
      <c r="FB960" s="70"/>
      <c r="FC960" s="70"/>
      <c r="FD960" s="70"/>
      <c r="FE960" s="70"/>
      <c r="FF960" s="70"/>
      <c r="FG960" s="70"/>
      <c r="FH960" s="70"/>
      <c r="FI960" s="70"/>
      <c r="FJ960" s="70"/>
      <c r="FK960" s="70"/>
      <c r="FL960" s="70"/>
      <c r="FM960" s="70"/>
      <c r="FN960" s="70"/>
      <c r="FO960" s="70"/>
      <c r="FP960" s="70"/>
      <c r="FQ960" s="70"/>
      <c r="FR960" s="70"/>
      <c r="FS960" s="70"/>
      <c r="FT960" s="70"/>
      <c r="FU960" s="70"/>
      <c r="FV960" s="70"/>
      <c r="FW960" s="70"/>
      <c r="FX960" s="70"/>
      <c r="FY960" s="70"/>
      <c r="FZ960" s="70"/>
      <c r="GA960" s="70"/>
      <c r="GB960" s="70"/>
      <c r="GC960" s="70"/>
      <c r="GD960" s="70"/>
      <c r="GE960" s="70"/>
      <c r="GF960" s="70"/>
      <c r="GG960" s="70"/>
      <c r="GH960" s="70"/>
      <c r="GI960" s="70"/>
      <c r="GJ960" s="70"/>
      <c r="GK960" s="70"/>
      <c r="GL960" s="70"/>
      <c r="GM960" s="70"/>
      <c r="GN960" s="70"/>
      <c r="GO960" s="70"/>
      <c r="GP960" s="70"/>
      <c r="GQ960" s="70"/>
      <c r="GR960" s="70"/>
      <c r="GS960" s="70"/>
      <c r="GT960" s="70"/>
      <c r="GU960" s="70"/>
      <c r="GV960" s="70"/>
      <c r="GW960" s="70"/>
      <c r="GX960" s="70"/>
      <c r="GY960" s="70"/>
      <c r="GZ960" s="70"/>
      <c r="HA960" s="70"/>
      <c r="HB960" s="70"/>
      <c r="HC960" s="70"/>
      <c r="HD960" s="70"/>
      <c r="HE960" s="70"/>
      <c r="HF960" s="70"/>
      <c r="HG960" s="70"/>
      <c r="HH960" s="70"/>
      <c r="HI960" s="70"/>
      <c r="HJ960" s="70"/>
      <c r="HK960" s="70"/>
      <c r="HL960" s="70"/>
      <c r="HM960" s="70"/>
      <c r="HN960" s="70"/>
      <c r="HO960" s="70"/>
      <c r="HP960" s="70"/>
      <c r="HQ960" s="70"/>
      <c r="HR960" s="70"/>
      <c r="HS960" s="70"/>
      <c r="HT960" s="70"/>
      <c r="HU960" s="70"/>
      <c r="HV960" s="70"/>
      <c r="HW960" s="70"/>
      <c r="HX960" s="70"/>
      <c r="HY960" s="70"/>
      <c r="HZ960" s="70"/>
      <c r="IA960" s="70"/>
      <c r="IB960" s="70"/>
      <c r="IC960" s="70"/>
      <c r="ID960" s="70"/>
      <c r="IE960" s="70"/>
      <c r="IF960" s="70"/>
      <c r="IG960" s="70"/>
      <c r="IH960" s="70"/>
      <c r="II960" s="70"/>
      <c r="IJ960" s="70"/>
      <c r="IK960" s="70"/>
      <c r="IL960" s="70"/>
      <c r="IM960" s="70"/>
      <c r="IN960" s="70"/>
      <c r="IO960" s="70"/>
      <c r="IP960" s="70"/>
      <c r="IQ960" s="70"/>
    </row>
    <row r="961" spans="18:251" ht="16.5" hidden="1" customHeight="1">
      <c r="R961" s="95" t="s">
        <v>450</v>
      </c>
      <c r="S961" s="95"/>
      <c r="T961" s="95"/>
      <c r="U961" s="70"/>
      <c r="V961" s="214"/>
      <c r="W961" s="70"/>
      <c r="X961" s="70"/>
      <c r="Y961" s="70"/>
      <c r="Z961" s="70"/>
      <c r="AA961" s="70"/>
      <c r="AB961" s="70"/>
      <c r="AC961" s="70"/>
      <c r="AD961" s="70"/>
      <c r="AE961" s="70"/>
      <c r="AF961" s="70"/>
      <c r="AG961" s="70"/>
      <c r="AH961" s="70"/>
      <c r="AI961" s="70"/>
      <c r="AJ961" s="70"/>
      <c r="AK961" s="70"/>
      <c r="AL961" s="70"/>
      <c r="AM961" s="70"/>
      <c r="AN961" s="70"/>
      <c r="AO961" s="70"/>
      <c r="AP961" s="70"/>
      <c r="AQ961" s="70"/>
      <c r="AR961" s="70"/>
      <c r="AS961" s="70"/>
      <c r="AT961" s="70"/>
      <c r="AU961" s="70"/>
      <c r="AV961" s="70"/>
      <c r="AW961" s="70"/>
      <c r="AX961" s="70"/>
      <c r="AY961" s="70"/>
      <c r="AZ961" s="70"/>
      <c r="BA961" s="70"/>
      <c r="BB961" s="70"/>
      <c r="BC961" s="70"/>
      <c r="BD961" s="70"/>
      <c r="BE961" s="70"/>
      <c r="BF961" s="70"/>
      <c r="BG961" s="70"/>
      <c r="BH961" s="70"/>
      <c r="BI961" s="70"/>
      <c r="BJ961" s="70"/>
      <c r="BK961" s="70"/>
      <c r="BL961" s="70"/>
      <c r="BM961" s="70"/>
      <c r="BN961" s="70"/>
      <c r="BO961" s="70"/>
      <c r="BP961" s="70"/>
      <c r="BQ961" s="70"/>
      <c r="BR961" s="70"/>
      <c r="BS961" s="70"/>
      <c r="BT961" s="70"/>
      <c r="BU961" s="70"/>
      <c r="BV961" s="70"/>
      <c r="BW961" s="70"/>
      <c r="BX961" s="70"/>
      <c r="BY961" s="70"/>
      <c r="BZ961" s="70"/>
      <c r="CA961" s="70"/>
      <c r="CB961" s="70"/>
      <c r="CC961" s="70"/>
      <c r="CD961" s="70"/>
      <c r="CE961" s="70"/>
      <c r="CF961" s="70"/>
      <c r="CG961" s="70"/>
      <c r="CH961" s="70"/>
      <c r="CI961" s="70"/>
      <c r="CJ961" s="70"/>
      <c r="CK961" s="70"/>
      <c r="CL961" s="70"/>
      <c r="CM961" s="70"/>
      <c r="CN961" s="70"/>
      <c r="CO961" s="70"/>
      <c r="CP961" s="70"/>
      <c r="CQ961" s="70"/>
      <c r="CR961" s="70"/>
      <c r="CS961" s="70"/>
      <c r="CT961" s="70"/>
      <c r="CU961" s="70"/>
      <c r="CV961" s="70"/>
      <c r="CW961" s="70"/>
      <c r="CX961" s="70"/>
      <c r="CY961" s="70"/>
      <c r="CZ961" s="70"/>
      <c r="DA961" s="70"/>
      <c r="DB961" s="70"/>
      <c r="DC961" s="70"/>
      <c r="DD961" s="70"/>
      <c r="DE961" s="70"/>
      <c r="DF961" s="70"/>
      <c r="DG961" s="70"/>
      <c r="DH961" s="70"/>
      <c r="DI961" s="70"/>
      <c r="DJ961" s="70"/>
      <c r="DK961" s="70"/>
      <c r="DL961" s="70"/>
      <c r="DM961" s="70"/>
      <c r="DN961" s="70"/>
      <c r="DO961" s="70"/>
      <c r="DP961" s="70"/>
      <c r="DQ961" s="70"/>
      <c r="DR961" s="70"/>
      <c r="DS961" s="70"/>
      <c r="DT961" s="70"/>
      <c r="DU961" s="70"/>
      <c r="DV961" s="70"/>
      <c r="DW961" s="70"/>
      <c r="DX961" s="70"/>
      <c r="DY961" s="70"/>
      <c r="DZ961" s="70"/>
      <c r="EA961" s="70"/>
      <c r="EB961" s="70"/>
      <c r="EC961" s="70"/>
      <c r="ED961" s="70"/>
      <c r="EE961" s="95" t="s">
        <v>450</v>
      </c>
      <c r="EF961" s="95"/>
      <c r="EG961" s="95"/>
      <c r="EH961" s="70"/>
      <c r="EI961" s="216"/>
      <c r="EJ961" s="70"/>
      <c r="EK961" s="70"/>
      <c r="EL961" s="70"/>
      <c r="EM961" s="70"/>
      <c r="EN961" s="70"/>
      <c r="EO961" s="70"/>
      <c r="EP961" s="70"/>
      <c r="EQ961" s="70"/>
      <c r="ER961" s="70"/>
      <c r="ES961" s="70"/>
      <c r="ET961" s="70"/>
      <c r="EU961" s="70"/>
      <c r="EV961" s="70"/>
      <c r="EW961" s="70"/>
      <c r="EX961" s="70"/>
      <c r="EY961" s="70"/>
      <c r="EZ961" s="70"/>
      <c r="FA961" s="70"/>
      <c r="FB961" s="70"/>
      <c r="FC961" s="70"/>
      <c r="FD961" s="70"/>
      <c r="FE961" s="70"/>
      <c r="FF961" s="70"/>
      <c r="FG961" s="70"/>
      <c r="FH961" s="70"/>
      <c r="FI961" s="70"/>
      <c r="FJ961" s="70"/>
      <c r="FK961" s="70"/>
      <c r="FL961" s="70"/>
      <c r="FM961" s="70"/>
      <c r="FN961" s="70"/>
      <c r="FO961" s="70"/>
      <c r="FP961" s="70"/>
      <c r="FQ961" s="70"/>
      <c r="FR961" s="70"/>
      <c r="FS961" s="70"/>
      <c r="FT961" s="70"/>
      <c r="FU961" s="70"/>
      <c r="FV961" s="70"/>
      <c r="FW961" s="70"/>
      <c r="FX961" s="70"/>
      <c r="FY961" s="70"/>
      <c r="FZ961" s="70"/>
      <c r="GA961" s="70"/>
      <c r="GB961" s="70"/>
      <c r="GC961" s="70"/>
      <c r="GD961" s="70"/>
      <c r="GE961" s="70"/>
      <c r="GF961" s="70"/>
      <c r="GG961" s="70"/>
      <c r="GH961" s="70"/>
      <c r="GI961" s="70"/>
      <c r="GJ961" s="70"/>
      <c r="GK961" s="70"/>
      <c r="GL961" s="70"/>
      <c r="GM961" s="70"/>
      <c r="GN961" s="70"/>
      <c r="GO961" s="70"/>
      <c r="GP961" s="70"/>
      <c r="GQ961" s="70"/>
      <c r="GR961" s="70"/>
      <c r="GS961" s="70"/>
      <c r="GT961" s="70"/>
      <c r="GU961" s="70"/>
      <c r="GV961" s="70"/>
      <c r="GW961" s="70"/>
      <c r="GX961" s="70"/>
      <c r="GY961" s="70"/>
      <c r="GZ961" s="70"/>
      <c r="HA961" s="70"/>
      <c r="HB961" s="70"/>
      <c r="HC961" s="70"/>
      <c r="HD961" s="70"/>
      <c r="HE961" s="70"/>
      <c r="HF961" s="70"/>
      <c r="HG961" s="70"/>
      <c r="HH961" s="70"/>
      <c r="HI961" s="70"/>
      <c r="HJ961" s="70"/>
      <c r="HK961" s="70"/>
      <c r="HL961" s="70"/>
      <c r="HM961" s="70"/>
      <c r="HN961" s="70"/>
      <c r="HO961" s="70"/>
      <c r="HP961" s="70"/>
      <c r="HQ961" s="70"/>
      <c r="HR961" s="70"/>
      <c r="HS961" s="70"/>
      <c r="HT961" s="70"/>
      <c r="HU961" s="70"/>
      <c r="HV961" s="70"/>
      <c r="HW961" s="70"/>
      <c r="HX961" s="70"/>
      <c r="HY961" s="70"/>
      <c r="HZ961" s="70"/>
      <c r="IA961" s="70"/>
      <c r="IB961" s="70"/>
      <c r="IC961" s="70"/>
      <c r="ID961" s="70"/>
      <c r="IE961" s="70"/>
      <c r="IF961" s="70"/>
      <c r="IG961" s="70"/>
      <c r="IH961" s="70"/>
      <c r="II961" s="70"/>
      <c r="IJ961" s="70"/>
      <c r="IK961" s="70"/>
      <c r="IL961" s="70"/>
      <c r="IM961" s="70"/>
      <c r="IN961" s="70"/>
      <c r="IO961" s="70"/>
      <c r="IP961" s="70"/>
      <c r="IQ961" s="70"/>
    </row>
    <row r="962" spans="18:251" ht="16.5" hidden="1" customHeight="1">
      <c r="R962" s="95" t="s">
        <v>450</v>
      </c>
      <c r="S962" s="95"/>
      <c r="T962" s="95"/>
      <c r="U962" s="70"/>
      <c r="V962" s="214"/>
      <c r="W962" s="70"/>
      <c r="X962" s="70"/>
      <c r="Y962" s="70"/>
      <c r="Z962" s="70"/>
      <c r="AA962" s="70"/>
      <c r="AB962" s="70"/>
      <c r="AC962" s="70"/>
      <c r="AD962" s="70"/>
      <c r="AE962" s="70"/>
      <c r="AF962" s="70"/>
      <c r="AG962" s="70"/>
      <c r="AH962" s="70"/>
      <c r="AI962" s="70"/>
      <c r="AJ962" s="70"/>
      <c r="AK962" s="70"/>
      <c r="AL962" s="70"/>
      <c r="AM962" s="70"/>
      <c r="AN962" s="70"/>
      <c r="AO962" s="70"/>
      <c r="AP962" s="70"/>
      <c r="AQ962" s="70"/>
      <c r="AR962" s="70"/>
      <c r="AS962" s="70"/>
      <c r="AT962" s="70"/>
      <c r="AU962" s="70"/>
      <c r="AV962" s="70"/>
      <c r="AW962" s="70"/>
      <c r="AX962" s="70"/>
      <c r="AY962" s="70"/>
      <c r="AZ962" s="70"/>
      <c r="BA962" s="70"/>
      <c r="BB962" s="70"/>
      <c r="BC962" s="70"/>
      <c r="BD962" s="70"/>
      <c r="BE962" s="70"/>
      <c r="BF962" s="70"/>
      <c r="BG962" s="70"/>
      <c r="BH962" s="70"/>
      <c r="BI962" s="70"/>
      <c r="BJ962" s="70"/>
      <c r="BK962" s="70"/>
      <c r="BL962" s="70"/>
      <c r="BM962" s="70"/>
      <c r="BN962" s="70"/>
      <c r="BO962" s="70"/>
      <c r="BP962" s="70"/>
      <c r="BQ962" s="70"/>
      <c r="BR962" s="70"/>
      <c r="BS962" s="70"/>
      <c r="BT962" s="70"/>
      <c r="BU962" s="70"/>
      <c r="BV962" s="70"/>
      <c r="BW962" s="70"/>
      <c r="BX962" s="70"/>
      <c r="BY962" s="70"/>
      <c r="BZ962" s="70"/>
      <c r="CA962" s="70"/>
      <c r="CB962" s="70"/>
      <c r="CC962" s="70"/>
      <c r="CD962" s="70"/>
      <c r="CE962" s="70"/>
      <c r="CF962" s="70"/>
      <c r="CG962" s="70"/>
      <c r="CH962" s="70"/>
      <c r="CI962" s="70"/>
      <c r="CJ962" s="70"/>
      <c r="CK962" s="70"/>
      <c r="CL962" s="70"/>
      <c r="CM962" s="70"/>
      <c r="CN962" s="70"/>
      <c r="CO962" s="70"/>
      <c r="CP962" s="70"/>
      <c r="CQ962" s="70"/>
      <c r="CR962" s="70"/>
      <c r="CS962" s="70"/>
      <c r="CT962" s="70"/>
      <c r="CU962" s="70"/>
      <c r="CV962" s="70"/>
      <c r="CW962" s="70"/>
      <c r="CX962" s="70"/>
      <c r="CY962" s="70"/>
      <c r="CZ962" s="70"/>
      <c r="DA962" s="70"/>
      <c r="DB962" s="70"/>
      <c r="DC962" s="70"/>
      <c r="DD962" s="70"/>
      <c r="DE962" s="70"/>
      <c r="DF962" s="70"/>
      <c r="DG962" s="70"/>
      <c r="DH962" s="70"/>
      <c r="DI962" s="70"/>
      <c r="DJ962" s="70"/>
      <c r="DK962" s="70"/>
      <c r="DL962" s="70"/>
      <c r="DM962" s="70"/>
      <c r="DN962" s="70"/>
      <c r="DO962" s="70"/>
      <c r="DP962" s="70"/>
      <c r="DQ962" s="70"/>
      <c r="DR962" s="70"/>
      <c r="DS962" s="70"/>
      <c r="DT962" s="70"/>
      <c r="DU962" s="70"/>
      <c r="DV962" s="70"/>
      <c r="DW962" s="70"/>
      <c r="DX962" s="70"/>
      <c r="DY962" s="70"/>
      <c r="DZ962" s="70"/>
      <c r="EA962" s="70"/>
      <c r="EB962" s="70"/>
      <c r="EC962" s="70"/>
      <c r="ED962" s="70"/>
      <c r="EE962" s="95" t="s">
        <v>450</v>
      </c>
      <c r="EF962" s="95"/>
      <c r="EG962" s="95"/>
      <c r="EH962" s="70"/>
      <c r="EI962" s="216"/>
      <c r="EJ962" s="70"/>
      <c r="EK962" s="70"/>
      <c r="EL962" s="70"/>
      <c r="EM962" s="70"/>
      <c r="EN962" s="70"/>
      <c r="EO962" s="70"/>
      <c r="EP962" s="70"/>
      <c r="EQ962" s="70"/>
      <c r="ER962" s="70"/>
      <c r="ES962" s="70"/>
      <c r="ET962" s="70"/>
      <c r="EU962" s="70"/>
      <c r="EV962" s="70"/>
      <c r="EW962" s="70"/>
      <c r="EX962" s="70"/>
      <c r="EY962" s="70"/>
      <c r="EZ962" s="70"/>
      <c r="FA962" s="70"/>
      <c r="FB962" s="70"/>
      <c r="FC962" s="70"/>
      <c r="FD962" s="70"/>
      <c r="FE962" s="70"/>
      <c r="FF962" s="70"/>
      <c r="FG962" s="70"/>
      <c r="FH962" s="70"/>
      <c r="FI962" s="70"/>
      <c r="FJ962" s="70"/>
      <c r="FK962" s="70"/>
      <c r="FL962" s="70"/>
      <c r="FM962" s="70"/>
      <c r="FN962" s="70"/>
      <c r="FO962" s="70"/>
      <c r="FP962" s="70"/>
      <c r="FQ962" s="70"/>
      <c r="FR962" s="70"/>
      <c r="FS962" s="70"/>
      <c r="FT962" s="70"/>
      <c r="FU962" s="70"/>
      <c r="FV962" s="70"/>
      <c r="FW962" s="70"/>
      <c r="FX962" s="70"/>
      <c r="FY962" s="70"/>
      <c r="FZ962" s="70"/>
      <c r="GA962" s="70"/>
      <c r="GB962" s="70"/>
      <c r="GC962" s="70"/>
      <c r="GD962" s="70"/>
      <c r="GE962" s="70"/>
      <c r="GF962" s="70"/>
      <c r="GG962" s="70"/>
      <c r="GH962" s="70"/>
      <c r="GI962" s="70"/>
      <c r="GJ962" s="70"/>
      <c r="GK962" s="70"/>
      <c r="GL962" s="70"/>
      <c r="GM962" s="70"/>
      <c r="GN962" s="70"/>
      <c r="GO962" s="70"/>
      <c r="GP962" s="70"/>
      <c r="GQ962" s="70"/>
      <c r="GR962" s="70"/>
      <c r="GS962" s="70"/>
      <c r="GT962" s="70"/>
      <c r="GU962" s="70"/>
      <c r="GV962" s="70"/>
      <c r="GW962" s="70"/>
      <c r="GX962" s="70"/>
      <c r="GY962" s="70"/>
      <c r="GZ962" s="70"/>
      <c r="HA962" s="70"/>
      <c r="HB962" s="70"/>
      <c r="HC962" s="70"/>
      <c r="HD962" s="70"/>
      <c r="HE962" s="70"/>
      <c r="HF962" s="70"/>
      <c r="HG962" s="70"/>
      <c r="HH962" s="70"/>
      <c r="HI962" s="70"/>
      <c r="HJ962" s="70"/>
      <c r="HK962" s="70"/>
      <c r="HL962" s="70"/>
      <c r="HM962" s="70"/>
      <c r="HN962" s="70"/>
      <c r="HO962" s="70"/>
      <c r="HP962" s="70"/>
      <c r="HQ962" s="70"/>
      <c r="HR962" s="70"/>
      <c r="HS962" s="70"/>
      <c r="HT962" s="70"/>
      <c r="HU962" s="70"/>
      <c r="HV962" s="70"/>
      <c r="HW962" s="70"/>
      <c r="HX962" s="70"/>
      <c r="HY962" s="70"/>
      <c r="HZ962" s="70"/>
      <c r="IA962" s="70"/>
      <c r="IB962" s="70"/>
      <c r="IC962" s="70"/>
      <c r="ID962" s="70"/>
      <c r="IE962" s="70"/>
      <c r="IF962" s="70"/>
      <c r="IG962" s="70"/>
      <c r="IH962" s="70"/>
      <c r="II962" s="70"/>
      <c r="IJ962" s="70"/>
      <c r="IK962" s="70"/>
      <c r="IL962" s="70"/>
      <c r="IM962" s="70"/>
      <c r="IN962" s="70"/>
      <c r="IO962" s="70"/>
      <c r="IP962" s="70"/>
      <c r="IQ962" s="70"/>
    </row>
    <row r="963" spans="18:251" ht="16.5" hidden="1" customHeight="1">
      <c r="R963" s="95" t="s">
        <v>450</v>
      </c>
      <c r="S963" s="95"/>
      <c r="T963" s="95"/>
      <c r="U963" s="70"/>
      <c r="V963" s="214"/>
      <c r="W963" s="70"/>
      <c r="X963" s="70"/>
      <c r="Y963" s="70"/>
      <c r="Z963" s="70"/>
      <c r="AA963" s="70"/>
      <c r="AB963" s="70"/>
      <c r="AC963" s="70"/>
      <c r="AD963" s="70"/>
      <c r="AE963" s="70"/>
      <c r="AF963" s="70"/>
      <c r="AG963" s="70"/>
      <c r="AH963" s="70"/>
      <c r="AI963" s="70"/>
      <c r="AJ963" s="70"/>
      <c r="AK963" s="70"/>
      <c r="AL963" s="70"/>
      <c r="AM963" s="70"/>
      <c r="AN963" s="70"/>
      <c r="AO963" s="70"/>
      <c r="AP963" s="70"/>
      <c r="AQ963" s="70"/>
      <c r="AR963" s="70"/>
      <c r="AS963" s="70"/>
      <c r="AT963" s="70"/>
      <c r="AU963" s="70"/>
      <c r="AV963" s="70"/>
      <c r="AW963" s="70"/>
      <c r="AX963" s="70"/>
      <c r="AY963" s="70"/>
      <c r="AZ963" s="70"/>
      <c r="BA963" s="70"/>
      <c r="BB963" s="70"/>
      <c r="BC963" s="70"/>
      <c r="BD963" s="70"/>
      <c r="BE963" s="70"/>
      <c r="BF963" s="70"/>
      <c r="BG963" s="70"/>
      <c r="BH963" s="70"/>
      <c r="BI963" s="70"/>
      <c r="BJ963" s="70"/>
      <c r="BK963" s="70"/>
      <c r="BL963" s="70"/>
      <c r="BM963" s="70"/>
      <c r="BN963" s="70"/>
      <c r="BO963" s="70"/>
      <c r="BP963" s="70"/>
      <c r="BQ963" s="70"/>
      <c r="BR963" s="70"/>
      <c r="BS963" s="70"/>
      <c r="BT963" s="70"/>
      <c r="BU963" s="70"/>
      <c r="BV963" s="70"/>
      <c r="BW963" s="70"/>
      <c r="BX963" s="70"/>
      <c r="BY963" s="70"/>
      <c r="BZ963" s="70"/>
      <c r="CA963" s="70"/>
      <c r="CB963" s="70"/>
      <c r="CC963" s="70"/>
      <c r="CD963" s="70"/>
      <c r="CE963" s="70"/>
      <c r="CF963" s="70"/>
      <c r="CG963" s="70"/>
      <c r="CH963" s="70"/>
      <c r="CI963" s="70"/>
      <c r="CJ963" s="70"/>
      <c r="CK963" s="70"/>
      <c r="CL963" s="70"/>
      <c r="CM963" s="70"/>
      <c r="CN963" s="70"/>
      <c r="CO963" s="70"/>
      <c r="CP963" s="70"/>
      <c r="CQ963" s="70"/>
      <c r="CR963" s="70"/>
      <c r="CS963" s="70"/>
      <c r="CT963" s="70"/>
      <c r="CU963" s="70"/>
      <c r="CV963" s="70"/>
      <c r="CW963" s="70"/>
      <c r="CX963" s="70"/>
      <c r="CY963" s="70"/>
      <c r="CZ963" s="70"/>
      <c r="DA963" s="70"/>
      <c r="DB963" s="70"/>
      <c r="DC963" s="70"/>
      <c r="DD963" s="70"/>
      <c r="DE963" s="70"/>
      <c r="DF963" s="70"/>
      <c r="DG963" s="70"/>
      <c r="DH963" s="70"/>
      <c r="DI963" s="70"/>
      <c r="DJ963" s="70"/>
      <c r="DK963" s="70"/>
      <c r="DL963" s="70"/>
      <c r="DM963" s="70"/>
      <c r="DN963" s="70"/>
      <c r="DO963" s="70"/>
      <c r="DP963" s="70"/>
      <c r="DQ963" s="70"/>
      <c r="DR963" s="70"/>
      <c r="DS963" s="70"/>
      <c r="DT963" s="70"/>
      <c r="DU963" s="70"/>
      <c r="DV963" s="70"/>
      <c r="DW963" s="70"/>
      <c r="DX963" s="70"/>
      <c r="DY963" s="70"/>
      <c r="DZ963" s="70"/>
      <c r="EA963" s="70"/>
      <c r="EB963" s="70"/>
      <c r="EC963" s="70"/>
      <c r="ED963" s="70"/>
      <c r="EE963" s="95" t="s">
        <v>450</v>
      </c>
      <c r="EF963" s="95"/>
      <c r="EG963" s="95"/>
      <c r="EH963" s="70"/>
      <c r="EI963" s="216"/>
      <c r="EJ963" s="70"/>
      <c r="EK963" s="70"/>
      <c r="EL963" s="70"/>
      <c r="EM963" s="70"/>
      <c r="EN963" s="70"/>
      <c r="EO963" s="70"/>
      <c r="EP963" s="70"/>
      <c r="EQ963" s="70"/>
      <c r="ER963" s="70"/>
      <c r="ES963" s="70"/>
      <c r="ET963" s="70"/>
      <c r="EU963" s="70"/>
      <c r="EV963" s="70"/>
      <c r="EW963" s="70"/>
      <c r="EX963" s="70"/>
      <c r="EY963" s="70"/>
      <c r="EZ963" s="70"/>
      <c r="FA963" s="70"/>
      <c r="FB963" s="70"/>
      <c r="FC963" s="70"/>
      <c r="FD963" s="70"/>
      <c r="FE963" s="70"/>
      <c r="FF963" s="70"/>
      <c r="FG963" s="70"/>
      <c r="FH963" s="70"/>
      <c r="FI963" s="70"/>
      <c r="FJ963" s="70"/>
      <c r="FK963" s="70"/>
      <c r="FL963" s="70"/>
      <c r="FM963" s="70"/>
      <c r="FN963" s="70"/>
      <c r="FO963" s="70"/>
      <c r="FP963" s="70"/>
      <c r="FQ963" s="70"/>
      <c r="FR963" s="70"/>
      <c r="FS963" s="70"/>
      <c r="FT963" s="70"/>
      <c r="FU963" s="70"/>
      <c r="FV963" s="70"/>
      <c r="FW963" s="70"/>
      <c r="FX963" s="70"/>
      <c r="FY963" s="70"/>
      <c r="FZ963" s="70"/>
      <c r="GA963" s="70"/>
      <c r="GB963" s="70"/>
      <c r="GC963" s="70"/>
      <c r="GD963" s="70"/>
      <c r="GE963" s="70"/>
      <c r="GF963" s="70"/>
      <c r="GG963" s="70"/>
      <c r="GH963" s="70"/>
      <c r="GI963" s="70"/>
      <c r="GJ963" s="70"/>
      <c r="GK963" s="70"/>
      <c r="GL963" s="70"/>
      <c r="GM963" s="70"/>
      <c r="GN963" s="70"/>
      <c r="GO963" s="70"/>
      <c r="GP963" s="70"/>
      <c r="GQ963" s="70"/>
      <c r="GR963" s="70"/>
      <c r="GS963" s="70"/>
      <c r="GT963" s="70"/>
      <c r="GU963" s="70"/>
      <c r="GV963" s="70"/>
      <c r="GW963" s="70"/>
      <c r="GX963" s="70"/>
      <c r="GY963" s="70"/>
      <c r="GZ963" s="70"/>
      <c r="HA963" s="70"/>
      <c r="HB963" s="70"/>
      <c r="HC963" s="70"/>
      <c r="HD963" s="70"/>
      <c r="HE963" s="70"/>
      <c r="HF963" s="70"/>
      <c r="HG963" s="70"/>
      <c r="HH963" s="70"/>
      <c r="HI963" s="70"/>
      <c r="HJ963" s="70"/>
      <c r="HK963" s="70"/>
      <c r="HL963" s="70"/>
      <c r="HM963" s="70"/>
      <c r="HN963" s="70"/>
      <c r="HO963" s="70"/>
      <c r="HP963" s="70"/>
      <c r="HQ963" s="70"/>
      <c r="HR963" s="70"/>
      <c r="HS963" s="70"/>
      <c r="HT963" s="70"/>
      <c r="HU963" s="70"/>
      <c r="HV963" s="70"/>
      <c r="HW963" s="70"/>
      <c r="HX963" s="70"/>
      <c r="HY963" s="70"/>
      <c r="HZ963" s="70"/>
      <c r="IA963" s="70"/>
      <c r="IB963" s="70"/>
      <c r="IC963" s="70"/>
      <c r="ID963" s="70"/>
      <c r="IE963" s="70"/>
      <c r="IF963" s="70"/>
      <c r="IG963" s="70"/>
      <c r="IH963" s="70"/>
      <c r="II963" s="70"/>
      <c r="IJ963" s="70"/>
      <c r="IK963" s="70"/>
      <c r="IL963" s="70"/>
      <c r="IM963" s="70"/>
      <c r="IN963" s="70"/>
      <c r="IO963" s="70"/>
      <c r="IP963" s="70"/>
      <c r="IQ963" s="70"/>
    </row>
    <row r="964" spans="18:251" ht="16.5" hidden="1" customHeight="1">
      <c r="R964" s="95" t="s">
        <v>450</v>
      </c>
      <c r="S964" s="95"/>
      <c r="T964" s="95"/>
      <c r="U964" s="70"/>
      <c r="V964" s="214"/>
      <c r="W964" s="70"/>
      <c r="X964" s="70"/>
      <c r="Y964" s="70"/>
      <c r="Z964" s="70"/>
      <c r="AA964" s="70"/>
      <c r="AB964" s="70"/>
      <c r="AC964" s="70"/>
      <c r="AD964" s="70"/>
      <c r="AE964" s="70"/>
      <c r="AF964" s="70"/>
      <c r="AG964" s="70"/>
      <c r="AH964" s="70"/>
      <c r="AI964" s="70"/>
      <c r="AJ964" s="70"/>
      <c r="AK964" s="70"/>
      <c r="AL964" s="70"/>
      <c r="AM964" s="70"/>
      <c r="AN964" s="70"/>
      <c r="AO964" s="70"/>
      <c r="AP964" s="70"/>
      <c r="AQ964" s="70"/>
      <c r="AR964" s="70"/>
      <c r="AS964" s="70"/>
      <c r="AT964" s="70"/>
      <c r="AU964" s="70"/>
      <c r="AV964" s="70"/>
      <c r="AW964" s="70"/>
      <c r="AX964" s="70"/>
      <c r="AY964" s="70"/>
      <c r="AZ964" s="70"/>
      <c r="BA964" s="70"/>
      <c r="BB964" s="70"/>
      <c r="BC964" s="70"/>
      <c r="BD964" s="70"/>
      <c r="BE964" s="70"/>
      <c r="BF964" s="70"/>
      <c r="BG964" s="70"/>
      <c r="BH964" s="70"/>
      <c r="BI964" s="70"/>
      <c r="BJ964" s="70"/>
      <c r="BK964" s="70"/>
      <c r="BL964" s="70"/>
      <c r="BM964" s="70"/>
      <c r="BN964" s="70"/>
      <c r="BO964" s="70"/>
      <c r="BP964" s="70"/>
      <c r="BQ964" s="70"/>
      <c r="BR964" s="70"/>
      <c r="BS964" s="70"/>
      <c r="BT964" s="70"/>
      <c r="BU964" s="70"/>
      <c r="BV964" s="70"/>
      <c r="BW964" s="70"/>
      <c r="BX964" s="70"/>
      <c r="BY964" s="70"/>
      <c r="BZ964" s="70"/>
      <c r="CA964" s="70"/>
      <c r="CB964" s="70"/>
      <c r="CC964" s="70"/>
      <c r="CD964" s="70"/>
      <c r="CE964" s="70"/>
      <c r="CF964" s="70"/>
      <c r="CG964" s="70"/>
      <c r="CH964" s="70"/>
      <c r="CI964" s="70"/>
      <c r="CJ964" s="70"/>
      <c r="CK964" s="70"/>
      <c r="CL964" s="70"/>
      <c r="CM964" s="70"/>
      <c r="CN964" s="70"/>
      <c r="CO964" s="70"/>
      <c r="CP964" s="70"/>
      <c r="CQ964" s="70"/>
      <c r="CR964" s="70"/>
      <c r="CS964" s="70"/>
      <c r="CT964" s="70"/>
      <c r="CU964" s="70"/>
      <c r="CV964" s="70"/>
      <c r="CW964" s="70"/>
      <c r="CX964" s="70"/>
      <c r="CY964" s="70"/>
      <c r="CZ964" s="70"/>
      <c r="DA964" s="70"/>
      <c r="DB964" s="70"/>
      <c r="DC964" s="70"/>
      <c r="DD964" s="70"/>
      <c r="DE964" s="70"/>
      <c r="DF964" s="70"/>
      <c r="DG964" s="70"/>
      <c r="DH964" s="70"/>
      <c r="DI964" s="70"/>
      <c r="DJ964" s="70"/>
      <c r="DK964" s="70"/>
      <c r="DL964" s="70"/>
      <c r="DM964" s="70"/>
      <c r="DN964" s="70"/>
      <c r="DO964" s="70"/>
      <c r="DP964" s="70"/>
      <c r="DQ964" s="70"/>
      <c r="DR964" s="70"/>
      <c r="DS964" s="70"/>
      <c r="DT964" s="70"/>
      <c r="DU964" s="70"/>
      <c r="DV964" s="70"/>
      <c r="DW964" s="70"/>
      <c r="DX964" s="70"/>
      <c r="DY964" s="70"/>
      <c r="DZ964" s="70"/>
      <c r="EA964" s="70"/>
      <c r="EB964" s="70"/>
      <c r="EC964" s="70"/>
      <c r="ED964" s="70"/>
      <c r="EE964" s="95" t="s">
        <v>450</v>
      </c>
      <c r="EF964" s="95"/>
      <c r="EG964" s="95"/>
      <c r="EH964" s="70"/>
      <c r="EI964" s="216"/>
      <c r="EJ964" s="70"/>
      <c r="EK964" s="70"/>
      <c r="EL964" s="70"/>
      <c r="EM964" s="70"/>
      <c r="EN964" s="70"/>
      <c r="EO964" s="70"/>
      <c r="EP964" s="70"/>
      <c r="EQ964" s="70"/>
      <c r="ER964" s="70"/>
      <c r="ES964" s="70"/>
      <c r="ET964" s="70"/>
      <c r="EU964" s="70"/>
      <c r="EV964" s="70"/>
      <c r="EW964" s="70"/>
      <c r="EX964" s="70"/>
      <c r="EY964" s="70"/>
      <c r="EZ964" s="70"/>
      <c r="FA964" s="70"/>
      <c r="FB964" s="70"/>
      <c r="FC964" s="70"/>
      <c r="FD964" s="70"/>
      <c r="FE964" s="70"/>
      <c r="FF964" s="70"/>
      <c r="FG964" s="70"/>
      <c r="FH964" s="70"/>
      <c r="FI964" s="70"/>
      <c r="FJ964" s="70"/>
      <c r="FK964" s="70"/>
      <c r="FL964" s="70"/>
      <c r="FM964" s="70"/>
      <c r="FN964" s="70"/>
      <c r="FO964" s="70"/>
      <c r="FP964" s="70"/>
      <c r="FQ964" s="70"/>
      <c r="FR964" s="70"/>
      <c r="FS964" s="70"/>
      <c r="FT964" s="70"/>
      <c r="FU964" s="70"/>
      <c r="FV964" s="70"/>
      <c r="FW964" s="70"/>
      <c r="FX964" s="70"/>
      <c r="FY964" s="70"/>
      <c r="FZ964" s="70"/>
      <c r="GA964" s="70"/>
      <c r="GB964" s="70"/>
      <c r="GC964" s="70"/>
      <c r="GD964" s="70"/>
      <c r="GE964" s="70"/>
      <c r="GF964" s="70"/>
      <c r="GG964" s="70"/>
      <c r="GH964" s="70"/>
      <c r="GI964" s="70"/>
      <c r="GJ964" s="70"/>
      <c r="GK964" s="70"/>
      <c r="GL964" s="70"/>
      <c r="GM964" s="70"/>
      <c r="GN964" s="70"/>
      <c r="GO964" s="70"/>
      <c r="GP964" s="70"/>
      <c r="GQ964" s="70"/>
      <c r="GR964" s="70"/>
      <c r="GS964" s="70"/>
      <c r="GT964" s="70"/>
      <c r="GU964" s="70"/>
      <c r="GV964" s="70"/>
      <c r="GW964" s="70"/>
      <c r="GX964" s="70"/>
      <c r="GY964" s="70"/>
      <c r="GZ964" s="70"/>
      <c r="HA964" s="70"/>
      <c r="HB964" s="70"/>
      <c r="HC964" s="70"/>
      <c r="HD964" s="70"/>
      <c r="HE964" s="70"/>
      <c r="HF964" s="70"/>
      <c r="HG964" s="70"/>
      <c r="HH964" s="70"/>
      <c r="HI964" s="70"/>
      <c r="HJ964" s="70"/>
      <c r="HK964" s="70"/>
      <c r="HL964" s="70"/>
      <c r="HM964" s="70"/>
      <c r="HN964" s="70"/>
      <c r="HO964" s="70"/>
      <c r="HP964" s="70"/>
      <c r="HQ964" s="70"/>
      <c r="HR964" s="70"/>
      <c r="HS964" s="70"/>
      <c r="HT964" s="70"/>
      <c r="HU964" s="70"/>
      <c r="HV964" s="70"/>
      <c r="HW964" s="70"/>
      <c r="HX964" s="70"/>
      <c r="HY964" s="70"/>
      <c r="HZ964" s="70"/>
      <c r="IA964" s="70"/>
      <c r="IB964" s="70"/>
      <c r="IC964" s="70"/>
      <c r="ID964" s="70"/>
      <c r="IE964" s="70"/>
      <c r="IF964" s="70"/>
      <c r="IG964" s="70"/>
      <c r="IH964" s="70"/>
      <c r="II964" s="70"/>
      <c r="IJ964" s="70"/>
      <c r="IK964" s="70"/>
      <c r="IL964" s="70"/>
      <c r="IM964" s="70"/>
      <c r="IN964" s="70"/>
      <c r="IO964" s="70"/>
      <c r="IP964" s="70"/>
      <c r="IQ964" s="70"/>
    </row>
    <row r="965" spans="18:251" ht="16.5" hidden="1" customHeight="1">
      <c r="R965" s="95" t="s">
        <v>450</v>
      </c>
      <c r="S965" s="95"/>
      <c r="T965" s="95"/>
      <c r="U965" s="70"/>
      <c r="V965" s="214"/>
      <c r="W965" s="70"/>
      <c r="X965" s="70"/>
      <c r="Y965" s="70"/>
      <c r="Z965" s="70"/>
      <c r="AA965" s="70"/>
      <c r="AB965" s="70"/>
      <c r="AC965" s="70"/>
      <c r="AD965" s="70"/>
      <c r="AE965" s="70"/>
      <c r="AF965" s="70"/>
      <c r="AG965" s="70"/>
      <c r="AH965" s="70"/>
      <c r="AI965" s="70"/>
      <c r="AJ965" s="70"/>
      <c r="AK965" s="70"/>
      <c r="AL965" s="70"/>
      <c r="AM965" s="70"/>
      <c r="AN965" s="70"/>
      <c r="AO965" s="70"/>
      <c r="AP965" s="70"/>
      <c r="AQ965" s="70"/>
      <c r="AR965" s="70"/>
      <c r="AS965" s="70"/>
      <c r="AT965" s="70"/>
      <c r="AU965" s="70"/>
      <c r="AV965" s="70"/>
      <c r="AW965" s="70"/>
      <c r="AX965" s="70"/>
      <c r="AY965" s="70"/>
      <c r="AZ965" s="70"/>
      <c r="BA965" s="70"/>
      <c r="BB965" s="70"/>
      <c r="BC965" s="70"/>
      <c r="BD965" s="70"/>
      <c r="BE965" s="70"/>
      <c r="BF965" s="70"/>
      <c r="BG965" s="70"/>
      <c r="BH965" s="70"/>
      <c r="BI965" s="70"/>
      <c r="BJ965" s="70"/>
      <c r="BK965" s="70"/>
      <c r="BL965" s="70"/>
      <c r="BM965" s="70"/>
      <c r="BN965" s="70"/>
      <c r="BO965" s="70"/>
      <c r="BP965" s="70"/>
      <c r="BQ965" s="70"/>
      <c r="BR965" s="70"/>
      <c r="BS965" s="70"/>
      <c r="BT965" s="70"/>
      <c r="BU965" s="70"/>
      <c r="BV965" s="70"/>
      <c r="BW965" s="70"/>
      <c r="BX965" s="70"/>
      <c r="BY965" s="70"/>
      <c r="BZ965" s="70"/>
      <c r="CA965" s="70"/>
      <c r="CB965" s="70"/>
      <c r="CC965" s="70"/>
      <c r="CD965" s="70"/>
      <c r="CE965" s="70"/>
      <c r="CF965" s="70"/>
      <c r="CG965" s="70"/>
      <c r="CH965" s="70"/>
      <c r="CI965" s="70"/>
      <c r="CJ965" s="70"/>
      <c r="CK965" s="70"/>
      <c r="CL965" s="70"/>
      <c r="CM965" s="70"/>
      <c r="CN965" s="70"/>
      <c r="CO965" s="70"/>
      <c r="CP965" s="70"/>
      <c r="CQ965" s="70"/>
      <c r="CR965" s="70"/>
      <c r="CS965" s="70"/>
      <c r="CT965" s="70"/>
      <c r="CU965" s="70"/>
      <c r="CV965" s="70"/>
      <c r="CW965" s="70"/>
      <c r="CX965" s="70"/>
      <c r="CY965" s="70"/>
      <c r="CZ965" s="70"/>
      <c r="DA965" s="70"/>
      <c r="DB965" s="70"/>
      <c r="DC965" s="70"/>
      <c r="DD965" s="70"/>
      <c r="DE965" s="70"/>
      <c r="DF965" s="70"/>
      <c r="DG965" s="70"/>
      <c r="DH965" s="70"/>
      <c r="DI965" s="70"/>
      <c r="DJ965" s="70"/>
      <c r="DK965" s="70"/>
      <c r="DL965" s="70"/>
      <c r="DM965" s="70"/>
      <c r="DN965" s="70"/>
      <c r="DO965" s="70"/>
      <c r="DP965" s="70"/>
      <c r="DQ965" s="70"/>
      <c r="DR965" s="70"/>
      <c r="DS965" s="70"/>
      <c r="DT965" s="70"/>
      <c r="DU965" s="70"/>
      <c r="DV965" s="70"/>
      <c r="DW965" s="70"/>
      <c r="DX965" s="70"/>
      <c r="DY965" s="70"/>
      <c r="DZ965" s="70"/>
      <c r="EA965" s="70"/>
      <c r="EB965" s="70"/>
      <c r="EC965" s="70"/>
      <c r="ED965" s="70"/>
      <c r="EE965" s="95" t="s">
        <v>450</v>
      </c>
      <c r="EF965" s="95"/>
      <c r="EG965" s="95"/>
      <c r="EH965" s="70"/>
      <c r="EI965" s="216"/>
      <c r="EJ965" s="70"/>
      <c r="EK965" s="70"/>
      <c r="EL965" s="70"/>
      <c r="EM965" s="70"/>
      <c r="EN965" s="70"/>
      <c r="EO965" s="70"/>
      <c r="EP965" s="70"/>
      <c r="EQ965" s="70"/>
      <c r="ER965" s="70"/>
      <c r="ES965" s="70"/>
      <c r="ET965" s="70"/>
      <c r="EU965" s="70"/>
      <c r="EV965" s="70"/>
      <c r="EW965" s="70"/>
      <c r="EX965" s="70"/>
      <c r="EY965" s="70"/>
      <c r="EZ965" s="70"/>
      <c r="FA965" s="70"/>
      <c r="FB965" s="70"/>
      <c r="FC965" s="70"/>
      <c r="FD965" s="70"/>
      <c r="FE965" s="70"/>
      <c r="FF965" s="70"/>
      <c r="FG965" s="70"/>
      <c r="FH965" s="70"/>
      <c r="FI965" s="70"/>
      <c r="FJ965" s="70"/>
      <c r="FK965" s="70"/>
      <c r="FL965" s="70"/>
      <c r="FM965" s="70"/>
      <c r="FN965" s="70"/>
      <c r="FO965" s="70"/>
      <c r="FP965" s="70"/>
      <c r="FQ965" s="70"/>
      <c r="FR965" s="70"/>
      <c r="FS965" s="70"/>
      <c r="FT965" s="70"/>
      <c r="FU965" s="70"/>
      <c r="FV965" s="70"/>
      <c r="FW965" s="70"/>
      <c r="FX965" s="70"/>
      <c r="FY965" s="70"/>
      <c r="FZ965" s="70"/>
      <c r="GA965" s="70"/>
      <c r="GB965" s="70"/>
      <c r="GC965" s="70"/>
      <c r="GD965" s="70"/>
      <c r="GE965" s="70"/>
      <c r="GF965" s="70"/>
      <c r="GG965" s="70"/>
      <c r="GH965" s="70"/>
      <c r="GI965" s="70"/>
      <c r="GJ965" s="70"/>
      <c r="GK965" s="70"/>
      <c r="GL965" s="70"/>
      <c r="GM965" s="70"/>
      <c r="GN965" s="70"/>
      <c r="GO965" s="70"/>
      <c r="GP965" s="70"/>
      <c r="GQ965" s="70"/>
      <c r="GR965" s="70"/>
      <c r="GS965" s="70"/>
      <c r="GT965" s="70"/>
      <c r="GU965" s="70"/>
      <c r="GV965" s="70"/>
      <c r="GW965" s="70"/>
      <c r="GX965" s="70"/>
      <c r="GY965" s="70"/>
      <c r="GZ965" s="70"/>
      <c r="HA965" s="70"/>
      <c r="HB965" s="70"/>
      <c r="HC965" s="70"/>
      <c r="HD965" s="70"/>
      <c r="HE965" s="70"/>
      <c r="HF965" s="70"/>
      <c r="HG965" s="70"/>
      <c r="HH965" s="70"/>
      <c r="HI965" s="70"/>
      <c r="HJ965" s="70"/>
      <c r="HK965" s="70"/>
      <c r="HL965" s="70"/>
      <c r="HM965" s="70"/>
      <c r="HN965" s="70"/>
      <c r="HO965" s="70"/>
      <c r="HP965" s="70"/>
      <c r="HQ965" s="70"/>
      <c r="HR965" s="70"/>
      <c r="HS965" s="70"/>
      <c r="HT965" s="70"/>
      <c r="HU965" s="70"/>
      <c r="HV965" s="70"/>
      <c r="HW965" s="70"/>
      <c r="HX965" s="70"/>
      <c r="HY965" s="70"/>
      <c r="HZ965" s="70"/>
      <c r="IA965" s="70"/>
      <c r="IB965" s="70"/>
      <c r="IC965" s="70"/>
      <c r="ID965" s="70"/>
      <c r="IE965" s="70"/>
      <c r="IF965" s="70"/>
      <c r="IG965" s="70"/>
      <c r="IH965" s="70"/>
      <c r="II965" s="70"/>
      <c r="IJ965" s="70"/>
      <c r="IK965" s="70"/>
      <c r="IL965" s="70"/>
      <c r="IM965" s="70"/>
      <c r="IN965" s="70"/>
      <c r="IO965" s="70"/>
      <c r="IP965" s="70"/>
      <c r="IQ965" s="70"/>
    </row>
    <row r="966" spans="18:251" ht="16.5" hidden="1" customHeight="1">
      <c r="R966" s="95" t="s">
        <v>450</v>
      </c>
      <c r="S966" s="95"/>
      <c r="T966" s="95"/>
      <c r="U966" s="70"/>
      <c r="V966" s="214"/>
      <c r="W966" s="70"/>
      <c r="X966" s="70"/>
      <c r="Y966" s="70"/>
      <c r="Z966" s="70"/>
      <c r="AA966" s="70"/>
      <c r="AB966" s="70"/>
      <c r="AC966" s="70"/>
      <c r="AD966" s="70"/>
      <c r="AE966" s="70"/>
      <c r="AF966" s="70"/>
      <c r="AG966" s="70"/>
      <c r="AH966" s="70"/>
      <c r="AI966" s="70"/>
      <c r="AJ966" s="70"/>
      <c r="AK966" s="70"/>
      <c r="AL966" s="70"/>
      <c r="AM966" s="70"/>
      <c r="AN966" s="70"/>
      <c r="AO966" s="70"/>
      <c r="AP966" s="70"/>
      <c r="AQ966" s="70"/>
      <c r="AR966" s="70"/>
      <c r="AS966" s="70"/>
      <c r="AT966" s="70"/>
      <c r="AU966" s="70"/>
      <c r="AV966" s="70"/>
      <c r="AW966" s="70"/>
      <c r="AX966" s="70"/>
      <c r="AY966" s="70"/>
      <c r="AZ966" s="70"/>
      <c r="BA966" s="70"/>
      <c r="BB966" s="70"/>
      <c r="BC966" s="70"/>
      <c r="BD966" s="70"/>
      <c r="BE966" s="70"/>
      <c r="BF966" s="70"/>
      <c r="BG966" s="70"/>
      <c r="BH966" s="70"/>
      <c r="BI966" s="70"/>
      <c r="BJ966" s="70"/>
      <c r="BK966" s="70"/>
      <c r="BL966" s="70"/>
      <c r="BM966" s="70"/>
      <c r="BN966" s="70"/>
      <c r="BO966" s="70"/>
      <c r="BP966" s="70"/>
      <c r="BQ966" s="70"/>
      <c r="BR966" s="70"/>
      <c r="BS966" s="70"/>
      <c r="BT966" s="70"/>
      <c r="BU966" s="70"/>
      <c r="BV966" s="70"/>
      <c r="BW966" s="70"/>
      <c r="BX966" s="70"/>
      <c r="BY966" s="70"/>
      <c r="BZ966" s="70"/>
      <c r="CA966" s="70"/>
      <c r="CB966" s="70"/>
      <c r="CC966" s="70"/>
      <c r="CD966" s="70"/>
      <c r="CE966" s="70"/>
      <c r="CF966" s="70"/>
      <c r="CG966" s="70"/>
      <c r="CH966" s="70"/>
      <c r="CI966" s="70"/>
      <c r="CJ966" s="70"/>
      <c r="CK966" s="70"/>
      <c r="CL966" s="70"/>
      <c r="CM966" s="70"/>
      <c r="CN966" s="70"/>
      <c r="CO966" s="70"/>
      <c r="CP966" s="70"/>
      <c r="CQ966" s="70"/>
      <c r="CR966" s="70"/>
      <c r="CS966" s="70"/>
      <c r="CT966" s="70"/>
      <c r="CU966" s="70"/>
      <c r="CV966" s="70"/>
      <c r="CW966" s="70"/>
      <c r="CX966" s="70"/>
      <c r="CY966" s="70"/>
      <c r="CZ966" s="70"/>
      <c r="DA966" s="70"/>
      <c r="DB966" s="70"/>
      <c r="DC966" s="70"/>
      <c r="DD966" s="70"/>
      <c r="DE966" s="70"/>
      <c r="DF966" s="70"/>
      <c r="DG966" s="70"/>
      <c r="DH966" s="70"/>
      <c r="DI966" s="70"/>
      <c r="DJ966" s="70"/>
      <c r="DK966" s="70"/>
      <c r="DL966" s="70"/>
      <c r="DM966" s="70"/>
      <c r="DN966" s="70"/>
      <c r="DO966" s="70"/>
      <c r="DP966" s="70"/>
      <c r="DQ966" s="70"/>
      <c r="DR966" s="70"/>
      <c r="DS966" s="70"/>
      <c r="DT966" s="70"/>
      <c r="DU966" s="70"/>
      <c r="DV966" s="70"/>
      <c r="DW966" s="70"/>
      <c r="DX966" s="70"/>
      <c r="DY966" s="70"/>
      <c r="DZ966" s="70"/>
      <c r="EA966" s="70"/>
      <c r="EB966" s="70"/>
      <c r="EC966" s="70"/>
      <c r="ED966" s="70"/>
      <c r="EE966" s="95" t="s">
        <v>450</v>
      </c>
      <c r="EF966" s="95"/>
      <c r="EG966" s="95"/>
      <c r="EH966" s="70"/>
      <c r="EI966" s="216"/>
      <c r="EJ966" s="70"/>
      <c r="EK966" s="70"/>
      <c r="EL966" s="70"/>
      <c r="EM966" s="70"/>
      <c r="EN966" s="70"/>
      <c r="EO966" s="70"/>
      <c r="EP966" s="70"/>
      <c r="EQ966" s="70"/>
      <c r="ER966" s="70"/>
      <c r="ES966" s="70"/>
      <c r="ET966" s="70"/>
      <c r="EU966" s="70"/>
      <c r="EV966" s="70"/>
      <c r="EW966" s="70"/>
      <c r="EX966" s="70"/>
      <c r="EY966" s="70"/>
      <c r="EZ966" s="70"/>
      <c r="FA966" s="70"/>
      <c r="FB966" s="70"/>
      <c r="FC966" s="70"/>
      <c r="FD966" s="70"/>
      <c r="FE966" s="70"/>
      <c r="FF966" s="70"/>
      <c r="FG966" s="70"/>
      <c r="FH966" s="70"/>
      <c r="FI966" s="70"/>
      <c r="FJ966" s="70"/>
      <c r="FK966" s="70"/>
      <c r="FL966" s="70"/>
      <c r="FM966" s="70"/>
      <c r="FN966" s="70"/>
      <c r="FO966" s="70"/>
      <c r="FP966" s="70"/>
      <c r="FQ966" s="70"/>
      <c r="FR966" s="70"/>
      <c r="FS966" s="70"/>
      <c r="FT966" s="70"/>
      <c r="FU966" s="70"/>
      <c r="FV966" s="70"/>
      <c r="FW966" s="70"/>
      <c r="FX966" s="70"/>
      <c r="FY966" s="70"/>
      <c r="FZ966" s="70"/>
      <c r="GA966" s="70"/>
      <c r="GB966" s="70"/>
      <c r="GC966" s="70"/>
      <c r="GD966" s="70"/>
      <c r="GE966" s="70"/>
      <c r="GF966" s="70"/>
      <c r="GG966" s="70"/>
      <c r="GH966" s="70"/>
      <c r="GI966" s="70"/>
      <c r="GJ966" s="70"/>
      <c r="GK966" s="70"/>
      <c r="GL966" s="70"/>
      <c r="GM966" s="70"/>
      <c r="GN966" s="70"/>
      <c r="GO966" s="70"/>
      <c r="GP966" s="70"/>
      <c r="GQ966" s="70"/>
      <c r="GR966" s="70"/>
      <c r="GS966" s="70"/>
      <c r="GT966" s="70"/>
      <c r="GU966" s="70"/>
      <c r="GV966" s="70"/>
      <c r="GW966" s="70"/>
      <c r="GX966" s="70"/>
      <c r="GY966" s="70"/>
      <c r="GZ966" s="70"/>
      <c r="HA966" s="70"/>
      <c r="HB966" s="70"/>
      <c r="HC966" s="70"/>
      <c r="HD966" s="70"/>
      <c r="HE966" s="70"/>
      <c r="HF966" s="70"/>
      <c r="HG966" s="70"/>
      <c r="HH966" s="70"/>
      <c r="HI966" s="70"/>
      <c r="HJ966" s="70"/>
      <c r="HK966" s="70"/>
      <c r="HL966" s="70"/>
      <c r="HM966" s="70"/>
      <c r="HN966" s="70"/>
      <c r="HO966" s="70"/>
      <c r="HP966" s="70"/>
      <c r="HQ966" s="70"/>
      <c r="HR966" s="70"/>
      <c r="HS966" s="70"/>
      <c r="HT966" s="70"/>
      <c r="HU966" s="70"/>
      <c r="HV966" s="70"/>
      <c r="HW966" s="70"/>
      <c r="HX966" s="70"/>
      <c r="HY966" s="70"/>
      <c r="HZ966" s="70"/>
      <c r="IA966" s="70"/>
      <c r="IB966" s="70"/>
      <c r="IC966" s="70"/>
      <c r="ID966" s="70"/>
      <c r="IE966" s="70"/>
      <c r="IF966" s="70"/>
      <c r="IG966" s="70"/>
      <c r="IH966" s="70"/>
      <c r="II966" s="70"/>
      <c r="IJ966" s="70"/>
      <c r="IK966" s="70"/>
      <c r="IL966" s="70"/>
      <c r="IM966" s="70"/>
      <c r="IN966" s="70"/>
      <c r="IO966" s="70"/>
      <c r="IP966" s="70"/>
      <c r="IQ966" s="70"/>
    </row>
    <row r="967" spans="18:251" ht="16.5" hidden="1" customHeight="1">
      <c r="R967" s="95" t="s">
        <v>450</v>
      </c>
      <c r="S967" s="95"/>
      <c r="T967" s="95"/>
      <c r="U967" s="70"/>
      <c r="V967" s="214"/>
      <c r="W967" s="70"/>
      <c r="X967" s="70"/>
      <c r="Y967" s="70"/>
      <c r="Z967" s="70"/>
      <c r="AA967" s="70"/>
      <c r="AB967" s="70"/>
      <c r="AC967" s="70"/>
      <c r="AD967" s="70"/>
      <c r="AE967" s="70"/>
      <c r="AF967" s="70"/>
      <c r="AG967" s="70"/>
      <c r="AH967" s="70"/>
      <c r="AI967" s="70"/>
      <c r="AJ967" s="70"/>
      <c r="AK967" s="70"/>
      <c r="AL967" s="70"/>
      <c r="AM967" s="70"/>
      <c r="AN967" s="70"/>
      <c r="AO967" s="70"/>
      <c r="AP967" s="70"/>
      <c r="AQ967" s="70"/>
      <c r="AR967" s="70"/>
      <c r="AS967" s="70"/>
      <c r="AT967" s="70"/>
      <c r="AU967" s="70"/>
      <c r="AV967" s="70"/>
      <c r="AW967" s="70"/>
      <c r="AX967" s="70"/>
      <c r="AY967" s="70"/>
      <c r="AZ967" s="70"/>
      <c r="BA967" s="70"/>
      <c r="BB967" s="70"/>
      <c r="BC967" s="70"/>
      <c r="BD967" s="70"/>
      <c r="BE967" s="70"/>
      <c r="BF967" s="70"/>
      <c r="BG967" s="70"/>
      <c r="BH967" s="70"/>
      <c r="BI967" s="70"/>
      <c r="BJ967" s="70"/>
      <c r="BK967" s="70"/>
      <c r="BL967" s="70"/>
      <c r="BM967" s="70"/>
      <c r="BN967" s="70"/>
      <c r="BO967" s="70"/>
      <c r="BP967" s="70"/>
      <c r="BQ967" s="70"/>
      <c r="BR967" s="70"/>
      <c r="BS967" s="70"/>
      <c r="BT967" s="70"/>
      <c r="BU967" s="70"/>
      <c r="BV967" s="70"/>
      <c r="BW967" s="70"/>
      <c r="BX967" s="70"/>
      <c r="BY967" s="70"/>
      <c r="BZ967" s="70"/>
      <c r="CA967" s="70"/>
      <c r="CB967" s="70"/>
      <c r="CC967" s="70"/>
      <c r="CD967" s="70"/>
      <c r="CE967" s="70"/>
      <c r="CF967" s="70"/>
      <c r="CG967" s="70"/>
      <c r="CH967" s="70"/>
      <c r="CI967" s="70"/>
      <c r="CJ967" s="70"/>
      <c r="CK967" s="70"/>
      <c r="CL967" s="70"/>
      <c r="CM967" s="70"/>
      <c r="CN967" s="70"/>
      <c r="CO967" s="70"/>
      <c r="CP967" s="70"/>
      <c r="CQ967" s="70"/>
      <c r="CR967" s="70"/>
      <c r="CS967" s="70"/>
      <c r="CT967" s="70"/>
      <c r="CU967" s="70"/>
      <c r="CV967" s="70"/>
      <c r="CW967" s="70"/>
      <c r="CX967" s="70"/>
      <c r="CY967" s="70"/>
      <c r="CZ967" s="70"/>
      <c r="DA967" s="70"/>
      <c r="DB967" s="70"/>
      <c r="DC967" s="70"/>
      <c r="DD967" s="70"/>
      <c r="DE967" s="70"/>
      <c r="DF967" s="70"/>
      <c r="DG967" s="70"/>
      <c r="DH967" s="70"/>
      <c r="DI967" s="70"/>
      <c r="DJ967" s="70"/>
      <c r="DK967" s="70"/>
      <c r="DL967" s="70"/>
      <c r="DM967" s="70"/>
      <c r="DN967" s="70"/>
      <c r="DO967" s="70"/>
      <c r="DP967" s="70"/>
      <c r="DQ967" s="70"/>
      <c r="DR967" s="70"/>
      <c r="DS967" s="70"/>
      <c r="DT967" s="70"/>
      <c r="DU967" s="70"/>
      <c r="DV967" s="70"/>
      <c r="DW967" s="70"/>
      <c r="DX967" s="70"/>
      <c r="DY967" s="70"/>
      <c r="DZ967" s="70"/>
      <c r="EA967" s="70"/>
      <c r="EB967" s="70"/>
      <c r="EC967" s="70"/>
      <c r="ED967" s="70"/>
      <c r="EE967" s="95" t="s">
        <v>450</v>
      </c>
      <c r="EF967" s="95"/>
      <c r="EG967" s="95"/>
      <c r="EH967" s="70"/>
      <c r="EI967" s="216"/>
      <c r="EJ967" s="70"/>
      <c r="EK967" s="70"/>
      <c r="EL967" s="70"/>
      <c r="EM967" s="70"/>
      <c r="EN967" s="70"/>
      <c r="EO967" s="70"/>
      <c r="EP967" s="70"/>
      <c r="EQ967" s="70"/>
      <c r="ER967" s="70"/>
      <c r="ES967" s="70"/>
      <c r="ET967" s="70"/>
      <c r="EU967" s="70"/>
      <c r="EV967" s="70"/>
      <c r="EW967" s="70"/>
      <c r="EX967" s="70"/>
      <c r="EY967" s="70"/>
      <c r="EZ967" s="70"/>
      <c r="FA967" s="70"/>
      <c r="FB967" s="70"/>
      <c r="FC967" s="70"/>
      <c r="FD967" s="70"/>
      <c r="FE967" s="70"/>
      <c r="FF967" s="70"/>
      <c r="FG967" s="70"/>
      <c r="FH967" s="70"/>
      <c r="FI967" s="70"/>
      <c r="FJ967" s="70"/>
      <c r="FK967" s="70"/>
      <c r="FL967" s="70"/>
      <c r="FM967" s="70"/>
      <c r="FN967" s="70"/>
      <c r="FO967" s="70"/>
      <c r="FP967" s="70"/>
      <c r="FQ967" s="70"/>
      <c r="FR967" s="70"/>
      <c r="FS967" s="70"/>
      <c r="FT967" s="70"/>
      <c r="FU967" s="70"/>
      <c r="FV967" s="70"/>
      <c r="FW967" s="70"/>
      <c r="FX967" s="70"/>
      <c r="FY967" s="70"/>
      <c r="FZ967" s="70"/>
      <c r="GA967" s="70"/>
      <c r="GB967" s="70"/>
      <c r="GC967" s="70"/>
      <c r="GD967" s="70"/>
      <c r="GE967" s="70"/>
      <c r="GF967" s="70"/>
      <c r="GG967" s="70"/>
      <c r="GH967" s="70"/>
      <c r="GI967" s="70"/>
      <c r="GJ967" s="70"/>
      <c r="GK967" s="70"/>
      <c r="GL967" s="70"/>
      <c r="GM967" s="70"/>
      <c r="GN967" s="70"/>
      <c r="GO967" s="70"/>
      <c r="GP967" s="70"/>
      <c r="GQ967" s="70"/>
      <c r="GR967" s="70"/>
      <c r="GS967" s="70"/>
      <c r="GT967" s="70"/>
      <c r="GU967" s="70"/>
      <c r="GV967" s="70"/>
      <c r="GW967" s="70"/>
      <c r="GX967" s="70"/>
      <c r="GY967" s="70"/>
      <c r="GZ967" s="70"/>
      <c r="HA967" s="70"/>
      <c r="HB967" s="70"/>
      <c r="HC967" s="70"/>
      <c r="HD967" s="70"/>
      <c r="HE967" s="70"/>
      <c r="HF967" s="70"/>
      <c r="HG967" s="70"/>
      <c r="HH967" s="70"/>
      <c r="HI967" s="70"/>
      <c r="HJ967" s="70"/>
      <c r="HK967" s="70"/>
      <c r="HL967" s="70"/>
      <c r="HM967" s="70"/>
      <c r="HN967" s="70"/>
      <c r="HO967" s="70"/>
      <c r="HP967" s="70"/>
      <c r="HQ967" s="70"/>
      <c r="HR967" s="70"/>
      <c r="HS967" s="70"/>
      <c r="HT967" s="70"/>
      <c r="HU967" s="70"/>
      <c r="HV967" s="70"/>
      <c r="HW967" s="70"/>
      <c r="HX967" s="70"/>
      <c r="HY967" s="70"/>
      <c r="HZ967" s="70"/>
      <c r="IA967" s="70"/>
      <c r="IB967" s="70"/>
      <c r="IC967" s="70"/>
      <c r="ID967" s="70"/>
      <c r="IE967" s="70"/>
      <c r="IF967" s="70"/>
      <c r="IG967" s="70"/>
      <c r="IH967" s="70"/>
      <c r="II967" s="70"/>
      <c r="IJ967" s="70"/>
      <c r="IK967" s="70"/>
      <c r="IL967" s="70"/>
      <c r="IM967" s="70"/>
      <c r="IN967" s="70"/>
      <c r="IO967" s="70"/>
      <c r="IP967" s="70"/>
      <c r="IQ967" s="70"/>
    </row>
    <row r="968" spans="18:251" ht="16.5" hidden="1" customHeight="1">
      <c r="R968" s="95" t="s">
        <v>450</v>
      </c>
      <c r="S968" s="95"/>
      <c r="T968" s="95"/>
      <c r="U968" s="70"/>
      <c r="V968" s="214"/>
      <c r="W968" s="70"/>
      <c r="X968" s="70"/>
      <c r="Y968" s="70"/>
      <c r="Z968" s="70"/>
      <c r="AA968" s="70"/>
      <c r="AB968" s="70"/>
      <c r="AC968" s="70"/>
      <c r="AD968" s="70"/>
      <c r="AE968" s="70"/>
      <c r="AF968" s="70"/>
      <c r="AG968" s="70"/>
      <c r="AH968" s="70"/>
      <c r="AI968" s="70"/>
      <c r="AJ968" s="70"/>
      <c r="AK968" s="70"/>
      <c r="AL968" s="70"/>
      <c r="AM968" s="70"/>
      <c r="AN968" s="70"/>
      <c r="AO968" s="70"/>
      <c r="AP968" s="70"/>
      <c r="AQ968" s="70"/>
      <c r="AR968" s="70"/>
      <c r="AS968" s="70"/>
      <c r="AT968" s="70"/>
      <c r="AU968" s="70"/>
      <c r="AV968" s="70"/>
      <c r="AW968" s="70"/>
      <c r="AX968" s="70"/>
      <c r="AY968" s="70"/>
      <c r="AZ968" s="70"/>
      <c r="BA968" s="70"/>
      <c r="BB968" s="70"/>
      <c r="BC968" s="70"/>
      <c r="BD968" s="70"/>
      <c r="BE968" s="70"/>
      <c r="BF968" s="70"/>
      <c r="BG968" s="70"/>
      <c r="BH968" s="70"/>
      <c r="BI968" s="70"/>
      <c r="BJ968" s="70"/>
      <c r="BK968" s="70"/>
      <c r="BL968" s="70"/>
      <c r="BM968" s="70"/>
      <c r="BN968" s="70"/>
      <c r="BO968" s="70"/>
      <c r="BP968" s="70"/>
      <c r="BQ968" s="70"/>
      <c r="BR968" s="70"/>
      <c r="BS968" s="70"/>
      <c r="BT968" s="70"/>
      <c r="BU968" s="70"/>
      <c r="BV968" s="70"/>
      <c r="BW968" s="70"/>
      <c r="BX968" s="70"/>
      <c r="BY968" s="70"/>
      <c r="BZ968" s="70"/>
      <c r="CA968" s="70"/>
      <c r="CB968" s="70"/>
      <c r="CC968" s="70"/>
      <c r="CD968" s="70"/>
      <c r="CE968" s="70"/>
      <c r="CF968" s="70"/>
      <c r="CG968" s="70"/>
      <c r="CH968" s="70"/>
      <c r="CI968" s="70"/>
      <c r="CJ968" s="70"/>
      <c r="CK968" s="70"/>
      <c r="CL968" s="70"/>
      <c r="CM968" s="70"/>
      <c r="CN968" s="70"/>
      <c r="CO968" s="70"/>
      <c r="CP968" s="70"/>
      <c r="CQ968" s="70"/>
      <c r="CR968" s="70"/>
      <c r="CS968" s="70"/>
      <c r="CT968" s="70"/>
      <c r="CU968" s="70"/>
      <c r="CV968" s="70"/>
      <c r="CW968" s="70"/>
      <c r="CX968" s="70"/>
      <c r="CY968" s="70"/>
      <c r="CZ968" s="70"/>
      <c r="DA968" s="70"/>
      <c r="DB968" s="70"/>
      <c r="DC968" s="70"/>
      <c r="DD968" s="70"/>
      <c r="DE968" s="70"/>
      <c r="DF968" s="70"/>
      <c r="DG968" s="70"/>
      <c r="DH968" s="70"/>
      <c r="DI968" s="70"/>
      <c r="DJ968" s="70"/>
      <c r="DK968" s="70"/>
      <c r="DL968" s="70"/>
      <c r="DM968" s="70"/>
      <c r="DN968" s="70"/>
      <c r="DO968" s="70"/>
      <c r="DP968" s="70"/>
      <c r="DQ968" s="70"/>
      <c r="DR968" s="70"/>
      <c r="DS968" s="70"/>
      <c r="DT968" s="70"/>
      <c r="DU968" s="70"/>
      <c r="DV968" s="70"/>
      <c r="DW968" s="70"/>
      <c r="DX968" s="70"/>
      <c r="DY968" s="70"/>
      <c r="DZ968" s="70"/>
      <c r="EA968" s="70"/>
      <c r="EB968" s="70"/>
      <c r="EC968" s="70"/>
      <c r="ED968" s="70"/>
      <c r="EE968" s="95" t="s">
        <v>450</v>
      </c>
      <c r="EF968" s="95"/>
      <c r="EG968" s="95"/>
      <c r="EH968" s="70"/>
      <c r="EI968" s="216"/>
      <c r="EJ968" s="70"/>
      <c r="EK968" s="70"/>
      <c r="EL968" s="70"/>
      <c r="EM968" s="70"/>
      <c r="EN968" s="70"/>
      <c r="EO968" s="70"/>
      <c r="EP968" s="70"/>
      <c r="EQ968" s="70"/>
      <c r="ER968" s="70"/>
      <c r="ES968" s="70"/>
      <c r="ET968" s="70"/>
      <c r="EU968" s="70"/>
      <c r="EV968" s="70"/>
      <c r="EW968" s="70"/>
      <c r="EX968" s="70"/>
      <c r="EY968" s="70"/>
      <c r="EZ968" s="70"/>
      <c r="FA968" s="70"/>
      <c r="FB968" s="70"/>
      <c r="FC968" s="70"/>
      <c r="FD968" s="70"/>
      <c r="FE968" s="70"/>
      <c r="FF968" s="70"/>
      <c r="FG968" s="70"/>
      <c r="FH968" s="70"/>
      <c r="FI968" s="70"/>
      <c r="FJ968" s="70"/>
      <c r="FK968" s="70"/>
      <c r="FL968" s="70"/>
      <c r="FM968" s="70"/>
      <c r="FN968" s="70"/>
      <c r="FO968" s="70"/>
      <c r="FP968" s="70"/>
      <c r="FQ968" s="70"/>
      <c r="FR968" s="70"/>
      <c r="FS968" s="70"/>
      <c r="FT968" s="70"/>
      <c r="FU968" s="70"/>
      <c r="FV968" s="70"/>
      <c r="FW968" s="70"/>
      <c r="FX968" s="70"/>
      <c r="FY968" s="70"/>
      <c r="FZ968" s="70"/>
      <c r="GA968" s="70"/>
      <c r="GB968" s="70"/>
      <c r="GC968" s="70"/>
      <c r="GD968" s="70"/>
      <c r="GE968" s="70"/>
      <c r="GF968" s="70"/>
      <c r="GG968" s="70"/>
      <c r="GH968" s="70"/>
      <c r="GI968" s="70"/>
      <c r="GJ968" s="70"/>
      <c r="GK968" s="70"/>
      <c r="GL968" s="70"/>
      <c r="GM968" s="70"/>
      <c r="GN968" s="70"/>
      <c r="GO968" s="70"/>
      <c r="GP968" s="70"/>
      <c r="GQ968" s="70"/>
      <c r="GR968" s="70"/>
      <c r="GS968" s="70"/>
      <c r="GT968" s="70"/>
      <c r="GU968" s="70"/>
      <c r="GV968" s="70"/>
      <c r="GW968" s="70"/>
      <c r="GX968" s="70"/>
      <c r="GY968" s="70"/>
      <c r="GZ968" s="70"/>
      <c r="HA968" s="70"/>
      <c r="HB968" s="70"/>
      <c r="HC968" s="70"/>
      <c r="HD968" s="70"/>
      <c r="HE968" s="70"/>
      <c r="HF968" s="70"/>
      <c r="HG968" s="70"/>
      <c r="HH968" s="70"/>
      <c r="HI968" s="70"/>
      <c r="HJ968" s="70"/>
      <c r="HK968" s="70"/>
      <c r="HL968" s="70"/>
      <c r="HM968" s="70"/>
      <c r="HN968" s="70"/>
      <c r="HO968" s="70"/>
      <c r="HP968" s="70"/>
      <c r="HQ968" s="70"/>
      <c r="HR968" s="70"/>
      <c r="HS968" s="70"/>
      <c r="HT968" s="70"/>
      <c r="HU968" s="70"/>
      <c r="HV968" s="70"/>
      <c r="HW968" s="70"/>
      <c r="HX968" s="70"/>
      <c r="HY968" s="70"/>
      <c r="HZ968" s="70"/>
      <c r="IA968" s="70"/>
      <c r="IB968" s="70"/>
      <c r="IC968" s="70"/>
      <c r="ID968" s="70"/>
      <c r="IE968" s="70"/>
      <c r="IF968" s="70"/>
      <c r="IG968" s="70"/>
      <c r="IH968" s="70"/>
      <c r="II968" s="70"/>
      <c r="IJ968" s="70"/>
      <c r="IK968" s="70"/>
      <c r="IL968" s="70"/>
      <c r="IM968" s="70"/>
      <c r="IN968" s="70"/>
      <c r="IO968" s="70"/>
      <c r="IP968" s="70"/>
      <c r="IQ968" s="70"/>
    </row>
    <row r="969" spans="18:251" ht="16.5" hidden="1" customHeight="1">
      <c r="R969" s="95" t="s">
        <v>450</v>
      </c>
      <c r="S969" s="95"/>
      <c r="T969" s="95"/>
      <c r="U969" s="70"/>
      <c r="V969" s="214"/>
      <c r="W969" s="70"/>
      <c r="X969" s="70"/>
      <c r="Y969" s="70"/>
      <c r="Z969" s="70"/>
      <c r="AA969" s="70"/>
      <c r="AB969" s="70"/>
      <c r="AC969" s="70"/>
      <c r="AD969" s="70"/>
      <c r="AE969" s="70"/>
      <c r="AF969" s="70"/>
      <c r="AG969" s="70"/>
      <c r="AH969" s="70"/>
      <c r="AI969" s="70"/>
      <c r="AJ969" s="70"/>
      <c r="AK969" s="70"/>
      <c r="AL969" s="70"/>
      <c r="AM969" s="70"/>
      <c r="AN969" s="70"/>
      <c r="AO969" s="70"/>
      <c r="AP969" s="70"/>
      <c r="AQ969" s="70"/>
      <c r="AR969" s="70"/>
      <c r="AS969" s="70"/>
      <c r="AT969" s="70"/>
      <c r="AU969" s="70"/>
      <c r="AV969" s="70"/>
      <c r="AW969" s="70"/>
      <c r="AX969" s="70"/>
      <c r="AY969" s="70"/>
      <c r="AZ969" s="70"/>
      <c r="BA969" s="70"/>
      <c r="BB969" s="70"/>
      <c r="BC969" s="70"/>
      <c r="BD969" s="70"/>
      <c r="BE969" s="70"/>
      <c r="BF969" s="70"/>
      <c r="BG969" s="70"/>
      <c r="BH969" s="70"/>
      <c r="BI969" s="70"/>
      <c r="BJ969" s="70"/>
      <c r="BK969" s="70"/>
      <c r="BL969" s="70"/>
      <c r="BM969" s="70"/>
      <c r="BN969" s="70"/>
      <c r="BO969" s="70"/>
      <c r="BP969" s="70"/>
      <c r="BQ969" s="70"/>
      <c r="BR969" s="70"/>
      <c r="BS969" s="70"/>
      <c r="BT969" s="70"/>
      <c r="BU969" s="70"/>
      <c r="BV969" s="70"/>
      <c r="BW969" s="70"/>
      <c r="BX969" s="70"/>
      <c r="BY969" s="70"/>
      <c r="BZ969" s="70"/>
      <c r="CA969" s="70"/>
      <c r="CB969" s="70"/>
      <c r="CC969" s="70"/>
      <c r="CD969" s="70"/>
      <c r="CE969" s="70"/>
      <c r="CF969" s="70"/>
      <c r="CG969" s="70"/>
      <c r="CH969" s="70"/>
      <c r="CI969" s="70"/>
      <c r="CJ969" s="70"/>
      <c r="CK969" s="70"/>
      <c r="CL969" s="70"/>
      <c r="CM969" s="70"/>
      <c r="CN969" s="70"/>
      <c r="CO969" s="70"/>
      <c r="CP969" s="70"/>
      <c r="CQ969" s="70"/>
      <c r="CR969" s="70"/>
      <c r="CS969" s="70"/>
      <c r="CT969" s="70"/>
      <c r="CU969" s="70"/>
      <c r="CV969" s="70"/>
      <c r="CW969" s="70"/>
      <c r="CX969" s="70"/>
      <c r="CY969" s="70"/>
      <c r="CZ969" s="70"/>
      <c r="DA969" s="70"/>
      <c r="DB969" s="70"/>
      <c r="DC969" s="70"/>
      <c r="DD969" s="70"/>
      <c r="DE969" s="70"/>
      <c r="DF969" s="70"/>
      <c r="DG969" s="70"/>
      <c r="DH969" s="70"/>
      <c r="DI969" s="70"/>
      <c r="DJ969" s="70"/>
      <c r="DK969" s="70"/>
      <c r="DL969" s="70"/>
      <c r="DM969" s="70"/>
      <c r="DN969" s="70"/>
      <c r="DO969" s="70"/>
      <c r="DP969" s="70"/>
      <c r="DQ969" s="70"/>
      <c r="DR969" s="70"/>
      <c r="DS969" s="70"/>
      <c r="DT969" s="70"/>
      <c r="DU969" s="70"/>
      <c r="DV969" s="70"/>
      <c r="DW969" s="70"/>
      <c r="DX969" s="70"/>
      <c r="DY969" s="70"/>
      <c r="DZ969" s="70"/>
      <c r="EA969" s="70"/>
      <c r="EB969" s="70"/>
      <c r="EC969" s="70"/>
      <c r="ED969" s="70"/>
      <c r="EE969" s="95" t="s">
        <v>450</v>
      </c>
      <c r="EF969" s="95"/>
      <c r="EG969" s="95"/>
      <c r="EH969" s="70"/>
      <c r="EI969" s="216"/>
      <c r="EJ969" s="70"/>
      <c r="EK969" s="70"/>
      <c r="EL969" s="70"/>
      <c r="EM969" s="70"/>
      <c r="EN969" s="70"/>
      <c r="EO969" s="70"/>
      <c r="EP969" s="70"/>
      <c r="EQ969" s="70"/>
      <c r="ER969" s="70"/>
      <c r="ES969" s="70"/>
      <c r="ET969" s="70"/>
      <c r="EU969" s="70"/>
      <c r="EV969" s="70"/>
      <c r="EW969" s="70"/>
      <c r="EX969" s="70"/>
      <c r="EY969" s="70"/>
      <c r="EZ969" s="70"/>
      <c r="FA969" s="70"/>
      <c r="FB969" s="70"/>
      <c r="FC969" s="70"/>
      <c r="FD969" s="70"/>
      <c r="FE969" s="70"/>
      <c r="FF969" s="70"/>
      <c r="FG969" s="70"/>
      <c r="FH969" s="70"/>
      <c r="FI969" s="70"/>
      <c r="FJ969" s="70"/>
      <c r="FK969" s="70"/>
      <c r="FL969" s="70"/>
      <c r="FM969" s="70"/>
      <c r="FN969" s="70"/>
      <c r="FO969" s="70"/>
      <c r="FP969" s="70"/>
      <c r="FQ969" s="70"/>
      <c r="FR969" s="70"/>
      <c r="FS969" s="70"/>
      <c r="FT969" s="70"/>
      <c r="FU969" s="70"/>
      <c r="FV969" s="70"/>
      <c r="FW969" s="70"/>
      <c r="FX969" s="70"/>
      <c r="FY969" s="70"/>
      <c r="FZ969" s="70"/>
      <c r="GA969" s="70"/>
      <c r="GB969" s="70"/>
      <c r="GC969" s="70"/>
      <c r="GD969" s="70"/>
      <c r="GE969" s="70"/>
      <c r="GF969" s="70"/>
      <c r="GG969" s="70"/>
      <c r="GH969" s="70"/>
      <c r="GI969" s="70"/>
      <c r="GJ969" s="70"/>
      <c r="GK969" s="70"/>
      <c r="GL969" s="70"/>
      <c r="GM969" s="70"/>
      <c r="GN969" s="70"/>
      <c r="GO969" s="70"/>
      <c r="GP969" s="70"/>
      <c r="GQ969" s="70"/>
      <c r="GR969" s="70"/>
      <c r="GS969" s="70"/>
      <c r="GT969" s="70"/>
      <c r="GU969" s="70"/>
      <c r="GV969" s="70"/>
      <c r="GW969" s="70"/>
      <c r="GX969" s="70"/>
      <c r="GY969" s="70"/>
      <c r="GZ969" s="70"/>
      <c r="HA969" s="70"/>
      <c r="HB969" s="70"/>
      <c r="HC969" s="70"/>
      <c r="HD969" s="70"/>
      <c r="HE969" s="70"/>
      <c r="HF969" s="70"/>
      <c r="HG969" s="70"/>
      <c r="HH969" s="70"/>
      <c r="HI969" s="70"/>
      <c r="HJ969" s="70"/>
      <c r="HK969" s="70"/>
      <c r="HL969" s="70"/>
      <c r="HM969" s="70"/>
      <c r="HN969" s="70"/>
      <c r="HO969" s="70"/>
      <c r="HP969" s="70"/>
      <c r="HQ969" s="70"/>
      <c r="HR969" s="70"/>
      <c r="HS969" s="70"/>
      <c r="HT969" s="70"/>
      <c r="HU969" s="70"/>
      <c r="HV969" s="70"/>
      <c r="HW969" s="70"/>
      <c r="HX969" s="70"/>
      <c r="HY969" s="70"/>
      <c r="HZ969" s="70"/>
      <c r="IA969" s="70"/>
      <c r="IB969" s="70"/>
      <c r="IC969" s="70"/>
      <c r="ID969" s="70"/>
      <c r="IE969" s="70"/>
      <c r="IF969" s="70"/>
      <c r="IG969" s="70"/>
      <c r="IH969" s="70"/>
      <c r="II969" s="70"/>
      <c r="IJ969" s="70"/>
      <c r="IK969" s="70"/>
      <c r="IL969" s="70"/>
      <c r="IM969" s="70"/>
      <c r="IN969" s="70"/>
      <c r="IO969" s="70"/>
      <c r="IP969" s="70"/>
      <c r="IQ969" s="70"/>
    </row>
    <row r="970" spans="18:251" ht="16.5" hidden="1" customHeight="1">
      <c r="R970" s="95" t="s">
        <v>450</v>
      </c>
      <c r="S970" s="95"/>
      <c r="T970" s="95"/>
      <c r="U970" s="70"/>
      <c r="V970" s="214"/>
      <c r="W970" s="70"/>
      <c r="X970" s="70"/>
      <c r="Y970" s="70"/>
      <c r="Z970" s="70"/>
      <c r="AA970" s="70"/>
      <c r="AB970" s="70"/>
      <c r="AC970" s="70"/>
      <c r="AD970" s="70"/>
      <c r="AE970" s="70"/>
      <c r="AF970" s="70"/>
      <c r="AG970" s="70"/>
      <c r="AH970" s="70"/>
      <c r="AI970" s="70"/>
      <c r="AJ970" s="70"/>
      <c r="AK970" s="70"/>
      <c r="AL970" s="70"/>
      <c r="AM970" s="70"/>
      <c r="AN970" s="70"/>
      <c r="AO970" s="70"/>
      <c r="AP970" s="70"/>
      <c r="AQ970" s="70"/>
      <c r="AR970" s="70"/>
      <c r="AS970" s="70"/>
      <c r="AT970" s="70"/>
      <c r="AU970" s="70"/>
      <c r="AV970" s="70"/>
      <c r="AW970" s="70"/>
      <c r="AX970" s="70"/>
      <c r="AY970" s="70"/>
      <c r="AZ970" s="70"/>
      <c r="BA970" s="70"/>
      <c r="BB970" s="70"/>
      <c r="BC970" s="70"/>
      <c r="BD970" s="70"/>
      <c r="BE970" s="70"/>
      <c r="BF970" s="70"/>
      <c r="BG970" s="70"/>
      <c r="BH970" s="70"/>
      <c r="BI970" s="70"/>
      <c r="BJ970" s="70"/>
      <c r="BK970" s="70"/>
      <c r="BL970" s="70"/>
      <c r="BM970" s="70"/>
      <c r="BN970" s="70"/>
      <c r="BO970" s="70"/>
      <c r="BP970" s="70"/>
      <c r="BQ970" s="70"/>
      <c r="BR970" s="70"/>
      <c r="BS970" s="70"/>
      <c r="BT970" s="70"/>
      <c r="BU970" s="70"/>
      <c r="BV970" s="70"/>
      <c r="BW970" s="70"/>
      <c r="BX970" s="70"/>
      <c r="BY970" s="70"/>
      <c r="BZ970" s="70"/>
      <c r="CA970" s="70"/>
      <c r="CB970" s="70"/>
      <c r="CC970" s="70"/>
      <c r="CD970" s="70"/>
      <c r="CE970" s="70"/>
      <c r="CF970" s="70"/>
      <c r="CG970" s="70"/>
      <c r="CH970" s="70"/>
      <c r="CI970" s="70"/>
      <c r="CJ970" s="70"/>
      <c r="CK970" s="70"/>
      <c r="CL970" s="70"/>
      <c r="CM970" s="70"/>
      <c r="CN970" s="70"/>
      <c r="CO970" s="70"/>
      <c r="CP970" s="70"/>
      <c r="CQ970" s="70"/>
      <c r="CR970" s="70"/>
      <c r="CS970" s="70"/>
      <c r="CT970" s="70"/>
      <c r="CU970" s="70"/>
      <c r="CV970" s="70"/>
      <c r="CW970" s="70"/>
      <c r="CX970" s="70"/>
      <c r="CY970" s="70"/>
      <c r="CZ970" s="70"/>
      <c r="DA970" s="70"/>
      <c r="DB970" s="70"/>
      <c r="DC970" s="70"/>
      <c r="DD970" s="70"/>
      <c r="DE970" s="70"/>
      <c r="DF970" s="70"/>
      <c r="DG970" s="70"/>
      <c r="DH970" s="70"/>
      <c r="DI970" s="70"/>
      <c r="DJ970" s="70"/>
      <c r="DK970" s="70"/>
      <c r="DL970" s="70"/>
      <c r="DM970" s="70"/>
      <c r="DN970" s="70"/>
      <c r="DO970" s="70"/>
      <c r="DP970" s="70"/>
      <c r="DQ970" s="70"/>
      <c r="DR970" s="70"/>
      <c r="DS970" s="70"/>
      <c r="DT970" s="70"/>
      <c r="DU970" s="70"/>
      <c r="DV970" s="70"/>
      <c r="DW970" s="70"/>
      <c r="DX970" s="70"/>
      <c r="DY970" s="70"/>
      <c r="DZ970" s="70"/>
      <c r="EA970" s="70"/>
      <c r="EB970" s="70"/>
      <c r="EC970" s="70"/>
      <c r="ED970" s="70"/>
      <c r="EE970" s="95" t="s">
        <v>450</v>
      </c>
      <c r="EF970" s="95"/>
      <c r="EG970" s="95"/>
      <c r="EH970" s="70"/>
      <c r="EI970" s="216"/>
      <c r="EJ970" s="70"/>
      <c r="EK970" s="70"/>
      <c r="EL970" s="70"/>
      <c r="EM970" s="70"/>
      <c r="EN970" s="70"/>
      <c r="EO970" s="70"/>
      <c r="EP970" s="70"/>
      <c r="EQ970" s="70"/>
      <c r="ER970" s="70"/>
      <c r="ES970" s="70"/>
      <c r="ET970" s="70"/>
      <c r="EU970" s="70"/>
      <c r="EV970" s="70"/>
      <c r="EW970" s="70"/>
      <c r="EX970" s="70"/>
      <c r="EY970" s="70"/>
      <c r="EZ970" s="70"/>
      <c r="FA970" s="70"/>
      <c r="FB970" s="70"/>
      <c r="FC970" s="70"/>
      <c r="FD970" s="70"/>
      <c r="FE970" s="70"/>
      <c r="FF970" s="70"/>
      <c r="FG970" s="70"/>
      <c r="FH970" s="70"/>
      <c r="FI970" s="70"/>
      <c r="FJ970" s="70"/>
      <c r="FK970" s="70"/>
      <c r="FL970" s="70"/>
      <c r="FM970" s="70"/>
      <c r="FN970" s="70"/>
      <c r="FO970" s="70"/>
      <c r="FP970" s="70"/>
      <c r="FQ970" s="70"/>
      <c r="FR970" s="70"/>
      <c r="FS970" s="70"/>
      <c r="FT970" s="70"/>
      <c r="FU970" s="70"/>
      <c r="FV970" s="70"/>
      <c r="FW970" s="70"/>
      <c r="FX970" s="70"/>
      <c r="FY970" s="70"/>
      <c r="FZ970" s="70"/>
      <c r="GA970" s="70"/>
      <c r="GB970" s="70"/>
      <c r="GC970" s="70"/>
      <c r="GD970" s="70"/>
      <c r="GE970" s="70"/>
      <c r="GF970" s="70"/>
      <c r="GG970" s="70"/>
      <c r="GH970" s="70"/>
      <c r="GI970" s="70"/>
      <c r="GJ970" s="70"/>
      <c r="GK970" s="70"/>
      <c r="GL970" s="70"/>
      <c r="GM970" s="70"/>
      <c r="GN970" s="70"/>
      <c r="GO970" s="70"/>
      <c r="GP970" s="70"/>
      <c r="GQ970" s="70"/>
      <c r="GR970" s="70"/>
      <c r="GS970" s="70"/>
      <c r="GT970" s="70"/>
      <c r="GU970" s="70"/>
      <c r="GV970" s="70"/>
      <c r="GW970" s="70"/>
      <c r="GX970" s="70"/>
      <c r="GY970" s="70"/>
      <c r="GZ970" s="70"/>
      <c r="HA970" s="70"/>
      <c r="HB970" s="70"/>
      <c r="HC970" s="70"/>
      <c r="HD970" s="70"/>
      <c r="HE970" s="70"/>
      <c r="HF970" s="70"/>
      <c r="HG970" s="70"/>
      <c r="HH970" s="70"/>
      <c r="HI970" s="70"/>
      <c r="HJ970" s="70"/>
      <c r="HK970" s="70"/>
      <c r="HL970" s="70"/>
      <c r="HM970" s="70"/>
      <c r="HN970" s="70"/>
      <c r="HO970" s="70"/>
      <c r="HP970" s="70"/>
      <c r="HQ970" s="70"/>
      <c r="HR970" s="70"/>
      <c r="HS970" s="70"/>
      <c r="HT970" s="70"/>
      <c r="HU970" s="70"/>
      <c r="HV970" s="70"/>
      <c r="HW970" s="70"/>
      <c r="HX970" s="70"/>
      <c r="HY970" s="70"/>
      <c r="HZ970" s="70"/>
      <c r="IA970" s="70"/>
      <c r="IB970" s="70"/>
      <c r="IC970" s="70"/>
      <c r="ID970" s="70"/>
      <c r="IE970" s="70"/>
      <c r="IF970" s="70"/>
      <c r="IG970" s="70"/>
      <c r="IH970" s="70"/>
      <c r="II970" s="70"/>
      <c r="IJ970" s="70"/>
      <c r="IK970" s="70"/>
      <c r="IL970" s="70"/>
      <c r="IM970" s="70"/>
      <c r="IN970" s="70"/>
      <c r="IO970" s="70"/>
      <c r="IP970" s="70"/>
      <c r="IQ970" s="70"/>
    </row>
    <row r="971" spans="18:251" ht="16.5" hidden="1" customHeight="1">
      <c r="R971" s="95" t="s">
        <v>450</v>
      </c>
      <c r="S971" s="95"/>
      <c r="T971" s="95"/>
      <c r="U971" s="70"/>
      <c r="V971" s="214"/>
      <c r="W971" s="70"/>
      <c r="X971" s="70"/>
      <c r="Y971" s="70"/>
      <c r="Z971" s="70"/>
      <c r="AA971" s="70"/>
      <c r="AB971" s="70"/>
      <c r="AC971" s="70"/>
      <c r="AD971" s="70"/>
      <c r="AE971" s="70"/>
      <c r="AF971" s="70"/>
      <c r="AG971" s="70"/>
      <c r="AH971" s="70"/>
      <c r="AI971" s="70"/>
      <c r="AJ971" s="70"/>
      <c r="AK971" s="70"/>
      <c r="AL971" s="70"/>
      <c r="AM971" s="70"/>
      <c r="AN971" s="70"/>
      <c r="AO971" s="70"/>
      <c r="AP971" s="70"/>
      <c r="AQ971" s="70"/>
      <c r="AR971" s="70"/>
      <c r="AS971" s="70"/>
      <c r="AT971" s="70"/>
      <c r="AU971" s="70"/>
      <c r="AV971" s="70"/>
      <c r="AW971" s="70"/>
      <c r="AX971" s="70"/>
      <c r="AY971" s="70"/>
      <c r="AZ971" s="70"/>
      <c r="BA971" s="70"/>
      <c r="BB971" s="70"/>
      <c r="BC971" s="70"/>
      <c r="BD971" s="70"/>
      <c r="BE971" s="70"/>
      <c r="BF971" s="70"/>
      <c r="BG971" s="70"/>
      <c r="BH971" s="70"/>
      <c r="BI971" s="70"/>
      <c r="BJ971" s="70"/>
      <c r="BK971" s="70"/>
      <c r="BL971" s="70"/>
      <c r="BM971" s="70"/>
      <c r="BN971" s="70"/>
      <c r="BO971" s="70"/>
      <c r="BP971" s="70"/>
      <c r="BQ971" s="70"/>
      <c r="BR971" s="70"/>
      <c r="BS971" s="70"/>
      <c r="BT971" s="70"/>
      <c r="BU971" s="70"/>
      <c r="BV971" s="70"/>
      <c r="BW971" s="70"/>
      <c r="BX971" s="70"/>
      <c r="BY971" s="70"/>
      <c r="BZ971" s="70"/>
      <c r="CA971" s="70"/>
      <c r="CB971" s="70"/>
      <c r="CC971" s="70"/>
      <c r="CD971" s="70"/>
      <c r="CE971" s="70"/>
      <c r="CF971" s="70"/>
      <c r="CG971" s="70"/>
      <c r="CH971" s="70"/>
      <c r="CI971" s="70"/>
      <c r="CJ971" s="70"/>
      <c r="CK971" s="70"/>
      <c r="CL971" s="70"/>
      <c r="CM971" s="70"/>
      <c r="CN971" s="70"/>
      <c r="CO971" s="70"/>
      <c r="CP971" s="70"/>
      <c r="CQ971" s="70"/>
      <c r="CR971" s="70"/>
      <c r="CS971" s="70"/>
      <c r="CT971" s="70"/>
      <c r="CU971" s="70"/>
      <c r="CV971" s="70"/>
      <c r="CW971" s="70"/>
      <c r="CX971" s="70"/>
      <c r="CY971" s="70"/>
      <c r="CZ971" s="70"/>
      <c r="DA971" s="70"/>
      <c r="DB971" s="70"/>
      <c r="DC971" s="70"/>
      <c r="DD971" s="70"/>
      <c r="DE971" s="70"/>
      <c r="DF971" s="70"/>
      <c r="DG971" s="70"/>
      <c r="DH971" s="70"/>
      <c r="DI971" s="70"/>
      <c r="DJ971" s="70"/>
      <c r="DK971" s="70"/>
      <c r="DL971" s="70"/>
      <c r="DM971" s="70"/>
      <c r="DN971" s="70"/>
      <c r="DO971" s="70"/>
      <c r="DP971" s="70"/>
      <c r="DQ971" s="70"/>
      <c r="DR971" s="70"/>
      <c r="DS971" s="70"/>
      <c r="DT971" s="70"/>
      <c r="DU971" s="70"/>
      <c r="DV971" s="70"/>
      <c r="DW971" s="70"/>
      <c r="DX971" s="70"/>
      <c r="DY971" s="70"/>
      <c r="DZ971" s="70"/>
      <c r="EA971" s="70"/>
      <c r="EB971" s="70"/>
      <c r="EC971" s="70"/>
      <c r="ED971" s="70"/>
      <c r="EE971" s="95" t="s">
        <v>450</v>
      </c>
      <c r="EF971" s="95"/>
      <c r="EG971" s="95"/>
      <c r="EH971" s="70"/>
      <c r="EI971" s="216"/>
      <c r="EJ971" s="70"/>
      <c r="EK971" s="70"/>
      <c r="EL971" s="70"/>
      <c r="EM971" s="70"/>
      <c r="EN971" s="70"/>
      <c r="EO971" s="70"/>
      <c r="EP971" s="70"/>
      <c r="EQ971" s="70"/>
      <c r="ER971" s="70"/>
      <c r="ES971" s="70"/>
      <c r="ET971" s="70"/>
      <c r="EU971" s="70"/>
      <c r="EV971" s="70"/>
      <c r="EW971" s="70"/>
      <c r="EX971" s="70"/>
      <c r="EY971" s="70"/>
      <c r="EZ971" s="70"/>
      <c r="FA971" s="70"/>
      <c r="FB971" s="70"/>
      <c r="FC971" s="70"/>
      <c r="FD971" s="70"/>
      <c r="FE971" s="70"/>
      <c r="FF971" s="70"/>
      <c r="FG971" s="70"/>
      <c r="FH971" s="70"/>
      <c r="FI971" s="70"/>
      <c r="FJ971" s="70"/>
      <c r="FK971" s="70"/>
      <c r="FL971" s="70"/>
      <c r="FM971" s="70"/>
      <c r="FN971" s="70"/>
      <c r="FO971" s="70"/>
      <c r="FP971" s="70"/>
      <c r="FQ971" s="70"/>
      <c r="FR971" s="70"/>
      <c r="FS971" s="70"/>
      <c r="FT971" s="70"/>
      <c r="FU971" s="70"/>
      <c r="FV971" s="70"/>
      <c r="FW971" s="70"/>
      <c r="FX971" s="70"/>
      <c r="FY971" s="70"/>
      <c r="FZ971" s="70"/>
      <c r="GA971" s="70"/>
      <c r="GB971" s="70"/>
      <c r="GC971" s="70"/>
      <c r="GD971" s="70"/>
      <c r="GE971" s="70"/>
      <c r="GF971" s="70"/>
      <c r="GG971" s="70"/>
      <c r="GH971" s="70"/>
      <c r="GI971" s="70"/>
      <c r="GJ971" s="70"/>
      <c r="GK971" s="70"/>
      <c r="GL971" s="70"/>
      <c r="GM971" s="70"/>
      <c r="GN971" s="70"/>
      <c r="GO971" s="70"/>
      <c r="GP971" s="70"/>
      <c r="GQ971" s="70"/>
      <c r="GR971" s="70"/>
      <c r="GS971" s="70"/>
      <c r="GT971" s="70"/>
      <c r="GU971" s="70"/>
      <c r="GV971" s="70"/>
      <c r="GW971" s="70"/>
      <c r="GX971" s="70"/>
      <c r="GY971" s="70"/>
      <c r="GZ971" s="70"/>
      <c r="HA971" s="70"/>
      <c r="HB971" s="70"/>
      <c r="HC971" s="70"/>
      <c r="HD971" s="70"/>
      <c r="HE971" s="70"/>
      <c r="HF971" s="70"/>
      <c r="HG971" s="70"/>
      <c r="HH971" s="70"/>
      <c r="HI971" s="70"/>
      <c r="HJ971" s="70"/>
      <c r="HK971" s="70"/>
      <c r="HL971" s="70"/>
      <c r="HM971" s="70"/>
      <c r="HN971" s="70"/>
      <c r="HO971" s="70"/>
      <c r="HP971" s="70"/>
      <c r="HQ971" s="70"/>
      <c r="HR971" s="70"/>
      <c r="HS971" s="70"/>
      <c r="HT971" s="70"/>
      <c r="HU971" s="70"/>
      <c r="HV971" s="70"/>
      <c r="HW971" s="70"/>
      <c r="HX971" s="70"/>
      <c r="HY971" s="70"/>
      <c r="HZ971" s="70"/>
      <c r="IA971" s="70"/>
      <c r="IB971" s="70"/>
      <c r="IC971" s="70"/>
      <c r="ID971" s="70"/>
      <c r="IE971" s="70"/>
      <c r="IF971" s="70"/>
      <c r="IG971" s="70"/>
      <c r="IH971" s="70"/>
      <c r="II971" s="70"/>
      <c r="IJ971" s="70"/>
      <c r="IK971" s="70"/>
      <c r="IL971" s="70"/>
      <c r="IM971" s="70"/>
      <c r="IN971" s="70"/>
      <c r="IO971" s="70"/>
      <c r="IP971" s="70"/>
      <c r="IQ971" s="70"/>
    </row>
    <row r="972" spans="18:251" ht="16.5" hidden="1" customHeight="1">
      <c r="R972" s="95" t="s">
        <v>450</v>
      </c>
      <c r="S972" s="95"/>
      <c r="T972" s="95"/>
      <c r="U972" s="70"/>
      <c r="V972" s="214"/>
      <c r="W972" s="70"/>
      <c r="X972" s="70"/>
      <c r="Y972" s="70"/>
      <c r="Z972" s="70"/>
      <c r="AA972" s="70"/>
      <c r="AB972" s="70"/>
      <c r="AC972" s="70"/>
      <c r="AD972" s="70"/>
      <c r="AE972" s="70"/>
      <c r="AF972" s="70"/>
      <c r="AG972" s="70"/>
      <c r="AH972" s="70"/>
      <c r="AI972" s="70"/>
      <c r="AJ972" s="70"/>
      <c r="AK972" s="70"/>
      <c r="AL972" s="70"/>
      <c r="AM972" s="70"/>
      <c r="AN972" s="70"/>
      <c r="AO972" s="70"/>
      <c r="AP972" s="70"/>
      <c r="AQ972" s="70"/>
      <c r="AR972" s="70"/>
      <c r="AS972" s="70"/>
      <c r="AT972" s="70"/>
      <c r="AU972" s="70"/>
      <c r="AV972" s="70"/>
      <c r="AW972" s="70"/>
      <c r="AX972" s="70"/>
      <c r="AY972" s="70"/>
      <c r="AZ972" s="70"/>
      <c r="BA972" s="70"/>
      <c r="BB972" s="70"/>
      <c r="BC972" s="70"/>
      <c r="BD972" s="70"/>
      <c r="BE972" s="70"/>
      <c r="BF972" s="70"/>
      <c r="BG972" s="70"/>
      <c r="BH972" s="70"/>
      <c r="BI972" s="70"/>
      <c r="BJ972" s="70"/>
      <c r="BK972" s="70"/>
      <c r="BL972" s="70"/>
      <c r="BM972" s="70"/>
      <c r="BN972" s="70"/>
      <c r="BO972" s="70"/>
      <c r="BP972" s="70"/>
      <c r="BQ972" s="70"/>
      <c r="BR972" s="70"/>
      <c r="BS972" s="70"/>
      <c r="BT972" s="70"/>
      <c r="BU972" s="70"/>
      <c r="BV972" s="70"/>
      <c r="BW972" s="70"/>
      <c r="BX972" s="70"/>
      <c r="BY972" s="70"/>
      <c r="BZ972" s="70"/>
      <c r="CA972" s="70"/>
      <c r="CB972" s="70"/>
      <c r="CC972" s="70"/>
      <c r="CD972" s="70"/>
      <c r="CE972" s="70"/>
      <c r="CF972" s="70"/>
      <c r="CG972" s="70"/>
      <c r="CH972" s="70"/>
      <c r="CI972" s="70"/>
      <c r="CJ972" s="70"/>
      <c r="CK972" s="70"/>
      <c r="CL972" s="70"/>
      <c r="CM972" s="70"/>
      <c r="CN972" s="70"/>
      <c r="CO972" s="70"/>
      <c r="CP972" s="70"/>
      <c r="CQ972" s="70"/>
      <c r="CR972" s="70"/>
      <c r="CS972" s="70"/>
      <c r="CT972" s="70"/>
      <c r="CU972" s="70"/>
      <c r="CV972" s="70"/>
      <c r="CW972" s="70"/>
      <c r="CX972" s="70"/>
      <c r="CY972" s="70"/>
      <c r="CZ972" s="70"/>
      <c r="DA972" s="70"/>
      <c r="DB972" s="70"/>
      <c r="DC972" s="70"/>
      <c r="DD972" s="70"/>
      <c r="DE972" s="70"/>
      <c r="DF972" s="70"/>
      <c r="DG972" s="70"/>
      <c r="DH972" s="70"/>
      <c r="DI972" s="70"/>
      <c r="DJ972" s="70"/>
      <c r="DK972" s="70"/>
      <c r="DL972" s="70"/>
      <c r="DM972" s="70"/>
      <c r="DN972" s="70"/>
      <c r="DO972" s="70"/>
      <c r="DP972" s="70"/>
      <c r="DQ972" s="70"/>
      <c r="DR972" s="70"/>
      <c r="DS972" s="70"/>
      <c r="DT972" s="70"/>
      <c r="DU972" s="70"/>
      <c r="DV972" s="70"/>
      <c r="DW972" s="70"/>
      <c r="DX972" s="70"/>
      <c r="DY972" s="70"/>
      <c r="DZ972" s="70"/>
      <c r="EA972" s="70"/>
      <c r="EB972" s="70"/>
      <c r="EC972" s="70"/>
      <c r="ED972" s="70"/>
      <c r="EE972" s="95" t="s">
        <v>450</v>
      </c>
      <c r="EF972" s="95"/>
      <c r="EG972" s="95"/>
      <c r="EH972" s="70"/>
      <c r="EI972" s="216"/>
      <c r="EJ972" s="70"/>
      <c r="EK972" s="70"/>
      <c r="EL972" s="70"/>
      <c r="EM972" s="70"/>
      <c r="EN972" s="70"/>
      <c r="EO972" s="70"/>
      <c r="EP972" s="70"/>
      <c r="EQ972" s="70"/>
      <c r="ER972" s="70"/>
      <c r="ES972" s="70"/>
      <c r="ET972" s="70"/>
      <c r="EU972" s="70"/>
      <c r="EV972" s="70"/>
      <c r="EW972" s="70"/>
      <c r="EX972" s="70"/>
      <c r="EY972" s="70"/>
      <c r="EZ972" s="70"/>
      <c r="FA972" s="70"/>
      <c r="FB972" s="70"/>
      <c r="FC972" s="70"/>
      <c r="FD972" s="70"/>
      <c r="FE972" s="70"/>
      <c r="FF972" s="70"/>
      <c r="FG972" s="70"/>
      <c r="FH972" s="70"/>
      <c r="FI972" s="70"/>
      <c r="FJ972" s="70"/>
      <c r="FK972" s="70"/>
      <c r="FL972" s="70"/>
      <c r="FM972" s="70"/>
      <c r="FN972" s="70"/>
      <c r="FO972" s="70"/>
      <c r="FP972" s="70"/>
      <c r="FQ972" s="70"/>
      <c r="FR972" s="70"/>
      <c r="FS972" s="70"/>
      <c r="FT972" s="70"/>
      <c r="FU972" s="70"/>
      <c r="FV972" s="70"/>
      <c r="FW972" s="70"/>
      <c r="FX972" s="70"/>
      <c r="FY972" s="70"/>
      <c r="FZ972" s="70"/>
      <c r="GA972" s="70"/>
      <c r="GB972" s="70"/>
      <c r="GC972" s="70"/>
      <c r="GD972" s="70"/>
      <c r="GE972" s="70"/>
      <c r="GF972" s="70"/>
      <c r="GG972" s="70"/>
      <c r="GH972" s="70"/>
      <c r="GI972" s="70"/>
      <c r="GJ972" s="70"/>
      <c r="GK972" s="70"/>
      <c r="GL972" s="70"/>
      <c r="GM972" s="70"/>
      <c r="GN972" s="70"/>
      <c r="GO972" s="70"/>
      <c r="GP972" s="70"/>
      <c r="GQ972" s="70"/>
      <c r="GR972" s="70"/>
      <c r="GS972" s="70"/>
      <c r="GT972" s="70"/>
      <c r="GU972" s="70"/>
      <c r="GV972" s="70"/>
      <c r="GW972" s="70"/>
      <c r="GX972" s="70"/>
      <c r="GY972" s="70"/>
      <c r="GZ972" s="70"/>
      <c r="HA972" s="70"/>
      <c r="HB972" s="70"/>
      <c r="HC972" s="70"/>
      <c r="HD972" s="70"/>
      <c r="HE972" s="70"/>
      <c r="HF972" s="70"/>
      <c r="HG972" s="70"/>
      <c r="HH972" s="70"/>
      <c r="HI972" s="70"/>
      <c r="HJ972" s="70"/>
      <c r="HK972" s="70"/>
      <c r="HL972" s="70"/>
      <c r="HM972" s="70"/>
      <c r="HN972" s="70"/>
      <c r="HO972" s="70"/>
      <c r="HP972" s="70"/>
      <c r="HQ972" s="70"/>
      <c r="HR972" s="70"/>
      <c r="HS972" s="70"/>
      <c r="HT972" s="70"/>
      <c r="HU972" s="70"/>
      <c r="HV972" s="70"/>
      <c r="HW972" s="70"/>
      <c r="HX972" s="70"/>
      <c r="HY972" s="70"/>
      <c r="HZ972" s="70"/>
      <c r="IA972" s="70"/>
      <c r="IB972" s="70"/>
      <c r="IC972" s="70"/>
      <c r="ID972" s="70"/>
      <c r="IE972" s="70"/>
      <c r="IF972" s="70"/>
      <c r="IG972" s="70"/>
      <c r="IH972" s="70"/>
      <c r="II972" s="70"/>
      <c r="IJ972" s="70"/>
      <c r="IK972" s="70"/>
      <c r="IL972" s="70"/>
      <c r="IM972" s="70"/>
      <c r="IN972" s="70"/>
      <c r="IO972" s="70"/>
      <c r="IP972" s="70"/>
      <c r="IQ972" s="70"/>
    </row>
    <row r="973" spans="18:251" ht="16.5" hidden="1" customHeight="1">
      <c r="R973" s="95" t="s">
        <v>450</v>
      </c>
      <c r="S973" s="95"/>
      <c r="T973" s="95"/>
      <c r="U973" s="70"/>
      <c r="V973" s="214"/>
      <c r="W973" s="70"/>
      <c r="X973" s="70"/>
      <c r="Y973" s="70"/>
      <c r="Z973" s="70"/>
      <c r="AA973" s="70"/>
      <c r="AB973" s="70"/>
      <c r="AC973" s="70"/>
      <c r="AD973" s="70"/>
      <c r="AE973" s="70"/>
      <c r="AF973" s="70"/>
      <c r="AG973" s="70"/>
      <c r="AH973" s="70"/>
      <c r="AI973" s="70"/>
      <c r="AJ973" s="70"/>
      <c r="AK973" s="70"/>
      <c r="AL973" s="70"/>
      <c r="AM973" s="70"/>
      <c r="AN973" s="70"/>
      <c r="AO973" s="70"/>
      <c r="AP973" s="70"/>
      <c r="AQ973" s="70"/>
      <c r="AR973" s="70"/>
      <c r="AS973" s="70"/>
      <c r="AT973" s="70"/>
      <c r="AU973" s="70"/>
      <c r="AV973" s="70"/>
      <c r="AW973" s="70"/>
      <c r="AX973" s="70"/>
      <c r="AY973" s="70"/>
      <c r="AZ973" s="70"/>
      <c r="BA973" s="70"/>
      <c r="BB973" s="70"/>
      <c r="BC973" s="70"/>
      <c r="BD973" s="70"/>
      <c r="BE973" s="70"/>
      <c r="BF973" s="70"/>
      <c r="BG973" s="70"/>
      <c r="BH973" s="70"/>
      <c r="BI973" s="70"/>
      <c r="BJ973" s="70"/>
      <c r="BK973" s="70"/>
      <c r="BL973" s="70"/>
      <c r="BM973" s="70"/>
      <c r="BN973" s="70"/>
      <c r="BO973" s="70"/>
      <c r="BP973" s="70"/>
      <c r="BQ973" s="70"/>
      <c r="BR973" s="70"/>
      <c r="BS973" s="70"/>
      <c r="BT973" s="70"/>
      <c r="BU973" s="70"/>
      <c r="BV973" s="70"/>
      <c r="BW973" s="70"/>
      <c r="BX973" s="70"/>
      <c r="BY973" s="70"/>
      <c r="BZ973" s="70"/>
      <c r="CA973" s="70"/>
      <c r="CB973" s="70"/>
      <c r="CC973" s="70"/>
      <c r="CD973" s="70"/>
      <c r="CE973" s="70"/>
      <c r="CF973" s="70"/>
      <c r="CG973" s="70"/>
      <c r="CH973" s="70"/>
      <c r="CI973" s="70"/>
      <c r="CJ973" s="70"/>
      <c r="CK973" s="70"/>
      <c r="CL973" s="70"/>
      <c r="CM973" s="70"/>
      <c r="CN973" s="70"/>
      <c r="CO973" s="70"/>
      <c r="CP973" s="70"/>
      <c r="CQ973" s="70"/>
      <c r="CR973" s="70"/>
      <c r="CS973" s="70"/>
      <c r="CT973" s="70"/>
      <c r="CU973" s="70"/>
      <c r="CV973" s="70"/>
      <c r="CW973" s="70"/>
      <c r="CX973" s="70"/>
      <c r="CY973" s="70"/>
      <c r="CZ973" s="70"/>
      <c r="DA973" s="70"/>
      <c r="DB973" s="70"/>
      <c r="DC973" s="70"/>
      <c r="DD973" s="70"/>
      <c r="DE973" s="70"/>
      <c r="DF973" s="70"/>
      <c r="DG973" s="70"/>
      <c r="DH973" s="70"/>
      <c r="DI973" s="70"/>
      <c r="DJ973" s="70"/>
      <c r="DK973" s="70"/>
      <c r="DL973" s="70"/>
      <c r="DM973" s="70"/>
      <c r="DN973" s="70"/>
      <c r="DO973" s="70"/>
      <c r="DP973" s="70"/>
      <c r="DQ973" s="70"/>
      <c r="DR973" s="70"/>
      <c r="DS973" s="70"/>
      <c r="DT973" s="70"/>
      <c r="DU973" s="70"/>
      <c r="DV973" s="70"/>
      <c r="DW973" s="70"/>
      <c r="DX973" s="70"/>
      <c r="DY973" s="70"/>
      <c r="DZ973" s="70"/>
      <c r="EA973" s="70"/>
      <c r="EB973" s="70"/>
      <c r="EC973" s="70"/>
      <c r="ED973" s="70"/>
      <c r="EE973" s="95" t="s">
        <v>450</v>
      </c>
      <c r="EF973" s="95"/>
      <c r="EG973" s="95"/>
      <c r="EH973" s="70"/>
      <c r="EI973" s="216"/>
      <c r="EJ973" s="70"/>
      <c r="EK973" s="70"/>
      <c r="EL973" s="70"/>
      <c r="EM973" s="70"/>
      <c r="EN973" s="70"/>
      <c r="EO973" s="70"/>
      <c r="EP973" s="70"/>
      <c r="EQ973" s="70"/>
      <c r="ER973" s="70"/>
      <c r="ES973" s="70"/>
      <c r="ET973" s="70"/>
      <c r="EU973" s="70"/>
      <c r="EV973" s="70"/>
      <c r="EW973" s="70"/>
      <c r="EX973" s="70"/>
      <c r="EY973" s="70"/>
      <c r="EZ973" s="70"/>
      <c r="FA973" s="70"/>
      <c r="FB973" s="70"/>
      <c r="FC973" s="70"/>
      <c r="FD973" s="70"/>
      <c r="FE973" s="70"/>
      <c r="FF973" s="70"/>
      <c r="FG973" s="70"/>
      <c r="FH973" s="70"/>
      <c r="FI973" s="70"/>
      <c r="FJ973" s="70"/>
      <c r="FK973" s="70"/>
      <c r="FL973" s="70"/>
      <c r="FM973" s="70"/>
      <c r="FN973" s="70"/>
      <c r="FO973" s="70"/>
      <c r="FP973" s="70"/>
      <c r="FQ973" s="70"/>
      <c r="FR973" s="70"/>
      <c r="FS973" s="70"/>
      <c r="FT973" s="70"/>
      <c r="FU973" s="70"/>
      <c r="FV973" s="70"/>
      <c r="FW973" s="70"/>
      <c r="FX973" s="70"/>
      <c r="FY973" s="70"/>
      <c r="FZ973" s="70"/>
      <c r="GA973" s="70"/>
      <c r="GB973" s="70"/>
      <c r="GC973" s="70"/>
      <c r="GD973" s="70"/>
      <c r="GE973" s="70"/>
      <c r="GF973" s="70"/>
      <c r="GG973" s="70"/>
      <c r="GH973" s="70"/>
      <c r="GI973" s="70"/>
      <c r="GJ973" s="70"/>
      <c r="GK973" s="70"/>
      <c r="GL973" s="70"/>
      <c r="GM973" s="70"/>
      <c r="GN973" s="70"/>
      <c r="GO973" s="70"/>
      <c r="GP973" s="70"/>
      <c r="GQ973" s="70"/>
      <c r="GR973" s="70"/>
      <c r="GS973" s="70"/>
      <c r="GT973" s="70"/>
      <c r="GU973" s="70"/>
      <c r="GV973" s="70"/>
      <c r="GW973" s="70"/>
      <c r="GX973" s="70"/>
      <c r="GY973" s="70"/>
      <c r="GZ973" s="70"/>
      <c r="HA973" s="70"/>
      <c r="HB973" s="70"/>
      <c r="HC973" s="70"/>
      <c r="HD973" s="70"/>
      <c r="HE973" s="70"/>
      <c r="HF973" s="70"/>
      <c r="HG973" s="70"/>
      <c r="HH973" s="70"/>
      <c r="HI973" s="70"/>
      <c r="HJ973" s="70"/>
      <c r="HK973" s="70"/>
      <c r="HL973" s="70"/>
      <c r="HM973" s="70"/>
      <c r="HN973" s="70"/>
      <c r="HO973" s="70"/>
      <c r="HP973" s="70"/>
      <c r="HQ973" s="70"/>
      <c r="HR973" s="70"/>
      <c r="HS973" s="70"/>
      <c r="HT973" s="70"/>
      <c r="HU973" s="70"/>
      <c r="HV973" s="70"/>
      <c r="HW973" s="70"/>
      <c r="HX973" s="70"/>
      <c r="HY973" s="70"/>
      <c r="HZ973" s="70"/>
      <c r="IA973" s="70"/>
      <c r="IB973" s="70"/>
      <c r="IC973" s="70"/>
      <c r="ID973" s="70"/>
      <c r="IE973" s="70"/>
      <c r="IF973" s="70"/>
      <c r="IG973" s="70"/>
      <c r="IH973" s="70"/>
      <c r="II973" s="70"/>
      <c r="IJ973" s="70"/>
      <c r="IK973" s="70"/>
      <c r="IL973" s="70"/>
      <c r="IM973" s="70"/>
      <c r="IN973" s="70"/>
      <c r="IO973" s="70"/>
      <c r="IP973" s="70"/>
      <c r="IQ973" s="70"/>
    </row>
    <row r="974" spans="18:251" ht="16.5" hidden="1" customHeight="1">
      <c r="R974" s="95" t="s">
        <v>450</v>
      </c>
      <c r="S974" s="95"/>
      <c r="T974" s="95"/>
      <c r="U974" s="70"/>
      <c r="V974" s="214"/>
      <c r="W974" s="70"/>
      <c r="X974" s="70"/>
      <c r="Y974" s="70"/>
      <c r="Z974" s="70"/>
      <c r="AA974" s="70"/>
      <c r="AB974" s="70"/>
      <c r="AC974" s="70"/>
      <c r="AD974" s="70"/>
      <c r="AE974" s="70"/>
      <c r="AF974" s="70"/>
      <c r="AG974" s="70"/>
      <c r="AH974" s="70"/>
      <c r="AI974" s="70"/>
      <c r="AJ974" s="70"/>
      <c r="AK974" s="70"/>
      <c r="AL974" s="70"/>
      <c r="AM974" s="70"/>
      <c r="AN974" s="70"/>
      <c r="AO974" s="70"/>
      <c r="AP974" s="70"/>
      <c r="AQ974" s="70"/>
      <c r="AR974" s="70"/>
      <c r="AS974" s="70"/>
      <c r="AT974" s="70"/>
      <c r="AU974" s="70"/>
      <c r="AV974" s="70"/>
      <c r="AW974" s="70"/>
      <c r="AX974" s="70"/>
      <c r="AY974" s="70"/>
      <c r="AZ974" s="70"/>
      <c r="BA974" s="70"/>
      <c r="BB974" s="70"/>
      <c r="BC974" s="70"/>
      <c r="BD974" s="70"/>
      <c r="BE974" s="70"/>
      <c r="BF974" s="70"/>
      <c r="BG974" s="70"/>
      <c r="BH974" s="70"/>
      <c r="BI974" s="70"/>
      <c r="BJ974" s="70"/>
      <c r="BK974" s="70"/>
      <c r="BL974" s="70"/>
      <c r="BM974" s="70"/>
      <c r="BN974" s="70"/>
      <c r="BO974" s="70"/>
      <c r="BP974" s="70"/>
      <c r="BQ974" s="70"/>
      <c r="BR974" s="70"/>
      <c r="BS974" s="70"/>
      <c r="BT974" s="70"/>
      <c r="BU974" s="70"/>
      <c r="BV974" s="70"/>
      <c r="BW974" s="70"/>
      <c r="BX974" s="70"/>
      <c r="BY974" s="70"/>
      <c r="BZ974" s="70"/>
      <c r="CA974" s="70"/>
      <c r="CB974" s="70"/>
      <c r="CC974" s="70"/>
      <c r="CD974" s="70"/>
      <c r="CE974" s="70"/>
      <c r="CF974" s="70"/>
      <c r="CG974" s="70"/>
      <c r="CH974" s="70"/>
      <c r="CI974" s="70"/>
      <c r="CJ974" s="70"/>
      <c r="CK974" s="70"/>
      <c r="CL974" s="70"/>
      <c r="CM974" s="70"/>
      <c r="CN974" s="70"/>
      <c r="CO974" s="70"/>
      <c r="CP974" s="70"/>
      <c r="CQ974" s="70"/>
      <c r="CR974" s="70"/>
      <c r="CS974" s="70"/>
      <c r="CT974" s="70"/>
      <c r="CU974" s="70"/>
      <c r="CV974" s="70"/>
      <c r="CW974" s="70"/>
      <c r="CX974" s="70"/>
      <c r="CY974" s="70"/>
      <c r="CZ974" s="70"/>
      <c r="DA974" s="70"/>
      <c r="DB974" s="70"/>
      <c r="DC974" s="70"/>
      <c r="DD974" s="70"/>
      <c r="DE974" s="70"/>
      <c r="DF974" s="70"/>
      <c r="DG974" s="70"/>
      <c r="DH974" s="70"/>
      <c r="DI974" s="70"/>
      <c r="DJ974" s="70"/>
      <c r="DK974" s="70"/>
      <c r="DL974" s="70"/>
      <c r="DM974" s="70"/>
      <c r="DN974" s="70"/>
      <c r="DO974" s="70"/>
      <c r="DP974" s="70"/>
      <c r="DQ974" s="70"/>
      <c r="DR974" s="70"/>
      <c r="DS974" s="70"/>
      <c r="DT974" s="70"/>
      <c r="DU974" s="70"/>
      <c r="DV974" s="70"/>
      <c r="DW974" s="70"/>
      <c r="DX974" s="70"/>
      <c r="DY974" s="70"/>
      <c r="DZ974" s="70"/>
      <c r="EA974" s="70"/>
      <c r="EB974" s="70"/>
      <c r="EC974" s="70"/>
      <c r="ED974" s="70"/>
      <c r="EE974" s="95" t="s">
        <v>450</v>
      </c>
      <c r="EF974" s="95"/>
      <c r="EG974" s="95"/>
      <c r="EH974" s="70"/>
      <c r="EI974" s="216"/>
      <c r="EJ974" s="70"/>
      <c r="EK974" s="70"/>
      <c r="EL974" s="70"/>
      <c r="EM974" s="70"/>
      <c r="EN974" s="70"/>
      <c r="EO974" s="70"/>
      <c r="EP974" s="70"/>
      <c r="EQ974" s="70"/>
      <c r="ER974" s="70"/>
      <c r="ES974" s="70"/>
      <c r="ET974" s="70"/>
      <c r="EU974" s="70"/>
      <c r="EV974" s="70"/>
      <c r="EW974" s="70"/>
      <c r="EX974" s="70"/>
      <c r="EY974" s="70"/>
      <c r="EZ974" s="70"/>
      <c r="FA974" s="70"/>
      <c r="FB974" s="70"/>
      <c r="FC974" s="70"/>
      <c r="FD974" s="70"/>
      <c r="FE974" s="70"/>
      <c r="FF974" s="70"/>
      <c r="FG974" s="70"/>
      <c r="FH974" s="70"/>
      <c r="FI974" s="70"/>
      <c r="FJ974" s="70"/>
      <c r="FK974" s="70"/>
      <c r="FL974" s="70"/>
      <c r="FM974" s="70"/>
      <c r="FN974" s="70"/>
      <c r="FO974" s="70"/>
      <c r="FP974" s="70"/>
      <c r="FQ974" s="70"/>
      <c r="FR974" s="70"/>
      <c r="FS974" s="70"/>
      <c r="FT974" s="70"/>
      <c r="FU974" s="70"/>
      <c r="FV974" s="70"/>
      <c r="FW974" s="70"/>
      <c r="FX974" s="70"/>
      <c r="FY974" s="70"/>
      <c r="FZ974" s="70"/>
      <c r="GA974" s="70"/>
      <c r="GB974" s="70"/>
      <c r="GC974" s="70"/>
      <c r="GD974" s="70"/>
      <c r="GE974" s="70"/>
      <c r="GF974" s="70"/>
      <c r="GG974" s="70"/>
      <c r="GH974" s="70"/>
      <c r="GI974" s="70"/>
      <c r="GJ974" s="70"/>
      <c r="GK974" s="70"/>
      <c r="GL974" s="70"/>
      <c r="GM974" s="70"/>
      <c r="GN974" s="70"/>
      <c r="GO974" s="70"/>
      <c r="GP974" s="70"/>
      <c r="GQ974" s="70"/>
      <c r="GR974" s="70"/>
      <c r="GS974" s="70"/>
      <c r="GT974" s="70"/>
      <c r="GU974" s="70"/>
      <c r="GV974" s="70"/>
      <c r="GW974" s="70"/>
      <c r="GX974" s="70"/>
      <c r="GY974" s="70"/>
      <c r="GZ974" s="70"/>
      <c r="HA974" s="70"/>
      <c r="HB974" s="70"/>
      <c r="HC974" s="70"/>
      <c r="HD974" s="70"/>
      <c r="HE974" s="70"/>
      <c r="HF974" s="70"/>
      <c r="HG974" s="70"/>
      <c r="HH974" s="70"/>
      <c r="HI974" s="70"/>
      <c r="HJ974" s="70"/>
      <c r="HK974" s="70"/>
      <c r="HL974" s="70"/>
      <c r="HM974" s="70"/>
      <c r="HN974" s="70"/>
      <c r="HO974" s="70"/>
      <c r="HP974" s="70"/>
      <c r="HQ974" s="70"/>
      <c r="HR974" s="70"/>
      <c r="HS974" s="70"/>
      <c r="HT974" s="70"/>
      <c r="HU974" s="70"/>
      <c r="HV974" s="70"/>
      <c r="HW974" s="70"/>
      <c r="HX974" s="70"/>
      <c r="HY974" s="70"/>
      <c r="HZ974" s="70"/>
      <c r="IA974" s="70"/>
      <c r="IB974" s="70"/>
      <c r="IC974" s="70"/>
      <c r="ID974" s="70"/>
      <c r="IE974" s="70"/>
      <c r="IF974" s="70"/>
      <c r="IG974" s="70"/>
      <c r="IH974" s="70"/>
      <c r="II974" s="70"/>
      <c r="IJ974" s="70"/>
      <c r="IK974" s="70"/>
      <c r="IL974" s="70"/>
      <c r="IM974" s="70"/>
      <c r="IN974" s="70"/>
      <c r="IO974" s="70"/>
      <c r="IP974" s="70"/>
      <c r="IQ974" s="70"/>
    </row>
    <row r="975" spans="18:251" ht="16.5" hidden="1" customHeight="1">
      <c r="R975" s="95" t="s">
        <v>450</v>
      </c>
      <c r="S975" s="95"/>
      <c r="T975" s="95"/>
      <c r="U975" s="70"/>
      <c r="V975" s="214"/>
      <c r="W975" s="70"/>
      <c r="X975" s="70"/>
      <c r="Y975" s="70"/>
      <c r="Z975" s="70"/>
      <c r="AA975" s="70"/>
      <c r="AB975" s="70"/>
      <c r="AC975" s="70"/>
      <c r="AD975" s="70"/>
      <c r="AE975" s="70"/>
      <c r="AF975" s="70"/>
      <c r="AG975" s="70"/>
      <c r="AH975" s="70"/>
      <c r="AI975" s="70"/>
      <c r="AJ975" s="70"/>
      <c r="AK975" s="70"/>
      <c r="AL975" s="70"/>
      <c r="AM975" s="70"/>
      <c r="AN975" s="70"/>
      <c r="AO975" s="70"/>
      <c r="AP975" s="70"/>
      <c r="AQ975" s="70"/>
      <c r="AR975" s="70"/>
      <c r="AS975" s="70"/>
      <c r="AT975" s="70"/>
      <c r="AU975" s="70"/>
      <c r="AV975" s="70"/>
      <c r="AW975" s="70"/>
      <c r="AX975" s="70"/>
      <c r="AY975" s="70"/>
      <c r="AZ975" s="70"/>
      <c r="BA975" s="70"/>
      <c r="BB975" s="70"/>
      <c r="BC975" s="70"/>
      <c r="BD975" s="70"/>
      <c r="BE975" s="70"/>
      <c r="BF975" s="70"/>
      <c r="BG975" s="70"/>
      <c r="BH975" s="70"/>
      <c r="BI975" s="70"/>
      <c r="BJ975" s="70"/>
      <c r="BK975" s="70"/>
      <c r="BL975" s="70"/>
      <c r="BM975" s="70"/>
      <c r="BN975" s="70"/>
      <c r="BO975" s="70"/>
      <c r="BP975" s="70"/>
      <c r="BQ975" s="70"/>
      <c r="BR975" s="70"/>
      <c r="BS975" s="70"/>
      <c r="BT975" s="70"/>
      <c r="BU975" s="70"/>
      <c r="BV975" s="70"/>
      <c r="BW975" s="70"/>
      <c r="BX975" s="70"/>
      <c r="BY975" s="70"/>
      <c r="BZ975" s="70"/>
      <c r="CA975" s="70"/>
      <c r="CB975" s="70"/>
      <c r="CC975" s="70"/>
      <c r="CD975" s="70"/>
      <c r="CE975" s="70"/>
      <c r="CF975" s="70"/>
      <c r="CG975" s="70"/>
      <c r="CH975" s="70"/>
      <c r="CI975" s="70"/>
      <c r="CJ975" s="70"/>
      <c r="CK975" s="70"/>
      <c r="CL975" s="70"/>
      <c r="CM975" s="70"/>
      <c r="CN975" s="70"/>
      <c r="CO975" s="70"/>
      <c r="CP975" s="70"/>
      <c r="CQ975" s="70"/>
      <c r="CR975" s="70"/>
      <c r="CS975" s="70"/>
      <c r="CT975" s="70"/>
      <c r="CU975" s="70"/>
      <c r="CV975" s="70"/>
      <c r="CW975" s="70"/>
      <c r="CX975" s="70"/>
      <c r="CY975" s="70"/>
      <c r="CZ975" s="70"/>
      <c r="DA975" s="70"/>
      <c r="DB975" s="70"/>
      <c r="DC975" s="70"/>
      <c r="DD975" s="70"/>
      <c r="DE975" s="70"/>
      <c r="DF975" s="70"/>
      <c r="DG975" s="70"/>
      <c r="DH975" s="70"/>
      <c r="DI975" s="70"/>
      <c r="DJ975" s="70"/>
      <c r="DK975" s="70"/>
      <c r="DL975" s="70"/>
      <c r="DM975" s="70"/>
      <c r="DN975" s="70"/>
      <c r="DO975" s="70"/>
      <c r="DP975" s="70"/>
      <c r="DQ975" s="70"/>
      <c r="DR975" s="70"/>
      <c r="DS975" s="70"/>
      <c r="DT975" s="70"/>
      <c r="DU975" s="70"/>
      <c r="DV975" s="70"/>
      <c r="DW975" s="70"/>
      <c r="DX975" s="70"/>
      <c r="DY975" s="70"/>
      <c r="DZ975" s="70"/>
      <c r="EA975" s="70"/>
      <c r="EB975" s="70"/>
      <c r="EC975" s="70"/>
      <c r="ED975" s="70"/>
      <c r="EE975" s="95" t="s">
        <v>450</v>
      </c>
      <c r="EF975" s="95"/>
      <c r="EG975" s="95"/>
      <c r="EH975" s="70"/>
      <c r="EI975" s="216"/>
      <c r="EJ975" s="70"/>
      <c r="EK975" s="70"/>
      <c r="EL975" s="70"/>
      <c r="EM975" s="70"/>
      <c r="EN975" s="70"/>
      <c r="EO975" s="70"/>
      <c r="EP975" s="70"/>
      <c r="EQ975" s="70"/>
      <c r="ER975" s="70"/>
      <c r="ES975" s="70"/>
      <c r="ET975" s="70"/>
      <c r="EU975" s="70"/>
      <c r="EV975" s="70"/>
      <c r="EW975" s="70"/>
      <c r="EX975" s="70"/>
      <c r="EY975" s="70"/>
      <c r="EZ975" s="70"/>
      <c r="FA975" s="70"/>
      <c r="FB975" s="70"/>
      <c r="FC975" s="70"/>
      <c r="FD975" s="70"/>
      <c r="FE975" s="70"/>
      <c r="FF975" s="70"/>
      <c r="FG975" s="70"/>
      <c r="FH975" s="70"/>
      <c r="FI975" s="70"/>
      <c r="FJ975" s="70"/>
      <c r="FK975" s="70"/>
      <c r="FL975" s="70"/>
      <c r="FM975" s="70"/>
      <c r="FN975" s="70"/>
      <c r="FO975" s="70"/>
      <c r="FP975" s="70"/>
      <c r="FQ975" s="70"/>
      <c r="FR975" s="70"/>
      <c r="FS975" s="70"/>
      <c r="FT975" s="70"/>
      <c r="FU975" s="70"/>
      <c r="FV975" s="70"/>
      <c r="FW975" s="70"/>
      <c r="FX975" s="70"/>
      <c r="FY975" s="70"/>
      <c r="FZ975" s="70"/>
      <c r="GA975" s="70"/>
      <c r="GB975" s="70"/>
      <c r="GC975" s="70"/>
      <c r="GD975" s="70"/>
      <c r="GE975" s="70"/>
      <c r="GF975" s="70"/>
      <c r="GG975" s="70"/>
      <c r="GH975" s="70"/>
      <c r="GI975" s="70"/>
      <c r="GJ975" s="70"/>
      <c r="GK975" s="70"/>
      <c r="GL975" s="70"/>
      <c r="GM975" s="70"/>
      <c r="GN975" s="70"/>
      <c r="GO975" s="70"/>
      <c r="GP975" s="70"/>
      <c r="GQ975" s="70"/>
      <c r="GR975" s="70"/>
      <c r="GS975" s="70"/>
      <c r="GT975" s="70"/>
      <c r="GU975" s="70"/>
      <c r="GV975" s="70"/>
      <c r="GW975" s="70"/>
      <c r="GX975" s="70"/>
      <c r="GY975" s="70"/>
      <c r="GZ975" s="70"/>
      <c r="HA975" s="70"/>
      <c r="HB975" s="70"/>
      <c r="HC975" s="70"/>
      <c r="HD975" s="70"/>
      <c r="HE975" s="70"/>
      <c r="HF975" s="70"/>
      <c r="HG975" s="70"/>
      <c r="HH975" s="70"/>
      <c r="HI975" s="70"/>
      <c r="HJ975" s="70"/>
      <c r="HK975" s="70"/>
      <c r="HL975" s="70"/>
      <c r="HM975" s="70"/>
      <c r="HN975" s="70"/>
      <c r="HO975" s="70"/>
      <c r="HP975" s="70"/>
      <c r="HQ975" s="70"/>
      <c r="HR975" s="70"/>
      <c r="HS975" s="70"/>
      <c r="HT975" s="70"/>
      <c r="HU975" s="70"/>
      <c r="HV975" s="70"/>
      <c r="HW975" s="70"/>
      <c r="HX975" s="70"/>
      <c r="HY975" s="70"/>
      <c r="HZ975" s="70"/>
      <c r="IA975" s="70"/>
      <c r="IB975" s="70"/>
      <c r="IC975" s="70"/>
      <c r="ID975" s="70"/>
      <c r="IE975" s="70"/>
      <c r="IF975" s="70"/>
      <c r="IG975" s="70"/>
      <c r="IH975" s="70"/>
      <c r="II975" s="70"/>
      <c r="IJ975" s="70"/>
      <c r="IK975" s="70"/>
      <c r="IL975" s="70"/>
      <c r="IM975" s="70"/>
      <c r="IN975" s="70"/>
      <c r="IO975" s="70"/>
      <c r="IP975" s="70"/>
      <c r="IQ975" s="70"/>
    </row>
    <row r="976" spans="18:251" ht="16.5" hidden="1" customHeight="1">
      <c r="R976" s="95" t="s">
        <v>450</v>
      </c>
      <c r="S976" s="95"/>
      <c r="T976" s="95"/>
      <c r="U976" s="70"/>
      <c r="V976" s="214"/>
      <c r="W976" s="70"/>
      <c r="X976" s="70"/>
      <c r="Y976" s="70"/>
      <c r="Z976" s="70"/>
      <c r="AA976" s="70"/>
      <c r="AB976" s="70"/>
      <c r="AC976" s="70"/>
      <c r="AD976" s="70"/>
      <c r="AE976" s="70"/>
      <c r="AF976" s="70"/>
      <c r="AG976" s="70"/>
      <c r="AH976" s="70"/>
      <c r="AI976" s="70"/>
      <c r="AJ976" s="70"/>
      <c r="AK976" s="70"/>
      <c r="AL976" s="70"/>
      <c r="AM976" s="70"/>
      <c r="AN976" s="70"/>
      <c r="AO976" s="70"/>
      <c r="AP976" s="70"/>
      <c r="AQ976" s="70"/>
      <c r="AR976" s="70"/>
      <c r="AS976" s="70"/>
      <c r="AT976" s="70"/>
      <c r="AU976" s="70"/>
      <c r="AV976" s="70"/>
      <c r="AW976" s="70"/>
      <c r="AX976" s="70"/>
      <c r="AY976" s="70"/>
      <c r="AZ976" s="70"/>
      <c r="BA976" s="70"/>
      <c r="BB976" s="70"/>
      <c r="BC976" s="70"/>
      <c r="BD976" s="70"/>
      <c r="BE976" s="70"/>
      <c r="BF976" s="70"/>
      <c r="BG976" s="70"/>
      <c r="BH976" s="70"/>
      <c r="BI976" s="70"/>
      <c r="BJ976" s="70"/>
      <c r="BK976" s="70"/>
      <c r="BL976" s="70"/>
      <c r="BM976" s="70"/>
      <c r="BN976" s="70"/>
      <c r="BO976" s="70"/>
      <c r="BP976" s="70"/>
      <c r="BQ976" s="70"/>
      <c r="BR976" s="70"/>
      <c r="BS976" s="70"/>
      <c r="BT976" s="70"/>
      <c r="BU976" s="70"/>
      <c r="BV976" s="70"/>
      <c r="BW976" s="70"/>
      <c r="BX976" s="70"/>
      <c r="BY976" s="70"/>
      <c r="BZ976" s="70"/>
      <c r="CA976" s="70"/>
      <c r="CB976" s="70"/>
      <c r="CC976" s="70"/>
      <c r="CD976" s="70"/>
      <c r="CE976" s="70"/>
      <c r="CF976" s="70"/>
      <c r="CG976" s="70"/>
      <c r="CH976" s="70"/>
      <c r="CI976" s="70"/>
      <c r="CJ976" s="70"/>
      <c r="CK976" s="70"/>
      <c r="CL976" s="70"/>
      <c r="CM976" s="70"/>
      <c r="CN976" s="70"/>
      <c r="CO976" s="70"/>
      <c r="CP976" s="70"/>
      <c r="CQ976" s="70"/>
      <c r="CR976" s="70"/>
      <c r="CS976" s="70"/>
      <c r="CT976" s="70"/>
      <c r="CU976" s="70"/>
      <c r="CV976" s="70"/>
      <c r="CW976" s="70"/>
      <c r="CX976" s="70"/>
      <c r="CY976" s="70"/>
      <c r="CZ976" s="70"/>
      <c r="DA976" s="70"/>
      <c r="DB976" s="70"/>
      <c r="DC976" s="70"/>
      <c r="DD976" s="70"/>
      <c r="DE976" s="70"/>
      <c r="DF976" s="70"/>
      <c r="DG976" s="70"/>
      <c r="DH976" s="70"/>
      <c r="DI976" s="70"/>
      <c r="DJ976" s="70"/>
      <c r="DK976" s="70"/>
      <c r="DL976" s="70"/>
      <c r="DM976" s="70"/>
      <c r="DN976" s="70"/>
      <c r="DO976" s="70"/>
      <c r="DP976" s="70"/>
      <c r="DQ976" s="70"/>
      <c r="DR976" s="70"/>
      <c r="DS976" s="70"/>
      <c r="DT976" s="70"/>
      <c r="DU976" s="70"/>
      <c r="DV976" s="70"/>
      <c r="DW976" s="70"/>
      <c r="DX976" s="70"/>
      <c r="DY976" s="70"/>
      <c r="DZ976" s="70"/>
      <c r="EA976" s="70"/>
      <c r="EB976" s="70"/>
      <c r="EC976" s="70"/>
      <c r="ED976" s="70"/>
      <c r="EE976" s="95" t="s">
        <v>450</v>
      </c>
      <c r="EF976" s="95"/>
      <c r="EG976" s="95"/>
      <c r="EH976" s="70"/>
      <c r="EI976" s="216"/>
      <c r="EJ976" s="70"/>
      <c r="EK976" s="70"/>
      <c r="EL976" s="70"/>
      <c r="EM976" s="70"/>
      <c r="EN976" s="70"/>
      <c r="EO976" s="70"/>
      <c r="EP976" s="70"/>
      <c r="EQ976" s="70"/>
      <c r="ER976" s="70"/>
      <c r="ES976" s="70"/>
      <c r="ET976" s="70"/>
      <c r="EU976" s="70"/>
      <c r="EV976" s="70"/>
      <c r="EW976" s="70"/>
      <c r="EX976" s="70"/>
      <c r="EY976" s="70"/>
      <c r="EZ976" s="70"/>
      <c r="FA976" s="70"/>
      <c r="FB976" s="70"/>
      <c r="FC976" s="70"/>
      <c r="FD976" s="70"/>
      <c r="FE976" s="70"/>
      <c r="FF976" s="70"/>
      <c r="FG976" s="70"/>
      <c r="FH976" s="70"/>
      <c r="FI976" s="70"/>
      <c r="FJ976" s="70"/>
      <c r="FK976" s="70"/>
      <c r="FL976" s="70"/>
      <c r="FM976" s="70"/>
      <c r="FN976" s="70"/>
      <c r="FO976" s="70"/>
      <c r="FP976" s="70"/>
      <c r="FQ976" s="70"/>
      <c r="FR976" s="70"/>
      <c r="FS976" s="70"/>
      <c r="FT976" s="70"/>
      <c r="FU976" s="70"/>
      <c r="FV976" s="70"/>
      <c r="FW976" s="70"/>
      <c r="FX976" s="70"/>
      <c r="FY976" s="70"/>
      <c r="FZ976" s="70"/>
      <c r="GA976" s="70"/>
      <c r="GB976" s="70"/>
      <c r="GC976" s="70"/>
      <c r="GD976" s="70"/>
      <c r="GE976" s="70"/>
      <c r="GF976" s="70"/>
      <c r="GG976" s="70"/>
      <c r="GH976" s="70"/>
      <c r="GI976" s="70"/>
      <c r="GJ976" s="70"/>
      <c r="GK976" s="70"/>
      <c r="GL976" s="70"/>
      <c r="GM976" s="70"/>
      <c r="GN976" s="70"/>
      <c r="GO976" s="70"/>
      <c r="GP976" s="70"/>
      <c r="GQ976" s="70"/>
      <c r="GR976" s="70"/>
      <c r="GS976" s="70"/>
      <c r="GT976" s="70"/>
      <c r="GU976" s="70"/>
      <c r="GV976" s="70"/>
      <c r="GW976" s="70"/>
      <c r="GX976" s="70"/>
      <c r="GY976" s="70"/>
      <c r="GZ976" s="70"/>
      <c r="HA976" s="70"/>
      <c r="HB976" s="70"/>
      <c r="HC976" s="70"/>
      <c r="HD976" s="70"/>
      <c r="HE976" s="70"/>
      <c r="HF976" s="70"/>
      <c r="HG976" s="70"/>
      <c r="HH976" s="70"/>
      <c r="HI976" s="70"/>
      <c r="HJ976" s="70"/>
      <c r="HK976" s="70"/>
      <c r="HL976" s="70"/>
      <c r="HM976" s="70"/>
      <c r="HN976" s="70"/>
      <c r="HO976" s="70"/>
      <c r="HP976" s="70"/>
      <c r="HQ976" s="70"/>
      <c r="HR976" s="70"/>
      <c r="HS976" s="70"/>
      <c r="HT976" s="70"/>
      <c r="HU976" s="70"/>
      <c r="HV976" s="70"/>
      <c r="HW976" s="70"/>
      <c r="HX976" s="70"/>
      <c r="HY976" s="70"/>
      <c r="HZ976" s="70"/>
      <c r="IA976" s="70"/>
      <c r="IB976" s="70"/>
      <c r="IC976" s="70"/>
      <c r="ID976" s="70"/>
      <c r="IE976" s="70"/>
      <c r="IF976" s="70"/>
      <c r="IG976" s="70"/>
      <c r="IH976" s="70"/>
      <c r="II976" s="70"/>
      <c r="IJ976" s="70"/>
      <c r="IK976" s="70"/>
      <c r="IL976" s="70"/>
      <c r="IM976" s="70"/>
      <c r="IN976" s="70"/>
      <c r="IO976" s="70"/>
      <c r="IP976" s="70"/>
      <c r="IQ976" s="70"/>
    </row>
    <row r="977" spans="18:251" ht="16.5" hidden="1" customHeight="1">
      <c r="R977" s="95" t="s">
        <v>450</v>
      </c>
      <c r="S977" s="95"/>
      <c r="T977" s="95"/>
      <c r="U977" s="70"/>
      <c r="V977" s="214"/>
      <c r="W977" s="70"/>
      <c r="X977" s="70"/>
      <c r="Y977" s="70"/>
      <c r="Z977" s="70"/>
      <c r="AA977" s="70"/>
      <c r="AB977" s="70"/>
      <c r="AC977" s="70"/>
      <c r="AD977" s="70"/>
      <c r="AE977" s="70"/>
      <c r="AF977" s="70"/>
      <c r="AG977" s="70"/>
      <c r="AH977" s="70"/>
      <c r="AI977" s="70"/>
      <c r="AJ977" s="70"/>
      <c r="AK977" s="70"/>
      <c r="AL977" s="70"/>
      <c r="AM977" s="70"/>
      <c r="AN977" s="70"/>
      <c r="AO977" s="70"/>
      <c r="AP977" s="70"/>
      <c r="AQ977" s="70"/>
      <c r="AR977" s="70"/>
      <c r="AS977" s="70"/>
      <c r="AT977" s="70"/>
      <c r="AU977" s="70"/>
      <c r="AV977" s="70"/>
      <c r="AW977" s="70"/>
      <c r="AX977" s="70"/>
      <c r="AY977" s="70"/>
      <c r="AZ977" s="70"/>
      <c r="BA977" s="70"/>
      <c r="BB977" s="70"/>
      <c r="BC977" s="70"/>
      <c r="BD977" s="70"/>
      <c r="BE977" s="70"/>
      <c r="BF977" s="70"/>
      <c r="BG977" s="70"/>
      <c r="BH977" s="70"/>
      <c r="BI977" s="70"/>
      <c r="BJ977" s="70"/>
      <c r="BK977" s="70"/>
      <c r="BL977" s="70"/>
      <c r="BM977" s="70"/>
      <c r="BN977" s="70"/>
      <c r="BO977" s="70"/>
      <c r="BP977" s="70"/>
      <c r="BQ977" s="70"/>
      <c r="BR977" s="70"/>
      <c r="BS977" s="70"/>
      <c r="BT977" s="70"/>
      <c r="BU977" s="70"/>
      <c r="BV977" s="70"/>
      <c r="BW977" s="70"/>
      <c r="BX977" s="70"/>
      <c r="BY977" s="70"/>
      <c r="BZ977" s="70"/>
      <c r="CA977" s="70"/>
      <c r="CB977" s="70"/>
      <c r="CC977" s="70"/>
      <c r="CD977" s="70"/>
      <c r="CE977" s="70"/>
      <c r="CF977" s="70"/>
      <c r="CG977" s="70"/>
      <c r="CH977" s="70"/>
      <c r="CI977" s="70"/>
      <c r="CJ977" s="70"/>
      <c r="CK977" s="70"/>
      <c r="CL977" s="70"/>
      <c r="CM977" s="70"/>
      <c r="CN977" s="70"/>
      <c r="CO977" s="70"/>
      <c r="CP977" s="70"/>
      <c r="CQ977" s="70"/>
      <c r="CR977" s="70"/>
      <c r="CS977" s="70"/>
      <c r="CT977" s="70"/>
      <c r="CU977" s="70"/>
      <c r="CV977" s="70"/>
      <c r="CW977" s="70"/>
      <c r="CX977" s="70"/>
      <c r="CY977" s="70"/>
      <c r="CZ977" s="70"/>
      <c r="DA977" s="70"/>
      <c r="DB977" s="70"/>
      <c r="DC977" s="70"/>
      <c r="DD977" s="70"/>
      <c r="DE977" s="70"/>
      <c r="DF977" s="70"/>
      <c r="DG977" s="70"/>
      <c r="DH977" s="70"/>
      <c r="DI977" s="70"/>
      <c r="DJ977" s="70"/>
      <c r="DK977" s="70"/>
      <c r="DL977" s="70"/>
      <c r="DM977" s="70"/>
      <c r="DN977" s="70"/>
      <c r="DO977" s="70"/>
      <c r="DP977" s="70"/>
      <c r="DQ977" s="70"/>
      <c r="DR977" s="70"/>
      <c r="DS977" s="70"/>
      <c r="DT977" s="70"/>
      <c r="DU977" s="70"/>
      <c r="DV977" s="70"/>
      <c r="DW977" s="70"/>
      <c r="DX977" s="70"/>
      <c r="DY977" s="70"/>
      <c r="DZ977" s="70"/>
      <c r="EA977" s="70"/>
      <c r="EB977" s="70"/>
      <c r="EC977" s="70"/>
      <c r="ED977" s="70"/>
      <c r="EE977" s="95" t="s">
        <v>450</v>
      </c>
      <c r="EF977" s="95"/>
      <c r="EG977" s="95"/>
      <c r="EH977" s="70"/>
      <c r="EI977" s="216"/>
      <c r="EJ977" s="70"/>
      <c r="EK977" s="70"/>
      <c r="EL977" s="70"/>
      <c r="EM977" s="70"/>
      <c r="EN977" s="70"/>
      <c r="EO977" s="70"/>
      <c r="EP977" s="70"/>
      <c r="EQ977" s="70"/>
      <c r="ER977" s="70"/>
      <c r="ES977" s="70"/>
      <c r="ET977" s="70"/>
      <c r="EU977" s="70"/>
      <c r="EV977" s="70"/>
      <c r="EW977" s="70"/>
      <c r="EX977" s="70"/>
      <c r="EY977" s="70"/>
      <c r="EZ977" s="70"/>
      <c r="FA977" s="70"/>
      <c r="FB977" s="70"/>
      <c r="FC977" s="70"/>
      <c r="FD977" s="70"/>
      <c r="FE977" s="70"/>
      <c r="FF977" s="70"/>
      <c r="FG977" s="70"/>
      <c r="FH977" s="70"/>
      <c r="FI977" s="70"/>
      <c r="FJ977" s="70"/>
      <c r="FK977" s="70"/>
      <c r="FL977" s="70"/>
      <c r="FM977" s="70"/>
      <c r="FN977" s="70"/>
      <c r="FO977" s="70"/>
      <c r="FP977" s="70"/>
      <c r="FQ977" s="70"/>
      <c r="FR977" s="70"/>
      <c r="FS977" s="70"/>
      <c r="FT977" s="70"/>
      <c r="FU977" s="70"/>
      <c r="FV977" s="70"/>
      <c r="FW977" s="70"/>
      <c r="FX977" s="70"/>
      <c r="FY977" s="70"/>
      <c r="FZ977" s="70"/>
      <c r="GA977" s="70"/>
      <c r="GB977" s="70"/>
      <c r="GC977" s="70"/>
      <c r="GD977" s="70"/>
      <c r="GE977" s="70"/>
      <c r="GF977" s="70"/>
      <c r="GG977" s="70"/>
      <c r="GH977" s="70"/>
      <c r="GI977" s="70"/>
      <c r="GJ977" s="70"/>
      <c r="GK977" s="70"/>
      <c r="GL977" s="70"/>
      <c r="GM977" s="70"/>
      <c r="GN977" s="70"/>
      <c r="GO977" s="70"/>
      <c r="GP977" s="70"/>
      <c r="GQ977" s="70"/>
      <c r="GR977" s="70"/>
      <c r="GS977" s="70"/>
      <c r="GT977" s="70"/>
      <c r="GU977" s="70"/>
      <c r="GV977" s="70"/>
      <c r="GW977" s="70"/>
      <c r="GX977" s="70"/>
      <c r="GY977" s="70"/>
      <c r="GZ977" s="70"/>
      <c r="HA977" s="70"/>
      <c r="HB977" s="70"/>
      <c r="HC977" s="70"/>
      <c r="HD977" s="70"/>
      <c r="HE977" s="70"/>
      <c r="HF977" s="70"/>
      <c r="HG977" s="70"/>
      <c r="HH977" s="70"/>
      <c r="HI977" s="70"/>
      <c r="HJ977" s="70"/>
      <c r="HK977" s="70"/>
      <c r="HL977" s="70"/>
      <c r="HM977" s="70"/>
      <c r="HN977" s="70"/>
      <c r="HO977" s="70"/>
      <c r="HP977" s="70"/>
      <c r="HQ977" s="70"/>
      <c r="HR977" s="70"/>
      <c r="HS977" s="70"/>
      <c r="HT977" s="70"/>
      <c r="HU977" s="70"/>
      <c r="HV977" s="70"/>
      <c r="HW977" s="70"/>
      <c r="HX977" s="70"/>
      <c r="HY977" s="70"/>
      <c r="HZ977" s="70"/>
      <c r="IA977" s="70"/>
      <c r="IB977" s="70"/>
      <c r="IC977" s="70"/>
      <c r="ID977" s="70"/>
      <c r="IE977" s="70"/>
      <c r="IF977" s="70"/>
      <c r="IG977" s="70"/>
      <c r="IH977" s="70"/>
      <c r="II977" s="70"/>
      <c r="IJ977" s="70"/>
      <c r="IK977" s="70"/>
      <c r="IL977" s="70"/>
      <c r="IM977" s="70"/>
      <c r="IN977" s="70"/>
      <c r="IO977" s="70"/>
      <c r="IP977" s="70"/>
      <c r="IQ977" s="70"/>
    </row>
    <row r="978" spans="18:251" ht="16.5" hidden="1" customHeight="1">
      <c r="R978" s="95" t="s">
        <v>450</v>
      </c>
      <c r="S978" s="95"/>
      <c r="T978" s="95"/>
      <c r="U978" s="70"/>
      <c r="V978" s="214"/>
      <c r="W978" s="70"/>
      <c r="X978" s="70"/>
      <c r="Y978" s="70"/>
      <c r="Z978" s="70"/>
      <c r="AA978" s="70"/>
      <c r="AB978" s="70"/>
      <c r="AC978" s="70"/>
      <c r="AD978" s="70"/>
      <c r="AE978" s="70"/>
      <c r="AF978" s="70"/>
      <c r="AG978" s="70"/>
      <c r="AH978" s="70"/>
      <c r="AI978" s="70"/>
      <c r="AJ978" s="70"/>
      <c r="AK978" s="70"/>
      <c r="AL978" s="70"/>
      <c r="AM978" s="70"/>
      <c r="AN978" s="70"/>
      <c r="AO978" s="70"/>
      <c r="AP978" s="70"/>
      <c r="AQ978" s="70"/>
      <c r="AR978" s="70"/>
      <c r="AS978" s="70"/>
      <c r="AT978" s="70"/>
      <c r="AU978" s="70"/>
      <c r="AV978" s="70"/>
      <c r="AW978" s="70"/>
      <c r="AX978" s="70"/>
      <c r="AY978" s="70"/>
      <c r="AZ978" s="70"/>
      <c r="BA978" s="70"/>
      <c r="BB978" s="70"/>
      <c r="BC978" s="70"/>
      <c r="BD978" s="70"/>
      <c r="BE978" s="70"/>
      <c r="BF978" s="70"/>
      <c r="BG978" s="70"/>
      <c r="BH978" s="70"/>
      <c r="BI978" s="70"/>
      <c r="BJ978" s="70"/>
      <c r="BK978" s="70"/>
      <c r="BL978" s="70"/>
      <c r="BM978" s="70"/>
      <c r="BN978" s="70"/>
      <c r="BO978" s="70"/>
      <c r="BP978" s="70"/>
      <c r="BQ978" s="70"/>
      <c r="BR978" s="70"/>
      <c r="BS978" s="70"/>
      <c r="BT978" s="70"/>
      <c r="BU978" s="70"/>
      <c r="BV978" s="70"/>
      <c r="BW978" s="70"/>
      <c r="BX978" s="70"/>
      <c r="BY978" s="70"/>
      <c r="BZ978" s="70"/>
      <c r="CA978" s="70"/>
      <c r="CB978" s="70"/>
      <c r="CC978" s="70"/>
      <c r="CD978" s="70"/>
      <c r="CE978" s="70"/>
      <c r="CF978" s="70"/>
      <c r="CG978" s="70"/>
      <c r="CH978" s="70"/>
      <c r="CI978" s="70"/>
      <c r="CJ978" s="70"/>
      <c r="CK978" s="70"/>
      <c r="CL978" s="70"/>
      <c r="CM978" s="70"/>
      <c r="CN978" s="70"/>
      <c r="CO978" s="70"/>
      <c r="CP978" s="70"/>
      <c r="CQ978" s="70"/>
      <c r="CR978" s="70"/>
      <c r="CS978" s="70"/>
      <c r="CT978" s="70"/>
      <c r="CU978" s="70"/>
      <c r="CV978" s="70"/>
      <c r="CW978" s="70"/>
      <c r="CX978" s="70"/>
      <c r="CY978" s="70"/>
      <c r="CZ978" s="70"/>
      <c r="DA978" s="70"/>
      <c r="DB978" s="70"/>
      <c r="DC978" s="70"/>
      <c r="DD978" s="70"/>
      <c r="DE978" s="70"/>
      <c r="DF978" s="70"/>
      <c r="DG978" s="70"/>
      <c r="DH978" s="70"/>
      <c r="DI978" s="70"/>
      <c r="DJ978" s="70"/>
      <c r="DK978" s="70"/>
      <c r="DL978" s="70"/>
      <c r="DM978" s="70"/>
      <c r="DN978" s="70"/>
      <c r="DO978" s="70"/>
      <c r="DP978" s="70"/>
      <c r="DQ978" s="70"/>
      <c r="DR978" s="70"/>
      <c r="DS978" s="70"/>
      <c r="DT978" s="70"/>
      <c r="DU978" s="70"/>
      <c r="DV978" s="70"/>
      <c r="DW978" s="70"/>
      <c r="DX978" s="70"/>
      <c r="DY978" s="70"/>
      <c r="DZ978" s="70"/>
      <c r="EA978" s="70"/>
      <c r="EB978" s="70"/>
      <c r="EC978" s="70"/>
      <c r="ED978" s="70"/>
      <c r="EE978" s="95" t="s">
        <v>450</v>
      </c>
      <c r="EF978" s="95"/>
      <c r="EG978" s="95"/>
      <c r="EH978" s="70"/>
      <c r="EI978" s="216"/>
      <c r="EJ978" s="70"/>
      <c r="EK978" s="70"/>
      <c r="EL978" s="70"/>
      <c r="EM978" s="70"/>
      <c r="EN978" s="70"/>
      <c r="EO978" s="70"/>
      <c r="EP978" s="70"/>
      <c r="EQ978" s="70"/>
      <c r="ER978" s="70"/>
      <c r="ES978" s="70"/>
      <c r="ET978" s="70"/>
      <c r="EU978" s="70"/>
      <c r="EV978" s="70"/>
      <c r="EW978" s="70"/>
      <c r="EX978" s="70"/>
      <c r="EY978" s="70"/>
      <c r="EZ978" s="70"/>
      <c r="FA978" s="70"/>
      <c r="FB978" s="70"/>
      <c r="FC978" s="70"/>
      <c r="FD978" s="70"/>
      <c r="FE978" s="70"/>
      <c r="FF978" s="70"/>
      <c r="FG978" s="70"/>
      <c r="FH978" s="70"/>
      <c r="FI978" s="70"/>
      <c r="FJ978" s="70"/>
      <c r="FK978" s="70"/>
      <c r="FL978" s="70"/>
      <c r="FM978" s="70"/>
      <c r="FN978" s="70"/>
      <c r="FO978" s="70"/>
      <c r="FP978" s="70"/>
      <c r="FQ978" s="70"/>
      <c r="FR978" s="70"/>
      <c r="FS978" s="70"/>
      <c r="FT978" s="70"/>
      <c r="FU978" s="70"/>
      <c r="FV978" s="70"/>
      <c r="FW978" s="70"/>
      <c r="FX978" s="70"/>
      <c r="FY978" s="70"/>
      <c r="FZ978" s="70"/>
      <c r="GA978" s="70"/>
      <c r="GB978" s="70"/>
      <c r="GC978" s="70"/>
      <c r="GD978" s="70"/>
      <c r="GE978" s="70"/>
      <c r="GF978" s="70"/>
      <c r="GG978" s="70"/>
      <c r="GH978" s="70"/>
      <c r="GI978" s="70"/>
      <c r="GJ978" s="70"/>
      <c r="GK978" s="70"/>
      <c r="GL978" s="70"/>
      <c r="GM978" s="70"/>
      <c r="GN978" s="70"/>
      <c r="GO978" s="70"/>
      <c r="GP978" s="70"/>
      <c r="GQ978" s="70"/>
      <c r="GR978" s="70"/>
      <c r="GS978" s="70"/>
      <c r="GT978" s="70"/>
      <c r="GU978" s="70"/>
      <c r="GV978" s="70"/>
      <c r="GW978" s="70"/>
      <c r="GX978" s="70"/>
      <c r="GY978" s="70"/>
      <c r="GZ978" s="70"/>
      <c r="HA978" s="70"/>
      <c r="HB978" s="70"/>
      <c r="HC978" s="70"/>
      <c r="HD978" s="70"/>
      <c r="HE978" s="70"/>
      <c r="HF978" s="70"/>
      <c r="HG978" s="70"/>
      <c r="HH978" s="70"/>
      <c r="HI978" s="70"/>
      <c r="HJ978" s="70"/>
      <c r="HK978" s="70"/>
      <c r="HL978" s="70"/>
      <c r="HM978" s="70"/>
      <c r="HN978" s="70"/>
      <c r="HO978" s="70"/>
      <c r="HP978" s="70"/>
      <c r="HQ978" s="70"/>
      <c r="HR978" s="70"/>
      <c r="HS978" s="70"/>
      <c r="HT978" s="70"/>
      <c r="HU978" s="70"/>
      <c r="HV978" s="70"/>
      <c r="HW978" s="70"/>
      <c r="HX978" s="70"/>
      <c r="HY978" s="70"/>
      <c r="HZ978" s="70"/>
      <c r="IA978" s="70"/>
      <c r="IB978" s="70"/>
      <c r="IC978" s="70"/>
      <c r="ID978" s="70"/>
      <c r="IE978" s="70"/>
      <c r="IF978" s="70"/>
      <c r="IG978" s="70"/>
      <c r="IH978" s="70"/>
      <c r="II978" s="70"/>
      <c r="IJ978" s="70"/>
      <c r="IK978" s="70"/>
      <c r="IL978" s="70"/>
      <c r="IM978" s="70"/>
      <c r="IN978" s="70"/>
      <c r="IO978" s="70"/>
      <c r="IP978" s="70"/>
      <c r="IQ978" s="70"/>
    </row>
    <row r="979" spans="18:251" ht="16.5" hidden="1" customHeight="1">
      <c r="R979" s="95" t="s">
        <v>450</v>
      </c>
      <c r="S979" s="95"/>
      <c r="T979" s="95"/>
      <c r="U979" s="70"/>
      <c r="V979" s="214"/>
      <c r="W979" s="70"/>
      <c r="X979" s="70"/>
      <c r="Y979" s="70"/>
      <c r="Z979" s="70"/>
      <c r="AA979" s="70"/>
      <c r="AB979" s="70"/>
      <c r="AC979" s="70"/>
      <c r="AD979" s="70"/>
      <c r="AE979" s="70"/>
      <c r="AF979" s="70"/>
      <c r="AG979" s="70"/>
      <c r="AH979" s="70"/>
      <c r="AI979" s="70"/>
      <c r="AJ979" s="70"/>
      <c r="AK979" s="70"/>
      <c r="AL979" s="70"/>
      <c r="AM979" s="70"/>
      <c r="AN979" s="70"/>
      <c r="AO979" s="70"/>
      <c r="AP979" s="70"/>
      <c r="AQ979" s="70"/>
      <c r="AR979" s="70"/>
      <c r="AS979" s="70"/>
      <c r="AT979" s="70"/>
      <c r="AU979" s="70"/>
      <c r="AV979" s="70"/>
      <c r="AW979" s="70"/>
      <c r="AX979" s="70"/>
      <c r="AY979" s="70"/>
      <c r="AZ979" s="70"/>
      <c r="BA979" s="70"/>
      <c r="BB979" s="70"/>
      <c r="BC979" s="70"/>
      <c r="BD979" s="70"/>
      <c r="BE979" s="70"/>
      <c r="BF979" s="70"/>
      <c r="BG979" s="70"/>
      <c r="BH979" s="70"/>
      <c r="BI979" s="70"/>
      <c r="BJ979" s="70"/>
      <c r="BK979" s="70"/>
      <c r="BL979" s="70"/>
      <c r="BM979" s="70"/>
      <c r="BN979" s="70"/>
      <c r="BO979" s="70"/>
      <c r="BP979" s="70"/>
      <c r="BQ979" s="70"/>
      <c r="BR979" s="70"/>
      <c r="BS979" s="70"/>
      <c r="BT979" s="70"/>
      <c r="BU979" s="70"/>
      <c r="BV979" s="70"/>
      <c r="BW979" s="70"/>
      <c r="BX979" s="70"/>
      <c r="BY979" s="70"/>
      <c r="BZ979" s="70"/>
      <c r="CA979" s="70"/>
      <c r="CB979" s="70"/>
      <c r="CC979" s="70"/>
      <c r="CD979" s="70"/>
      <c r="CE979" s="70"/>
      <c r="CF979" s="70"/>
      <c r="CG979" s="70"/>
      <c r="CH979" s="70"/>
      <c r="CI979" s="70"/>
      <c r="CJ979" s="70"/>
      <c r="CK979" s="70"/>
      <c r="CL979" s="70"/>
      <c r="CM979" s="70"/>
      <c r="CN979" s="70"/>
      <c r="CO979" s="70"/>
      <c r="CP979" s="70"/>
      <c r="CQ979" s="70"/>
      <c r="CR979" s="70"/>
      <c r="CS979" s="70"/>
      <c r="CT979" s="70"/>
      <c r="CU979" s="70"/>
      <c r="CV979" s="70"/>
      <c r="CW979" s="70"/>
      <c r="CX979" s="70"/>
      <c r="CY979" s="70"/>
      <c r="CZ979" s="70"/>
      <c r="DA979" s="70"/>
      <c r="DB979" s="70"/>
      <c r="DC979" s="70"/>
      <c r="DD979" s="70"/>
      <c r="DE979" s="70"/>
      <c r="DF979" s="70"/>
      <c r="DG979" s="70"/>
      <c r="DH979" s="70"/>
      <c r="DI979" s="70"/>
      <c r="DJ979" s="70"/>
      <c r="DK979" s="70"/>
      <c r="DL979" s="70"/>
      <c r="DM979" s="70"/>
      <c r="DN979" s="70"/>
      <c r="DO979" s="70"/>
      <c r="DP979" s="70"/>
      <c r="DQ979" s="70"/>
      <c r="DR979" s="70"/>
      <c r="DS979" s="70"/>
      <c r="DT979" s="70"/>
      <c r="DU979" s="70"/>
      <c r="DV979" s="70"/>
      <c r="DW979" s="70"/>
      <c r="DX979" s="70"/>
      <c r="DY979" s="70"/>
      <c r="DZ979" s="70"/>
      <c r="EA979" s="70"/>
      <c r="EB979" s="70"/>
      <c r="EC979" s="70"/>
      <c r="ED979" s="70"/>
      <c r="EE979" s="95" t="s">
        <v>450</v>
      </c>
      <c r="EF979" s="95"/>
      <c r="EG979" s="95"/>
      <c r="EH979" s="70"/>
      <c r="EI979" s="216"/>
      <c r="EJ979" s="70"/>
      <c r="EK979" s="70"/>
      <c r="EL979" s="70"/>
      <c r="EM979" s="70"/>
      <c r="EN979" s="70"/>
      <c r="EO979" s="70"/>
      <c r="EP979" s="70"/>
      <c r="EQ979" s="70"/>
      <c r="ER979" s="70"/>
      <c r="ES979" s="70"/>
      <c r="ET979" s="70"/>
      <c r="EU979" s="70"/>
      <c r="EV979" s="70"/>
      <c r="EW979" s="70"/>
      <c r="EX979" s="70"/>
      <c r="EY979" s="70"/>
      <c r="EZ979" s="70"/>
      <c r="FA979" s="70"/>
      <c r="FB979" s="70"/>
      <c r="FC979" s="70"/>
      <c r="FD979" s="70"/>
      <c r="FE979" s="70"/>
      <c r="FF979" s="70"/>
      <c r="FG979" s="70"/>
      <c r="FH979" s="70"/>
      <c r="FI979" s="70"/>
      <c r="FJ979" s="70"/>
      <c r="FK979" s="70"/>
      <c r="FL979" s="70"/>
      <c r="FM979" s="70"/>
      <c r="FN979" s="70"/>
      <c r="FO979" s="70"/>
      <c r="FP979" s="70"/>
      <c r="FQ979" s="70"/>
      <c r="FR979" s="70"/>
      <c r="FS979" s="70"/>
      <c r="FT979" s="70"/>
      <c r="FU979" s="70"/>
      <c r="FV979" s="70"/>
      <c r="FW979" s="70"/>
      <c r="FX979" s="70"/>
      <c r="FY979" s="70"/>
      <c r="FZ979" s="70"/>
      <c r="GA979" s="70"/>
      <c r="GB979" s="70"/>
      <c r="GC979" s="70"/>
      <c r="GD979" s="70"/>
      <c r="GE979" s="70"/>
      <c r="GF979" s="70"/>
      <c r="GG979" s="70"/>
      <c r="GH979" s="70"/>
      <c r="GI979" s="70"/>
      <c r="GJ979" s="70"/>
      <c r="GK979" s="70"/>
      <c r="GL979" s="70"/>
      <c r="GM979" s="70"/>
      <c r="GN979" s="70"/>
      <c r="GO979" s="70"/>
      <c r="GP979" s="70"/>
      <c r="GQ979" s="70"/>
      <c r="GR979" s="70"/>
      <c r="GS979" s="70"/>
      <c r="GT979" s="70"/>
      <c r="GU979" s="70"/>
      <c r="GV979" s="70"/>
      <c r="GW979" s="70"/>
      <c r="GX979" s="70"/>
      <c r="GY979" s="70"/>
      <c r="GZ979" s="70"/>
      <c r="HA979" s="70"/>
      <c r="HB979" s="70"/>
      <c r="HC979" s="70"/>
      <c r="HD979" s="70"/>
      <c r="HE979" s="70"/>
      <c r="HF979" s="70"/>
      <c r="HG979" s="70"/>
      <c r="HH979" s="70"/>
      <c r="HI979" s="70"/>
      <c r="HJ979" s="70"/>
      <c r="HK979" s="70"/>
      <c r="HL979" s="70"/>
      <c r="HM979" s="70"/>
      <c r="HN979" s="70"/>
      <c r="HO979" s="70"/>
      <c r="HP979" s="70"/>
      <c r="HQ979" s="70"/>
      <c r="HR979" s="70"/>
      <c r="HS979" s="70"/>
      <c r="HT979" s="70"/>
      <c r="HU979" s="70"/>
      <c r="HV979" s="70"/>
      <c r="HW979" s="70"/>
      <c r="HX979" s="70"/>
      <c r="HY979" s="70"/>
      <c r="HZ979" s="70"/>
      <c r="IA979" s="70"/>
      <c r="IB979" s="70"/>
      <c r="IC979" s="70"/>
      <c r="ID979" s="70"/>
      <c r="IE979" s="70"/>
      <c r="IF979" s="70"/>
      <c r="IG979" s="70"/>
      <c r="IH979" s="70"/>
      <c r="II979" s="70"/>
      <c r="IJ979" s="70"/>
      <c r="IK979" s="70"/>
      <c r="IL979" s="70"/>
      <c r="IM979" s="70"/>
      <c r="IN979" s="70"/>
      <c r="IO979" s="70"/>
      <c r="IP979" s="70"/>
      <c r="IQ979" s="70"/>
    </row>
    <row r="980" spans="18:251" ht="16.5" hidden="1" customHeight="1">
      <c r="R980" s="95" t="s">
        <v>450</v>
      </c>
      <c r="S980" s="95"/>
      <c r="T980" s="95"/>
      <c r="U980" s="70"/>
      <c r="V980" s="214"/>
      <c r="W980" s="70"/>
      <c r="X980" s="70"/>
      <c r="Y980" s="70"/>
      <c r="Z980" s="70"/>
      <c r="AA980" s="70"/>
      <c r="AB980" s="70"/>
      <c r="AC980" s="70"/>
      <c r="AD980" s="70"/>
      <c r="AE980" s="70"/>
      <c r="AF980" s="70"/>
      <c r="AG980" s="70"/>
      <c r="AH980" s="70"/>
      <c r="AI980" s="70"/>
      <c r="AJ980" s="70"/>
      <c r="AK980" s="70"/>
      <c r="AL980" s="70"/>
      <c r="AM980" s="70"/>
      <c r="AN980" s="70"/>
      <c r="AO980" s="70"/>
      <c r="AP980" s="70"/>
      <c r="AQ980" s="70"/>
      <c r="AR980" s="70"/>
      <c r="AS980" s="70"/>
      <c r="AT980" s="70"/>
      <c r="AU980" s="70"/>
      <c r="AV980" s="70"/>
      <c r="AW980" s="70"/>
      <c r="AX980" s="70"/>
      <c r="AY980" s="70"/>
      <c r="AZ980" s="70"/>
      <c r="BA980" s="70"/>
      <c r="BB980" s="70"/>
      <c r="BC980" s="70"/>
      <c r="BD980" s="70"/>
      <c r="BE980" s="70"/>
      <c r="BF980" s="70"/>
      <c r="BG980" s="70"/>
      <c r="BH980" s="70"/>
      <c r="BI980" s="70"/>
      <c r="BJ980" s="70"/>
      <c r="BK980" s="70"/>
      <c r="BL980" s="70"/>
      <c r="BM980" s="70"/>
      <c r="BN980" s="70"/>
      <c r="BO980" s="70"/>
      <c r="BP980" s="70"/>
      <c r="BQ980" s="70"/>
      <c r="BR980" s="70"/>
      <c r="BS980" s="70"/>
      <c r="BT980" s="70"/>
      <c r="BU980" s="70"/>
      <c r="BV980" s="70"/>
      <c r="BW980" s="70"/>
      <c r="BX980" s="70"/>
      <c r="BY980" s="70"/>
      <c r="BZ980" s="70"/>
      <c r="CA980" s="70"/>
      <c r="CB980" s="70"/>
      <c r="CC980" s="70"/>
      <c r="CD980" s="70"/>
      <c r="CE980" s="70"/>
      <c r="CF980" s="70"/>
      <c r="CG980" s="70"/>
      <c r="CH980" s="70"/>
      <c r="CI980" s="70"/>
      <c r="CJ980" s="70"/>
      <c r="CK980" s="70"/>
      <c r="CL980" s="70"/>
      <c r="CM980" s="70"/>
      <c r="CN980" s="70"/>
      <c r="CO980" s="70"/>
      <c r="CP980" s="70"/>
      <c r="CQ980" s="70"/>
      <c r="CR980" s="70"/>
      <c r="CS980" s="70"/>
      <c r="CT980" s="70"/>
      <c r="CU980" s="70"/>
      <c r="CV980" s="70"/>
      <c r="CW980" s="70"/>
      <c r="CX980" s="70"/>
      <c r="CY980" s="70"/>
      <c r="CZ980" s="70"/>
      <c r="DA980" s="70"/>
      <c r="DB980" s="70"/>
      <c r="DC980" s="70"/>
      <c r="DD980" s="70"/>
      <c r="DE980" s="70"/>
      <c r="DF980" s="70"/>
      <c r="DG980" s="70"/>
      <c r="DH980" s="70"/>
      <c r="DI980" s="70"/>
      <c r="DJ980" s="70"/>
      <c r="DK980" s="70"/>
      <c r="DL980" s="70"/>
      <c r="DM980" s="70"/>
      <c r="DN980" s="70"/>
      <c r="DO980" s="70"/>
      <c r="DP980" s="70"/>
      <c r="DQ980" s="70"/>
      <c r="DR980" s="70"/>
      <c r="DS980" s="70"/>
      <c r="DT980" s="70"/>
      <c r="DU980" s="70"/>
      <c r="DV980" s="70"/>
      <c r="DW980" s="70"/>
      <c r="DX980" s="70"/>
      <c r="DY980" s="70"/>
      <c r="DZ980" s="70"/>
      <c r="EA980" s="70"/>
      <c r="EB980" s="70"/>
      <c r="EC980" s="70"/>
      <c r="ED980" s="70"/>
      <c r="EE980" s="95" t="s">
        <v>450</v>
      </c>
      <c r="EF980" s="95"/>
      <c r="EG980" s="95"/>
      <c r="EH980" s="70"/>
      <c r="EI980" s="216"/>
      <c r="EJ980" s="70"/>
      <c r="EK980" s="70"/>
      <c r="EL980" s="70"/>
      <c r="EM980" s="70"/>
      <c r="EN980" s="70"/>
      <c r="EO980" s="70"/>
      <c r="EP980" s="70"/>
      <c r="EQ980" s="70"/>
      <c r="ER980" s="70"/>
      <c r="ES980" s="70"/>
      <c r="ET980" s="70"/>
      <c r="EU980" s="70"/>
      <c r="EV980" s="70"/>
      <c r="EW980" s="70"/>
      <c r="EX980" s="70"/>
      <c r="EY980" s="70"/>
      <c r="EZ980" s="70"/>
      <c r="FA980" s="70"/>
      <c r="FB980" s="70"/>
      <c r="FC980" s="70"/>
      <c r="FD980" s="70"/>
      <c r="FE980" s="70"/>
      <c r="FF980" s="70"/>
      <c r="FG980" s="70"/>
      <c r="FH980" s="70"/>
      <c r="FI980" s="70"/>
      <c r="FJ980" s="70"/>
      <c r="FK980" s="70"/>
      <c r="FL980" s="70"/>
      <c r="FM980" s="70"/>
      <c r="FN980" s="70"/>
      <c r="FO980" s="70"/>
      <c r="FP980" s="70"/>
      <c r="FQ980" s="70"/>
      <c r="FR980" s="70"/>
      <c r="FS980" s="70"/>
      <c r="FT980" s="70"/>
      <c r="FU980" s="70"/>
      <c r="FV980" s="70"/>
      <c r="FW980" s="70"/>
      <c r="FX980" s="70"/>
      <c r="FY980" s="70"/>
      <c r="FZ980" s="70"/>
      <c r="GA980" s="70"/>
      <c r="GB980" s="70"/>
      <c r="GC980" s="70"/>
      <c r="GD980" s="70"/>
      <c r="GE980" s="70"/>
      <c r="GF980" s="70"/>
      <c r="GG980" s="70"/>
      <c r="GH980" s="70"/>
      <c r="GI980" s="70"/>
      <c r="GJ980" s="70"/>
      <c r="GK980" s="70"/>
      <c r="GL980" s="70"/>
      <c r="GM980" s="70"/>
      <c r="GN980" s="70"/>
      <c r="GO980" s="70"/>
      <c r="GP980" s="70"/>
      <c r="GQ980" s="70"/>
      <c r="GR980" s="70"/>
      <c r="GS980" s="70"/>
      <c r="GT980" s="70"/>
      <c r="GU980" s="70"/>
      <c r="GV980" s="70"/>
      <c r="GW980" s="70"/>
      <c r="GX980" s="70"/>
      <c r="GY980" s="70"/>
      <c r="GZ980" s="70"/>
      <c r="HA980" s="70"/>
      <c r="HB980" s="70"/>
      <c r="HC980" s="70"/>
      <c r="HD980" s="70"/>
      <c r="HE980" s="70"/>
      <c r="HF980" s="70"/>
      <c r="HG980" s="70"/>
      <c r="HH980" s="70"/>
      <c r="HI980" s="70"/>
      <c r="HJ980" s="70"/>
      <c r="HK980" s="70"/>
      <c r="HL980" s="70"/>
      <c r="HM980" s="70"/>
      <c r="HN980" s="70"/>
      <c r="HO980" s="70"/>
      <c r="HP980" s="70"/>
      <c r="HQ980" s="70"/>
      <c r="HR980" s="70"/>
      <c r="HS980" s="70"/>
      <c r="HT980" s="70"/>
      <c r="HU980" s="70"/>
      <c r="HV980" s="70"/>
      <c r="HW980" s="70"/>
      <c r="HX980" s="70"/>
      <c r="HY980" s="70"/>
      <c r="HZ980" s="70"/>
      <c r="IA980" s="70"/>
      <c r="IB980" s="70"/>
      <c r="IC980" s="70"/>
      <c r="ID980" s="70"/>
      <c r="IE980" s="70"/>
      <c r="IF980" s="70"/>
      <c r="IG980" s="70"/>
      <c r="IH980" s="70"/>
      <c r="II980" s="70"/>
      <c r="IJ980" s="70"/>
      <c r="IK980" s="70"/>
      <c r="IL980" s="70"/>
      <c r="IM980" s="70"/>
      <c r="IN980" s="70"/>
      <c r="IO980" s="70"/>
      <c r="IP980" s="70"/>
      <c r="IQ980" s="70"/>
    </row>
    <row r="981" spans="18:251" ht="16.5" hidden="1" customHeight="1">
      <c r="R981" s="95" t="s">
        <v>450</v>
      </c>
      <c r="S981" s="95"/>
      <c r="T981" s="95"/>
      <c r="U981" s="70"/>
      <c r="V981" s="214"/>
      <c r="W981" s="70"/>
      <c r="X981" s="70"/>
      <c r="Y981" s="70"/>
      <c r="Z981" s="70"/>
      <c r="AA981" s="70"/>
      <c r="AB981" s="70"/>
      <c r="AC981" s="70"/>
      <c r="AD981" s="70"/>
      <c r="AE981" s="70"/>
      <c r="AF981" s="70"/>
      <c r="AG981" s="70"/>
      <c r="AH981" s="70"/>
      <c r="AI981" s="70"/>
      <c r="AJ981" s="70"/>
      <c r="AK981" s="70"/>
      <c r="AL981" s="70"/>
      <c r="AM981" s="70"/>
      <c r="AN981" s="70"/>
      <c r="AO981" s="70"/>
      <c r="AP981" s="70"/>
      <c r="AQ981" s="70"/>
      <c r="AR981" s="70"/>
      <c r="AS981" s="70"/>
      <c r="AT981" s="70"/>
      <c r="AU981" s="70"/>
      <c r="AV981" s="70"/>
      <c r="AW981" s="70"/>
      <c r="AX981" s="70"/>
      <c r="AY981" s="70"/>
      <c r="AZ981" s="70"/>
      <c r="BA981" s="70"/>
      <c r="BB981" s="70"/>
      <c r="BC981" s="70"/>
      <c r="BD981" s="70"/>
      <c r="BE981" s="70"/>
      <c r="BF981" s="70"/>
      <c r="BG981" s="70"/>
      <c r="BH981" s="70"/>
      <c r="BI981" s="70"/>
      <c r="BJ981" s="70"/>
      <c r="BK981" s="70"/>
      <c r="BL981" s="70"/>
      <c r="BM981" s="70"/>
      <c r="BN981" s="70"/>
      <c r="BO981" s="70"/>
      <c r="BP981" s="70"/>
      <c r="BQ981" s="70"/>
      <c r="BR981" s="70"/>
      <c r="BS981" s="70"/>
      <c r="BT981" s="70"/>
      <c r="BU981" s="70"/>
      <c r="BV981" s="70"/>
      <c r="BW981" s="70"/>
      <c r="BX981" s="70"/>
      <c r="BY981" s="70"/>
      <c r="BZ981" s="70"/>
      <c r="CA981" s="70"/>
      <c r="CB981" s="70"/>
      <c r="CC981" s="70"/>
      <c r="CD981" s="70"/>
      <c r="CE981" s="70"/>
      <c r="CF981" s="70"/>
      <c r="CG981" s="70"/>
      <c r="CH981" s="70"/>
      <c r="CI981" s="70"/>
      <c r="CJ981" s="70"/>
      <c r="CK981" s="70"/>
      <c r="CL981" s="70"/>
      <c r="CM981" s="70"/>
      <c r="CN981" s="70"/>
      <c r="CO981" s="70"/>
      <c r="CP981" s="70"/>
      <c r="CQ981" s="70"/>
      <c r="CR981" s="70"/>
      <c r="CS981" s="70"/>
      <c r="CT981" s="70"/>
      <c r="CU981" s="70"/>
      <c r="CV981" s="70"/>
      <c r="CW981" s="70"/>
      <c r="CX981" s="70"/>
      <c r="CY981" s="70"/>
      <c r="CZ981" s="70"/>
      <c r="DA981" s="70"/>
      <c r="DB981" s="70"/>
      <c r="DC981" s="70"/>
      <c r="DD981" s="70"/>
      <c r="DE981" s="70"/>
      <c r="DF981" s="70"/>
      <c r="DG981" s="70"/>
      <c r="DH981" s="70"/>
      <c r="DI981" s="70"/>
      <c r="DJ981" s="70"/>
      <c r="DK981" s="70"/>
      <c r="DL981" s="70"/>
      <c r="DM981" s="70"/>
      <c r="DN981" s="70"/>
      <c r="DO981" s="70"/>
      <c r="DP981" s="70"/>
      <c r="DQ981" s="70"/>
      <c r="DR981" s="70"/>
      <c r="DS981" s="70"/>
      <c r="DT981" s="70"/>
      <c r="DU981" s="70"/>
      <c r="DV981" s="70"/>
      <c r="DW981" s="70"/>
      <c r="DX981" s="70"/>
      <c r="DY981" s="70"/>
      <c r="DZ981" s="70"/>
      <c r="EA981" s="70"/>
      <c r="EB981" s="70"/>
      <c r="EC981" s="70"/>
      <c r="ED981" s="70"/>
      <c r="EE981" s="95" t="s">
        <v>450</v>
      </c>
      <c r="EF981" s="95"/>
      <c r="EG981" s="95"/>
      <c r="EH981" s="70"/>
      <c r="EI981" s="216"/>
      <c r="EJ981" s="70"/>
      <c r="EK981" s="70"/>
      <c r="EL981" s="70"/>
      <c r="EM981" s="70"/>
      <c r="EN981" s="70"/>
      <c r="EO981" s="70"/>
      <c r="EP981" s="70"/>
      <c r="EQ981" s="70"/>
      <c r="ER981" s="70"/>
      <c r="ES981" s="70"/>
      <c r="ET981" s="70"/>
      <c r="EU981" s="70"/>
      <c r="EV981" s="70"/>
      <c r="EW981" s="70"/>
      <c r="EX981" s="70"/>
      <c r="EY981" s="70"/>
      <c r="EZ981" s="70"/>
      <c r="FA981" s="70"/>
      <c r="FB981" s="70"/>
      <c r="FC981" s="70"/>
      <c r="FD981" s="70"/>
      <c r="FE981" s="70"/>
      <c r="FF981" s="70"/>
      <c r="FG981" s="70"/>
      <c r="FH981" s="70"/>
      <c r="FI981" s="70"/>
      <c r="FJ981" s="70"/>
      <c r="FK981" s="70"/>
      <c r="FL981" s="70"/>
      <c r="FM981" s="70"/>
      <c r="FN981" s="70"/>
      <c r="FO981" s="70"/>
      <c r="FP981" s="70"/>
      <c r="FQ981" s="70"/>
      <c r="FR981" s="70"/>
      <c r="FS981" s="70"/>
      <c r="FT981" s="70"/>
      <c r="FU981" s="70"/>
      <c r="FV981" s="70"/>
      <c r="FW981" s="70"/>
      <c r="FX981" s="70"/>
      <c r="FY981" s="70"/>
      <c r="FZ981" s="70"/>
      <c r="GA981" s="70"/>
      <c r="GB981" s="70"/>
      <c r="GC981" s="70"/>
      <c r="GD981" s="70"/>
      <c r="GE981" s="70"/>
      <c r="GF981" s="70"/>
      <c r="GG981" s="70"/>
      <c r="GH981" s="70"/>
      <c r="GI981" s="70"/>
      <c r="GJ981" s="70"/>
      <c r="GK981" s="70"/>
      <c r="GL981" s="70"/>
      <c r="GM981" s="70"/>
      <c r="GN981" s="70"/>
      <c r="GO981" s="70"/>
      <c r="GP981" s="70"/>
      <c r="GQ981" s="70"/>
      <c r="GR981" s="70"/>
      <c r="GS981" s="70"/>
      <c r="GT981" s="70"/>
      <c r="GU981" s="70"/>
      <c r="GV981" s="70"/>
      <c r="GW981" s="70"/>
      <c r="GX981" s="70"/>
      <c r="GY981" s="70"/>
      <c r="GZ981" s="70"/>
      <c r="HA981" s="70"/>
      <c r="HB981" s="70"/>
      <c r="HC981" s="70"/>
      <c r="HD981" s="70"/>
      <c r="HE981" s="70"/>
      <c r="HF981" s="70"/>
      <c r="HG981" s="70"/>
      <c r="HH981" s="70"/>
      <c r="HI981" s="70"/>
      <c r="HJ981" s="70"/>
      <c r="HK981" s="70"/>
      <c r="HL981" s="70"/>
      <c r="HM981" s="70"/>
      <c r="HN981" s="70"/>
      <c r="HO981" s="70"/>
      <c r="HP981" s="70"/>
      <c r="HQ981" s="70"/>
      <c r="HR981" s="70"/>
      <c r="HS981" s="70"/>
      <c r="HT981" s="70"/>
      <c r="HU981" s="70"/>
      <c r="HV981" s="70"/>
      <c r="HW981" s="70"/>
      <c r="HX981" s="70"/>
      <c r="HY981" s="70"/>
      <c r="HZ981" s="70"/>
      <c r="IA981" s="70"/>
      <c r="IB981" s="70"/>
      <c r="IC981" s="70"/>
      <c r="ID981" s="70"/>
      <c r="IE981" s="70"/>
      <c r="IF981" s="70"/>
      <c r="IG981" s="70"/>
      <c r="IH981" s="70"/>
      <c r="II981" s="70"/>
      <c r="IJ981" s="70"/>
      <c r="IK981" s="70"/>
      <c r="IL981" s="70"/>
      <c r="IM981" s="70"/>
      <c r="IN981" s="70"/>
      <c r="IO981" s="70"/>
      <c r="IP981" s="70"/>
      <c r="IQ981" s="70"/>
    </row>
    <row r="982" spans="18:251" ht="16.5" hidden="1" customHeight="1">
      <c r="R982" s="95" t="s">
        <v>450</v>
      </c>
      <c r="S982" s="95"/>
      <c r="T982" s="95"/>
      <c r="U982" s="70"/>
      <c r="V982" s="214"/>
      <c r="W982" s="70"/>
      <c r="X982" s="70"/>
      <c r="Y982" s="70"/>
      <c r="Z982" s="70"/>
      <c r="AA982" s="70"/>
      <c r="AB982" s="70"/>
      <c r="AC982" s="70"/>
      <c r="AD982" s="70"/>
      <c r="AE982" s="70"/>
      <c r="AF982" s="70"/>
      <c r="AG982" s="70"/>
      <c r="AH982" s="70"/>
      <c r="AI982" s="70"/>
      <c r="AJ982" s="70"/>
      <c r="AK982" s="70"/>
      <c r="AL982" s="70"/>
      <c r="AM982" s="70"/>
      <c r="AN982" s="70"/>
      <c r="AO982" s="70"/>
      <c r="AP982" s="70"/>
      <c r="AQ982" s="70"/>
      <c r="AR982" s="70"/>
      <c r="AS982" s="70"/>
      <c r="AT982" s="70"/>
      <c r="AU982" s="70"/>
      <c r="AV982" s="70"/>
      <c r="AW982" s="70"/>
      <c r="AX982" s="70"/>
      <c r="AY982" s="70"/>
      <c r="AZ982" s="70"/>
      <c r="BA982" s="70"/>
      <c r="BB982" s="70"/>
      <c r="BC982" s="70"/>
      <c r="BD982" s="70"/>
      <c r="BE982" s="70"/>
      <c r="BF982" s="70"/>
      <c r="BG982" s="70"/>
      <c r="BH982" s="70"/>
      <c r="BI982" s="70"/>
      <c r="BJ982" s="70"/>
      <c r="BK982" s="70"/>
      <c r="BL982" s="70"/>
      <c r="BM982" s="70"/>
      <c r="BN982" s="70"/>
      <c r="BO982" s="70"/>
      <c r="BP982" s="70"/>
      <c r="BQ982" s="70"/>
      <c r="BR982" s="70"/>
      <c r="BS982" s="70"/>
      <c r="BT982" s="70"/>
      <c r="BU982" s="70"/>
      <c r="BV982" s="70"/>
      <c r="BW982" s="70"/>
      <c r="BX982" s="70"/>
      <c r="BY982" s="70"/>
      <c r="BZ982" s="70"/>
      <c r="CA982" s="70"/>
      <c r="CB982" s="70"/>
      <c r="CC982" s="70"/>
      <c r="CD982" s="70"/>
      <c r="CE982" s="70"/>
      <c r="CF982" s="70"/>
      <c r="CG982" s="70"/>
      <c r="CH982" s="70"/>
      <c r="CI982" s="70"/>
      <c r="CJ982" s="70"/>
      <c r="CK982" s="70"/>
      <c r="CL982" s="70"/>
      <c r="CM982" s="70"/>
      <c r="CN982" s="70"/>
      <c r="CO982" s="70"/>
      <c r="CP982" s="70"/>
      <c r="CQ982" s="70"/>
      <c r="CR982" s="70"/>
      <c r="CS982" s="70"/>
      <c r="CT982" s="70"/>
      <c r="CU982" s="70"/>
      <c r="CV982" s="70"/>
      <c r="CW982" s="70"/>
      <c r="CX982" s="70"/>
      <c r="CY982" s="70"/>
      <c r="CZ982" s="70"/>
      <c r="DA982" s="70"/>
      <c r="DB982" s="70"/>
      <c r="DC982" s="70"/>
      <c r="DD982" s="70"/>
      <c r="DE982" s="70"/>
      <c r="DF982" s="70"/>
      <c r="DG982" s="70"/>
      <c r="DH982" s="70"/>
      <c r="DI982" s="70"/>
      <c r="DJ982" s="70"/>
      <c r="DK982" s="70"/>
      <c r="DL982" s="70"/>
      <c r="DM982" s="70"/>
      <c r="DN982" s="70"/>
      <c r="DO982" s="70"/>
      <c r="DP982" s="70"/>
      <c r="DQ982" s="70"/>
      <c r="DR982" s="70"/>
      <c r="DS982" s="70"/>
      <c r="DT982" s="70"/>
      <c r="DU982" s="70"/>
      <c r="DV982" s="70"/>
      <c r="DW982" s="70"/>
      <c r="DX982" s="70"/>
      <c r="DY982" s="70"/>
      <c r="DZ982" s="70"/>
      <c r="EA982" s="70"/>
      <c r="EB982" s="70"/>
      <c r="EC982" s="70"/>
      <c r="ED982" s="70"/>
      <c r="EE982" s="95" t="s">
        <v>450</v>
      </c>
      <c r="EF982" s="95"/>
      <c r="EG982" s="95"/>
      <c r="EH982" s="70"/>
      <c r="EI982" s="216"/>
      <c r="EJ982" s="70"/>
      <c r="EK982" s="70"/>
      <c r="EL982" s="70"/>
      <c r="EM982" s="70"/>
      <c r="EN982" s="70"/>
      <c r="EO982" s="70"/>
      <c r="EP982" s="70"/>
      <c r="EQ982" s="70"/>
      <c r="ER982" s="70"/>
      <c r="ES982" s="70"/>
      <c r="ET982" s="70"/>
      <c r="EU982" s="70"/>
      <c r="EV982" s="70"/>
      <c r="EW982" s="70"/>
      <c r="EX982" s="70"/>
      <c r="EY982" s="70"/>
      <c r="EZ982" s="70"/>
      <c r="FA982" s="70"/>
      <c r="FB982" s="70"/>
      <c r="FC982" s="70"/>
      <c r="FD982" s="70"/>
      <c r="FE982" s="70"/>
      <c r="FF982" s="70"/>
      <c r="FG982" s="70"/>
      <c r="FH982" s="70"/>
      <c r="FI982" s="70"/>
      <c r="FJ982" s="70"/>
      <c r="FK982" s="70"/>
      <c r="FL982" s="70"/>
      <c r="FM982" s="70"/>
      <c r="FN982" s="70"/>
      <c r="FO982" s="70"/>
      <c r="FP982" s="70"/>
      <c r="FQ982" s="70"/>
      <c r="FR982" s="70"/>
      <c r="FS982" s="70"/>
      <c r="FT982" s="70"/>
      <c r="FU982" s="70"/>
      <c r="FV982" s="70"/>
      <c r="FW982" s="70"/>
      <c r="FX982" s="70"/>
      <c r="FY982" s="70"/>
      <c r="FZ982" s="70"/>
      <c r="GA982" s="70"/>
      <c r="GB982" s="70"/>
      <c r="GC982" s="70"/>
      <c r="GD982" s="70"/>
      <c r="GE982" s="70"/>
      <c r="GF982" s="70"/>
      <c r="GG982" s="70"/>
      <c r="GH982" s="70"/>
      <c r="GI982" s="70"/>
      <c r="GJ982" s="70"/>
      <c r="GK982" s="70"/>
      <c r="GL982" s="70"/>
      <c r="GM982" s="70"/>
      <c r="GN982" s="70"/>
      <c r="GO982" s="70"/>
      <c r="GP982" s="70"/>
      <c r="GQ982" s="70"/>
      <c r="GR982" s="70"/>
      <c r="GS982" s="70"/>
      <c r="GT982" s="70"/>
      <c r="GU982" s="70"/>
      <c r="GV982" s="70"/>
      <c r="GW982" s="70"/>
      <c r="GX982" s="70"/>
      <c r="GY982" s="70"/>
      <c r="GZ982" s="70"/>
      <c r="HA982" s="70"/>
      <c r="HB982" s="70"/>
      <c r="HC982" s="70"/>
      <c r="HD982" s="70"/>
      <c r="HE982" s="70"/>
      <c r="HF982" s="70"/>
      <c r="HG982" s="70"/>
      <c r="HH982" s="70"/>
      <c r="HI982" s="70"/>
      <c r="HJ982" s="70"/>
      <c r="HK982" s="70"/>
      <c r="HL982" s="70"/>
      <c r="HM982" s="70"/>
      <c r="HN982" s="70"/>
      <c r="HO982" s="70"/>
      <c r="HP982" s="70"/>
      <c r="HQ982" s="70"/>
      <c r="HR982" s="70"/>
      <c r="HS982" s="70"/>
      <c r="HT982" s="70"/>
      <c r="HU982" s="70"/>
      <c r="HV982" s="70"/>
      <c r="HW982" s="70"/>
      <c r="HX982" s="70"/>
      <c r="HY982" s="70"/>
      <c r="HZ982" s="70"/>
      <c r="IA982" s="70"/>
      <c r="IB982" s="70"/>
      <c r="IC982" s="70"/>
      <c r="ID982" s="70"/>
      <c r="IE982" s="70"/>
      <c r="IF982" s="70"/>
      <c r="IG982" s="70"/>
      <c r="IH982" s="70"/>
      <c r="II982" s="70"/>
      <c r="IJ982" s="70"/>
      <c r="IK982" s="70"/>
      <c r="IL982" s="70"/>
      <c r="IM982" s="70"/>
      <c r="IN982" s="70"/>
      <c r="IO982" s="70"/>
      <c r="IP982" s="70"/>
      <c r="IQ982" s="70"/>
    </row>
    <row r="983" spans="18:251" ht="16.5" hidden="1" customHeight="1">
      <c r="R983" s="95" t="s">
        <v>450</v>
      </c>
      <c r="S983" s="95"/>
      <c r="T983" s="95"/>
      <c r="U983" s="70"/>
      <c r="V983" s="214"/>
      <c r="W983" s="70"/>
      <c r="X983" s="70"/>
      <c r="Y983" s="70"/>
      <c r="Z983" s="70"/>
      <c r="AA983" s="70"/>
      <c r="AB983" s="70"/>
      <c r="AC983" s="70"/>
      <c r="AD983" s="70"/>
      <c r="AE983" s="70"/>
      <c r="AF983" s="70"/>
      <c r="AG983" s="70"/>
      <c r="AH983" s="70"/>
      <c r="AI983" s="70"/>
      <c r="AJ983" s="70"/>
      <c r="AK983" s="70"/>
      <c r="AL983" s="70"/>
      <c r="AM983" s="70"/>
      <c r="AN983" s="70"/>
      <c r="AO983" s="70"/>
      <c r="AP983" s="70"/>
      <c r="AQ983" s="70"/>
      <c r="AR983" s="70"/>
      <c r="AS983" s="70"/>
      <c r="AT983" s="70"/>
      <c r="AU983" s="70"/>
      <c r="AV983" s="70"/>
      <c r="AW983" s="70"/>
      <c r="AX983" s="70"/>
      <c r="AY983" s="70"/>
      <c r="AZ983" s="70"/>
      <c r="BA983" s="70"/>
      <c r="BB983" s="70"/>
      <c r="BC983" s="70"/>
      <c r="BD983" s="70"/>
      <c r="BE983" s="70"/>
      <c r="BF983" s="70"/>
      <c r="BG983" s="70"/>
      <c r="BH983" s="70"/>
      <c r="BI983" s="70"/>
      <c r="BJ983" s="70"/>
      <c r="BK983" s="70"/>
      <c r="BL983" s="70"/>
      <c r="BM983" s="70"/>
      <c r="BN983" s="70"/>
      <c r="BO983" s="70"/>
      <c r="BP983" s="70"/>
      <c r="BQ983" s="70"/>
      <c r="BR983" s="70"/>
      <c r="BS983" s="70"/>
      <c r="BT983" s="70"/>
      <c r="BU983" s="70"/>
      <c r="BV983" s="70"/>
      <c r="BW983" s="70"/>
      <c r="BX983" s="70"/>
      <c r="BY983" s="70"/>
      <c r="BZ983" s="70"/>
      <c r="CA983" s="70"/>
      <c r="CB983" s="70"/>
      <c r="CC983" s="70"/>
      <c r="CD983" s="70"/>
      <c r="CE983" s="70"/>
      <c r="CF983" s="70"/>
      <c r="CG983" s="70"/>
      <c r="CH983" s="70"/>
      <c r="CI983" s="70"/>
      <c r="CJ983" s="70"/>
      <c r="CK983" s="70"/>
      <c r="CL983" s="70"/>
      <c r="CM983" s="70"/>
      <c r="CN983" s="70"/>
      <c r="CO983" s="70"/>
      <c r="CP983" s="70"/>
      <c r="CQ983" s="70"/>
      <c r="CR983" s="70"/>
      <c r="CS983" s="70"/>
      <c r="CT983" s="70"/>
      <c r="CU983" s="70"/>
      <c r="CV983" s="70"/>
      <c r="CW983" s="70"/>
      <c r="CX983" s="70"/>
      <c r="CY983" s="70"/>
      <c r="CZ983" s="70"/>
      <c r="DA983" s="70"/>
      <c r="DB983" s="70"/>
      <c r="DC983" s="70"/>
      <c r="DD983" s="70"/>
      <c r="DE983" s="70"/>
      <c r="DF983" s="70"/>
      <c r="DG983" s="70"/>
      <c r="DH983" s="70"/>
      <c r="DI983" s="70"/>
      <c r="DJ983" s="70"/>
      <c r="DK983" s="70"/>
      <c r="DL983" s="70"/>
      <c r="DM983" s="70"/>
      <c r="DN983" s="70"/>
      <c r="DO983" s="70"/>
      <c r="DP983" s="70"/>
      <c r="DQ983" s="70"/>
      <c r="DR983" s="70"/>
      <c r="DS983" s="70"/>
      <c r="DT983" s="70"/>
      <c r="DU983" s="70"/>
      <c r="DV983" s="70"/>
      <c r="DW983" s="70"/>
      <c r="DX983" s="70"/>
      <c r="DY983" s="70"/>
      <c r="DZ983" s="70"/>
      <c r="EA983" s="70"/>
      <c r="EB983" s="70"/>
      <c r="EC983" s="70"/>
      <c r="ED983" s="70"/>
      <c r="EE983" s="95" t="s">
        <v>450</v>
      </c>
      <c r="EF983" s="95"/>
      <c r="EG983" s="95"/>
      <c r="EH983" s="70"/>
      <c r="EI983" s="216"/>
      <c r="EJ983" s="70"/>
      <c r="EK983" s="70"/>
      <c r="EL983" s="70"/>
      <c r="EM983" s="70"/>
      <c r="EN983" s="70"/>
      <c r="EO983" s="70"/>
      <c r="EP983" s="70"/>
      <c r="EQ983" s="70"/>
      <c r="ER983" s="70"/>
      <c r="ES983" s="70"/>
      <c r="ET983" s="70"/>
      <c r="EU983" s="70"/>
      <c r="EV983" s="70"/>
      <c r="EW983" s="70"/>
      <c r="EX983" s="70"/>
      <c r="EY983" s="70"/>
      <c r="EZ983" s="70"/>
      <c r="FA983" s="70"/>
      <c r="FB983" s="70"/>
      <c r="FC983" s="70"/>
      <c r="FD983" s="70"/>
      <c r="FE983" s="70"/>
      <c r="FF983" s="70"/>
      <c r="FG983" s="70"/>
      <c r="FH983" s="70"/>
      <c r="FI983" s="70"/>
      <c r="FJ983" s="70"/>
      <c r="FK983" s="70"/>
      <c r="FL983" s="70"/>
      <c r="FM983" s="70"/>
      <c r="FN983" s="70"/>
      <c r="FO983" s="70"/>
      <c r="FP983" s="70"/>
      <c r="FQ983" s="70"/>
      <c r="FR983" s="70"/>
      <c r="FS983" s="70"/>
      <c r="FT983" s="70"/>
      <c r="FU983" s="70"/>
      <c r="FV983" s="70"/>
      <c r="FW983" s="70"/>
      <c r="FX983" s="70"/>
      <c r="FY983" s="70"/>
      <c r="FZ983" s="70"/>
      <c r="GA983" s="70"/>
      <c r="GB983" s="70"/>
      <c r="GC983" s="70"/>
      <c r="GD983" s="70"/>
      <c r="GE983" s="70"/>
      <c r="GF983" s="70"/>
      <c r="GG983" s="70"/>
      <c r="GH983" s="70"/>
      <c r="GI983" s="70"/>
      <c r="GJ983" s="70"/>
      <c r="GK983" s="70"/>
      <c r="GL983" s="70"/>
      <c r="GM983" s="70"/>
      <c r="GN983" s="70"/>
      <c r="GO983" s="70"/>
      <c r="GP983" s="70"/>
      <c r="GQ983" s="70"/>
      <c r="GR983" s="70"/>
      <c r="GS983" s="70"/>
      <c r="GT983" s="70"/>
      <c r="GU983" s="70"/>
      <c r="GV983" s="70"/>
      <c r="GW983" s="70"/>
      <c r="GX983" s="70"/>
      <c r="GY983" s="70"/>
      <c r="GZ983" s="70"/>
      <c r="HA983" s="70"/>
      <c r="HB983" s="70"/>
      <c r="HC983" s="70"/>
      <c r="HD983" s="70"/>
      <c r="HE983" s="70"/>
      <c r="HF983" s="70"/>
      <c r="HG983" s="70"/>
      <c r="HH983" s="70"/>
      <c r="HI983" s="70"/>
      <c r="HJ983" s="70"/>
      <c r="HK983" s="70"/>
      <c r="HL983" s="70"/>
      <c r="HM983" s="70"/>
      <c r="HN983" s="70"/>
      <c r="HO983" s="70"/>
      <c r="HP983" s="70"/>
      <c r="HQ983" s="70"/>
      <c r="HR983" s="70"/>
      <c r="HS983" s="70"/>
      <c r="HT983" s="70"/>
      <c r="HU983" s="70"/>
      <c r="HV983" s="70"/>
      <c r="HW983" s="70"/>
      <c r="HX983" s="70"/>
      <c r="HY983" s="70"/>
      <c r="HZ983" s="70"/>
      <c r="IA983" s="70"/>
      <c r="IB983" s="70"/>
      <c r="IC983" s="70"/>
      <c r="ID983" s="70"/>
      <c r="IE983" s="70"/>
      <c r="IF983" s="70"/>
      <c r="IG983" s="70"/>
      <c r="IH983" s="70"/>
      <c r="II983" s="70"/>
      <c r="IJ983" s="70"/>
      <c r="IK983" s="70"/>
      <c r="IL983" s="70"/>
      <c r="IM983" s="70"/>
      <c r="IN983" s="70"/>
      <c r="IO983" s="70"/>
      <c r="IP983" s="70"/>
      <c r="IQ983" s="70"/>
    </row>
    <row r="984" spans="18:251" ht="16.5" hidden="1" customHeight="1">
      <c r="R984" s="95" t="s">
        <v>450</v>
      </c>
      <c r="S984" s="95"/>
      <c r="T984" s="95"/>
      <c r="U984" s="70"/>
      <c r="V984" s="214"/>
      <c r="W984" s="70"/>
      <c r="X984" s="70"/>
      <c r="Y984" s="70"/>
      <c r="Z984" s="70"/>
      <c r="AA984" s="70"/>
      <c r="AB984" s="70"/>
      <c r="AC984" s="70"/>
      <c r="AD984" s="70"/>
      <c r="AE984" s="70"/>
      <c r="AF984" s="70"/>
      <c r="AG984" s="70"/>
      <c r="AH984" s="70"/>
      <c r="AI984" s="70"/>
      <c r="AJ984" s="70"/>
      <c r="AK984" s="70"/>
      <c r="AL984" s="70"/>
      <c r="AM984" s="70"/>
      <c r="AN984" s="70"/>
      <c r="AO984" s="70"/>
      <c r="AP984" s="70"/>
      <c r="AQ984" s="70"/>
      <c r="AR984" s="70"/>
      <c r="AS984" s="70"/>
      <c r="AT984" s="70"/>
      <c r="AU984" s="70"/>
      <c r="AV984" s="70"/>
      <c r="AW984" s="70"/>
      <c r="AX984" s="70"/>
      <c r="AY984" s="70"/>
      <c r="AZ984" s="70"/>
      <c r="BA984" s="70"/>
      <c r="BB984" s="70"/>
      <c r="BC984" s="70"/>
      <c r="BD984" s="70"/>
      <c r="BE984" s="70"/>
      <c r="BF984" s="70"/>
      <c r="BG984" s="70"/>
      <c r="BH984" s="70"/>
      <c r="BI984" s="70"/>
      <c r="BJ984" s="70"/>
      <c r="BK984" s="70"/>
      <c r="BL984" s="70"/>
      <c r="BM984" s="70"/>
      <c r="BN984" s="70"/>
      <c r="BO984" s="70"/>
      <c r="BP984" s="70"/>
      <c r="BQ984" s="70"/>
      <c r="BR984" s="70"/>
      <c r="BS984" s="70"/>
      <c r="BT984" s="70"/>
      <c r="BU984" s="70"/>
      <c r="BV984" s="70"/>
      <c r="BW984" s="70"/>
      <c r="BX984" s="70"/>
      <c r="BY984" s="70"/>
      <c r="BZ984" s="70"/>
      <c r="CA984" s="70"/>
      <c r="CB984" s="70"/>
      <c r="CC984" s="70"/>
      <c r="CD984" s="70"/>
      <c r="CE984" s="70"/>
      <c r="CF984" s="70"/>
      <c r="CG984" s="70"/>
      <c r="CH984" s="70"/>
      <c r="CI984" s="70"/>
      <c r="CJ984" s="70"/>
      <c r="CK984" s="70"/>
      <c r="CL984" s="70"/>
      <c r="CM984" s="70"/>
      <c r="CN984" s="70"/>
      <c r="CO984" s="70"/>
      <c r="CP984" s="70"/>
      <c r="CQ984" s="70"/>
      <c r="CR984" s="70"/>
      <c r="CS984" s="70"/>
      <c r="CT984" s="70"/>
      <c r="CU984" s="70"/>
      <c r="CV984" s="70"/>
      <c r="CW984" s="70"/>
      <c r="CX984" s="70"/>
      <c r="CY984" s="70"/>
      <c r="CZ984" s="70"/>
      <c r="DA984" s="70"/>
      <c r="DB984" s="70"/>
      <c r="DC984" s="70"/>
      <c r="DD984" s="70"/>
      <c r="DE984" s="70"/>
      <c r="DF984" s="70"/>
      <c r="DG984" s="70"/>
      <c r="DH984" s="70"/>
      <c r="DI984" s="70"/>
      <c r="DJ984" s="70"/>
      <c r="DK984" s="70"/>
      <c r="DL984" s="70"/>
      <c r="DM984" s="70"/>
      <c r="DN984" s="70"/>
      <c r="DO984" s="70"/>
      <c r="DP984" s="70"/>
      <c r="DQ984" s="70"/>
      <c r="DR984" s="70"/>
      <c r="DS984" s="70"/>
      <c r="DT984" s="70"/>
      <c r="DU984" s="70"/>
      <c r="DV984" s="70"/>
      <c r="DW984" s="70"/>
      <c r="DX984" s="70"/>
      <c r="DY984" s="70"/>
      <c r="DZ984" s="70"/>
      <c r="EA984" s="70"/>
      <c r="EB984" s="70"/>
      <c r="EC984" s="70"/>
      <c r="ED984" s="70"/>
      <c r="EE984" s="95" t="s">
        <v>450</v>
      </c>
      <c r="EF984" s="95"/>
      <c r="EG984" s="95"/>
      <c r="EH984" s="70"/>
      <c r="EI984" s="216"/>
      <c r="EJ984" s="70"/>
      <c r="EK984" s="70"/>
      <c r="EL984" s="70"/>
      <c r="EM984" s="70"/>
      <c r="EN984" s="70"/>
      <c r="EO984" s="70"/>
      <c r="EP984" s="70"/>
      <c r="EQ984" s="70"/>
      <c r="ER984" s="70"/>
      <c r="ES984" s="70"/>
      <c r="ET984" s="70"/>
      <c r="EU984" s="70"/>
      <c r="EV984" s="70"/>
      <c r="EW984" s="70"/>
      <c r="EX984" s="70"/>
      <c r="EY984" s="70"/>
      <c r="EZ984" s="70"/>
      <c r="FA984" s="70"/>
      <c r="FB984" s="70"/>
      <c r="FC984" s="70"/>
      <c r="FD984" s="70"/>
      <c r="FE984" s="70"/>
      <c r="FF984" s="70"/>
      <c r="FG984" s="70"/>
      <c r="FH984" s="70"/>
      <c r="FI984" s="70"/>
      <c r="FJ984" s="70"/>
      <c r="FK984" s="70"/>
      <c r="FL984" s="70"/>
      <c r="FM984" s="70"/>
      <c r="FN984" s="70"/>
      <c r="FO984" s="70"/>
      <c r="FP984" s="70"/>
      <c r="FQ984" s="70"/>
      <c r="FR984" s="70"/>
      <c r="FS984" s="70"/>
      <c r="FT984" s="70"/>
      <c r="FU984" s="70"/>
      <c r="FV984" s="70"/>
      <c r="FW984" s="70"/>
      <c r="FX984" s="70"/>
      <c r="FY984" s="70"/>
      <c r="FZ984" s="70"/>
      <c r="GA984" s="70"/>
      <c r="GB984" s="70"/>
      <c r="GC984" s="70"/>
      <c r="GD984" s="70"/>
      <c r="GE984" s="70"/>
      <c r="GF984" s="70"/>
      <c r="GG984" s="70"/>
      <c r="GH984" s="70"/>
      <c r="GI984" s="70"/>
      <c r="GJ984" s="70"/>
      <c r="GK984" s="70"/>
      <c r="GL984" s="70"/>
      <c r="GM984" s="70"/>
      <c r="GN984" s="70"/>
      <c r="GO984" s="70"/>
      <c r="GP984" s="70"/>
      <c r="GQ984" s="70"/>
      <c r="GR984" s="70"/>
      <c r="GS984" s="70"/>
      <c r="GT984" s="70"/>
      <c r="GU984" s="70"/>
      <c r="GV984" s="70"/>
      <c r="GW984" s="70"/>
      <c r="GX984" s="70"/>
      <c r="GY984" s="70"/>
      <c r="GZ984" s="70"/>
      <c r="HA984" s="70"/>
      <c r="HB984" s="70"/>
      <c r="HC984" s="70"/>
      <c r="HD984" s="70"/>
      <c r="HE984" s="70"/>
      <c r="HF984" s="70"/>
      <c r="HG984" s="70"/>
      <c r="HH984" s="70"/>
      <c r="HI984" s="70"/>
      <c r="HJ984" s="70"/>
      <c r="HK984" s="70"/>
      <c r="HL984" s="70"/>
      <c r="HM984" s="70"/>
      <c r="HN984" s="70"/>
      <c r="HO984" s="70"/>
      <c r="HP984" s="70"/>
      <c r="HQ984" s="70"/>
      <c r="HR984" s="70"/>
      <c r="HS984" s="70"/>
      <c r="HT984" s="70"/>
      <c r="HU984" s="70"/>
      <c r="HV984" s="70"/>
      <c r="HW984" s="70"/>
      <c r="HX984" s="70"/>
      <c r="HY984" s="70"/>
      <c r="HZ984" s="70"/>
      <c r="IA984" s="70"/>
      <c r="IB984" s="70"/>
      <c r="IC984" s="70"/>
      <c r="ID984" s="70"/>
      <c r="IE984" s="70"/>
      <c r="IF984" s="70"/>
      <c r="IG984" s="70"/>
      <c r="IH984" s="70"/>
      <c r="II984" s="70"/>
      <c r="IJ984" s="70"/>
      <c r="IK984" s="70"/>
      <c r="IL984" s="70"/>
      <c r="IM984" s="70"/>
      <c r="IN984" s="70"/>
      <c r="IO984" s="70"/>
      <c r="IP984" s="70"/>
      <c r="IQ984" s="70"/>
    </row>
    <row r="987" spans="18:251" s="215" customFormat="1" ht="16.5" hidden="1" customHeight="1">
      <c r="R987" s="215" t="s">
        <v>793</v>
      </c>
      <c r="V987" s="214" t="str">
        <f t="shared" ref="V987" si="21">S987&amp;TEXT(T987,"00")&amp;TEXT(U987,"00")</f>
        <v>0000</v>
      </c>
      <c r="EE987" s="215" t="s">
        <v>384</v>
      </c>
      <c r="EI987" s="216" t="str">
        <f t="shared" ref="EI987" si="22">EF987&amp;TEXT(EG987,"00")&amp;TEXT(EH987,"00")</f>
        <v>0000</v>
      </c>
    </row>
    <row r="988" spans="18:251" ht="16.5" hidden="1" customHeight="1">
      <c r="R988" s="69"/>
      <c r="S988" s="69"/>
      <c r="T988" s="69"/>
      <c r="U988" s="69"/>
      <c r="V988" s="214"/>
      <c r="W988" s="69"/>
      <c r="X988" s="69"/>
      <c r="Y988" s="69"/>
      <c r="Z988" s="69"/>
      <c r="AA988" s="69"/>
      <c r="AB988" s="69"/>
      <c r="AC988" s="69"/>
      <c r="AD988" s="69"/>
      <c r="AE988" s="69"/>
      <c r="AF988" s="69"/>
      <c r="AG988" s="69"/>
      <c r="AH988" s="69"/>
      <c r="AI988" s="69"/>
      <c r="AJ988" s="69"/>
      <c r="AK988" s="69"/>
      <c r="AL988" s="69"/>
      <c r="AM988" s="69"/>
      <c r="AN988" s="69"/>
      <c r="AO988" s="69"/>
      <c r="AP988" s="69"/>
      <c r="AQ988" s="69"/>
      <c r="AR988" s="69"/>
      <c r="AS988" s="69"/>
      <c r="AT988" s="69"/>
      <c r="AU988" s="69"/>
      <c r="AV988" s="69"/>
      <c r="AW988" s="69"/>
      <c r="AX988" s="69"/>
      <c r="AY988" s="69"/>
      <c r="AZ988" s="69"/>
      <c r="BA988" s="69"/>
      <c r="BB988" s="69"/>
      <c r="BC988" s="69"/>
      <c r="BD988" s="69"/>
      <c r="BE988" s="69"/>
      <c r="BF988" s="69"/>
      <c r="BG988" s="69"/>
      <c r="BH988" s="69"/>
      <c r="BI988" s="69"/>
      <c r="BJ988" s="69"/>
      <c r="BK988" s="69"/>
      <c r="BL988" s="69"/>
      <c r="BM988" s="69"/>
      <c r="BN988" s="69"/>
      <c r="BO988" s="69"/>
      <c r="BP988" s="69"/>
      <c r="BQ988" s="69"/>
      <c r="BR988" s="69"/>
      <c r="BS988" s="69"/>
      <c r="BT988" s="69"/>
      <c r="BU988" s="69"/>
      <c r="BV988" s="69"/>
      <c r="BW988" s="69"/>
      <c r="BX988" s="69"/>
      <c r="BY988" s="69"/>
      <c r="BZ988" s="69"/>
      <c r="CA988" s="69"/>
      <c r="CB988" s="69"/>
      <c r="CC988" s="69"/>
      <c r="CD988" s="69"/>
      <c r="CE988" s="69"/>
      <c r="CF988" s="69"/>
      <c r="CG988" s="69"/>
      <c r="CH988" s="69"/>
      <c r="CI988" s="69"/>
      <c r="CJ988" s="69"/>
      <c r="CK988" s="69"/>
      <c r="CL988" s="69"/>
      <c r="CM988" s="69"/>
      <c r="CN988" s="69"/>
      <c r="CO988" s="69"/>
      <c r="CP988" s="69"/>
      <c r="CQ988" s="69"/>
      <c r="CR988" s="69"/>
      <c r="CS988" s="69"/>
      <c r="CT988" s="69"/>
      <c r="CU988" s="69"/>
      <c r="CV988" s="69"/>
      <c r="CW988" s="69"/>
      <c r="CX988" s="69"/>
      <c r="CY988" s="69"/>
      <c r="CZ988" s="69"/>
      <c r="DA988" s="69"/>
      <c r="DB988" s="69"/>
      <c r="DC988" s="69"/>
      <c r="DD988" s="69"/>
      <c r="DE988" s="69"/>
      <c r="DF988" s="69"/>
      <c r="DG988" s="69"/>
      <c r="DH988" s="69"/>
      <c r="DI988" s="69"/>
      <c r="DJ988" s="69"/>
      <c r="DK988" s="69"/>
      <c r="DL988" s="69"/>
      <c r="DM988" s="69"/>
      <c r="DN988" s="69"/>
      <c r="DO988" s="69"/>
      <c r="DP988" s="69"/>
      <c r="DQ988" s="69"/>
      <c r="DR988" s="69"/>
      <c r="DS988" s="69"/>
      <c r="DT988" s="69"/>
      <c r="DU988" s="69"/>
      <c r="DV988" s="69"/>
      <c r="DW988" s="69"/>
      <c r="DX988" s="69"/>
      <c r="DY988" s="69"/>
      <c r="DZ988" s="69"/>
      <c r="EA988" s="69"/>
      <c r="EB988" s="69"/>
      <c r="EC988" s="69"/>
      <c r="ED988" s="69"/>
      <c r="EE988" s="69" t="s">
        <v>76</v>
      </c>
      <c r="EF988" s="69" t="s">
        <v>77</v>
      </c>
      <c r="EG988" s="69" t="s">
        <v>78</v>
      </c>
      <c r="EH988" s="69" t="s">
        <v>79</v>
      </c>
      <c r="EI988" s="216"/>
      <c r="EJ988" s="69"/>
      <c r="EK988" s="69"/>
      <c r="EL988" s="69"/>
      <c r="EM988" s="69"/>
      <c r="EN988" s="69"/>
      <c r="EO988" s="69"/>
      <c r="EP988" s="69"/>
      <c r="EQ988" s="69"/>
      <c r="ER988" s="69"/>
      <c r="ES988" s="69"/>
      <c r="ET988" s="69"/>
      <c r="EU988" s="69"/>
      <c r="EV988" s="69"/>
      <c r="EW988" s="69"/>
      <c r="EX988" s="69"/>
      <c r="EY988" s="69"/>
      <c r="EZ988" s="69"/>
      <c r="FA988" s="69"/>
      <c r="FB988" s="69"/>
      <c r="FC988" s="69"/>
      <c r="FD988" s="69"/>
      <c r="FE988" s="69"/>
      <c r="FF988" s="69"/>
      <c r="FG988" s="69"/>
      <c r="FH988" s="69"/>
      <c r="FI988" s="69"/>
      <c r="FJ988" s="69"/>
      <c r="FK988" s="69"/>
      <c r="FL988" s="69"/>
      <c r="FM988" s="69"/>
      <c r="FN988" s="69"/>
      <c r="FO988" s="69"/>
      <c r="FP988" s="69"/>
      <c r="FQ988" s="69"/>
      <c r="FR988" s="69"/>
      <c r="FS988" s="69"/>
      <c r="FT988" s="69"/>
      <c r="FU988" s="69"/>
      <c r="FV988" s="69"/>
      <c r="FW988" s="69"/>
      <c r="FX988" s="69"/>
      <c r="FY988" s="69"/>
      <c r="FZ988" s="69"/>
      <c r="GA988" s="69"/>
      <c r="GB988" s="69"/>
      <c r="GC988" s="69"/>
      <c r="GD988" s="69"/>
      <c r="GE988" s="69"/>
      <c r="GF988" s="69"/>
      <c r="GG988" s="69"/>
      <c r="GH988" s="69"/>
      <c r="GI988" s="69"/>
      <c r="GJ988" s="69"/>
      <c r="GK988" s="69"/>
      <c r="GL988" s="69"/>
      <c r="GM988" s="69"/>
      <c r="GN988" s="69"/>
      <c r="GO988" s="69"/>
      <c r="GP988" s="69"/>
      <c r="GQ988" s="69"/>
      <c r="GR988" s="69"/>
      <c r="GS988" s="69"/>
      <c r="GT988" s="69"/>
      <c r="GU988" s="69"/>
      <c r="GV988" s="69"/>
      <c r="GW988" s="69"/>
      <c r="GX988" s="69"/>
      <c r="GY988" s="69"/>
      <c r="GZ988" s="69"/>
      <c r="HA988" s="69"/>
      <c r="HB988" s="69"/>
      <c r="HC988" s="69"/>
      <c r="HD988" s="69"/>
      <c r="HE988" s="69"/>
      <c r="HF988" s="69"/>
      <c r="HG988" s="69"/>
      <c r="HH988" s="69"/>
      <c r="HI988" s="69"/>
      <c r="HJ988" s="69"/>
      <c r="HK988" s="69"/>
      <c r="HL988" s="69"/>
      <c r="HM988" s="69"/>
      <c r="HN988" s="69"/>
      <c r="HO988" s="69"/>
      <c r="HP988" s="69"/>
      <c r="HQ988" s="69"/>
      <c r="HR988" s="69"/>
      <c r="HS988" s="69"/>
      <c r="HT988" s="69"/>
      <c r="HU988" s="69"/>
      <c r="HV988" s="69"/>
      <c r="HW988" s="69"/>
      <c r="HX988" s="69"/>
      <c r="HY988" s="69"/>
      <c r="HZ988" s="69"/>
      <c r="IA988" s="69"/>
      <c r="IB988" s="69"/>
      <c r="IC988" s="69"/>
      <c r="ID988" s="69"/>
      <c r="IE988" s="69"/>
      <c r="IF988" s="69"/>
      <c r="IG988" s="69"/>
      <c r="IH988" s="69"/>
      <c r="II988" s="69"/>
      <c r="IJ988" s="69"/>
      <c r="IK988" s="69"/>
      <c r="IL988" s="69"/>
      <c r="IM988" s="69"/>
      <c r="IN988" s="69"/>
      <c r="IO988" s="69"/>
      <c r="IP988" s="69"/>
    </row>
    <row r="989" spans="18:251" ht="16.5" hidden="1" customHeight="1">
      <c r="R989" s="95"/>
      <c r="S989" s="95"/>
      <c r="T989" s="95"/>
      <c r="U989" s="70"/>
      <c r="V989" s="214"/>
      <c r="W989" s="70"/>
      <c r="X989" s="70"/>
      <c r="Y989" s="70"/>
      <c r="Z989" s="70"/>
      <c r="AA989" s="70"/>
      <c r="AB989" s="70"/>
      <c r="AC989" s="70"/>
      <c r="AD989" s="70"/>
      <c r="AE989" s="70"/>
      <c r="AF989" s="70"/>
      <c r="AG989" s="70"/>
      <c r="AH989" s="70"/>
      <c r="AI989" s="70"/>
      <c r="AJ989" s="70"/>
      <c r="AK989" s="70"/>
      <c r="AL989" s="70"/>
      <c r="AM989" s="70"/>
      <c r="AN989" s="70"/>
      <c r="AO989" s="70"/>
      <c r="AP989" s="70"/>
      <c r="AQ989" s="70"/>
      <c r="AR989" s="70"/>
      <c r="AS989" s="70"/>
      <c r="AT989" s="70"/>
      <c r="AU989" s="70"/>
      <c r="AV989" s="70"/>
      <c r="AW989" s="70"/>
      <c r="AX989" s="70"/>
      <c r="AY989" s="70"/>
      <c r="AZ989" s="70"/>
      <c r="BA989" s="70"/>
      <c r="BB989" s="70"/>
      <c r="BC989" s="70"/>
      <c r="BD989" s="70"/>
      <c r="BE989" s="70"/>
      <c r="BF989" s="70"/>
      <c r="BG989" s="70"/>
      <c r="BH989" s="70"/>
      <c r="BI989" s="70"/>
      <c r="BJ989" s="70"/>
      <c r="BK989" s="70"/>
      <c r="BL989" s="70"/>
      <c r="BM989" s="70"/>
      <c r="BN989" s="70"/>
      <c r="BO989" s="70"/>
      <c r="BP989" s="70"/>
      <c r="BQ989" s="70"/>
      <c r="BR989" s="70"/>
      <c r="BS989" s="70"/>
      <c r="BT989" s="70"/>
      <c r="BU989" s="70"/>
      <c r="BV989" s="70"/>
      <c r="BW989" s="70"/>
      <c r="BX989" s="70"/>
      <c r="BY989" s="70"/>
      <c r="BZ989" s="70"/>
      <c r="CA989" s="70"/>
      <c r="CB989" s="70"/>
      <c r="CC989" s="70"/>
      <c r="CD989" s="70"/>
      <c r="CE989" s="70"/>
      <c r="CF989" s="70"/>
      <c r="CG989" s="70"/>
      <c r="CH989" s="70"/>
      <c r="CI989" s="70"/>
      <c r="CJ989" s="70"/>
      <c r="CK989" s="70"/>
      <c r="CL989" s="70"/>
      <c r="CM989" s="70"/>
      <c r="CN989" s="70"/>
      <c r="CO989" s="70"/>
      <c r="CP989" s="70"/>
      <c r="CQ989" s="70"/>
      <c r="CR989" s="70"/>
      <c r="CS989" s="70"/>
      <c r="CT989" s="70"/>
      <c r="CU989" s="70"/>
      <c r="CV989" s="70"/>
      <c r="CW989" s="70"/>
      <c r="CX989" s="70"/>
      <c r="CY989" s="70"/>
      <c r="CZ989" s="70"/>
      <c r="DA989" s="70"/>
      <c r="DB989" s="70"/>
      <c r="DC989" s="70"/>
      <c r="DD989" s="70"/>
      <c r="DE989" s="70"/>
      <c r="DF989" s="70"/>
      <c r="DG989" s="70"/>
      <c r="DH989" s="70"/>
      <c r="DI989" s="70"/>
      <c r="DJ989" s="70"/>
      <c r="DK989" s="70"/>
      <c r="DL989" s="70"/>
      <c r="DM989" s="70"/>
      <c r="DN989" s="70"/>
      <c r="DO989" s="70"/>
      <c r="DP989" s="70"/>
      <c r="DQ989" s="70"/>
      <c r="DR989" s="70"/>
      <c r="DS989" s="70"/>
      <c r="DT989" s="70"/>
      <c r="DU989" s="70"/>
      <c r="DV989" s="70"/>
      <c r="DW989" s="70"/>
      <c r="DX989" s="70"/>
      <c r="DY989" s="70"/>
      <c r="DZ989" s="70"/>
      <c r="EA989" s="70"/>
      <c r="EB989" s="70"/>
      <c r="EC989" s="70"/>
      <c r="ED989" s="70"/>
      <c r="EE989" s="95" t="s">
        <v>450</v>
      </c>
      <c r="EF989" s="110"/>
      <c r="EG989" s="110"/>
      <c r="EH989" s="110"/>
      <c r="EI989" s="216"/>
      <c r="EJ989" s="110"/>
      <c r="EK989" s="110"/>
      <c r="EL989" s="110"/>
      <c r="EM989" s="110"/>
      <c r="EN989" s="110"/>
      <c r="EO989" s="110"/>
      <c r="EP989" s="110"/>
      <c r="EQ989" s="110"/>
      <c r="ER989" s="110"/>
      <c r="ES989" s="110"/>
      <c r="ET989" s="110"/>
      <c r="EU989" s="110"/>
      <c r="EV989" s="110"/>
      <c r="EW989" s="110"/>
      <c r="EX989" s="110"/>
      <c r="EY989" s="110"/>
      <c r="EZ989" s="110"/>
      <c r="FA989" s="110"/>
      <c r="FB989" s="110"/>
      <c r="FC989" s="110"/>
      <c r="FD989" s="110"/>
      <c r="FE989" s="110"/>
      <c r="FF989" s="110"/>
      <c r="FG989" s="110"/>
      <c r="FH989" s="110"/>
      <c r="FI989" s="110"/>
      <c r="FJ989" s="110"/>
      <c r="FK989" s="110"/>
      <c r="FL989" s="110"/>
      <c r="FM989" s="110"/>
      <c r="FN989" s="110"/>
      <c r="FO989" s="110"/>
      <c r="FP989" s="110"/>
      <c r="FQ989" s="110"/>
      <c r="FR989" s="110"/>
      <c r="FS989" s="110"/>
      <c r="FT989" s="110"/>
      <c r="FU989" s="110"/>
      <c r="FV989" s="110"/>
      <c r="FW989" s="110"/>
      <c r="FX989" s="110"/>
      <c r="FY989" s="110"/>
      <c r="FZ989" s="110"/>
      <c r="GA989" s="110"/>
      <c r="GB989" s="110"/>
      <c r="GC989" s="110"/>
      <c r="GD989" s="110"/>
      <c r="GE989" s="110"/>
      <c r="GF989" s="110"/>
      <c r="GG989" s="110"/>
      <c r="GH989" s="110"/>
      <c r="GI989" s="110"/>
      <c r="GJ989" s="110"/>
      <c r="GK989" s="110"/>
      <c r="GL989" s="110"/>
      <c r="GM989" s="110"/>
      <c r="GN989" s="110"/>
      <c r="GO989" s="110"/>
      <c r="GP989" s="110"/>
      <c r="GQ989" s="110"/>
      <c r="GR989" s="110"/>
      <c r="GS989" s="110"/>
      <c r="GT989" s="110"/>
      <c r="GU989" s="110"/>
      <c r="GV989" s="110"/>
      <c r="GW989" s="110"/>
      <c r="GX989" s="110"/>
      <c r="GY989" s="110"/>
      <c r="GZ989" s="110"/>
      <c r="HA989" s="110"/>
      <c r="HB989" s="110"/>
      <c r="HC989" s="110"/>
      <c r="HD989" s="110"/>
      <c r="HE989" s="110"/>
      <c r="HF989" s="110"/>
      <c r="HG989" s="110"/>
      <c r="HH989" s="110"/>
      <c r="HI989" s="110"/>
      <c r="HJ989" s="110"/>
      <c r="HK989" s="110"/>
      <c r="HL989" s="110"/>
      <c r="HM989" s="110"/>
      <c r="HN989" s="110"/>
      <c r="HO989" s="110"/>
      <c r="HP989" s="110"/>
      <c r="HQ989" s="110"/>
      <c r="HR989" s="110"/>
      <c r="HS989" s="110"/>
      <c r="HT989" s="110"/>
      <c r="HU989" s="110"/>
      <c r="HV989" s="110"/>
      <c r="HW989" s="110"/>
      <c r="HX989" s="110"/>
      <c r="HY989" s="110"/>
      <c r="HZ989" s="110"/>
      <c r="IA989" s="110"/>
      <c r="IB989" s="110"/>
      <c r="IC989" s="110"/>
      <c r="ID989" s="110"/>
      <c r="IE989" s="110"/>
      <c r="IF989" s="110"/>
      <c r="IG989" s="110"/>
      <c r="IH989" s="110"/>
      <c r="II989" s="110"/>
      <c r="IJ989" s="110"/>
      <c r="IK989" s="110"/>
      <c r="IL989" s="110"/>
      <c r="IM989" s="110"/>
      <c r="IN989" s="110"/>
      <c r="IO989" s="110"/>
      <c r="IP989" s="110"/>
    </row>
    <row r="990" spans="18:251" ht="16.5" hidden="1" customHeight="1">
      <c r="R990" s="95"/>
      <c r="S990" s="95"/>
      <c r="T990" s="95"/>
      <c r="U990" s="70"/>
      <c r="V990" s="214"/>
      <c r="W990" s="70"/>
      <c r="X990" s="70"/>
      <c r="Y990" s="70"/>
      <c r="Z990" s="70"/>
      <c r="AA990" s="70"/>
      <c r="AB990" s="70"/>
      <c r="AC990" s="70"/>
      <c r="AD990" s="70"/>
      <c r="AE990" s="70"/>
      <c r="AF990" s="70"/>
      <c r="AG990" s="70"/>
      <c r="AH990" s="70"/>
      <c r="AI990" s="70"/>
      <c r="AJ990" s="70"/>
      <c r="AK990" s="70"/>
      <c r="AL990" s="70"/>
      <c r="AM990" s="70"/>
      <c r="AN990" s="70"/>
      <c r="AO990" s="70"/>
      <c r="AP990" s="70"/>
      <c r="AQ990" s="70"/>
      <c r="AR990" s="70"/>
      <c r="AS990" s="70"/>
      <c r="AT990" s="70"/>
      <c r="AU990" s="70"/>
      <c r="AV990" s="70"/>
      <c r="AW990" s="70"/>
      <c r="AX990" s="70"/>
      <c r="AY990" s="70"/>
      <c r="AZ990" s="70"/>
      <c r="BA990" s="70"/>
      <c r="BB990" s="70"/>
      <c r="BC990" s="70"/>
      <c r="BD990" s="70"/>
      <c r="BE990" s="70"/>
      <c r="BF990" s="70"/>
      <c r="BG990" s="70"/>
      <c r="BH990" s="70"/>
      <c r="BI990" s="70"/>
      <c r="BJ990" s="70"/>
      <c r="BK990" s="70"/>
      <c r="BL990" s="70"/>
      <c r="BM990" s="70"/>
      <c r="BN990" s="70"/>
      <c r="BO990" s="70"/>
      <c r="BP990" s="70"/>
      <c r="BQ990" s="70"/>
      <c r="BR990" s="70"/>
      <c r="BS990" s="70"/>
      <c r="BT990" s="70"/>
      <c r="BU990" s="70"/>
      <c r="BV990" s="70"/>
      <c r="BW990" s="70"/>
      <c r="BX990" s="70"/>
      <c r="BY990" s="70"/>
      <c r="BZ990" s="70"/>
      <c r="CA990" s="70"/>
      <c r="CB990" s="70"/>
      <c r="CC990" s="70"/>
      <c r="CD990" s="70"/>
      <c r="CE990" s="70"/>
      <c r="CF990" s="70"/>
      <c r="CG990" s="70"/>
      <c r="CH990" s="70"/>
      <c r="CI990" s="70"/>
      <c r="CJ990" s="70"/>
      <c r="CK990" s="70"/>
      <c r="CL990" s="70"/>
      <c r="CM990" s="70"/>
      <c r="CN990" s="70"/>
      <c r="CO990" s="70"/>
      <c r="CP990" s="70"/>
      <c r="CQ990" s="70"/>
      <c r="CR990" s="70"/>
      <c r="CS990" s="70"/>
      <c r="CT990" s="70"/>
      <c r="CU990" s="70"/>
      <c r="CV990" s="70"/>
      <c r="CW990" s="70"/>
      <c r="CX990" s="70"/>
      <c r="CY990" s="70"/>
      <c r="CZ990" s="70"/>
      <c r="DA990" s="70"/>
      <c r="DB990" s="70"/>
      <c r="DC990" s="70"/>
      <c r="DD990" s="70"/>
      <c r="DE990" s="70"/>
      <c r="DF990" s="70"/>
      <c r="DG990" s="70"/>
      <c r="DH990" s="70"/>
      <c r="DI990" s="70"/>
      <c r="DJ990" s="70"/>
      <c r="DK990" s="70"/>
      <c r="DL990" s="70"/>
      <c r="DM990" s="70"/>
      <c r="DN990" s="70"/>
      <c r="DO990" s="70"/>
      <c r="DP990" s="70"/>
      <c r="DQ990" s="70"/>
      <c r="DR990" s="70"/>
      <c r="DS990" s="70"/>
      <c r="DT990" s="70"/>
      <c r="DU990" s="70"/>
      <c r="DV990" s="70"/>
      <c r="DW990" s="70"/>
      <c r="DX990" s="70"/>
      <c r="DY990" s="70"/>
      <c r="DZ990" s="70"/>
      <c r="EA990" s="70"/>
      <c r="EB990" s="70"/>
      <c r="EC990" s="70"/>
      <c r="ED990" s="70"/>
      <c r="EE990" s="95" t="s">
        <v>450</v>
      </c>
      <c r="EF990" s="110"/>
      <c r="EG990" s="110"/>
      <c r="EH990" s="110"/>
      <c r="EI990" s="216"/>
      <c r="EJ990" s="110"/>
      <c r="EK990" s="110"/>
      <c r="EL990" s="110"/>
      <c r="EM990" s="110"/>
      <c r="EN990" s="110"/>
      <c r="EO990" s="110"/>
      <c r="EP990" s="110"/>
      <c r="EQ990" s="110"/>
      <c r="ER990" s="110"/>
      <c r="ES990" s="110"/>
      <c r="ET990" s="110"/>
      <c r="EU990" s="110"/>
      <c r="EV990" s="110"/>
      <c r="EW990" s="110"/>
      <c r="EX990" s="110"/>
      <c r="EY990" s="110"/>
      <c r="EZ990" s="110"/>
      <c r="FA990" s="110"/>
      <c r="FB990" s="110"/>
      <c r="FC990" s="110"/>
      <c r="FD990" s="110"/>
      <c r="FE990" s="110"/>
      <c r="FF990" s="110"/>
      <c r="FG990" s="110"/>
      <c r="FH990" s="110"/>
      <c r="FI990" s="110"/>
      <c r="FJ990" s="110"/>
      <c r="FK990" s="110"/>
      <c r="FL990" s="110"/>
      <c r="FM990" s="110"/>
      <c r="FN990" s="110"/>
      <c r="FO990" s="110"/>
      <c r="FP990" s="110"/>
      <c r="FQ990" s="110"/>
      <c r="FR990" s="110"/>
      <c r="FS990" s="110"/>
      <c r="FT990" s="110"/>
      <c r="FU990" s="110"/>
      <c r="FV990" s="110"/>
      <c r="FW990" s="110"/>
      <c r="FX990" s="110"/>
      <c r="FY990" s="110"/>
      <c r="FZ990" s="110"/>
      <c r="GA990" s="110"/>
      <c r="GB990" s="110"/>
      <c r="GC990" s="110"/>
      <c r="GD990" s="110"/>
      <c r="GE990" s="110"/>
      <c r="GF990" s="110"/>
      <c r="GG990" s="110"/>
      <c r="GH990" s="110"/>
      <c r="GI990" s="110"/>
      <c r="GJ990" s="110"/>
      <c r="GK990" s="110"/>
      <c r="GL990" s="110"/>
      <c r="GM990" s="110"/>
      <c r="GN990" s="110"/>
      <c r="GO990" s="110"/>
      <c r="GP990" s="110"/>
      <c r="GQ990" s="110"/>
      <c r="GR990" s="110"/>
      <c r="GS990" s="110"/>
      <c r="GT990" s="110"/>
      <c r="GU990" s="110"/>
      <c r="GV990" s="110"/>
      <c r="GW990" s="110"/>
      <c r="GX990" s="110"/>
      <c r="GY990" s="110"/>
      <c r="GZ990" s="110"/>
      <c r="HA990" s="110"/>
      <c r="HB990" s="110"/>
      <c r="HC990" s="110"/>
      <c r="HD990" s="110"/>
      <c r="HE990" s="110"/>
      <c r="HF990" s="110"/>
      <c r="HG990" s="110"/>
      <c r="HH990" s="110"/>
      <c r="HI990" s="110"/>
      <c r="HJ990" s="110"/>
      <c r="HK990" s="110"/>
      <c r="HL990" s="110"/>
      <c r="HM990" s="110"/>
      <c r="HN990" s="110"/>
      <c r="HO990" s="110"/>
      <c r="HP990" s="110"/>
      <c r="HQ990" s="110"/>
      <c r="HR990" s="110"/>
      <c r="HS990" s="110"/>
      <c r="HT990" s="110"/>
      <c r="HU990" s="110"/>
      <c r="HV990" s="110"/>
      <c r="HW990" s="110"/>
      <c r="HX990" s="110"/>
      <c r="HY990" s="110"/>
      <c r="HZ990" s="110"/>
      <c r="IA990" s="110"/>
      <c r="IB990" s="110"/>
      <c r="IC990" s="110"/>
      <c r="ID990" s="110"/>
      <c r="IE990" s="110"/>
      <c r="IF990" s="110"/>
      <c r="IG990" s="110"/>
      <c r="IH990" s="110"/>
      <c r="II990" s="110"/>
      <c r="IJ990" s="110"/>
      <c r="IK990" s="110"/>
      <c r="IL990" s="110"/>
      <c r="IM990" s="110"/>
      <c r="IN990" s="110"/>
      <c r="IO990" s="110"/>
      <c r="IP990" s="110"/>
    </row>
    <row r="991" spans="18:251" ht="16.5" hidden="1" customHeight="1">
      <c r="R991" s="95"/>
      <c r="S991" s="95"/>
      <c r="T991" s="95"/>
      <c r="U991" s="70"/>
      <c r="V991" s="214"/>
      <c r="W991" s="70"/>
      <c r="X991" s="70"/>
      <c r="Y991" s="70"/>
      <c r="Z991" s="70"/>
      <c r="AA991" s="70"/>
      <c r="AB991" s="70"/>
      <c r="AC991" s="70"/>
      <c r="AD991" s="70"/>
      <c r="AE991" s="70"/>
      <c r="AF991" s="70"/>
      <c r="AG991" s="70"/>
      <c r="AH991" s="70"/>
      <c r="AI991" s="70"/>
      <c r="AJ991" s="70"/>
      <c r="AK991" s="70"/>
      <c r="AL991" s="70"/>
      <c r="AM991" s="70"/>
      <c r="AN991" s="70"/>
      <c r="AO991" s="70"/>
      <c r="AP991" s="70"/>
      <c r="AQ991" s="70"/>
      <c r="AR991" s="70"/>
      <c r="AS991" s="70"/>
      <c r="AT991" s="70"/>
      <c r="AU991" s="70"/>
      <c r="AV991" s="70"/>
      <c r="AW991" s="70"/>
      <c r="AX991" s="70"/>
      <c r="AY991" s="70"/>
      <c r="AZ991" s="70"/>
      <c r="BA991" s="70"/>
      <c r="BB991" s="70"/>
      <c r="BC991" s="70"/>
      <c r="BD991" s="70"/>
      <c r="BE991" s="70"/>
      <c r="BF991" s="70"/>
      <c r="BG991" s="70"/>
      <c r="BH991" s="70"/>
      <c r="BI991" s="70"/>
      <c r="BJ991" s="70"/>
      <c r="BK991" s="70"/>
      <c r="BL991" s="70"/>
      <c r="BM991" s="70"/>
      <c r="BN991" s="70"/>
      <c r="BO991" s="70"/>
      <c r="BP991" s="70"/>
      <c r="BQ991" s="70"/>
      <c r="BR991" s="70"/>
      <c r="BS991" s="70"/>
      <c r="BT991" s="70"/>
      <c r="BU991" s="70"/>
      <c r="BV991" s="70"/>
      <c r="BW991" s="70"/>
      <c r="BX991" s="70"/>
      <c r="BY991" s="70"/>
      <c r="BZ991" s="70"/>
      <c r="CA991" s="70"/>
      <c r="CB991" s="70"/>
      <c r="CC991" s="70"/>
      <c r="CD991" s="70"/>
      <c r="CE991" s="70"/>
      <c r="CF991" s="70"/>
      <c r="CG991" s="70"/>
      <c r="CH991" s="70"/>
      <c r="CI991" s="70"/>
      <c r="CJ991" s="70"/>
      <c r="CK991" s="70"/>
      <c r="CL991" s="70"/>
      <c r="CM991" s="70"/>
      <c r="CN991" s="70"/>
      <c r="CO991" s="70"/>
      <c r="CP991" s="70"/>
      <c r="CQ991" s="70"/>
      <c r="CR991" s="70"/>
      <c r="CS991" s="70"/>
      <c r="CT991" s="70"/>
      <c r="CU991" s="70"/>
      <c r="CV991" s="70"/>
      <c r="CW991" s="70"/>
      <c r="CX991" s="70"/>
      <c r="CY991" s="70"/>
      <c r="CZ991" s="70"/>
      <c r="DA991" s="70"/>
      <c r="DB991" s="70"/>
      <c r="DC991" s="70"/>
      <c r="DD991" s="70"/>
      <c r="DE991" s="70"/>
      <c r="DF991" s="70"/>
      <c r="DG991" s="70"/>
      <c r="DH991" s="70"/>
      <c r="DI991" s="70"/>
      <c r="DJ991" s="70"/>
      <c r="DK991" s="70"/>
      <c r="DL991" s="70"/>
      <c r="DM991" s="70"/>
      <c r="DN991" s="70"/>
      <c r="DO991" s="70"/>
      <c r="DP991" s="70"/>
      <c r="DQ991" s="70"/>
      <c r="DR991" s="70"/>
      <c r="DS991" s="70"/>
      <c r="DT991" s="70"/>
      <c r="DU991" s="70"/>
      <c r="DV991" s="70"/>
      <c r="DW991" s="70"/>
      <c r="DX991" s="70"/>
      <c r="DY991" s="70"/>
      <c r="DZ991" s="70"/>
      <c r="EA991" s="70"/>
      <c r="EB991" s="70"/>
      <c r="EC991" s="70"/>
      <c r="ED991" s="70"/>
      <c r="EE991" s="95" t="s">
        <v>450</v>
      </c>
      <c r="EF991" s="110"/>
      <c r="EG991" s="110"/>
      <c r="EH991" s="110"/>
      <c r="EI991" s="216"/>
      <c r="EJ991" s="110"/>
      <c r="EK991" s="110"/>
      <c r="EL991" s="110"/>
      <c r="EM991" s="110"/>
      <c r="EN991" s="110"/>
      <c r="EO991" s="110"/>
      <c r="EP991" s="110"/>
      <c r="EQ991" s="110"/>
      <c r="ER991" s="110"/>
      <c r="ES991" s="110"/>
      <c r="ET991" s="110"/>
      <c r="EU991" s="110"/>
      <c r="EV991" s="110"/>
      <c r="EW991" s="110"/>
      <c r="EX991" s="110"/>
      <c r="EY991" s="110"/>
      <c r="EZ991" s="110"/>
      <c r="FA991" s="110"/>
      <c r="FB991" s="110"/>
      <c r="FC991" s="110"/>
      <c r="FD991" s="110"/>
      <c r="FE991" s="110"/>
      <c r="FF991" s="110"/>
      <c r="FG991" s="110"/>
      <c r="FH991" s="110"/>
      <c r="FI991" s="110"/>
      <c r="FJ991" s="110"/>
      <c r="FK991" s="110"/>
      <c r="FL991" s="110"/>
      <c r="FM991" s="110"/>
      <c r="FN991" s="110"/>
      <c r="FO991" s="110"/>
      <c r="FP991" s="110"/>
      <c r="FQ991" s="110"/>
      <c r="FR991" s="110"/>
      <c r="FS991" s="110"/>
      <c r="FT991" s="110"/>
      <c r="FU991" s="110"/>
      <c r="FV991" s="110"/>
      <c r="FW991" s="110"/>
      <c r="FX991" s="110"/>
      <c r="FY991" s="110"/>
      <c r="FZ991" s="110"/>
      <c r="GA991" s="110"/>
      <c r="GB991" s="110"/>
      <c r="GC991" s="110"/>
      <c r="GD991" s="110"/>
      <c r="GE991" s="110"/>
      <c r="GF991" s="110"/>
      <c r="GG991" s="110"/>
      <c r="GH991" s="110"/>
      <c r="GI991" s="110"/>
      <c r="GJ991" s="110"/>
      <c r="GK991" s="110"/>
      <c r="GL991" s="110"/>
      <c r="GM991" s="110"/>
      <c r="GN991" s="110"/>
      <c r="GO991" s="110"/>
      <c r="GP991" s="110"/>
      <c r="GQ991" s="110"/>
      <c r="GR991" s="110"/>
      <c r="GS991" s="110"/>
      <c r="GT991" s="110"/>
      <c r="GU991" s="110"/>
      <c r="GV991" s="110"/>
      <c r="GW991" s="110"/>
      <c r="GX991" s="110"/>
      <c r="GY991" s="110"/>
      <c r="GZ991" s="110"/>
      <c r="HA991" s="110"/>
      <c r="HB991" s="110"/>
      <c r="HC991" s="110"/>
      <c r="HD991" s="110"/>
      <c r="HE991" s="110"/>
      <c r="HF991" s="110"/>
      <c r="HG991" s="110"/>
      <c r="HH991" s="110"/>
      <c r="HI991" s="110"/>
      <c r="HJ991" s="110"/>
      <c r="HK991" s="110"/>
      <c r="HL991" s="110"/>
      <c r="HM991" s="110"/>
      <c r="HN991" s="110"/>
      <c r="HO991" s="110"/>
      <c r="HP991" s="110"/>
      <c r="HQ991" s="110"/>
      <c r="HR991" s="110"/>
      <c r="HS991" s="110"/>
      <c r="HT991" s="110"/>
      <c r="HU991" s="110"/>
      <c r="HV991" s="110"/>
      <c r="HW991" s="110"/>
      <c r="HX991" s="110"/>
      <c r="HY991" s="110"/>
      <c r="HZ991" s="110"/>
      <c r="IA991" s="110"/>
      <c r="IB991" s="110"/>
      <c r="IC991" s="110"/>
      <c r="ID991" s="110"/>
      <c r="IE991" s="110"/>
      <c r="IF991" s="110"/>
      <c r="IG991" s="110"/>
      <c r="IH991" s="110"/>
      <c r="II991" s="110"/>
      <c r="IJ991" s="110"/>
      <c r="IK991" s="110"/>
      <c r="IL991" s="110"/>
      <c r="IM991" s="110"/>
      <c r="IN991" s="110"/>
      <c r="IO991" s="110"/>
      <c r="IP991" s="110"/>
    </row>
    <row r="992" spans="18:251" ht="16.5" hidden="1" customHeight="1">
      <c r="R992" s="95"/>
      <c r="S992" s="95"/>
      <c r="T992" s="95"/>
      <c r="U992" s="70"/>
      <c r="V992" s="214"/>
      <c r="W992" s="70"/>
      <c r="X992" s="70"/>
      <c r="Y992" s="70"/>
      <c r="Z992" s="70"/>
      <c r="AA992" s="70"/>
      <c r="AB992" s="70"/>
      <c r="AC992" s="70"/>
      <c r="AD992" s="70"/>
      <c r="AE992" s="70"/>
      <c r="AF992" s="70"/>
      <c r="AG992" s="70"/>
      <c r="AH992" s="70"/>
      <c r="AI992" s="70"/>
      <c r="AJ992" s="70"/>
      <c r="AK992" s="70"/>
      <c r="AL992" s="70"/>
      <c r="AM992" s="70"/>
      <c r="AN992" s="70"/>
      <c r="AO992" s="70"/>
      <c r="AP992" s="70"/>
      <c r="AQ992" s="70"/>
      <c r="AR992" s="70"/>
      <c r="AS992" s="70"/>
      <c r="AT992" s="70"/>
      <c r="AU992" s="70"/>
      <c r="AV992" s="70"/>
      <c r="AW992" s="70"/>
      <c r="AX992" s="70"/>
      <c r="AY992" s="70"/>
      <c r="AZ992" s="70"/>
      <c r="BA992" s="70"/>
      <c r="BB992" s="70"/>
      <c r="BC992" s="70"/>
      <c r="BD992" s="70"/>
      <c r="BE992" s="70"/>
      <c r="BF992" s="70"/>
      <c r="BG992" s="70"/>
      <c r="BH992" s="70"/>
      <c r="BI992" s="70"/>
      <c r="BJ992" s="70"/>
      <c r="BK992" s="70"/>
      <c r="BL992" s="70"/>
      <c r="BM992" s="70"/>
      <c r="BN992" s="70"/>
      <c r="BO992" s="70"/>
      <c r="BP992" s="70"/>
      <c r="BQ992" s="70"/>
      <c r="BR992" s="70"/>
      <c r="BS992" s="70"/>
      <c r="BT992" s="70"/>
      <c r="BU992" s="70"/>
      <c r="BV992" s="70"/>
      <c r="BW992" s="70"/>
      <c r="BX992" s="70"/>
      <c r="BY992" s="70"/>
      <c r="BZ992" s="70"/>
      <c r="CA992" s="70"/>
      <c r="CB992" s="70"/>
      <c r="CC992" s="70"/>
      <c r="CD992" s="70"/>
      <c r="CE992" s="70"/>
      <c r="CF992" s="70"/>
      <c r="CG992" s="70"/>
      <c r="CH992" s="70"/>
      <c r="CI992" s="70"/>
      <c r="CJ992" s="70"/>
      <c r="CK992" s="70"/>
      <c r="CL992" s="70"/>
      <c r="CM992" s="70"/>
      <c r="CN992" s="70"/>
      <c r="CO992" s="70"/>
      <c r="CP992" s="70"/>
      <c r="CQ992" s="70"/>
      <c r="CR992" s="70"/>
      <c r="CS992" s="70"/>
      <c r="CT992" s="70"/>
      <c r="CU992" s="70"/>
      <c r="CV992" s="70"/>
      <c r="CW992" s="70"/>
      <c r="CX992" s="70"/>
      <c r="CY992" s="70"/>
      <c r="CZ992" s="70"/>
      <c r="DA992" s="70"/>
      <c r="DB992" s="70"/>
      <c r="DC992" s="70"/>
      <c r="DD992" s="70"/>
      <c r="DE992" s="70"/>
      <c r="DF992" s="70"/>
      <c r="DG992" s="70"/>
      <c r="DH992" s="70"/>
      <c r="DI992" s="70"/>
      <c r="DJ992" s="70"/>
      <c r="DK992" s="70"/>
      <c r="DL992" s="70"/>
      <c r="DM992" s="70"/>
      <c r="DN992" s="70"/>
      <c r="DO992" s="70"/>
      <c r="DP992" s="70"/>
      <c r="DQ992" s="70"/>
      <c r="DR992" s="70"/>
      <c r="DS992" s="70"/>
      <c r="DT992" s="70"/>
      <c r="DU992" s="70"/>
      <c r="DV992" s="70"/>
      <c r="DW992" s="70"/>
      <c r="DX992" s="70"/>
      <c r="DY992" s="70"/>
      <c r="DZ992" s="70"/>
      <c r="EA992" s="70"/>
      <c r="EB992" s="70"/>
      <c r="EC992" s="70"/>
      <c r="ED992" s="70"/>
      <c r="EE992" s="95" t="s">
        <v>450</v>
      </c>
      <c r="EF992" s="110"/>
      <c r="EG992" s="110"/>
      <c r="EH992" s="110"/>
      <c r="EI992" s="216"/>
      <c r="EJ992" s="110"/>
      <c r="EK992" s="110"/>
      <c r="EL992" s="110"/>
      <c r="EM992" s="110"/>
      <c r="EN992" s="110"/>
      <c r="EO992" s="110"/>
      <c r="EP992" s="110"/>
      <c r="EQ992" s="110"/>
      <c r="ER992" s="110"/>
      <c r="ES992" s="110"/>
      <c r="ET992" s="110"/>
      <c r="EU992" s="110"/>
      <c r="EV992" s="110"/>
      <c r="EW992" s="110"/>
      <c r="EX992" s="110"/>
      <c r="EY992" s="110"/>
      <c r="EZ992" s="110"/>
      <c r="FA992" s="110"/>
      <c r="FB992" s="110"/>
      <c r="FC992" s="110"/>
      <c r="FD992" s="110"/>
      <c r="FE992" s="110"/>
      <c r="FF992" s="110"/>
      <c r="FG992" s="110"/>
      <c r="FH992" s="110"/>
      <c r="FI992" s="110"/>
      <c r="FJ992" s="110"/>
      <c r="FK992" s="110"/>
      <c r="FL992" s="110"/>
      <c r="FM992" s="110"/>
      <c r="FN992" s="110"/>
      <c r="FO992" s="110"/>
      <c r="FP992" s="110"/>
      <c r="FQ992" s="110"/>
      <c r="FR992" s="110"/>
      <c r="FS992" s="110"/>
      <c r="FT992" s="110"/>
      <c r="FU992" s="110"/>
      <c r="FV992" s="110"/>
      <c r="FW992" s="110"/>
      <c r="FX992" s="110"/>
      <c r="FY992" s="110"/>
      <c r="FZ992" s="110"/>
      <c r="GA992" s="110"/>
      <c r="GB992" s="110"/>
      <c r="GC992" s="110"/>
      <c r="GD992" s="110"/>
      <c r="GE992" s="110"/>
      <c r="GF992" s="110"/>
      <c r="GG992" s="110"/>
      <c r="GH992" s="110"/>
      <c r="GI992" s="110"/>
      <c r="GJ992" s="110"/>
      <c r="GK992" s="110"/>
      <c r="GL992" s="110"/>
      <c r="GM992" s="110"/>
      <c r="GN992" s="110"/>
      <c r="GO992" s="110"/>
      <c r="GP992" s="110"/>
      <c r="GQ992" s="110"/>
      <c r="GR992" s="110"/>
      <c r="GS992" s="110"/>
      <c r="GT992" s="110"/>
      <c r="GU992" s="110"/>
      <c r="GV992" s="110"/>
      <c r="GW992" s="110"/>
      <c r="GX992" s="110"/>
      <c r="GY992" s="110"/>
      <c r="GZ992" s="110"/>
      <c r="HA992" s="110"/>
      <c r="HB992" s="110"/>
      <c r="HC992" s="110"/>
      <c r="HD992" s="110"/>
      <c r="HE992" s="110"/>
      <c r="HF992" s="110"/>
      <c r="HG992" s="110"/>
      <c r="HH992" s="110"/>
      <c r="HI992" s="110"/>
      <c r="HJ992" s="110"/>
      <c r="HK992" s="110"/>
      <c r="HL992" s="110"/>
      <c r="HM992" s="110"/>
      <c r="HN992" s="110"/>
      <c r="HO992" s="110"/>
      <c r="HP992" s="110"/>
      <c r="HQ992" s="110"/>
      <c r="HR992" s="110"/>
      <c r="HS992" s="110"/>
      <c r="HT992" s="110"/>
      <c r="HU992" s="110"/>
      <c r="HV992" s="110"/>
      <c r="HW992" s="110"/>
      <c r="HX992" s="110"/>
      <c r="HY992" s="110"/>
      <c r="HZ992" s="110"/>
      <c r="IA992" s="110"/>
      <c r="IB992" s="110"/>
      <c r="IC992" s="110"/>
      <c r="ID992" s="110"/>
      <c r="IE992" s="110"/>
      <c r="IF992" s="110"/>
      <c r="IG992" s="110"/>
      <c r="IH992" s="110"/>
      <c r="II992" s="110"/>
      <c r="IJ992" s="110"/>
      <c r="IK992" s="110"/>
      <c r="IL992" s="110"/>
      <c r="IM992" s="110"/>
      <c r="IN992" s="110"/>
      <c r="IO992" s="110"/>
      <c r="IP992" s="110"/>
    </row>
    <row r="993" spans="18:250" ht="16.5" hidden="1" customHeight="1">
      <c r="R993" s="95"/>
      <c r="S993" s="95"/>
      <c r="T993" s="95"/>
      <c r="U993" s="70"/>
      <c r="V993" s="214"/>
      <c r="W993" s="70"/>
      <c r="X993" s="70"/>
      <c r="Y993" s="70"/>
      <c r="Z993" s="70"/>
      <c r="AA993" s="70"/>
      <c r="AB993" s="70"/>
      <c r="AC993" s="70"/>
      <c r="AD993" s="70"/>
      <c r="AE993" s="70"/>
      <c r="AF993" s="70"/>
      <c r="AG993" s="70"/>
      <c r="AH993" s="70"/>
      <c r="AI993" s="70"/>
      <c r="AJ993" s="70"/>
      <c r="AK993" s="70"/>
      <c r="AL993" s="70"/>
      <c r="AM993" s="70"/>
      <c r="AN993" s="70"/>
      <c r="AO993" s="70"/>
      <c r="AP993" s="70"/>
      <c r="AQ993" s="70"/>
      <c r="AR993" s="70"/>
      <c r="AS993" s="70"/>
      <c r="AT993" s="70"/>
      <c r="AU993" s="70"/>
      <c r="AV993" s="70"/>
      <c r="AW993" s="70"/>
      <c r="AX993" s="70"/>
      <c r="AY993" s="70"/>
      <c r="AZ993" s="70"/>
      <c r="BA993" s="70"/>
      <c r="BB993" s="70"/>
      <c r="BC993" s="70"/>
      <c r="BD993" s="70"/>
      <c r="BE993" s="70"/>
      <c r="BF993" s="70"/>
      <c r="BG993" s="70"/>
      <c r="BH993" s="70"/>
      <c r="BI993" s="70"/>
      <c r="BJ993" s="70"/>
      <c r="BK993" s="70"/>
      <c r="BL993" s="70"/>
      <c r="BM993" s="70"/>
      <c r="BN993" s="70"/>
      <c r="BO993" s="70"/>
      <c r="BP993" s="70"/>
      <c r="BQ993" s="70"/>
      <c r="BR993" s="70"/>
      <c r="BS993" s="70"/>
      <c r="BT993" s="70"/>
      <c r="BU993" s="70"/>
      <c r="BV993" s="70"/>
      <c r="BW993" s="70"/>
      <c r="BX993" s="70"/>
      <c r="BY993" s="70"/>
      <c r="BZ993" s="70"/>
      <c r="CA993" s="70"/>
      <c r="CB993" s="70"/>
      <c r="CC993" s="70"/>
      <c r="CD993" s="70"/>
      <c r="CE993" s="70"/>
      <c r="CF993" s="70"/>
      <c r="CG993" s="70"/>
      <c r="CH993" s="70"/>
      <c r="CI993" s="70"/>
      <c r="CJ993" s="70"/>
      <c r="CK993" s="70"/>
      <c r="CL993" s="70"/>
      <c r="CM993" s="70"/>
      <c r="CN993" s="70"/>
      <c r="CO993" s="70"/>
      <c r="CP993" s="70"/>
      <c r="CQ993" s="70"/>
      <c r="CR993" s="70"/>
      <c r="CS993" s="70"/>
      <c r="CT993" s="70"/>
      <c r="CU993" s="70"/>
      <c r="CV993" s="70"/>
      <c r="CW993" s="70"/>
      <c r="CX993" s="70"/>
      <c r="CY993" s="70"/>
      <c r="CZ993" s="70"/>
      <c r="DA993" s="70"/>
      <c r="DB993" s="70"/>
      <c r="DC993" s="70"/>
      <c r="DD993" s="70"/>
      <c r="DE993" s="70"/>
      <c r="DF993" s="70"/>
      <c r="DG993" s="70"/>
      <c r="DH993" s="70"/>
      <c r="DI993" s="70"/>
      <c r="DJ993" s="70"/>
      <c r="DK993" s="70"/>
      <c r="DL993" s="70"/>
      <c r="DM993" s="70"/>
      <c r="DN993" s="70"/>
      <c r="DO993" s="70"/>
      <c r="DP993" s="70"/>
      <c r="DQ993" s="70"/>
      <c r="DR993" s="70"/>
      <c r="DS993" s="70"/>
      <c r="DT993" s="70"/>
      <c r="DU993" s="70"/>
      <c r="DV993" s="70"/>
      <c r="DW993" s="70"/>
      <c r="DX993" s="70"/>
      <c r="DY993" s="70"/>
      <c r="DZ993" s="70"/>
      <c r="EA993" s="70"/>
      <c r="EB993" s="70"/>
      <c r="EC993" s="70"/>
      <c r="ED993" s="70"/>
      <c r="EE993" s="95" t="s">
        <v>450</v>
      </c>
      <c r="EF993" s="110"/>
      <c r="EG993" s="110"/>
      <c r="EH993" s="110"/>
      <c r="EI993" s="216"/>
      <c r="EJ993" s="110"/>
      <c r="EK993" s="110"/>
      <c r="EL993" s="110"/>
      <c r="EM993" s="110"/>
      <c r="EN993" s="110"/>
      <c r="EO993" s="110"/>
      <c r="EP993" s="110"/>
      <c r="EQ993" s="110"/>
      <c r="ER993" s="110"/>
      <c r="ES993" s="110"/>
      <c r="ET993" s="110"/>
      <c r="EU993" s="110"/>
      <c r="EV993" s="110"/>
      <c r="EW993" s="110"/>
      <c r="EX993" s="110"/>
      <c r="EY993" s="110"/>
      <c r="EZ993" s="110"/>
      <c r="FA993" s="110"/>
      <c r="FB993" s="110"/>
      <c r="FC993" s="110"/>
      <c r="FD993" s="110"/>
      <c r="FE993" s="110"/>
      <c r="FF993" s="110"/>
      <c r="FG993" s="110"/>
      <c r="FH993" s="110"/>
      <c r="FI993" s="110"/>
      <c r="FJ993" s="110"/>
      <c r="FK993" s="110"/>
      <c r="FL993" s="110"/>
      <c r="FM993" s="110"/>
      <c r="FN993" s="110"/>
      <c r="FO993" s="110"/>
      <c r="FP993" s="110"/>
      <c r="FQ993" s="110"/>
      <c r="FR993" s="110"/>
      <c r="FS993" s="110"/>
      <c r="FT993" s="110"/>
      <c r="FU993" s="110"/>
      <c r="FV993" s="110"/>
      <c r="FW993" s="110"/>
      <c r="FX993" s="110"/>
      <c r="FY993" s="110"/>
      <c r="FZ993" s="110"/>
      <c r="GA993" s="110"/>
      <c r="GB993" s="110"/>
      <c r="GC993" s="110"/>
      <c r="GD993" s="110"/>
      <c r="GE993" s="110"/>
      <c r="GF993" s="110"/>
      <c r="GG993" s="110"/>
      <c r="GH993" s="110"/>
      <c r="GI993" s="110"/>
      <c r="GJ993" s="110"/>
      <c r="GK993" s="110"/>
      <c r="GL993" s="110"/>
      <c r="GM993" s="110"/>
      <c r="GN993" s="110"/>
      <c r="GO993" s="110"/>
      <c r="GP993" s="110"/>
      <c r="GQ993" s="110"/>
      <c r="GR993" s="110"/>
      <c r="GS993" s="110"/>
      <c r="GT993" s="110"/>
      <c r="GU993" s="110"/>
      <c r="GV993" s="110"/>
      <c r="GW993" s="110"/>
      <c r="GX993" s="110"/>
      <c r="GY993" s="110"/>
      <c r="GZ993" s="110"/>
      <c r="HA993" s="110"/>
      <c r="HB993" s="110"/>
      <c r="HC993" s="110"/>
      <c r="HD993" s="110"/>
      <c r="HE993" s="110"/>
      <c r="HF993" s="110"/>
      <c r="HG993" s="110"/>
      <c r="HH993" s="110"/>
      <c r="HI993" s="110"/>
      <c r="HJ993" s="110"/>
      <c r="HK993" s="110"/>
      <c r="HL993" s="110"/>
      <c r="HM993" s="110"/>
      <c r="HN993" s="110"/>
      <c r="HO993" s="110"/>
      <c r="HP993" s="110"/>
      <c r="HQ993" s="110"/>
      <c r="HR993" s="110"/>
      <c r="HS993" s="110"/>
      <c r="HT993" s="110"/>
      <c r="HU993" s="110"/>
      <c r="HV993" s="110"/>
      <c r="HW993" s="110"/>
      <c r="HX993" s="110"/>
      <c r="HY993" s="110"/>
      <c r="HZ993" s="110"/>
      <c r="IA993" s="110"/>
      <c r="IB993" s="110"/>
      <c r="IC993" s="110"/>
      <c r="ID993" s="110"/>
      <c r="IE993" s="110"/>
      <c r="IF993" s="110"/>
      <c r="IG993" s="110"/>
      <c r="IH993" s="110"/>
      <c r="II993" s="110"/>
      <c r="IJ993" s="110"/>
      <c r="IK993" s="110"/>
      <c r="IL993" s="110"/>
      <c r="IM993" s="110"/>
      <c r="IN993" s="110"/>
      <c r="IO993" s="110"/>
      <c r="IP993" s="110"/>
    </row>
    <row r="994" spans="18:250" ht="16.5" hidden="1" customHeight="1">
      <c r="R994" s="95"/>
      <c r="S994" s="95"/>
      <c r="T994" s="95"/>
      <c r="U994" s="70"/>
      <c r="V994" s="214"/>
      <c r="W994" s="70"/>
      <c r="X994" s="70"/>
      <c r="Y994" s="70"/>
      <c r="Z994" s="70"/>
      <c r="AA994" s="70"/>
      <c r="AB994" s="70"/>
      <c r="AC994" s="70"/>
      <c r="AD994" s="70"/>
      <c r="AE994" s="70"/>
      <c r="AF994" s="70"/>
      <c r="AG994" s="70"/>
      <c r="AH994" s="70"/>
      <c r="AI994" s="70"/>
      <c r="AJ994" s="70"/>
      <c r="AK994" s="70"/>
      <c r="AL994" s="70"/>
      <c r="AM994" s="70"/>
      <c r="AN994" s="70"/>
      <c r="AO994" s="70"/>
      <c r="AP994" s="70"/>
      <c r="AQ994" s="70"/>
      <c r="AR994" s="70"/>
      <c r="AS994" s="70"/>
      <c r="AT994" s="70"/>
      <c r="AU994" s="70"/>
      <c r="AV994" s="70"/>
      <c r="AW994" s="70"/>
      <c r="AX994" s="70"/>
      <c r="AY994" s="70"/>
      <c r="AZ994" s="70"/>
      <c r="BA994" s="70"/>
      <c r="BB994" s="70"/>
      <c r="BC994" s="70"/>
      <c r="BD994" s="70"/>
      <c r="BE994" s="70"/>
      <c r="BF994" s="70"/>
      <c r="BG994" s="70"/>
      <c r="BH994" s="70"/>
      <c r="BI994" s="70"/>
      <c r="BJ994" s="70"/>
      <c r="BK994" s="70"/>
      <c r="BL994" s="70"/>
      <c r="BM994" s="70"/>
      <c r="BN994" s="70"/>
      <c r="BO994" s="70"/>
      <c r="BP994" s="70"/>
      <c r="BQ994" s="70"/>
      <c r="BR994" s="70"/>
      <c r="BS994" s="70"/>
      <c r="BT994" s="70"/>
      <c r="BU994" s="70"/>
      <c r="BV994" s="70"/>
      <c r="BW994" s="70"/>
      <c r="BX994" s="70"/>
      <c r="BY994" s="70"/>
      <c r="BZ994" s="70"/>
      <c r="CA994" s="70"/>
      <c r="CB994" s="70"/>
      <c r="CC994" s="70"/>
      <c r="CD994" s="70"/>
      <c r="CE994" s="70"/>
      <c r="CF994" s="70"/>
      <c r="CG994" s="70"/>
      <c r="CH994" s="70"/>
      <c r="CI994" s="70"/>
      <c r="CJ994" s="70"/>
      <c r="CK994" s="70"/>
      <c r="CL994" s="70"/>
      <c r="CM994" s="70"/>
      <c r="CN994" s="70"/>
      <c r="CO994" s="70"/>
      <c r="CP994" s="70"/>
      <c r="CQ994" s="70"/>
      <c r="CR994" s="70"/>
      <c r="CS994" s="70"/>
      <c r="CT994" s="70"/>
      <c r="CU994" s="70"/>
      <c r="CV994" s="70"/>
      <c r="CW994" s="70"/>
      <c r="CX994" s="70"/>
      <c r="CY994" s="70"/>
      <c r="CZ994" s="70"/>
      <c r="DA994" s="70"/>
      <c r="DB994" s="70"/>
      <c r="DC994" s="70"/>
      <c r="DD994" s="70"/>
      <c r="DE994" s="70"/>
      <c r="DF994" s="70"/>
      <c r="DG994" s="70"/>
      <c r="DH994" s="70"/>
      <c r="DI994" s="70"/>
      <c r="DJ994" s="70"/>
      <c r="DK994" s="70"/>
      <c r="DL994" s="70"/>
      <c r="DM994" s="70"/>
      <c r="DN994" s="70"/>
      <c r="DO994" s="70"/>
      <c r="DP994" s="70"/>
      <c r="DQ994" s="70"/>
      <c r="DR994" s="70"/>
      <c r="DS994" s="70"/>
      <c r="DT994" s="70"/>
      <c r="DU994" s="70"/>
      <c r="DV994" s="70"/>
      <c r="DW994" s="70"/>
      <c r="DX994" s="70"/>
      <c r="DY994" s="70"/>
      <c r="DZ994" s="70"/>
      <c r="EA994" s="70"/>
      <c r="EB994" s="70"/>
      <c r="EC994" s="70"/>
      <c r="ED994" s="70"/>
      <c r="EE994" s="95" t="s">
        <v>450</v>
      </c>
      <c r="EF994" s="110"/>
      <c r="EG994" s="110"/>
      <c r="EH994" s="110"/>
      <c r="EI994" s="216"/>
      <c r="EJ994" s="110"/>
      <c r="EK994" s="110"/>
      <c r="EL994" s="110"/>
      <c r="EM994" s="110"/>
      <c r="EN994" s="110"/>
      <c r="EO994" s="110"/>
      <c r="EP994" s="110"/>
      <c r="EQ994" s="110"/>
      <c r="ER994" s="110"/>
      <c r="ES994" s="110"/>
      <c r="ET994" s="110"/>
      <c r="EU994" s="110"/>
      <c r="EV994" s="110"/>
      <c r="EW994" s="110"/>
      <c r="EX994" s="110"/>
      <c r="EY994" s="110"/>
      <c r="EZ994" s="110"/>
      <c r="FA994" s="110"/>
      <c r="FB994" s="110"/>
      <c r="FC994" s="110"/>
      <c r="FD994" s="110"/>
      <c r="FE994" s="110"/>
      <c r="FF994" s="110"/>
      <c r="FG994" s="110"/>
      <c r="FH994" s="110"/>
      <c r="FI994" s="110"/>
      <c r="FJ994" s="110"/>
      <c r="FK994" s="110"/>
      <c r="FL994" s="110"/>
      <c r="FM994" s="110"/>
      <c r="FN994" s="110"/>
      <c r="FO994" s="110"/>
      <c r="FP994" s="110"/>
      <c r="FQ994" s="110"/>
      <c r="FR994" s="110"/>
      <c r="FS994" s="110"/>
      <c r="FT994" s="110"/>
      <c r="FU994" s="110"/>
      <c r="FV994" s="110"/>
      <c r="FW994" s="110"/>
      <c r="FX994" s="110"/>
      <c r="FY994" s="110"/>
      <c r="FZ994" s="110"/>
      <c r="GA994" s="110"/>
      <c r="GB994" s="110"/>
      <c r="GC994" s="110"/>
      <c r="GD994" s="110"/>
      <c r="GE994" s="110"/>
      <c r="GF994" s="110"/>
      <c r="GG994" s="110"/>
      <c r="GH994" s="110"/>
      <c r="GI994" s="110"/>
      <c r="GJ994" s="110"/>
      <c r="GK994" s="110"/>
      <c r="GL994" s="110"/>
      <c r="GM994" s="110"/>
      <c r="GN994" s="110"/>
      <c r="GO994" s="110"/>
      <c r="GP994" s="110"/>
      <c r="GQ994" s="110"/>
      <c r="GR994" s="110"/>
      <c r="GS994" s="110"/>
      <c r="GT994" s="110"/>
      <c r="GU994" s="110"/>
      <c r="GV994" s="110"/>
      <c r="GW994" s="110"/>
      <c r="GX994" s="110"/>
      <c r="GY994" s="110"/>
      <c r="GZ994" s="110"/>
      <c r="HA994" s="110"/>
      <c r="HB994" s="110"/>
      <c r="HC994" s="110"/>
      <c r="HD994" s="110"/>
      <c r="HE994" s="110"/>
      <c r="HF994" s="110"/>
      <c r="HG994" s="110"/>
      <c r="HH994" s="110"/>
      <c r="HI994" s="110"/>
      <c r="HJ994" s="110"/>
      <c r="HK994" s="110"/>
      <c r="HL994" s="110"/>
      <c r="HM994" s="110"/>
      <c r="HN994" s="110"/>
      <c r="HO994" s="110"/>
      <c r="HP994" s="110"/>
      <c r="HQ994" s="110"/>
      <c r="HR994" s="110"/>
      <c r="HS994" s="110"/>
      <c r="HT994" s="110"/>
      <c r="HU994" s="110"/>
      <c r="HV994" s="110"/>
      <c r="HW994" s="110"/>
      <c r="HX994" s="110"/>
      <c r="HY994" s="110"/>
      <c r="HZ994" s="110"/>
      <c r="IA994" s="110"/>
      <c r="IB994" s="110"/>
      <c r="IC994" s="110"/>
      <c r="ID994" s="110"/>
      <c r="IE994" s="110"/>
      <c r="IF994" s="110"/>
      <c r="IG994" s="110"/>
      <c r="IH994" s="110"/>
      <c r="II994" s="110"/>
      <c r="IJ994" s="110"/>
      <c r="IK994" s="110"/>
      <c r="IL994" s="110"/>
      <c r="IM994" s="110"/>
      <c r="IN994" s="110"/>
      <c r="IO994" s="110"/>
      <c r="IP994" s="110"/>
    </row>
    <row r="995" spans="18:250" ht="16.5" hidden="1" customHeight="1">
      <c r="R995" s="95"/>
      <c r="S995" s="95"/>
      <c r="T995" s="95"/>
      <c r="U995" s="70"/>
      <c r="V995" s="214"/>
      <c r="W995" s="70"/>
      <c r="X995" s="70"/>
      <c r="Y995" s="70"/>
      <c r="Z995" s="70"/>
      <c r="AA995" s="70"/>
      <c r="AB995" s="70"/>
      <c r="AC995" s="70"/>
      <c r="AD995" s="70"/>
      <c r="AE995" s="70"/>
      <c r="AF995" s="70"/>
      <c r="AG995" s="70"/>
      <c r="AH995" s="70"/>
      <c r="AI995" s="70"/>
      <c r="AJ995" s="70"/>
      <c r="AK995" s="70"/>
      <c r="AL995" s="70"/>
      <c r="AM995" s="70"/>
      <c r="AN995" s="70"/>
      <c r="AO995" s="70"/>
      <c r="AP995" s="70"/>
      <c r="AQ995" s="70"/>
      <c r="AR995" s="70"/>
      <c r="AS995" s="70"/>
      <c r="AT995" s="70"/>
      <c r="AU995" s="70"/>
      <c r="AV995" s="70"/>
      <c r="AW995" s="70"/>
      <c r="AX995" s="70"/>
      <c r="AY995" s="70"/>
      <c r="AZ995" s="70"/>
      <c r="BA995" s="70"/>
      <c r="BB995" s="70"/>
      <c r="BC995" s="70"/>
      <c r="BD995" s="70"/>
      <c r="BE995" s="70"/>
      <c r="BF995" s="70"/>
      <c r="BG995" s="70"/>
      <c r="BH995" s="70"/>
      <c r="BI995" s="70"/>
      <c r="BJ995" s="70"/>
      <c r="BK995" s="70"/>
      <c r="BL995" s="70"/>
      <c r="BM995" s="70"/>
      <c r="BN995" s="70"/>
      <c r="BO995" s="70"/>
      <c r="BP995" s="70"/>
      <c r="BQ995" s="70"/>
      <c r="BR995" s="70"/>
      <c r="BS995" s="70"/>
      <c r="BT995" s="70"/>
      <c r="BU995" s="70"/>
      <c r="BV995" s="70"/>
      <c r="BW995" s="70"/>
      <c r="BX995" s="70"/>
      <c r="BY995" s="70"/>
      <c r="BZ995" s="70"/>
      <c r="CA995" s="70"/>
      <c r="CB995" s="70"/>
      <c r="CC995" s="70"/>
      <c r="CD995" s="70"/>
      <c r="CE995" s="70"/>
      <c r="CF995" s="70"/>
      <c r="CG995" s="70"/>
      <c r="CH995" s="70"/>
      <c r="CI995" s="70"/>
      <c r="CJ995" s="70"/>
      <c r="CK995" s="70"/>
      <c r="CL995" s="70"/>
      <c r="CM995" s="70"/>
      <c r="CN995" s="70"/>
      <c r="CO995" s="70"/>
      <c r="CP995" s="70"/>
      <c r="CQ995" s="70"/>
      <c r="CR995" s="70"/>
      <c r="CS995" s="70"/>
      <c r="CT995" s="70"/>
      <c r="CU995" s="70"/>
      <c r="CV995" s="70"/>
      <c r="CW995" s="70"/>
      <c r="CX995" s="70"/>
      <c r="CY995" s="70"/>
      <c r="CZ995" s="70"/>
      <c r="DA995" s="70"/>
      <c r="DB995" s="70"/>
      <c r="DC995" s="70"/>
      <c r="DD995" s="70"/>
      <c r="DE995" s="70"/>
      <c r="DF995" s="70"/>
      <c r="DG995" s="70"/>
      <c r="DH995" s="70"/>
      <c r="DI995" s="70"/>
      <c r="DJ995" s="70"/>
      <c r="DK995" s="70"/>
      <c r="DL995" s="70"/>
      <c r="DM995" s="70"/>
      <c r="DN995" s="70"/>
      <c r="DO995" s="70"/>
      <c r="DP995" s="70"/>
      <c r="DQ995" s="70"/>
      <c r="DR995" s="70"/>
      <c r="DS995" s="70"/>
      <c r="DT995" s="70"/>
      <c r="DU995" s="70"/>
      <c r="DV995" s="70"/>
      <c r="DW995" s="70"/>
      <c r="DX995" s="70"/>
      <c r="DY995" s="70"/>
      <c r="DZ995" s="70"/>
      <c r="EA995" s="70"/>
      <c r="EB995" s="70"/>
      <c r="EC995" s="70"/>
      <c r="ED995" s="70"/>
      <c r="EE995" s="95" t="s">
        <v>450</v>
      </c>
      <c r="EF995" s="110"/>
      <c r="EG995" s="110"/>
      <c r="EH995" s="110"/>
      <c r="EI995" s="216"/>
      <c r="EJ995" s="110"/>
      <c r="EK995" s="110"/>
      <c r="EL995" s="110"/>
      <c r="EM995" s="110"/>
      <c r="EN995" s="110"/>
      <c r="EO995" s="110"/>
      <c r="EP995" s="110"/>
      <c r="EQ995" s="110"/>
      <c r="ER995" s="110"/>
      <c r="ES995" s="110"/>
      <c r="ET995" s="110"/>
      <c r="EU995" s="110"/>
      <c r="EV995" s="110"/>
      <c r="EW995" s="110"/>
      <c r="EX995" s="110"/>
      <c r="EY995" s="110"/>
      <c r="EZ995" s="110"/>
      <c r="FA995" s="110"/>
      <c r="FB995" s="110"/>
      <c r="FC995" s="110"/>
      <c r="FD995" s="110"/>
      <c r="FE995" s="110"/>
      <c r="FF995" s="110"/>
      <c r="FG995" s="110"/>
      <c r="FH995" s="110"/>
      <c r="FI995" s="110"/>
      <c r="FJ995" s="110"/>
      <c r="FK995" s="110"/>
      <c r="FL995" s="110"/>
      <c r="FM995" s="110"/>
      <c r="FN995" s="110"/>
      <c r="FO995" s="110"/>
      <c r="FP995" s="110"/>
      <c r="FQ995" s="110"/>
      <c r="FR995" s="110"/>
      <c r="FS995" s="110"/>
      <c r="FT995" s="110"/>
      <c r="FU995" s="110"/>
      <c r="FV995" s="110"/>
      <c r="FW995" s="110"/>
      <c r="FX995" s="110"/>
      <c r="FY995" s="110"/>
      <c r="FZ995" s="110"/>
      <c r="GA995" s="110"/>
      <c r="GB995" s="110"/>
      <c r="GC995" s="110"/>
      <c r="GD995" s="110"/>
      <c r="GE995" s="110"/>
      <c r="GF995" s="110"/>
      <c r="GG995" s="110"/>
      <c r="GH995" s="110"/>
      <c r="GI995" s="110"/>
      <c r="GJ995" s="110"/>
      <c r="GK995" s="110"/>
      <c r="GL995" s="110"/>
      <c r="GM995" s="110"/>
      <c r="GN995" s="110"/>
      <c r="GO995" s="110"/>
      <c r="GP995" s="110"/>
      <c r="GQ995" s="110"/>
      <c r="GR995" s="110"/>
      <c r="GS995" s="110"/>
      <c r="GT995" s="110"/>
      <c r="GU995" s="110"/>
      <c r="GV995" s="110"/>
      <c r="GW995" s="110"/>
      <c r="GX995" s="110"/>
      <c r="GY995" s="110"/>
      <c r="GZ995" s="110"/>
      <c r="HA995" s="110"/>
      <c r="HB995" s="110"/>
      <c r="HC995" s="110"/>
      <c r="HD995" s="110"/>
      <c r="HE995" s="110"/>
      <c r="HF995" s="110"/>
      <c r="HG995" s="110"/>
      <c r="HH995" s="110"/>
      <c r="HI995" s="110"/>
      <c r="HJ995" s="110"/>
      <c r="HK995" s="110"/>
      <c r="HL995" s="110"/>
      <c r="HM995" s="110"/>
      <c r="HN995" s="110"/>
      <c r="HO995" s="110"/>
      <c r="HP995" s="110"/>
      <c r="HQ995" s="110"/>
      <c r="HR995" s="110"/>
      <c r="HS995" s="110"/>
      <c r="HT995" s="110"/>
      <c r="HU995" s="110"/>
      <c r="HV995" s="110"/>
      <c r="HW995" s="110"/>
      <c r="HX995" s="110"/>
      <c r="HY995" s="110"/>
      <c r="HZ995" s="110"/>
      <c r="IA995" s="110"/>
      <c r="IB995" s="110"/>
      <c r="IC995" s="110"/>
      <c r="ID995" s="110"/>
      <c r="IE995" s="110"/>
      <c r="IF995" s="110"/>
      <c r="IG995" s="110"/>
      <c r="IH995" s="110"/>
      <c r="II995" s="110"/>
      <c r="IJ995" s="110"/>
      <c r="IK995" s="110"/>
      <c r="IL995" s="110"/>
      <c r="IM995" s="110"/>
      <c r="IN995" s="110"/>
      <c r="IO995" s="110"/>
      <c r="IP995" s="110"/>
    </row>
    <row r="996" spans="18:250" ht="16.5" hidden="1" customHeight="1">
      <c r="R996" s="95"/>
      <c r="S996" s="95"/>
      <c r="T996" s="95"/>
      <c r="U996" s="70"/>
      <c r="V996" s="214"/>
      <c r="W996" s="70"/>
      <c r="X996" s="70"/>
      <c r="Y996" s="70"/>
      <c r="Z996" s="70"/>
      <c r="AA996" s="70"/>
      <c r="AB996" s="70"/>
      <c r="AC996" s="70"/>
      <c r="AD996" s="70"/>
      <c r="AE996" s="70"/>
      <c r="AF996" s="70"/>
      <c r="AG996" s="70"/>
      <c r="AH996" s="70"/>
      <c r="AI996" s="70"/>
      <c r="AJ996" s="70"/>
      <c r="AK996" s="70"/>
      <c r="AL996" s="70"/>
      <c r="AM996" s="70"/>
      <c r="AN996" s="70"/>
      <c r="AO996" s="70"/>
      <c r="AP996" s="70"/>
      <c r="AQ996" s="70"/>
      <c r="AR996" s="70"/>
      <c r="AS996" s="70"/>
      <c r="AT996" s="70"/>
      <c r="AU996" s="70"/>
      <c r="AV996" s="70"/>
      <c r="AW996" s="70"/>
      <c r="AX996" s="70"/>
      <c r="AY996" s="70"/>
      <c r="AZ996" s="70"/>
      <c r="BA996" s="70"/>
      <c r="BB996" s="70"/>
      <c r="BC996" s="70"/>
      <c r="BD996" s="70"/>
      <c r="BE996" s="70"/>
      <c r="BF996" s="70"/>
      <c r="BG996" s="70"/>
      <c r="BH996" s="70"/>
      <c r="BI996" s="70"/>
      <c r="BJ996" s="70"/>
      <c r="BK996" s="70"/>
      <c r="BL996" s="70"/>
      <c r="BM996" s="70"/>
      <c r="BN996" s="70"/>
      <c r="BO996" s="70"/>
      <c r="BP996" s="70"/>
      <c r="BQ996" s="70"/>
      <c r="BR996" s="70"/>
      <c r="BS996" s="70"/>
      <c r="BT996" s="70"/>
      <c r="BU996" s="70"/>
      <c r="BV996" s="70"/>
      <c r="BW996" s="70"/>
      <c r="BX996" s="70"/>
      <c r="BY996" s="70"/>
      <c r="BZ996" s="70"/>
      <c r="CA996" s="70"/>
      <c r="CB996" s="70"/>
      <c r="CC996" s="70"/>
      <c r="CD996" s="70"/>
      <c r="CE996" s="70"/>
      <c r="CF996" s="70"/>
      <c r="CG996" s="70"/>
      <c r="CH996" s="70"/>
      <c r="CI996" s="70"/>
      <c r="CJ996" s="70"/>
      <c r="CK996" s="70"/>
      <c r="CL996" s="70"/>
      <c r="CM996" s="70"/>
      <c r="CN996" s="70"/>
      <c r="CO996" s="70"/>
      <c r="CP996" s="70"/>
      <c r="CQ996" s="70"/>
      <c r="CR996" s="70"/>
      <c r="CS996" s="70"/>
      <c r="CT996" s="70"/>
      <c r="CU996" s="70"/>
      <c r="CV996" s="70"/>
      <c r="CW996" s="70"/>
      <c r="CX996" s="70"/>
      <c r="CY996" s="70"/>
      <c r="CZ996" s="70"/>
      <c r="DA996" s="70"/>
      <c r="DB996" s="70"/>
      <c r="DC996" s="70"/>
      <c r="DD996" s="70"/>
      <c r="DE996" s="70"/>
      <c r="DF996" s="70"/>
      <c r="DG996" s="70"/>
      <c r="DH996" s="70"/>
      <c r="DI996" s="70"/>
      <c r="DJ996" s="70"/>
      <c r="DK996" s="70"/>
      <c r="DL996" s="70"/>
      <c r="DM996" s="70"/>
      <c r="DN996" s="70"/>
      <c r="DO996" s="70"/>
      <c r="DP996" s="70"/>
      <c r="DQ996" s="70"/>
      <c r="DR996" s="70"/>
      <c r="DS996" s="70"/>
      <c r="DT996" s="70"/>
      <c r="DU996" s="70"/>
      <c r="DV996" s="70"/>
      <c r="DW996" s="70"/>
      <c r="DX996" s="70"/>
      <c r="DY996" s="70"/>
      <c r="DZ996" s="70"/>
      <c r="EA996" s="70"/>
      <c r="EB996" s="70"/>
      <c r="EC996" s="70"/>
      <c r="ED996" s="70"/>
      <c r="EE996" s="95" t="s">
        <v>450</v>
      </c>
      <c r="EF996" s="110"/>
      <c r="EG996" s="110"/>
      <c r="EH996" s="110"/>
      <c r="EI996" s="216"/>
      <c r="EJ996" s="110"/>
      <c r="EK996" s="110"/>
      <c r="EL996" s="110"/>
      <c r="EM996" s="110"/>
      <c r="EN996" s="110"/>
      <c r="EO996" s="110"/>
      <c r="EP996" s="110"/>
      <c r="EQ996" s="110"/>
      <c r="ER996" s="110"/>
      <c r="ES996" s="110"/>
      <c r="ET996" s="110"/>
      <c r="EU996" s="110"/>
      <c r="EV996" s="110"/>
      <c r="EW996" s="110"/>
      <c r="EX996" s="110"/>
      <c r="EY996" s="110"/>
      <c r="EZ996" s="110"/>
      <c r="FA996" s="110"/>
      <c r="FB996" s="110"/>
      <c r="FC996" s="110"/>
      <c r="FD996" s="110"/>
      <c r="FE996" s="110"/>
      <c r="FF996" s="110"/>
      <c r="FG996" s="110"/>
      <c r="FH996" s="110"/>
      <c r="FI996" s="110"/>
      <c r="FJ996" s="110"/>
      <c r="FK996" s="110"/>
      <c r="FL996" s="110"/>
      <c r="FM996" s="110"/>
      <c r="FN996" s="110"/>
      <c r="FO996" s="110"/>
      <c r="FP996" s="110"/>
      <c r="FQ996" s="110"/>
      <c r="FR996" s="110"/>
      <c r="FS996" s="110"/>
      <c r="FT996" s="110"/>
      <c r="FU996" s="110"/>
      <c r="FV996" s="110"/>
      <c r="FW996" s="110"/>
      <c r="FX996" s="110"/>
      <c r="FY996" s="110"/>
      <c r="FZ996" s="110"/>
      <c r="GA996" s="110"/>
      <c r="GB996" s="110"/>
      <c r="GC996" s="110"/>
      <c r="GD996" s="110"/>
      <c r="GE996" s="110"/>
      <c r="GF996" s="110"/>
      <c r="GG996" s="110"/>
      <c r="GH996" s="110"/>
      <c r="GI996" s="110"/>
      <c r="GJ996" s="110"/>
      <c r="GK996" s="110"/>
      <c r="GL996" s="110"/>
      <c r="GM996" s="110"/>
      <c r="GN996" s="110"/>
      <c r="GO996" s="110"/>
      <c r="GP996" s="110"/>
      <c r="GQ996" s="110"/>
      <c r="GR996" s="110"/>
      <c r="GS996" s="110"/>
      <c r="GT996" s="110"/>
      <c r="GU996" s="110"/>
      <c r="GV996" s="110"/>
      <c r="GW996" s="110"/>
      <c r="GX996" s="110"/>
      <c r="GY996" s="110"/>
      <c r="GZ996" s="110"/>
      <c r="HA996" s="110"/>
      <c r="HB996" s="110"/>
      <c r="HC996" s="110"/>
      <c r="HD996" s="110"/>
      <c r="HE996" s="110"/>
      <c r="HF996" s="110"/>
      <c r="HG996" s="110"/>
      <c r="HH996" s="110"/>
      <c r="HI996" s="110"/>
      <c r="HJ996" s="110"/>
      <c r="HK996" s="110"/>
      <c r="HL996" s="110"/>
      <c r="HM996" s="110"/>
      <c r="HN996" s="110"/>
      <c r="HO996" s="110"/>
      <c r="HP996" s="110"/>
      <c r="HQ996" s="110"/>
      <c r="HR996" s="110"/>
      <c r="HS996" s="110"/>
      <c r="HT996" s="110"/>
      <c r="HU996" s="110"/>
      <c r="HV996" s="110"/>
      <c r="HW996" s="110"/>
      <c r="HX996" s="110"/>
      <c r="HY996" s="110"/>
      <c r="HZ996" s="110"/>
      <c r="IA996" s="110"/>
      <c r="IB996" s="110"/>
      <c r="IC996" s="110"/>
      <c r="ID996" s="110"/>
      <c r="IE996" s="110"/>
      <c r="IF996" s="110"/>
      <c r="IG996" s="110"/>
      <c r="IH996" s="110"/>
      <c r="II996" s="110"/>
      <c r="IJ996" s="110"/>
      <c r="IK996" s="110"/>
      <c r="IL996" s="110"/>
      <c r="IM996" s="110"/>
      <c r="IN996" s="110"/>
      <c r="IO996" s="110"/>
      <c r="IP996" s="110"/>
    </row>
    <row r="997" spans="18:250" ht="16.5" hidden="1" customHeight="1">
      <c r="R997" s="95"/>
      <c r="S997" s="95"/>
      <c r="T997" s="95"/>
      <c r="U997" s="70"/>
      <c r="V997" s="214"/>
      <c r="W997" s="70"/>
      <c r="X997" s="70"/>
      <c r="Y997" s="70"/>
      <c r="Z997" s="70"/>
      <c r="AA997" s="70"/>
      <c r="AB997" s="70"/>
      <c r="AC997" s="70"/>
      <c r="AD997" s="70"/>
      <c r="AE997" s="70"/>
      <c r="AF997" s="70"/>
      <c r="AG997" s="70"/>
      <c r="AH997" s="70"/>
      <c r="AI997" s="70"/>
      <c r="AJ997" s="70"/>
      <c r="AK997" s="70"/>
      <c r="AL997" s="70"/>
      <c r="AM997" s="70"/>
      <c r="AN997" s="70"/>
      <c r="AO997" s="70"/>
      <c r="AP997" s="70"/>
      <c r="AQ997" s="70"/>
      <c r="AR997" s="70"/>
      <c r="AS997" s="70"/>
      <c r="AT997" s="70"/>
      <c r="AU997" s="70"/>
      <c r="AV997" s="70"/>
      <c r="AW997" s="70"/>
      <c r="AX997" s="70"/>
      <c r="AY997" s="70"/>
      <c r="AZ997" s="70"/>
      <c r="BA997" s="70"/>
      <c r="BB997" s="70"/>
      <c r="BC997" s="70"/>
      <c r="BD997" s="70"/>
      <c r="BE997" s="70"/>
      <c r="BF997" s="70"/>
      <c r="BG997" s="70"/>
      <c r="BH997" s="70"/>
      <c r="BI997" s="70"/>
      <c r="BJ997" s="70"/>
      <c r="BK997" s="70"/>
      <c r="BL997" s="70"/>
      <c r="BM997" s="70"/>
      <c r="BN997" s="70"/>
      <c r="BO997" s="70"/>
      <c r="BP997" s="70"/>
      <c r="BQ997" s="70"/>
      <c r="BR997" s="70"/>
      <c r="BS997" s="70"/>
      <c r="BT997" s="70"/>
      <c r="BU997" s="70"/>
      <c r="BV997" s="70"/>
      <c r="BW997" s="70"/>
      <c r="BX997" s="70"/>
      <c r="BY997" s="70"/>
      <c r="BZ997" s="70"/>
      <c r="CA997" s="70"/>
      <c r="CB997" s="70"/>
      <c r="CC997" s="70"/>
      <c r="CD997" s="70"/>
      <c r="CE997" s="70"/>
      <c r="CF997" s="70"/>
      <c r="CG997" s="70"/>
      <c r="CH997" s="70"/>
      <c r="CI997" s="70"/>
      <c r="CJ997" s="70"/>
      <c r="CK997" s="70"/>
      <c r="CL997" s="70"/>
      <c r="CM997" s="70"/>
      <c r="CN997" s="70"/>
      <c r="CO997" s="70"/>
      <c r="CP997" s="70"/>
      <c r="CQ997" s="70"/>
      <c r="CR997" s="70"/>
      <c r="CS997" s="70"/>
      <c r="CT997" s="70"/>
      <c r="CU997" s="70"/>
      <c r="CV997" s="70"/>
      <c r="CW997" s="70"/>
      <c r="CX997" s="70"/>
      <c r="CY997" s="70"/>
      <c r="CZ997" s="70"/>
      <c r="DA997" s="70"/>
      <c r="DB997" s="70"/>
      <c r="DC997" s="70"/>
      <c r="DD997" s="70"/>
      <c r="DE997" s="70"/>
      <c r="DF997" s="70"/>
      <c r="DG997" s="70"/>
      <c r="DH997" s="70"/>
      <c r="DI997" s="70"/>
      <c r="DJ997" s="70"/>
      <c r="DK997" s="70"/>
      <c r="DL997" s="70"/>
      <c r="DM997" s="70"/>
      <c r="DN997" s="70"/>
      <c r="DO997" s="70"/>
      <c r="DP997" s="70"/>
      <c r="DQ997" s="70"/>
      <c r="DR997" s="70"/>
      <c r="DS997" s="70"/>
      <c r="DT997" s="70"/>
      <c r="DU997" s="70"/>
      <c r="DV997" s="70"/>
      <c r="DW997" s="70"/>
      <c r="DX997" s="70"/>
      <c r="DY997" s="70"/>
      <c r="DZ997" s="70"/>
      <c r="EA997" s="70"/>
      <c r="EB997" s="70"/>
      <c r="EC997" s="70"/>
      <c r="ED997" s="70"/>
      <c r="EE997" s="95" t="s">
        <v>450</v>
      </c>
      <c r="EF997" s="110"/>
      <c r="EG997" s="110"/>
      <c r="EH997" s="110"/>
      <c r="EI997" s="216"/>
      <c r="EJ997" s="110"/>
      <c r="EK997" s="110"/>
      <c r="EL997" s="110"/>
      <c r="EM997" s="110"/>
      <c r="EN997" s="110"/>
      <c r="EO997" s="110"/>
      <c r="EP997" s="110"/>
      <c r="EQ997" s="110"/>
      <c r="ER997" s="110"/>
      <c r="ES997" s="110"/>
      <c r="ET997" s="110"/>
      <c r="EU997" s="110"/>
      <c r="EV997" s="110"/>
      <c r="EW997" s="110"/>
      <c r="EX997" s="110"/>
      <c r="EY997" s="110"/>
      <c r="EZ997" s="110"/>
      <c r="FA997" s="110"/>
      <c r="FB997" s="110"/>
      <c r="FC997" s="110"/>
      <c r="FD997" s="110"/>
      <c r="FE997" s="110"/>
      <c r="FF997" s="110"/>
      <c r="FG997" s="110"/>
      <c r="FH997" s="110"/>
      <c r="FI997" s="110"/>
      <c r="FJ997" s="110"/>
      <c r="FK997" s="110"/>
      <c r="FL997" s="110"/>
      <c r="FM997" s="110"/>
      <c r="FN997" s="110"/>
      <c r="FO997" s="110"/>
      <c r="FP997" s="110"/>
      <c r="FQ997" s="110"/>
      <c r="FR997" s="110"/>
      <c r="FS997" s="110"/>
      <c r="FT997" s="110"/>
      <c r="FU997" s="110"/>
      <c r="FV997" s="110"/>
      <c r="FW997" s="110"/>
      <c r="FX997" s="110"/>
      <c r="FY997" s="110"/>
      <c r="FZ997" s="110"/>
      <c r="GA997" s="110"/>
      <c r="GB997" s="110"/>
      <c r="GC997" s="110"/>
      <c r="GD997" s="110"/>
      <c r="GE997" s="110"/>
      <c r="GF997" s="110"/>
      <c r="GG997" s="110"/>
      <c r="GH997" s="110"/>
      <c r="GI997" s="110"/>
      <c r="GJ997" s="110"/>
      <c r="GK997" s="110"/>
      <c r="GL997" s="110"/>
      <c r="GM997" s="110"/>
      <c r="GN997" s="110"/>
      <c r="GO997" s="110"/>
      <c r="GP997" s="110"/>
      <c r="GQ997" s="110"/>
      <c r="GR997" s="110"/>
      <c r="GS997" s="110"/>
      <c r="GT997" s="110"/>
      <c r="GU997" s="110"/>
      <c r="GV997" s="110"/>
      <c r="GW997" s="110"/>
      <c r="GX997" s="110"/>
      <c r="GY997" s="110"/>
      <c r="GZ997" s="110"/>
      <c r="HA997" s="110"/>
      <c r="HB997" s="110"/>
      <c r="HC997" s="110"/>
      <c r="HD997" s="110"/>
      <c r="HE997" s="110"/>
      <c r="HF997" s="110"/>
      <c r="HG997" s="110"/>
      <c r="HH997" s="110"/>
      <c r="HI997" s="110"/>
      <c r="HJ997" s="110"/>
      <c r="HK997" s="110"/>
      <c r="HL997" s="110"/>
      <c r="HM997" s="110"/>
      <c r="HN997" s="110"/>
      <c r="HO997" s="110"/>
      <c r="HP997" s="110"/>
      <c r="HQ997" s="110"/>
      <c r="HR997" s="110"/>
      <c r="HS997" s="110"/>
      <c r="HT997" s="110"/>
      <c r="HU997" s="110"/>
      <c r="HV997" s="110"/>
      <c r="HW997" s="110"/>
      <c r="HX997" s="110"/>
      <c r="HY997" s="110"/>
      <c r="HZ997" s="110"/>
      <c r="IA997" s="110"/>
      <c r="IB997" s="110"/>
      <c r="IC997" s="110"/>
      <c r="ID997" s="110"/>
      <c r="IE997" s="110"/>
      <c r="IF997" s="110"/>
      <c r="IG997" s="110"/>
      <c r="IH997" s="110"/>
      <c r="II997" s="110"/>
      <c r="IJ997" s="110"/>
      <c r="IK997" s="110"/>
      <c r="IL997" s="110"/>
      <c r="IM997" s="110"/>
      <c r="IN997" s="110"/>
      <c r="IO997" s="110"/>
      <c r="IP997" s="110"/>
    </row>
    <row r="998" spans="18:250" ht="16.5" hidden="1" customHeight="1">
      <c r="R998" s="95"/>
      <c r="S998" s="95"/>
      <c r="T998" s="95"/>
      <c r="U998" s="70"/>
      <c r="V998" s="214"/>
      <c r="W998" s="70"/>
      <c r="X998" s="70"/>
      <c r="Y998" s="70"/>
      <c r="Z998" s="70"/>
      <c r="AA998" s="70"/>
      <c r="AB998" s="70"/>
      <c r="AC998" s="70"/>
      <c r="AD998" s="70"/>
      <c r="AE998" s="70"/>
      <c r="AF998" s="70"/>
      <c r="AG998" s="70"/>
      <c r="AH998" s="70"/>
      <c r="AI998" s="70"/>
      <c r="AJ998" s="70"/>
      <c r="AK998" s="70"/>
      <c r="AL998" s="70"/>
      <c r="AM998" s="70"/>
      <c r="AN998" s="70"/>
      <c r="AO998" s="70"/>
      <c r="AP998" s="70"/>
      <c r="AQ998" s="70"/>
      <c r="AR998" s="70"/>
      <c r="AS998" s="70"/>
      <c r="AT998" s="70"/>
      <c r="AU998" s="70"/>
      <c r="AV998" s="70"/>
      <c r="AW998" s="70"/>
      <c r="AX998" s="70"/>
      <c r="AY998" s="70"/>
      <c r="AZ998" s="70"/>
      <c r="BA998" s="70"/>
      <c r="BB998" s="70"/>
      <c r="BC998" s="70"/>
      <c r="BD998" s="70"/>
      <c r="BE998" s="70"/>
      <c r="BF998" s="70"/>
      <c r="BG998" s="70"/>
      <c r="BH998" s="70"/>
      <c r="BI998" s="70"/>
      <c r="BJ998" s="70"/>
      <c r="BK998" s="70"/>
      <c r="BL998" s="70"/>
      <c r="BM998" s="70"/>
      <c r="BN998" s="70"/>
      <c r="BO998" s="70"/>
      <c r="BP998" s="70"/>
      <c r="BQ998" s="70"/>
      <c r="BR998" s="70"/>
      <c r="BS998" s="70"/>
      <c r="BT998" s="70"/>
      <c r="BU998" s="70"/>
      <c r="BV998" s="70"/>
      <c r="BW998" s="70"/>
      <c r="BX998" s="70"/>
      <c r="BY998" s="70"/>
      <c r="BZ998" s="70"/>
      <c r="CA998" s="70"/>
      <c r="CB998" s="70"/>
      <c r="CC998" s="70"/>
      <c r="CD998" s="70"/>
      <c r="CE998" s="70"/>
      <c r="CF998" s="70"/>
      <c r="CG998" s="70"/>
      <c r="CH998" s="70"/>
      <c r="CI998" s="70"/>
      <c r="CJ998" s="70"/>
      <c r="CK998" s="70"/>
      <c r="CL998" s="70"/>
      <c r="CM998" s="70"/>
      <c r="CN998" s="70"/>
      <c r="CO998" s="70"/>
      <c r="CP998" s="70"/>
      <c r="CQ998" s="70"/>
      <c r="CR998" s="70"/>
      <c r="CS998" s="70"/>
      <c r="CT998" s="70"/>
      <c r="CU998" s="70"/>
      <c r="CV998" s="70"/>
      <c r="CW998" s="70"/>
      <c r="CX998" s="70"/>
      <c r="CY998" s="70"/>
      <c r="CZ998" s="70"/>
      <c r="DA998" s="70"/>
      <c r="DB998" s="70"/>
      <c r="DC998" s="70"/>
      <c r="DD998" s="70"/>
      <c r="DE998" s="70"/>
      <c r="DF998" s="70"/>
      <c r="DG998" s="70"/>
      <c r="DH998" s="70"/>
      <c r="DI998" s="70"/>
      <c r="DJ998" s="70"/>
      <c r="DK998" s="70"/>
      <c r="DL998" s="70"/>
      <c r="DM998" s="70"/>
      <c r="DN998" s="70"/>
      <c r="DO998" s="70"/>
      <c r="DP998" s="70"/>
      <c r="DQ998" s="70"/>
      <c r="DR998" s="70"/>
      <c r="DS998" s="70"/>
      <c r="DT998" s="70"/>
      <c r="DU998" s="70"/>
      <c r="DV998" s="70"/>
      <c r="DW998" s="70"/>
      <c r="DX998" s="70"/>
      <c r="DY998" s="70"/>
      <c r="DZ998" s="70"/>
      <c r="EA998" s="70"/>
      <c r="EB998" s="70"/>
      <c r="EC998" s="70"/>
      <c r="ED998" s="70"/>
      <c r="EE998" s="95" t="s">
        <v>450</v>
      </c>
      <c r="EF998" s="110"/>
      <c r="EG998" s="110"/>
      <c r="EH998" s="110"/>
      <c r="EI998" s="216"/>
      <c r="EJ998" s="110"/>
      <c r="EK998" s="110"/>
      <c r="EL998" s="110"/>
      <c r="EM998" s="110"/>
      <c r="EN998" s="110"/>
      <c r="EO998" s="110"/>
      <c r="EP998" s="110"/>
      <c r="EQ998" s="110"/>
      <c r="ER998" s="110"/>
      <c r="ES998" s="110"/>
      <c r="ET998" s="110"/>
      <c r="EU998" s="110"/>
      <c r="EV998" s="110"/>
      <c r="EW998" s="110"/>
      <c r="EX998" s="110"/>
      <c r="EY998" s="110"/>
      <c r="EZ998" s="110"/>
      <c r="FA998" s="110"/>
      <c r="FB998" s="110"/>
      <c r="FC998" s="110"/>
      <c r="FD998" s="110"/>
      <c r="FE998" s="110"/>
      <c r="FF998" s="110"/>
      <c r="FG998" s="110"/>
      <c r="FH998" s="110"/>
      <c r="FI998" s="110"/>
      <c r="FJ998" s="110"/>
      <c r="FK998" s="110"/>
      <c r="FL998" s="110"/>
      <c r="FM998" s="110"/>
      <c r="FN998" s="110"/>
      <c r="FO998" s="110"/>
      <c r="FP998" s="110"/>
      <c r="FQ998" s="110"/>
      <c r="FR998" s="110"/>
      <c r="FS998" s="110"/>
      <c r="FT998" s="110"/>
      <c r="FU998" s="110"/>
      <c r="FV998" s="110"/>
      <c r="FW998" s="110"/>
      <c r="FX998" s="110"/>
      <c r="FY998" s="110"/>
      <c r="FZ998" s="110"/>
      <c r="GA998" s="110"/>
      <c r="GB998" s="110"/>
      <c r="GC998" s="110"/>
      <c r="GD998" s="110"/>
      <c r="GE998" s="110"/>
      <c r="GF998" s="110"/>
      <c r="GG998" s="110"/>
      <c r="GH998" s="110"/>
      <c r="GI998" s="110"/>
      <c r="GJ998" s="110"/>
      <c r="GK998" s="110"/>
      <c r="GL998" s="110"/>
      <c r="GM998" s="110"/>
      <c r="GN998" s="110"/>
      <c r="GO998" s="110"/>
      <c r="GP998" s="110"/>
      <c r="GQ998" s="110"/>
      <c r="GR998" s="110"/>
      <c r="GS998" s="110"/>
      <c r="GT998" s="110"/>
      <c r="GU998" s="110"/>
      <c r="GV998" s="110"/>
      <c r="GW998" s="110"/>
      <c r="GX998" s="110"/>
      <c r="GY998" s="110"/>
      <c r="GZ998" s="110"/>
      <c r="HA998" s="110"/>
      <c r="HB998" s="110"/>
      <c r="HC998" s="110"/>
      <c r="HD998" s="110"/>
      <c r="HE998" s="110"/>
      <c r="HF998" s="110"/>
      <c r="HG998" s="110"/>
      <c r="HH998" s="110"/>
      <c r="HI998" s="110"/>
      <c r="HJ998" s="110"/>
      <c r="HK998" s="110"/>
      <c r="HL998" s="110"/>
      <c r="HM998" s="110"/>
      <c r="HN998" s="110"/>
      <c r="HO998" s="110"/>
      <c r="HP998" s="110"/>
      <c r="HQ998" s="110"/>
      <c r="HR998" s="110"/>
      <c r="HS998" s="110"/>
      <c r="HT998" s="110"/>
      <c r="HU998" s="110"/>
      <c r="HV998" s="110"/>
      <c r="HW998" s="110"/>
      <c r="HX998" s="110"/>
      <c r="HY998" s="110"/>
      <c r="HZ998" s="110"/>
      <c r="IA998" s="110"/>
      <c r="IB998" s="110"/>
      <c r="IC998" s="110"/>
      <c r="ID998" s="110"/>
      <c r="IE998" s="110"/>
      <c r="IF998" s="110"/>
      <c r="IG998" s="110"/>
      <c r="IH998" s="110"/>
      <c r="II998" s="110"/>
      <c r="IJ998" s="110"/>
      <c r="IK998" s="110"/>
      <c r="IL998" s="110"/>
      <c r="IM998" s="110"/>
      <c r="IN998" s="110"/>
      <c r="IO998" s="110"/>
      <c r="IP998" s="110"/>
    </row>
    <row r="999" spans="18:250" ht="16.5" hidden="1" customHeight="1">
      <c r="R999" s="95"/>
      <c r="S999" s="95"/>
      <c r="T999" s="95"/>
      <c r="U999" s="70"/>
      <c r="V999" s="214"/>
      <c r="W999" s="70"/>
      <c r="X999" s="70"/>
      <c r="Y999" s="70"/>
      <c r="Z999" s="70"/>
      <c r="AA999" s="70"/>
      <c r="AB999" s="70"/>
      <c r="AC999" s="70"/>
      <c r="AD999" s="70"/>
      <c r="AE999" s="70"/>
      <c r="AF999" s="70"/>
      <c r="AG999" s="70"/>
      <c r="AH999" s="70"/>
      <c r="AI999" s="70"/>
      <c r="AJ999" s="70"/>
      <c r="AK999" s="70"/>
      <c r="AL999" s="70"/>
      <c r="AM999" s="70"/>
      <c r="AN999" s="70"/>
      <c r="AO999" s="70"/>
      <c r="AP999" s="70"/>
      <c r="AQ999" s="70"/>
      <c r="AR999" s="70"/>
      <c r="AS999" s="70"/>
      <c r="AT999" s="70"/>
      <c r="AU999" s="70"/>
      <c r="AV999" s="70"/>
      <c r="AW999" s="70"/>
      <c r="AX999" s="70"/>
      <c r="AY999" s="70"/>
      <c r="AZ999" s="70"/>
      <c r="BA999" s="70"/>
      <c r="BB999" s="70"/>
      <c r="BC999" s="70"/>
      <c r="BD999" s="70"/>
      <c r="BE999" s="70"/>
      <c r="BF999" s="70"/>
      <c r="BG999" s="70"/>
      <c r="BH999" s="70"/>
      <c r="BI999" s="70"/>
      <c r="BJ999" s="70"/>
      <c r="BK999" s="70"/>
      <c r="BL999" s="70"/>
      <c r="BM999" s="70"/>
      <c r="BN999" s="70"/>
      <c r="BO999" s="70"/>
      <c r="BP999" s="70"/>
      <c r="BQ999" s="70"/>
      <c r="BR999" s="70"/>
      <c r="BS999" s="70"/>
      <c r="BT999" s="70"/>
      <c r="BU999" s="70"/>
      <c r="BV999" s="70"/>
      <c r="BW999" s="70"/>
      <c r="BX999" s="70"/>
      <c r="BY999" s="70"/>
      <c r="BZ999" s="70"/>
      <c r="CA999" s="70"/>
      <c r="CB999" s="70"/>
      <c r="CC999" s="70"/>
      <c r="CD999" s="70"/>
      <c r="CE999" s="70"/>
      <c r="CF999" s="70"/>
      <c r="CG999" s="70"/>
      <c r="CH999" s="70"/>
      <c r="CI999" s="70"/>
      <c r="CJ999" s="70"/>
      <c r="CK999" s="70"/>
      <c r="CL999" s="70"/>
      <c r="CM999" s="70"/>
      <c r="CN999" s="70"/>
      <c r="CO999" s="70"/>
      <c r="CP999" s="70"/>
      <c r="CQ999" s="70"/>
      <c r="CR999" s="70"/>
      <c r="CS999" s="70"/>
      <c r="CT999" s="70"/>
      <c r="CU999" s="70"/>
      <c r="CV999" s="70"/>
      <c r="CW999" s="70"/>
      <c r="CX999" s="70"/>
      <c r="CY999" s="70"/>
      <c r="CZ999" s="70"/>
      <c r="DA999" s="70"/>
      <c r="DB999" s="70"/>
      <c r="DC999" s="70"/>
      <c r="DD999" s="70"/>
      <c r="DE999" s="70"/>
      <c r="DF999" s="70"/>
      <c r="DG999" s="70"/>
      <c r="DH999" s="70"/>
      <c r="DI999" s="70"/>
      <c r="DJ999" s="70"/>
      <c r="DK999" s="70"/>
      <c r="DL999" s="70"/>
      <c r="DM999" s="70"/>
      <c r="DN999" s="70"/>
      <c r="DO999" s="70"/>
      <c r="DP999" s="70"/>
      <c r="DQ999" s="70"/>
      <c r="DR999" s="70"/>
      <c r="DS999" s="70"/>
      <c r="DT999" s="70"/>
      <c r="DU999" s="70"/>
      <c r="DV999" s="70"/>
      <c r="DW999" s="70"/>
      <c r="DX999" s="70"/>
      <c r="DY999" s="70"/>
      <c r="DZ999" s="70"/>
      <c r="EA999" s="70"/>
      <c r="EB999" s="70"/>
      <c r="EC999" s="70"/>
      <c r="ED999" s="70"/>
      <c r="EE999" s="95" t="s">
        <v>450</v>
      </c>
      <c r="EF999" s="110"/>
      <c r="EG999" s="110"/>
      <c r="EH999" s="110"/>
      <c r="EI999" s="216"/>
      <c r="EJ999" s="110"/>
      <c r="EK999" s="110"/>
      <c r="EL999" s="110"/>
      <c r="EM999" s="110"/>
      <c r="EN999" s="110"/>
      <c r="EO999" s="110"/>
      <c r="EP999" s="110"/>
      <c r="EQ999" s="110"/>
      <c r="ER999" s="110"/>
      <c r="ES999" s="110"/>
      <c r="ET999" s="110"/>
      <c r="EU999" s="110"/>
      <c r="EV999" s="110"/>
      <c r="EW999" s="110"/>
      <c r="EX999" s="110"/>
      <c r="EY999" s="110"/>
      <c r="EZ999" s="110"/>
      <c r="FA999" s="110"/>
      <c r="FB999" s="110"/>
      <c r="FC999" s="110"/>
      <c r="FD999" s="110"/>
      <c r="FE999" s="110"/>
      <c r="FF999" s="110"/>
      <c r="FG999" s="110"/>
      <c r="FH999" s="110"/>
      <c r="FI999" s="110"/>
      <c r="FJ999" s="110"/>
      <c r="FK999" s="110"/>
      <c r="FL999" s="110"/>
      <c r="FM999" s="110"/>
      <c r="FN999" s="110"/>
      <c r="FO999" s="110"/>
      <c r="FP999" s="110"/>
      <c r="FQ999" s="110"/>
      <c r="FR999" s="110"/>
      <c r="FS999" s="110"/>
      <c r="FT999" s="110"/>
      <c r="FU999" s="110"/>
      <c r="FV999" s="110"/>
      <c r="FW999" s="110"/>
      <c r="FX999" s="110"/>
      <c r="FY999" s="110"/>
      <c r="FZ999" s="110"/>
      <c r="GA999" s="110"/>
      <c r="GB999" s="110"/>
      <c r="GC999" s="110"/>
      <c r="GD999" s="110"/>
      <c r="GE999" s="110"/>
      <c r="GF999" s="110"/>
      <c r="GG999" s="110"/>
      <c r="GH999" s="110"/>
      <c r="GI999" s="110"/>
      <c r="GJ999" s="110"/>
      <c r="GK999" s="110"/>
      <c r="GL999" s="110"/>
      <c r="GM999" s="110"/>
      <c r="GN999" s="110"/>
      <c r="GO999" s="110"/>
      <c r="GP999" s="110"/>
      <c r="GQ999" s="110"/>
      <c r="GR999" s="110"/>
      <c r="GS999" s="110"/>
      <c r="GT999" s="110"/>
      <c r="GU999" s="110"/>
      <c r="GV999" s="110"/>
      <c r="GW999" s="110"/>
      <c r="GX999" s="110"/>
      <c r="GY999" s="110"/>
      <c r="GZ999" s="110"/>
      <c r="HA999" s="110"/>
      <c r="HB999" s="110"/>
      <c r="HC999" s="110"/>
      <c r="HD999" s="110"/>
      <c r="HE999" s="110"/>
      <c r="HF999" s="110"/>
      <c r="HG999" s="110"/>
      <c r="HH999" s="110"/>
      <c r="HI999" s="110"/>
      <c r="HJ999" s="110"/>
      <c r="HK999" s="110"/>
      <c r="HL999" s="110"/>
      <c r="HM999" s="110"/>
      <c r="HN999" s="110"/>
      <c r="HO999" s="110"/>
      <c r="HP999" s="110"/>
      <c r="HQ999" s="110"/>
      <c r="HR999" s="110"/>
      <c r="HS999" s="110"/>
      <c r="HT999" s="110"/>
      <c r="HU999" s="110"/>
      <c r="HV999" s="110"/>
      <c r="HW999" s="110"/>
      <c r="HX999" s="110"/>
      <c r="HY999" s="110"/>
      <c r="HZ999" s="110"/>
      <c r="IA999" s="110"/>
      <c r="IB999" s="110"/>
      <c r="IC999" s="110"/>
      <c r="ID999" s="110"/>
      <c r="IE999" s="110"/>
      <c r="IF999" s="110"/>
      <c r="IG999" s="110"/>
      <c r="IH999" s="110"/>
      <c r="II999" s="110"/>
      <c r="IJ999" s="110"/>
      <c r="IK999" s="110"/>
      <c r="IL999" s="110"/>
      <c r="IM999" s="110"/>
      <c r="IN999" s="110"/>
      <c r="IO999" s="110"/>
      <c r="IP999" s="110"/>
    </row>
    <row r="1000" spans="18:250" ht="16.5" hidden="1" customHeight="1">
      <c r="R1000" s="95"/>
      <c r="S1000" s="95"/>
      <c r="T1000" s="95"/>
      <c r="U1000" s="70"/>
      <c r="V1000" s="214"/>
      <c r="W1000" s="70"/>
      <c r="X1000" s="70"/>
      <c r="Y1000" s="70"/>
      <c r="Z1000" s="70"/>
      <c r="AA1000" s="70"/>
      <c r="AB1000" s="70"/>
      <c r="AC1000" s="70"/>
      <c r="AD1000" s="70"/>
      <c r="AE1000" s="70"/>
      <c r="AF1000" s="70"/>
      <c r="AG1000" s="70"/>
      <c r="AH1000" s="70"/>
      <c r="AI1000" s="70"/>
      <c r="AJ1000" s="70"/>
      <c r="AK1000" s="70"/>
      <c r="AL1000" s="70"/>
      <c r="AM1000" s="70"/>
      <c r="AN1000" s="70"/>
      <c r="AO1000" s="70"/>
      <c r="AP1000" s="70"/>
      <c r="AQ1000" s="70"/>
      <c r="AR1000" s="70"/>
      <c r="AS1000" s="70"/>
      <c r="AT1000" s="70"/>
      <c r="AU1000" s="70"/>
      <c r="AV1000" s="70"/>
      <c r="AW1000" s="70"/>
      <c r="AX1000" s="70"/>
      <c r="AY1000" s="70"/>
      <c r="AZ1000" s="70"/>
      <c r="BA1000" s="70"/>
      <c r="BB1000" s="70"/>
      <c r="BC1000" s="70"/>
      <c r="BD1000" s="70"/>
      <c r="BE1000" s="70"/>
      <c r="BF1000" s="70"/>
      <c r="BG1000" s="70"/>
      <c r="BH1000" s="70"/>
      <c r="BI1000" s="70"/>
      <c r="BJ1000" s="70"/>
      <c r="BK1000" s="70"/>
      <c r="BL1000" s="70"/>
      <c r="BM1000" s="70"/>
      <c r="BN1000" s="70"/>
      <c r="BO1000" s="70"/>
      <c r="BP1000" s="70"/>
      <c r="BQ1000" s="70"/>
      <c r="BR1000" s="70"/>
      <c r="BS1000" s="70"/>
      <c r="BT1000" s="70"/>
      <c r="BU1000" s="70"/>
      <c r="BV1000" s="70"/>
      <c r="BW1000" s="70"/>
      <c r="BX1000" s="70"/>
      <c r="BY1000" s="70"/>
      <c r="BZ1000" s="70"/>
      <c r="CA1000" s="70"/>
      <c r="CB1000" s="70"/>
      <c r="CC1000" s="70"/>
      <c r="CD1000" s="70"/>
      <c r="CE1000" s="70"/>
      <c r="CF1000" s="70"/>
      <c r="CG1000" s="70"/>
      <c r="CH1000" s="70"/>
      <c r="CI1000" s="70"/>
      <c r="CJ1000" s="70"/>
      <c r="CK1000" s="70"/>
      <c r="CL1000" s="70"/>
      <c r="CM1000" s="70"/>
      <c r="CN1000" s="70"/>
      <c r="CO1000" s="70"/>
      <c r="CP1000" s="70"/>
      <c r="CQ1000" s="70"/>
      <c r="CR1000" s="70"/>
      <c r="CS1000" s="70"/>
      <c r="CT1000" s="70"/>
      <c r="CU1000" s="70"/>
      <c r="CV1000" s="70"/>
      <c r="CW1000" s="70"/>
      <c r="CX1000" s="70"/>
      <c r="CY1000" s="70"/>
      <c r="CZ1000" s="70"/>
      <c r="DA1000" s="70"/>
      <c r="DB1000" s="70"/>
      <c r="DC1000" s="70"/>
      <c r="DD1000" s="70"/>
      <c r="DE1000" s="70"/>
      <c r="DF1000" s="70"/>
      <c r="DG1000" s="70"/>
      <c r="DH1000" s="70"/>
      <c r="DI1000" s="70"/>
      <c r="DJ1000" s="70"/>
      <c r="DK1000" s="70"/>
      <c r="DL1000" s="70"/>
      <c r="DM1000" s="70"/>
      <c r="DN1000" s="70"/>
      <c r="DO1000" s="70"/>
      <c r="DP1000" s="70"/>
      <c r="DQ1000" s="70"/>
      <c r="DR1000" s="70"/>
      <c r="DS1000" s="70"/>
      <c r="DT1000" s="70"/>
      <c r="DU1000" s="70"/>
      <c r="DV1000" s="70"/>
      <c r="DW1000" s="70"/>
      <c r="DX1000" s="70"/>
      <c r="DY1000" s="70"/>
      <c r="DZ1000" s="70"/>
      <c r="EA1000" s="70"/>
      <c r="EB1000" s="70"/>
      <c r="EC1000" s="70"/>
      <c r="ED1000" s="70"/>
      <c r="EE1000" s="95" t="s">
        <v>450</v>
      </c>
      <c r="EF1000" s="110"/>
      <c r="EG1000" s="110"/>
      <c r="EH1000" s="110"/>
      <c r="EI1000" s="216"/>
      <c r="EJ1000" s="110"/>
      <c r="EK1000" s="110"/>
      <c r="EL1000" s="110"/>
      <c r="EM1000" s="110"/>
      <c r="EN1000" s="110"/>
      <c r="EO1000" s="110"/>
      <c r="EP1000" s="110"/>
      <c r="EQ1000" s="110"/>
      <c r="ER1000" s="110"/>
      <c r="ES1000" s="110"/>
      <c r="ET1000" s="110"/>
      <c r="EU1000" s="110"/>
      <c r="EV1000" s="110"/>
      <c r="EW1000" s="110"/>
      <c r="EX1000" s="110"/>
      <c r="EY1000" s="110"/>
      <c r="EZ1000" s="110"/>
      <c r="FA1000" s="110"/>
      <c r="FB1000" s="110"/>
      <c r="FC1000" s="110"/>
      <c r="FD1000" s="110"/>
      <c r="FE1000" s="110"/>
      <c r="FF1000" s="110"/>
      <c r="FG1000" s="110"/>
      <c r="FH1000" s="110"/>
      <c r="FI1000" s="110"/>
      <c r="FJ1000" s="110"/>
      <c r="FK1000" s="110"/>
      <c r="FL1000" s="110"/>
      <c r="FM1000" s="110"/>
      <c r="FN1000" s="110"/>
      <c r="FO1000" s="110"/>
      <c r="FP1000" s="110"/>
      <c r="FQ1000" s="110"/>
      <c r="FR1000" s="110"/>
      <c r="FS1000" s="110"/>
      <c r="FT1000" s="110"/>
      <c r="FU1000" s="110"/>
      <c r="FV1000" s="110"/>
      <c r="FW1000" s="110"/>
      <c r="FX1000" s="110"/>
      <c r="FY1000" s="110"/>
      <c r="FZ1000" s="110"/>
      <c r="GA1000" s="110"/>
      <c r="GB1000" s="110"/>
      <c r="GC1000" s="110"/>
      <c r="GD1000" s="110"/>
      <c r="GE1000" s="110"/>
      <c r="GF1000" s="110"/>
      <c r="GG1000" s="110"/>
      <c r="GH1000" s="110"/>
      <c r="GI1000" s="110"/>
      <c r="GJ1000" s="110"/>
      <c r="GK1000" s="110"/>
      <c r="GL1000" s="110"/>
      <c r="GM1000" s="110"/>
      <c r="GN1000" s="110"/>
      <c r="GO1000" s="110"/>
      <c r="GP1000" s="110"/>
      <c r="GQ1000" s="110"/>
      <c r="GR1000" s="110"/>
      <c r="GS1000" s="110"/>
      <c r="GT1000" s="110"/>
      <c r="GU1000" s="110"/>
      <c r="GV1000" s="110"/>
      <c r="GW1000" s="110"/>
      <c r="GX1000" s="110"/>
      <c r="GY1000" s="110"/>
      <c r="GZ1000" s="110"/>
      <c r="HA1000" s="110"/>
      <c r="HB1000" s="110"/>
      <c r="HC1000" s="110"/>
      <c r="HD1000" s="110"/>
      <c r="HE1000" s="110"/>
      <c r="HF1000" s="110"/>
      <c r="HG1000" s="110"/>
      <c r="HH1000" s="110"/>
      <c r="HI1000" s="110"/>
      <c r="HJ1000" s="110"/>
      <c r="HK1000" s="110"/>
      <c r="HL1000" s="110"/>
      <c r="HM1000" s="110"/>
      <c r="HN1000" s="110"/>
      <c r="HO1000" s="110"/>
      <c r="HP1000" s="110"/>
      <c r="HQ1000" s="110"/>
      <c r="HR1000" s="110"/>
      <c r="HS1000" s="110"/>
      <c r="HT1000" s="110"/>
      <c r="HU1000" s="110"/>
      <c r="HV1000" s="110"/>
      <c r="HW1000" s="110"/>
      <c r="HX1000" s="110"/>
      <c r="HY1000" s="110"/>
      <c r="HZ1000" s="110"/>
      <c r="IA1000" s="110"/>
      <c r="IB1000" s="110"/>
      <c r="IC1000" s="110"/>
      <c r="ID1000" s="110"/>
      <c r="IE1000" s="110"/>
      <c r="IF1000" s="110"/>
      <c r="IG1000" s="110"/>
      <c r="IH1000" s="110"/>
      <c r="II1000" s="110"/>
      <c r="IJ1000" s="110"/>
      <c r="IK1000" s="110"/>
      <c r="IL1000" s="110"/>
      <c r="IM1000" s="110"/>
      <c r="IN1000" s="110"/>
      <c r="IO1000" s="110"/>
      <c r="IP1000" s="110"/>
    </row>
    <row r="1001" spans="18:250" ht="16.5" hidden="1" customHeight="1">
      <c r="R1001" s="95"/>
      <c r="S1001" s="95"/>
      <c r="T1001" s="95"/>
      <c r="U1001" s="70"/>
      <c r="V1001" s="214"/>
      <c r="W1001" s="70"/>
      <c r="X1001" s="70"/>
      <c r="Y1001" s="70"/>
      <c r="Z1001" s="70"/>
      <c r="AA1001" s="70"/>
      <c r="AB1001" s="70"/>
      <c r="AC1001" s="70"/>
      <c r="AD1001" s="70"/>
      <c r="AE1001" s="70"/>
      <c r="AF1001" s="70"/>
      <c r="AG1001" s="70"/>
      <c r="AH1001" s="70"/>
      <c r="AI1001" s="70"/>
      <c r="AJ1001" s="70"/>
      <c r="AK1001" s="70"/>
      <c r="AL1001" s="70"/>
      <c r="AM1001" s="70"/>
      <c r="AN1001" s="70"/>
      <c r="AO1001" s="70"/>
      <c r="AP1001" s="70"/>
      <c r="AQ1001" s="70"/>
      <c r="AR1001" s="70"/>
      <c r="AS1001" s="70"/>
      <c r="AT1001" s="70"/>
      <c r="AU1001" s="70"/>
      <c r="AV1001" s="70"/>
      <c r="AW1001" s="70"/>
      <c r="AX1001" s="70"/>
      <c r="AY1001" s="70"/>
      <c r="AZ1001" s="70"/>
      <c r="BA1001" s="70"/>
      <c r="BB1001" s="70"/>
      <c r="BC1001" s="70"/>
      <c r="BD1001" s="70"/>
      <c r="BE1001" s="70"/>
      <c r="BF1001" s="70"/>
      <c r="BG1001" s="70"/>
      <c r="BH1001" s="70"/>
      <c r="BI1001" s="70"/>
      <c r="BJ1001" s="70"/>
      <c r="BK1001" s="70"/>
      <c r="BL1001" s="70"/>
      <c r="BM1001" s="70"/>
      <c r="BN1001" s="70"/>
      <c r="BO1001" s="70"/>
      <c r="BP1001" s="70"/>
      <c r="BQ1001" s="70"/>
      <c r="BR1001" s="70"/>
      <c r="BS1001" s="70"/>
      <c r="BT1001" s="70"/>
      <c r="BU1001" s="70"/>
      <c r="BV1001" s="70"/>
      <c r="BW1001" s="70"/>
      <c r="BX1001" s="70"/>
      <c r="BY1001" s="70"/>
      <c r="BZ1001" s="70"/>
      <c r="CA1001" s="70"/>
      <c r="CB1001" s="70"/>
      <c r="CC1001" s="70"/>
      <c r="CD1001" s="70"/>
      <c r="CE1001" s="70"/>
      <c r="CF1001" s="70"/>
      <c r="CG1001" s="70"/>
      <c r="CH1001" s="70"/>
      <c r="CI1001" s="70"/>
      <c r="CJ1001" s="70"/>
      <c r="CK1001" s="70"/>
      <c r="CL1001" s="70"/>
      <c r="CM1001" s="70"/>
      <c r="CN1001" s="70"/>
      <c r="CO1001" s="70"/>
      <c r="CP1001" s="70"/>
      <c r="CQ1001" s="70"/>
      <c r="CR1001" s="70"/>
      <c r="CS1001" s="70"/>
      <c r="CT1001" s="70"/>
      <c r="CU1001" s="70"/>
      <c r="CV1001" s="70"/>
      <c r="CW1001" s="70"/>
      <c r="CX1001" s="70"/>
      <c r="CY1001" s="70"/>
      <c r="CZ1001" s="70"/>
      <c r="DA1001" s="70"/>
      <c r="DB1001" s="70"/>
      <c r="DC1001" s="70"/>
      <c r="DD1001" s="70"/>
      <c r="DE1001" s="70"/>
      <c r="DF1001" s="70"/>
      <c r="DG1001" s="70"/>
      <c r="DH1001" s="70"/>
      <c r="DI1001" s="70"/>
      <c r="DJ1001" s="70"/>
      <c r="DK1001" s="70"/>
      <c r="DL1001" s="70"/>
      <c r="DM1001" s="70"/>
      <c r="DN1001" s="70"/>
      <c r="DO1001" s="70"/>
      <c r="DP1001" s="70"/>
      <c r="DQ1001" s="70"/>
      <c r="DR1001" s="70"/>
      <c r="DS1001" s="70"/>
      <c r="DT1001" s="70"/>
      <c r="DU1001" s="70"/>
      <c r="DV1001" s="70"/>
      <c r="DW1001" s="70"/>
      <c r="DX1001" s="70"/>
      <c r="DY1001" s="70"/>
      <c r="DZ1001" s="70"/>
      <c r="EA1001" s="70"/>
      <c r="EB1001" s="70"/>
      <c r="EC1001" s="70"/>
      <c r="ED1001" s="70"/>
      <c r="EE1001" s="95" t="s">
        <v>450</v>
      </c>
      <c r="EF1001" s="110"/>
      <c r="EG1001" s="110"/>
      <c r="EH1001" s="110"/>
      <c r="EI1001" s="216"/>
      <c r="EJ1001" s="110"/>
      <c r="EK1001" s="110"/>
      <c r="EL1001" s="110"/>
      <c r="EM1001" s="110"/>
      <c r="EN1001" s="110"/>
      <c r="EO1001" s="110"/>
      <c r="EP1001" s="110"/>
      <c r="EQ1001" s="110"/>
      <c r="ER1001" s="110"/>
      <c r="ES1001" s="110"/>
      <c r="ET1001" s="110"/>
      <c r="EU1001" s="110"/>
      <c r="EV1001" s="110"/>
      <c r="EW1001" s="110"/>
      <c r="EX1001" s="110"/>
      <c r="EY1001" s="110"/>
      <c r="EZ1001" s="110"/>
      <c r="FA1001" s="110"/>
      <c r="FB1001" s="110"/>
      <c r="FC1001" s="110"/>
      <c r="FD1001" s="110"/>
      <c r="FE1001" s="110"/>
      <c r="FF1001" s="110"/>
      <c r="FG1001" s="110"/>
      <c r="FH1001" s="110"/>
      <c r="FI1001" s="110"/>
      <c r="FJ1001" s="110"/>
      <c r="FK1001" s="110"/>
      <c r="FL1001" s="110"/>
      <c r="FM1001" s="110"/>
      <c r="FN1001" s="110"/>
      <c r="FO1001" s="110"/>
      <c r="FP1001" s="110"/>
      <c r="FQ1001" s="110"/>
      <c r="FR1001" s="110"/>
      <c r="FS1001" s="110"/>
      <c r="FT1001" s="110"/>
      <c r="FU1001" s="110"/>
      <c r="FV1001" s="110"/>
      <c r="FW1001" s="110"/>
      <c r="FX1001" s="110"/>
      <c r="FY1001" s="110"/>
      <c r="FZ1001" s="110"/>
      <c r="GA1001" s="110"/>
      <c r="GB1001" s="110"/>
      <c r="GC1001" s="110"/>
      <c r="GD1001" s="110"/>
      <c r="GE1001" s="110"/>
      <c r="GF1001" s="110"/>
      <c r="GG1001" s="110"/>
      <c r="GH1001" s="110"/>
      <c r="GI1001" s="110"/>
      <c r="GJ1001" s="110"/>
      <c r="GK1001" s="110"/>
      <c r="GL1001" s="110"/>
      <c r="GM1001" s="110"/>
      <c r="GN1001" s="110"/>
      <c r="GO1001" s="110"/>
      <c r="GP1001" s="110"/>
      <c r="GQ1001" s="110"/>
      <c r="GR1001" s="110"/>
      <c r="GS1001" s="110"/>
      <c r="GT1001" s="110"/>
      <c r="GU1001" s="110"/>
      <c r="GV1001" s="110"/>
      <c r="GW1001" s="110"/>
      <c r="GX1001" s="110"/>
      <c r="GY1001" s="110"/>
      <c r="GZ1001" s="110"/>
      <c r="HA1001" s="110"/>
      <c r="HB1001" s="110"/>
      <c r="HC1001" s="110"/>
      <c r="HD1001" s="110"/>
      <c r="HE1001" s="110"/>
      <c r="HF1001" s="110"/>
      <c r="HG1001" s="110"/>
      <c r="HH1001" s="110"/>
      <c r="HI1001" s="110"/>
      <c r="HJ1001" s="110"/>
      <c r="HK1001" s="110"/>
      <c r="HL1001" s="110"/>
      <c r="HM1001" s="110"/>
      <c r="HN1001" s="110"/>
      <c r="HO1001" s="110"/>
      <c r="HP1001" s="110"/>
      <c r="HQ1001" s="110"/>
      <c r="HR1001" s="110"/>
      <c r="HS1001" s="110"/>
      <c r="HT1001" s="110"/>
      <c r="HU1001" s="110"/>
      <c r="HV1001" s="110"/>
      <c r="HW1001" s="110"/>
      <c r="HX1001" s="110"/>
      <c r="HY1001" s="110"/>
      <c r="HZ1001" s="110"/>
      <c r="IA1001" s="110"/>
      <c r="IB1001" s="110"/>
      <c r="IC1001" s="110"/>
      <c r="ID1001" s="110"/>
      <c r="IE1001" s="110"/>
      <c r="IF1001" s="110"/>
      <c r="IG1001" s="110"/>
      <c r="IH1001" s="110"/>
      <c r="II1001" s="110"/>
      <c r="IJ1001" s="110"/>
      <c r="IK1001" s="110"/>
      <c r="IL1001" s="110"/>
      <c r="IM1001" s="110"/>
      <c r="IN1001" s="110"/>
      <c r="IO1001" s="110"/>
      <c r="IP1001" s="110"/>
    </row>
    <row r="1002" spans="18:250" ht="16.5" hidden="1" customHeight="1">
      <c r="R1002" s="95"/>
      <c r="S1002" s="95"/>
      <c r="T1002" s="95"/>
      <c r="U1002" s="70"/>
      <c r="V1002" s="214"/>
      <c r="W1002" s="70"/>
      <c r="X1002" s="70"/>
      <c r="Y1002" s="70"/>
      <c r="Z1002" s="70"/>
      <c r="AA1002" s="70"/>
      <c r="AB1002" s="70"/>
      <c r="AC1002" s="70"/>
      <c r="AD1002" s="70"/>
      <c r="AE1002" s="70"/>
      <c r="AF1002" s="70"/>
      <c r="AG1002" s="70"/>
      <c r="AH1002" s="70"/>
      <c r="AI1002" s="70"/>
      <c r="AJ1002" s="70"/>
      <c r="AK1002" s="70"/>
      <c r="AL1002" s="70"/>
      <c r="AM1002" s="70"/>
      <c r="AN1002" s="70"/>
      <c r="AO1002" s="70"/>
      <c r="AP1002" s="70"/>
      <c r="AQ1002" s="70"/>
      <c r="AR1002" s="70"/>
      <c r="AS1002" s="70"/>
      <c r="AT1002" s="70"/>
      <c r="AU1002" s="70"/>
      <c r="AV1002" s="70"/>
      <c r="AW1002" s="70"/>
      <c r="AX1002" s="70"/>
      <c r="AY1002" s="70"/>
      <c r="AZ1002" s="70"/>
      <c r="BA1002" s="70"/>
      <c r="BB1002" s="70"/>
      <c r="BC1002" s="70"/>
      <c r="BD1002" s="70"/>
      <c r="BE1002" s="70"/>
      <c r="BF1002" s="70"/>
      <c r="BG1002" s="70"/>
      <c r="BH1002" s="70"/>
      <c r="BI1002" s="70"/>
      <c r="BJ1002" s="70"/>
      <c r="BK1002" s="70"/>
      <c r="BL1002" s="70"/>
      <c r="BM1002" s="70"/>
      <c r="BN1002" s="70"/>
      <c r="BO1002" s="70"/>
      <c r="BP1002" s="70"/>
      <c r="BQ1002" s="70"/>
      <c r="BR1002" s="70"/>
      <c r="BS1002" s="70"/>
      <c r="BT1002" s="70"/>
      <c r="BU1002" s="70"/>
      <c r="BV1002" s="70"/>
      <c r="BW1002" s="70"/>
      <c r="BX1002" s="70"/>
      <c r="BY1002" s="70"/>
      <c r="BZ1002" s="70"/>
      <c r="CA1002" s="70"/>
      <c r="CB1002" s="70"/>
      <c r="CC1002" s="70"/>
      <c r="CD1002" s="70"/>
      <c r="CE1002" s="70"/>
      <c r="CF1002" s="70"/>
      <c r="CG1002" s="70"/>
      <c r="CH1002" s="70"/>
      <c r="CI1002" s="70"/>
      <c r="CJ1002" s="70"/>
      <c r="CK1002" s="70"/>
      <c r="CL1002" s="70"/>
      <c r="CM1002" s="70"/>
      <c r="CN1002" s="70"/>
      <c r="CO1002" s="70"/>
      <c r="CP1002" s="70"/>
      <c r="CQ1002" s="70"/>
      <c r="CR1002" s="70"/>
      <c r="CS1002" s="70"/>
      <c r="CT1002" s="70"/>
      <c r="CU1002" s="70"/>
      <c r="CV1002" s="70"/>
      <c r="CW1002" s="70"/>
      <c r="CX1002" s="70"/>
      <c r="CY1002" s="70"/>
      <c r="CZ1002" s="70"/>
      <c r="DA1002" s="70"/>
      <c r="DB1002" s="70"/>
      <c r="DC1002" s="70"/>
      <c r="DD1002" s="70"/>
      <c r="DE1002" s="70"/>
      <c r="DF1002" s="70"/>
      <c r="DG1002" s="70"/>
      <c r="DH1002" s="70"/>
      <c r="DI1002" s="70"/>
      <c r="DJ1002" s="70"/>
      <c r="DK1002" s="70"/>
      <c r="DL1002" s="70"/>
      <c r="DM1002" s="70"/>
      <c r="DN1002" s="70"/>
      <c r="DO1002" s="70"/>
      <c r="DP1002" s="70"/>
      <c r="DQ1002" s="70"/>
      <c r="DR1002" s="70"/>
      <c r="DS1002" s="70"/>
      <c r="DT1002" s="70"/>
      <c r="DU1002" s="70"/>
      <c r="DV1002" s="70"/>
      <c r="DW1002" s="70"/>
      <c r="DX1002" s="70"/>
      <c r="DY1002" s="70"/>
      <c r="DZ1002" s="70"/>
      <c r="EA1002" s="70"/>
      <c r="EB1002" s="70"/>
      <c r="EC1002" s="70"/>
      <c r="ED1002" s="70"/>
      <c r="EE1002" s="95" t="s">
        <v>450</v>
      </c>
      <c r="EF1002" s="110"/>
      <c r="EG1002" s="110"/>
      <c r="EH1002" s="110"/>
      <c r="EI1002" s="216"/>
      <c r="EJ1002" s="110"/>
      <c r="EK1002" s="110"/>
      <c r="EL1002" s="110"/>
      <c r="EM1002" s="110"/>
      <c r="EN1002" s="110"/>
      <c r="EO1002" s="110"/>
      <c r="EP1002" s="110"/>
      <c r="EQ1002" s="110"/>
      <c r="ER1002" s="110"/>
      <c r="ES1002" s="110"/>
      <c r="ET1002" s="110"/>
      <c r="EU1002" s="110"/>
      <c r="EV1002" s="110"/>
      <c r="EW1002" s="110"/>
      <c r="EX1002" s="110"/>
      <c r="EY1002" s="110"/>
      <c r="EZ1002" s="110"/>
      <c r="FA1002" s="110"/>
      <c r="FB1002" s="110"/>
      <c r="FC1002" s="110"/>
      <c r="FD1002" s="110"/>
      <c r="FE1002" s="110"/>
      <c r="FF1002" s="110"/>
      <c r="FG1002" s="110"/>
      <c r="FH1002" s="110"/>
      <c r="FI1002" s="110"/>
      <c r="FJ1002" s="110"/>
      <c r="FK1002" s="110"/>
      <c r="FL1002" s="110"/>
      <c r="FM1002" s="110"/>
      <c r="FN1002" s="110"/>
      <c r="FO1002" s="110"/>
      <c r="FP1002" s="110"/>
      <c r="FQ1002" s="110"/>
      <c r="FR1002" s="110"/>
      <c r="FS1002" s="110"/>
      <c r="FT1002" s="110"/>
      <c r="FU1002" s="110"/>
      <c r="FV1002" s="110"/>
      <c r="FW1002" s="110"/>
      <c r="FX1002" s="110"/>
      <c r="FY1002" s="110"/>
      <c r="FZ1002" s="110"/>
      <c r="GA1002" s="110"/>
      <c r="GB1002" s="110"/>
      <c r="GC1002" s="110"/>
      <c r="GD1002" s="110"/>
      <c r="GE1002" s="110"/>
      <c r="GF1002" s="110"/>
      <c r="GG1002" s="110"/>
      <c r="GH1002" s="110"/>
      <c r="GI1002" s="110"/>
      <c r="GJ1002" s="110"/>
      <c r="GK1002" s="110"/>
      <c r="GL1002" s="110"/>
      <c r="GM1002" s="110"/>
      <c r="GN1002" s="110"/>
      <c r="GO1002" s="110"/>
      <c r="GP1002" s="110"/>
      <c r="GQ1002" s="110"/>
      <c r="GR1002" s="110"/>
      <c r="GS1002" s="110"/>
      <c r="GT1002" s="110"/>
      <c r="GU1002" s="110"/>
      <c r="GV1002" s="110"/>
      <c r="GW1002" s="110"/>
      <c r="GX1002" s="110"/>
      <c r="GY1002" s="110"/>
      <c r="GZ1002" s="110"/>
      <c r="HA1002" s="110"/>
      <c r="HB1002" s="110"/>
      <c r="HC1002" s="110"/>
      <c r="HD1002" s="110"/>
      <c r="HE1002" s="110"/>
      <c r="HF1002" s="110"/>
      <c r="HG1002" s="110"/>
      <c r="HH1002" s="110"/>
      <c r="HI1002" s="110"/>
      <c r="HJ1002" s="110"/>
      <c r="HK1002" s="110"/>
      <c r="HL1002" s="110"/>
      <c r="HM1002" s="110"/>
      <c r="HN1002" s="110"/>
      <c r="HO1002" s="110"/>
      <c r="HP1002" s="110"/>
      <c r="HQ1002" s="110"/>
      <c r="HR1002" s="110"/>
      <c r="HS1002" s="110"/>
      <c r="HT1002" s="110"/>
      <c r="HU1002" s="110"/>
      <c r="HV1002" s="110"/>
      <c r="HW1002" s="110"/>
      <c r="HX1002" s="110"/>
      <c r="HY1002" s="110"/>
      <c r="HZ1002" s="110"/>
      <c r="IA1002" s="110"/>
      <c r="IB1002" s="110"/>
      <c r="IC1002" s="110"/>
      <c r="ID1002" s="110"/>
      <c r="IE1002" s="110"/>
      <c r="IF1002" s="110"/>
      <c r="IG1002" s="110"/>
      <c r="IH1002" s="110"/>
      <c r="II1002" s="110"/>
      <c r="IJ1002" s="110"/>
      <c r="IK1002" s="110"/>
      <c r="IL1002" s="110"/>
      <c r="IM1002" s="110"/>
      <c r="IN1002" s="110"/>
      <c r="IO1002" s="110"/>
      <c r="IP1002" s="110"/>
    </row>
    <row r="1003" spans="18:250" ht="16.5" hidden="1" customHeight="1">
      <c r="R1003" s="95"/>
      <c r="S1003" s="95"/>
      <c r="T1003" s="95"/>
      <c r="U1003" s="70"/>
      <c r="V1003" s="214"/>
      <c r="W1003" s="70"/>
      <c r="X1003" s="70"/>
      <c r="Y1003" s="70"/>
      <c r="Z1003" s="70"/>
      <c r="AA1003" s="70"/>
      <c r="AB1003" s="70"/>
      <c r="AC1003" s="70"/>
      <c r="AD1003" s="70"/>
      <c r="AE1003" s="70"/>
      <c r="AF1003" s="70"/>
      <c r="AG1003" s="70"/>
      <c r="AH1003" s="70"/>
      <c r="AI1003" s="70"/>
      <c r="AJ1003" s="70"/>
      <c r="AK1003" s="70"/>
      <c r="AL1003" s="70"/>
      <c r="AM1003" s="70"/>
      <c r="AN1003" s="70"/>
      <c r="AO1003" s="70"/>
      <c r="AP1003" s="70"/>
      <c r="AQ1003" s="70"/>
      <c r="AR1003" s="70"/>
      <c r="AS1003" s="70"/>
      <c r="AT1003" s="70"/>
      <c r="AU1003" s="70"/>
      <c r="AV1003" s="70"/>
      <c r="AW1003" s="70"/>
      <c r="AX1003" s="70"/>
      <c r="AY1003" s="70"/>
      <c r="AZ1003" s="70"/>
      <c r="BA1003" s="70"/>
      <c r="BB1003" s="70"/>
      <c r="BC1003" s="70"/>
      <c r="BD1003" s="70"/>
      <c r="BE1003" s="70"/>
      <c r="BF1003" s="70"/>
      <c r="BG1003" s="70"/>
      <c r="BH1003" s="70"/>
      <c r="BI1003" s="70"/>
      <c r="BJ1003" s="70"/>
      <c r="BK1003" s="70"/>
      <c r="BL1003" s="70"/>
      <c r="BM1003" s="70"/>
      <c r="BN1003" s="70"/>
      <c r="BO1003" s="70"/>
      <c r="BP1003" s="70"/>
      <c r="BQ1003" s="70"/>
      <c r="BR1003" s="70"/>
      <c r="BS1003" s="70"/>
      <c r="BT1003" s="70"/>
      <c r="BU1003" s="70"/>
      <c r="BV1003" s="70"/>
      <c r="BW1003" s="70"/>
      <c r="BX1003" s="70"/>
      <c r="BY1003" s="70"/>
      <c r="BZ1003" s="70"/>
      <c r="CA1003" s="70"/>
      <c r="CB1003" s="70"/>
      <c r="CC1003" s="70"/>
      <c r="CD1003" s="70"/>
      <c r="CE1003" s="70"/>
      <c r="CF1003" s="70"/>
      <c r="CG1003" s="70"/>
      <c r="CH1003" s="70"/>
      <c r="CI1003" s="70"/>
      <c r="CJ1003" s="70"/>
      <c r="CK1003" s="70"/>
      <c r="CL1003" s="70"/>
      <c r="CM1003" s="70"/>
      <c r="CN1003" s="70"/>
      <c r="CO1003" s="70"/>
      <c r="CP1003" s="70"/>
      <c r="CQ1003" s="70"/>
      <c r="CR1003" s="70"/>
      <c r="CS1003" s="70"/>
      <c r="CT1003" s="70"/>
      <c r="CU1003" s="70"/>
      <c r="CV1003" s="70"/>
      <c r="CW1003" s="70"/>
      <c r="CX1003" s="70"/>
      <c r="CY1003" s="70"/>
      <c r="CZ1003" s="70"/>
      <c r="DA1003" s="70"/>
      <c r="DB1003" s="70"/>
      <c r="DC1003" s="70"/>
      <c r="DD1003" s="70"/>
      <c r="DE1003" s="70"/>
      <c r="DF1003" s="70"/>
      <c r="DG1003" s="70"/>
      <c r="DH1003" s="70"/>
      <c r="DI1003" s="70"/>
      <c r="DJ1003" s="70"/>
      <c r="DK1003" s="70"/>
      <c r="DL1003" s="70"/>
      <c r="DM1003" s="70"/>
      <c r="DN1003" s="70"/>
      <c r="DO1003" s="70"/>
      <c r="DP1003" s="70"/>
      <c r="DQ1003" s="70"/>
      <c r="DR1003" s="70"/>
      <c r="DS1003" s="70"/>
      <c r="DT1003" s="70"/>
      <c r="DU1003" s="70"/>
      <c r="DV1003" s="70"/>
      <c r="DW1003" s="70"/>
      <c r="DX1003" s="70"/>
      <c r="DY1003" s="70"/>
      <c r="DZ1003" s="70"/>
      <c r="EA1003" s="70"/>
      <c r="EB1003" s="70"/>
      <c r="EC1003" s="70"/>
      <c r="ED1003" s="70"/>
      <c r="EE1003" s="95" t="s">
        <v>450</v>
      </c>
      <c r="EF1003" s="110"/>
      <c r="EG1003" s="110"/>
      <c r="EH1003" s="110"/>
      <c r="EI1003" s="216"/>
      <c r="EJ1003" s="110"/>
      <c r="EK1003" s="110"/>
      <c r="EL1003" s="110"/>
      <c r="EM1003" s="110"/>
      <c r="EN1003" s="110"/>
      <c r="EO1003" s="110"/>
      <c r="EP1003" s="110"/>
      <c r="EQ1003" s="110"/>
      <c r="ER1003" s="110"/>
      <c r="ES1003" s="110"/>
      <c r="ET1003" s="110"/>
      <c r="EU1003" s="110"/>
      <c r="EV1003" s="110"/>
      <c r="EW1003" s="110"/>
      <c r="EX1003" s="110"/>
      <c r="EY1003" s="110"/>
      <c r="EZ1003" s="110"/>
      <c r="FA1003" s="110"/>
      <c r="FB1003" s="110"/>
      <c r="FC1003" s="110"/>
      <c r="FD1003" s="110"/>
      <c r="FE1003" s="110"/>
      <c r="FF1003" s="110"/>
      <c r="FG1003" s="110"/>
      <c r="FH1003" s="110"/>
      <c r="FI1003" s="110"/>
      <c r="FJ1003" s="110"/>
      <c r="FK1003" s="110"/>
      <c r="FL1003" s="110"/>
      <c r="FM1003" s="110"/>
      <c r="FN1003" s="110"/>
      <c r="FO1003" s="110"/>
      <c r="FP1003" s="110"/>
      <c r="FQ1003" s="110"/>
      <c r="FR1003" s="110"/>
      <c r="FS1003" s="110"/>
      <c r="FT1003" s="110"/>
      <c r="FU1003" s="110"/>
      <c r="FV1003" s="110"/>
      <c r="FW1003" s="110"/>
      <c r="FX1003" s="110"/>
      <c r="FY1003" s="110"/>
      <c r="FZ1003" s="110"/>
      <c r="GA1003" s="110"/>
      <c r="GB1003" s="110"/>
      <c r="GC1003" s="110"/>
      <c r="GD1003" s="110"/>
      <c r="GE1003" s="110"/>
      <c r="GF1003" s="110"/>
      <c r="GG1003" s="110"/>
      <c r="GH1003" s="110"/>
      <c r="GI1003" s="110"/>
      <c r="GJ1003" s="110"/>
      <c r="GK1003" s="110"/>
      <c r="GL1003" s="110"/>
      <c r="GM1003" s="110"/>
      <c r="GN1003" s="110"/>
      <c r="GO1003" s="110"/>
      <c r="GP1003" s="110"/>
      <c r="GQ1003" s="110"/>
      <c r="GR1003" s="110"/>
      <c r="GS1003" s="110"/>
      <c r="GT1003" s="110"/>
      <c r="GU1003" s="110"/>
      <c r="GV1003" s="110"/>
      <c r="GW1003" s="110"/>
      <c r="GX1003" s="110"/>
      <c r="GY1003" s="110"/>
      <c r="GZ1003" s="110"/>
      <c r="HA1003" s="110"/>
      <c r="HB1003" s="110"/>
      <c r="HC1003" s="110"/>
      <c r="HD1003" s="110"/>
      <c r="HE1003" s="110"/>
      <c r="HF1003" s="110"/>
      <c r="HG1003" s="110"/>
      <c r="HH1003" s="110"/>
      <c r="HI1003" s="110"/>
      <c r="HJ1003" s="110"/>
      <c r="HK1003" s="110"/>
      <c r="HL1003" s="110"/>
      <c r="HM1003" s="110"/>
      <c r="HN1003" s="110"/>
      <c r="HO1003" s="110"/>
      <c r="HP1003" s="110"/>
      <c r="HQ1003" s="110"/>
      <c r="HR1003" s="110"/>
      <c r="HS1003" s="110"/>
      <c r="HT1003" s="110"/>
      <c r="HU1003" s="110"/>
      <c r="HV1003" s="110"/>
      <c r="HW1003" s="110"/>
      <c r="HX1003" s="110"/>
      <c r="HY1003" s="110"/>
      <c r="HZ1003" s="110"/>
      <c r="IA1003" s="110"/>
      <c r="IB1003" s="110"/>
      <c r="IC1003" s="110"/>
      <c r="ID1003" s="110"/>
      <c r="IE1003" s="110"/>
      <c r="IF1003" s="110"/>
      <c r="IG1003" s="110"/>
      <c r="IH1003" s="110"/>
      <c r="II1003" s="110"/>
      <c r="IJ1003" s="110"/>
      <c r="IK1003" s="110"/>
      <c r="IL1003" s="110"/>
      <c r="IM1003" s="110"/>
      <c r="IN1003" s="110"/>
      <c r="IO1003" s="110"/>
      <c r="IP1003" s="110"/>
    </row>
    <row r="1004" spans="18:250" ht="16.5" hidden="1" customHeight="1">
      <c r="R1004" s="95"/>
      <c r="S1004" s="95"/>
      <c r="T1004" s="95"/>
      <c r="U1004" s="70"/>
      <c r="V1004" s="214"/>
      <c r="W1004" s="70"/>
      <c r="X1004" s="70"/>
      <c r="Y1004" s="70"/>
      <c r="Z1004" s="70"/>
      <c r="AA1004" s="70"/>
      <c r="AB1004" s="70"/>
      <c r="AC1004" s="70"/>
      <c r="AD1004" s="70"/>
      <c r="AE1004" s="70"/>
      <c r="AF1004" s="70"/>
      <c r="AG1004" s="70"/>
      <c r="AH1004" s="70"/>
      <c r="AI1004" s="70"/>
      <c r="AJ1004" s="70"/>
      <c r="AK1004" s="70"/>
      <c r="AL1004" s="70"/>
      <c r="AM1004" s="70"/>
      <c r="AN1004" s="70"/>
      <c r="AO1004" s="70"/>
      <c r="AP1004" s="70"/>
      <c r="AQ1004" s="70"/>
      <c r="AR1004" s="70"/>
      <c r="AS1004" s="70"/>
      <c r="AT1004" s="70"/>
      <c r="AU1004" s="70"/>
      <c r="AV1004" s="70"/>
      <c r="AW1004" s="70"/>
      <c r="AX1004" s="70"/>
      <c r="AY1004" s="70"/>
      <c r="AZ1004" s="70"/>
      <c r="BA1004" s="70"/>
      <c r="BB1004" s="70"/>
      <c r="BC1004" s="70"/>
      <c r="BD1004" s="70"/>
      <c r="BE1004" s="70"/>
      <c r="BF1004" s="70"/>
      <c r="BG1004" s="70"/>
      <c r="BH1004" s="70"/>
      <c r="BI1004" s="70"/>
      <c r="BJ1004" s="70"/>
      <c r="BK1004" s="70"/>
      <c r="BL1004" s="70"/>
      <c r="BM1004" s="70"/>
      <c r="BN1004" s="70"/>
      <c r="BO1004" s="70"/>
      <c r="BP1004" s="70"/>
      <c r="BQ1004" s="70"/>
      <c r="BR1004" s="70"/>
      <c r="BS1004" s="70"/>
      <c r="BT1004" s="70"/>
      <c r="BU1004" s="70"/>
      <c r="BV1004" s="70"/>
      <c r="BW1004" s="70"/>
      <c r="BX1004" s="70"/>
      <c r="BY1004" s="70"/>
      <c r="BZ1004" s="70"/>
      <c r="CA1004" s="70"/>
      <c r="CB1004" s="70"/>
      <c r="CC1004" s="70"/>
      <c r="CD1004" s="70"/>
      <c r="CE1004" s="70"/>
      <c r="CF1004" s="70"/>
      <c r="CG1004" s="70"/>
      <c r="CH1004" s="70"/>
      <c r="CI1004" s="70"/>
      <c r="CJ1004" s="70"/>
      <c r="CK1004" s="70"/>
      <c r="CL1004" s="70"/>
      <c r="CM1004" s="70"/>
      <c r="CN1004" s="70"/>
      <c r="CO1004" s="70"/>
      <c r="CP1004" s="70"/>
      <c r="CQ1004" s="70"/>
      <c r="CR1004" s="70"/>
      <c r="CS1004" s="70"/>
      <c r="CT1004" s="70"/>
      <c r="CU1004" s="70"/>
      <c r="CV1004" s="70"/>
      <c r="CW1004" s="70"/>
      <c r="CX1004" s="70"/>
      <c r="CY1004" s="70"/>
      <c r="CZ1004" s="70"/>
      <c r="DA1004" s="70"/>
      <c r="DB1004" s="70"/>
      <c r="DC1004" s="70"/>
      <c r="DD1004" s="70"/>
      <c r="DE1004" s="70"/>
      <c r="DF1004" s="70"/>
      <c r="DG1004" s="70"/>
      <c r="DH1004" s="70"/>
      <c r="DI1004" s="70"/>
      <c r="DJ1004" s="70"/>
      <c r="DK1004" s="70"/>
      <c r="DL1004" s="70"/>
      <c r="DM1004" s="70"/>
      <c r="DN1004" s="70"/>
      <c r="DO1004" s="70"/>
      <c r="DP1004" s="70"/>
      <c r="DQ1004" s="70"/>
      <c r="DR1004" s="70"/>
      <c r="DS1004" s="70"/>
      <c r="DT1004" s="70"/>
      <c r="DU1004" s="70"/>
      <c r="DV1004" s="70"/>
      <c r="DW1004" s="70"/>
      <c r="DX1004" s="70"/>
      <c r="DY1004" s="70"/>
      <c r="DZ1004" s="70"/>
      <c r="EA1004" s="70"/>
      <c r="EB1004" s="70"/>
      <c r="EC1004" s="70"/>
      <c r="ED1004" s="70"/>
      <c r="EE1004" s="95" t="s">
        <v>450</v>
      </c>
      <c r="EF1004" s="110"/>
      <c r="EG1004" s="110"/>
      <c r="EH1004" s="110"/>
      <c r="EI1004" s="216"/>
      <c r="EJ1004" s="110"/>
      <c r="EK1004" s="110"/>
      <c r="EL1004" s="110"/>
      <c r="EM1004" s="110"/>
      <c r="EN1004" s="110"/>
      <c r="EO1004" s="110"/>
      <c r="EP1004" s="110"/>
      <c r="EQ1004" s="110"/>
      <c r="ER1004" s="110"/>
      <c r="ES1004" s="110"/>
      <c r="ET1004" s="110"/>
      <c r="EU1004" s="110"/>
      <c r="EV1004" s="110"/>
      <c r="EW1004" s="110"/>
      <c r="EX1004" s="110"/>
      <c r="EY1004" s="110"/>
      <c r="EZ1004" s="110"/>
      <c r="FA1004" s="110"/>
      <c r="FB1004" s="110"/>
      <c r="FC1004" s="110"/>
      <c r="FD1004" s="110"/>
      <c r="FE1004" s="110"/>
      <c r="FF1004" s="110"/>
      <c r="FG1004" s="110"/>
      <c r="FH1004" s="110"/>
      <c r="FI1004" s="110"/>
      <c r="FJ1004" s="110"/>
      <c r="FK1004" s="110"/>
      <c r="FL1004" s="110"/>
      <c r="FM1004" s="110"/>
      <c r="FN1004" s="110"/>
      <c r="FO1004" s="110"/>
      <c r="FP1004" s="110"/>
      <c r="FQ1004" s="110"/>
      <c r="FR1004" s="110"/>
      <c r="FS1004" s="110"/>
      <c r="FT1004" s="110"/>
      <c r="FU1004" s="110"/>
      <c r="FV1004" s="110"/>
      <c r="FW1004" s="110"/>
      <c r="FX1004" s="110"/>
      <c r="FY1004" s="110"/>
      <c r="FZ1004" s="110"/>
      <c r="GA1004" s="110"/>
      <c r="GB1004" s="110"/>
      <c r="GC1004" s="110"/>
      <c r="GD1004" s="110"/>
      <c r="GE1004" s="110"/>
      <c r="GF1004" s="110"/>
      <c r="GG1004" s="110"/>
      <c r="GH1004" s="110"/>
      <c r="GI1004" s="110"/>
      <c r="GJ1004" s="110"/>
      <c r="GK1004" s="110"/>
      <c r="GL1004" s="110"/>
      <c r="GM1004" s="110"/>
      <c r="GN1004" s="110"/>
      <c r="GO1004" s="110"/>
      <c r="GP1004" s="110"/>
      <c r="GQ1004" s="110"/>
      <c r="GR1004" s="110"/>
      <c r="GS1004" s="110"/>
      <c r="GT1004" s="110"/>
      <c r="GU1004" s="110"/>
      <c r="GV1004" s="110"/>
      <c r="GW1004" s="110"/>
      <c r="GX1004" s="110"/>
      <c r="GY1004" s="110"/>
      <c r="GZ1004" s="110"/>
      <c r="HA1004" s="110"/>
      <c r="HB1004" s="110"/>
      <c r="HC1004" s="110"/>
      <c r="HD1004" s="110"/>
      <c r="HE1004" s="110"/>
      <c r="HF1004" s="110"/>
      <c r="HG1004" s="110"/>
      <c r="HH1004" s="110"/>
      <c r="HI1004" s="110"/>
      <c r="HJ1004" s="110"/>
      <c r="HK1004" s="110"/>
      <c r="HL1004" s="110"/>
      <c r="HM1004" s="110"/>
      <c r="HN1004" s="110"/>
      <c r="HO1004" s="110"/>
      <c r="HP1004" s="110"/>
      <c r="HQ1004" s="110"/>
      <c r="HR1004" s="110"/>
      <c r="HS1004" s="110"/>
      <c r="HT1004" s="110"/>
      <c r="HU1004" s="110"/>
      <c r="HV1004" s="110"/>
      <c r="HW1004" s="110"/>
      <c r="HX1004" s="110"/>
      <c r="HY1004" s="110"/>
      <c r="HZ1004" s="110"/>
      <c r="IA1004" s="110"/>
      <c r="IB1004" s="110"/>
      <c r="IC1004" s="110"/>
      <c r="ID1004" s="110"/>
      <c r="IE1004" s="110"/>
      <c r="IF1004" s="110"/>
      <c r="IG1004" s="110"/>
      <c r="IH1004" s="110"/>
      <c r="II1004" s="110"/>
      <c r="IJ1004" s="110"/>
      <c r="IK1004" s="110"/>
      <c r="IL1004" s="110"/>
      <c r="IM1004" s="110"/>
      <c r="IN1004" s="110"/>
      <c r="IO1004" s="110"/>
      <c r="IP1004" s="110"/>
    </row>
    <row r="1005" spans="18:250" ht="16.5" hidden="1" customHeight="1">
      <c r="R1005" s="95"/>
      <c r="S1005" s="95"/>
      <c r="T1005" s="95"/>
      <c r="U1005" s="70"/>
      <c r="V1005" s="214"/>
      <c r="W1005" s="70"/>
      <c r="X1005" s="70"/>
      <c r="Y1005" s="70"/>
      <c r="Z1005" s="70"/>
      <c r="AA1005" s="70"/>
      <c r="AB1005" s="70"/>
      <c r="AC1005" s="70"/>
      <c r="AD1005" s="70"/>
      <c r="AE1005" s="70"/>
      <c r="AF1005" s="70"/>
      <c r="AG1005" s="70"/>
      <c r="AH1005" s="70"/>
      <c r="AI1005" s="70"/>
      <c r="AJ1005" s="70"/>
      <c r="AK1005" s="70"/>
      <c r="AL1005" s="70"/>
      <c r="AM1005" s="70"/>
      <c r="AN1005" s="70"/>
      <c r="AO1005" s="70"/>
      <c r="AP1005" s="70"/>
      <c r="AQ1005" s="70"/>
      <c r="AR1005" s="70"/>
      <c r="AS1005" s="70"/>
      <c r="AT1005" s="70"/>
      <c r="AU1005" s="70"/>
      <c r="AV1005" s="70"/>
      <c r="AW1005" s="70"/>
      <c r="AX1005" s="70"/>
      <c r="AY1005" s="70"/>
      <c r="AZ1005" s="70"/>
      <c r="BA1005" s="70"/>
      <c r="BB1005" s="70"/>
      <c r="BC1005" s="70"/>
      <c r="BD1005" s="70"/>
      <c r="BE1005" s="70"/>
      <c r="BF1005" s="70"/>
      <c r="BG1005" s="70"/>
      <c r="BH1005" s="70"/>
      <c r="BI1005" s="70"/>
      <c r="BJ1005" s="70"/>
      <c r="BK1005" s="70"/>
      <c r="BL1005" s="70"/>
      <c r="BM1005" s="70"/>
      <c r="BN1005" s="70"/>
      <c r="BO1005" s="70"/>
      <c r="BP1005" s="70"/>
      <c r="BQ1005" s="70"/>
      <c r="BR1005" s="70"/>
      <c r="BS1005" s="70"/>
      <c r="BT1005" s="70"/>
      <c r="BU1005" s="70"/>
      <c r="BV1005" s="70"/>
      <c r="BW1005" s="70"/>
      <c r="BX1005" s="70"/>
      <c r="BY1005" s="70"/>
      <c r="BZ1005" s="70"/>
      <c r="CA1005" s="70"/>
      <c r="CB1005" s="70"/>
      <c r="CC1005" s="70"/>
      <c r="CD1005" s="70"/>
      <c r="CE1005" s="70"/>
      <c r="CF1005" s="70"/>
      <c r="CG1005" s="70"/>
      <c r="CH1005" s="70"/>
      <c r="CI1005" s="70"/>
      <c r="CJ1005" s="70"/>
      <c r="CK1005" s="70"/>
      <c r="CL1005" s="70"/>
      <c r="CM1005" s="70"/>
      <c r="CN1005" s="70"/>
      <c r="CO1005" s="70"/>
      <c r="CP1005" s="70"/>
      <c r="CQ1005" s="70"/>
      <c r="CR1005" s="70"/>
      <c r="CS1005" s="70"/>
      <c r="CT1005" s="70"/>
      <c r="CU1005" s="70"/>
      <c r="CV1005" s="70"/>
      <c r="CW1005" s="70"/>
      <c r="CX1005" s="70"/>
      <c r="CY1005" s="70"/>
      <c r="CZ1005" s="70"/>
      <c r="DA1005" s="70"/>
      <c r="DB1005" s="70"/>
      <c r="DC1005" s="70"/>
      <c r="DD1005" s="70"/>
      <c r="DE1005" s="70"/>
      <c r="DF1005" s="70"/>
      <c r="DG1005" s="70"/>
      <c r="DH1005" s="70"/>
      <c r="DI1005" s="70"/>
      <c r="DJ1005" s="70"/>
      <c r="DK1005" s="70"/>
      <c r="DL1005" s="70"/>
      <c r="DM1005" s="70"/>
      <c r="DN1005" s="70"/>
      <c r="DO1005" s="70"/>
      <c r="DP1005" s="70"/>
      <c r="DQ1005" s="70"/>
      <c r="DR1005" s="70"/>
      <c r="DS1005" s="70"/>
      <c r="DT1005" s="70"/>
      <c r="DU1005" s="70"/>
      <c r="DV1005" s="70"/>
      <c r="DW1005" s="70"/>
      <c r="DX1005" s="70"/>
      <c r="DY1005" s="70"/>
      <c r="DZ1005" s="70"/>
      <c r="EA1005" s="70"/>
      <c r="EB1005" s="70"/>
      <c r="EC1005" s="70"/>
      <c r="ED1005" s="70"/>
      <c r="EE1005" s="95" t="s">
        <v>450</v>
      </c>
      <c r="EF1005" s="110"/>
      <c r="EG1005" s="110"/>
      <c r="EH1005" s="110"/>
      <c r="EI1005" s="216"/>
      <c r="EJ1005" s="110"/>
      <c r="EK1005" s="110"/>
      <c r="EL1005" s="110"/>
      <c r="EM1005" s="110"/>
      <c r="EN1005" s="110"/>
      <c r="EO1005" s="110"/>
      <c r="EP1005" s="110"/>
      <c r="EQ1005" s="110"/>
      <c r="ER1005" s="110"/>
      <c r="ES1005" s="110"/>
      <c r="ET1005" s="110"/>
      <c r="EU1005" s="110"/>
      <c r="EV1005" s="110"/>
      <c r="EW1005" s="110"/>
      <c r="EX1005" s="110"/>
      <c r="EY1005" s="110"/>
      <c r="EZ1005" s="110"/>
      <c r="FA1005" s="110"/>
      <c r="FB1005" s="110"/>
      <c r="FC1005" s="110"/>
      <c r="FD1005" s="110"/>
      <c r="FE1005" s="110"/>
      <c r="FF1005" s="110"/>
      <c r="FG1005" s="110"/>
      <c r="FH1005" s="110"/>
      <c r="FI1005" s="110"/>
      <c r="FJ1005" s="110"/>
      <c r="FK1005" s="110"/>
      <c r="FL1005" s="110"/>
      <c r="FM1005" s="110"/>
      <c r="FN1005" s="110"/>
      <c r="FO1005" s="110"/>
      <c r="FP1005" s="110"/>
      <c r="FQ1005" s="110"/>
      <c r="FR1005" s="110"/>
      <c r="FS1005" s="110"/>
      <c r="FT1005" s="110"/>
      <c r="FU1005" s="110"/>
      <c r="FV1005" s="110"/>
      <c r="FW1005" s="110"/>
      <c r="FX1005" s="110"/>
      <c r="FY1005" s="110"/>
      <c r="FZ1005" s="110"/>
      <c r="GA1005" s="110"/>
      <c r="GB1005" s="110"/>
      <c r="GC1005" s="110"/>
      <c r="GD1005" s="110"/>
      <c r="GE1005" s="110"/>
      <c r="GF1005" s="110"/>
      <c r="GG1005" s="110"/>
      <c r="GH1005" s="110"/>
      <c r="GI1005" s="110"/>
      <c r="GJ1005" s="110"/>
      <c r="GK1005" s="110"/>
      <c r="GL1005" s="110"/>
      <c r="GM1005" s="110"/>
      <c r="GN1005" s="110"/>
      <c r="GO1005" s="110"/>
      <c r="GP1005" s="110"/>
      <c r="GQ1005" s="110"/>
      <c r="GR1005" s="110"/>
      <c r="GS1005" s="110"/>
      <c r="GT1005" s="110"/>
      <c r="GU1005" s="110"/>
      <c r="GV1005" s="110"/>
      <c r="GW1005" s="110"/>
      <c r="GX1005" s="110"/>
      <c r="GY1005" s="110"/>
      <c r="GZ1005" s="110"/>
      <c r="HA1005" s="110"/>
      <c r="HB1005" s="110"/>
      <c r="HC1005" s="110"/>
      <c r="HD1005" s="110"/>
      <c r="HE1005" s="110"/>
      <c r="HF1005" s="110"/>
      <c r="HG1005" s="110"/>
      <c r="HH1005" s="110"/>
      <c r="HI1005" s="110"/>
      <c r="HJ1005" s="110"/>
      <c r="HK1005" s="110"/>
      <c r="HL1005" s="110"/>
      <c r="HM1005" s="110"/>
      <c r="HN1005" s="110"/>
      <c r="HO1005" s="110"/>
      <c r="HP1005" s="110"/>
      <c r="HQ1005" s="110"/>
      <c r="HR1005" s="110"/>
      <c r="HS1005" s="110"/>
      <c r="HT1005" s="110"/>
      <c r="HU1005" s="110"/>
      <c r="HV1005" s="110"/>
      <c r="HW1005" s="110"/>
      <c r="HX1005" s="110"/>
      <c r="HY1005" s="110"/>
      <c r="HZ1005" s="110"/>
      <c r="IA1005" s="110"/>
      <c r="IB1005" s="110"/>
      <c r="IC1005" s="110"/>
      <c r="ID1005" s="110"/>
      <c r="IE1005" s="110"/>
      <c r="IF1005" s="110"/>
      <c r="IG1005" s="110"/>
      <c r="IH1005" s="110"/>
      <c r="II1005" s="110"/>
      <c r="IJ1005" s="110"/>
      <c r="IK1005" s="110"/>
      <c r="IL1005" s="110"/>
      <c r="IM1005" s="110"/>
      <c r="IN1005" s="110"/>
      <c r="IO1005" s="110"/>
      <c r="IP1005" s="110"/>
    </row>
    <row r="1006" spans="18:250" ht="16.5" hidden="1" customHeight="1">
      <c r="R1006" s="95"/>
      <c r="S1006" s="95"/>
      <c r="T1006" s="95"/>
      <c r="U1006" s="70"/>
      <c r="V1006" s="214"/>
      <c r="W1006" s="70"/>
      <c r="X1006" s="70"/>
      <c r="Y1006" s="70"/>
      <c r="Z1006" s="70"/>
      <c r="AA1006" s="70"/>
      <c r="AB1006" s="70"/>
      <c r="AC1006" s="70"/>
      <c r="AD1006" s="70"/>
      <c r="AE1006" s="70"/>
      <c r="AF1006" s="70"/>
      <c r="AG1006" s="70"/>
      <c r="AH1006" s="70"/>
      <c r="AI1006" s="70"/>
      <c r="AJ1006" s="70"/>
      <c r="AK1006" s="70"/>
      <c r="AL1006" s="70"/>
      <c r="AM1006" s="70"/>
      <c r="AN1006" s="70"/>
      <c r="AO1006" s="70"/>
      <c r="AP1006" s="70"/>
      <c r="AQ1006" s="70"/>
      <c r="AR1006" s="70"/>
      <c r="AS1006" s="70"/>
      <c r="AT1006" s="70"/>
      <c r="AU1006" s="70"/>
      <c r="AV1006" s="70"/>
      <c r="AW1006" s="70"/>
      <c r="AX1006" s="70"/>
      <c r="AY1006" s="70"/>
      <c r="AZ1006" s="70"/>
      <c r="BA1006" s="70"/>
      <c r="BB1006" s="70"/>
      <c r="BC1006" s="70"/>
      <c r="BD1006" s="70"/>
      <c r="BE1006" s="70"/>
      <c r="BF1006" s="70"/>
      <c r="BG1006" s="70"/>
      <c r="BH1006" s="70"/>
      <c r="BI1006" s="70"/>
      <c r="BJ1006" s="70"/>
      <c r="BK1006" s="70"/>
      <c r="BL1006" s="70"/>
      <c r="BM1006" s="70"/>
      <c r="BN1006" s="70"/>
      <c r="BO1006" s="70"/>
      <c r="BP1006" s="70"/>
      <c r="BQ1006" s="70"/>
      <c r="BR1006" s="70"/>
      <c r="BS1006" s="70"/>
      <c r="BT1006" s="70"/>
      <c r="BU1006" s="70"/>
      <c r="BV1006" s="70"/>
      <c r="BW1006" s="70"/>
      <c r="BX1006" s="70"/>
      <c r="BY1006" s="70"/>
      <c r="BZ1006" s="70"/>
      <c r="CA1006" s="70"/>
      <c r="CB1006" s="70"/>
      <c r="CC1006" s="70"/>
      <c r="CD1006" s="70"/>
      <c r="CE1006" s="70"/>
      <c r="CF1006" s="70"/>
      <c r="CG1006" s="70"/>
      <c r="CH1006" s="70"/>
      <c r="CI1006" s="70"/>
      <c r="CJ1006" s="70"/>
      <c r="CK1006" s="70"/>
      <c r="CL1006" s="70"/>
      <c r="CM1006" s="70"/>
      <c r="CN1006" s="70"/>
      <c r="CO1006" s="70"/>
      <c r="CP1006" s="70"/>
      <c r="CQ1006" s="70"/>
      <c r="CR1006" s="70"/>
      <c r="CS1006" s="70"/>
      <c r="CT1006" s="70"/>
      <c r="CU1006" s="70"/>
      <c r="CV1006" s="70"/>
      <c r="CW1006" s="70"/>
      <c r="CX1006" s="70"/>
      <c r="CY1006" s="70"/>
      <c r="CZ1006" s="70"/>
      <c r="DA1006" s="70"/>
      <c r="DB1006" s="70"/>
      <c r="DC1006" s="70"/>
      <c r="DD1006" s="70"/>
      <c r="DE1006" s="70"/>
      <c r="DF1006" s="70"/>
      <c r="DG1006" s="70"/>
      <c r="DH1006" s="70"/>
      <c r="DI1006" s="70"/>
      <c r="DJ1006" s="70"/>
      <c r="DK1006" s="70"/>
      <c r="DL1006" s="70"/>
      <c r="DM1006" s="70"/>
      <c r="DN1006" s="70"/>
      <c r="DO1006" s="70"/>
      <c r="DP1006" s="70"/>
      <c r="DQ1006" s="70"/>
      <c r="DR1006" s="70"/>
      <c r="DS1006" s="70"/>
      <c r="DT1006" s="70"/>
      <c r="DU1006" s="70"/>
      <c r="DV1006" s="70"/>
      <c r="DW1006" s="70"/>
      <c r="DX1006" s="70"/>
      <c r="DY1006" s="70"/>
      <c r="DZ1006" s="70"/>
      <c r="EA1006" s="70"/>
      <c r="EB1006" s="70"/>
      <c r="EC1006" s="70"/>
      <c r="ED1006" s="70"/>
      <c r="EE1006" s="95" t="s">
        <v>450</v>
      </c>
      <c r="EF1006" s="110"/>
      <c r="EG1006" s="110"/>
      <c r="EH1006" s="110"/>
      <c r="EI1006" s="216"/>
      <c r="EJ1006" s="110"/>
      <c r="EK1006" s="110"/>
      <c r="EL1006" s="110"/>
      <c r="EM1006" s="110"/>
      <c r="EN1006" s="110"/>
      <c r="EO1006" s="110"/>
      <c r="EP1006" s="110"/>
      <c r="EQ1006" s="110"/>
      <c r="ER1006" s="110"/>
      <c r="ES1006" s="110"/>
      <c r="ET1006" s="110"/>
      <c r="EU1006" s="110"/>
      <c r="EV1006" s="110"/>
      <c r="EW1006" s="110"/>
      <c r="EX1006" s="110"/>
      <c r="EY1006" s="110"/>
      <c r="EZ1006" s="110"/>
      <c r="FA1006" s="110"/>
      <c r="FB1006" s="110"/>
      <c r="FC1006" s="110"/>
      <c r="FD1006" s="110"/>
      <c r="FE1006" s="110"/>
      <c r="FF1006" s="110"/>
      <c r="FG1006" s="110"/>
      <c r="FH1006" s="110"/>
      <c r="FI1006" s="110"/>
      <c r="FJ1006" s="110"/>
      <c r="FK1006" s="110"/>
      <c r="FL1006" s="110"/>
      <c r="FM1006" s="110"/>
      <c r="FN1006" s="110"/>
      <c r="FO1006" s="110"/>
      <c r="FP1006" s="110"/>
      <c r="FQ1006" s="110"/>
      <c r="FR1006" s="110"/>
      <c r="FS1006" s="110"/>
      <c r="FT1006" s="110"/>
      <c r="FU1006" s="110"/>
      <c r="FV1006" s="110"/>
      <c r="FW1006" s="110"/>
      <c r="FX1006" s="110"/>
      <c r="FY1006" s="110"/>
      <c r="FZ1006" s="110"/>
      <c r="GA1006" s="110"/>
      <c r="GB1006" s="110"/>
      <c r="GC1006" s="110"/>
      <c r="GD1006" s="110"/>
      <c r="GE1006" s="110"/>
      <c r="GF1006" s="110"/>
      <c r="GG1006" s="110"/>
      <c r="GH1006" s="110"/>
      <c r="GI1006" s="110"/>
      <c r="GJ1006" s="110"/>
      <c r="GK1006" s="110"/>
      <c r="GL1006" s="110"/>
      <c r="GM1006" s="110"/>
      <c r="GN1006" s="110"/>
      <c r="GO1006" s="110"/>
      <c r="GP1006" s="110"/>
      <c r="GQ1006" s="110"/>
      <c r="GR1006" s="110"/>
      <c r="GS1006" s="110"/>
      <c r="GT1006" s="110"/>
      <c r="GU1006" s="110"/>
      <c r="GV1006" s="110"/>
      <c r="GW1006" s="110"/>
      <c r="GX1006" s="110"/>
      <c r="GY1006" s="110"/>
      <c r="GZ1006" s="110"/>
      <c r="HA1006" s="110"/>
      <c r="HB1006" s="110"/>
      <c r="HC1006" s="110"/>
      <c r="HD1006" s="110"/>
      <c r="HE1006" s="110"/>
      <c r="HF1006" s="110"/>
      <c r="HG1006" s="110"/>
      <c r="HH1006" s="110"/>
      <c r="HI1006" s="110"/>
      <c r="HJ1006" s="110"/>
      <c r="HK1006" s="110"/>
      <c r="HL1006" s="110"/>
      <c r="HM1006" s="110"/>
      <c r="HN1006" s="110"/>
      <c r="HO1006" s="110"/>
      <c r="HP1006" s="110"/>
      <c r="HQ1006" s="110"/>
      <c r="HR1006" s="110"/>
      <c r="HS1006" s="110"/>
      <c r="HT1006" s="110"/>
      <c r="HU1006" s="110"/>
      <c r="HV1006" s="110"/>
      <c r="HW1006" s="110"/>
      <c r="HX1006" s="110"/>
      <c r="HY1006" s="110"/>
      <c r="HZ1006" s="110"/>
      <c r="IA1006" s="110"/>
      <c r="IB1006" s="110"/>
      <c r="IC1006" s="110"/>
      <c r="ID1006" s="110"/>
      <c r="IE1006" s="110"/>
      <c r="IF1006" s="110"/>
      <c r="IG1006" s="110"/>
      <c r="IH1006" s="110"/>
      <c r="II1006" s="110"/>
      <c r="IJ1006" s="110"/>
      <c r="IK1006" s="110"/>
      <c r="IL1006" s="110"/>
      <c r="IM1006" s="110"/>
      <c r="IN1006" s="110"/>
      <c r="IO1006" s="110"/>
      <c r="IP1006" s="110"/>
    </row>
    <row r="1007" spans="18:250" ht="16.5" hidden="1" customHeight="1">
      <c r="R1007" s="95"/>
      <c r="S1007" s="95"/>
      <c r="T1007" s="95"/>
      <c r="U1007" s="70"/>
      <c r="V1007" s="214"/>
      <c r="W1007" s="70"/>
      <c r="X1007" s="70"/>
      <c r="Y1007" s="70"/>
      <c r="Z1007" s="70"/>
      <c r="AA1007" s="70"/>
      <c r="AB1007" s="70"/>
      <c r="AC1007" s="70"/>
      <c r="AD1007" s="70"/>
      <c r="AE1007" s="70"/>
      <c r="AF1007" s="70"/>
      <c r="AG1007" s="70"/>
      <c r="AH1007" s="70"/>
      <c r="AI1007" s="70"/>
      <c r="AJ1007" s="70"/>
      <c r="AK1007" s="70"/>
      <c r="AL1007" s="70"/>
      <c r="AM1007" s="70"/>
      <c r="AN1007" s="70"/>
      <c r="AO1007" s="70"/>
      <c r="AP1007" s="70"/>
      <c r="AQ1007" s="70"/>
      <c r="AR1007" s="70"/>
      <c r="AS1007" s="70"/>
      <c r="AT1007" s="70"/>
      <c r="AU1007" s="70"/>
      <c r="AV1007" s="70"/>
      <c r="AW1007" s="70"/>
      <c r="AX1007" s="70"/>
      <c r="AY1007" s="70"/>
      <c r="AZ1007" s="70"/>
      <c r="BA1007" s="70"/>
      <c r="BB1007" s="70"/>
      <c r="BC1007" s="70"/>
      <c r="BD1007" s="70"/>
      <c r="BE1007" s="70"/>
      <c r="BF1007" s="70"/>
      <c r="BG1007" s="70"/>
      <c r="BH1007" s="70"/>
      <c r="BI1007" s="70"/>
      <c r="BJ1007" s="70"/>
      <c r="BK1007" s="70"/>
      <c r="BL1007" s="70"/>
      <c r="BM1007" s="70"/>
      <c r="BN1007" s="70"/>
      <c r="BO1007" s="70"/>
      <c r="BP1007" s="70"/>
      <c r="BQ1007" s="70"/>
      <c r="BR1007" s="70"/>
      <c r="BS1007" s="70"/>
      <c r="BT1007" s="70"/>
      <c r="BU1007" s="70"/>
      <c r="BV1007" s="70"/>
      <c r="BW1007" s="70"/>
      <c r="BX1007" s="70"/>
      <c r="BY1007" s="70"/>
      <c r="BZ1007" s="70"/>
      <c r="CA1007" s="70"/>
      <c r="CB1007" s="70"/>
      <c r="CC1007" s="70"/>
      <c r="CD1007" s="70"/>
      <c r="CE1007" s="70"/>
      <c r="CF1007" s="70"/>
      <c r="CG1007" s="70"/>
      <c r="CH1007" s="70"/>
      <c r="CI1007" s="70"/>
      <c r="CJ1007" s="70"/>
      <c r="CK1007" s="70"/>
      <c r="CL1007" s="70"/>
      <c r="CM1007" s="70"/>
      <c r="CN1007" s="70"/>
      <c r="CO1007" s="70"/>
      <c r="CP1007" s="70"/>
      <c r="CQ1007" s="70"/>
      <c r="CR1007" s="70"/>
      <c r="CS1007" s="70"/>
      <c r="CT1007" s="70"/>
      <c r="CU1007" s="70"/>
      <c r="CV1007" s="70"/>
      <c r="CW1007" s="70"/>
      <c r="CX1007" s="70"/>
      <c r="CY1007" s="70"/>
      <c r="CZ1007" s="70"/>
      <c r="DA1007" s="70"/>
      <c r="DB1007" s="70"/>
      <c r="DC1007" s="70"/>
      <c r="DD1007" s="70"/>
      <c r="DE1007" s="70"/>
      <c r="DF1007" s="70"/>
      <c r="DG1007" s="70"/>
      <c r="DH1007" s="70"/>
      <c r="DI1007" s="70"/>
      <c r="DJ1007" s="70"/>
      <c r="DK1007" s="70"/>
      <c r="DL1007" s="70"/>
      <c r="DM1007" s="70"/>
      <c r="DN1007" s="70"/>
      <c r="DO1007" s="70"/>
      <c r="DP1007" s="70"/>
      <c r="DQ1007" s="70"/>
      <c r="DR1007" s="70"/>
      <c r="DS1007" s="70"/>
      <c r="DT1007" s="70"/>
      <c r="DU1007" s="70"/>
      <c r="DV1007" s="70"/>
      <c r="DW1007" s="70"/>
      <c r="DX1007" s="70"/>
      <c r="DY1007" s="70"/>
      <c r="DZ1007" s="70"/>
      <c r="EA1007" s="70"/>
      <c r="EB1007" s="70"/>
      <c r="EC1007" s="70"/>
      <c r="ED1007" s="70"/>
      <c r="EE1007" s="95" t="s">
        <v>450</v>
      </c>
      <c r="EF1007" s="110"/>
      <c r="EG1007" s="110"/>
      <c r="EH1007" s="110"/>
      <c r="EI1007" s="216"/>
      <c r="EJ1007" s="110"/>
      <c r="EK1007" s="110"/>
      <c r="EL1007" s="110"/>
      <c r="EM1007" s="110"/>
      <c r="EN1007" s="110"/>
      <c r="EO1007" s="110"/>
      <c r="EP1007" s="110"/>
      <c r="EQ1007" s="110"/>
      <c r="ER1007" s="110"/>
      <c r="ES1007" s="110"/>
      <c r="ET1007" s="110"/>
      <c r="EU1007" s="110"/>
      <c r="EV1007" s="110"/>
      <c r="EW1007" s="110"/>
      <c r="EX1007" s="110"/>
      <c r="EY1007" s="110"/>
      <c r="EZ1007" s="110"/>
      <c r="FA1007" s="110"/>
      <c r="FB1007" s="110"/>
      <c r="FC1007" s="110"/>
      <c r="FD1007" s="110"/>
      <c r="FE1007" s="110"/>
      <c r="FF1007" s="110"/>
      <c r="FG1007" s="110"/>
      <c r="FH1007" s="110"/>
      <c r="FI1007" s="110"/>
      <c r="FJ1007" s="110"/>
      <c r="FK1007" s="110"/>
      <c r="FL1007" s="110"/>
      <c r="FM1007" s="110"/>
      <c r="FN1007" s="110"/>
      <c r="FO1007" s="110"/>
      <c r="FP1007" s="110"/>
      <c r="FQ1007" s="110"/>
      <c r="FR1007" s="110"/>
      <c r="FS1007" s="110"/>
      <c r="FT1007" s="110"/>
      <c r="FU1007" s="110"/>
      <c r="FV1007" s="110"/>
      <c r="FW1007" s="110"/>
      <c r="FX1007" s="110"/>
      <c r="FY1007" s="110"/>
      <c r="FZ1007" s="110"/>
      <c r="GA1007" s="110"/>
      <c r="GB1007" s="110"/>
      <c r="GC1007" s="110"/>
      <c r="GD1007" s="110"/>
      <c r="GE1007" s="110"/>
      <c r="GF1007" s="110"/>
      <c r="GG1007" s="110"/>
      <c r="GH1007" s="110"/>
      <c r="GI1007" s="110"/>
      <c r="GJ1007" s="110"/>
      <c r="GK1007" s="110"/>
      <c r="GL1007" s="110"/>
      <c r="GM1007" s="110"/>
      <c r="GN1007" s="110"/>
      <c r="GO1007" s="110"/>
      <c r="GP1007" s="110"/>
      <c r="GQ1007" s="110"/>
      <c r="GR1007" s="110"/>
      <c r="GS1007" s="110"/>
      <c r="GT1007" s="110"/>
      <c r="GU1007" s="110"/>
      <c r="GV1007" s="110"/>
      <c r="GW1007" s="110"/>
      <c r="GX1007" s="110"/>
      <c r="GY1007" s="110"/>
      <c r="GZ1007" s="110"/>
      <c r="HA1007" s="110"/>
      <c r="HB1007" s="110"/>
      <c r="HC1007" s="110"/>
      <c r="HD1007" s="110"/>
      <c r="HE1007" s="110"/>
      <c r="HF1007" s="110"/>
      <c r="HG1007" s="110"/>
      <c r="HH1007" s="110"/>
      <c r="HI1007" s="110"/>
      <c r="HJ1007" s="110"/>
      <c r="HK1007" s="110"/>
      <c r="HL1007" s="110"/>
      <c r="HM1007" s="110"/>
      <c r="HN1007" s="110"/>
      <c r="HO1007" s="110"/>
      <c r="HP1007" s="110"/>
      <c r="HQ1007" s="110"/>
      <c r="HR1007" s="110"/>
      <c r="HS1007" s="110"/>
      <c r="HT1007" s="110"/>
      <c r="HU1007" s="110"/>
      <c r="HV1007" s="110"/>
      <c r="HW1007" s="110"/>
      <c r="HX1007" s="110"/>
      <c r="HY1007" s="110"/>
      <c r="HZ1007" s="110"/>
      <c r="IA1007" s="110"/>
      <c r="IB1007" s="110"/>
      <c r="IC1007" s="110"/>
      <c r="ID1007" s="110"/>
      <c r="IE1007" s="110"/>
      <c r="IF1007" s="110"/>
      <c r="IG1007" s="110"/>
      <c r="IH1007" s="110"/>
      <c r="II1007" s="110"/>
      <c r="IJ1007" s="110"/>
      <c r="IK1007" s="110"/>
      <c r="IL1007" s="110"/>
      <c r="IM1007" s="110"/>
      <c r="IN1007" s="110"/>
      <c r="IO1007" s="110"/>
      <c r="IP1007" s="110"/>
    </row>
    <row r="1008" spans="18:250" ht="16.5" hidden="1" customHeight="1">
      <c r="R1008" s="95"/>
      <c r="S1008" s="95"/>
      <c r="T1008" s="95"/>
      <c r="U1008" s="70"/>
      <c r="V1008" s="214"/>
      <c r="W1008" s="70"/>
      <c r="X1008" s="70"/>
      <c r="Y1008" s="70"/>
      <c r="Z1008" s="70"/>
      <c r="AA1008" s="70"/>
      <c r="AB1008" s="70"/>
      <c r="AC1008" s="70"/>
      <c r="AD1008" s="70"/>
      <c r="AE1008" s="70"/>
      <c r="AF1008" s="70"/>
      <c r="AG1008" s="70"/>
      <c r="AH1008" s="70"/>
      <c r="AI1008" s="70"/>
      <c r="AJ1008" s="70"/>
      <c r="AK1008" s="70"/>
      <c r="AL1008" s="70"/>
      <c r="AM1008" s="70"/>
      <c r="AN1008" s="70"/>
      <c r="AO1008" s="70"/>
      <c r="AP1008" s="70"/>
      <c r="AQ1008" s="70"/>
      <c r="AR1008" s="70"/>
      <c r="AS1008" s="70"/>
      <c r="AT1008" s="70"/>
      <c r="AU1008" s="70"/>
      <c r="AV1008" s="70"/>
      <c r="AW1008" s="70"/>
      <c r="AX1008" s="70"/>
      <c r="AY1008" s="70"/>
      <c r="AZ1008" s="70"/>
      <c r="BA1008" s="70"/>
      <c r="BB1008" s="70"/>
      <c r="BC1008" s="70"/>
      <c r="BD1008" s="70"/>
      <c r="BE1008" s="70"/>
      <c r="BF1008" s="70"/>
      <c r="BG1008" s="70"/>
      <c r="BH1008" s="70"/>
      <c r="BI1008" s="70"/>
      <c r="BJ1008" s="70"/>
      <c r="BK1008" s="70"/>
      <c r="BL1008" s="70"/>
      <c r="BM1008" s="70"/>
      <c r="BN1008" s="70"/>
      <c r="BO1008" s="70"/>
      <c r="BP1008" s="70"/>
      <c r="BQ1008" s="70"/>
      <c r="BR1008" s="70"/>
      <c r="BS1008" s="70"/>
      <c r="BT1008" s="70"/>
      <c r="BU1008" s="70"/>
      <c r="BV1008" s="70"/>
      <c r="BW1008" s="70"/>
      <c r="BX1008" s="70"/>
      <c r="BY1008" s="70"/>
      <c r="BZ1008" s="70"/>
      <c r="CA1008" s="70"/>
      <c r="CB1008" s="70"/>
      <c r="CC1008" s="70"/>
      <c r="CD1008" s="70"/>
      <c r="CE1008" s="70"/>
      <c r="CF1008" s="70"/>
      <c r="CG1008" s="70"/>
      <c r="CH1008" s="70"/>
      <c r="CI1008" s="70"/>
      <c r="CJ1008" s="70"/>
      <c r="CK1008" s="70"/>
      <c r="CL1008" s="70"/>
      <c r="CM1008" s="70"/>
      <c r="CN1008" s="70"/>
      <c r="CO1008" s="70"/>
      <c r="CP1008" s="70"/>
      <c r="CQ1008" s="70"/>
      <c r="CR1008" s="70"/>
      <c r="CS1008" s="70"/>
      <c r="CT1008" s="70"/>
      <c r="CU1008" s="70"/>
      <c r="CV1008" s="70"/>
      <c r="CW1008" s="70"/>
      <c r="CX1008" s="70"/>
      <c r="CY1008" s="70"/>
      <c r="CZ1008" s="70"/>
      <c r="DA1008" s="70"/>
      <c r="DB1008" s="70"/>
      <c r="DC1008" s="70"/>
      <c r="DD1008" s="70"/>
      <c r="DE1008" s="70"/>
      <c r="DF1008" s="70"/>
      <c r="DG1008" s="70"/>
      <c r="DH1008" s="70"/>
      <c r="DI1008" s="70"/>
      <c r="DJ1008" s="70"/>
      <c r="DK1008" s="70"/>
      <c r="DL1008" s="70"/>
      <c r="DM1008" s="70"/>
      <c r="DN1008" s="70"/>
      <c r="DO1008" s="70"/>
      <c r="DP1008" s="70"/>
      <c r="DQ1008" s="70"/>
      <c r="DR1008" s="70"/>
      <c r="DS1008" s="70"/>
      <c r="DT1008" s="70"/>
      <c r="DU1008" s="70"/>
      <c r="DV1008" s="70"/>
      <c r="DW1008" s="70"/>
      <c r="DX1008" s="70"/>
      <c r="DY1008" s="70"/>
      <c r="DZ1008" s="70"/>
      <c r="EA1008" s="70"/>
      <c r="EB1008" s="70"/>
      <c r="EC1008" s="70"/>
      <c r="ED1008" s="70"/>
      <c r="EE1008" s="95" t="s">
        <v>450</v>
      </c>
      <c r="EF1008" s="110"/>
      <c r="EG1008" s="110"/>
      <c r="EH1008" s="110"/>
      <c r="EI1008" s="216"/>
      <c r="EJ1008" s="110"/>
      <c r="EK1008" s="110"/>
      <c r="EL1008" s="110"/>
      <c r="EM1008" s="110"/>
      <c r="EN1008" s="110"/>
      <c r="EO1008" s="110"/>
      <c r="EP1008" s="110"/>
      <c r="EQ1008" s="110"/>
      <c r="ER1008" s="110"/>
      <c r="ES1008" s="110"/>
      <c r="ET1008" s="110"/>
      <c r="EU1008" s="110"/>
      <c r="EV1008" s="110"/>
      <c r="EW1008" s="110"/>
      <c r="EX1008" s="110"/>
      <c r="EY1008" s="110"/>
      <c r="EZ1008" s="110"/>
      <c r="FA1008" s="110"/>
      <c r="FB1008" s="110"/>
      <c r="FC1008" s="110"/>
      <c r="FD1008" s="110"/>
      <c r="FE1008" s="110"/>
      <c r="FF1008" s="110"/>
      <c r="FG1008" s="110"/>
      <c r="FH1008" s="110"/>
      <c r="FI1008" s="110"/>
      <c r="FJ1008" s="110"/>
      <c r="FK1008" s="110"/>
      <c r="FL1008" s="110"/>
      <c r="FM1008" s="110"/>
      <c r="FN1008" s="110"/>
      <c r="FO1008" s="110"/>
      <c r="FP1008" s="110"/>
      <c r="FQ1008" s="110"/>
      <c r="FR1008" s="110"/>
      <c r="FS1008" s="110"/>
      <c r="FT1008" s="110"/>
      <c r="FU1008" s="110"/>
      <c r="FV1008" s="110"/>
      <c r="FW1008" s="110"/>
      <c r="FX1008" s="110"/>
      <c r="FY1008" s="110"/>
      <c r="FZ1008" s="110"/>
      <c r="GA1008" s="110"/>
      <c r="GB1008" s="110"/>
      <c r="GC1008" s="110"/>
      <c r="GD1008" s="110"/>
      <c r="GE1008" s="110"/>
      <c r="GF1008" s="110"/>
      <c r="GG1008" s="110"/>
      <c r="GH1008" s="110"/>
      <c r="GI1008" s="110"/>
      <c r="GJ1008" s="110"/>
      <c r="GK1008" s="110"/>
      <c r="GL1008" s="110"/>
      <c r="GM1008" s="110"/>
      <c r="GN1008" s="110"/>
      <c r="GO1008" s="110"/>
      <c r="GP1008" s="110"/>
      <c r="GQ1008" s="110"/>
      <c r="GR1008" s="110"/>
      <c r="GS1008" s="110"/>
      <c r="GT1008" s="110"/>
      <c r="GU1008" s="110"/>
      <c r="GV1008" s="110"/>
      <c r="GW1008" s="110"/>
      <c r="GX1008" s="110"/>
      <c r="GY1008" s="110"/>
      <c r="GZ1008" s="110"/>
      <c r="HA1008" s="110"/>
      <c r="HB1008" s="110"/>
      <c r="HC1008" s="110"/>
      <c r="HD1008" s="110"/>
      <c r="HE1008" s="110"/>
      <c r="HF1008" s="110"/>
      <c r="HG1008" s="110"/>
      <c r="HH1008" s="110"/>
      <c r="HI1008" s="110"/>
      <c r="HJ1008" s="110"/>
      <c r="HK1008" s="110"/>
      <c r="HL1008" s="110"/>
      <c r="HM1008" s="110"/>
      <c r="HN1008" s="110"/>
      <c r="HO1008" s="110"/>
      <c r="HP1008" s="110"/>
      <c r="HQ1008" s="110"/>
      <c r="HR1008" s="110"/>
      <c r="HS1008" s="110"/>
      <c r="HT1008" s="110"/>
      <c r="HU1008" s="110"/>
      <c r="HV1008" s="110"/>
      <c r="HW1008" s="110"/>
      <c r="HX1008" s="110"/>
      <c r="HY1008" s="110"/>
      <c r="HZ1008" s="110"/>
      <c r="IA1008" s="110"/>
      <c r="IB1008" s="110"/>
      <c r="IC1008" s="110"/>
      <c r="ID1008" s="110"/>
      <c r="IE1008" s="110"/>
      <c r="IF1008" s="110"/>
      <c r="IG1008" s="110"/>
      <c r="IH1008" s="110"/>
      <c r="II1008" s="110"/>
      <c r="IJ1008" s="110"/>
      <c r="IK1008" s="110"/>
      <c r="IL1008" s="110"/>
      <c r="IM1008" s="110"/>
      <c r="IN1008" s="110"/>
      <c r="IO1008" s="110"/>
      <c r="IP1008" s="110"/>
    </row>
    <row r="1009" spans="18:250" ht="16.5" hidden="1" customHeight="1">
      <c r="R1009" s="95"/>
      <c r="S1009" s="95"/>
      <c r="T1009" s="95"/>
      <c r="U1009" s="70"/>
      <c r="V1009" s="214"/>
      <c r="W1009" s="70"/>
      <c r="X1009" s="70"/>
      <c r="Y1009" s="70"/>
      <c r="Z1009" s="70"/>
      <c r="AA1009" s="70"/>
      <c r="AB1009" s="70"/>
      <c r="AC1009" s="70"/>
      <c r="AD1009" s="70"/>
      <c r="AE1009" s="70"/>
      <c r="AF1009" s="70"/>
      <c r="AG1009" s="70"/>
      <c r="AH1009" s="70"/>
      <c r="AI1009" s="70"/>
      <c r="AJ1009" s="70"/>
      <c r="AK1009" s="70"/>
      <c r="AL1009" s="70"/>
      <c r="AM1009" s="70"/>
      <c r="AN1009" s="70"/>
      <c r="AO1009" s="70"/>
      <c r="AP1009" s="70"/>
      <c r="AQ1009" s="70"/>
      <c r="AR1009" s="70"/>
      <c r="AS1009" s="70"/>
      <c r="AT1009" s="70"/>
      <c r="AU1009" s="70"/>
      <c r="AV1009" s="70"/>
      <c r="AW1009" s="70"/>
      <c r="AX1009" s="70"/>
      <c r="AY1009" s="70"/>
      <c r="AZ1009" s="70"/>
      <c r="BA1009" s="70"/>
      <c r="BB1009" s="70"/>
      <c r="BC1009" s="70"/>
      <c r="BD1009" s="70"/>
      <c r="BE1009" s="70"/>
      <c r="BF1009" s="70"/>
      <c r="BG1009" s="70"/>
      <c r="BH1009" s="70"/>
      <c r="BI1009" s="70"/>
      <c r="BJ1009" s="70"/>
      <c r="BK1009" s="70"/>
      <c r="BL1009" s="70"/>
      <c r="BM1009" s="70"/>
      <c r="BN1009" s="70"/>
      <c r="BO1009" s="70"/>
      <c r="BP1009" s="70"/>
      <c r="BQ1009" s="70"/>
      <c r="BR1009" s="70"/>
      <c r="BS1009" s="70"/>
      <c r="BT1009" s="70"/>
      <c r="BU1009" s="70"/>
      <c r="BV1009" s="70"/>
      <c r="BW1009" s="70"/>
      <c r="BX1009" s="70"/>
      <c r="BY1009" s="70"/>
      <c r="BZ1009" s="70"/>
      <c r="CA1009" s="70"/>
      <c r="CB1009" s="70"/>
      <c r="CC1009" s="70"/>
      <c r="CD1009" s="70"/>
      <c r="CE1009" s="70"/>
      <c r="CF1009" s="70"/>
      <c r="CG1009" s="70"/>
      <c r="CH1009" s="70"/>
      <c r="CI1009" s="70"/>
      <c r="CJ1009" s="70"/>
      <c r="CK1009" s="70"/>
      <c r="CL1009" s="70"/>
      <c r="CM1009" s="70"/>
      <c r="CN1009" s="70"/>
      <c r="CO1009" s="70"/>
      <c r="CP1009" s="70"/>
      <c r="CQ1009" s="70"/>
      <c r="CR1009" s="70"/>
      <c r="CS1009" s="70"/>
      <c r="CT1009" s="70"/>
      <c r="CU1009" s="70"/>
      <c r="CV1009" s="70"/>
      <c r="CW1009" s="70"/>
      <c r="CX1009" s="70"/>
      <c r="CY1009" s="70"/>
      <c r="CZ1009" s="70"/>
      <c r="DA1009" s="70"/>
      <c r="DB1009" s="70"/>
      <c r="DC1009" s="70"/>
      <c r="DD1009" s="70"/>
      <c r="DE1009" s="70"/>
      <c r="DF1009" s="70"/>
      <c r="DG1009" s="70"/>
      <c r="DH1009" s="70"/>
      <c r="DI1009" s="70"/>
      <c r="DJ1009" s="70"/>
      <c r="DK1009" s="70"/>
      <c r="DL1009" s="70"/>
      <c r="DM1009" s="70"/>
      <c r="DN1009" s="70"/>
      <c r="DO1009" s="70"/>
      <c r="DP1009" s="70"/>
      <c r="DQ1009" s="70"/>
      <c r="DR1009" s="70"/>
      <c r="DS1009" s="70"/>
      <c r="DT1009" s="70"/>
      <c r="DU1009" s="70"/>
      <c r="DV1009" s="70"/>
      <c r="DW1009" s="70"/>
      <c r="DX1009" s="70"/>
      <c r="DY1009" s="70"/>
      <c r="DZ1009" s="70"/>
      <c r="EA1009" s="70"/>
      <c r="EB1009" s="70"/>
      <c r="EC1009" s="70"/>
      <c r="ED1009" s="70"/>
      <c r="EE1009" s="95" t="s">
        <v>450</v>
      </c>
      <c r="EF1009" s="110"/>
      <c r="EG1009" s="110"/>
      <c r="EH1009" s="110"/>
      <c r="EI1009" s="216"/>
      <c r="EJ1009" s="110"/>
      <c r="EK1009" s="110"/>
      <c r="EL1009" s="110"/>
      <c r="EM1009" s="110"/>
      <c r="EN1009" s="110"/>
      <c r="EO1009" s="110"/>
      <c r="EP1009" s="110"/>
      <c r="EQ1009" s="110"/>
      <c r="ER1009" s="110"/>
      <c r="ES1009" s="110"/>
      <c r="ET1009" s="110"/>
      <c r="EU1009" s="110"/>
      <c r="EV1009" s="110"/>
      <c r="EW1009" s="110"/>
      <c r="EX1009" s="110"/>
      <c r="EY1009" s="110"/>
      <c r="EZ1009" s="110"/>
      <c r="FA1009" s="110"/>
      <c r="FB1009" s="110"/>
      <c r="FC1009" s="110"/>
      <c r="FD1009" s="110"/>
      <c r="FE1009" s="110"/>
      <c r="FF1009" s="110"/>
      <c r="FG1009" s="110"/>
      <c r="FH1009" s="110"/>
      <c r="FI1009" s="110"/>
      <c r="FJ1009" s="110"/>
      <c r="FK1009" s="110"/>
      <c r="FL1009" s="110"/>
      <c r="FM1009" s="110"/>
      <c r="FN1009" s="110"/>
      <c r="FO1009" s="110"/>
      <c r="FP1009" s="110"/>
      <c r="FQ1009" s="110"/>
      <c r="FR1009" s="110"/>
      <c r="FS1009" s="110"/>
      <c r="FT1009" s="110"/>
      <c r="FU1009" s="110"/>
      <c r="FV1009" s="110"/>
      <c r="FW1009" s="110"/>
      <c r="FX1009" s="110"/>
      <c r="FY1009" s="110"/>
      <c r="FZ1009" s="110"/>
      <c r="GA1009" s="110"/>
      <c r="GB1009" s="110"/>
      <c r="GC1009" s="110"/>
      <c r="GD1009" s="110"/>
      <c r="GE1009" s="110"/>
      <c r="GF1009" s="110"/>
      <c r="GG1009" s="110"/>
      <c r="GH1009" s="110"/>
      <c r="GI1009" s="110"/>
      <c r="GJ1009" s="110"/>
      <c r="GK1009" s="110"/>
      <c r="GL1009" s="110"/>
      <c r="GM1009" s="110"/>
      <c r="GN1009" s="110"/>
      <c r="GO1009" s="110"/>
      <c r="GP1009" s="110"/>
      <c r="GQ1009" s="110"/>
      <c r="GR1009" s="110"/>
      <c r="GS1009" s="110"/>
      <c r="GT1009" s="110"/>
      <c r="GU1009" s="110"/>
      <c r="GV1009" s="110"/>
      <c r="GW1009" s="110"/>
      <c r="GX1009" s="110"/>
      <c r="GY1009" s="110"/>
      <c r="GZ1009" s="110"/>
      <c r="HA1009" s="110"/>
      <c r="HB1009" s="110"/>
      <c r="HC1009" s="110"/>
      <c r="HD1009" s="110"/>
      <c r="HE1009" s="110"/>
      <c r="HF1009" s="110"/>
      <c r="HG1009" s="110"/>
      <c r="HH1009" s="110"/>
      <c r="HI1009" s="110"/>
      <c r="HJ1009" s="110"/>
      <c r="HK1009" s="110"/>
      <c r="HL1009" s="110"/>
      <c r="HM1009" s="110"/>
      <c r="HN1009" s="110"/>
      <c r="HO1009" s="110"/>
      <c r="HP1009" s="110"/>
      <c r="HQ1009" s="110"/>
      <c r="HR1009" s="110"/>
      <c r="HS1009" s="110"/>
      <c r="HT1009" s="110"/>
      <c r="HU1009" s="110"/>
      <c r="HV1009" s="110"/>
      <c r="HW1009" s="110"/>
      <c r="HX1009" s="110"/>
      <c r="HY1009" s="110"/>
      <c r="HZ1009" s="110"/>
      <c r="IA1009" s="110"/>
      <c r="IB1009" s="110"/>
      <c r="IC1009" s="110"/>
      <c r="ID1009" s="110"/>
      <c r="IE1009" s="110"/>
      <c r="IF1009" s="110"/>
      <c r="IG1009" s="110"/>
      <c r="IH1009" s="110"/>
      <c r="II1009" s="110"/>
      <c r="IJ1009" s="110"/>
      <c r="IK1009" s="110"/>
      <c r="IL1009" s="110"/>
      <c r="IM1009" s="110"/>
      <c r="IN1009" s="110"/>
      <c r="IO1009" s="110"/>
      <c r="IP1009" s="110"/>
    </row>
    <row r="1010" spans="18:250" ht="16.5" hidden="1" customHeight="1">
      <c r="R1010" s="95"/>
      <c r="S1010" s="95"/>
      <c r="T1010" s="95"/>
      <c r="U1010" s="70"/>
      <c r="V1010" s="214"/>
      <c r="W1010" s="70"/>
      <c r="X1010" s="70"/>
      <c r="Y1010" s="70"/>
      <c r="Z1010" s="70"/>
      <c r="AA1010" s="70"/>
      <c r="AB1010" s="70"/>
      <c r="AC1010" s="70"/>
      <c r="AD1010" s="70"/>
      <c r="AE1010" s="70"/>
      <c r="AF1010" s="70"/>
      <c r="AG1010" s="70"/>
      <c r="AH1010" s="70"/>
      <c r="AI1010" s="70"/>
      <c r="AJ1010" s="70"/>
      <c r="AK1010" s="70"/>
      <c r="AL1010" s="70"/>
      <c r="AM1010" s="70"/>
      <c r="AN1010" s="70"/>
      <c r="AO1010" s="70"/>
      <c r="AP1010" s="70"/>
      <c r="AQ1010" s="70"/>
      <c r="AR1010" s="70"/>
      <c r="AS1010" s="70"/>
      <c r="AT1010" s="70"/>
      <c r="AU1010" s="70"/>
      <c r="AV1010" s="70"/>
      <c r="AW1010" s="70"/>
      <c r="AX1010" s="70"/>
      <c r="AY1010" s="70"/>
      <c r="AZ1010" s="70"/>
      <c r="BA1010" s="70"/>
      <c r="BB1010" s="70"/>
      <c r="BC1010" s="70"/>
      <c r="BD1010" s="70"/>
      <c r="BE1010" s="70"/>
      <c r="BF1010" s="70"/>
      <c r="BG1010" s="70"/>
      <c r="BH1010" s="70"/>
      <c r="BI1010" s="70"/>
      <c r="BJ1010" s="70"/>
      <c r="BK1010" s="70"/>
      <c r="BL1010" s="70"/>
      <c r="BM1010" s="70"/>
      <c r="BN1010" s="70"/>
      <c r="BO1010" s="70"/>
      <c r="BP1010" s="70"/>
      <c r="BQ1010" s="70"/>
      <c r="BR1010" s="70"/>
      <c r="BS1010" s="70"/>
      <c r="BT1010" s="70"/>
      <c r="BU1010" s="70"/>
      <c r="BV1010" s="70"/>
      <c r="BW1010" s="70"/>
      <c r="BX1010" s="70"/>
      <c r="BY1010" s="70"/>
      <c r="BZ1010" s="70"/>
      <c r="CA1010" s="70"/>
      <c r="CB1010" s="70"/>
      <c r="CC1010" s="70"/>
      <c r="CD1010" s="70"/>
      <c r="CE1010" s="70"/>
      <c r="CF1010" s="70"/>
      <c r="CG1010" s="70"/>
      <c r="CH1010" s="70"/>
      <c r="CI1010" s="70"/>
      <c r="CJ1010" s="70"/>
      <c r="CK1010" s="70"/>
      <c r="CL1010" s="70"/>
      <c r="CM1010" s="70"/>
      <c r="CN1010" s="70"/>
      <c r="CO1010" s="70"/>
      <c r="CP1010" s="70"/>
      <c r="CQ1010" s="70"/>
      <c r="CR1010" s="70"/>
      <c r="CS1010" s="70"/>
      <c r="CT1010" s="70"/>
      <c r="CU1010" s="70"/>
      <c r="CV1010" s="70"/>
      <c r="CW1010" s="70"/>
      <c r="CX1010" s="70"/>
      <c r="CY1010" s="70"/>
      <c r="CZ1010" s="70"/>
      <c r="DA1010" s="70"/>
      <c r="DB1010" s="70"/>
      <c r="DC1010" s="70"/>
      <c r="DD1010" s="70"/>
      <c r="DE1010" s="70"/>
      <c r="DF1010" s="70"/>
      <c r="DG1010" s="70"/>
      <c r="DH1010" s="70"/>
      <c r="DI1010" s="70"/>
      <c r="DJ1010" s="70"/>
      <c r="DK1010" s="70"/>
      <c r="DL1010" s="70"/>
      <c r="DM1010" s="70"/>
      <c r="DN1010" s="70"/>
      <c r="DO1010" s="70"/>
      <c r="DP1010" s="70"/>
      <c r="DQ1010" s="70"/>
      <c r="DR1010" s="70"/>
      <c r="DS1010" s="70"/>
      <c r="DT1010" s="70"/>
      <c r="DU1010" s="70"/>
      <c r="DV1010" s="70"/>
      <c r="DW1010" s="70"/>
      <c r="DX1010" s="70"/>
      <c r="DY1010" s="70"/>
      <c r="DZ1010" s="70"/>
      <c r="EA1010" s="70"/>
      <c r="EB1010" s="70"/>
      <c r="EC1010" s="70"/>
      <c r="ED1010" s="70"/>
      <c r="EE1010" s="95" t="s">
        <v>450</v>
      </c>
      <c r="EF1010" s="110"/>
      <c r="EG1010" s="110"/>
      <c r="EH1010" s="110"/>
      <c r="EI1010" s="216"/>
      <c r="EJ1010" s="110"/>
      <c r="EK1010" s="110"/>
      <c r="EL1010" s="110"/>
      <c r="EM1010" s="110"/>
      <c r="EN1010" s="110"/>
      <c r="EO1010" s="110"/>
      <c r="EP1010" s="110"/>
      <c r="EQ1010" s="110"/>
      <c r="ER1010" s="110"/>
      <c r="ES1010" s="110"/>
      <c r="ET1010" s="110"/>
      <c r="EU1010" s="110"/>
      <c r="EV1010" s="110"/>
      <c r="EW1010" s="110"/>
      <c r="EX1010" s="110"/>
      <c r="EY1010" s="110"/>
      <c r="EZ1010" s="110"/>
      <c r="FA1010" s="110"/>
      <c r="FB1010" s="110"/>
      <c r="FC1010" s="110"/>
      <c r="FD1010" s="110"/>
      <c r="FE1010" s="110"/>
      <c r="FF1010" s="110"/>
      <c r="FG1010" s="110"/>
      <c r="FH1010" s="110"/>
      <c r="FI1010" s="110"/>
      <c r="FJ1010" s="110"/>
      <c r="FK1010" s="110"/>
      <c r="FL1010" s="110"/>
      <c r="FM1010" s="110"/>
      <c r="FN1010" s="110"/>
      <c r="FO1010" s="110"/>
      <c r="FP1010" s="110"/>
      <c r="FQ1010" s="110"/>
      <c r="FR1010" s="110"/>
      <c r="FS1010" s="110"/>
      <c r="FT1010" s="110"/>
      <c r="FU1010" s="110"/>
      <c r="FV1010" s="110"/>
      <c r="FW1010" s="110"/>
      <c r="FX1010" s="110"/>
      <c r="FY1010" s="110"/>
      <c r="FZ1010" s="110"/>
      <c r="GA1010" s="110"/>
      <c r="GB1010" s="110"/>
      <c r="GC1010" s="110"/>
      <c r="GD1010" s="110"/>
      <c r="GE1010" s="110"/>
      <c r="GF1010" s="110"/>
      <c r="GG1010" s="110"/>
      <c r="GH1010" s="110"/>
      <c r="GI1010" s="110"/>
      <c r="GJ1010" s="110"/>
      <c r="GK1010" s="110"/>
      <c r="GL1010" s="110"/>
      <c r="GM1010" s="110"/>
      <c r="GN1010" s="110"/>
      <c r="GO1010" s="110"/>
      <c r="GP1010" s="110"/>
      <c r="GQ1010" s="110"/>
      <c r="GR1010" s="110"/>
      <c r="GS1010" s="110"/>
      <c r="GT1010" s="110"/>
      <c r="GU1010" s="110"/>
      <c r="GV1010" s="110"/>
      <c r="GW1010" s="110"/>
      <c r="GX1010" s="110"/>
      <c r="GY1010" s="110"/>
      <c r="GZ1010" s="110"/>
      <c r="HA1010" s="110"/>
      <c r="HB1010" s="110"/>
      <c r="HC1010" s="110"/>
      <c r="HD1010" s="110"/>
      <c r="HE1010" s="110"/>
      <c r="HF1010" s="110"/>
      <c r="HG1010" s="110"/>
      <c r="HH1010" s="110"/>
      <c r="HI1010" s="110"/>
      <c r="HJ1010" s="110"/>
      <c r="HK1010" s="110"/>
      <c r="HL1010" s="110"/>
      <c r="HM1010" s="110"/>
      <c r="HN1010" s="110"/>
      <c r="HO1010" s="110"/>
      <c r="HP1010" s="110"/>
      <c r="HQ1010" s="110"/>
      <c r="HR1010" s="110"/>
      <c r="HS1010" s="110"/>
      <c r="HT1010" s="110"/>
      <c r="HU1010" s="110"/>
      <c r="HV1010" s="110"/>
      <c r="HW1010" s="110"/>
      <c r="HX1010" s="110"/>
      <c r="HY1010" s="110"/>
      <c r="HZ1010" s="110"/>
      <c r="IA1010" s="110"/>
      <c r="IB1010" s="110"/>
      <c r="IC1010" s="110"/>
      <c r="ID1010" s="110"/>
      <c r="IE1010" s="110"/>
      <c r="IF1010" s="110"/>
      <c r="IG1010" s="110"/>
      <c r="IH1010" s="110"/>
      <c r="II1010" s="110"/>
      <c r="IJ1010" s="110"/>
      <c r="IK1010" s="110"/>
      <c r="IL1010" s="110"/>
      <c r="IM1010" s="110"/>
      <c r="IN1010" s="110"/>
      <c r="IO1010" s="110"/>
      <c r="IP1010" s="110"/>
    </row>
    <row r="1011" spans="18:250" ht="16.5" hidden="1" customHeight="1">
      <c r="R1011" s="95"/>
      <c r="S1011" s="95"/>
      <c r="T1011" s="95"/>
      <c r="U1011" s="70"/>
      <c r="V1011" s="214"/>
      <c r="W1011" s="70"/>
      <c r="X1011" s="70"/>
      <c r="Y1011" s="70"/>
      <c r="Z1011" s="70"/>
      <c r="AA1011" s="70"/>
      <c r="AB1011" s="70"/>
      <c r="AC1011" s="70"/>
      <c r="AD1011" s="70"/>
      <c r="AE1011" s="70"/>
      <c r="AF1011" s="70"/>
      <c r="AG1011" s="70"/>
      <c r="AH1011" s="70"/>
      <c r="AI1011" s="70"/>
      <c r="AJ1011" s="70"/>
      <c r="AK1011" s="70"/>
      <c r="AL1011" s="70"/>
      <c r="AM1011" s="70"/>
      <c r="AN1011" s="70"/>
      <c r="AO1011" s="70"/>
      <c r="AP1011" s="70"/>
      <c r="AQ1011" s="70"/>
      <c r="AR1011" s="70"/>
      <c r="AS1011" s="70"/>
      <c r="AT1011" s="70"/>
      <c r="AU1011" s="70"/>
      <c r="AV1011" s="70"/>
      <c r="AW1011" s="70"/>
      <c r="AX1011" s="70"/>
      <c r="AY1011" s="70"/>
      <c r="AZ1011" s="70"/>
      <c r="BA1011" s="70"/>
      <c r="BB1011" s="70"/>
      <c r="BC1011" s="70"/>
      <c r="BD1011" s="70"/>
      <c r="BE1011" s="70"/>
      <c r="BF1011" s="70"/>
      <c r="BG1011" s="70"/>
      <c r="BH1011" s="70"/>
      <c r="BI1011" s="70"/>
      <c r="BJ1011" s="70"/>
      <c r="BK1011" s="70"/>
      <c r="BL1011" s="70"/>
      <c r="BM1011" s="70"/>
      <c r="BN1011" s="70"/>
      <c r="BO1011" s="70"/>
      <c r="BP1011" s="70"/>
      <c r="BQ1011" s="70"/>
      <c r="BR1011" s="70"/>
      <c r="BS1011" s="70"/>
      <c r="BT1011" s="70"/>
      <c r="BU1011" s="70"/>
      <c r="BV1011" s="70"/>
      <c r="BW1011" s="70"/>
      <c r="BX1011" s="70"/>
      <c r="BY1011" s="70"/>
      <c r="BZ1011" s="70"/>
      <c r="CA1011" s="70"/>
      <c r="CB1011" s="70"/>
      <c r="CC1011" s="70"/>
      <c r="CD1011" s="70"/>
      <c r="CE1011" s="70"/>
      <c r="CF1011" s="70"/>
      <c r="CG1011" s="70"/>
      <c r="CH1011" s="70"/>
      <c r="CI1011" s="70"/>
      <c r="CJ1011" s="70"/>
      <c r="CK1011" s="70"/>
      <c r="CL1011" s="70"/>
      <c r="CM1011" s="70"/>
      <c r="CN1011" s="70"/>
      <c r="CO1011" s="70"/>
      <c r="CP1011" s="70"/>
      <c r="CQ1011" s="70"/>
      <c r="CR1011" s="70"/>
      <c r="CS1011" s="70"/>
      <c r="CT1011" s="70"/>
      <c r="CU1011" s="70"/>
      <c r="CV1011" s="70"/>
      <c r="CW1011" s="70"/>
      <c r="CX1011" s="70"/>
      <c r="CY1011" s="70"/>
      <c r="CZ1011" s="70"/>
      <c r="DA1011" s="70"/>
      <c r="DB1011" s="70"/>
      <c r="DC1011" s="70"/>
      <c r="DD1011" s="70"/>
      <c r="DE1011" s="70"/>
      <c r="DF1011" s="70"/>
      <c r="DG1011" s="70"/>
      <c r="DH1011" s="70"/>
      <c r="DI1011" s="70"/>
      <c r="DJ1011" s="70"/>
      <c r="DK1011" s="70"/>
      <c r="DL1011" s="70"/>
      <c r="DM1011" s="70"/>
      <c r="DN1011" s="70"/>
      <c r="DO1011" s="70"/>
      <c r="DP1011" s="70"/>
      <c r="DQ1011" s="70"/>
      <c r="DR1011" s="70"/>
      <c r="DS1011" s="70"/>
      <c r="DT1011" s="70"/>
      <c r="DU1011" s="70"/>
      <c r="DV1011" s="70"/>
      <c r="DW1011" s="70"/>
      <c r="DX1011" s="70"/>
      <c r="DY1011" s="70"/>
      <c r="DZ1011" s="70"/>
      <c r="EA1011" s="70"/>
      <c r="EB1011" s="70"/>
      <c r="EC1011" s="70"/>
      <c r="ED1011" s="70"/>
      <c r="EE1011" s="95" t="s">
        <v>450</v>
      </c>
      <c r="EF1011" s="110"/>
      <c r="EG1011" s="110"/>
      <c r="EH1011" s="110"/>
      <c r="EI1011" s="216"/>
      <c r="EJ1011" s="110"/>
      <c r="EK1011" s="110"/>
      <c r="EL1011" s="110"/>
      <c r="EM1011" s="110"/>
      <c r="EN1011" s="110"/>
      <c r="EO1011" s="110"/>
      <c r="EP1011" s="110"/>
      <c r="EQ1011" s="110"/>
      <c r="ER1011" s="110"/>
      <c r="ES1011" s="110"/>
      <c r="ET1011" s="110"/>
      <c r="EU1011" s="110"/>
      <c r="EV1011" s="110"/>
      <c r="EW1011" s="110"/>
      <c r="EX1011" s="110"/>
      <c r="EY1011" s="110"/>
      <c r="EZ1011" s="110"/>
      <c r="FA1011" s="110"/>
      <c r="FB1011" s="110"/>
      <c r="FC1011" s="110"/>
      <c r="FD1011" s="110"/>
      <c r="FE1011" s="110"/>
      <c r="FF1011" s="110"/>
      <c r="FG1011" s="110"/>
      <c r="FH1011" s="110"/>
      <c r="FI1011" s="110"/>
      <c r="FJ1011" s="110"/>
      <c r="FK1011" s="110"/>
      <c r="FL1011" s="110"/>
      <c r="FM1011" s="110"/>
      <c r="FN1011" s="110"/>
      <c r="FO1011" s="110"/>
      <c r="FP1011" s="110"/>
      <c r="FQ1011" s="110"/>
      <c r="FR1011" s="110"/>
      <c r="FS1011" s="110"/>
      <c r="FT1011" s="110"/>
      <c r="FU1011" s="110"/>
      <c r="FV1011" s="110"/>
      <c r="FW1011" s="110"/>
      <c r="FX1011" s="110"/>
      <c r="FY1011" s="110"/>
      <c r="FZ1011" s="110"/>
      <c r="GA1011" s="110"/>
      <c r="GB1011" s="110"/>
      <c r="GC1011" s="110"/>
      <c r="GD1011" s="110"/>
      <c r="GE1011" s="110"/>
      <c r="GF1011" s="110"/>
      <c r="GG1011" s="110"/>
      <c r="GH1011" s="110"/>
      <c r="GI1011" s="110"/>
      <c r="GJ1011" s="110"/>
      <c r="GK1011" s="110"/>
      <c r="GL1011" s="110"/>
      <c r="GM1011" s="110"/>
      <c r="GN1011" s="110"/>
      <c r="GO1011" s="110"/>
      <c r="GP1011" s="110"/>
      <c r="GQ1011" s="110"/>
      <c r="GR1011" s="110"/>
      <c r="GS1011" s="110"/>
      <c r="GT1011" s="110"/>
      <c r="GU1011" s="110"/>
      <c r="GV1011" s="110"/>
      <c r="GW1011" s="110"/>
      <c r="GX1011" s="110"/>
      <c r="GY1011" s="110"/>
      <c r="GZ1011" s="110"/>
      <c r="HA1011" s="110"/>
      <c r="HB1011" s="110"/>
      <c r="HC1011" s="110"/>
      <c r="HD1011" s="110"/>
      <c r="HE1011" s="110"/>
      <c r="HF1011" s="110"/>
      <c r="HG1011" s="110"/>
      <c r="HH1011" s="110"/>
      <c r="HI1011" s="110"/>
      <c r="HJ1011" s="110"/>
      <c r="HK1011" s="110"/>
      <c r="HL1011" s="110"/>
      <c r="HM1011" s="110"/>
      <c r="HN1011" s="110"/>
      <c r="HO1011" s="110"/>
      <c r="HP1011" s="110"/>
      <c r="HQ1011" s="110"/>
      <c r="HR1011" s="110"/>
      <c r="HS1011" s="110"/>
      <c r="HT1011" s="110"/>
      <c r="HU1011" s="110"/>
      <c r="HV1011" s="110"/>
      <c r="HW1011" s="110"/>
      <c r="HX1011" s="110"/>
      <c r="HY1011" s="110"/>
      <c r="HZ1011" s="110"/>
      <c r="IA1011" s="110"/>
      <c r="IB1011" s="110"/>
      <c r="IC1011" s="110"/>
      <c r="ID1011" s="110"/>
      <c r="IE1011" s="110"/>
      <c r="IF1011" s="110"/>
      <c r="IG1011" s="110"/>
      <c r="IH1011" s="110"/>
      <c r="II1011" s="110"/>
      <c r="IJ1011" s="110"/>
      <c r="IK1011" s="110"/>
      <c r="IL1011" s="110"/>
      <c r="IM1011" s="110"/>
      <c r="IN1011" s="110"/>
      <c r="IO1011" s="110"/>
      <c r="IP1011" s="110"/>
    </row>
    <row r="1012" spans="18:250" ht="16.5" hidden="1" customHeight="1">
      <c r="R1012" s="95"/>
      <c r="S1012" s="95"/>
      <c r="T1012" s="95"/>
      <c r="U1012" s="70"/>
      <c r="V1012" s="214"/>
      <c r="W1012" s="70"/>
      <c r="X1012" s="70"/>
      <c r="Y1012" s="70"/>
      <c r="Z1012" s="70"/>
      <c r="AA1012" s="70"/>
      <c r="AB1012" s="70"/>
      <c r="AC1012" s="70"/>
      <c r="AD1012" s="70"/>
      <c r="AE1012" s="70"/>
      <c r="AF1012" s="70"/>
      <c r="AG1012" s="70"/>
      <c r="AH1012" s="70"/>
      <c r="AI1012" s="70"/>
      <c r="AJ1012" s="70"/>
      <c r="AK1012" s="70"/>
      <c r="AL1012" s="70"/>
      <c r="AM1012" s="70"/>
      <c r="AN1012" s="70"/>
      <c r="AO1012" s="70"/>
      <c r="AP1012" s="70"/>
      <c r="AQ1012" s="70"/>
      <c r="AR1012" s="70"/>
      <c r="AS1012" s="70"/>
      <c r="AT1012" s="70"/>
      <c r="AU1012" s="70"/>
      <c r="AV1012" s="70"/>
      <c r="AW1012" s="70"/>
      <c r="AX1012" s="70"/>
      <c r="AY1012" s="70"/>
      <c r="AZ1012" s="70"/>
      <c r="BA1012" s="70"/>
      <c r="BB1012" s="70"/>
      <c r="BC1012" s="70"/>
      <c r="BD1012" s="70"/>
      <c r="BE1012" s="70"/>
      <c r="BF1012" s="70"/>
      <c r="BG1012" s="70"/>
      <c r="BH1012" s="70"/>
      <c r="BI1012" s="70"/>
      <c r="BJ1012" s="70"/>
      <c r="BK1012" s="70"/>
      <c r="BL1012" s="70"/>
      <c r="BM1012" s="70"/>
      <c r="BN1012" s="70"/>
      <c r="BO1012" s="70"/>
      <c r="BP1012" s="70"/>
      <c r="BQ1012" s="70"/>
      <c r="BR1012" s="70"/>
      <c r="BS1012" s="70"/>
      <c r="BT1012" s="70"/>
      <c r="BU1012" s="70"/>
      <c r="BV1012" s="70"/>
      <c r="BW1012" s="70"/>
      <c r="BX1012" s="70"/>
      <c r="BY1012" s="70"/>
      <c r="BZ1012" s="70"/>
      <c r="CA1012" s="70"/>
      <c r="CB1012" s="70"/>
      <c r="CC1012" s="70"/>
      <c r="CD1012" s="70"/>
      <c r="CE1012" s="70"/>
      <c r="CF1012" s="70"/>
      <c r="CG1012" s="70"/>
      <c r="CH1012" s="70"/>
      <c r="CI1012" s="70"/>
      <c r="CJ1012" s="70"/>
      <c r="CK1012" s="70"/>
      <c r="CL1012" s="70"/>
      <c r="CM1012" s="70"/>
      <c r="CN1012" s="70"/>
      <c r="CO1012" s="70"/>
      <c r="CP1012" s="70"/>
      <c r="CQ1012" s="70"/>
      <c r="CR1012" s="70"/>
      <c r="CS1012" s="70"/>
      <c r="CT1012" s="70"/>
      <c r="CU1012" s="70"/>
      <c r="CV1012" s="70"/>
      <c r="CW1012" s="70"/>
      <c r="CX1012" s="70"/>
      <c r="CY1012" s="70"/>
      <c r="CZ1012" s="70"/>
      <c r="DA1012" s="70"/>
      <c r="DB1012" s="70"/>
      <c r="DC1012" s="70"/>
      <c r="DD1012" s="70"/>
      <c r="DE1012" s="70"/>
      <c r="DF1012" s="70"/>
      <c r="DG1012" s="70"/>
      <c r="DH1012" s="70"/>
      <c r="DI1012" s="70"/>
      <c r="DJ1012" s="70"/>
      <c r="DK1012" s="70"/>
      <c r="DL1012" s="70"/>
      <c r="DM1012" s="70"/>
      <c r="DN1012" s="70"/>
      <c r="DO1012" s="70"/>
      <c r="DP1012" s="70"/>
      <c r="DQ1012" s="70"/>
      <c r="DR1012" s="70"/>
      <c r="DS1012" s="70"/>
      <c r="DT1012" s="70"/>
      <c r="DU1012" s="70"/>
      <c r="DV1012" s="70"/>
      <c r="DW1012" s="70"/>
      <c r="DX1012" s="70"/>
      <c r="DY1012" s="70"/>
      <c r="DZ1012" s="70"/>
      <c r="EA1012" s="70"/>
      <c r="EB1012" s="70"/>
      <c r="EC1012" s="70"/>
      <c r="ED1012" s="70"/>
      <c r="EE1012" s="95" t="s">
        <v>450</v>
      </c>
      <c r="EF1012" s="110"/>
      <c r="EG1012" s="110"/>
      <c r="EH1012" s="110"/>
      <c r="EI1012" s="216"/>
      <c r="EJ1012" s="110"/>
      <c r="EK1012" s="110"/>
      <c r="EL1012" s="110"/>
      <c r="EM1012" s="110"/>
      <c r="EN1012" s="110"/>
      <c r="EO1012" s="110"/>
      <c r="EP1012" s="110"/>
      <c r="EQ1012" s="110"/>
      <c r="ER1012" s="110"/>
      <c r="ES1012" s="110"/>
      <c r="ET1012" s="110"/>
      <c r="EU1012" s="110"/>
      <c r="EV1012" s="110"/>
      <c r="EW1012" s="110"/>
      <c r="EX1012" s="110"/>
      <c r="EY1012" s="110"/>
      <c r="EZ1012" s="110"/>
      <c r="FA1012" s="110"/>
      <c r="FB1012" s="110"/>
      <c r="FC1012" s="110"/>
      <c r="FD1012" s="110"/>
      <c r="FE1012" s="110"/>
      <c r="FF1012" s="110"/>
      <c r="FG1012" s="110"/>
      <c r="FH1012" s="110"/>
      <c r="FI1012" s="110"/>
      <c r="FJ1012" s="110"/>
      <c r="FK1012" s="110"/>
      <c r="FL1012" s="110"/>
      <c r="FM1012" s="110"/>
      <c r="FN1012" s="110"/>
      <c r="FO1012" s="110"/>
      <c r="FP1012" s="110"/>
      <c r="FQ1012" s="110"/>
      <c r="FR1012" s="110"/>
      <c r="FS1012" s="110"/>
      <c r="FT1012" s="110"/>
      <c r="FU1012" s="110"/>
      <c r="FV1012" s="110"/>
      <c r="FW1012" s="110"/>
      <c r="FX1012" s="110"/>
      <c r="FY1012" s="110"/>
      <c r="FZ1012" s="110"/>
      <c r="GA1012" s="110"/>
      <c r="GB1012" s="110"/>
      <c r="GC1012" s="110"/>
      <c r="GD1012" s="110"/>
      <c r="GE1012" s="110"/>
      <c r="GF1012" s="110"/>
      <c r="GG1012" s="110"/>
      <c r="GH1012" s="110"/>
      <c r="GI1012" s="110"/>
      <c r="GJ1012" s="110"/>
      <c r="GK1012" s="110"/>
      <c r="GL1012" s="110"/>
      <c r="GM1012" s="110"/>
      <c r="GN1012" s="110"/>
      <c r="GO1012" s="110"/>
      <c r="GP1012" s="110"/>
      <c r="GQ1012" s="110"/>
      <c r="GR1012" s="110"/>
      <c r="GS1012" s="110"/>
      <c r="GT1012" s="110"/>
      <c r="GU1012" s="110"/>
      <c r="GV1012" s="110"/>
      <c r="GW1012" s="110"/>
      <c r="GX1012" s="110"/>
      <c r="GY1012" s="110"/>
      <c r="GZ1012" s="110"/>
      <c r="HA1012" s="110"/>
      <c r="HB1012" s="110"/>
      <c r="HC1012" s="110"/>
      <c r="HD1012" s="110"/>
      <c r="HE1012" s="110"/>
      <c r="HF1012" s="110"/>
      <c r="HG1012" s="110"/>
      <c r="HH1012" s="110"/>
      <c r="HI1012" s="110"/>
      <c r="HJ1012" s="110"/>
      <c r="HK1012" s="110"/>
      <c r="HL1012" s="110"/>
      <c r="HM1012" s="110"/>
      <c r="HN1012" s="110"/>
      <c r="HO1012" s="110"/>
      <c r="HP1012" s="110"/>
      <c r="HQ1012" s="110"/>
      <c r="HR1012" s="110"/>
      <c r="HS1012" s="110"/>
      <c r="HT1012" s="110"/>
      <c r="HU1012" s="110"/>
      <c r="HV1012" s="110"/>
      <c r="HW1012" s="110"/>
      <c r="HX1012" s="110"/>
      <c r="HY1012" s="110"/>
      <c r="HZ1012" s="110"/>
      <c r="IA1012" s="110"/>
      <c r="IB1012" s="110"/>
      <c r="IC1012" s="110"/>
      <c r="ID1012" s="110"/>
      <c r="IE1012" s="110"/>
      <c r="IF1012" s="110"/>
      <c r="IG1012" s="110"/>
      <c r="IH1012" s="110"/>
      <c r="II1012" s="110"/>
      <c r="IJ1012" s="110"/>
      <c r="IK1012" s="110"/>
      <c r="IL1012" s="110"/>
      <c r="IM1012" s="110"/>
      <c r="IN1012" s="110"/>
      <c r="IO1012" s="110"/>
      <c r="IP1012" s="110"/>
    </row>
    <row r="1013" spans="18:250" ht="16.5" hidden="1" customHeight="1">
      <c r="R1013" s="95"/>
      <c r="S1013" s="95"/>
      <c r="T1013" s="95"/>
      <c r="U1013" s="70"/>
      <c r="V1013" s="214"/>
      <c r="W1013" s="70"/>
      <c r="X1013" s="70"/>
      <c r="Y1013" s="70"/>
      <c r="Z1013" s="70"/>
      <c r="AA1013" s="70"/>
      <c r="AB1013" s="70"/>
      <c r="AC1013" s="70"/>
      <c r="AD1013" s="70"/>
      <c r="AE1013" s="70"/>
      <c r="AF1013" s="70"/>
      <c r="AG1013" s="70"/>
      <c r="AH1013" s="70"/>
      <c r="AI1013" s="70"/>
      <c r="AJ1013" s="70"/>
      <c r="AK1013" s="70"/>
      <c r="AL1013" s="70"/>
      <c r="AM1013" s="70"/>
      <c r="AN1013" s="70"/>
      <c r="AO1013" s="70"/>
      <c r="AP1013" s="70"/>
      <c r="AQ1013" s="70"/>
      <c r="AR1013" s="70"/>
      <c r="AS1013" s="70"/>
      <c r="AT1013" s="70"/>
      <c r="AU1013" s="70"/>
      <c r="AV1013" s="70"/>
      <c r="AW1013" s="70"/>
      <c r="AX1013" s="70"/>
      <c r="AY1013" s="70"/>
      <c r="AZ1013" s="70"/>
      <c r="BA1013" s="70"/>
      <c r="BB1013" s="70"/>
      <c r="BC1013" s="70"/>
      <c r="BD1013" s="70"/>
      <c r="BE1013" s="70"/>
      <c r="BF1013" s="70"/>
      <c r="BG1013" s="70"/>
      <c r="BH1013" s="70"/>
      <c r="BI1013" s="70"/>
      <c r="BJ1013" s="70"/>
      <c r="BK1013" s="70"/>
      <c r="BL1013" s="70"/>
      <c r="BM1013" s="70"/>
      <c r="BN1013" s="70"/>
      <c r="BO1013" s="70"/>
      <c r="BP1013" s="70"/>
      <c r="BQ1013" s="70"/>
      <c r="BR1013" s="70"/>
      <c r="BS1013" s="70"/>
      <c r="BT1013" s="70"/>
      <c r="BU1013" s="70"/>
      <c r="BV1013" s="70"/>
      <c r="BW1013" s="70"/>
      <c r="BX1013" s="70"/>
      <c r="BY1013" s="70"/>
      <c r="BZ1013" s="70"/>
      <c r="CA1013" s="70"/>
      <c r="CB1013" s="70"/>
      <c r="CC1013" s="70"/>
      <c r="CD1013" s="70"/>
      <c r="CE1013" s="70"/>
      <c r="CF1013" s="70"/>
      <c r="CG1013" s="70"/>
      <c r="CH1013" s="70"/>
      <c r="CI1013" s="70"/>
      <c r="CJ1013" s="70"/>
      <c r="CK1013" s="70"/>
      <c r="CL1013" s="70"/>
      <c r="CM1013" s="70"/>
      <c r="CN1013" s="70"/>
      <c r="CO1013" s="70"/>
      <c r="CP1013" s="70"/>
      <c r="CQ1013" s="70"/>
      <c r="CR1013" s="70"/>
      <c r="CS1013" s="70"/>
      <c r="CT1013" s="70"/>
      <c r="CU1013" s="70"/>
      <c r="CV1013" s="70"/>
      <c r="CW1013" s="70"/>
      <c r="CX1013" s="70"/>
      <c r="CY1013" s="70"/>
      <c r="CZ1013" s="70"/>
      <c r="DA1013" s="70"/>
      <c r="DB1013" s="70"/>
      <c r="DC1013" s="70"/>
      <c r="DD1013" s="70"/>
      <c r="DE1013" s="70"/>
      <c r="DF1013" s="70"/>
      <c r="DG1013" s="70"/>
      <c r="DH1013" s="70"/>
      <c r="DI1013" s="70"/>
      <c r="DJ1013" s="70"/>
      <c r="DK1013" s="70"/>
      <c r="DL1013" s="70"/>
      <c r="DM1013" s="70"/>
      <c r="DN1013" s="70"/>
      <c r="DO1013" s="70"/>
      <c r="DP1013" s="70"/>
      <c r="DQ1013" s="70"/>
      <c r="DR1013" s="70"/>
      <c r="DS1013" s="70"/>
      <c r="DT1013" s="70"/>
      <c r="DU1013" s="70"/>
      <c r="DV1013" s="70"/>
      <c r="DW1013" s="70"/>
      <c r="DX1013" s="70"/>
      <c r="DY1013" s="70"/>
      <c r="DZ1013" s="70"/>
      <c r="EA1013" s="70"/>
      <c r="EB1013" s="70"/>
      <c r="EC1013" s="70"/>
      <c r="ED1013" s="70"/>
      <c r="EE1013" s="95" t="s">
        <v>450</v>
      </c>
      <c r="EF1013" s="110"/>
      <c r="EG1013" s="110"/>
      <c r="EH1013" s="110"/>
      <c r="EI1013" s="216"/>
      <c r="EJ1013" s="110"/>
      <c r="EK1013" s="110"/>
      <c r="EL1013" s="110"/>
      <c r="EM1013" s="110"/>
      <c r="EN1013" s="110"/>
      <c r="EO1013" s="110"/>
      <c r="EP1013" s="110"/>
      <c r="EQ1013" s="110"/>
      <c r="ER1013" s="110"/>
      <c r="ES1013" s="110"/>
      <c r="ET1013" s="110"/>
      <c r="EU1013" s="110"/>
      <c r="EV1013" s="110"/>
      <c r="EW1013" s="110"/>
      <c r="EX1013" s="110"/>
      <c r="EY1013" s="110"/>
      <c r="EZ1013" s="110"/>
      <c r="FA1013" s="110"/>
      <c r="FB1013" s="110"/>
      <c r="FC1013" s="110"/>
      <c r="FD1013" s="110"/>
      <c r="FE1013" s="110"/>
      <c r="FF1013" s="110"/>
      <c r="FG1013" s="110"/>
      <c r="FH1013" s="110"/>
      <c r="FI1013" s="110"/>
      <c r="FJ1013" s="110"/>
      <c r="FK1013" s="110"/>
      <c r="FL1013" s="110"/>
      <c r="FM1013" s="110"/>
      <c r="FN1013" s="110"/>
      <c r="FO1013" s="110"/>
      <c r="FP1013" s="110"/>
      <c r="FQ1013" s="110"/>
      <c r="FR1013" s="110"/>
      <c r="FS1013" s="110"/>
      <c r="FT1013" s="110"/>
      <c r="FU1013" s="110"/>
      <c r="FV1013" s="110"/>
      <c r="FW1013" s="110"/>
      <c r="FX1013" s="110"/>
      <c r="FY1013" s="110"/>
      <c r="FZ1013" s="110"/>
      <c r="GA1013" s="110"/>
      <c r="GB1013" s="110"/>
      <c r="GC1013" s="110"/>
      <c r="GD1013" s="110"/>
      <c r="GE1013" s="110"/>
      <c r="GF1013" s="110"/>
      <c r="GG1013" s="110"/>
      <c r="GH1013" s="110"/>
      <c r="GI1013" s="110"/>
      <c r="GJ1013" s="110"/>
      <c r="GK1013" s="110"/>
      <c r="GL1013" s="110"/>
      <c r="GM1013" s="110"/>
      <c r="GN1013" s="110"/>
      <c r="GO1013" s="110"/>
      <c r="GP1013" s="110"/>
      <c r="GQ1013" s="110"/>
      <c r="GR1013" s="110"/>
      <c r="GS1013" s="110"/>
      <c r="GT1013" s="110"/>
      <c r="GU1013" s="110"/>
      <c r="GV1013" s="110"/>
      <c r="GW1013" s="110"/>
      <c r="GX1013" s="110"/>
      <c r="GY1013" s="110"/>
      <c r="GZ1013" s="110"/>
      <c r="HA1013" s="110"/>
      <c r="HB1013" s="110"/>
      <c r="HC1013" s="110"/>
      <c r="HD1013" s="110"/>
      <c r="HE1013" s="110"/>
      <c r="HF1013" s="110"/>
      <c r="HG1013" s="110"/>
      <c r="HH1013" s="110"/>
      <c r="HI1013" s="110"/>
      <c r="HJ1013" s="110"/>
      <c r="HK1013" s="110"/>
      <c r="HL1013" s="110"/>
      <c r="HM1013" s="110"/>
      <c r="HN1013" s="110"/>
      <c r="HO1013" s="110"/>
      <c r="HP1013" s="110"/>
      <c r="HQ1013" s="110"/>
      <c r="HR1013" s="110"/>
      <c r="HS1013" s="110"/>
      <c r="HT1013" s="110"/>
      <c r="HU1013" s="110"/>
      <c r="HV1013" s="110"/>
      <c r="HW1013" s="110"/>
      <c r="HX1013" s="110"/>
      <c r="HY1013" s="110"/>
      <c r="HZ1013" s="110"/>
      <c r="IA1013" s="110"/>
      <c r="IB1013" s="110"/>
      <c r="IC1013" s="110"/>
      <c r="ID1013" s="110"/>
      <c r="IE1013" s="110"/>
      <c r="IF1013" s="110"/>
      <c r="IG1013" s="110"/>
      <c r="IH1013" s="110"/>
      <c r="II1013" s="110"/>
      <c r="IJ1013" s="110"/>
      <c r="IK1013" s="110"/>
      <c r="IL1013" s="110"/>
      <c r="IM1013" s="110"/>
      <c r="IN1013" s="110"/>
      <c r="IO1013" s="110"/>
      <c r="IP1013" s="110"/>
    </row>
    <row r="1014" spans="18:250" ht="16.5" hidden="1" customHeight="1">
      <c r="R1014" s="95"/>
      <c r="S1014" s="95"/>
      <c r="T1014" s="95"/>
      <c r="U1014" s="70"/>
      <c r="V1014" s="214"/>
      <c r="W1014" s="70"/>
      <c r="X1014" s="70"/>
      <c r="Y1014" s="70"/>
      <c r="Z1014" s="70"/>
      <c r="AA1014" s="70"/>
      <c r="AB1014" s="70"/>
      <c r="AC1014" s="70"/>
      <c r="AD1014" s="70"/>
      <c r="AE1014" s="70"/>
      <c r="AF1014" s="70"/>
      <c r="AG1014" s="70"/>
      <c r="AH1014" s="70"/>
      <c r="AI1014" s="70"/>
      <c r="AJ1014" s="70"/>
      <c r="AK1014" s="70"/>
      <c r="AL1014" s="70"/>
      <c r="AM1014" s="70"/>
      <c r="AN1014" s="70"/>
      <c r="AO1014" s="70"/>
      <c r="AP1014" s="70"/>
      <c r="AQ1014" s="70"/>
      <c r="AR1014" s="70"/>
      <c r="AS1014" s="70"/>
      <c r="AT1014" s="70"/>
      <c r="AU1014" s="70"/>
      <c r="AV1014" s="70"/>
      <c r="AW1014" s="70"/>
      <c r="AX1014" s="70"/>
      <c r="AY1014" s="70"/>
      <c r="AZ1014" s="70"/>
      <c r="BA1014" s="70"/>
      <c r="BB1014" s="70"/>
      <c r="BC1014" s="70"/>
      <c r="BD1014" s="70"/>
      <c r="BE1014" s="70"/>
      <c r="BF1014" s="70"/>
      <c r="BG1014" s="70"/>
      <c r="BH1014" s="70"/>
      <c r="BI1014" s="70"/>
      <c r="BJ1014" s="70"/>
      <c r="BK1014" s="70"/>
      <c r="BL1014" s="70"/>
      <c r="BM1014" s="70"/>
      <c r="BN1014" s="70"/>
      <c r="BO1014" s="70"/>
      <c r="BP1014" s="70"/>
      <c r="BQ1014" s="70"/>
      <c r="BR1014" s="70"/>
      <c r="BS1014" s="70"/>
      <c r="BT1014" s="70"/>
      <c r="BU1014" s="70"/>
      <c r="BV1014" s="70"/>
      <c r="BW1014" s="70"/>
      <c r="BX1014" s="70"/>
      <c r="BY1014" s="70"/>
      <c r="BZ1014" s="70"/>
      <c r="CA1014" s="70"/>
      <c r="CB1014" s="70"/>
      <c r="CC1014" s="70"/>
      <c r="CD1014" s="70"/>
      <c r="CE1014" s="70"/>
      <c r="CF1014" s="70"/>
      <c r="CG1014" s="70"/>
      <c r="CH1014" s="70"/>
      <c r="CI1014" s="70"/>
      <c r="CJ1014" s="70"/>
      <c r="CK1014" s="70"/>
      <c r="CL1014" s="70"/>
      <c r="CM1014" s="70"/>
      <c r="CN1014" s="70"/>
      <c r="CO1014" s="70"/>
      <c r="CP1014" s="70"/>
      <c r="CQ1014" s="70"/>
      <c r="CR1014" s="70"/>
      <c r="CS1014" s="70"/>
      <c r="CT1014" s="70"/>
      <c r="CU1014" s="70"/>
      <c r="CV1014" s="70"/>
      <c r="CW1014" s="70"/>
      <c r="CX1014" s="70"/>
      <c r="CY1014" s="70"/>
      <c r="CZ1014" s="70"/>
      <c r="DA1014" s="70"/>
      <c r="DB1014" s="70"/>
      <c r="DC1014" s="70"/>
      <c r="DD1014" s="70"/>
      <c r="DE1014" s="70"/>
      <c r="DF1014" s="70"/>
      <c r="DG1014" s="70"/>
      <c r="DH1014" s="70"/>
      <c r="DI1014" s="70"/>
      <c r="DJ1014" s="70"/>
      <c r="DK1014" s="70"/>
      <c r="DL1014" s="70"/>
      <c r="DM1014" s="70"/>
      <c r="DN1014" s="70"/>
      <c r="DO1014" s="70"/>
      <c r="DP1014" s="70"/>
      <c r="DQ1014" s="70"/>
      <c r="DR1014" s="70"/>
      <c r="DS1014" s="70"/>
      <c r="DT1014" s="70"/>
      <c r="DU1014" s="70"/>
      <c r="DV1014" s="70"/>
      <c r="DW1014" s="70"/>
      <c r="DX1014" s="70"/>
      <c r="DY1014" s="70"/>
      <c r="DZ1014" s="70"/>
      <c r="EA1014" s="70"/>
      <c r="EB1014" s="70"/>
      <c r="EC1014" s="70"/>
      <c r="ED1014" s="70"/>
      <c r="EE1014" s="95" t="s">
        <v>450</v>
      </c>
      <c r="EF1014" s="110"/>
      <c r="EG1014" s="110"/>
      <c r="EH1014" s="110"/>
      <c r="EI1014" s="216"/>
      <c r="EJ1014" s="110"/>
      <c r="EK1014" s="110"/>
      <c r="EL1014" s="110"/>
      <c r="EM1014" s="110"/>
      <c r="EN1014" s="110"/>
      <c r="EO1014" s="110"/>
      <c r="EP1014" s="110"/>
      <c r="EQ1014" s="110"/>
      <c r="ER1014" s="110"/>
      <c r="ES1014" s="110"/>
      <c r="ET1014" s="110"/>
      <c r="EU1014" s="110"/>
      <c r="EV1014" s="110"/>
      <c r="EW1014" s="110"/>
      <c r="EX1014" s="110"/>
      <c r="EY1014" s="110"/>
      <c r="EZ1014" s="110"/>
      <c r="FA1014" s="110"/>
      <c r="FB1014" s="110"/>
      <c r="FC1014" s="110"/>
      <c r="FD1014" s="110"/>
      <c r="FE1014" s="110"/>
      <c r="FF1014" s="110"/>
      <c r="FG1014" s="110"/>
      <c r="FH1014" s="110"/>
      <c r="FI1014" s="110"/>
      <c r="FJ1014" s="110"/>
      <c r="FK1014" s="110"/>
      <c r="FL1014" s="110"/>
      <c r="FM1014" s="110"/>
      <c r="FN1014" s="110"/>
      <c r="FO1014" s="110"/>
      <c r="FP1014" s="110"/>
      <c r="FQ1014" s="110"/>
      <c r="FR1014" s="110"/>
      <c r="FS1014" s="110"/>
      <c r="FT1014" s="110"/>
      <c r="FU1014" s="110"/>
      <c r="FV1014" s="110"/>
      <c r="FW1014" s="110"/>
      <c r="FX1014" s="110"/>
      <c r="FY1014" s="110"/>
      <c r="FZ1014" s="110"/>
      <c r="GA1014" s="110"/>
      <c r="GB1014" s="110"/>
      <c r="GC1014" s="110"/>
      <c r="GD1014" s="110"/>
      <c r="GE1014" s="110"/>
      <c r="GF1014" s="110"/>
      <c r="GG1014" s="110"/>
      <c r="GH1014" s="110"/>
      <c r="GI1014" s="110"/>
      <c r="GJ1014" s="110"/>
      <c r="GK1014" s="110"/>
      <c r="GL1014" s="110"/>
      <c r="GM1014" s="110"/>
      <c r="GN1014" s="110"/>
      <c r="GO1014" s="110"/>
      <c r="GP1014" s="110"/>
      <c r="GQ1014" s="110"/>
      <c r="GR1014" s="110"/>
      <c r="GS1014" s="110"/>
      <c r="GT1014" s="110"/>
      <c r="GU1014" s="110"/>
      <c r="GV1014" s="110"/>
      <c r="GW1014" s="110"/>
      <c r="GX1014" s="110"/>
      <c r="GY1014" s="110"/>
      <c r="GZ1014" s="110"/>
      <c r="HA1014" s="110"/>
      <c r="HB1014" s="110"/>
      <c r="HC1014" s="110"/>
      <c r="HD1014" s="110"/>
      <c r="HE1014" s="110"/>
      <c r="HF1014" s="110"/>
      <c r="HG1014" s="110"/>
      <c r="HH1014" s="110"/>
      <c r="HI1014" s="110"/>
      <c r="HJ1014" s="110"/>
      <c r="HK1014" s="110"/>
      <c r="HL1014" s="110"/>
      <c r="HM1014" s="110"/>
      <c r="HN1014" s="110"/>
      <c r="HO1014" s="110"/>
      <c r="HP1014" s="110"/>
      <c r="HQ1014" s="110"/>
      <c r="HR1014" s="110"/>
      <c r="HS1014" s="110"/>
      <c r="HT1014" s="110"/>
      <c r="HU1014" s="110"/>
      <c r="HV1014" s="110"/>
      <c r="HW1014" s="110"/>
      <c r="HX1014" s="110"/>
      <c r="HY1014" s="110"/>
      <c r="HZ1014" s="110"/>
      <c r="IA1014" s="110"/>
      <c r="IB1014" s="110"/>
      <c r="IC1014" s="110"/>
      <c r="ID1014" s="110"/>
      <c r="IE1014" s="110"/>
      <c r="IF1014" s="110"/>
      <c r="IG1014" s="110"/>
      <c r="IH1014" s="110"/>
      <c r="II1014" s="110"/>
      <c r="IJ1014" s="110"/>
      <c r="IK1014" s="110"/>
      <c r="IL1014" s="110"/>
      <c r="IM1014" s="110"/>
      <c r="IN1014" s="110"/>
      <c r="IO1014" s="110"/>
      <c r="IP1014" s="110"/>
    </row>
    <row r="1015" spans="18:250" ht="16.5" hidden="1" customHeight="1">
      <c r="R1015" s="95"/>
      <c r="S1015" s="95"/>
      <c r="T1015" s="95"/>
      <c r="U1015" s="70"/>
      <c r="V1015" s="214"/>
      <c r="W1015" s="70"/>
      <c r="X1015" s="70"/>
      <c r="Y1015" s="70"/>
      <c r="Z1015" s="70"/>
      <c r="AA1015" s="70"/>
      <c r="AB1015" s="70"/>
      <c r="AC1015" s="70"/>
      <c r="AD1015" s="70"/>
      <c r="AE1015" s="70"/>
      <c r="AF1015" s="70"/>
      <c r="AG1015" s="70"/>
      <c r="AH1015" s="70"/>
      <c r="AI1015" s="70"/>
      <c r="AJ1015" s="70"/>
      <c r="AK1015" s="70"/>
      <c r="AL1015" s="70"/>
      <c r="AM1015" s="70"/>
      <c r="AN1015" s="70"/>
      <c r="AO1015" s="70"/>
      <c r="AP1015" s="70"/>
      <c r="AQ1015" s="70"/>
      <c r="AR1015" s="70"/>
      <c r="AS1015" s="70"/>
      <c r="AT1015" s="70"/>
      <c r="AU1015" s="70"/>
      <c r="AV1015" s="70"/>
      <c r="AW1015" s="70"/>
      <c r="AX1015" s="70"/>
      <c r="AY1015" s="70"/>
      <c r="AZ1015" s="70"/>
      <c r="BA1015" s="70"/>
      <c r="BB1015" s="70"/>
      <c r="BC1015" s="70"/>
      <c r="BD1015" s="70"/>
      <c r="BE1015" s="70"/>
      <c r="BF1015" s="70"/>
      <c r="BG1015" s="70"/>
      <c r="BH1015" s="70"/>
      <c r="BI1015" s="70"/>
      <c r="BJ1015" s="70"/>
      <c r="BK1015" s="70"/>
      <c r="BL1015" s="70"/>
      <c r="BM1015" s="70"/>
      <c r="BN1015" s="70"/>
      <c r="BO1015" s="70"/>
      <c r="BP1015" s="70"/>
      <c r="BQ1015" s="70"/>
      <c r="BR1015" s="70"/>
      <c r="BS1015" s="70"/>
      <c r="BT1015" s="70"/>
      <c r="BU1015" s="70"/>
      <c r="BV1015" s="70"/>
      <c r="BW1015" s="70"/>
      <c r="BX1015" s="70"/>
      <c r="BY1015" s="70"/>
      <c r="BZ1015" s="70"/>
      <c r="CA1015" s="70"/>
      <c r="CB1015" s="70"/>
      <c r="CC1015" s="70"/>
      <c r="CD1015" s="70"/>
      <c r="CE1015" s="70"/>
      <c r="CF1015" s="70"/>
      <c r="CG1015" s="70"/>
      <c r="CH1015" s="70"/>
      <c r="CI1015" s="70"/>
      <c r="CJ1015" s="70"/>
      <c r="CK1015" s="70"/>
      <c r="CL1015" s="70"/>
      <c r="CM1015" s="70"/>
      <c r="CN1015" s="70"/>
      <c r="CO1015" s="70"/>
      <c r="CP1015" s="70"/>
      <c r="CQ1015" s="70"/>
      <c r="CR1015" s="70"/>
      <c r="CS1015" s="70"/>
      <c r="CT1015" s="70"/>
      <c r="CU1015" s="70"/>
      <c r="CV1015" s="70"/>
      <c r="CW1015" s="70"/>
      <c r="CX1015" s="70"/>
      <c r="CY1015" s="70"/>
      <c r="CZ1015" s="70"/>
      <c r="DA1015" s="70"/>
      <c r="DB1015" s="70"/>
      <c r="DC1015" s="70"/>
      <c r="DD1015" s="70"/>
      <c r="DE1015" s="70"/>
      <c r="DF1015" s="70"/>
      <c r="DG1015" s="70"/>
      <c r="DH1015" s="70"/>
      <c r="DI1015" s="70"/>
      <c r="DJ1015" s="70"/>
      <c r="DK1015" s="70"/>
      <c r="DL1015" s="70"/>
      <c r="DM1015" s="70"/>
      <c r="DN1015" s="70"/>
      <c r="DO1015" s="70"/>
      <c r="DP1015" s="70"/>
      <c r="DQ1015" s="70"/>
      <c r="DR1015" s="70"/>
      <c r="DS1015" s="70"/>
      <c r="DT1015" s="70"/>
      <c r="DU1015" s="70"/>
      <c r="DV1015" s="70"/>
      <c r="DW1015" s="70"/>
      <c r="DX1015" s="70"/>
      <c r="DY1015" s="70"/>
      <c r="DZ1015" s="70"/>
      <c r="EA1015" s="70"/>
      <c r="EB1015" s="70"/>
      <c r="EC1015" s="70"/>
      <c r="ED1015" s="70"/>
      <c r="EE1015" s="95" t="s">
        <v>450</v>
      </c>
      <c r="EF1015" s="110"/>
      <c r="EG1015" s="110"/>
      <c r="EH1015" s="110"/>
      <c r="EI1015" s="216"/>
      <c r="EJ1015" s="110"/>
      <c r="EK1015" s="110"/>
      <c r="EL1015" s="110"/>
      <c r="EM1015" s="110"/>
      <c r="EN1015" s="110"/>
      <c r="EO1015" s="110"/>
      <c r="EP1015" s="110"/>
      <c r="EQ1015" s="110"/>
      <c r="ER1015" s="110"/>
      <c r="ES1015" s="110"/>
      <c r="ET1015" s="110"/>
      <c r="EU1015" s="110"/>
      <c r="EV1015" s="110"/>
      <c r="EW1015" s="110"/>
      <c r="EX1015" s="110"/>
      <c r="EY1015" s="110"/>
      <c r="EZ1015" s="110"/>
      <c r="FA1015" s="110"/>
      <c r="FB1015" s="110"/>
      <c r="FC1015" s="110"/>
      <c r="FD1015" s="110"/>
      <c r="FE1015" s="110"/>
      <c r="FF1015" s="110"/>
      <c r="FG1015" s="110"/>
      <c r="FH1015" s="110"/>
      <c r="FI1015" s="110"/>
      <c r="FJ1015" s="110"/>
      <c r="FK1015" s="110"/>
      <c r="FL1015" s="110"/>
      <c r="FM1015" s="110"/>
      <c r="FN1015" s="110"/>
      <c r="FO1015" s="110"/>
      <c r="FP1015" s="110"/>
      <c r="FQ1015" s="110"/>
      <c r="FR1015" s="110"/>
      <c r="FS1015" s="110"/>
      <c r="FT1015" s="110"/>
      <c r="FU1015" s="110"/>
      <c r="FV1015" s="110"/>
      <c r="FW1015" s="110"/>
      <c r="FX1015" s="110"/>
      <c r="FY1015" s="110"/>
      <c r="FZ1015" s="110"/>
      <c r="GA1015" s="110"/>
      <c r="GB1015" s="110"/>
      <c r="GC1015" s="110"/>
      <c r="GD1015" s="110"/>
      <c r="GE1015" s="110"/>
      <c r="GF1015" s="110"/>
      <c r="GG1015" s="110"/>
      <c r="GH1015" s="110"/>
      <c r="GI1015" s="110"/>
      <c r="GJ1015" s="110"/>
      <c r="GK1015" s="110"/>
      <c r="GL1015" s="110"/>
      <c r="GM1015" s="110"/>
      <c r="GN1015" s="110"/>
      <c r="GO1015" s="110"/>
      <c r="GP1015" s="110"/>
      <c r="GQ1015" s="110"/>
      <c r="GR1015" s="110"/>
      <c r="GS1015" s="110"/>
      <c r="GT1015" s="110"/>
      <c r="GU1015" s="110"/>
      <c r="GV1015" s="110"/>
      <c r="GW1015" s="110"/>
      <c r="GX1015" s="110"/>
      <c r="GY1015" s="110"/>
      <c r="GZ1015" s="110"/>
      <c r="HA1015" s="110"/>
      <c r="HB1015" s="110"/>
      <c r="HC1015" s="110"/>
      <c r="HD1015" s="110"/>
      <c r="HE1015" s="110"/>
      <c r="HF1015" s="110"/>
      <c r="HG1015" s="110"/>
      <c r="HH1015" s="110"/>
      <c r="HI1015" s="110"/>
      <c r="HJ1015" s="110"/>
      <c r="HK1015" s="110"/>
      <c r="HL1015" s="110"/>
      <c r="HM1015" s="110"/>
      <c r="HN1015" s="110"/>
      <c r="HO1015" s="110"/>
      <c r="HP1015" s="110"/>
      <c r="HQ1015" s="110"/>
      <c r="HR1015" s="110"/>
      <c r="HS1015" s="110"/>
      <c r="HT1015" s="110"/>
      <c r="HU1015" s="110"/>
      <c r="HV1015" s="110"/>
      <c r="HW1015" s="110"/>
      <c r="HX1015" s="110"/>
      <c r="HY1015" s="110"/>
      <c r="HZ1015" s="110"/>
      <c r="IA1015" s="110"/>
      <c r="IB1015" s="110"/>
      <c r="IC1015" s="110"/>
      <c r="ID1015" s="110"/>
      <c r="IE1015" s="110"/>
      <c r="IF1015" s="110"/>
      <c r="IG1015" s="110"/>
      <c r="IH1015" s="110"/>
      <c r="II1015" s="110"/>
      <c r="IJ1015" s="110"/>
      <c r="IK1015" s="110"/>
      <c r="IL1015" s="110"/>
      <c r="IM1015" s="110"/>
      <c r="IN1015" s="110"/>
      <c r="IO1015" s="110"/>
      <c r="IP1015" s="110"/>
    </row>
    <row r="1016" spans="18:250" ht="16.5" hidden="1" customHeight="1">
      <c r="R1016" s="95"/>
      <c r="S1016" s="95"/>
      <c r="T1016" s="95"/>
      <c r="U1016" s="70"/>
      <c r="V1016" s="214"/>
      <c r="W1016" s="70"/>
      <c r="X1016" s="70"/>
      <c r="Y1016" s="70"/>
      <c r="Z1016" s="70"/>
      <c r="AA1016" s="70"/>
      <c r="AB1016" s="70"/>
      <c r="AC1016" s="70"/>
      <c r="AD1016" s="70"/>
      <c r="AE1016" s="70"/>
      <c r="AF1016" s="70"/>
      <c r="AG1016" s="70"/>
      <c r="AH1016" s="70"/>
      <c r="AI1016" s="70"/>
      <c r="AJ1016" s="70"/>
      <c r="AK1016" s="70"/>
      <c r="AL1016" s="70"/>
      <c r="AM1016" s="70"/>
      <c r="AN1016" s="70"/>
      <c r="AO1016" s="70"/>
      <c r="AP1016" s="70"/>
      <c r="AQ1016" s="70"/>
      <c r="AR1016" s="70"/>
      <c r="AS1016" s="70"/>
      <c r="AT1016" s="70"/>
      <c r="AU1016" s="70"/>
      <c r="AV1016" s="70"/>
      <c r="AW1016" s="70"/>
      <c r="AX1016" s="70"/>
      <c r="AY1016" s="70"/>
      <c r="AZ1016" s="70"/>
      <c r="BA1016" s="70"/>
      <c r="BB1016" s="70"/>
      <c r="BC1016" s="70"/>
      <c r="BD1016" s="70"/>
      <c r="BE1016" s="70"/>
      <c r="BF1016" s="70"/>
      <c r="BG1016" s="70"/>
      <c r="BH1016" s="70"/>
      <c r="BI1016" s="70"/>
      <c r="BJ1016" s="70"/>
      <c r="BK1016" s="70"/>
      <c r="BL1016" s="70"/>
      <c r="BM1016" s="70"/>
      <c r="BN1016" s="70"/>
      <c r="BO1016" s="70"/>
      <c r="BP1016" s="70"/>
      <c r="BQ1016" s="70"/>
      <c r="BR1016" s="70"/>
      <c r="BS1016" s="70"/>
      <c r="BT1016" s="70"/>
      <c r="BU1016" s="70"/>
      <c r="BV1016" s="70"/>
      <c r="BW1016" s="70"/>
      <c r="BX1016" s="70"/>
      <c r="BY1016" s="70"/>
      <c r="BZ1016" s="70"/>
      <c r="CA1016" s="70"/>
      <c r="CB1016" s="70"/>
      <c r="CC1016" s="70"/>
      <c r="CD1016" s="70"/>
      <c r="CE1016" s="70"/>
      <c r="CF1016" s="70"/>
      <c r="CG1016" s="70"/>
      <c r="CH1016" s="70"/>
      <c r="CI1016" s="70"/>
      <c r="CJ1016" s="70"/>
      <c r="CK1016" s="70"/>
      <c r="CL1016" s="70"/>
      <c r="CM1016" s="70"/>
      <c r="CN1016" s="70"/>
      <c r="CO1016" s="70"/>
      <c r="CP1016" s="70"/>
      <c r="CQ1016" s="70"/>
      <c r="CR1016" s="70"/>
      <c r="CS1016" s="70"/>
      <c r="CT1016" s="70"/>
      <c r="CU1016" s="70"/>
      <c r="CV1016" s="70"/>
      <c r="CW1016" s="70"/>
      <c r="CX1016" s="70"/>
      <c r="CY1016" s="70"/>
      <c r="CZ1016" s="70"/>
      <c r="DA1016" s="70"/>
      <c r="DB1016" s="70"/>
      <c r="DC1016" s="70"/>
      <c r="DD1016" s="70"/>
      <c r="DE1016" s="70"/>
      <c r="DF1016" s="70"/>
      <c r="DG1016" s="70"/>
      <c r="DH1016" s="70"/>
      <c r="DI1016" s="70"/>
      <c r="DJ1016" s="70"/>
      <c r="DK1016" s="70"/>
      <c r="DL1016" s="70"/>
      <c r="DM1016" s="70"/>
      <c r="DN1016" s="70"/>
      <c r="DO1016" s="70"/>
      <c r="DP1016" s="70"/>
      <c r="DQ1016" s="70"/>
      <c r="DR1016" s="70"/>
      <c r="DS1016" s="70"/>
      <c r="DT1016" s="70"/>
      <c r="DU1016" s="70"/>
      <c r="DV1016" s="70"/>
      <c r="DW1016" s="70"/>
      <c r="DX1016" s="70"/>
      <c r="DY1016" s="70"/>
      <c r="DZ1016" s="70"/>
      <c r="EA1016" s="70"/>
      <c r="EB1016" s="70"/>
      <c r="EC1016" s="70"/>
      <c r="ED1016" s="70"/>
      <c r="EE1016" s="95" t="s">
        <v>450</v>
      </c>
      <c r="EF1016" s="110"/>
      <c r="EG1016" s="110"/>
      <c r="EH1016" s="110"/>
      <c r="EI1016" s="216"/>
      <c r="EJ1016" s="110"/>
      <c r="EK1016" s="110"/>
      <c r="EL1016" s="110"/>
      <c r="EM1016" s="110"/>
      <c r="EN1016" s="110"/>
      <c r="EO1016" s="110"/>
      <c r="EP1016" s="110"/>
      <c r="EQ1016" s="110"/>
      <c r="ER1016" s="110"/>
      <c r="ES1016" s="110"/>
      <c r="ET1016" s="110"/>
      <c r="EU1016" s="110"/>
      <c r="EV1016" s="110"/>
      <c r="EW1016" s="110"/>
      <c r="EX1016" s="110"/>
      <c r="EY1016" s="110"/>
      <c r="EZ1016" s="110"/>
      <c r="FA1016" s="110"/>
      <c r="FB1016" s="110"/>
      <c r="FC1016" s="110"/>
      <c r="FD1016" s="110"/>
      <c r="FE1016" s="110"/>
      <c r="FF1016" s="110"/>
      <c r="FG1016" s="110"/>
      <c r="FH1016" s="110"/>
      <c r="FI1016" s="110"/>
      <c r="FJ1016" s="110"/>
      <c r="FK1016" s="110"/>
      <c r="FL1016" s="110"/>
      <c r="FM1016" s="110"/>
      <c r="FN1016" s="110"/>
      <c r="FO1016" s="110"/>
      <c r="FP1016" s="110"/>
      <c r="FQ1016" s="110"/>
      <c r="FR1016" s="110"/>
      <c r="FS1016" s="110"/>
      <c r="FT1016" s="110"/>
      <c r="FU1016" s="110"/>
      <c r="FV1016" s="110"/>
      <c r="FW1016" s="110"/>
      <c r="FX1016" s="110"/>
      <c r="FY1016" s="110"/>
      <c r="FZ1016" s="110"/>
      <c r="GA1016" s="110"/>
      <c r="GB1016" s="110"/>
      <c r="GC1016" s="110"/>
      <c r="GD1016" s="110"/>
      <c r="GE1016" s="110"/>
      <c r="GF1016" s="110"/>
      <c r="GG1016" s="110"/>
      <c r="GH1016" s="110"/>
      <c r="GI1016" s="110"/>
      <c r="GJ1016" s="110"/>
      <c r="GK1016" s="110"/>
      <c r="GL1016" s="110"/>
      <c r="GM1016" s="110"/>
      <c r="GN1016" s="110"/>
      <c r="GO1016" s="110"/>
      <c r="GP1016" s="110"/>
      <c r="GQ1016" s="110"/>
      <c r="GR1016" s="110"/>
      <c r="GS1016" s="110"/>
      <c r="GT1016" s="110"/>
      <c r="GU1016" s="110"/>
      <c r="GV1016" s="110"/>
      <c r="GW1016" s="110"/>
      <c r="GX1016" s="110"/>
      <c r="GY1016" s="110"/>
      <c r="GZ1016" s="110"/>
      <c r="HA1016" s="110"/>
      <c r="HB1016" s="110"/>
      <c r="HC1016" s="110"/>
      <c r="HD1016" s="110"/>
      <c r="HE1016" s="110"/>
      <c r="HF1016" s="110"/>
      <c r="HG1016" s="110"/>
      <c r="HH1016" s="110"/>
      <c r="HI1016" s="110"/>
      <c r="HJ1016" s="110"/>
      <c r="HK1016" s="110"/>
      <c r="HL1016" s="110"/>
      <c r="HM1016" s="110"/>
      <c r="HN1016" s="110"/>
      <c r="HO1016" s="110"/>
      <c r="HP1016" s="110"/>
      <c r="HQ1016" s="110"/>
      <c r="HR1016" s="110"/>
      <c r="HS1016" s="110"/>
      <c r="HT1016" s="110"/>
      <c r="HU1016" s="110"/>
      <c r="HV1016" s="110"/>
      <c r="HW1016" s="110"/>
      <c r="HX1016" s="110"/>
      <c r="HY1016" s="110"/>
      <c r="HZ1016" s="110"/>
      <c r="IA1016" s="110"/>
      <c r="IB1016" s="110"/>
      <c r="IC1016" s="110"/>
      <c r="ID1016" s="110"/>
      <c r="IE1016" s="110"/>
      <c r="IF1016" s="110"/>
      <c r="IG1016" s="110"/>
      <c r="IH1016" s="110"/>
      <c r="II1016" s="110"/>
      <c r="IJ1016" s="110"/>
      <c r="IK1016" s="110"/>
      <c r="IL1016" s="110"/>
      <c r="IM1016" s="110"/>
      <c r="IN1016" s="110"/>
      <c r="IO1016" s="110"/>
      <c r="IP1016" s="110"/>
    </row>
    <row r="1017" spans="18:250" ht="16.5" hidden="1" customHeight="1">
      <c r="R1017" s="95"/>
      <c r="S1017" s="95"/>
      <c r="T1017" s="95"/>
      <c r="U1017" s="70"/>
      <c r="V1017" s="214"/>
      <c r="W1017" s="70"/>
      <c r="X1017" s="70"/>
      <c r="Y1017" s="70"/>
      <c r="Z1017" s="70"/>
      <c r="AA1017" s="70"/>
      <c r="AB1017" s="70"/>
      <c r="AC1017" s="70"/>
      <c r="AD1017" s="70"/>
      <c r="AE1017" s="70"/>
      <c r="AF1017" s="70"/>
      <c r="AG1017" s="70"/>
      <c r="AH1017" s="70"/>
      <c r="AI1017" s="70"/>
      <c r="AJ1017" s="70"/>
      <c r="AK1017" s="70"/>
      <c r="AL1017" s="70"/>
      <c r="AM1017" s="70"/>
      <c r="AN1017" s="70"/>
      <c r="AO1017" s="70"/>
      <c r="AP1017" s="70"/>
      <c r="AQ1017" s="70"/>
      <c r="AR1017" s="70"/>
      <c r="AS1017" s="70"/>
      <c r="AT1017" s="70"/>
      <c r="AU1017" s="70"/>
      <c r="AV1017" s="70"/>
      <c r="AW1017" s="70"/>
      <c r="AX1017" s="70"/>
      <c r="AY1017" s="70"/>
      <c r="AZ1017" s="70"/>
      <c r="BA1017" s="70"/>
      <c r="BB1017" s="70"/>
      <c r="BC1017" s="70"/>
      <c r="BD1017" s="70"/>
      <c r="BE1017" s="70"/>
      <c r="BF1017" s="70"/>
      <c r="BG1017" s="70"/>
      <c r="BH1017" s="70"/>
      <c r="BI1017" s="70"/>
      <c r="BJ1017" s="70"/>
      <c r="BK1017" s="70"/>
      <c r="BL1017" s="70"/>
      <c r="BM1017" s="70"/>
      <c r="BN1017" s="70"/>
      <c r="BO1017" s="70"/>
      <c r="BP1017" s="70"/>
      <c r="BQ1017" s="70"/>
      <c r="BR1017" s="70"/>
      <c r="BS1017" s="70"/>
      <c r="BT1017" s="70"/>
      <c r="BU1017" s="70"/>
      <c r="BV1017" s="70"/>
      <c r="BW1017" s="70"/>
      <c r="BX1017" s="70"/>
      <c r="BY1017" s="70"/>
      <c r="BZ1017" s="70"/>
      <c r="CA1017" s="70"/>
      <c r="CB1017" s="70"/>
      <c r="CC1017" s="70"/>
      <c r="CD1017" s="70"/>
      <c r="CE1017" s="70"/>
      <c r="CF1017" s="70"/>
      <c r="CG1017" s="70"/>
      <c r="CH1017" s="70"/>
      <c r="CI1017" s="70"/>
      <c r="CJ1017" s="70"/>
      <c r="CK1017" s="70"/>
      <c r="CL1017" s="70"/>
      <c r="CM1017" s="70"/>
      <c r="CN1017" s="70"/>
      <c r="CO1017" s="70"/>
      <c r="CP1017" s="70"/>
      <c r="CQ1017" s="70"/>
      <c r="CR1017" s="70"/>
      <c r="CS1017" s="70"/>
      <c r="CT1017" s="70"/>
      <c r="CU1017" s="70"/>
      <c r="CV1017" s="70"/>
      <c r="CW1017" s="70"/>
      <c r="CX1017" s="70"/>
      <c r="CY1017" s="70"/>
      <c r="CZ1017" s="70"/>
      <c r="DA1017" s="70"/>
      <c r="DB1017" s="70"/>
      <c r="DC1017" s="70"/>
      <c r="DD1017" s="70"/>
      <c r="DE1017" s="70"/>
      <c r="DF1017" s="70"/>
      <c r="DG1017" s="70"/>
      <c r="DH1017" s="70"/>
      <c r="DI1017" s="70"/>
      <c r="DJ1017" s="70"/>
      <c r="DK1017" s="70"/>
      <c r="DL1017" s="70"/>
      <c r="DM1017" s="70"/>
      <c r="DN1017" s="70"/>
      <c r="DO1017" s="70"/>
      <c r="DP1017" s="70"/>
      <c r="DQ1017" s="70"/>
      <c r="DR1017" s="70"/>
      <c r="DS1017" s="70"/>
      <c r="DT1017" s="70"/>
      <c r="DU1017" s="70"/>
      <c r="DV1017" s="70"/>
      <c r="DW1017" s="70"/>
      <c r="DX1017" s="70"/>
      <c r="DY1017" s="70"/>
      <c r="DZ1017" s="70"/>
      <c r="EA1017" s="70"/>
      <c r="EB1017" s="70"/>
      <c r="EC1017" s="70"/>
      <c r="ED1017" s="70"/>
      <c r="EE1017" s="95" t="s">
        <v>450</v>
      </c>
      <c r="EF1017" s="110"/>
      <c r="EG1017" s="110"/>
      <c r="EH1017" s="110"/>
      <c r="EI1017" s="216"/>
      <c r="EJ1017" s="110"/>
      <c r="EK1017" s="110"/>
      <c r="EL1017" s="110"/>
      <c r="EM1017" s="110"/>
      <c r="EN1017" s="110"/>
      <c r="EO1017" s="110"/>
      <c r="EP1017" s="110"/>
      <c r="EQ1017" s="110"/>
      <c r="ER1017" s="110"/>
      <c r="ES1017" s="110"/>
      <c r="ET1017" s="110"/>
      <c r="EU1017" s="110"/>
      <c r="EV1017" s="110"/>
      <c r="EW1017" s="110"/>
      <c r="EX1017" s="110"/>
      <c r="EY1017" s="110"/>
      <c r="EZ1017" s="110"/>
      <c r="FA1017" s="110"/>
      <c r="FB1017" s="110"/>
      <c r="FC1017" s="110"/>
      <c r="FD1017" s="110"/>
      <c r="FE1017" s="110"/>
      <c r="FF1017" s="110"/>
      <c r="FG1017" s="110"/>
      <c r="FH1017" s="110"/>
      <c r="FI1017" s="110"/>
      <c r="FJ1017" s="110"/>
      <c r="FK1017" s="110"/>
      <c r="FL1017" s="110"/>
      <c r="FM1017" s="110"/>
      <c r="FN1017" s="110"/>
      <c r="FO1017" s="110"/>
      <c r="FP1017" s="110"/>
      <c r="FQ1017" s="110"/>
      <c r="FR1017" s="110"/>
      <c r="FS1017" s="110"/>
      <c r="FT1017" s="110"/>
      <c r="FU1017" s="110"/>
      <c r="FV1017" s="110"/>
      <c r="FW1017" s="110"/>
      <c r="FX1017" s="110"/>
      <c r="FY1017" s="110"/>
      <c r="FZ1017" s="110"/>
      <c r="GA1017" s="110"/>
      <c r="GB1017" s="110"/>
      <c r="GC1017" s="110"/>
      <c r="GD1017" s="110"/>
      <c r="GE1017" s="110"/>
      <c r="GF1017" s="110"/>
      <c r="GG1017" s="110"/>
      <c r="GH1017" s="110"/>
      <c r="GI1017" s="110"/>
      <c r="GJ1017" s="110"/>
      <c r="GK1017" s="110"/>
      <c r="GL1017" s="110"/>
      <c r="GM1017" s="110"/>
      <c r="GN1017" s="110"/>
      <c r="GO1017" s="110"/>
      <c r="GP1017" s="110"/>
      <c r="GQ1017" s="110"/>
      <c r="GR1017" s="110"/>
      <c r="GS1017" s="110"/>
      <c r="GT1017" s="110"/>
      <c r="GU1017" s="110"/>
      <c r="GV1017" s="110"/>
      <c r="GW1017" s="110"/>
      <c r="GX1017" s="110"/>
      <c r="GY1017" s="110"/>
      <c r="GZ1017" s="110"/>
      <c r="HA1017" s="110"/>
      <c r="HB1017" s="110"/>
      <c r="HC1017" s="110"/>
      <c r="HD1017" s="110"/>
      <c r="HE1017" s="110"/>
      <c r="HF1017" s="110"/>
      <c r="HG1017" s="110"/>
      <c r="HH1017" s="110"/>
      <c r="HI1017" s="110"/>
      <c r="HJ1017" s="110"/>
      <c r="HK1017" s="110"/>
      <c r="HL1017" s="110"/>
      <c r="HM1017" s="110"/>
      <c r="HN1017" s="110"/>
      <c r="HO1017" s="110"/>
      <c r="HP1017" s="110"/>
      <c r="HQ1017" s="110"/>
      <c r="HR1017" s="110"/>
      <c r="HS1017" s="110"/>
      <c r="HT1017" s="110"/>
      <c r="HU1017" s="110"/>
      <c r="HV1017" s="110"/>
      <c r="HW1017" s="110"/>
      <c r="HX1017" s="110"/>
      <c r="HY1017" s="110"/>
      <c r="HZ1017" s="110"/>
      <c r="IA1017" s="110"/>
      <c r="IB1017" s="110"/>
      <c r="IC1017" s="110"/>
      <c r="ID1017" s="110"/>
      <c r="IE1017" s="110"/>
      <c r="IF1017" s="110"/>
      <c r="IG1017" s="110"/>
      <c r="IH1017" s="110"/>
      <c r="II1017" s="110"/>
      <c r="IJ1017" s="110"/>
      <c r="IK1017" s="110"/>
      <c r="IL1017" s="110"/>
      <c r="IM1017" s="110"/>
      <c r="IN1017" s="110"/>
      <c r="IO1017" s="110"/>
      <c r="IP1017" s="110"/>
    </row>
    <row r="1018" spans="18:250" ht="16.5" hidden="1" customHeight="1">
      <c r="R1018" s="95"/>
      <c r="S1018" s="95"/>
      <c r="T1018" s="95"/>
      <c r="U1018" s="70"/>
      <c r="V1018" s="214"/>
      <c r="W1018" s="70"/>
      <c r="X1018" s="70"/>
      <c r="Y1018" s="70"/>
      <c r="Z1018" s="70"/>
      <c r="AA1018" s="70"/>
      <c r="AB1018" s="70"/>
      <c r="AC1018" s="70"/>
      <c r="AD1018" s="70"/>
      <c r="AE1018" s="70"/>
      <c r="AF1018" s="70"/>
      <c r="AG1018" s="70"/>
      <c r="AH1018" s="70"/>
      <c r="AI1018" s="70"/>
      <c r="AJ1018" s="70"/>
      <c r="AK1018" s="70"/>
      <c r="AL1018" s="70"/>
      <c r="AM1018" s="70"/>
      <c r="AN1018" s="70"/>
      <c r="AO1018" s="70"/>
      <c r="AP1018" s="70"/>
      <c r="AQ1018" s="70"/>
      <c r="AR1018" s="70"/>
      <c r="AS1018" s="70"/>
      <c r="AT1018" s="70"/>
      <c r="AU1018" s="70"/>
      <c r="AV1018" s="70"/>
      <c r="AW1018" s="70"/>
      <c r="AX1018" s="70"/>
      <c r="AY1018" s="70"/>
      <c r="AZ1018" s="70"/>
      <c r="BA1018" s="70"/>
      <c r="BB1018" s="70"/>
      <c r="BC1018" s="70"/>
      <c r="BD1018" s="70"/>
      <c r="BE1018" s="70"/>
      <c r="BF1018" s="70"/>
      <c r="BG1018" s="70"/>
      <c r="BH1018" s="70"/>
      <c r="BI1018" s="70"/>
      <c r="BJ1018" s="70"/>
      <c r="BK1018" s="70"/>
      <c r="BL1018" s="70"/>
      <c r="BM1018" s="70"/>
      <c r="BN1018" s="70"/>
      <c r="BO1018" s="70"/>
      <c r="BP1018" s="70"/>
      <c r="BQ1018" s="70"/>
      <c r="BR1018" s="70"/>
      <c r="BS1018" s="70"/>
      <c r="BT1018" s="70"/>
      <c r="BU1018" s="70"/>
      <c r="BV1018" s="70"/>
      <c r="BW1018" s="70"/>
      <c r="BX1018" s="70"/>
      <c r="BY1018" s="70"/>
      <c r="BZ1018" s="70"/>
      <c r="CA1018" s="70"/>
      <c r="CB1018" s="70"/>
      <c r="CC1018" s="70"/>
      <c r="CD1018" s="70"/>
      <c r="CE1018" s="70"/>
      <c r="CF1018" s="70"/>
      <c r="CG1018" s="70"/>
      <c r="CH1018" s="70"/>
      <c r="CI1018" s="70"/>
      <c r="CJ1018" s="70"/>
      <c r="CK1018" s="70"/>
      <c r="CL1018" s="70"/>
      <c r="CM1018" s="70"/>
      <c r="CN1018" s="70"/>
      <c r="CO1018" s="70"/>
      <c r="CP1018" s="70"/>
      <c r="CQ1018" s="70"/>
      <c r="CR1018" s="70"/>
      <c r="CS1018" s="70"/>
      <c r="CT1018" s="70"/>
      <c r="CU1018" s="70"/>
      <c r="CV1018" s="70"/>
      <c r="CW1018" s="70"/>
      <c r="CX1018" s="70"/>
      <c r="CY1018" s="70"/>
      <c r="CZ1018" s="70"/>
      <c r="DA1018" s="70"/>
      <c r="DB1018" s="70"/>
      <c r="DC1018" s="70"/>
      <c r="DD1018" s="70"/>
      <c r="DE1018" s="70"/>
      <c r="DF1018" s="70"/>
      <c r="DG1018" s="70"/>
      <c r="DH1018" s="70"/>
      <c r="DI1018" s="70"/>
      <c r="DJ1018" s="70"/>
      <c r="DK1018" s="70"/>
      <c r="DL1018" s="70"/>
      <c r="DM1018" s="70"/>
      <c r="DN1018" s="70"/>
      <c r="DO1018" s="70"/>
      <c r="DP1018" s="70"/>
      <c r="DQ1018" s="70"/>
      <c r="DR1018" s="70"/>
      <c r="DS1018" s="70"/>
      <c r="DT1018" s="70"/>
      <c r="DU1018" s="70"/>
      <c r="DV1018" s="70"/>
      <c r="DW1018" s="70"/>
      <c r="DX1018" s="70"/>
      <c r="DY1018" s="70"/>
      <c r="DZ1018" s="70"/>
      <c r="EA1018" s="70"/>
      <c r="EB1018" s="70"/>
      <c r="EC1018" s="70"/>
      <c r="ED1018" s="70"/>
      <c r="EE1018" s="95" t="s">
        <v>450</v>
      </c>
      <c r="EF1018" s="110"/>
      <c r="EG1018" s="110"/>
      <c r="EH1018" s="110"/>
      <c r="EI1018" s="216"/>
      <c r="EJ1018" s="110"/>
      <c r="EK1018" s="110"/>
      <c r="EL1018" s="110"/>
      <c r="EM1018" s="110"/>
      <c r="EN1018" s="110"/>
      <c r="EO1018" s="110"/>
      <c r="EP1018" s="110"/>
      <c r="EQ1018" s="110"/>
      <c r="ER1018" s="110"/>
      <c r="ES1018" s="110"/>
      <c r="ET1018" s="110"/>
      <c r="EU1018" s="110"/>
      <c r="EV1018" s="110"/>
      <c r="EW1018" s="110"/>
      <c r="EX1018" s="110"/>
      <c r="EY1018" s="110"/>
      <c r="EZ1018" s="110"/>
      <c r="FA1018" s="110"/>
      <c r="FB1018" s="110"/>
      <c r="FC1018" s="110"/>
      <c r="FD1018" s="110"/>
      <c r="FE1018" s="110"/>
      <c r="FF1018" s="110"/>
      <c r="FG1018" s="110"/>
      <c r="FH1018" s="110"/>
      <c r="FI1018" s="110"/>
      <c r="FJ1018" s="110"/>
      <c r="FK1018" s="110"/>
      <c r="FL1018" s="110"/>
      <c r="FM1018" s="110"/>
      <c r="FN1018" s="110"/>
      <c r="FO1018" s="110"/>
      <c r="FP1018" s="110"/>
      <c r="FQ1018" s="110"/>
      <c r="FR1018" s="110"/>
      <c r="FS1018" s="110"/>
      <c r="FT1018" s="110"/>
      <c r="FU1018" s="110"/>
      <c r="FV1018" s="110"/>
      <c r="FW1018" s="110"/>
      <c r="FX1018" s="110"/>
      <c r="FY1018" s="110"/>
      <c r="FZ1018" s="110"/>
      <c r="GA1018" s="110"/>
      <c r="GB1018" s="110"/>
      <c r="GC1018" s="110"/>
      <c r="GD1018" s="110"/>
      <c r="GE1018" s="110"/>
      <c r="GF1018" s="110"/>
      <c r="GG1018" s="110"/>
      <c r="GH1018" s="110"/>
      <c r="GI1018" s="110"/>
      <c r="GJ1018" s="110"/>
      <c r="GK1018" s="110"/>
      <c r="GL1018" s="110"/>
      <c r="GM1018" s="110"/>
      <c r="GN1018" s="110"/>
      <c r="GO1018" s="110"/>
      <c r="GP1018" s="110"/>
      <c r="GQ1018" s="110"/>
      <c r="GR1018" s="110"/>
      <c r="GS1018" s="110"/>
      <c r="GT1018" s="110"/>
      <c r="GU1018" s="110"/>
      <c r="GV1018" s="110"/>
      <c r="GW1018" s="110"/>
      <c r="GX1018" s="110"/>
      <c r="GY1018" s="110"/>
      <c r="GZ1018" s="110"/>
      <c r="HA1018" s="110"/>
      <c r="HB1018" s="110"/>
      <c r="HC1018" s="110"/>
      <c r="HD1018" s="110"/>
      <c r="HE1018" s="110"/>
      <c r="HF1018" s="110"/>
      <c r="HG1018" s="110"/>
      <c r="HH1018" s="110"/>
      <c r="HI1018" s="110"/>
      <c r="HJ1018" s="110"/>
      <c r="HK1018" s="110"/>
      <c r="HL1018" s="110"/>
      <c r="HM1018" s="110"/>
      <c r="HN1018" s="110"/>
      <c r="HO1018" s="110"/>
      <c r="HP1018" s="110"/>
      <c r="HQ1018" s="110"/>
      <c r="HR1018" s="110"/>
      <c r="HS1018" s="110"/>
      <c r="HT1018" s="110"/>
      <c r="HU1018" s="110"/>
      <c r="HV1018" s="110"/>
      <c r="HW1018" s="110"/>
      <c r="HX1018" s="110"/>
      <c r="HY1018" s="110"/>
      <c r="HZ1018" s="110"/>
      <c r="IA1018" s="110"/>
      <c r="IB1018" s="110"/>
      <c r="IC1018" s="110"/>
      <c r="ID1018" s="110"/>
      <c r="IE1018" s="110"/>
      <c r="IF1018" s="110"/>
      <c r="IG1018" s="110"/>
      <c r="IH1018" s="110"/>
      <c r="II1018" s="110"/>
      <c r="IJ1018" s="110"/>
      <c r="IK1018" s="110"/>
      <c r="IL1018" s="110"/>
      <c r="IM1018" s="110"/>
      <c r="IN1018" s="110"/>
      <c r="IO1018" s="110"/>
      <c r="IP1018" s="110"/>
    </row>
    <row r="1019" spans="18:250" ht="16.5" hidden="1" customHeight="1">
      <c r="R1019" s="95"/>
      <c r="S1019" s="95"/>
      <c r="T1019" s="95"/>
      <c r="U1019" s="70"/>
      <c r="V1019" s="214"/>
      <c r="W1019" s="70"/>
      <c r="X1019" s="70"/>
      <c r="Y1019" s="70"/>
      <c r="Z1019" s="70"/>
      <c r="AA1019" s="70"/>
      <c r="AB1019" s="70"/>
      <c r="AC1019" s="70"/>
      <c r="AD1019" s="70"/>
      <c r="AE1019" s="70"/>
      <c r="AF1019" s="70"/>
      <c r="AG1019" s="70"/>
      <c r="AH1019" s="70"/>
      <c r="AI1019" s="70"/>
      <c r="AJ1019" s="70"/>
      <c r="AK1019" s="70"/>
      <c r="AL1019" s="70"/>
      <c r="AM1019" s="70"/>
      <c r="AN1019" s="70"/>
      <c r="AO1019" s="70"/>
      <c r="AP1019" s="70"/>
      <c r="AQ1019" s="70"/>
      <c r="AR1019" s="70"/>
      <c r="AS1019" s="70"/>
      <c r="AT1019" s="70"/>
      <c r="AU1019" s="70"/>
      <c r="AV1019" s="70"/>
      <c r="AW1019" s="70"/>
      <c r="AX1019" s="70"/>
      <c r="AY1019" s="70"/>
      <c r="AZ1019" s="70"/>
      <c r="BA1019" s="70"/>
      <c r="BB1019" s="70"/>
      <c r="BC1019" s="70"/>
      <c r="BD1019" s="70"/>
      <c r="BE1019" s="70"/>
      <c r="BF1019" s="70"/>
      <c r="BG1019" s="70"/>
      <c r="BH1019" s="70"/>
      <c r="BI1019" s="70"/>
      <c r="BJ1019" s="70"/>
      <c r="BK1019" s="70"/>
      <c r="BL1019" s="70"/>
      <c r="BM1019" s="70"/>
      <c r="BN1019" s="70"/>
      <c r="BO1019" s="70"/>
      <c r="BP1019" s="70"/>
      <c r="BQ1019" s="70"/>
      <c r="BR1019" s="70"/>
      <c r="BS1019" s="70"/>
      <c r="BT1019" s="70"/>
      <c r="BU1019" s="70"/>
      <c r="BV1019" s="70"/>
      <c r="BW1019" s="70"/>
      <c r="BX1019" s="70"/>
      <c r="BY1019" s="70"/>
      <c r="BZ1019" s="70"/>
      <c r="CA1019" s="70"/>
      <c r="CB1019" s="70"/>
      <c r="CC1019" s="70"/>
      <c r="CD1019" s="70"/>
      <c r="CE1019" s="70"/>
      <c r="CF1019" s="70"/>
      <c r="CG1019" s="70"/>
      <c r="CH1019" s="70"/>
      <c r="CI1019" s="70"/>
      <c r="CJ1019" s="70"/>
      <c r="CK1019" s="70"/>
      <c r="CL1019" s="70"/>
      <c r="CM1019" s="70"/>
      <c r="CN1019" s="70"/>
      <c r="CO1019" s="70"/>
      <c r="CP1019" s="70"/>
      <c r="CQ1019" s="70"/>
      <c r="CR1019" s="70"/>
      <c r="CS1019" s="70"/>
      <c r="CT1019" s="70"/>
      <c r="CU1019" s="70"/>
      <c r="CV1019" s="70"/>
      <c r="CW1019" s="70"/>
      <c r="CX1019" s="70"/>
      <c r="CY1019" s="70"/>
      <c r="CZ1019" s="70"/>
      <c r="DA1019" s="70"/>
      <c r="DB1019" s="70"/>
      <c r="DC1019" s="70"/>
      <c r="DD1019" s="70"/>
      <c r="DE1019" s="70"/>
      <c r="DF1019" s="70"/>
      <c r="DG1019" s="70"/>
      <c r="DH1019" s="70"/>
      <c r="DI1019" s="70"/>
      <c r="DJ1019" s="70"/>
      <c r="DK1019" s="70"/>
      <c r="DL1019" s="70"/>
      <c r="DM1019" s="70"/>
      <c r="DN1019" s="70"/>
      <c r="DO1019" s="70"/>
      <c r="DP1019" s="70"/>
      <c r="DQ1019" s="70"/>
      <c r="DR1019" s="70"/>
      <c r="DS1019" s="70"/>
      <c r="DT1019" s="70"/>
      <c r="DU1019" s="70"/>
      <c r="DV1019" s="70"/>
      <c r="DW1019" s="70"/>
      <c r="DX1019" s="70"/>
      <c r="DY1019" s="70"/>
      <c r="DZ1019" s="70"/>
      <c r="EA1019" s="70"/>
      <c r="EB1019" s="70"/>
      <c r="EC1019" s="70"/>
      <c r="ED1019" s="70"/>
      <c r="EE1019" s="95" t="s">
        <v>450</v>
      </c>
      <c r="EF1019" s="110"/>
      <c r="EG1019" s="110"/>
      <c r="EH1019" s="110"/>
      <c r="EI1019" s="216"/>
      <c r="EJ1019" s="110"/>
      <c r="EK1019" s="110"/>
      <c r="EL1019" s="110"/>
      <c r="EM1019" s="110"/>
      <c r="EN1019" s="110"/>
      <c r="EO1019" s="110"/>
      <c r="EP1019" s="110"/>
      <c r="EQ1019" s="110"/>
      <c r="ER1019" s="110"/>
      <c r="ES1019" s="110"/>
      <c r="ET1019" s="110"/>
      <c r="EU1019" s="110"/>
      <c r="EV1019" s="110"/>
      <c r="EW1019" s="110"/>
      <c r="EX1019" s="110"/>
      <c r="EY1019" s="110"/>
      <c r="EZ1019" s="110"/>
      <c r="FA1019" s="110"/>
      <c r="FB1019" s="110"/>
      <c r="FC1019" s="110"/>
      <c r="FD1019" s="110"/>
      <c r="FE1019" s="110"/>
      <c r="FF1019" s="110"/>
      <c r="FG1019" s="110"/>
      <c r="FH1019" s="110"/>
      <c r="FI1019" s="110"/>
      <c r="FJ1019" s="110"/>
      <c r="FK1019" s="110"/>
      <c r="FL1019" s="110"/>
      <c r="FM1019" s="110"/>
      <c r="FN1019" s="110"/>
      <c r="FO1019" s="110"/>
      <c r="FP1019" s="110"/>
      <c r="FQ1019" s="110"/>
      <c r="FR1019" s="110"/>
      <c r="FS1019" s="110"/>
      <c r="FT1019" s="110"/>
      <c r="FU1019" s="110"/>
      <c r="FV1019" s="110"/>
      <c r="FW1019" s="110"/>
      <c r="FX1019" s="110"/>
      <c r="FY1019" s="110"/>
      <c r="FZ1019" s="110"/>
      <c r="GA1019" s="110"/>
      <c r="GB1019" s="110"/>
      <c r="GC1019" s="110"/>
      <c r="GD1019" s="110"/>
      <c r="GE1019" s="110"/>
      <c r="GF1019" s="110"/>
      <c r="GG1019" s="110"/>
      <c r="GH1019" s="110"/>
      <c r="GI1019" s="110"/>
      <c r="GJ1019" s="110"/>
      <c r="GK1019" s="110"/>
      <c r="GL1019" s="110"/>
      <c r="GM1019" s="110"/>
      <c r="GN1019" s="110"/>
      <c r="GO1019" s="110"/>
      <c r="GP1019" s="110"/>
      <c r="GQ1019" s="110"/>
      <c r="GR1019" s="110"/>
      <c r="GS1019" s="110"/>
      <c r="GT1019" s="110"/>
      <c r="GU1019" s="110"/>
      <c r="GV1019" s="110"/>
      <c r="GW1019" s="110"/>
      <c r="GX1019" s="110"/>
      <c r="GY1019" s="110"/>
      <c r="GZ1019" s="110"/>
      <c r="HA1019" s="110"/>
      <c r="HB1019" s="110"/>
      <c r="HC1019" s="110"/>
      <c r="HD1019" s="110"/>
      <c r="HE1019" s="110"/>
      <c r="HF1019" s="110"/>
      <c r="HG1019" s="110"/>
      <c r="HH1019" s="110"/>
      <c r="HI1019" s="110"/>
      <c r="HJ1019" s="110"/>
      <c r="HK1019" s="110"/>
      <c r="HL1019" s="110"/>
      <c r="HM1019" s="110"/>
      <c r="HN1019" s="110"/>
      <c r="HO1019" s="110"/>
      <c r="HP1019" s="110"/>
      <c r="HQ1019" s="110"/>
      <c r="HR1019" s="110"/>
      <c r="HS1019" s="110"/>
      <c r="HT1019" s="110"/>
      <c r="HU1019" s="110"/>
      <c r="HV1019" s="110"/>
      <c r="HW1019" s="110"/>
      <c r="HX1019" s="110"/>
      <c r="HY1019" s="110"/>
      <c r="HZ1019" s="110"/>
      <c r="IA1019" s="110"/>
      <c r="IB1019" s="110"/>
      <c r="IC1019" s="110"/>
      <c r="ID1019" s="110"/>
      <c r="IE1019" s="110"/>
      <c r="IF1019" s="110"/>
      <c r="IG1019" s="110"/>
      <c r="IH1019" s="110"/>
      <c r="II1019" s="110"/>
      <c r="IJ1019" s="110"/>
      <c r="IK1019" s="110"/>
      <c r="IL1019" s="110"/>
      <c r="IM1019" s="110"/>
      <c r="IN1019" s="110"/>
      <c r="IO1019" s="110"/>
      <c r="IP1019" s="110"/>
    </row>
    <row r="1020" spans="18:250" ht="16.5" hidden="1" customHeight="1">
      <c r="R1020" s="95"/>
      <c r="S1020" s="95"/>
      <c r="T1020" s="95"/>
      <c r="U1020" s="70"/>
      <c r="V1020" s="214"/>
      <c r="W1020" s="70"/>
      <c r="X1020" s="70"/>
      <c r="Y1020" s="70"/>
      <c r="Z1020" s="70"/>
      <c r="AA1020" s="70"/>
      <c r="AB1020" s="70"/>
      <c r="AC1020" s="70"/>
      <c r="AD1020" s="70"/>
      <c r="AE1020" s="70"/>
      <c r="AF1020" s="70"/>
      <c r="AG1020" s="70"/>
      <c r="AH1020" s="70"/>
      <c r="AI1020" s="70"/>
      <c r="AJ1020" s="70"/>
      <c r="AK1020" s="70"/>
      <c r="AL1020" s="70"/>
      <c r="AM1020" s="70"/>
      <c r="AN1020" s="70"/>
      <c r="AO1020" s="70"/>
      <c r="AP1020" s="70"/>
      <c r="AQ1020" s="70"/>
      <c r="AR1020" s="70"/>
      <c r="AS1020" s="70"/>
      <c r="AT1020" s="70"/>
      <c r="AU1020" s="70"/>
      <c r="AV1020" s="70"/>
      <c r="AW1020" s="70"/>
      <c r="AX1020" s="70"/>
      <c r="AY1020" s="70"/>
      <c r="AZ1020" s="70"/>
      <c r="BA1020" s="70"/>
      <c r="BB1020" s="70"/>
      <c r="BC1020" s="70"/>
      <c r="BD1020" s="70"/>
      <c r="BE1020" s="70"/>
      <c r="BF1020" s="70"/>
      <c r="BG1020" s="70"/>
      <c r="BH1020" s="70"/>
      <c r="BI1020" s="70"/>
      <c r="BJ1020" s="70"/>
      <c r="BK1020" s="70"/>
      <c r="BL1020" s="70"/>
      <c r="BM1020" s="70"/>
      <c r="BN1020" s="70"/>
      <c r="BO1020" s="70"/>
      <c r="BP1020" s="70"/>
      <c r="BQ1020" s="70"/>
      <c r="BR1020" s="70"/>
      <c r="BS1020" s="70"/>
      <c r="BT1020" s="70"/>
      <c r="BU1020" s="70"/>
      <c r="BV1020" s="70"/>
      <c r="BW1020" s="70"/>
      <c r="BX1020" s="70"/>
      <c r="BY1020" s="70"/>
      <c r="BZ1020" s="70"/>
      <c r="CA1020" s="70"/>
      <c r="CB1020" s="70"/>
      <c r="CC1020" s="70"/>
      <c r="CD1020" s="70"/>
      <c r="CE1020" s="70"/>
      <c r="CF1020" s="70"/>
      <c r="CG1020" s="70"/>
      <c r="CH1020" s="70"/>
      <c r="CI1020" s="70"/>
      <c r="CJ1020" s="70"/>
      <c r="CK1020" s="70"/>
      <c r="CL1020" s="70"/>
      <c r="CM1020" s="70"/>
      <c r="CN1020" s="70"/>
      <c r="CO1020" s="70"/>
      <c r="CP1020" s="70"/>
      <c r="CQ1020" s="70"/>
      <c r="CR1020" s="70"/>
      <c r="CS1020" s="70"/>
      <c r="CT1020" s="70"/>
      <c r="CU1020" s="70"/>
      <c r="CV1020" s="70"/>
      <c r="CW1020" s="70"/>
      <c r="CX1020" s="70"/>
      <c r="CY1020" s="70"/>
      <c r="CZ1020" s="70"/>
      <c r="DA1020" s="70"/>
      <c r="DB1020" s="70"/>
      <c r="DC1020" s="70"/>
      <c r="DD1020" s="70"/>
      <c r="DE1020" s="70"/>
      <c r="DF1020" s="70"/>
      <c r="DG1020" s="70"/>
      <c r="DH1020" s="70"/>
      <c r="DI1020" s="70"/>
      <c r="DJ1020" s="70"/>
      <c r="DK1020" s="70"/>
      <c r="DL1020" s="70"/>
      <c r="DM1020" s="70"/>
      <c r="DN1020" s="70"/>
      <c r="DO1020" s="70"/>
      <c r="DP1020" s="70"/>
      <c r="DQ1020" s="70"/>
      <c r="DR1020" s="70"/>
      <c r="DS1020" s="70"/>
      <c r="DT1020" s="70"/>
      <c r="DU1020" s="70"/>
      <c r="DV1020" s="70"/>
      <c r="DW1020" s="70"/>
      <c r="DX1020" s="70"/>
      <c r="DY1020" s="70"/>
      <c r="DZ1020" s="70"/>
      <c r="EA1020" s="70"/>
      <c r="EB1020" s="70"/>
      <c r="EC1020" s="70"/>
      <c r="ED1020" s="70"/>
      <c r="EE1020" s="95" t="s">
        <v>450</v>
      </c>
      <c r="EF1020" s="110"/>
      <c r="EG1020" s="110"/>
      <c r="EH1020" s="110"/>
      <c r="EI1020" s="216"/>
      <c r="EJ1020" s="110"/>
      <c r="EK1020" s="110"/>
      <c r="EL1020" s="110"/>
      <c r="EM1020" s="110"/>
      <c r="EN1020" s="110"/>
      <c r="EO1020" s="110"/>
      <c r="EP1020" s="110"/>
      <c r="EQ1020" s="110"/>
      <c r="ER1020" s="110"/>
      <c r="ES1020" s="110"/>
      <c r="ET1020" s="110"/>
      <c r="EU1020" s="110"/>
      <c r="EV1020" s="110"/>
      <c r="EW1020" s="110"/>
      <c r="EX1020" s="110"/>
      <c r="EY1020" s="110"/>
      <c r="EZ1020" s="110"/>
      <c r="FA1020" s="110"/>
      <c r="FB1020" s="110"/>
      <c r="FC1020" s="110"/>
      <c r="FD1020" s="110"/>
      <c r="FE1020" s="110"/>
      <c r="FF1020" s="110"/>
      <c r="FG1020" s="110"/>
      <c r="FH1020" s="110"/>
      <c r="FI1020" s="110"/>
      <c r="FJ1020" s="110"/>
      <c r="FK1020" s="110"/>
      <c r="FL1020" s="110"/>
      <c r="FM1020" s="110"/>
      <c r="FN1020" s="110"/>
      <c r="FO1020" s="110"/>
      <c r="FP1020" s="110"/>
      <c r="FQ1020" s="110"/>
      <c r="FR1020" s="110"/>
      <c r="FS1020" s="110"/>
      <c r="FT1020" s="110"/>
      <c r="FU1020" s="110"/>
      <c r="FV1020" s="110"/>
      <c r="FW1020" s="110"/>
      <c r="FX1020" s="110"/>
      <c r="FY1020" s="110"/>
      <c r="FZ1020" s="110"/>
      <c r="GA1020" s="110"/>
      <c r="GB1020" s="110"/>
      <c r="GC1020" s="110"/>
      <c r="GD1020" s="110"/>
      <c r="GE1020" s="110"/>
      <c r="GF1020" s="110"/>
      <c r="GG1020" s="110"/>
      <c r="GH1020" s="110"/>
      <c r="GI1020" s="110"/>
      <c r="GJ1020" s="110"/>
      <c r="GK1020" s="110"/>
      <c r="GL1020" s="110"/>
      <c r="GM1020" s="110"/>
      <c r="GN1020" s="110"/>
      <c r="GO1020" s="110"/>
      <c r="GP1020" s="110"/>
      <c r="GQ1020" s="110"/>
      <c r="GR1020" s="110"/>
      <c r="GS1020" s="110"/>
      <c r="GT1020" s="110"/>
      <c r="GU1020" s="110"/>
      <c r="GV1020" s="110"/>
      <c r="GW1020" s="110"/>
      <c r="GX1020" s="110"/>
      <c r="GY1020" s="110"/>
      <c r="GZ1020" s="110"/>
      <c r="HA1020" s="110"/>
      <c r="HB1020" s="110"/>
      <c r="HC1020" s="110"/>
      <c r="HD1020" s="110"/>
      <c r="HE1020" s="110"/>
      <c r="HF1020" s="110"/>
      <c r="HG1020" s="110"/>
      <c r="HH1020" s="110"/>
      <c r="HI1020" s="110"/>
      <c r="HJ1020" s="110"/>
      <c r="HK1020" s="110"/>
      <c r="HL1020" s="110"/>
      <c r="HM1020" s="110"/>
      <c r="HN1020" s="110"/>
      <c r="HO1020" s="110"/>
      <c r="HP1020" s="110"/>
      <c r="HQ1020" s="110"/>
      <c r="HR1020" s="110"/>
      <c r="HS1020" s="110"/>
      <c r="HT1020" s="110"/>
      <c r="HU1020" s="110"/>
      <c r="HV1020" s="110"/>
      <c r="HW1020" s="110"/>
      <c r="HX1020" s="110"/>
      <c r="HY1020" s="110"/>
      <c r="HZ1020" s="110"/>
      <c r="IA1020" s="110"/>
      <c r="IB1020" s="110"/>
      <c r="IC1020" s="110"/>
      <c r="ID1020" s="110"/>
      <c r="IE1020" s="110"/>
      <c r="IF1020" s="110"/>
      <c r="IG1020" s="110"/>
      <c r="IH1020" s="110"/>
      <c r="II1020" s="110"/>
      <c r="IJ1020" s="110"/>
      <c r="IK1020" s="110"/>
      <c r="IL1020" s="110"/>
      <c r="IM1020" s="110"/>
      <c r="IN1020" s="110"/>
      <c r="IO1020" s="110"/>
      <c r="IP1020" s="110"/>
    </row>
    <row r="1021" spans="18:250" ht="16.5" hidden="1" customHeight="1">
      <c r="R1021" s="95"/>
      <c r="S1021" s="95"/>
      <c r="T1021" s="95"/>
      <c r="U1021" s="70"/>
      <c r="V1021" s="214"/>
      <c r="W1021" s="70"/>
      <c r="X1021" s="70"/>
      <c r="Y1021" s="70"/>
      <c r="Z1021" s="70"/>
      <c r="AA1021" s="70"/>
      <c r="AB1021" s="70"/>
      <c r="AC1021" s="70"/>
      <c r="AD1021" s="70"/>
      <c r="AE1021" s="70"/>
      <c r="AF1021" s="70"/>
      <c r="AG1021" s="70"/>
      <c r="AH1021" s="70"/>
      <c r="AI1021" s="70"/>
      <c r="AJ1021" s="70"/>
      <c r="AK1021" s="70"/>
      <c r="AL1021" s="70"/>
      <c r="AM1021" s="70"/>
      <c r="AN1021" s="70"/>
      <c r="AO1021" s="70"/>
      <c r="AP1021" s="70"/>
      <c r="AQ1021" s="70"/>
      <c r="AR1021" s="70"/>
      <c r="AS1021" s="70"/>
      <c r="AT1021" s="70"/>
      <c r="AU1021" s="70"/>
      <c r="AV1021" s="70"/>
      <c r="AW1021" s="70"/>
      <c r="AX1021" s="70"/>
      <c r="AY1021" s="70"/>
      <c r="AZ1021" s="70"/>
      <c r="BA1021" s="70"/>
      <c r="BB1021" s="70"/>
      <c r="BC1021" s="70"/>
      <c r="BD1021" s="70"/>
      <c r="BE1021" s="70"/>
      <c r="BF1021" s="70"/>
      <c r="BG1021" s="70"/>
      <c r="BH1021" s="70"/>
      <c r="BI1021" s="70"/>
      <c r="BJ1021" s="70"/>
      <c r="BK1021" s="70"/>
      <c r="BL1021" s="70"/>
      <c r="BM1021" s="70"/>
      <c r="BN1021" s="70"/>
      <c r="BO1021" s="70"/>
      <c r="BP1021" s="70"/>
      <c r="BQ1021" s="70"/>
      <c r="BR1021" s="70"/>
      <c r="BS1021" s="70"/>
      <c r="BT1021" s="70"/>
      <c r="BU1021" s="70"/>
      <c r="BV1021" s="70"/>
      <c r="BW1021" s="70"/>
      <c r="BX1021" s="70"/>
      <c r="BY1021" s="70"/>
      <c r="BZ1021" s="70"/>
      <c r="CA1021" s="70"/>
      <c r="CB1021" s="70"/>
      <c r="CC1021" s="70"/>
      <c r="CD1021" s="70"/>
      <c r="CE1021" s="70"/>
      <c r="CF1021" s="70"/>
      <c r="CG1021" s="70"/>
      <c r="CH1021" s="70"/>
      <c r="CI1021" s="70"/>
      <c r="CJ1021" s="70"/>
      <c r="CK1021" s="70"/>
      <c r="CL1021" s="70"/>
      <c r="CM1021" s="70"/>
      <c r="CN1021" s="70"/>
      <c r="CO1021" s="70"/>
      <c r="CP1021" s="70"/>
      <c r="CQ1021" s="70"/>
      <c r="CR1021" s="70"/>
      <c r="CS1021" s="70"/>
      <c r="CT1021" s="70"/>
      <c r="CU1021" s="70"/>
      <c r="CV1021" s="70"/>
      <c r="CW1021" s="70"/>
      <c r="CX1021" s="70"/>
      <c r="CY1021" s="70"/>
      <c r="CZ1021" s="70"/>
      <c r="DA1021" s="70"/>
      <c r="DB1021" s="70"/>
      <c r="DC1021" s="70"/>
      <c r="DD1021" s="70"/>
      <c r="DE1021" s="70"/>
      <c r="DF1021" s="70"/>
      <c r="DG1021" s="70"/>
      <c r="DH1021" s="70"/>
      <c r="DI1021" s="70"/>
      <c r="DJ1021" s="70"/>
      <c r="DK1021" s="70"/>
      <c r="DL1021" s="70"/>
      <c r="DM1021" s="70"/>
      <c r="DN1021" s="70"/>
      <c r="DO1021" s="70"/>
      <c r="DP1021" s="70"/>
      <c r="DQ1021" s="70"/>
      <c r="DR1021" s="70"/>
      <c r="DS1021" s="70"/>
      <c r="DT1021" s="70"/>
      <c r="DU1021" s="70"/>
      <c r="DV1021" s="70"/>
      <c r="DW1021" s="70"/>
      <c r="DX1021" s="70"/>
      <c r="DY1021" s="70"/>
      <c r="DZ1021" s="70"/>
      <c r="EA1021" s="70"/>
      <c r="EB1021" s="70"/>
      <c r="EC1021" s="70"/>
      <c r="ED1021" s="70"/>
      <c r="EE1021" s="95" t="s">
        <v>450</v>
      </c>
      <c r="EF1021" s="110"/>
      <c r="EG1021" s="110"/>
      <c r="EH1021" s="110"/>
      <c r="EI1021" s="216"/>
      <c r="EJ1021" s="110"/>
      <c r="EK1021" s="110"/>
      <c r="EL1021" s="110"/>
      <c r="EM1021" s="110"/>
      <c r="EN1021" s="110"/>
      <c r="EO1021" s="110"/>
      <c r="EP1021" s="110"/>
      <c r="EQ1021" s="110"/>
      <c r="ER1021" s="110"/>
      <c r="ES1021" s="110"/>
      <c r="ET1021" s="110"/>
      <c r="EU1021" s="110"/>
      <c r="EV1021" s="110"/>
      <c r="EW1021" s="110"/>
      <c r="EX1021" s="110"/>
      <c r="EY1021" s="110"/>
      <c r="EZ1021" s="110"/>
      <c r="FA1021" s="110"/>
      <c r="FB1021" s="110"/>
      <c r="FC1021" s="110"/>
      <c r="FD1021" s="110"/>
      <c r="FE1021" s="110"/>
      <c r="FF1021" s="110"/>
      <c r="FG1021" s="110"/>
      <c r="FH1021" s="110"/>
      <c r="FI1021" s="110"/>
      <c r="FJ1021" s="110"/>
      <c r="FK1021" s="110"/>
      <c r="FL1021" s="110"/>
      <c r="FM1021" s="110"/>
      <c r="FN1021" s="110"/>
      <c r="FO1021" s="110"/>
      <c r="FP1021" s="110"/>
      <c r="FQ1021" s="110"/>
      <c r="FR1021" s="110"/>
      <c r="FS1021" s="110"/>
      <c r="FT1021" s="110"/>
      <c r="FU1021" s="110"/>
      <c r="FV1021" s="110"/>
      <c r="FW1021" s="110"/>
      <c r="FX1021" s="110"/>
      <c r="FY1021" s="110"/>
      <c r="FZ1021" s="110"/>
      <c r="GA1021" s="110"/>
      <c r="GB1021" s="110"/>
      <c r="GC1021" s="110"/>
      <c r="GD1021" s="110"/>
      <c r="GE1021" s="110"/>
      <c r="GF1021" s="110"/>
      <c r="GG1021" s="110"/>
      <c r="GH1021" s="110"/>
      <c r="GI1021" s="110"/>
      <c r="GJ1021" s="110"/>
      <c r="GK1021" s="110"/>
      <c r="GL1021" s="110"/>
      <c r="GM1021" s="110"/>
      <c r="GN1021" s="110"/>
      <c r="GO1021" s="110"/>
      <c r="GP1021" s="110"/>
      <c r="GQ1021" s="110"/>
      <c r="GR1021" s="110"/>
      <c r="GS1021" s="110"/>
      <c r="GT1021" s="110"/>
      <c r="GU1021" s="110"/>
      <c r="GV1021" s="110"/>
      <c r="GW1021" s="110"/>
      <c r="GX1021" s="110"/>
      <c r="GY1021" s="110"/>
      <c r="GZ1021" s="110"/>
      <c r="HA1021" s="110"/>
      <c r="HB1021" s="110"/>
      <c r="HC1021" s="110"/>
      <c r="HD1021" s="110"/>
      <c r="HE1021" s="110"/>
      <c r="HF1021" s="110"/>
      <c r="HG1021" s="110"/>
      <c r="HH1021" s="110"/>
      <c r="HI1021" s="110"/>
      <c r="HJ1021" s="110"/>
      <c r="HK1021" s="110"/>
      <c r="HL1021" s="110"/>
      <c r="HM1021" s="110"/>
      <c r="HN1021" s="110"/>
      <c r="HO1021" s="110"/>
      <c r="HP1021" s="110"/>
      <c r="HQ1021" s="110"/>
      <c r="HR1021" s="110"/>
      <c r="HS1021" s="110"/>
      <c r="HT1021" s="110"/>
      <c r="HU1021" s="110"/>
      <c r="HV1021" s="110"/>
      <c r="HW1021" s="110"/>
      <c r="HX1021" s="110"/>
      <c r="HY1021" s="110"/>
      <c r="HZ1021" s="110"/>
      <c r="IA1021" s="110"/>
      <c r="IB1021" s="110"/>
      <c r="IC1021" s="110"/>
      <c r="ID1021" s="110"/>
      <c r="IE1021" s="110"/>
      <c r="IF1021" s="110"/>
      <c r="IG1021" s="110"/>
      <c r="IH1021" s="110"/>
      <c r="II1021" s="110"/>
      <c r="IJ1021" s="110"/>
      <c r="IK1021" s="110"/>
      <c r="IL1021" s="110"/>
      <c r="IM1021" s="110"/>
      <c r="IN1021" s="110"/>
      <c r="IO1021" s="110"/>
      <c r="IP1021" s="110"/>
    </row>
    <row r="1022" spans="18:250" ht="16.5" hidden="1" customHeight="1">
      <c r="R1022" s="95"/>
      <c r="S1022" s="95"/>
      <c r="T1022" s="95"/>
      <c r="U1022" s="70"/>
      <c r="V1022" s="214"/>
      <c r="W1022" s="70"/>
      <c r="X1022" s="70"/>
      <c r="Y1022" s="70"/>
      <c r="Z1022" s="70"/>
      <c r="AA1022" s="70"/>
      <c r="AB1022" s="70"/>
      <c r="AC1022" s="70"/>
      <c r="AD1022" s="70"/>
      <c r="AE1022" s="70"/>
      <c r="AF1022" s="70"/>
      <c r="AG1022" s="70"/>
      <c r="AH1022" s="70"/>
      <c r="AI1022" s="70"/>
      <c r="AJ1022" s="70"/>
      <c r="AK1022" s="70"/>
      <c r="AL1022" s="70"/>
      <c r="AM1022" s="70"/>
      <c r="AN1022" s="70"/>
      <c r="AO1022" s="70"/>
      <c r="AP1022" s="70"/>
      <c r="AQ1022" s="70"/>
      <c r="AR1022" s="70"/>
      <c r="AS1022" s="70"/>
      <c r="AT1022" s="70"/>
      <c r="AU1022" s="70"/>
      <c r="AV1022" s="70"/>
      <c r="AW1022" s="70"/>
      <c r="AX1022" s="70"/>
      <c r="AY1022" s="70"/>
      <c r="AZ1022" s="70"/>
      <c r="BA1022" s="70"/>
      <c r="BB1022" s="70"/>
      <c r="BC1022" s="70"/>
      <c r="BD1022" s="70"/>
      <c r="BE1022" s="70"/>
      <c r="BF1022" s="70"/>
      <c r="BG1022" s="70"/>
      <c r="BH1022" s="70"/>
      <c r="BI1022" s="70"/>
      <c r="BJ1022" s="70"/>
      <c r="BK1022" s="70"/>
      <c r="BL1022" s="70"/>
      <c r="BM1022" s="70"/>
      <c r="BN1022" s="70"/>
      <c r="BO1022" s="70"/>
      <c r="BP1022" s="70"/>
      <c r="BQ1022" s="70"/>
      <c r="BR1022" s="70"/>
      <c r="BS1022" s="70"/>
      <c r="BT1022" s="70"/>
      <c r="BU1022" s="70"/>
      <c r="BV1022" s="70"/>
      <c r="BW1022" s="70"/>
      <c r="BX1022" s="70"/>
      <c r="BY1022" s="70"/>
      <c r="BZ1022" s="70"/>
      <c r="CA1022" s="70"/>
      <c r="CB1022" s="70"/>
      <c r="CC1022" s="70"/>
      <c r="CD1022" s="70"/>
      <c r="CE1022" s="70"/>
      <c r="CF1022" s="70"/>
      <c r="CG1022" s="70"/>
      <c r="CH1022" s="70"/>
      <c r="CI1022" s="70"/>
      <c r="CJ1022" s="70"/>
      <c r="CK1022" s="70"/>
      <c r="CL1022" s="70"/>
      <c r="CM1022" s="70"/>
      <c r="CN1022" s="70"/>
      <c r="CO1022" s="70"/>
      <c r="CP1022" s="70"/>
      <c r="CQ1022" s="70"/>
      <c r="CR1022" s="70"/>
      <c r="CS1022" s="70"/>
      <c r="CT1022" s="70"/>
      <c r="CU1022" s="70"/>
      <c r="CV1022" s="70"/>
      <c r="CW1022" s="70"/>
      <c r="CX1022" s="70"/>
      <c r="CY1022" s="70"/>
      <c r="CZ1022" s="70"/>
      <c r="DA1022" s="70"/>
      <c r="DB1022" s="70"/>
      <c r="DC1022" s="70"/>
      <c r="DD1022" s="70"/>
      <c r="DE1022" s="70"/>
      <c r="DF1022" s="70"/>
      <c r="DG1022" s="70"/>
      <c r="DH1022" s="70"/>
      <c r="DI1022" s="70"/>
      <c r="DJ1022" s="70"/>
      <c r="DK1022" s="70"/>
      <c r="DL1022" s="70"/>
      <c r="DM1022" s="70"/>
      <c r="DN1022" s="70"/>
      <c r="DO1022" s="70"/>
      <c r="DP1022" s="70"/>
      <c r="DQ1022" s="70"/>
      <c r="DR1022" s="70"/>
      <c r="DS1022" s="70"/>
      <c r="DT1022" s="70"/>
      <c r="DU1022" s="70"/>
      <c r="DV1022" s="70"/>
      <c r="DW1022" s="70"/>
      <c r="DX1022" s="70"/>
      <c r="DY1022" s="70"/>
      <c r="DZ1022" s="70"/>
      <c r="EA1022" s="70"/>
      <c r="EB1022" s="70"/>
      <c r="EC1022" s="70"/>
      <c r="ED1022" s="70"/>
      <c r="EE1022" s="95" t="s">
        <v>450</v>
      </c>
      <c r="EF1022" s="110"/>
      <c r="EG1022" s="110"/>
      <c r="EH1022" s="110"/>
      <c r="EI1022" s="216"/>
      <c r="EJ1022" s="110"/>
      <c r="EK1022" s="110"/>
      <c r="EL1022" s="110"/>
      <c r="EM1022" s="110"/>
      <c r="EN1022" s="110"/>
      <c r="EO1022" s="110"/>
      <c r="EP1022" s="110"/>
      <c r="EQ1022" s="110"/>
      <c r="ER1022" s="110"/>
      <c r="ES1022" s="110"/>
      <c r="ET1022" s="110"/>
      <c r="EU1022" s="110"/>
      <c r="EV1022" s="110"/>
      <c r="EW1022" s="110"/>
      <c r="EX1022" s="110"/>
      <c r="EY1022" s="110"/>
      <c r="EZ1022" s="110"/>
      <c r="FA1022" s="110"/>
      <c r="FB1022" s="110"/>
      <c r="FC1022" s="110"/>
      <c r="FD1022" s="110"/>
      <c r="FE1022" s="110"/>
      <c r="FF1022" s="110"/>
      <c r="FG1022" s="110"/>
      <c r="FH1022" s="110"/>
      <c r="FI1022" s="110"/>
      <c r="FJ1022" s="110"/>
      <c r="FK1022" s="110"/>
      <c r="FL1022" s="110"/>
      <c r="FM1022" s="110"/>
      <c r="FN1022" s="110"/>
      <c r="FO1022" s="110"/>
      <c r="FP1022" s="110"/>
      <c r="FQ1022" s="110"/>
      <c r="FR1022" s="110"/>
      <c r="FS1022" s="110"/>
      <c r="FT1022" s="110"/>
      <c r="FU1022" s="110"/>
      <c r="FV1022" s="110"/>
      <c r="FW1022" s="110"/>
      <c r="FX1022" s="110"/>
      <c r="FY1022" s="110"/>
      <c r="FZ1022" s="110"/>
      <c r="GA1022" s="110"/>
      <c r="GB1022" s="110"/>
      <c r="GC1022" s="110"/>
      <c r="GD1022" s="110"/>
      <c r="GE1022" s="110"/>
      <c r="GF1022" s="110"/>
      <c r="GG1022" s="110"/>
      <c r="GH1022" s="110"/>
      <c r="GI1022" s="110"/>
      <c r="GJ1022" s="110"/>
      <c r="GK1022" s="110"/>
      <c r="GL1022" s="110"/>
      <c r="GM1022" s="110"/>
      <c r="GN1022" s="110"/>
      <c r="GO1022" s="110"/>
      <c r="GP1022" s="110"/>
      <c r="GQ1022" s="110"/>
      <c r="GR1022" s="110"/>
      <c r="GS1022" s="110"/>
      <c r="GT1022" s="110"/>
      <c r="GU1022" s="110"/>
      <c r="GV1022" s="110"/>
      <c r="GW1022" s="110"/>
      <c r="GX1022" s="110"/>
      <c r="GY1022" s="110"/>
      <c r="GZ1022" s="110"/>
      <c r="HA1022" s="110"/>
      <c r="HB1022" s="110"/>
      <c r="HC1022" s="110"/>
      <c r="HD1022" s="110"/>
      <c r="HE1022" s="110"/>
      <c r="HF1022" s="110"/>
      <c r="HG1022" s="110"/>
      <c r="HH1022" s="110"/>
      <c r="HI1022" s="110"/>
      <c r="HJ1022" s="110"/>
      <c r="HK1022" s="110"/>
      <c r="HL1022" s="110"/>
      <c r="HM1022" s="110"/>
      <c r="HN1022" s="110"/>
      <c r="HO1022" s="110"/>
      <c r="HP1022" s="110"/>
      <c r="HQ1022" s="110"/>
      <c r="HR1022" s="110"/>
      <c r="HS1022" s="110"/>
      <c r="HT1022" s="110"/>
      <c r="HU1022" s="110"/>
      <c r="HV1022" s="110"/>
      <c r="HW1022" s="110"/>
      <c r="HX1022" s="110"/>
      <c r="HY1022" s="110"/>
      <c r="HZ1022" s="110"/>
      <c r="IA1022" s="110"/>
      <c r="IB1022" s="110"/>
      <c r="IC1022" s="110"/>
      <c r="ID1022" s="110"/>
      <c r="IE1022" s="110"/>
      <c r="IF1022" s="110"/>
      <c r="IG1022" s="110"/>
      <c r="IH1022" s="110"/>
      <c r="II1022" s="110"/>
      <c r="IJ1022" s="110"/>
      <c r="IK1022" s="110"/>
      <c r="IL1022" s="110"/>
      <c r="IM1022" s="110"/>
      <c r="IN1022" s="110"/>
      <c r="IO1022" s="110"/>
      <c r="IP1022" s="110"/>
    </row>
    <row r="1023" spans="18:250" ht="16.5" hidden="1" customHeight="1">
      <c r="R1023" s="95"/>
      <c r="S1023" s="95"/>
      <c r="T1023" s="95"/>
      <c r="U1023" s="70"/>
      <c r="V1023" s="214"/>
      <c r="W1023" s="70"/>
      <c r="X1023" s="70"/>
      <c r="Y1023" s="70"/>
      <c r="Z1023" s="70"/>
      <c r="AA1023" s="70"/>
      <c r="AB1023" s="70"/>
      <c r="AC1023" s="70"/>
      <c r="AD1023" s="70"/>
      <c r="AE1023" s="70"/>
      <c r="AF1023" s="70"/>
      <c r="AG1023" s="70"/>
      <c r="AH1023" s="70"/>
      <c r="AI1023" s="70"/>
      <c r="AJ1023" s="70"/>
      <c r="AK1023" s="70"/>
      <c r="AL1023" s="70"/>
      <c r="AM1023" s="70"/>
      <c r="AN1023" s="70"/>
      <c r="AO1023" s="70"/>
      <c r="AP1023" s="70"/>
      <c r="AQ1023" s="70"/>
      <c r="AR1023" s="70"/>
      <c r="AS1023" s="70"/>
      <c r="AT1023" s="70"/>
      <c r="AU1023" s="70"/>
      <c r="AV1023" s="70"/>
      <c r="AW1023" s="70"/>
      <c r="AX1023" s="70"/>
      <c r="AY1023" s="70"/>
      <c r="AZ1023" s="70"/>
      <c r="BA1023" s="70"/>
      <c r="BB1023" s="70"/>
      <c r="BC1023" s="70"/>
      <c r="BD1023" s="70"/>
      <c r="BE1023" s="70"/>
      <c r="BF1023" s="70"/>
      <c r="BG1023" s="70"/>
      <c r="BH1023" s="70"/>
      <c r="BI1023" s="70"/>
      <c r="BJ1023" s="70"/>
      <c r="BK1023" s="70"/>
      <c r="BL1023" s="70"/>
      <c r="BM1023" s="70"/>
      <c r="BN1023" s="70"/>
      <c r="BO1023" s="70"/>
      <c r="BP1023" s="70"/>
      <c r="BQ1023" s="70"/>
      <c r="BR1023" s="70"/>
      <c r="BS1023" s="70"/>
      <c r="BT1023" s="70"/>
      <c r="BU1023" s="70"/>
      <c r="BV1023" s="70"/>
      <c r="BW1023" s="70"/>
      <c r="BX1023" s="70"/>
      <c r="BY1023" s="70"/>
      <c r="BZ1023" s="70"/>
      <c r="CA1023" s="70"/>
      <c r="CB1023" s="70"/>
      <c r="CC1023" s="70"/>
      <c r="CD1023" s="70"/>
      <c r="CE1023" s="70"/>
      <c r="CF1023" s="70"/>
      <c r="CG1023" s="70"/>
      <c r="CH1023" s="70"/>
      <c r="CI1023" s="70"/>
      <c r="CJ1023" s="70"/>
      <c r="CK1023" s="70"/>
      <c r="CL1023" s="70"/>
      <c r="CM1023" s="70"/>
      <c r="CN1023" s="70"/>
      <c r="CO1023" s="70"/>
      <c r="CP1023" s="70"/>
      <c r="CQ1023" s="70"/>
      <c r="CR1023" s="70"/>
      <c r="CS1023" s="70"/>
      <c r="CT1023" s="70"/>
      <c r="CU1023" s="70"/>
      <c r="CV1023" s="70"/>
      <c r="CW1023" s="70"/>
      <c r="CX1023" s="70"/>
      <c r="CY1023" s="70"/>
      <c r="CZ1023" s="70"/>
      <c r="DA1023" s="70"/>
      <c r="DB1023" s="70"/>
      <c r="DC1023" s="70"/>
      <c r="DD1023" s="70"/>
      <c r="DE1023" s="70"/>
      <c r="DF1023" s="70"/>
      <c r="DG1023" s="70"/>
      <c r="DH1023" s="70"/>
      <c r="DI1023" s="70"/>
      <c r="DJ1023" s="70"/>
      <c r="DK1023" s="70"/>
      <c r="DL1023" s="70"/>
      <c r="DM1023" s="70"/>
      <c r="DN1023" s="70"/>
      <c r="DO1023" s="70"/>
      <c r="DP1023" s="70"/>
      <c r="DQ1023" s="70"/>
      <c r="DR1023" s="70"/>
      <c r="DS1023" s="70"/>
      <c r="DT1023" s="70"/>
      <c r="DU1023" s="70"/>
      <c r="DV1023" s="70"/>
      <c r="DW1023" s="70"/>
      <c r="DX1023" s="70"/>
      <c r="DY1023" s="70"/>
      <c r="DZ1023" s="70"/>
      <c r="EA1023" s="70"/>
      <c r="EB1023" s="70"/>
      <c r="EC1023" s="70"/>
      <c r="ED1023" s="70"/>
      <c r="EE1023" s="95" t="s">
        <v>450</v>
      </c>
      <c r="EF1023" s="110"/>
      <c r="EG1023" s="110"/>
      <c r="EH1023" s="110"/>
      <c r="EI1023" s="216"/>
      <c r="EJ1023" s="110"/>
      <c r="EK1023" s="110"/>
      <c r="EL1023" s="110"/>
      <c r="EM1023" s="110"/>
      <c r="EN1023" s="110"/>
      <c r="EO1023" s="110"/>
      <c r="EP1023" s="110"/>
      <c r="EQ1023" s="110"/>
      <c r="ER1023" s="110"/>
      <c r="ES1023" s="110"/>
      <c r="ET1023" s="110"/>
      <c r="EU1023" s="110"/>
      <c r="EV1023" s="110"/>
      <c r="EW1023" s="110"/>
      <c r="EX1023" s="110"/>
      <c r="EY1023" s="110"/>
      <c r="EZ1023" s="110"/>
      <c r="FA1023" s="110"/>
      <c r="FB1023" s="110"/>
      <c r="FC1023" s="110"/>
      <c r="FD1023" s="110"/>
      <c r="FE1023" s="110"/>
      <c r="FF1023" s="110"/>
      <c r="FG1023" s="110"/>
      <c r="FH1023" s="110"/>
      <c r="FI1023" s="110"/>
      <c r="FJ1023" s="110"/>
      <c r="FK1023" s="110"/>
      <c r="FL1023" s="110"/>
      <c r="FM1023" s="110"/>
      <c r="FN1023" s="110"/>
      <c r="FO1023" s="110"/>
      <c r="FP1023" s="110"/>
      <c r="FQ1023" s="110"/>
      <c r="FR1023" s="110"/>
      <c r="FS1023" s="110"/>
      <c r="FT1023" s="110"/>
      <c r="FU1023" s="110"/>
      <c r="FV1023" s="110"/>
      <c r="FW1023" s="110"/>
      <c r="FX1023" s="110"/>
      <c r="FY1023" s="110"/>
      <c r="FZ1023" s="110"/>
      <c r="GA1023" s="110"/>
      <c r="GB1023" s="110"/>
      <c r="GC1023" s="110"/>
      <c r="GD1023" s="110"/>
      <c r="GE1023" s="110"/>
      <c r="GF1023" s="110"/>
      <c r="GG1023" s="110"/>
      <c r="GH1023" s="110"/>
      <c r="GI1023" s="110"/>
      <c r="GJ1023" s="110"/>
      <c r="GK1023" s="110"/>
      <c r="GL1023" s="110"/>
      <c r="GM1023" s="110"/>
      <c r="GN1023" s="110"/>
      <c r="GO1023" s="110"/>
      <c r="GP1023" s="110"/>
      <c r="GQ1023" s="110"/>
      <c r="GR1023" s="110"/>
      <c r="GS1023" s="110"/>
      <c r="GT1023" s="110"/>
      <c r="GU1023" s="110"/>
      <c r="GV1023" s="110"/>
      <c r="GW1023" s="110"/>
      <c r="GX1023" s="110"/>
      <c r="GY1023" s="110"/>
      <c r="GZ1023" s="110"/>
      <c r="HA1023" s="110"/>
      <c r="HB1023" s="110"/>
      <c r="HC1023" s="110"/>
      <c r="HD1023" s="110"/>
      <c r="HE1023" s="110"/>
      <c r="HF1023" s="110"/>
      <c r="HG1023" s="110"/>
      <c r="HH1023" s="110"/>
      <c r="HI1023" s="110"/>
      <c r="HJ1023" s="110"/>
      <c r="HK1023" s="110"/>
      <c r="HL1023" s="110"/>
      <c r="HM1023" s="110"/>
      <c r="HN1023" s="110"/>
      <c r="HO1023" s="110"/>
      <c r="HP1023" s="110"/>
      <c r="HQ1023" s="110"/>
      <c r="HR1023" s="110"/>
      <c r="HS1023" s="110"/>
      <c r="HT1023" s="110"/>
      <c r="HU1023" s="110"/>
      <c r="HV1023" s="110"/>
      <c r="HW1023" s="110"/>
      <c r="HX1023" s="110"/>
      <c r="HY1023" s="110"/>
      <c r="HZ1023" s="110"/>
      <c r="IA1023" s="110"/>
      <c r="IB1023" s="110"/>
      <c r="IC1023" s="110"/>
      <c r="ID1023" s="110"/>
      <c r="IE1023" s="110"/>
      <c r="IF1023" s="110"/>
      <c r="IG1023" s="110"/>
      <c r="IH1023" s="110"/>
      <c r="II1023" s="110"/>
      <c r="IJ1023" s="110"/>
      <c r="IK1023" s="110"/>
      <c r="IL1023" s="110"/>
      <c r="IM1023" s="110"/>
      <c r="IN1023" s="110"/>
      <c r="IO1023" s="110"/>
      <c r="IP1023" s="110"/>
    </row>
    <row r="1024" spans="18:250" ht="16.5" hidden="1" customHeight="1">
      <c r="R1024" s="95"/>
      <c r="S1024" s="95"/>
      <c r="T1024" s="95"/>
      <c r="U1024" s="70"/>
      <c r="V1024" s="214"/>
      <c r="W1024" s="70"/>
      <c r="X1024" s="70"/>
      <c r="Y1024" s="70"/>
      <c r="Z1024" s="70"/>
      <c r="AA1024" s="70"/>
      <c r="AB1024" s="70"/>
      <c r="AC1024" s="70"/>
      <c r="AD1024" s="70"/>
      <c r="AE1024" s="70"/>
      <c r="AF1024" s="70"/>
      <c r="AG1024" s="70"/>
      <c r="AH1024" s="70"/>
      <c r="AI1024" s="70"/>
      <c r="AJ1024" s="70"/>
      <c r="AK1024" s="70"/>
      <c r="AL1024" s="70"/>
      <c r="AM1024" s="70"/>
      <c r="AN1024" s="70"/>
      <c r="AO1024" s="70"/>
      <c r="AP1024" s="70"/>
      <c r="AQ1024" s="70"/>
      <c r="AR1024" s="70"/>
      <c r="AS1024" s="70"/>
      <c r="AT1024" s="70"/>
      <c r="AU1024" s="70"/>
      <c r="AV1024" s="70"/>
      <c r="AW1024" s="70"/>
      <c r="AX1024" s="70"/>
      <c r="AY1024" s="70"/>
      <c r="AZ1024" s="70"/>
      <c r="BA1024" s="70"/>
      <c r="BB1024" s="70"/>
      <c r="BC1024" s="70"/>
      <c r="BD1024" s="70"/>
      <c r="BE1024" s="70"/>
      <c r="BF1024" s="70"/>
      <c r="BG1024" s="70"/>
      <c r="BH1024" s="70"/>
      <c r="BI1024" s="70"/>
      <c r="BJ1024" s="70"/>
      <c r="BK1024" s="70"/>
      <c r="BL1024" s="70"/>
      <c r="BM1024" s="70"/>
      <c r="BN1024" s="70"/>
      <c r="BO1024" s="70"/>
      <c r="BP1024" s="70"/>
      <c r="BQ1024" s="70"/>
      <c r="BR1024" s="70"/>
      <c r="BS1024" s="70"/>
      <c r="BT1024" s="70"/>
      <c r="BU1024" s="70"/>
      <c r="BV1024" s="70"/>
      <c r="BW1024" s="70"/>
      <c r="BX1024" s="70"/>
      <c r="BY1024" s="70"/>
      <c r="BZ1024" s="70"/>
      <c r="CA1024" s="70"/>
      <c r="CB1024" s="70"/>
      <c r="CC1024" s="70"/>
      <c r="CD1024" s="70"/>
      <c r="CE1024" s="70"/>
      <c r="CF1024" s="70"/>
      <c r="CG1024" s="70"/>
      <c r="CH1024" s="70"/>
      <c r="CI1024" s="70"/>
      <c r="CJ1024" s="70"/>
      <c r="CK1024" s="70"/>
      <c r="CL1024" s="70"/>
      <c r="CM1024" s="70"/>
      <c r="CN1024" s="70"/>
      <c r="CO1024" s="70"/>
      <c r="CP1024" s="70"/>
      <c r="CQ1024" s="70"/>
      <c r="CR1024" s="70"/>
      <c r="CS1024" s="70"/>
      <c r="CT1024" s="70"/>
      <c r="CU1024" s="70"/>
      <c r="CV1024" s="70"/>
      <c r="CW1024" s="70"/>
      <c r="CX1024" s="70"/>
      <c r="CY1024" s="70"/>
      <c r="CZ1024" s="70"/>
      <c r="DA1024" s="70"/>
      <c r="DB1024" s="70"/>
      <c r="DC1024" s="70"/>
      <c r="DD1024" s="70"/>
      <c r="DE1024" s="70"/>
      <c r="DF1024" s="70"/>
      <c r="DG1024" s="70"/>
      <c r="DH1024" s="70"/>
      <c r="DI1024" s="70"/>
      <c r="DJ1024" s="70"/>
      <c r="DK1024" s="70"/>
      <c r="DL1024" s="70"/>
      <c r="DM1024" s="70"/>
      <c r="DN1024" s="70"/>
      <c r="DO1024" s="70"/>
      <c r="DP1024" s="70"/>
      <c r="DQ1024" s="70"/>
      <c r="DR1024" s="70"/>
      <c r="DS1024" s="70"/>
      <c r="DT1024" s="70"/>
      <c r="DU1024" s="70"/>
      <c r="DV1024" s="70"/>
      <c r="DW1024" s="70"/>
      <c r="DX1024" s="70"/>
      <c r="DY1024" s="70"/>
      <c r="DZ1024" s="70"/>
      <c r="EA1024" s="70"/>
      <c r="EB1024" s="70"/>
      <c r="EC1024" s="70"/>
      <c r="ED1024" s="70"/>
      <c r="EE1024" s="95" t="s">
        <v>450</v>
      </c>
      <c r="EF1024" s="110"/>
      <c r="EG1024" s="110"/>
      <c r="EH1024" s="110"/>
      <c r="EI1024" s="216"/>
      <c r="EJ1024" s="110"/>
      <c r="EK1024" s="110"/>
      <c r="EL1024" s="110"/>
      <c r="EM1024" s="110"/>
      <c r="EN1024" s="110"/>
      <c r="EO1024" s="110"/>
      <c r="EP1024" s="110"/>
      <c r="EQ1024" s="110"/>
      <c r="ER1024" s="110"/>
      <c r="ES1024" s="110"/>
      <c r="ET1024" s="110"/>
      <c r="EU1024" s="110"/>
      <c r="EV1024" s="110"/>
      <c r="EW1024" s="110"/>
      <c r="EX1024" s="110"/>
      <c r="EY1024" s="110"/>
      <c r="EZ1024" s="110"/>
      <c r="FA1024" s="110"/>
      <c r="FB1024" s="110"/>
      <c r="FC1024" s="110"/>
      <c r="FD1024" s="110"/>
      <c r="FE1024" s="110"/>
      <c r="FF1024" s="110"/>
      <c r="FG1024" s="110"/>
      <c r="FH1024" s="110"/>
      <c r="FI1024" s="110"/>
      <c r="FJ1024" s="110"/>
      <c r="FK1024" s="110"/>
      <c r="FL1024" s="110"/>
      <c r="FM1024" s="110"/>
      <c r="FN1024" s="110"/>
      <c r="FO1024" s="110"/>
      <c r="FP1024" s="110"/>
      <c r="FQ1024" s="110"/>
      <c r="FR1024" s="110"/>
      <c r="FS1024" s="110"/>
      <c r="FT1024" s="110"/>
      <c r="FU1024" s="110"/>
      <c r="FV1024" s="110"/>
      <c r="FW1024" s="110"/>
      <c r="FX1024" s="110"/>
      <c r="FY1024" s="110"/>
      <c r="FZ1024" s="110"/>
      <c r="GA1024" s="110"/>
      <c r="GB1024" s="110"/>
      <c r="GC1024" s="110"/>
      <c r="GD1024" s="110"/>
      <c r="GE1024" s="110"/>
      <c r="GF1024" s="110"/>
      <c r="GG1024" s="110"/>
      <c r="GH1024" s="110"/>
      <c r="GI1024" s="110"/>
      <c r="GJ1024" s="110"/>
      <c r="GK1024" s="110"/>
      <c r="GL1024" s="110"/>
      <c r="GM1024" s="110"/>
      <c r="GN1024" s="110"/>
      <c r="GO1024" s="110"/>
      <c r="GP1024" s="110"/>
      <c r="GQ1024" s="110"/>
      <c r="GR1024" s="110"/>
      <c r="GS1024" s="110"/>
      <c r="GT1024" s="110"/>
      <c r="GU1024" s="110"/>
      <c r="GV1024" s="110"/>
      <c r="GW1024" s="110"/>
      <c r="GX1024" s="110"/>
      <c r="GY1024" s="110"/>
      <c r="GZ1024" s="110"/>
      <c r="HA1024" s="110"/>
      <c r="HB1024" s="110"/>
      <c r="HC1024" s="110"/>
      <c r="HD1024" s="110"/>
      <c r="HE1024" s="110"/>
      <c r="HF1024" s="110"/>
      <c r="HG1024" s="110"/>
      <c r="HH1024" s="110"/>
      <c r="HI1024" s="110"/>
      <c r="HJ1024" s="110"/>
      <c r="HK1024" s="110"/>
      <c r="HL1024" s="110"/>
      <c r="HM1024" s="110"/>
      <c r="HN1024" s="110"/>
      <c r="HO1024" s="110"/>
      <c r="HP1024" s="110"/>
      <c r="HQ1024" s="110"/>
      <c r="HR1024" s="110"/>
      <c r="HS1024" s="110"/>
      <c r="HT1024" s="110"/>
      <c r="HU1024" s="110"/>
      <c r="HV1024" s="110"/>
      <c r="HW1024" s="110"/>
      <c r="HX1024" s="110"/>
      <c r="HY1024" s="110"/>
      <c r="HZ1024" s="110"/>
      <c r="IA1024" s="110"/>
      <c r="IB1024" s="110"/>
      <c r="IC1024" s="110"/>
      <c r="ID1024" s="110"/>
      <c r="IE1024" s="110"/>
      <c r="IF1024" s="110"/>
      <c r="IG1024" s="110"/>
      <c r="IH1024" s="110"/>
      <c r="II1024" s="110"/>
      <c r="IJ1024" s="110"/>
      <c r="IK1024" s="110"/>
      <c r="IL1024" s="110"/>
      <c r="IM1024" s="110"/>
      <c r="IN1024" s="110"/>
      <c r="IO1024" s="110"/>
      <c r="IP1024" s="110"/>
    </row>
    <row r="1025" spans="18:250" ht="16.5" hidden="1" customHeight="1">
      <c r="R1025" s="95"/>
      <c r="S1025" s="95"/>
      <c r="T1025" s="95"/>
      <c r="U1025" s="70"/>
      <c r="V1025" s="214"/>
      <c r="W1025" s="70"/>
      <c r="X1025" s="70"/>
      <c r="Y1025" s="70"/>
      <c r="Z1025" s="70"/>
      <c r="AA1025" s="70"/>
      <c r="AB1025" s="70"/>
      <c r="AC1025" s="70"/>
      <c r="AD1025" s="70"/>
      <c r="AE1025" s="70"/>
      <c r="AF1025" s="70"/>
      <c r="AG1025" s="70"/>
      <c r="AH1025" s="70"/>
      <c r="AI1025" s="70"/>
      <c r="AJ1025" s="70"/>
      <c r="AK1025" s="70"/>
      <c r="AL1025" s="70"/>
      <c r="AM1025" s="70"/>
      <c r="AN1025" s="70"/>
      <c r="AO1025" s="70"/>
      <c r="AP1025" s="70"/>
      <c r="AQ1025" s="70"/>
      <c r="AR1025" s="70"/>
      <c r="AS1025" s="70"/>
      <c r="AT1025" s="70"/>
      <c r="AU1025" s="70"/>
      <c r="AV1025" s="70"/>
      <c r="AW1025" s="70"/>
      <c r="AX1025" s="70"/>
      <c r="AY1025" s="70"/>
      <c r="AZ1025" s="70"/>
      <c r="BA1025" s="70"/>
      <c r="BB1025" s="70"/>
      <c r="BC1025" s="70"/>
      <c r="BD1025" s="70"/>
      <c r="BE1025" s="70"/>
      <c r="BF1025" s="70"/>
      <c r="BG1025" s="70"/>
      <c r="BH1025" s="70"/>
      <c r="BI1025" s="70"/>
      <c r="BJ1025" s="70"/>
      <c r="BK1025" s="70"/>
      <c r="BL1025" s="70"/>
      <c r="BM1025" s="70"/>
      <c r="BN1025" s="70"/>
      <c r="BO1025" s="70"/>
      <c r="BP1025" s="70"/>
      <c r="BQ1025" s="70"/>
      <c r="BR1025" s="70"/>
      <c r="BS1025" s="70"/>
      <c r="BT1025" s="70"/>
      <c r="BU1025" s="70"/>
      <c r="BV1025" s="70"/>
      <c r="BW1025" s="70"/>
      <c r="BX1025" s="70"/>
      <c r="BY1025" s="70"/>
      <c r="BZ1025" s="70"/>
      <c r="CA1025" s="70"/>
      <c r="CB1025" s="70"/>
      <c r="CC1025" s="70"/>
      <c r="CD1025" s="70"/>
      <c r="CE1025" s="70"/>
      <c r="CF1025" s="70"/>
      <c r="CG1025" s="70"/>
      <c r="CH1025" s="70"/>
      <c r="CI1025" s="70"/>
      <c r="CJ1025" s="70"/>
      <c r="CK1025" s="70"/>
      <c r="CL1025" s="70"/>
      <c r="CM1025" s="70"/>
      <c r="CN1025" s="70"/>
      <c r="CO1025" s="70"/>
      <c r="CP1025" s="70"/>
      <c r="CQ1025" s="70"/>
      <c r="CR1025" s="70"/>
      <c r="CS1025" s="70"/>
      <c r="CT1025" s="70"/>
      <c r="CU1025" s="70"/>
      <c r="CV1025" s="70"/>
      <c r="CW1025" s="70"/>
      <c r="CX1025" s="70"/>
      <c r="CY1025" s="70"/>
      <c r="CZ1025" s="70"/>
      <c r="DA1025" s="70"/>
      <c r="DB1025" s="70"/>
      <c r="DC1025" s="70"/>
      <c r="DD1025" s="70"/>
      <c r="DE1025" s="70"/>
      <c r="DF1025" s="70"/>
      <c r="DG1025" s="70"/>
      <c r="DH1025" s="70"/>
      <c r="DI1025" s="70"/>
      <c r="DJ1025" s="70"/>
      <c r="DK1025" s="70"/>
      <c r="DL1025" s="70"/>
      <c r="DM1025" s="70"/>
      <c r="DN1025" s="70"/>
      <c r="DO1025" s="70"/>
      <c r="DP1025" s="70"/>
      <c r="DQ1025" s="70"/>
      <c r="DR1025" s="70"/>
      <c r="DS1025" s="70"/>
      <c r="DT1025" s="70"/>
      <c r="DU1025" s="70"/>
      <c r="DV1025" s="70"/>
      <c r="DW1025" s="70"/>
      <c r="DX1025" s="70"/>
      <c r="DY1025" s="70"/>
      <c r="DZ1025" s="70"/>
      <c r="EA1025" s="70"/>
      <c r="EB1025" s="70"/>
      <c r="EC1025" s="70"/>
      <c r="ED1025" s="70"/>
      <c r="EE1025" s="95" t="s">
        <v>450</v>
      </c>
      <c r="EF1025" s="110"/>
      <c r="EG1025" s="110"/>
      <c r="EH1025" s="110"/>
      <c r="EI1025" s="216"/>
      <c r="EJ1025" s="110"/>
      <c r="EK1025" s="110"/>
      <c r="EL1025" s="110"/>
      <c r="EM1025" s="110"/>
      <c r="EN1025" s="110"/>
      <c r="EO1025" s="110"/>
      <c r="EP1025" s="110"/>
      <c r="EQ1025" s="110"/>
      <c r="ER1025" s="110"/>
      <c r="ES1025" s="110"/>
      <c r="ET1025" s="110"/>
      <c r="EU1025" s="110"/>
      <c r="EV1025" s="110"/>
      <c r="EW1025" s="110"/>
      <c r="EX1025" s="110"/>
      <c r="EY1025" s="110"/>
      <c r="EZ1025" s="110"/>
      <c r="FA1025" s="110"/>
      <c r="FB1025" s="110"/>
      <c r="FC1025" s="110"/>
      <c r="FD1025" s="110"/>
      <c r="FE1025" s="110"/>
      <c r="FF1025" s="110"/>
      <c r="FG1025" s="110"/>
      <c r="FH1025" s="110"/>
      <c r="FI1025" s="110"/>
      <c r="FJ1025" s="110"/>
      <c r="FK1025" s="110"/>
      <c r="FL1025" s="110"/>
      <c r="FM1025" s="110"/>
      <c r="FN1025" s="110"/>
      <c r="FO1025" s="110"/>
      <c r="FP1025" s="110"/>
      <c r="FQ1025" s="110"/>
      <c r="FR1025" s="110"/>
      <c r="FS1025" s="110"/>
      <c r="FT1025" s="110"/>
      <c r="FU1025" s="110"/>
      <c r="FV1025" s="110"/>
      <c r="FW1025" s="110"/>
      <c r="FX1025" s="110"/>
      <c r="FY1025" s="110"/>
      <c r="FZ1025" s="110"/>
      <c r="GA1025" s="110"/>
      <c r="GB1025" s="110"/>
      <c r="GC1025" s="110"/>
      <c r="GD1025" s="110"/>
      <c r="GE1025" s="110"/>
      <c r="GF1025" s="110"/>
      <c r="GG1025" s="110"/>
      <c r="GH1025" s="110"/>
      <c r="GI1025" s="110"/>
      <c r="GJ1025" s="110"/>
      <c r="GK1025" s="110"/>
      <c r="GL1025" s="110"/>
      <c r="GM1025" s="110"/>
      <c r="GN1025" s="110"/>
      <c r="GO1025" s="110"/>
      <c r="GP1025" s="110"/>
      <c r="GQ1025" s="110"/>
      <c r="GR1025" s="110"/>
      <c r="GS1025" s="110"/>
      <c r="GT1025" s="110"/>
      <c r="GU1025" s="110"/>
      <c r="GV1025" s="110"/>
      <c r="GW1025" s="110"/>
      <c r="GX1025" s="110"/>
      <c r="GY1025" s="110"/>
      <c r="GZ1025" s="110"/>
      <c r="HA1025" s="110"/>
      <c r="HB1025" s="110"/>
      <c r="HC1025" s="110"/>
      <c r="HD1025" s="110"/>
      <c r="HE1025" s="110"/>
      <c r="HF1025" s="110"/>
      <c r="HG1025" s="110"/>
      <c r="HH1025" s="110"/>
      <c r="HI1025" s="110"/>
      <c r="HJ1025" s="110"/>
      <c r="HK1025" s="110"/>
      <c r="HL1025" s="110"/>
      <c r="HM1025" s="110"/>
      <c r="HN1025" s="110"/>
      <c r="HO1025" s="110"/>
      <c r="HP1025" s="110"/>
      <c r="HQ1025" s="110"/>
      <c r="HR1025" s="110"/>
      <c r="HS1025" s="110"/>
      <c r="HT1025" s="110"/>
      <c r="HU1025" s="110"/>
      <c r="HV1025" s="110"/>
      <c r="HW1025" s="110"/>
      <c r="HX1025" s="110"/>
      <c r="HY1025" s="110"/>
      <c r="HZ1025" s="110"/>
      <c r="IA1025" s="110"/>
      <c r="IB1025" s="110"/>
      <c r="IC1025" s="110"/>
      <c r="ID1025" s="110"/>
      <c r="IE1025" s="110"/>
      <c r="IF1025" s="110"/>
      <c r="IG1025" s="110"/>
      <c r="IH1025" s="110"/>
      <c r="II1025" s="110"/>
      <c r="IJ1025" s="110"/>
      <c r="IK1025" s="110"/>
      <c r="IL1025" s="110"/>
      <c r="IM1025" s="110"/>
      <c r="IN1025" s="110"/>
      <c r="IO1025" s="110"/>
      <c r="IP1025" s="110"/>
    </row>
    <row r="1026" spans="18:250" ht="16.5" hidden="1" customHeight="1">
      <c r="R1026" s="95"/>
      <c r="S1026" s="95"/>
      <c r="T1026" s="95"/>
      <c r="U1026" s="70"/>
      <c r="V1026" s="214"/>
      <c r="W1026" s="70"/>
      <c r="X1026" s="70"/>
      <c r="Y1026" s="70"/>
      <c r="Z1026" s="70"/>
      <c r="AA1026" s="70"/>
      <c r="AB1026" s="70"/>
      <c r="AC1026" s="70"/>
      <c r="AD1026" s="70"/>
      <c r="AE1026" s="70"/>
      <c r="AF1026" s="70"/>
      <c r="AG1026" s="70"/>
      <c r="AH1026" s="70"/>
      <c r="AI1026" s="70"/>
      <c r="AJ1026" s="70"/>
      <c r="AK1026" s="70"/>
      <c r="AL1026" s="70"/>
      <c r="AM1026" s="70"/>
      <c r="AN1026" s="70"/>
      <c r="AO1026" s="70"/>
      <c r="AP1026" s="70"/>
      <c r="AQ1026" s="70"/>
      <c r="AR1026" s="70"/>
      <c r="AS1026" s="70"/>
      <c r="AT1026" s="70"/>
      <c r="AU1026" s="70"/>
      <c r="AV1026" s="70"/>
      <c r="AW1026" s="70"/>
      <c r="AX1026" s="70"/>
      <c r="AY1026" s="70"/>
      <c r="AZ1026" s="70"/>
      <c r="BA1026" s="70"/>
      <c r="BB1026" s="70"/>
      <c r="BC1026" s="70"/>
      <c r="BD1026" s="70"/>
      <c r="BE1026" s="70"/>
      <c r="BF1026" s="70"/>
      <c r="BG1026" s="70"/>
      <c r="BH1026" s="70"/>
      <c r="BI1026" s="70"/>
      <c r="BJ1026" s="70"/>
      <c r="BK1026" s="70"/>
      <c r="BL1026" s="70"/>
      <c r="BM1026" s="70"/>
      <c r="BN1026" s="70"/>
      <c r="BO1026" s="70"/>
      <c r="BP1026" s="70"/>
      <c r="BQ1026" s="70"/>
      <c r="BR1026" s="70"/>
      <c r="BS1026" s="70"/>
      <c r="BT1026" s="70"/>
      <c r="BU1026" s="70"/>
      <c r="BV1026" s="70"/>
      <c r="BW1026" s="70"/>
      <c r="BX1026" s="70"/>
      <c r="BY1026" s="70"/>
      <c r="BZ1026" s="70"/>
      <c r="CA1026" s="70"/>
      <c r="CB1026" s="70"/>
      <c r="CC1026" s="70"/>
      <c r="CD1026" s="70"/>
      <c r="CE1026" s="70"/>
      <c r="CF1026" s="70"/>
      <c r="CG1026" s="70"/>
      <c r="CH1026" s="70"/>
      <c r="CI1026" s="70"/>
      <c r="CJ1026" s="70"/>
      <c r="CK1026" s="70"/>
      <c r="CL1026" s="70"/>
      <c r="CM1026" s="70"/>
      <c r="CN1026" s="70"/>
      <c r="CO1026" s="70"/>
      <c r="CP1026" s="70"/>
      <c r="CQ1026" s="70"/>
      <c r="CR1026" s="70"/>
      <c r="CS1026" s="70"/>
      <c r="CT1026" s="70"/>
      <c r="CU1026" s="70"/>
      <c r="CV1026" s="70"/>
      <c r="CW1026" s="70"/>
      <c r="CX1026" s="70"/>
      <c r="CY1026" s="70"/>
      <c r="CZ1026" s="70"/>
      <c r="DA1026" s="70"/>
      <c r="DB1026" s="70"/>
      <c r="DC1026" s="70"/>
      <c r="DD1026" s="70"/>
      <c r="DE1026" s="70"/>
      <c r="DF1026" s="70"/>
      <c r="DG1026" s="70"/>
      <c r="DH1026" s="70"/>
      <c r="DI1026" s="70"/>
      <c r="DJ1026" s="70"/>
      <c r="DK1026" s="70"/>
      <c r="DL1026" s="70"/>
      <c r="DM1026" s="70"/>
      <c r="DN1026" s="70"/>
      <c r="DO1026" s="70"/>
      <c r="DP1026" s="70"/>
      <c r="DQ1026" s="70"/>
      <c r="DR1026" s="70"/>
      <c r="DS1026" s="70"/>
      <c r="DT1026" s="70"/>
      <c r="DU1026" s="70"/>
      <c r="DV1026" s="70"/>
      <c r="DW1026" s="70"/>
      <c r="DX1026" s="70"/>
      <c r="DY1026" s="70"/>
      <c r="DZ1026" s="70"/>
      <c r="EA1026" s="70"/>
      <c r="EB1026" s="70"/>
      <c r="EC1026" s="70"/>
      <c r="ED1026" s="70"/>
      <c r="EE1026" s="95" t="s">
        <v>450</v>
      </c>
      <c r="EF1026" s="110"/>
      <c r="EG1026" s="110"/>
      <c r="EH1026" s="110"/>
      <c r="EI1026" s="216"/>
      <c r="EJ1026" s="110"/>
      <c r="EK1026" s="110"/>
      <c r="EL1026" s="110"/>
      <c r="EM1026" s="110"/>
      <c r="EN1026" s="110"/>
      <c r="EO1026" s="110"/>
      <c r="EP1026" s="110"/>
      <c r="EQ1026" s="110"/>
      <c r="ER1026" s="110"/>
      <c r="ES1026" s="110"/>
      <c r="ET1026" s="110"/>
      <c r="EU1026" s="110"/>
      <c r="EV1026" s="110"/>
      <c r="EW1026" s="110"/>
      <c r="EX1026" s="110"/>
      <c r="EY1026" s="110"/>
      <c r="EZ1026" s="110"/>
      <c r="FA1026" s="110"/>
      <c r="FB1026" s="110"/>
      <c r="FC1026" s="110"/>
      <c r="FD1026" s="110"/>
      <c r="FE1026" s="110"/>
      <c r="FF1026" s="110"/>
      <c r="FG1026" s="110"/>
      <c r="FH1026" s="110"/>
      <c r="FI1026" s="110"/>
      <c r="FJ1026" s="110"/>
      <c r="FK1026" s="110"/>
      <c r="FL1026" s="110"/>
      <c r="FM1026" s="110"/>
      <c r="FN1026" s="110"/>
      <c r="FO1026" s="110"/>
      <c r="FP1026" s="110"/>
      <c r="FQ1026" s="110"/>
      <c r="FR1026" s="110"/>
      <c r="FS1026" s="110"/>
      <c r="FT1026" s="110"/>
      <c r="FU1026" s="110"/>
      <c r="FV1026" s="110"/>
      <c r="FW1026" s="110"/>
      <c r="FX1026" s="110"/>
      <c r="FY1026" s="110"/>
      <c r="FZ1026" s="110"/>
      <c r="GA1026" s="110"/>
      <c r="GB1026" s="110"/>
      <c r="GC1026" s="110"/>
      <c r="GD1026" s="110"/>
      <c r="GE1026" s="110"/>
      <c r="GF1026" s="110"/>
      <c r="GG1026" s="110"/>
      <c r="GH1026" s="110"/>
      <c r="GI1026" s="110"/>
      <c r="GJ1026" s="110"/>
      <c r="GK1026" s="110"/>
      <c r="GL1026" s="110"/>
      <c r="GM1026" s="110"/>
      <c r="GN1026" s="110"/>
      <c r="GO1026" s="110"/>
      <c r="GP1026" s="110"/>
      <c r="GQ1026" s="110"/>
      <c r="GR1026" s="110"/>
      <c r="GS1026" s="110"/>
      <c r="GT1026" s="110"/>
      <c r="GU1026" s="110"/>
      <c r="GV1026" s="110"/>
      <c r="GW1026" s="110"/>
      <c r="GX1026" s="110"/>
      <c r="GY1026" s="110"/>
      <c r="GZ1026" s="110"/>
      <c r="HA1026" s="110"/>
      <c r="HB1026" s="110"/>
      <c r="HC1026" s="110"/>
      <c r="HD1026" s="110"/>
      <c r="HE1026" s="110"/>
      <c r="HF1026" s="110"/>
      <c r="HG1026" s="110"/>
      <c r="HH1026" s="110"/>
      <c r="HI1026" s="110"/>
      <c r="HJ1026" s="110"/>
      <c r="HK1026" s="110"/>
      <c r="HL1026" s="110"/>
      <c r="HM1026" s="110"/>
      <c r="HN1026" s="110"/>
      <c r="HO1026" s="110"/>
      <c r="HP1026" s="110"/>
      <c r="HQ1026" s="110"/>
      <c r="HR1026" s="110"/>
      <c r="HS1026" s="110"/>
      <c r="HT1026" s="110"/>
      <c r="HU1026" s="110"/>
      <c r="HV1026" s="110"/>
      <c r="HW1026" s="110"/>
      <c r="HX1026" s="110"/>
      <c r="HY1026" s="110"/>
      <c r="HZ1026" s="110"/>
      <c r="IA1026" s="110"/>
      <c r="IB1026" s="110"/>
      <c r="IC1026" s="110"/>
      <c r="ID1026" s="110"/>
      <c r="IE1026" s="110"/>
      <c r="IF1026" s="110"/>
      <c r="IG1026" s="110"/>
      <c r="IH1026" s="110"/>
      <c r="II1026" s="110"/>
      <c r="IJ1026" s="110"/>
      <c r="IK1026" s="110"/>
      <c r="IL1026" s="110"/>
      <c r="IM1026" s="110"/>
      <c r="IN1026" s="110"/>
      <c r="IO1026" s="110"/>
      <c r="IP1026" s="110"/>
    </row>
    <row r="1027" spans="18:250" ht="16.5" hidden="1" customHeight="1">
      <c r="R1027" s="95"/>
      <c r="S1027" s="95"/>
      <c r="T1027" s="95"/>
      <c r="U1027" s="70"/>
      <c r="V1027" s="214"/>
      <c r="W1027" s="70"/>
      <c r="X1027" s="70"/>
      <c r="Y1027" s="70"/>
      <c r="Z1027" s="70"/>
      <c r="AA1027" s="70"/>
      <c r="AB1027" s="70"/>
      <c r="AC1027" s="70"/>
      <c r="AD1027" s="70"/>
      <c r="AE1027" s="70"/>
      <c r="AF1027" s="70"/>
      <c r="AG1027" s="70"/>
      <c r="AH1027" s="70"/>
      <c r="AI1027" s="70"/>
      <c r="AJ1027" s="70"/>
      <c r="AK1027" s="70"/>
      <c r="AL1027" s="70"/>
      <c r="AM1027" s="70"/>
      <c r="AN1027" s="70"/>
      <c r="AO1027" s="70"/>
      <c r="AP1027" s="70"/>
      <c r="AQ1027" s="70"/>
      <c r="AR1027" s="70"/>
      <c r="AS1027" s="70"/>
      <c r="AT1027" s="70"/>
      <c r="AU1027" s="70"/>
      <c r="AV1027" s="70"/>
      <c r="AW1027" s="70"/>
      <c r="AX1027" s="70"/>
      <c r="AY1027" s="70"/>
      <c r="AZ1027" s="70"/>
      <c r="BA1027" s="70"/>
      <c r="BB1027" s="70"/>
      <c r="BC1027" s="70"/>
      <c r="BD1027" s="70"/>
      <c r="BE1027" s="70"/>
      <c r="BF1027" s="70"/>
      <c r="BG1027" s="70"/>
      <c r="BH1027" s="70"/>
      <c r="BI1027" s="70"/>
      <c r="BJ1027" s="70"/>
      <c r="BK1027" s="70"/>
      <c r="BL1027" s="70"/>
      <c r="BM1027" s="70"/>
      <c r="BN1027" s="70"/>
      <c r="BO1027" s="70"/>
      <c r="BP1027" s="70"/>
      <c r="BQ1027" s="70"/>
      <c r="BR1027" s="70"/>
      <c r="BS1027" s="70"/>
      <c r="BT1027" s="70"/>
      <c r="BU1027" s="70"/>
      <c r="BV1027" s="70"/>
      <c r="BW1027" s="70"/>
      <c r="BX1027" s="70"/>
      <c r="BY1027" s="70"/>
      <c r="BZ1027" s="70"/>
      <c r="CA1027" s="70"/>
      <c r="CB1027" s="70"/>
      <c r="CC1027" s="70"/>
      <c r="CD1027" s="70"/>
      <c r="CE1027" s="70"/>
      <c r="CF1027" s="70"/>
      <c r="CG1027" s="70"/>
      <c r="CH1027" s="70"/>
      <c r="CI1027" s="70"/>
      <c r="CJ1027" s="70"/>
      <c r="CK1027" s="70"/>
      <c r="CL1027" s="70"/>
      <c r="CM1027" s="70"/>
      <c r="CN1027" s="70"/>
      <c r="CO1027" s="70"/>
      <c r="CP1027" s="70"/>
      <c r="CQ1027" s="70"/>
      <c r="CR1027" s="70"/>
      <c r="CS1027" s="70"/>
      <c r="CT1027" s="70"/>
      <c r="CU1027" s="70"/>
      <c r="CV1027" s="70"/>
      <c r="CW1027" s="70"/>
      <c r="CX1027" s="70"/>
      <c r="CY1027" s="70"/>
      <c r="CZ1027" s="70"/>
      <c r="DA1027" s="70"/>
      <c r="DB1027" s="70"/>
      <c r="DC1027" s="70"/>
      <c r="DD1027" s="70"/>
      <c r="DE1027" s="70"/>
      <c r="DF1027" s="70"/>
      <c r="DG1027" s="70"/>
      <c r="DH1027" s="70"/>
      <c r="DI1027" s="70"/>
      <c r="DJ1027" s="70"/>
      <c r="DK1027" s="70"/>
      <c r="DL1027" s="70"/>
      <c r="DM1027" s="70"/>
      <c r="DN1027" s="70"/>
      <c r="DO1027" s="70"/>
      <c r="DP1027" s="70"/>
      <c r="DQ1027" s="70"/>
      <c r="DR1027" s="70"/>
      <c r="DS1027" s="70"/>
      <c r="DT1027" s="70"/>
      <c r="DU1027" s="70"/>
      <c r="DV1027" s="70"/>
      <c r="DW1027" s="70"/>
      <c r="DX1027" s="70"/>
      <c r="DY1027" s="70"/>
      <c r="DZ1027" s="70"/>
      <c r="EA1027" s="70"/>
      <c r="EB1027" s="70"/>
      <c r="EC1027" s="70"/>
      <c r="ED1027" s="70"/>
      <c r="EE1027" s="95" t="s">
        <v>450</v>
      </c>
      <c r="EF1027" s="110"/>
      <c r="EG1027" s="110"/>
      <c r="EH1027" s="110"/>
      <c r="EI1027" s="216"/>
      <c r="EJ1027" s="110"/>
      <c r="EK1027" s="110"/>
      <c r="EL1027" s="110"/>
      <c r="EM1027" s="110"/>
      <c r="EN1027" s="110"/>
      <c r="EO1027" s="110"/>
      <c r="EP1027" s="110"/>
      <c r="EQ1027" s="110"/>
      <c r="ER1027" s="110"/>
      <c r="ES1027" s="110"/>
      <c r="ET1027" s="110"/>
      <c r="EU1027" s="110"/>
      <c r="EV1027" s="110"/>
      <c r="EW1027" s="110"/>
      <c r="EX1027" s="110"/>
      <c r="EY1027" s="110"/>
      <c r="EZ1027" s="110"/>
      <c r="FA1027" s="110"/>
      <c r="FB1027" s="110"/>
      <c r="FC1027" s="110"/>
      <c r="FD1027" s="110"/>
      <c r="FE1027" s="110"/>
      <c r="FF1027" s="110"/>
      <c r="FG1027" s="110"/>
      <c r="FH1027" s="110"/>
      <c r="FI1027" s="110"/>
      <c r="FJ1027" s="110"/>
      <c r="FK1027" s="110"/>
      <c r="FL1027" s="110"/>
      <c r="FM1027" s="110"/>
      <c r="FN1027" s="110"/>
      <c r="FO1027" s="110"/>
      <c r="FP1027" s="110"/>
      <c r="FQ1027" s="110"/>
      <c r="FR1027" s="110"/>
      <c r="FS1027" s="110"/>
      <c r="FT1027" s="110"/>
      <c r="FU1027" s="110"/>
      <c r="FV1027" s="110"/>
      <c r="FW1027" s="110"/>
      <c r="FX1027" s="110"/>
      <c r="FY1027" s="110"/>
      <c r="FZ1027" s="110"/>
      <c r="GA1027" s="110"/>
      <c r="GB1027" s="110"/>
      <c r="GC1027" s="110"/>
      <c r="GD1027" s="110"/>
      <c r="GE1027" s="110"/>
      <c r="GF1027" s="110"/>
      <c r="GG1027" s="110"/>
      <c r="GH1027" s="110"/>
      <c r="GI1027" s="110"/>
      <c r="GJ1027" s="110"/>
      <c r="GK1027" s="110"/>
      <c r="GL1027" s="110"/>
      <c r="GM1027" s="110"/>
      <c r="GN1027" s="110"/>
      <c r="GO1027" s="110"/>
      <c r="GP1027" s="110"/>
      <c r="GQ1027" s="110"/>
      <c r="GR1027" s="110"/>
      <c r="GS1027" s="110"/>
      <c r="GT1027" s="110"/>
      <c r="GU1027" s="110"/>
      <c r="GV1027" s="110"/>
      <c r="GW1027" s="110"/>
      <c r="GX1027" s="110"/>
      <c r="GY1027" s="110"/>
      <c r="GZ1027" s="110"/>
      <c r="HA1027" s="110"/>
      <c r="HB1027" s="110"/>
      <c r="HC1027" s="110"/>
      <c r="HD1027" s="110"/>
      <c r="HE1027" s="110"/>
      <c r="HF1027" s="110"/>
      <c r="HG1027" s="110"/>
      <c r="HH1027" s="110"/>
      <c r="HI1027" s="110"/>
      <c r="HJ1027" s="110"/>
      <c r="HK1027" s="110"/>
      <c r="HL1027" s="110"/>
      <c r="HM1027" s="110"/>
      <c r="HN1027" s="110"/>
      <c r="HO1027" s="110"/>
      <c r="HP1027" s="110"/>
      <c r="HQ1027" s="110"/>
      <c r="HR1027" s="110"/>
      <c r="HS1027" s="110"/>
      <c r="HT1027" s="110"/>
      <c r="HU1027" s="110"/>
      <c r="HV1027" s="110"/>
      <c r="HW1027" s="110"/>
      <c r="HX1027" s="110"/>
      <c r="HY1027" s="110"/>
      <c r="HZ1027" s="110"/>
      <c r="IA1027" s="110"/>
      <c r="IB1027" s="110"/>
      <c r="IC1027" s="110"/>
      <c r="ID1027" s="110"/>
      <c r="IE1027" s="110"/>
      <c r="IF1027" s="110"/>
      <c r="IG1027" s="110"/>
      <c r="IH1027" s="110"/>
      <c r="II1027" s="110"/>
      <c r="IJ1027" s="110"/>
      <c r="IK1027" s="110"/>
      <c r="IL1027" s="110"/>
      <c r="IM1027" s="110"/>
      <c r="IN1027" s="110"/>
      <c r="IO1027" s="110"/>
      <c r="IP1027" s="110"/>
    </row>
    <row r="1028" spans="18:250" ht="16.5" hidden="1" customHeight="1">
      <c r="R1028" s="95"/>
      <c r="S1028" s="95"/>
      <c r="T1028" s="95"/>
      <c r="U1028" s="70"/>
      <c r="V1028" s="214"/>
      <c r="W1028" s="70"/>
      <c r="X1028" s="70"/>
      <c r="Y1028" s="70"/>
      <c r="Z1028" s="70"/>
      <c r="AA1028" s="70"/>
      <c r="AB1028" s="70"/>
      <c r="AC1028" s="70"/>
      <c r="AD1028" s="70"/>
      <c r="AE1028" s="70"/>
      <c r="AF1028" s="70"/>
      <c r="AG1028" s="70"/>
      <c r="AH1028" s="70"/>
      <c r="AI1028" s="70"/>
      <c r="AJ1028" s="70"/>
      <c r="AK1028" s="70"/>
      <c r="AL1028" s="70"/>
      <c r="AM1028" s="70"/>
      <c r="AN1028" s="70"/>
      <c r="AO1028" s="70"/>
      <c r="AP1028" s="70"/>
      <c r="AQ1028" s="70"/>
      <c r="AR1028" s="70"/>
      <c r="AS1028" s="70"/>
      <c r="AT1028" s="70"/>
      <c r="AU1028" s="70"/>
      <c r="AV1028" s="70"/>
      <c r="AW1028" s="70"/>
      <c r="AX1028" s="70"/>
      <c r="AY1028" s="70"/>
      <c r="AZ1028" s="70"/>
      <c r="BA1028" s="70"/>
      <c r="BB1028" s="70"/>
      <c r="BC1028" s="70"/>
      <c r="BD1028" s="70"/>
      <c r="BE1028" s="70"/>
      <c r="BF1028" s="70"/>
      <c r="BG1028" s="70"/>
      <c r="BH1028" s="70"/>
      <c r="BI1028" s="70"/>
      <c r="BJ1028" s="70"/>
      <c r="BK1028" s="70"/>
      <c r="BL1028" s="70"/>
      <c r="BM1028" s="70"/>
      <c r="BN1028" s="70"/>
      <c r="BO1028" s="70"/>
      <c r="BP1028" s="70"/>
      <c r="BQ1028" s="70"/>
      <c r="BR1028" s="70"/>
      <c r="BS1028" s="70"/>
      <c r="BT1028" s="70"/>
      <c r="BU1028" s="70"/>
      <c r="BV1028" s="70"/>
      <c r="BW1028" s="70"/>
      <c r="BX1028" s="70"/>
      <c r="BY1028" s="70"/>
      <c r="BZ1028" s="70"/>
      <c r="CA1028" s="70"/>
      <c r="CB1028" s="70"/>
      <c r="CC1028" s="70"/>
      <c r="CD1028" s="70"/>
      <c r="CE1028" s="70"/>
      <c r="CF1028" s="70"/>
      <c r="CG1028" s="70"/>
      <c r="CH1028" s="70"/>
      <c r="CI1028" s="70"/>
      <c r="CJ1028" s="70"/>
      <c r="CK1028" s="70"/>
      <c r="CL1028" s="70"/>
      <c r="CM1028" s="70"/>
      <c r="CN1028" s="70"/>
      <c r="CO1028" s="70"/>
      <c r="CP1028" s="70"/>
      <c r="CQ1028" s="70"/>
      <c r="CR1028" s="70"/>
      <c r="CS1028" s="70"/>
      <c r="CT1028" s="70"/>
      <c r="CU1028" s="70"/>
      <c r="CV1028" s="70"/>
      <c r="CW1028" s="70"/>
      <c r="CX1028" s="70"/>
      <c r="CY1028" s="70"/>
      <c r="CZ1028" s="70"/>
      <c r="DA1028" s="70"/>
      <c r="DB1028" s="70"/>
      <c r="DC1028" s="70"/>
      <c r="DD1028" s="70"/>
      <c r="DE1028" s="70"/>
      <c r="DF1028" s="70"/>
      <c r="DG1028" s="70"/>
      <c r="DH1028" s="70"/>
      <c r="DI1028" s="70"/>
      <c r="DJ1028" s="70"/>
      <c r="DK1028" s="70"/>
      <c r="DL1028" s="70"/>
      <c r="DM1028" s="70"/>
      <c r="DN1028" s="70"/>
      <c r="DO1028" s="70"/>
      <c r="DP1028" s="70"/>
      <c r="DQ1028" s="70"/>
      <c r="DR1028" s="70"/>
      <c r="DS1028" s="70"/>
      <c r="DT1028" s="70"/>
      <c r="DU1028" s="70"/>
      <c r="DV1028" s="70"/>
      <c r="DW1028" s="70"/>
      <c r="DX1028" s="70"/>
      <c r="DY1028" s="70"/>
      <c r="DZ1028" s="70"/>
      <c r="EA1028" s="70"/>
      <c r="EB1028" s="70"/>
      <c r="EC1028" s="70"/>
      <c r="ED1028" s="70"/>
      <c r="EE1028" s="95" t="s">
        <v>450</v>
      </c>
      <c r="EF1028" s="110"/>
      <c r="EG1028" s="110"/>
      <c r="EH1028" s="110"/>
      <c r="EI1028" s="216"/>
      <c r="EJ1028" s="110"/>
      <c r="EK1028" s="110"/>
      <c r="EL1028" s="110"/>
      <c r="EM1028" s="110"/>
      <c r="EN1028" s="110"/>
      <c r="EO1028" s="110"/>
      <c r="EP1028" s="110"/>
      <c r="EQ1028" s="110"/>
      <c r="ER1028" s="110"/>
      <c r="ES1028" s="110"/>
      <c r="ET1028" s="110"/>
      <c r="EU1028" s="110"/>
      <c r="EV1028" s="110"/>
      <c r="EW1028" s="110"/>
      <c r="EX1028" s="110"/>
      <c r="EY1028" s="110"/>
      <c r="EZ1028" s="110"/>
      <c r="FA1028" s="110"/>
      <c r="FB1028" s="110"/>
      <c r="FC1028" s="110"/>
      <c r="FD1028" s="110"/>
      <c r="FE1028" s="110"/>
      <c r="FF1028" s="110"/>
      <c r="FG1028" s="110"/>
      <c r="FH1028" s="110"/>
      <c r="FI1028" s="110"/>
      <c r="FJ1028" s="110"/>
      <c r="FK1028" s="110"/>
      <c r="FL1028" s="110"/>
      <c r="FM1028" s="110"/>
      <c r="FN1028" s="110"/>
      <c r="FO1028" s="110"/>
      <c r="FP1028" s="110"/>
      <c r="FQ1028" s="110"/>
      <c r="FR1028" s="110"/>
      <c r="FS1028" s="110"/>
      <c r="FT1028" s="110"/>
      <c r="FU1028" s="110"/>
      <c r="FV1028" s="110"/>
      <c r="FW1028" s="110"/>
      <c r="FX1028" s="110"/>
      <c r="FY1028" s="110"/>
      <c r="FZ1028" s="110"/>
      <c r="GA1028" s="110"/>
      <c r="GB1028" s="110"/>
      <c r="GC1028" s="110"/>
      <c r="GD1028" s="110"/>
      <c r="GE1028" s="110"/>
      <c r="GF1028" s="110"/>
      <c r="GG1028" s="110"/>
      <c r="GH1028" s="110"/>
      <c r="GI1028" s="110"/>
      <c r="GJ1028" s="110"/>
      <c r="GK1028" s="110"/>
      <c r="GL1028" s="110"/>
      <c r="GM1028" s="110"/>
      <c r="GN1028" s="110"/>
      <c r="GO1028" s="110"/>
      <c r="GP1028" s="110"/>
      <c r="GQ1028" s="110"/>
      <c r="GR1028" s="110"/>
      <c r="GS1028" s="110"/>
      <c r="GT1028" s="110"/>
      <c r="GU1028" s="110"/>
      <c r="GV1028" s="110"/>
      <c r="GW1028" s="110"/>
      <c r="GX1028" s="110"/>
      <c r="GY1028" s="110"/>
      <c r="GZ1028" s="110"/>
      <c r="HA1028" s="110"/>
      <c r="HB1028" s="110"/>
      <c r="HC1028" s="110"/>
      <c r="HD1028" s="110"/>
      <c r="HE1028" s="110"/>
      <c r="HF1028" s="110"/>
      <c r="HG1028" s="110"/>
      <c r="HH1028" s="110"/>
      <c r="HI1028" s="110"/>
      <c r="HJ1028" s="110"/>
      <c r="HK1028" s="110"/>
      <c r="HL1028" s="110"/>
      <c r="HM1028" s="110"/>
      <c r="HN1028" s="110"/>
      <c r="HO1028" s="110"/>
      <c r="HP1028" s="110"/>
      <c r="HQ1028" s="110"/>
      <c r="HR1028" s="110"/>
      <c r="HS1028" s="110"/>
      <c r="HT1028" s="110"/>
      <c r="HU1028" s="110"/>
      <c r="HV1028" s="110"/>
      <c r="HW1028" s="110"/>
      <c r="HX1028" s="110"/>
      <c r="HY1028" s="110"/>
      <c r="HZ1028" s="110"/>
      <c r="IA1028" s="110"/>
      <c r="IB1028" s="110"/>
      <c r="IC1028" s="110"/>
      <c r="ID1028" s="110"/>
      <c r="IE1028" s="110"/>
      <c r="IF1028" s="110"/>
      <c r="IG1028" s="110"/>
      <c r="IH1028" s="110"/>
      <c r="II1028" s="110"/>
      <c r="IJ1028" s="110"/>
      <c r="IK1028" s="110"/>
      <c r="IL1028" s="110"/>
      <c r="IM1028" s="110"/>
      <c r="IN1028" s="110"/>
      <c r="IO1028" s="110"/>
      <c r="IP1028" s="110"/>
    </row>
    <row r="1029" spans="18:250" ht="16.5" hidden="1" customHeight="1">
      <c r="R1029" s="95"/>
      <c r="S1029" s="95"/>
      <c r="T1029" s="95"/>
      <c r="U1029" s="70"/>
      <c r="V1029" s="214"/>
      <c r="W1029" s="70"/>
      <c r="X1029" s="70"/>
      <c r="Y1029" s="70"/>
      <c r="Z1029" s="70"/>
      <c r="AA1029" s="70"/>
      <c r="AB1029" s="70"/>
      <c r="AC1029" s="70"/>
      <c r="AD1029" s="70"/>
      <c r="AE1029" s="70"/>
      <c r="AF1029" s="70"/>
      <c r="AG1029" s="70"/>
      <c r="AH1029" s="70"/>
      <c r="AI1029" s="70"/>
      <c r="AJ1029" s="70"/>
      <c r="AK1029" s="70"/>
      <c r="AL1029" s="70"/>
      <c r="AM1029" s="70"/>
      <c r="AN1029" s="70"/>
      <c r="AO1029" s="70"/>
      <c r="AP1029" s="70"/>
      <c r="AQ1029" s="70"/>
      <c r="AR1029" s="70"/>
      <c r="AS1029" s="70"/>
      <c r="AT1029" s="70"/>
      <c r="AU1029" s="70"/>
      <c r="AV1029" s="70"/>
      <c r="AW1029" s="70"/>
      <c r="AX1029" s="70"/>
      <c r="AY1029" s="70"/>
      <c r="AZ1029" s="70"/>
      <c r="BA1029" s="70"/>
      <c r="BB1029" s="70"/>
      <c r="BC1029" s="70"/>
      <c r="BD1029" s="70"/>
      <c r="BE1029" s="70"/>
      <c r="BF1029" s="70"/>
      <c r="BG1029" s="70"/>
      <c r="BH1029" s="70"/>
      <c r="BI1029" s="70"/>
      <c r="BJ1029" s="70"/>
      <c r="BK1029" s="70"/>
      <c r="BL1029" s="70"/>
      <c r="BM1029" s="70"/>
      <c r="BN1029" s="70"/>
      <c r="BO1029" s="70"/>
      <c r="BP1029" s="70"/>
      <c r="BQ1029" s="70"/>
      <c r="BR1029" s="70"/>
      <c r="BS1029" s="70"/>
      <c r="BT1029" s="70"/>
      <c r="BU1029" s="70"/>
      <c r="BV1029" s="70"/>
      <c r="BW1029" s="70"/>
      <c r="BX1029" s="70"/>
      <c r="BY1029" s="70"/>
      <c r="BZ1029" s="70"/>
      <c r="CA1029" s="70"/>
      <c r="CB1029" s="70"/>
      <c r="CC1029" s="70"/>
      <c r="CD1029" s="70"/>
      <c r="CE1029" s="70"/>
      <c r="CF1029" s="70"/>
      <c r="CG1029" s="70"/>
      <c r="CH1029" s="70"/>
      <c r="CI1029" s="70"/>
      <c r="CJ1029" s="70"/>
      <c r="CK1029" s="70"/>
      <c r="CL1029" s="70"/>
      <c r="CM1029" s="70"/>
      <c r="CN1029" s="70"/>
      <c r="CO1029" s="70"/>
      <c r="CP1029" s="70"/>
      <c r="CQ1029" s="70"/>
      <c r="CR1029" s="70"/>
      <c r="CS1029" s="70"/>
      <c r="CT1029" s="70"/>
      <c r="CU1029" s="70"/>
      <c r="CV1029" s="70"/>
      <c r="CW1029" s="70"/>
      <c r="CX1029" s="70"/>
      <c r="CY1029" s="70"/>
      <c r="CZ1029" s="70"/>
      <c r="DA1029" s="70"/>
      <c r="DB1029" s="70"/>
      <c r="DC1029" s="70"/>
      <c r="DD1029" s="70"/>
      <c r="DE1029" s="70"/>
      <c r="DF1029" s="70"/>
      <c r="DG1029" s="70"/>
      <c r="DH1029" s="70"/>
      <c r="DI1029" s="70"/>
      <c r="DJ1029" s="70"/>
      <c r="DK1029" s="70"/>
      <c r="DL1029" s="70"/>
      <c r="DM1029" s="70"/>
      <c r="DN1029" s="70"/>
      <c r="DO1029" s="70"/>
      <c r="DP1029" s="70"/>
      <c r="DQ1029" s="70"/>
      <c r="DR1029" s="70"/>
      <c r="DS1029" s="70"/>
      <c r="DT1029" s="70"/>
      <c r="DU1029" s="70"/>
      <c r="DV1029" s="70"/>
      <c r="DW1029" s="70"/>
      <c r="DX1029" s="70"/>
      <c r="DY1029" s="70"/>
      <c r="DZ1029" s="70"/>
      <c r="EA1029" s="70"/>
      <c r="EB1029" s="70"/>
      <c r="EC1029" s="70"/>
      <c r="ED1029" s="70"/>
      <c r="EE1029" s="95" t="s">
        <v>450</v>
      </c>
      <c r="EF1029" s="110"/>
      <c r="EG1029" s="110"/>
      <c r="EH1029" s="110"/>
      <c r="EI1029" s="216"/>
      <c r="EJ1029" s="110"/>
      <c r="EK1029" s="110"/>
      <c r="EL1029" s="110"/>
      <c r="EM1029" s="110"/>
      <c r="EN1029" s="110"/>
      <c r="EO1029" s="110"/>
      <c r="EP1029" s="110"/>
      <c r="EQ1029" s="110"/>
      <c r="ER1029" s="110"/>
      <c r="ES1029" s="110"/>
      <c r="ET1029" s="110"/>
      <c r="EU1029" s="110"/>
      <c r="EV1029" s="110"/>
      <c r="EW1029" s="110"/>
      <c r="EX1029" s="110"/>
      <c r="EY1029" s="110"/>
      <c r="EZ1029" s="110"/>
      <c r="FA1029" s="110"/>
      <c r="FB1029" s="110"/>
      <c r="FC1029" s="110"/>
      <c r="FD1029" s="110"/>
      <c r="FE1029" s="110"/>
      <c r="FF1029" s="110"/>
      <c r="FG1029" s="110"/>
      <c r="FH1029" s="110"/>
      <c r="FI1029" s="110"/>
      <c r="FJ1029" s="110"/>
      <c r="FK1029" s="110"/>
      <c r="FL1029" s="110"/>
      <c r="FM1029" s="110"/>
      <c r="FN1029" s="110"/>
      <c r="FO1029" s="110"/>
      <c r="FP1029" s="110"/>
      <c r="FQ1029" s="110"/>
      <c r="FR1029" s="110"/>
      <c r="FS1029" s="110"/>
      <c r="FT1029" s="110"/>
      <c r="FU1029" s="110"/>
      <c r="FV1029" s="110"/>
      <c r="FW1029" s="110"/>
      <c r="FX1029" s="110"/>
      <c r="FY1029" s="110"/>
      <c r="FZ1029" s="110"/>
      <c r="GA1029" s="110"/>
      <c r="GB1029" s="110"/>
      <c r="GC1029" s="110"/>
      <c r="GD1029" s="110"/>
      <c r="GE1029" s="110"/>
      <c r="GF1029" s="110"/>
      <c r="GG1029" s="110"/>
      <c r="GH1029" s="110"/>
      <c r="GI1029" s="110"/>
      <c r="GJ1029" s="110"/>
      <c r="GK1029" s="110"/>
      <c r="GL1029" s="110"/>
      <c r="GM1029" s="110"/>
      <c r="GN1029" s="110"/>
      <c r="GO1029" s="110"/>
      <c r="GP1029" s="110"/>
      <c r="GQ1029" s="110"/>
      <c r="GR1029" s="110"/>
      <c r="GS1029" s="110"/>
      <c r="GT1029" s="110"/>
      <c r="GU1029" s="110"/>
      <c r="GV1029" s="110"/>
      <c r="GW1029" s="110"/>
      <c r="GX1029" s="110"/>
      <c r="GY1029" s="110"/>
      <c r="GZ1029" s="110"/>
      <c r="HA1029" s="110"/>
      <c r="HB1029" s="110"/>
      <c r="HC1029" s="110"/>
      <c r="HD1029" s="110"/>
      <c r="HE1029" s="110"/>
      <c r="HF1029" s="110"/>
      <c r="HG1029" s="110"/>
      <c r="HH1029" s="110"/>
      <c r="HI1029" s="110"/>
      <c r="HJ1029" s="110"/>
      <c r="HK1029" s="110"/>
      <c r="HL1029" s="110"/>
      <c r="HM1029" s="110"/>
      <c r="HN1029" s="110"/>
      <c r="HO1029" s="110"/>
      <c r="HP1029" s="110"/>
      <c r="HQ1029" s="110"/>
      <c r="HR1029" s="110"/>
      <c r="HS1029" s="110"/>
      <c r="HT1029" s="110"/>
      <c r="HU1029" s="110"/>
      <c r="HV1029" s="110"/>
      <c r="HW1029" s="110"/>
      <c r="HX1029" s="110"/>
      <c r="HY1029" s="110"/>
      <c r="HZ1029" s="110"/>
      <c r="IA1029" s="110"/>
      <c r="IB1029" s="110"/>
      <c r="IC1029" s="110"/>
      <c r="ID1029" s="110"/>
      <c r="IE1029" s="110"/>
      <c r="IF1029" s="110"/>
      <c r="IG1029" s="110"/>
      <c r="IH1029" s="110"/>
      <c r="II1029" s="110"/>
      <c r="IJ1029" s="110"/>
      <c r="IK1029" s="110"/>
      <c r="IL1029" s="110"/>
      <c r="IM1029" s="110"/>
      <c r="IN1029" s="110"/>
      <c r="IO1029" s="110"/>
      <c r="IP1029" s="110"/>
    </row>
    <row r="1030" spans="18:250" ht="16.5" hidden="1" customHeight="1">
      <c r="R1030" s="95"/>
      <c r="S1030" s="95"/>
      <c r="T1030" s="95"/>
      <c r="U1030" s="70"/>
      <c r="V1030" s="214"/>
      <c r="W1030" s="70"/>
      <c r="X1030" s="70"/>
      <c r="Y1030" s="70"/>
      <c r="Z1030" s="70"/>
      <c r="AA1030" s="70"/>
      <c r="AB1030" s="70"/>
      <c r="AC1030" s="70"/>
      <c r="AD1030" s="70"/>
      <c r="AE1030" s="70"/>
      <c r="AF1030" s="70"/>
      <c r="AG1030" s="70"/>
      <c r="AH1030" s="70"/>
      <c r="AI1030" s="70"/>
      <c r="AJ1030" s="70"/>
      <c r="AK1030" s="70"/>
      <c r="AL1030" s="70"/>
      <c r="AM1030" s="70"/>
      <c r="AN1030" s="70"/>
      <c r="AO1030" s="70"/>
      <c r="AP1030" s="70"/>
      <c r="AQ1030" s="70"/>
      <c r="AR1030" s="70"/>
      <c r="AS1030" s="70"/>
      <c r="AT1030" s="70"/>
      <c r="AU1030" s="70"/>
      <c r="AV1030" s="70"/>
      <c r="AW1030" s="70"/>
      <c r="AX1030" s="70"/>
      <c r="AY1030" s="70"/>
      <c r="AZ1030" s="70"/>
      <c r="BA1030" s="70"/>
      <c r="BB1030" s="70"/>
      <c r="BC1030" s="70"/>
      <c r="BD1030" s="70"/>
      <c r="BE1030" s="70"/>
      <c r="BF1030" s="70"/>
      <c r="BG1030" s="70"/>
      <c r="BH1030" s="70"/>
      <c r="BI1030" s="70"/>
      <c r="BJ1030" s="70"/>
      <c r="BK1030" s="70"/>
      <c r="BL1030" s="70"/>
      <c r="BM1030" s="70"/>
      <c r="BN1030" s="70"/>
      <c r="BO1030" s="70"/>
      <c r="BP1030" s="70"/>
      <c r="BQ1030" s="70"/>
      <c r="BR1030" s="70"/>
      <c r="BS1030" s="70"/>
      <c r="BT1030" s="70"/>
      <c r="BU1030" s="70"/>
      <c r="BV1030" s="70"/>
      <c r="BW1030" s="70"/>
      <c r="BX1030" s="70"/>
      <c r="BY1030" s="70"/>
      <c r="BZ1030" s="70"/>
      <c r="CA1030" s="70"/>
      <c r="CB1030" s="70"/>
      <c r="CC1030" s="70"/>
      <c r="CD1030" s="70"/>
      <c r="CE1030" s="70"/>
      <c r="CF1030" s="70"/>
      <c r="CG1030" s="70"/>
      <c r="CH1030" s="70"/>
      <c r="CI1030" s="70"/>
      <c r="CJ1030" s="70"/>
      <c r="CK1030" s="70"/>
      <c r="CL1030" s="70"/>
      <c r="CM1030" s="70"/>
      <c r="CN1030" s="70"/>
      <c r="CO1030" s="70"/>
      <c r="CP1030" s="70"/>
      <c r="CQ1030" s="70"/>
      <c r="CR1030" s="70"/>
      <c r="CS1030" s="70"/>
      <c r="CT1030" s="70"/>
      <c r="CU1030" s="70"/>
      <c r="CV1030" s="70"/>
      <c r="CW1030" s="70"/>
      <c r="CX1030" s="70"/>
      <c r="CY1030" s="70"/>
      <c r="CZ1030" s="70"/>
      <c r="DA1030" s="70"/>
      <c r="DB1030" s="70"/>
      <c r="DC1030" s="70"/>
      <c r="DD1030" s="70"/>
      <c r="DE1030" s="70"/>
      <c r="DF1030" s="70"/>
      <c r="DG1030" s="70"/>
      <c r="DH1030" s="70"/>
      <c r="DI1030" s="70"/>
      <c r="DJ1030" s="70"/>
      <c r="DK1030" s="70"/>
      <c r="DL1030" s="70"/>
      <c r="DM1030" s="70"/>
      <c r="DN1030" s="70"/>
      <c r="DO1030" s="70"/>
      <c r="DP1030" s="70"/>
      <c r="DQ1030" s="70"/>
      <c r="DR1030" s="70"/>
      <c r="DS1030" s="70"/>
      <c r="DT1030" s="70"/>
      <c r="DU1030" s="70"/>
      <c r="DV1030" s="70"/>
      <c r="DW1030" s="70"/>
      <c r="DX1030" s="70"/>
      <c r="DY1030" s="70"/>
      <c r="DZ1030" s="70"/>
      <c r="EA1030" s="70"/>
      <c r="EB1030" s="70"/>
      <c r="EC1030" s="70"/>
      <c r="ED1030" s="70"/>
      <c r="EE1030" s="95" t="s">
        <v>450</v>
      </c>
      <c r="EF1030" s="110"/>
      <c r="EG1030" s="110"/>
      <c r="EH1030" s="110"/>
      <c r="EI1030" s="216"/>
      <c r="EJ1030" s="110"/>
      <c r="EK1030" s="110"/>
      <c r="EL1030" s="110"/>
      <c r="EM1030" s="110"/>
      <c r="EN1030" s="110"/>
      <c r="EO1030" s="110"/>
      <c r="EP1030" s="110"/>
      <c r="EQ1030" s="110"/>
      <c r="ER1030" s="110"/>
      <c r="ES1030" s="110"/>
      <c r="ET1030" s="110"/>
      <c r="EU1030" s="110"/>
      <c r="EV1030" s="110"/>
      <c r="EW1030" s="110"/>
      <c r="EX1030" s="110"/>
      <c r="EY1030" s="110"/>
      <c r="EZ1030" s="110"/>
      <c r="FA1030" s="110"/>
      <c r="FB1030" s="110"/>
      <c r="FC1030" s="110"/>
      <c r="FD1030" s="110"/>
      <c r="FE1030" s="110"/>
      <c r="FF1030" s="110"/>
      <c r="FG1030" s="110"/>
      <c r="FH1030" s="110"/>
      <c r="FI1030" s="110"/>
      <c r="FJ1030" s="110"/>
      <c r="FK1030" s="110"/>
      <c r="FL1030" s="110"/>
      <c r="FM1030" s="110"/>
      <c r="FN1030" s="110"/>
      <c r="FO1030" s="110"/>
      <c r="FP1030" s="110"/>
      <c r="FQ1030" s="110"/>
      <c r="FR1030" s="110"/>
      <c r="FS1030" s="110"/>
      <c r="FT1030" s="110"/>
      <c r="FU1030" s="110"/>
      <c r="FV1030" s="110"/>
      <c r="FW1030" s="110"/>
      <c r="FX1030" s="110"/>
      <c r="FY1030" s="110"/>
      <c r="FZ1030" s="110"/>
      <c r="GA1030" s="110"/>
      <c r="GB1030" s="110"/>
      <c r="GC1030" s="110"/>
      <c r="GD1030" s="110"/>
      <c r="GE1030" s="110"/>
      <c r="GF1030" s="110"/>
      <c r="GG1030" s="110"/>
      <c r="GH1030" s="110"/>
      <c r="GI1030" s="110"/>
      <c r="GJ1030" s="110"/>
      <c r="GK1030" s="110"/>
      <c r="GL1030" s="110"/>
      <c r="GM1030" s="110"/>
      <c r="GN1030" s="110"/>
      <c r="GO1030" s="110"/>
      <c r="GP1030" s="110"/>
      <c r="GQ1030" s="110"/>
      <c r="GR1030" s="110"/>
      <c r="GS1030" s="110"/>
      <c r="GT1030" s="110"/>
      <c r="GU1030" s="110"/>
      <c r="GV1030" s="110"/>
      <c r="GW1030" s="110"/>
      <c r="GX1030" s="110"/>
      <c r="GY1030" s="110"/>
      <c r="GZ1030" s="110"/>
      <c r="HA1030" s="110"/>
      <c r="HB1030" s="110"/>
      <c r="HC1030" s="110"/>
      <c r="HD1030" s="110"/>
      <c r="HE1030" s="110"/>
      <c r="HF1030" s="110"/>
      <c r="HG1030" s="110"/>
      <c r="HH1030" s="110"/>
      <c r="HI1030" s="110"/>
      <c r="HJ1030" s="110"/>
      <c r="HK1030" s="110"/>
      <c r="HL1030" s="110"/>
      <c r="HM1030" s="110"/>
      <c r="HN1030" s="110"/>
      <c r="HO1030" s="110"/>
      <c r="HP1030" s="110"/>
      <c r="HQ1030" s="110"/>
      <c r="HR1030" s="110"/>
      <c r="HS1030" s="110"/>
      <c r="HT1030" s="110"/>
      <c r="HU1030" s="110"/>
      <c r="HV1030" s="110"/>
      <c r="HW1030" s="110"/>
      <c r="HX1030" s="110"/>
      <c r="HY1030" s="110"/>
      <c r="HZ1030" s="110"/>
      <c r="IA1030" s="110"/>
      <c r="IB1030" s="110"/>
      <c r="IC1030" s="110"/>
      <c r="ID1030" s="110"/>
      <c r="IE1030" s="110"/>
      <c r="IF1030" s="110"/>
      <c r="IG1030" s="110"/>
      <c r="IH1030" s="110"/>
      <c r="II1030" s="110"/>
      <c r="IJ1030" s="110"/>
      <c r="IK1030" s="110"/>
      <c r="IL1030" s="110"/>
      <c r="IM1030" s="110"/>
      <c r="IN1030" s="110"/>
      <c r="IO1030" s="110"/>
      <c r="IP1030" s="110"/>
    </row>
    <row r="1031" spans="18:250" ht="16.5" hidden="1" customHeight="1">
      <c r="R1031" s="95"/>
      <c r="S1031" s="95"/>
      <c r="T1031" s="95"/>
      <c r="U1031" s="70"/>
      <c r="V1031" s="214"/>
      <c r="W1031" s="70"/>
      <c r="X1031" s="70"/>
      <c r="Y1031" s="70"/>
      <c r="Z1031" s="70"/>
      <c r="AA1031" s="70"/>
      <c r="AB1031" s="70"/>
      <c r="AC1031" s="70"/>
      <c r="AD1031" s="70"/>
      <c r="AE1031" s="70"/>
      <c r="AF1031" s="70"/>
      <c r="AG1031" s="70"/>
      <c r="AH1031" s="70"/>
      <c r="AI1031" s="70"/>
      <c r="AJ1031" s="70"/>
      <c r="AK1031" s="70"/>
      <c r="AL1031" s="70"/>
      <c r="AM1031" s="70"/>
      <c r="AN1031" s="70"/>
      <c r="AO1031" s="70"/>
      <c r="AP1031" s="70"/>
      <c r="AQ1031" s="70"/>
      <c r="AR1031" s="70"/>
      <c r="AS1031" s="70"/>
      <c r="AT1031" s="70"/>
      <c r="AU1031" s="70"/>
      <c r="AV1031" s="70"/>
      <c r="AW1031" s="70"/>
      <c r="AX1031" s="70"/>
      <c r="AY1031" s="70"/>
      <c r="AZ1031" s="70"/>
      <c r="BA1031" s="70"/>
      <c r="BB1031" s="70"/>
      <c r="BC1031" s="70"/>
      <c r="BD1031" s="70"/>
      <c r="BE1031" s="70"/>
      <c r="BF1031" s="70"/>
      <c r="BG1031" s="70"/>
      <c r="BH1031" s="70"/>
      <c r="BI1031" s="70"/>
      <c r="BJ1031" s="70"/>
      <c r="BK1031" s="70"/>
      <c r="BL1031" s="70"/>
      <c r="BM1031" s="70"/>
      <c r="BN1031" s="70"/>
      <c r="BO1031" s="70"/>
      <c r="BP1031" s="70"/>
      <c r="BQ1031" s="70"/>
      <c r="BR1031" s="70"/>
      <c r="BS1031" s="70"/>
      <c r="BT1031" s="70"/>
      <c r="BU1031" s="70"/>
      <c r="BV1031" s="70"/>
      <c r="BW1031" s="70"/>
      <c r="BX1031" s="70"/>
      <c r="BY1031" s="70"/>
      <c r="BZ1031" s="70"/>
      <c r="CA1031" s="70"/>
      <c r="CB1031" s="70"/>
      <c r="CC1031" s="70"/>
      <c r="CD1031" s="70"/>
      <c r="CE1031" s="70"/>
      <c r="CF1031" s="70"/>
      <c r="CG1031" s="70"/>
      <c r="CH1031" s="70"/>
      <c r="CI1031" s="70"/>
      <c r="CJ1031" s="70"/>
      <c r="CK1031" s="70"/>
      <c r="CL1031" s="70"/>
      <c r="CM1031" s="70"/>
      <c r="CN1031" s="70"/>
      <c r="CO1031" s="70"/>
      <c r="CP1031" s="70"/>
      <c r="CQ1031" s="70"/>
      <c r="CR1031" s="70"/>
      <c r="CS1031" s="70"/>
      <c r="CT1031" s="70"/>
      <c r="CU1031" s="70"/>
      <c r="CV1031" s="70"/>
      <c r="CW1031" s="70"/>
      <c r="CX1031" s="70"/>
      <c r="CY1031" s="70"/>
      <c r="CZ1031" s="70"/>
      <c r="DA1031" s="70"/>
      <c r="DB1031" s="70"/>
      <c r="DC1031" s="70"/>
      <c r="DD1031" s="70"/>
      <c r="DE1031" s="70"/>
      <c r="DF1031" s="70"/>
      <c r="DG1031" s="70"/>
      <c r="DH1031" s="70"/>
      <c r="DI1031" s="70"/>
      <c r="DJ1031" s="70"/>
      <c r="DK1031" s="70"/>
      <c r="DL1031" s="70"/>
      <c r="DM1031" s="70"/>
      <c r="DN1031" s="70"/>
      <c r="DO1031" s="70"/>
      <c r="DP1031" s="70"/>
      <c r="DQ1031" s="70"/>
      <c r="DR1031" s="70"/>
      <c r="DS1031" s="70"/>
      <c r="DT1031" s="70"/>
      <c r="DU1031" s="70"/>
      <c r="DV1031" s="70"/>
      <c r="DW1031" s="70"/>
      <c r="DX1031" s="70"/>
      <c r="DY1031" s="70"/>
      <c r="DZ1031" s="70"/>
      <c r="EA1031" s="70"/>
      <c r="EB1031" s="70"/>
      <c r="EC1031" s="70"/>
      <c r="ED1031" s="70"/>
      <c r="EE1031" s="95" t="s">
        <v>450</v>
      </c>
      <c r="EF1031" s="110"/>
      <c r="EG1031" s="110"/>
      <c r="EH1031" s="110"/>
      <c r="EI1031" s="216"/>
      <c r="EJ1031" s="110"/>
      <c r="EK1031" s="110"/>
      <c r="EL1031" s="110"/>
      <c r="EM1031" s="110"/>
      <c r="EN1031" s="110"/>
      <c r="EO1031" s="110"/>
      <c r="EP1031" s="110"/>
      <c r="EQ1031" s="110"/>
      <c r="ER1031" s="110"/>
      <c r="ES1031" s="110"/>
      <c r="ET1031" s="110"/>
      <c r="EU1031" s="110"/>
      <c r="EV1031" s="110"/>
      <c r="EW1031" s="110"/>
      <c r="EX1031" s="110"/>
      <c r="EY1031" s="110"/>
      <c r="EZ1031" s="110"/>
      <c r="FA1031" s="110"/>
      <c r="FB1031" s="110"/>
      <c r="FC1031" s="110"/>
      <c r="FD1031" s="110"/>
      <c r="FE1031" s="110"/>
      <c r="FF1031" s="110"/>
      <c r="FG1031" s="110"/>
      <c r="FH1031" s="110"/>
      <c r="FI1031" s="110"/>
      <c r="FJ1031" s="110"/>
      <c r="FK1031" s="110"/>
      <c r="FL1031" s="110"/>
      <c r="FM1031" s="110"/>
      <c r="FN1031" s="110"/>
      <c r="FO1031" s="110"/>
      <c r="FP1031" s="110"/>
      <c r="FQ1031" s="110"/>
      <c r="FR1031" s="110"/>
      <c r="FS1031" s="110"/>
      <c r="FT1031" s="110"/>
      <c r="FU1031" s="110"/>
      <c r="FV1031" s="110"/>
      <c r="FW1031" s="110"/>
      <c r="FX1031" s="110"/>
      <c r="FY1031" s="110"/>
      <c r="FZ1031" s="110"/>
      <c r="GA1031" s="110"/>
      <c r="GB1031" s="110"/>
      <c r="GC1031" s="110"/>
      <c r="GD1031" s="110"/>
      <c r="GE1031" s="110"/>
      <c r="GF1031" s="110"/>
      <c r="GG1031" s="110"/>
      <c r="GH1031" s="110"/>
      <c r="GI1031" s="110"/>
      <c r="GJ1031" s="110"/>
      <c r="GK1031" s="110"/>
      <c r="GL1031" s="110"/>
      <c r="GM1031" s="110"/>
      <c r="GN1031" s="110"/>
      <c r="GO1031" s="110"/>
      <c r="GP1031" s="110"/>
      <c r="GQ1031" s="110"/>
      <c r="GR1031" s="110"/>
      <c r="GS1031" s="110"/>
      <c r="GT1031" s="110"/>
      <c r="GU1031" s="110"/>
      <c r="GV1031" s="110"/>
      <c r="GW1031" s="110"/>
      <c r="GX1031" s="110"/>
      <c r="GY1031" s="110"/>
      <c r="GZ1031" s="110"/>
      <c r="HA1031" s="110"/>
      <c r="HB1031" s="110"/>
      <c r="HC1031" s="110"/>
      <c r="HD1031" s="110"/>
      <c r="HE1031" s="110"/>
      <c r="HF1031" s="110"/>
      <c r="HG1031" s="110"/>
      <c r="HH1031" s="110"/>
      <c r="HI1031" s="110"/>
      <c r="HJ1031" s="110"/>
      <c r="HK1031" s="110"/>
      <c r="HL1031" s="110"/>
      <c r="HM1031" s="110"/>
      <c r="HN1031" s="110"/>
      <c r="HO1031" s="110"/>
      <c r="HP1031" s="110"/>
      <c r="HQ1031" s="110"/>
      <c r="HR1031" s="110"/>
      <c r="HS1031" s="110"/>
      <c r="HT1031" s="110"/>
      <c r="HU1031" s="110"/>
      <c r="HV1031" s="110"/>
      <c r="HW1031" s="110"/>
      <c r="HX1031" s="110"/>
      <c r="HY1031" s="110"/>
      <c r="HZ1031" s="110"/>
      <c r="IA1031" s="110"/>
      <c r="IB1031" s="110"/>
      <c r="IC1031" s="110"/>
      <c r="ID1031" s="110"/>
      <c r="IE1031" s="110"/>
      <c r="IF1031" s="110"/>
      <c r="IG1031" s="110"/>
      <c r="IH1031" s="110"/>
      <c r="II1031" s="110"/>
      <c r="IJ1031" s="110"/>
      <c r="IK1031" s="110"/>
      <c r="IL1031" s="110"/>
      <c r="IM1031" s="110"/>
      <c r="IN1031" s="110"/>
      <c r="IO1031" s="110"/>
      <c r="IP1031" s="110"/>
    </row>
    <row r="1032" spans="18:250" ht="16.5" hidden="1" customHeight="1">
      <c r="R1032" s="95"/>
      <c r="S1032" s="95"/>
      <c r="T1032" s="95"/>
      <c r="U1032" s="70"/>
      <c r="V1032" s="214"/>
      <c r="W1032" s="70"/>
      <c r="X1032" s="70"/>
      <c r="Y1032" s="70"/>
      <c r="Z1032" s="70"/>
      <c r="AA1032" s="70"/>
      <c r="AB1032" s="70"/>
      <c r="AC1032" s="70"/>
      <c r="AD1032" s="70"/>
      <c r="AE1032" s="70"/>
      <c r="AF1032" s="70"/>
      <c r="AG1032" s="70"/>
      <c r="AH1032" s="70"/>
      <c r="AI1032" s="70"/>
      <c r="AJ1032" s="70"/>
      <c r="AK1032" s="70"/>
      <c r="AL1032" s="70"/>
      <c r="AM1032" s="70"/>
      <c r="AN1032" s="70"/>
      <c r="AO1032" s="70"/>
      <c r="AP1032" s="70"/>
      <c r="AQ1032" s="70"/>
      <c r="AR1032" s="70"/>
      <c r="AS1032" s="70"/>
      <c r="AT1032" s="70"/>
      <c r="AU1032" s="70"/>
      <c r="AV1032" s="70"/>
      <c r="AW1032" s="70"/>
      <c r="AX1032" s="70"/>
      <c r="AY1032" s="70"/>
      <c r="AZ1032" s="70"/>
      <c r="BA1032" s="70"/>
      <c r="BB1032" s="70"/>
      <c r="BC1032" s="70"/>
      <c r="BD1032" s="70"/>
      <c r="BE1032" s="70"/>
      <c r="BF1032" s="70"/>
      <c r="BG1032" s="70"/>
      <c r="BH1032" s="70"/>
      <c r="BI1032" s="70"/>
      <c r="BJ1032" s="70"/>
      <c r="BK1032" s="70"/>
      <c r="BL1032" s="70"/>
      <c r="BM1032" s="70"/>
      <c r="BN1032" s="70"/>
      <c r="BO1032" s="70"/>
      <c r="BP1032" s="70"/>
      <c r="BQ1032" s="70"/>
      <c r="BR1032" s="70"/>
      <c r="BS1032" s="70"/>
      <c r="BT1032" s="70"/>
      <c r="BU1032" s="70"/>
      <c r="BV1032" s="70"/>
      <c r="BW1032" s="70"/>
      <c r="BX1032" s="70"/>
      <c r="BY1032" s="70"/>
      <c r="BZ1032" s="70"/>
      <c r="CA1032" s="70"/>
      <c r="CB1032" s="70"/>
      <c r="CC1032" s="70"/>
      <c r="CD1032" s="70"/>
      <c r="CE1032" s="70"/>
      <c r="CF1032" s="70"/>
      <c r="CG1032" s="70"/>
      <c r="CH1032" s="70"/>
      <c r="CI1032" s="70"/>
      <c r="CJ1032" s="70"/>
      <c r="CK1032" s="70"/>
      <c r="CL1032" s="70"/>
      <c r="CM1032" s="70"/>
      <c r="CN1032" s="70"/>
      <c r="CO1032" s="70"/>
      <c r="CP1032" s="70"/>
      <c r="CQ1032" s="70"/>
      <c r="CR1032" s="70"/>
      <c r="CS1032" s="70"/>
      <c r="CT1032" s="70"/>
      <c r="CU1032" s="70"/>
      <c r="CV1032" s="70"/>
      <c r="CW1032" s="70"/>
      <c r="CX1032" s="70"/>
      <c r="CY1032" s="70"/>
      <c r="CZ1032" s="70"/>
      <c r="DA1032" s="70"/>
      <c r="DB1032" s="70"/>
      <c r="DC1032" s="70"/>
      <c r="DD1032" s="70"/>
      <c r="DE1032" s="70"/>
      <c r="DF1032" s="70"/>
      <c r="DG1032" s="70"/>
      <c r="DH1032" s="70"/>
      <c r="DI1032" s="70"/>
      <c r="DJ1032" s="70"/>
      <c r="DK1032" s="70"/>
      <c r="DL1032" s="70"/>
      <c r="DM1032" s="70"/>
      <c r="DN1032" s="70"/>
      <c r="DO1032" s="70"/>
      <c r="DP1032" s="70"/>
      <c r="DQ1032" s="70"/>
      <c r="DR1032" s="70"/>
      <c r="DS1032" s="70"/>
      <c r="DT1032" s="70"/>
      <c r="DU1032" s="70"/>
      <c r="DV1032" s="70"/>
      <c r="DW1032" s="70"/>
      <c r="DX1032" s="70"/>
      <c r="DY1032" s="70"/>
      <c r="DZ1032" s="70"/>
      <c r="EA1032" s="70"/>
      <c r="EB1032" s="70"/>
      <c r="EC1032" s="70"/>
      <c r="ED1032" s="70"/>
      <c r="EE1032" s="95" t="s">
        <v>450</v>
      </c>
      <c r="EF1032" s="110"/>
      <c r="EG1032" s="110"/>
      <c r="EH1032" s="110"/>
      <c r="EI1032" s="216"/>
      <c r="EJ1032" s="110"/>
      <c r="EK1032" s="110"/>
      <c r="EL1032" s="110"/>
      <c r="EM1032" s="110"/>
      <c r="EN1032" s="110"/>
      <c r="EO1032" s="110"/>
      <c r="EP1032" s="110"/>
      <c r="EQ1032" s="110"/>
      <c r="ER1032" s="110"/>
      <c r="ES1032" s="110"/>
      <c r="ET1032" s="110"/>
      <c r="EU1032" s="110"/>
      <c r="EV1032" s="110"/>
      <c r="EW1032" s="110"/>
      <c r="EX1032" s="110"/>
      <c r="EY1032" s="110"/>
      <c r="EZ1032" s="110"/>
      <c r="FA1032" s="110"/>
      <c r="FB1032" s="110"/>
      <c r="FC1032" s="110"/>
      <c r="FD1032" s="110"/>
      <c r="FE1032" s="110"/>
      <c r="FF1032" s="110"/>
      <c r="FG1032" s="110"/>
      <c r="FH1032" s="110"/>
      <c r="FI1032" s="110"/>
      <c r="FJ1032" s="110"/>
      <c r="FK1032" s="110"/>
      <c r="FL1032" s="110"/>
      <c r="FM1032" s="110"/>
      <c r="FN1032" s="110"/>
      <c r="FO1032" s="110"/>
      <c r="FP1032" s="110"/>
      <c r="FQ1032" s="110"/>
      <c r="FR1032" s="110"/>
      <c r="FS1032" s="110"/>
      <c r="FT1032" s="110"/>
      <c r="FU1032" s="110"/>
      <c r="FV1032" s="110"/>
      <c r="FW1032" s="110"/>
      <c r="FX1032" s="110"/>
      <c r="FY1032" s="110"/>
      <c r="FZ1032" s="110"/>
      <c r="GA1032" s="110"/>
      <c r="GB1032" s="110"/>
      <c r="GC1032" s="110"/>
      <c r="GD1032" s="110"/>
      <c r="GE1032" s="110"/>
      <c r="GF1032" s="110"/>
      <c r="GG1032" s="110"/>
      <c r="GH1032" s="110"/>
      <c r="GI1032" s="110"/>
      <c r="GJ1032" s="110"/>
      <c r="GK1032" s="110"/>
      <c r="GL1032" s="110"/>
      <c r="GM1032" s="110"/>
      <c r="GN1032" s="110"/>
      <c r="GO1032" s="110"/>
      <c r="GP1032" s="110"/>
      <c r="GQ1032" s="110"/>
      <c r="GR1032" s="110"/>
      <c r="GS1032" s="110"/>
      <c r="GT1032" s="110"/>
      <c r="GU1032" s="110"/>
      <c r="GV1032" s="110"/>
      <c r="GW1032" s="110"/>
      <c r="GX1032" s="110"/>
      <c r="GY1032" s="110"/>
      <c r="GZ1032" s="110"/>
      <c r="HA1032" s="110"/>
      <c r="HB1032" s="110"/>
      <c r="HC1032" s="110"/>
      <c r="HD1032" s="110"/>
      <c r="HE1032" s="110"/>
      <c r="HF1032" s="110"/>
      <c r="HG1032" s="110"/>
      <c r="HH1032" s="110"/>
      <c r="HI1032" s="110"/>
      <c r="HJ1032" s="110"/>
      <c r="HK1032" s="110"/>
      <c r="HL1032" s="110"/>
      <c r="HM1032" s="110"/>
      <c r="HN1032" s="110"/>
      <c r="HO1032" s="110"/>
      <c r="HP1032" s="110"/>
      <c r="HQ1032" s="110"/>
      <c r="HR1032" s="110"/>
      <c r="HS1032" s="110"/>
      <c r="HT1032" s="110"/>
      <c r="HU1032" s="110"/>
      <c r="HV1032" s="110"/>
      <c r="HW1032" s="110"/>
      <c r="HX1032" s="110"/>
      <c r="HY1032" s="110"/>
      <c r="HZ1032" s="110"/>
      <c r="IA1032" s="110"/>
      <c r="IB1032" s="110"/>
      <c r="IC1032" s="110"/>
      <c r="ID1032" s="110"/>
      <c r="IE1032" s="110"/>
      <c r="IF1032" s="110"/>
      <c r="IG1032" s="110"/>
      <c r="IH1032" s="110"/>
      <c r="II1032" s="110"/>
      <c r="IJ1032" s="110"/>
      <c r="IK1032" s="110"/>
      <c r="IL1032" s="110"/>
      <c r="IM1032" s="110"/>
      <c r="IN1032" s="110"/>
      <c r="IO1032" s="110"/>
      <c r="IP1032" s="110"/>
    </row>
    <row r="1033" spans="18:250" ht="16.5" hidden="1" customHeight="1">
      <c r="R1033" s="95"/>
      <c r="S1033" s="95"/>
      <c r="T1033" s="95"/>
      <c r="U1033" s="70"/>
      <c r="V1033" s="214"/>
      <c r="W1033" s="70"/>
      <c r="X1033" s="70"/>
      <c r="Y1033" s="70"/>
      <c r="Z1033" s="70"/>
      <c r="AA1033" s="70"/>
      <c r="AB1033" s="70"/>
      <c r="AC1033" s="70"/>
      <c r="AD1033" s="70"/>
      <c r="AE1033" s="70"/>
      <c r="AF1033" s="70"/>
      <c r="AG1033" s="70"/>
      <c r="AH1033" s="70"/>
      <c r="AI1033" s="70"/>
      <c r="AJ1033" s="70"/>
      <c r="AK1033" s="70"/>
      <c r="AL1033" s="70"/>
      <c r="AM1033" s="70"/>
      <c r="AN1033" s="70"/>
      <c r="AO1033" s="70"/>
      <c r="AP1033" s="70"/>
      <c r="AQ1033" s="70"/>
      <c r="AR1033" s="70"/>
      <c r="AS1033" s="70"/>
      <c r="AT1033" s="70"/>
      <c r="AU1033" s="70"/>
      <c r="AV1033" s="70"/>
      <c r="AW1033" s="70"/>
      <c r="AX1033" s="70"/>
      <c r="AY1033" s="70"/>
      <c r="AZ1033" s="70"/>
      <c r="BA1033" s="70"/>
      <c r="BB1033" s="70"/>
      <c r="BC1033" s="70"/>
      <c r="BD1033" s="70"/>
      <c r="BE1033" s="70"/>
      <c r="BF1033" s="70"/>
      <c r="BG1033" s="70"/>
      <c r="BH1033" s="70"/>
      <c r="BI1033" s="70"/>
      <c r="BJ1033" s="70"/>
      <c r="BK1033" s="70"/>
      <c r="BL1033" s="70"/>
      <c r="BM1033" s="70"/>
      <c r="BN1033" s="70"/>
      <c r="BO1033" s="70"/>
      <c r="BP1033" s="70"/>
      <c r="BQ1033" s="70"/>
      <c r="BR1033" s="70"/>
      <c r="BS1033" s="70"/>
      <c r="BT1033" s="70"/>
      <c r="BU1033" s="70"/>
      <c r="BV1033" s="70"/>
      <c r="BW1033" s="70"/>
      <c r="BX1033" s="70"/>
      <c r="BY1033" s="70"/>
      <c r="BZ1033" s="70"/>
      <c r="CA1033" s="70"/>
      <c r="CB1033" s="70"/>
      <c r="CC1033" s="70"/>
      <c r="CD1033" s="70"/>
      <c r="CE1033" s="70"/>
      <c r="CF1033" s="70"/>
      <c r="CG1033" s="70"/>
      <c r="CH1033" s="70"/>
      <c r="CI1033" s="70"/>
      <c r="CJ1033" s="70"/>
      <c r="CK1033" s="70"/>
      <c r="CL1033" s="70"/>
      <c r="CM1033" s="70"/>
      <c r="CN1033" s="70"/>
      <c r="CO1033" s="70"/>
      <c r="CP1033" s="70"/>
      <c r="CQ1033" s="70"/>
      <c r="CR1033" s="70"/>
      <c r="CS1033" s="70"/>
      <c r="CT1033" s="70"/>
      <c r="CU1033" s="70"/>
      <c r="CV1033" s="70"/>
      <c r="CW1033" s="70"/>
      <c r="CX1033" s="70"/>
      <c r="CY1033" s="70"/>
      <c r="CZ1033" s="70"/>
      <c r="DA1033" s="70"/>
      <c r="DB1033" s="70"/>
      <c r="DC1033" s="70"/>
      <c r="DD1033" s="70"/>
      <c r="DE1033" s="70"/>
      <c r="DF1033" s="70"/>
      <c r="DG1033" s="70"/>
      <c r="DH1033" s="70"/>
      <c r="DI1033" s="70"/>
      <c r="DJ1033" s="70"/>
      <c r="DK1033" s="70"/>
      <c r="DL1033" s="70"/>
      <c r="DM1033" s="70"/>
      <c r="DN1033" s="70"/>
      <c r="DO1033" s="70"/>
      <c r="DP1033" s="70"/>
      <c r="DQ1033" s="70"/>
      <c r="DR1033" s="70"/>
      <c r="DS1033" s="70"/>
      <c r="DT1033" s="70"/>
      <c r="DU1033" s="70"/>
      <c r="DV1033" s="70"/>
      <c r="DW1033" s="70"/>
      <c r="DX1033" s="70"/>
      <c r="DY1033" s="70"/>
      <c r="DZ1033" s="70"/>
      <c r="EA1033" s="70"/>
      <c r="EB1033" s="70"/>
      <c r="EC1033" s="70"/>
      <c r="ED1033" s="70"/>
      <c r="EE1033" s="95" t="s">
        <v>450</v>
      </c>
      <c r="EF1033" s="110"/>
      <c r="EG1033" s="110"/>
      <c r="EH1033" s="110"/>
      <c r="EI1033" s="216"/>
      <c r="EJ1033" s="110"/>
      <c r="EK1033" s="110"/>
      <c r="EL1033" s="110"/>
      <c r="EM1033" s="110"/>
      <c r="EN1033" s="110"/>
      <c r="EO1033" s="110"/>
      <c r="EP1033" s="110"/>
      <c r="EQ1033" s="110"/>
      <c r="ER1033" s="110"/>
      <c r="ES1033" s="110"/>
      <c r="ET1033" s="110"/>
      <c r="EU1033" s="110"/>
      <c r="EV1033" s="110"/>
      <c r="EW1033" s="110"/>
      <c r="EX1033" s="110"/>
      <c r="EY1033" s="110"/>
      <c r="EZ1033" s="110"/>
      <c r="FA1033" s="110"/>
      <c r="FB1033" s="110"/>
      <c r="FC1033" s="110"/>
      <c r="FD1033" s="110"/>
      <c r="FE1033" s="110"/>
      <c r="FF1033" s="110"/>
      <c r="FG1033" s="110"/>
      <c r="FH1033" s="110"/>
      <c r="FI1033" s="110"/>
      <c r="FJ1033" s="110"/>
      <c r="FK1033" s="110"/>
      <c r="FL1033" s="110"/>
      <c r="FM1033" s="110"/>
      <c r="FN1033" s="110"/>
      <c r="FO1033" s="110"/>
      <c r="FP1033" s="110"/>
      <c r="FQ1033" s="110"/>
      <c r="FR1033" s="110"/>
      <c r="FS1033" s="110"/>
      <c r="FT1033" s="110"/>
      <c r="FU1033" s="110"/>
      <c r="FV1033" s="110"/>
      <c r="FW1033" s="110"/>
      <c r="FX1033" s="110"/>
      <c r="FY1033" s="110"/>
      <c r="FZ1033" s="110"/>
      <c r="GA1033" s="110"/>
      <c r="GB1033" s="110"/>
      <c r="GC1033" s="110"/>
      <c r="GD1033" s="110"/>
      <c r="GE1033" s="110"/>
      <c r="GF1033" s="110"/>
      <c r="GG1033" s="110"/>
      <c r="GH1033" s="110"/>
      <c r="GI1033" s="110"/>
      <c r="GJ1033" s="110"/>
      <c r="GK1033" s="110"/>
      <c r="GL1033" s="110"/>
      <c r="GM1033" s="110"/>
      <c r="GN1033" s="110"/>
      <c r="GO1033" s="110"/>
      <c r="GP1033" s="110"/>
      <c r="GQ1033" s="110"/>
      <c r="GR1033" s="110"/>
      <c r="GS1033" s="110"/>
      <c r="GT1033" s="110"/>
      <c r="GU1033" s="110"/>
      <c r="GV1033" s="110"/>
      <c r="GW1033" s="110"/>
      <c r="GX1033" s="110"/>
      <c r="GY1033" s="110"/>
      <c r="GZ1033" s="110"/>
      <c r="HA1033" s="110"/>
      <c r="HB1033" s="110"/>
      <c r="HC1033" s="110"/>
      <c r="HD1033" s="110"/>
      <c r="HE1033" s="110"/>
      <c r="HF1033" s="110"/>
      <c r="HG1033" s="110"/>
      <c r="HH1033" s="110"/>
      <c r="HI1033" s="110"/>
      <c r="HJ1033" s="110"/>
      <c r="HK1033" s="110"/>
      <c r="HL1033" s="110"/>
      <c r="HM1033" s="110"/>
      <c r="HN1033" s="110"/>
      <c r="HO1033" s="110"/>
      <c r="HP1033" s="110"/>
      <c r="HQ1033" s="110"/>
      <c r="HR1033" s="110"/>
      <c r="HS1033" s="110"/>
      <c r="HT1033" s="110"/>
      <c r="HU1033" s="110"/>
      <c r="HV1033" s="110"/>
      <c r="HW1033" s="110"/>
      <c r="HX1033" s="110"/>
      <c r="HY1033" s="110"/>
      <c r="HZ1033" s="110"/>
      <c r="IA1033" s="110"/>
      <c r="IB1033" s="110"/>
      <c r="IC1033" s="110"/>
      <c r="ID1033" s="110"/>
      <c r="IE1033" s="110"/>
      <c r="IF1033" s="110"/>
      <c r="IG1033" s="110"/>
      <c r="IH1033" s="110"/>
      <c r="II1033" s="110"/>
      <c r="IJ1033" s="110"/>
      <c r="IK1033" s="110"/>
      <c r="IL1033" s="110"/>
      <c r="IM1033" s="110"/>
      <c r="IN1033" s="110"/>
      <c r="IO1033" s="110"/>
      <c r="IP1033" s="110"/>
    </row>
    <row r="1034" spans="18:250" ht="16.5" hidden="1" customHeight="1">
      <c r="R1034" s="95"/>
      <c r="S1034" s="95"/>
      <c r="T1034" s="95"/>
      <c r="U1034" s="70"/>
      <c r="V1034" s="214"/>
      <c r="W1034" s="70"/>
      <c r="X1034" s="70"/>
      <c r="Y1034" s="70"/>
      <c r="Z1034" s="70"/>
      <c r="AA1034" s="70"/>
      <c r="AB1034" s="70"/>
      <c r="AC1034" s="70"/>
      <c r="AD1034" s="70"/>
      <c r="AE1034" s="70"/>
      <c r="AF1034" s="70"/>
      <c r="AG1034" s="70"/>
      <c r="AH1034" s="70"/>
      <c r="AI1034" s="70"/>
      <c r="AJ1034" s="70"/>
      <c r="AK1034" s="70"/>
      <c r="AL1034" s="70"/>
      <c r="AM1034" s="70"/>
      <c r="AN1034" s="70"/>
      <c r="AO1034" s="70"/>
      <c r="AP1034" s="70"/>
      <c r="AQ1034" s="70"/>
      <c r="AR1034" s="70"/>
      <c r="AS1034" s="70"/>
      <c r="AT1034" s="70"/>
      <c r="AU1034" s="70"/>
      <c r="AV1034" s="70"/>
      <c r="AW1034" s="70"/>
      <c r="AX1034" s="70"/>
      <c r="AY1034" s="70"/>
      <c r="AZ1034" s="70"/>
      <c r="BA1034" s="70"/>
      <c r="BB1034" s="70"/>
      <c r="BC1034" s="70"/>
      <c r="BD1034" s="70"/>
      <c r="BE1034" s="70"/>
      <c r="BF1034" s="70"/>
      <c r="BG1034" s="70"/>
      <c r="BH1034" s="70"/>
      <c r="BI1034" s="70"/>
      <c r="BJ1034" s="70"/>
      <c r="BK1034" s="70"/>
      <c r="BL1034" s="70"/>
      <c r="BM1034" s="70"/>
      <c r="BN1034" s="70"/>
      <c r="BO1034" s="70"/>
      <c r="BP1034" s="70"/>
      <c r="BQ1034" s="70"/>
      <c r="BR1034" s="70"/>
      <c r="BS1034" s="70"/>
      <c r="BT1034" s="70"/>
      <c r="BU1034" s="70"/>
      <c r="BV1034" s="70"/>
      <c r="BW1034" s="70"/>
      <c r="BX1034" s="70"/>
      <c r="BY1034" s="70"/>
      <c r="BZ1034" s="70"/>
      <c r="CA1034" s="70"/>
      <c r="CB1034" s="70"/>
      <c r="CC1034" s="70"/>
      <c r="CD1034" s="70"/>
      <c r="CE1034" s="70"/>
      <c r="CF1034" s="70"/>
      <c r="CG1034" s="70"/>
      <c r="CH1034" s="70"/>
      <c r="CI1034" s="70"/>
      <c r="CJ1034" s="70"/>
      <c r="CK1034" s="70"/>
      <c r="CL1034" s="70"/>
      <c r="CM1034" s="70"/>
      <c r="CN1034" s="70"/>
      <c r="CO1034" s="70"/>
      <c r="CP1034" s="70"/>
      <c r="CQ1034" s="70"/>
      <c r="CR1034" s="70"/>
      <c r="CS1034" s="70"/>
      <c r="CT1034" s="70"/>
      <c r="CU1034" s="70"/>
      <c r="CV1034" s="70"/>
      <c r="CW1034" s="70"/>
      <c r="CX1034" s="70"/>
      <c r="CY1034" s="70"/>
      <c r="CZ1034" s="70"/>
      <c r="DA1034" s="70"/>
      <c r="DB1034" s="70"/>
      <c r="DC1034" s="70"/>
      <c r="DD1034" s="70"/>
      <c r="DE1034" s="70"/>
      <c r="DF1034" s="70"/>
      <c r="DG1034" s="70"/>
      <c r="DH1034" s="70"/>
      <c r="DI1034" s="70"/>
      <c r="DJ1034" s="70"/>
      <c r="DK1034" s="70"/>
      <c r="DL1034" s="70"/>
      <c r="DM1034" s="70"/>
      <c r="DN1034" s="70"/>
      <c r="DO1034" s="70"/>
      <c r="DP1034" s="70"/>
      <c r="DQ1034" s="70"/>
      <c r="DR1034" s="70"/>
      <c r="DS1034" s="70"/>
      <c r="DT1034" s="70"/>
      <c r="DU1034" s="70"/>
      <c r="DV1034" s="70"/>
      <c r="DW1034" s="70"/>
      <c r="DX1034" s="70"/>
      <c r="DY1034" s="70"/>
      <c r="DZ1034" s="70"/>
      <c r="EA1034" s="70"/>
      <c r="EB1034" s="70"/>
      <c r="EC1034" s="70"/>
      <c r="ED1034" s="70"/>
      <c r="EE1034" s="95" t="s">
        <v>450</v>
      </c>
      <c r="EF1034" s="110"/>
      <c r="EG1034" s="110"/>
      <c r="EH1034" s="110"/>
      <c r="EI1034" s="216"/>
      <c r="EJ1034" s="110"/>
      <c r="EK1034" s="110"/>
      <c r="EL1034" s="110"/>
      <c r="EM1034" s="110"/>
      <c r="EN1034" s="110"/>
      <c r="EO1034" s="110"/>
      <c r="EP1034" s="110"/>
      <c r="EQ1034" s="110"/>
      <c r="ER1034" s="110"/>
      <c r="ES1034" s="110"/>
      <c r="ET1034" s="110"/>
      <c r="EU1034" s="110"/>
      <c r="EV1034" s="110"/>
      <c r="EW1034" s="110"/>
      <c r="EX1034" s="110"/>
      <c r="EY1034" s="110"/>
      <c r="EZ1034" s="110"/>
      <c r="FA1034" s="110"/>
      <c r="FB1034" s="110"/>
      <c r="FC1034" s="110"/>
      <c r="FD1034" s="110"/>
      <c r="FE1034" s="110"/>
      <c r="FF1034" s="110"/>
      <c r="FG1034" s="110"/>
      <c r="FH1034" s="110"/>
      <c r="FI1034" s="110"/>
      <c r="FJ1034" s="110"/>
      <c r="FK1034" s="110"/>
      <c r="FL1034" s="110"/>
      <c r="FM1034" s="110"/>
      <c r="FN1034" s="110"/>
      <c r="FO1034" s="110"/>
      <c r="FP1034" s="110"/>
      <c r="FQ1034" s="110"/>
      <c r="FR1034" s="110"/>
      <c r="FS1034" s="110"/>
      <c r="FT1034" s="110"/>
      <c r="FU1034" s="110"/>
      <c r="FV1034" s="110"/>
      <c r="FW1034" s="110"/>
      <c r="FX1034" s="110"/>
      <c r="FY1034" s="110"/>
      <c r="FZ1034" s="110"/>
      <c r="GA1034" s="110"/>
      <c r="GB1034" s="110"/>
      <c r="GC1034" s="110"/>
      <c r="GD1034" s="110"/>
      <c r="GE1034" s="110"/>
      <c r="GF1034" s="110"/>
      <c r="GG1034" s="110"/>
      <c r="GH1034" s="110"/>
      <c r="GI1034" s="110"/>
      <c r="GJ1034" s="110"/>
      <c r="GK1034" s="110"/>
      <c r="GL1034" s="110"/>
      <c r="GM1034" s="110"/>
      <c r="GN1034" s="110"/>
      <c r="GO1034" s="110"/>
      <c r="GP1034" s="110"/>
      <c r="GQ1034" s="110"/>
      <c r="GR1034" s="110"/>
      <c r="GS1034" s="110"/>
      <c r="GT1034" s="110"/>
      <c r="GU1034" s="110"/>
      <c r="GV1034" s="110"/>
      <c r="GW1034" s="110"/>
      <c r="GX1034" s="110"/>
      <c r="GY1034" s="110"/>
      <c r="GZ1034" s="110"/>
      <c r="HA1034" s="110"/>
      <c r="HB1034" s="110"/>
      <c r="HC1034" s="110"/>
      <c r="HD1034" s="110"/>
      <c r="HE1034" s="110"/>
      <c r="HF1034" s="110"/>
      <c r="HG1034" s="110"/>
      <c r="HH1034" s="110"/>
      <c r="HI1034" s="110"/>
      <c r="HJ1034" s="110"/>
      <c r="HK1034" s="110"/>
      <c r="HL1034" s="110"/>
      <c r="HM1034" s="110"/>
      <c r="HN1034" s="110"/>
      <c r="HO1034" s="110"/>
      <c r="HP1034" s="110"/>
      <c r="HQ1034" s="110"/>
      <c r="HR1034" s="110"/>
      <c r="HS1034" s="110"/>
      <c r="HT1034" s="110"/>
      <c r="HU1034" s="110"/>
      <c r="HV1034" s="110"/>
      <c r="HW1034" s="110"/>
      <c r="HX1034" s="110"/>
      <c r="HY1034" s="110"/>
      <c r="HZ1034" s="110"/>
      <c r="IA1034" s="110"/>
      <c r="IB1034" s="110"/>
      <c r="IC1034" s="110"/>
      <c r="ID1034" s="110"/>
      <c r="IE1034" s="110"/>
      <c r="IF1034" s="110"/>
      <c r="IG1034" s="110"/>
      <c r="IH1034" s="110"/>
      <c r="II1034" s="110"/>
      <c r="IJ1034" s="110"/>
      <c r="IK1034" s="110"/>
      <c r="IL1034" s="110"/>
      <c r="IM1034" s="110"/>
      <c r="IN1034" s="110"/>
      <c r="IO1034" s="110"/>
      <c r="IP1034" s="110"/>
    </row>
    <row r="1035" spans="18:250" ht="16.5" hidden="1" customHeight="1">
      <c r="R1035" s="95"/>
      <c r="S1035" s="95"/>
      <c r="T1035" s="95"/>
      <c r="U1035" s="70"/>
      <c r="V1035" s="214"/>
      <c r="W1035" s="70"/>
      <c r="X1035" s="70"/>
      <c r="Y1035" s="70"/>
      <c r="Z1035" s="70"/>
      <c r="AA1035" s="70"/>
      <c r="AB1035" s="70"/>
      <c r="AC1035" s="70"/>
      <c r="AD1035" s="70"/>
      <c r="AE1035" s="70"/>
      <c r="AF1035" s="70"/>
      <c r="AG1035" s="70"/>
      <c r="AH1035" s="70"/>
      <c r="AI1035" s="70"/>
      <c r="AJ1035" s="70"/>
      <c r="AK1035" s="70"/>
      <c r="AL1035" s="70"/>
      <c r="AM1035" s="70"/>
      <c r="AN1035" s="70"/>
      <c r="AO1035" s="70"/>
      <c r="AP1035" s="70"/>
      <c r="AQ1035" s="70"/>
      <c r="AR1035" s="70"/>
      <c r="AS1035" s="70"/>
      <c r="AT1035" s="70"/>
      <c r="AU1035" s="70"/>
      <c r="AV1035" s="70"/>
      <c r="AW1035" s="70"/>
      <c r="AX1035" s="70"/>
      <c r="AY1035" s="70"/>
      <c r="AZ1035" s="70"/>
      <c r="BA1035" s="70"/>
      <c r="BB1035" s="70"/>
      <c r="BC1035" s="70"/>
      <c r="BD1035" s="70"/>
      <c r="BE1035" s="70"/>
      <c r="BF1035" s="70"/>
      <c r="BG1035" s="70"/>
      <c r="BH1035" s="70"/>
      <c r="BI1035" s="70"/>
      <c r="BJ1035" s="70"/>
      <c r="BK1035" s="70"/>
      <c r="BL1035" s="70"/>
      <c r="BM1035" s="70"/>
      <c r="BN1035" s="70"/>
      <c r="BO1035" s="70"/>
      <c r="BP1035" s="70"/>
      <c r="BQ1035" s="70"/>
      <c r="BR1035" s="70"/>
      <c r="BS1035" s="70"/>
      <c r="BT1035" s="70"/>
      <c r="BU1035" s="70"/>
      <c r="BV1035" s="70"/>
      <c r="BW1035" s="70"/>
      <c r="BX1035" s="70"/>
      <c r="BY1035" s="70"/>
      <c r="BZ1035" s="70"/>
      <c r="CA1035" s="70"/>
      <c r="CB1035" s="70"/>
      <c r="CC1035" s="70"/>
      <c r="CD1035" s="70"/>
      <c r="CE1035" s="70"/>
      <c r="CF1035" s="70"/>
      <c r="CG1035" s="70"/>
      <c r="CH1035" s="70"/>
      <c r="CI1035" s="70"/>
      <c r="CJ1035" s="70"/>
      <c r="CK1035" s="70"/>
      <c r="CL1035" s="70"/>
      <c r="CM1035" s="70"/>
      <c r="CN1035" s="70"/>
      <c r="CO1035" s="70"/>
      <c r="CP1035" s="70"/>
      <c r="CQ1035" s="70"/>
      <c r="CR1035" s="70"/>
      <c r="CS1035" s="70"/>
      <c r="CT1035" s="70"/>
      <c r="CU1035" s="70"/>
      <c r="CV1035" s="70"/>
      <c r="CW1035" s="70"/>
      <c r="CX1035" s="70"/>
      <c r="CY1035" s="70"/>
      <c r="CZ1035" s="70"/>
      <c r="DA1035" s="70"/>
      <c r="DB1035" s="70"/>
      <c r="DC1035" s="70"/>
      <c r="DD1035" s="70"/>
      <c r="DE1035" s="70"/>
      <c r="DF1035" s="70"/>
      <c r="DG1035" s="70"/>
      <c r="DH1035" s="70"/>
      <c r="DI1035" s="70"/>
      <c r="DJ1035" s="70"/>
      <c r="DK1035" s="70"/>
      <c r="DL1035" s="70"/>
      <c r="DM1035" s="70"/>
      <c r="DN1035" s="70"/>
      <c r="DO1035" s="70"/>
      <c r="DP1035" s="70"/>
      <c r="DQ1035" s="70"/>
      <c r="DR1035" s="70"/>
      <c r="DS1035" s="70"/>
      <c r="DT1035" s="70"/>
      <c r="DU1035" s="70"/>
      <c r="DV1035" s="70"/>
      <c r="DW1035" s="70"/>
      <c r="DX1035" s="70"/>
      <c r="DY1035" s="70"/>
      <c r="DZ1035" s="70"/>
      <c r="EA1035" s="70"/>
      <c r="EB1035" s="70"/>
      <c r="EC1035" s="70"/>
      <c r="ED1035" s="70"/>
      <c r="EE1035" s="95" t="s">
        <v>450</v>
      </c>
      <c r="EF1035" s="110"/>
      <c r="EG1035" s="110"/>
      <c r="EH1035" s="110"/>
      <c r="EI1035" s="216"/>
      <c r="EJ1035" s="110"/>
      <c r="EK1035" s="110"/>
      <c r="EL1035" s="110"/>
      <c r="EM1035" s="110"/>
      <c r="EN1035" s="110"/>
      <c r="EO1035" s="110"/>
      <c r="EP1035" s="110"/>
      <c r="EQ1035" s="110"/>
      <c r="ER1035" s="110"/>
      <c r="ES1035" s="110"/>
      <c r="ET1035" s="110"/>
      <c r="EU1035" s="110"/>
      <c r="EV1035" s="110"/>
      <c r="EW1035" s="110"/>
      <c r="EX1035" s="110"/>
      <c r="EY1035" s="110"/>
      <c r="EZ1035" s="110"/>
      <c r="FA1035" s="110"/>
      <c r="FB1035" s="110"/>
      <c r="FC1035" s="110"/>
      <c r="FD1035" s="110"/>
      <c r="FE1035" s="110"/>
      <c r="FF1035" s="110"/>
      <c r="FG1035" s="110"/>
      <c r="FH1035" s="110"/>
      <c r="FI1035" s="110"/>
      <c r="FJ1035" s="110"/>
      <c r="FK1035" s="110"/>
      <c r="FL1035" s="110"/>
      <c r="FM1035" s="110"/>
      <c r="FN1035" s="110"/>
      <c r="FO1035" s="110"/>
      <c r="FP1035" s="110"/>
      <c r="FQ1035" s="110"/>
      <c r="FR1035" s="110"/>
      <c r="FS1035" s="110"/>
      <c r="FT1035" s="110"/>
      <c r="FU1035" s="110"/>
      <c r="FV1035" s="110"/>
      <c r="FW1035" s="110"/>
      <c r="FX1035" s="110"/>
      <c r="FY1035" s="110"/>
      <c r="FZ1035" s="110"/>
      <c r="GA1035" s="110"/>
      <c r="GB1035" s="110"/>
      <c r="GC1035" s="110"/>
      <c r="GD1035" s="110"/>
      <c r="GE1035" s="110"/>
      <c r="GF1035" s="110"/>
      <c r="GG1035" s="110"/>
      <c r="GH1035" s="110"/>
      <c r="GI1035" s="110"/>
      <c r="GJ1035" s="110"/>
      <c r="GK1035" s="110"/>
      <c r="GL1035" s="110"/>
      <c r="GM1035" s="110"/>
      <c r="GN1035" s="110"/>
      <c r="GO1035" s="110"/>
      <c r="GP1035" s="110"/>
      <c r="GQ1035" s="110"/>
      <c r="GR1035" s="110"/>
      <c r="GS1035" s="110"/>
      <c r="GT1035" s="110"/>
      <c r="GU1035" s="110"/>
      <c r="GV1035" s="110"/>
      <c r="GW1035" s="110"/>
      <c r="GX1035" s="110"/>
      <c r="GY1035" s="110"/>
      <c r="GZ1035" s="110"/>
      <c r="HA1035" s="110"/>
      <c r="HB1035" s="110"/>
      <c r="HC1035" s="110"/>
      <c r="HD1035" s="110"/>
      <c r="HE1035" s="110"/>
      <c r="HF1035" s="110"/>
      <c r="HG1035" s="110"/>
      <c r="HH1035" s="110"/>
      <c r="HI1035" s="110"/>
      <c r="HJ1035" s="110"/>
      <c r="HK1035" s="110"/>
      <c r="HL1035" s="110"/>
      <c r="HM1035" s="110"/>
      <c r="HN1035" s="110"/>
      <c r="HO1035" s="110"/>
      <c r="HP1035" s="110"/>
      <c r="HQ1035" s="110"/>
      <c r="HR1035" s="110"/>
      <c r="HS1035" s="110"/>
      <c r="HT1035" s="110"/>
      <c r="HU1035" s="110"/>
      <c r="HV1035" s="110"/>
      <c r="HW1035" s="110"/>
      <c r="HX1035" s="110"/>
      <c r="HY1035" s="110"/>
      <c r="HZ1035" s="110"/>
      <c r="IA1035" s="110"/>
      <c r="IB1035" s="110"/>
      <c r="IC1035" s="110"/>
      <c r="ID1035" s="110"/>
      <c r="IE1035" s="110"/>
      <c r="IF1035" s="110"/>
      <c r="IG1035" s="110"/>
      <c r="IH1035" s="110"/>
      <c r="II1035" s="110"/>
      <c r="IJ1035" s="110"/>
      <c r="IK1035" s="110"/>
      <c r="IL1035" s="110"/>
      <c r="IM1035" s="110"/>
      <c r="IN1035" s="110"/>
      <c r="IO1035" s="110"/>
      <c r="IP1035" s="110"/>
    </row>
    <row r="1036" spans="18:250" ht="16.5" hidden="1" customHeight="1">
      <c r="R1036" s="95"/>
      <c r="S1036" s="95"/>
      <c r="T1036" s="95"/>
      <c r="U1036" s="70"/>
      <c r="V1036" s="214"/>
      <c r="W1036" s="70"/>
      <c r="X1036" s="70"/>
      <c r="Y1036" s="70"/>
      <c r="Z1036" s="70"/>
      <c r="AA1036" s="70"/>
      <c r="AB1036" s="70"/>
      <c r="AC1036" s="70"/>
      <c r="AD1036" s="70"/>
      <c r="AE1036" s="70"/>
      <c r="AF1036" s="70"/>
      <c r="AG1036" s="70"/>
      <c r="AH1036" s="70"/>
      <c r="AI1036" s="70"/>
      <c r="AJ1036" s="70"/>
      <c r="AK1036" s="70"/>
      <c r="AL1036" s="70"/>
      <c r="AM1036" s="70"/>
      <c r="AN1036" s="70"/>
      <c r="AO1036" s="70"/>
      <c r="AP1036" s="70"/>
      <c r="AQ1036" s="70"/>
      <c r="AR1036" s="70"/>
      <c r="AS1036" s="70"/>
      <c r="AT1036" s="70"/>
      <c r="AU1036" s="70"/>
      <c r="AV1036" s="70"/>
      <c r="AW1036" s="70"/>
      <c r="AX1036" s="70"/>
      <c r="AY1036" s="70"/>
      <c r="AZ1036" s="70"/>
      <c r="BA1036" s="70"/>
      <c r="BB1036" s="70"/>
      <c r="BC1036" s="70"/>
      <c r="BD1036" s="70"/>
      <c r="BE1036" s="70"/>
      <c r="BF1036" s="70"/>
      <c r="BG1036" s="70"/>
      <c r="BH1036" s="70"/>
      <c r="BI1036" s="70"/>
      <c r="BJ1036" s="70"/>
      <c r="BK1036" s="70"/>
      <c r="BL1036" s="70"/>
      <c r="BM1036" s="70"/>
      <c r="BN1036" s="70"/>
      <c r="BO1036" s="70"/>
      <c r="BP1036" s="70"/>
      <c r="BQ1036" s="70"/>
      <c r="BR1036" s="70"/>
      <c r="BS1036" s="70"/>
      <c r="BT1036" s="70"/>
      <c r="BU1036" s="70"/>
      <c r="BV1036" s="70"/>
      <c r="BW1036" s="70"/>
      <c r="BX1036" s="70"/>
      <c r="BY1036" s="70"/>
      <c r="BZ1036" s="70"/>
      <c r="CA1036" s="70"/>
      <c r="CB1036" s="70"/>
      <c r="CC1036" s="70"/>
      <c r="CD1036" s="70"/>
      <c r="CE1036" s="70"/>
      <c r="CF1036" s="70"/>
      <c r="CG1036" s="70"/>
      <c r="CH1036" s="70"/>
      <c r="CI1036" s="70"/>
      <c r="CJ1036" s="70"/>
      <c r="CK1036" s="70"/>
      <c r="CL1036" s="70"/>
      <c r="CM1036" s="70"/>
      <c r="CN1036" s="70"/>
      <c r="CO1036" s="70"/>
      <c r="CP1036" s="70"/>
      <c r="CQ1036" s="70"/>
      <c r="CR1036" s="70"/>
      <c r="CS1036" s="70"/>
      <c r="CT1036" s="70"/>
      <c r="CU1036" s="70"/>
      <c r="CV1036" s="70"/>
      <c r="CW1036" s="70"/>
      <c r="CX1036" s="70"/>
      <c r="CY1036" s="70"/>
      <c r="CZ1036" s="70"/>
      <c r="DA1036" s="70"/>
      <c r="DB1036" s="70"/>
      <c r="DC1036" s="70"/>
      <c r="DD1036" s="70"/>
      <c r="DE1036" s="70"/>
      <c r="DF1036" s="70"/>
      <c r="DG1036" s="70"/>
      <c r="DH1036" s="70"/>
      <c r="DI1036" s="70"/>
      <c r="DJ1036" s="70"/>
      <c r="DK1036" s="70"/>
      <c r="DL1036" s="70"/>
      <c r="DM1036" s="70"/>
      <c r="DN1036" s="70"/>
      <c r="DO1036" s="70"/>
      <c r="DP1036" s="70"/>
      <c r="DQ1036" s="70"/>
      <c r="DR1036" s="70"/>
      <c r="DS1036" s="70"/>
      <c r="DT1036" s="70"/>
      <c r="DU1036" s="70"/>
      <c r="DV1036" s="70"/>
      <c r="DW1036" s="70"/>
      <c r="DX1036" s="70"/>
      <c r="DY1036" s="70"/>
      <c r="DZ1036" s="70"/>
      <c r="EA1036" s="70"/>
      <c r="EB1036" s="70"/>
      <c r="EC1036" s="70"/>
      <c r="ED1036" s="70"/>
      <c r="EE1036" s="95" t="s">
        <v>450</v>
      </c>
      <c r="EF1036" s="110"/>
      <c r="EG1036" s="110"/>
      <c r="EH1036" s="110"/>
      <c r="EI1036" s="216"/>
      <c r="EJ1036" s="110"/>
      <c r="EK1036" s="110"/>
      <c r="EL1036" s="110"/>
      <c r="EM1036" s="110"/>
      <c r="EN1036" s="110"/>
      <c r="EO1036" s="110"/>
      <c r="EP1036" s="110"/>
      <c r="EQ1036" s="110"/>
      <c r="ER1036" s="110"/>
      <c r="ES1036" s="110"/>
      <c r="ET1036" s="110"/>
      <c r="EU1036" s="110"/>
      <c r="EV1036" s="110"/>
      <c r="EW1036" s="110"/>
      <c r="EX1036" s="110"/>
      <c r="EY1036" s="110"/>
      <c r="EZ1036" s="110"/>
      <c r="FA1036" s="110"/>
      <c r="FB1036" s="110"/>
      <c r="FC1036" s="110"/>
      <c r="FD1036" s="110"/>
      <c r="FE1036" s="110"/>
      <c r="FF1036" s="110"/>
      <c r="FG1036" s="110"/>
      <c r="FH1036" s="110"/>
      <c r="FI1036" s="110"/>
      <c r="FJ1036" s="110"/>
      <c r="FK1036" s="110"/>
      <c r="FL1036" s="110"/>
      <c r="FM1036" s="110"/>
      <c r="FN1036" s="110"/>
      <c r="FO1036" s="110"/>
      <c r="FP1036" s="110"/>
      <c r="FQ1036" s="110"/>
      <c r="FR1036" s="110"/>
      <c r="FS1036" s="110"/>
      <c r="FT1036" s="110"/>
      <c r="FU1036" s="110"/>
      <c r="FV1036" s="110"/>
      <c r="FW1036" s="110"/>
      <c r="FX1036" s="110"/>
      <c r="FY1036" s="110"/>
      <c r="FZ1036" s="110"/>
      <c r="GA1036" s="110"/>
      <c r="GB1036" s="110"/>
      <c r="GC1036" s="110"/>
      <c r="GD1036" s="110"/>
      <c r="GE1036" s="110"/>
      <c r="GF1036" s="110"/>
      <c r="GG1036" s="110"/>
      <c r="GH1036" s="110"/>
      <c r="GI1036" s="110"/>
      <c r="GJ1036" s="110"/>
      <c r="GK1036" s="110"/>
      <c r="GL1036" s="110"/>
      <c r="GM1036" s="110"/>
      <c r="GN1036" s="110"/>
      <c r="GO1036" s="110"/>
      <c r="GP1036" s="110"/>
      <c r="GQ1036" s="110"/>
      <c r="GR1036" s="110"/>
      <c r="GS1036" s="110"/>
      <c r="GT1036" s="110"/>
      <c r="GU1036" s="110"/>
      <c r="GV1036" s="110"/>
      <c r="GW1036" s="110"/>
      <c r="GX1036" s="110"/>
      <c r="GY1036" s="110"/>
      <c r="GZ1036" s="110"/>
      <c r="HA1036" s="110"/>
      <c r="HB1036" s="110"/>
      <c r="HC1036" s="110"/>
      <c r="HD1036" s="110"/>
      <c r="HE1036" s="110"/>
      <c r="HF1036" s="110"/>
      <c r="HG1036" s="110"/>
      <c r="HH1036" s="110"/>
      <c r="HI1036" s="110"/>
      <c r="HJ1036" s="110"/>
      <c r="HK1036" s="110"/>
      <c r="HL1036" s="110"/>
      <c r="HM1036" s="110"/>
      <c r="HN1036" s="110"/>
      <c r="HO1036" s="110"/>
      <c r="HP1036" s="110"/>
      <c r="HQ1036" s="110"/>
      <c r="HR1036" s="110"/>
      <c r="HS1036" s="110"/>
      <c r="HT1036" s="110"/>
      <c r="HU1036" s="110"/>
      <c r="HV1036" s="110"/>
      <c r="HW1036" s="110"/>
      <c r="HX1036" s="110"/>
      <c r="HY1036" s="110"/>
      <c r="HZ1036" s="110"/>
      <c r="IA1036" s="110"/>
      <c r="IB1036" s="110"/>
      <c r="IC1036" s="110"/>
      <c r="ID1036" s="110"/>
      <c r="IE1036" s="110"/>
      <c r="IF1036" s="110"/>
      <c r="IG1036" s="110"/>
      <c r="IH1036" s="110"/>
      <c r="II1036" s="110"/>
      <c r="IJ1036" s="110"/>
      <c r="IK1036" s="110"/>
      <c r="IL1036" s="110"/>
      <c r="IM1036" s="110"/>
      <c r="IN1036" s="110"/>
      <c r="IO1036" s="110"/>
      <c r="IP1036" s="110"/>
    </row>
    <row r="1037" spans="18:250" ht="16.5" hidden="1" customHeight="1">
      <c r="R1037" s="95"/>
      <c r="S1037" s="95"/>
      <c r="T1037" s="95"/>
      <c r="U1037" s="70"/>
      <c r="V1037" s="214"/>
      <c r="W1037" s="70"/>
      <c r="X1037" s="70"/>
      <c r="Y1037" s="70"/>
      <c r="Z1037" s="70"/>
      <c r="AA1037" s="70"/>
      <c r="AB1037" s="70"/>
      <c r="AC1037" s="70"/>
      <c r="AD1037" s="70"/>
      <c r="AE1037" s="70"/>
      <c r="AF1037" s="70"/>
      <c r="AG1037" s="70"/>
      <c r="AH1037" s="70"/>
      <c r="AI1037" s="70"/>
      <c r="AJ1037" s="70"/>
      <c r="AK1037" s="70"/>
      <c r="AL1037" s="70"/>
      <c r="AM1037" s="70"/>
      <c r="AN1037" s="70"/>
      <c r="AO1037" s="70"/>
      <c r="AP1037" s="70"/>
      <c r="AQ1037" s="70"/>
      <c r="AR1037" s="70"/>
      <c r="AS1037" s="70"/>
      <c r="AT1037" s="70"/>
      <c r="AU1037" s="70"/>
      <c r="AV1037" s="70"/>
      <c r="AW1037" s="70"/>
      <c r="AX1037" s="70"/>
      <c r="AY1037" s="70"/>
      <c r="AZ1037" s="70"/>
      <c r="BA1037" s="70"/>
      <c r="BB1037" s="70"/>
      <c r="BC1037" s="70"/>
      <c r="BD1037" s="70"/>
      <c r="BE1037" s="70"/>
      <c r="BF1037" s="70"/>
      <c r="BG1037" s="70"/>
      <c r="BH1037" s="70"/>
      <c r="BI1037" s="70"/>
      <c r="BJ1037" s="70"/>
      <c r="BK1037" s="70"/>
      <c r="BL1037" s="70"/>
      <c r="BM1037" s="70"/>
      <c r="BN1037" s="70"/>
      <c r="BO1037" s="70"/>
      <c r="BP1037" s="70"/>
      <c r="BQ1037" s="70"/>
      <c r="BR1037" s="70"/>
      <c r="BS1037" s="70"/>
      <c r="BT1037" s="70"/>
      <c r="BU1037" s="70"/>
      <c r="BV1037" s="70"/>
      <c r="BW1037" s="70"/>
      <c r="BX1037" s="70"/>
      <c r="BY1037" s="70"/>
      <c r="BZ1037" s="70"/>
      <c r="CA1037" s="70"/>
      <c r="CB1037" s="70"/>
      <c r="CC1037" s="70"/>
      <c r="CD1037" s="70"/>
      <c r="CE1037" s="70"/>
      <c r="CF1037" s="70"/>
      <c r="CG1037" s="70"/>
      <c r="CH1037" s="70"/>
      <c r="CI1037" s="70"/>
      <c r="CJ1037" s="70"/>
      <c r="CK1037" s="70"/>
      <c r="CL1037" s="70"/>
      <c r="CM1037" s="70"/>
      <c r="CN1037" s="70"/>
      <c r="CO1037" s="70"/>
      <c r="CP1037" s="70"/>
      <c r="CQ1037" s="70"/>
      <c r="CR1037" s="70"/>
      <c r="CS1037" s="70"/>
      <c r="CT1037" s="70"/>
      <c r="CU1037" s="70"/>
      <c r="CV1037" s="70"/>
      <c r="CW1037" s="70"/>
      <c r="CX1037" s="70"/>
      <c r="CY1037" s="70"/>
      <c r="CZ1037" s="70"/>
      <c r="DA1037" s="70"/>
      <c r="DB1037" s="70"/>
      <c r="DC1037" s="70"/>
      <c r="DD1037" s="70"/>
      <c r="DE1037" s="70"/>
      <c r="DF1037" s="70"/>
      <c r="DG1037" s="70"/>
      <c r="DH1037" s="70"/>
      <c r="DI1037" s="70"/>
      <c r="DJ1037" s="70"/>
      <c r="DK1037" s="70"/>
      <c r="DL1037" s="70"/>
      <c r="DM1037" s="70"/>
      <c r="DN1037" s="70"/>
      <c r="DO1037" s="70"/>
      <c r="DP1037" s="70"/>
      <c r="DQ1037" s="70"/>
      <c r="DR1037" s="70"/>
      <c r="DS1037" s="70"/>
      <c r="DT1037" s="70"/>
      <c r="DU1037" s="70"/>
      <c r="DV1037" s="70"/>
      <c r="DW1037" s="70"/>
      <c r="DX1037" s="70"/>
      <c r="DY1037" s="70"/>
      <c r="DZ1037" s="70"/>
      <c r="EA1037" s="70"/>
      <c r="EB1037" s="70"/>
      <c r="EC1037" s="70"/>
      <c r="ED1037" s="70"/>
      <c r="EE1037" s="95" t="s">
        <v>450</v>
      </c>
      <c r="EF1037" s="110"/>
      <c r="EG1037" s="110"/>
      <c r="EH1037" s="110"/>
      <c r="EI1037" s="216"/>
      <c r="EJ1037" s="110"/>
      <c r="EK1037" s="110"/>
      <c r="EL1037" s="110"/>
      <c r="EM1037" s="110"/>
      <c r="EN1037" s="110"/>
      <c r="EO1037" s="110"/>
      <c r="EP1037" s="110"/>
      <c r="EQ1037" s="110"/>
      <c r="ER1037" s="110"/>
      <c r="ES1037" s="110"/>
      <c r="ET1037" s="110"/>
      <c r="EU1037" s="110"/>
      <c r="EV1037" s="110"/>
      <c r="EW1037" s="110"/>
      <c r="EX1037" s="110"/>
      <c r="EY1037" s="110"/>
      <c r="EZ1037" s="110"/>
      <c r="FA1037" s="110"/>
      <c r="FB1037" s="110"/>
      <c r="FC1037" s="110"/>
      <c r="FD1037" s="110"/>
      <c r="FE1037" s="110"/>
      <c r="FF1037" s="110"/>
      <c r="FG1037" s="110"/>
      <c r="FH1037" s="110"/>
      <c r="FI1037" s="110"/>
      <c r="FJ1037" s="110"/>
      <c r="FK1037" s="110"/>
      <c r="FL1037" s="110"/>
      <c r="FM1037" s="110"/>
      <c r="FN1037" s="110"/>
      <c r="FO1037" s="110"/>
      <c r="FP1037" s="110"/>
      <c r="FQ1037" s="110"/>
      <c r="FR1037" s="110"/>
      <c r="FS1037" s="110"/>
      <c r="FT1037" s="110"/>
      <c r="FU1037" s="110"/>
      <c r="FV1037" s="110"/>
      <c r="FW1037" s="110"/>
      <c r="FX1037" s="110"/>
      <c r="FY1037" s="110"/>
      <c r="FZ1037" s="110"/>
      <c r="GA1037" s="110"/>
      <c r="GB1037" s="110"/>
      <c r="GC1037" s="110"/>
      <c r="GD1037" s="110"/>
      <c r="GE1037" s="110"/>
      <c r="GF1037" s="110"/>
      <c r="GG1037" s="110"/>
      <c r="GH1037" s="110"/>
      <c r="GI1037" s="110"/>
      <c r="GJ1037" s="110"/>
      <c r="GK1037" s="110"/>
      <c r="GL1037" s="110"/>
      <c r="GM1037" s="110"/>
      <c r="GN1037" s="110"/>
      <c r="GO1037" s="110"/>
      <c r="GP1037" s="110"/>
      <c r="GQ1037" s="110"/>
      <c r="GR1037" s="110"/>
      <c r="GS1037" s="110"/>
      <c r="GT1037" s="110"/>
      <c r="GU1037" s="110"/>
      <c r="GV1037" s="110"/>
      <c r="GW1037" s="110"/>
      <c r="GX1037" s="110"/>
      <c r="GY1037" s="110"/>
      <c r="GZ1037" s="110"/>
      <c r="HA1037" s="110"/>
      <c r="HB1037" s="110"/>
      <c r="HC1037" s="110"/>
      <c r="HD1037" s="110"/>
      <c r="HE1037" s="110"/>
      <c r="HF1037" s="110"/>
      <c r="HG1037" s="110"/>
      <c r="HH1037" s="110"/>
      <c r="HI1037" s="110"/>
      <c r="HJ1037" s="110"/>
      <c r="HK1037" s="110"/>
      <c r="HL1037" s="110"/>
      <c r="HM1037" s="110"/>
      <c r="HN1037" s="110"/>
      <c r="HO1037" s="110"/>
      <c r="HP1037" s="110"/>
      <c r="HQ1037" s="110"/>
      <c r="HR1037" s="110"/>
      <c r="HS1037" s="110"/>
      <c r="HT1037" s="110"/>
      <c r="HU1037" s="110"/>
      <c r="HV1037" s="110"/>
      <c r="HW1037" s="110"/>
      <c r="HX1037" s="110"/>
      <c r="HY1037" s="110"/>
      <c r="HZ1037" s="110"/>
      <c r="IA1037" s="110"/>
      <c r="IB1037" s="110"/>
      <c r="IC1037" s="110"/>
      <c r="ID1037" s="110"/>
      <c r="IE1037" s="110"/>
      <c r="IF1037" s="110"/>
      <c r="IG1037" s="110"/>
      <c r="IH1037" s="110"/>
      <c r="II1037" s="110"/>
      <c r="IJ1037" s="110"/>
      <c r="IK1037" s="110"/>
      <c r="IL1037" s="110"/>
      <c r="IM1037" s="110"/>
      <c r="IN1037" s="110"/>
      <c r="IO1037" s="110"/>
      <c r="IP1037" s="110"/>
    </row>
    <row r="1038" spans="18:250" ht="16.5" hidden="1" customHeight="1">
      <c r="R1038" s="95"/>
      <c r="S1038" s="95"/>
      <c r="T1038" s="95"/>
      <c r="U1038" s="70"/>
      <c r="V1038" s="214"/>
      <c r="W1038" s="70"/>
      <c r="X1038" s="70"/>
      <c r="Y1038" s="70"/>
      <c r="Z1038" s="70"/>
      <c r="AA1038" s="70"/>
      <c r="AB1038" s="70"/>
      <c r="AC1038" s="70"/>
      <c r="AD1038" s="70"/>
      <c r="AE1038" s="70"/>
      <c r="AF1038" s="70"/>
      <c r="AG1038" s="70"/>
      <c r="AH1038" s="70"/>
      <c r="AI1038" s="70"/>
      <c r="AJ1038" s="70"/>
      <c r="AK1038" s="70"/>
      <c r="AL1038" s="70"/>
      <c r="AM1038" s="70"/>
      <c r="AN1038" s="70"/>
      <c r="AO1038" s="70"/>
      <c r="AP1038" s="70"/>
      <c r="AQ1038" s="70"/>
      <c r="AR1038" s="70"/>
      <c r="AS1038" s="70"/>
      <c r="AT1038" s="70"/>
      <c r="AU1038" s="70"/>
      <c r="AV1038" s="70"/>
      <c r="AW1038" s="70"/>
      <c r="AX1038" s="70"/>
      <c r="AY1038" s="70"/>
      <c r="AZ1038" s="70"/>
      <c r="BA1038" s="70"/>
      <c r="BB1038" s="70"/>
      <c r="BC1038" s="70"/>
      <c r="BD1038" s="70"/>
      <c r="BE1038" s="70"/>
      <c r="BF1038" s="70"/>
      <c r="BG1038" s="70"/>
      <c r="BH1038" s="70"/>
      <c r="BI1038" s="70"/>
      <c r="BJ1038" s="70"/>
      <c r="BK1038" s="70"/>
      <c r="BL1038" s="70"/>
      <c r="BM1038" s="70"/>
      <c r="BN1038" s="70"/>
      <c r="BO1038" s="70"/>
      <c r="BP1038" s="70"/>
      <c r="BQ1038" s="70"/>
      <c r="BR1038" s="70"/>
      <c r="BS1038" s="70"/>
      <c r="BT1038" s="70"/>
      <c r="BU1038" s="70"/>
      <c r="BV1038" s="70"/>
      <c r="BW1038" s="70"/>
      <c r="BX1038" s="70"/>
      <c r="BY1038" s="70"/>
      <c r="BZ1038" s="70"/>
      <c r="CA1038" s="70"/>
      <c r="CB1038" s="70"/>
      <c r="CC1038" s="70"/>
      <c r="CD1038" s="70"/>
      <c r="CE1038" s="70"/>
      <c r="CF1038" s="70"/>
      <c r="CG1038" s="70"/>
      <c r="CH1038" s="70"/>
      <c r="CI1038" s="70"/>
      <c r="CJ1038" s="70"/>
      <c r="CK1038" s="70"/>
      <c r="CL1038" s="70"/>
      <c r="CM1038" s="70"/>
      <c r="CN1038" s="70"/>
      <c r="CO1038" s="70"/>
      <c r="CP1038" s="70"/>
      <c r="CQ1038" s="70"/>
      <c r="CR1038" s="70"/>
      <c r="CS1038" s="70"/>
      <c r="CT1038" s="70"/>
      <c r="CU1038" s="70"/>
      <c r="CV1038" s="70"/>
      <c r="CW1038" s="70"/>
      <c r="CX1038" s="70"/>
      <c r="CY1038" s="70"/>
      <c r="CZ1038" s="70"/>
      <c r="DA1038" s="70"/>
      <c r="DB1038" s="70"/>
      <c r="DC1038" s="70"/>
      <c r="DD1038" s="70"/>
      <c r="DE1038" s="70"/>
      <c r="DF1038" s="70"/>
      <c r="DG1038" s="70"/>
      <c r="DH1038" s="70"/>
      <c r="DI1038" s="70"/>
      <c r="DJ1038" s="70"/>
      <c r="DK1038" s="70"/>
      <c r="DL1038" s="70"/>
      <c r="DM1038" s="70"/>
      <c r="DN1038" s="70"/>
      <c r="DO1038" s="70"/>
      <c r="DP1038" s="70"/>
      <c r="DQ1038" s="70"/>
      <c r="DR1038" s="70"/>
      <c r="DS1038" s="70"/>
      <c r="DT1038" s="70"/>
      <c r="DU1038" s="70"/>
      <c r="DV1038" s="70"/>
      <c r="DW1038" s="70"/>
      <c r="DX1038" s="70"/>
      <c r="DY1038" s="70"/>
      <c r="DZ1038" s="70"/>
      <c r="EA1038" s="70"/>
      <c r="EB1038" s="70"/>
      <c r="EC1038" s="70"/>
      <c r="ED1038" s="70"/>
      <c r="EE1038" s="95" t="s">
        <v>450</v>
      </c>
      <c r="EF1038" s="110"/>
      <c r="EG1038" s="110"/>
      <c r="EH1038" s="110"/>
      <c r="EI1038" s="216"/>
      <c r="EJ1038" s="110"/>
      <c r="EK1038" s="110"/>
      <c r="EL1038" s="110"/>
      <c r="EM1038" s="110"/>
      <c r="EN1038" s="110"/>
      <c r="EO1038" s="110"/>
      <c r="EP1038" s="110"/>
      <c r="EQ1038" s="110"/>
      <c r="ER1038" s="110"/>
      <c r="ES1038" s="110"/>
      <c r="ET1038" s="110"/>
      <c r="EU1038" s="110"/>
      <c r="EV1038" s="110"/>
      <c r="EW1038" s="110"/>
      <c r="EX1038" s="110"/>
      <c r="EY1038" s="110"/>
      <c r="EZ1038" s="110"/>
      <c r="FA1038" s="110"/>
      <c r="FB1038" s="110"/>
      <c r="FC1038" s="110"/>
      <c r="FD1038" s="110"/>
      <c r="FE1038" s="110"/>
      <c r="FF1038" s="110"/>
      <c r="FG1038" s="110"/>
      <c r="FH1038" s="110"/>
      <c r="FI1038" s="110"/>
      <c r="FJ1038" s="110"/>
      <c r="FK1038" s="110"/>
      <c r="FL1038" s="110"/>
      <c r="FM1038" s="110"/>
      <c r="FN1038" s="110"/>
      <c r="FO1038" s="110"/>
      <c r="FP1038" s="110"/>
      <c r="FQ1038" s="110"/>
      <c r="FR1038" s="110"/>
      <c r="FS1038" s="110"/>
      <c r="FT1038" s="110"/>
      <c r="FU1038" s="110"/>
      <c r="FV1038" s="110"/>
      <c r="FW1038" s="110"/>
      <c r="FX1038" s="110"/>
      <c r="FY1038" s="110"/>
      <c r="FZ1038" s="110"/>
      <c r="GA1038" s="110"/>
      <c r="GB1038" s="110"/>
      <c r="GC1038" s="110"/>
      <c r="GD1038" s="110"/>
      <c r="GE1038" s="110"/>
      <c r="GF1038" s="110"/>
      <c r="GG1038" s="110"/>
      <c r="GH1038" s="110"/>
      <c r="GI1038" s="110"/>
      <c r="GJ1038" s="110"/>
      <c r="GK1038" s="110"/>
      <c r="GL1038" s="110"/>
      <c r="GM1038" s="110"/>
      <c r="GN1038" s="110"/>
      <c r="GO1038" s="110"/>
      <c r="GP1038" s="110"/>
      <c r="GQ1038" s="110"/>
      <c r="GR1038" s="110"/>
      <c r="GS1038" s="110"/>
      <c r="GT1038" s="110"/>
      <c r="GU1038" s="110"/>
      <c r="GV1038" s="110"/>
      <c r="GW1038" s="110"/>
      <c r="GX1038" s="110"/>
      <c r="GY1038" s="110"/>
      <c r="GZ1038" s="110"/>
      <c r="HA1038" s="110"/>
      <c r="HB1038" s="110"/>
      <c r="HC1038" s="110"/>
      <c r="HD1038" s="110"/>
      <c r="HE1038" s="110"/>
      <c r="HF1038" s="110"/>
      <c r="HG1038" s="110"/>
      <c r="HH1038" s="110"/>
      <c r="HI1038" s="110"/>
      <c r="HJ1038" s="110"/>
      <c r="HK1038" s="110"/>
      <c r="HL1038" s="110"/>
      <c r="HM1038" s="110"/>
      <c r="HN1038" s="110"/>
      <c r="HO1038" s="110"/>
      <c r="HP1038" s="110"/>
      <c r="HQ1038" s="110"/>
      <c r="HR1038" s="110"/>
      <c r="HS1038" s="110"/>
      <c r="HT1038" s="110"/>
      <c r="HU1038" s="110"/>
      <c r="HV1038" s="110"/>
      <c r="HW1038" s="110"/>
      <c r="HX1038" s="110"/>
      <c r="HY1038" s="110"/>
      <c r="HZ1038" s="110"/>
      <c r="IA1038" s="110"/>
      <c r="IB1038" s="110"/>
      <c r="IC1038" s="110"/>
      <c r="ID1038" s="110"/>
      <c r="IE1038" s="110"/>
      <c r="IF1038" s="110"/>
      <c r="IG1038" s="110"/>
      <c r="IH1038" s="110"/>
      <c r="II1038" s="110"/>
      <c r="IJ1038" s="110"/>
      <c r="IK1038" s="110"/>
      <c r="IL1038" s="110"/>
      <c r="IM1038" s="110"/>
      <c r="IN1038" s="110"/>
      <c r="IO1038" s="110"/>
      <c r="IP1038" s="110"/>
    </row>
    <row r="1039" spans="18:250" ht="16.5" hidden="1" customHeight="1">
      <c r="R1039" s="95"/>
      <c r="S1039" s="95"/>
      <c r="T1039" s="95"/>
      <c r="U1039" s="70"/>
      <c r="V1039" s="214"/>
      <c r="W1039" s="70"/>
      <c r="X1039" s="70"/>
      <c r="Y1039" s="70"/>
      <c r="Z1039" s="70"/>
      <c r="AA1039" s="70"/>
      <c r="AB1039" s="70"/>
      <c r="AC1039" s="70"/>
      <c r="AD1039" s="70"/>
      <c r="AE1039" s="70"/>
      <c r="AF1039" s="70"/>
      <c r="AG1039" s="70"/>
      <c r="AH1039" s="70"/>
      <c r="AI1039" s="70"/>
      <c r="AJ1039" s="70"/>
      <c r="AK1039" s="70"/>
      <c r="AL1039" s="70"/>
      <c r="AM1039" s="70"/>
      <c r="AN1039" s="70"/>
      <c r="AO1039" s="70"/>
      <c r="AP1039" s="70"/>
      <c r="AQ1039" s="70"/>
      <c r="AR1039" s="70"/>
      <c r="AS1039" s="70"/>
      <c r="AT1039" s="70"/>
      <c r="AU1039" s="70"/>
      <c r="AV1039" s="70"/>
      <c r="AW1039" s="70"/>
      <c r="AX1039" s="70"/>
      <c r="AY1039" s="70"/>
      <c r="AZ1039" s="70"/>
      <c r="BA1039" s="70"/>
      <c r="BB1039" s="70"/>
      <c r="BC1039" s="70"/>
      <c r="BD1039" s="70"/>
      <c r="BE1039" s="70"/>
      <c r="BF1039" s="70"/>
      <c r="BG1039" s="70"/>
      <c r="BH1039" s="70"/>
      <c r="BI1039" s="70"/>
      <c r="BJ1039" s="70"/>
      <c r="BK1039" s="70"/>
      <c r="BL1039" s="70"/>
      <c r="BM1039" s="70"/>
      <c r="BN1039" s="70"/>
      <c r="BO1039" s="70"/>
      <c r="BP1039" s="70"/>
      <c r="BQ1039" s="70"/>
      <c r="BR1039" s="70"/>
      <c r="BS1039" s="70"/>
      <c r="BT1039" s="70"/>
      <c r="BU1039" s="70"/>
      <c r="BV1039" s="70"/>
      <c r="BW1039" s="70"/>
      <c r="BX1039" s="70"/>
      <c r="BY1039" s="70"/>
      <c r="BZ1039" s="70"/>
      <c r="CA1039" s="70"/>
      <c r="CB1039" s="70"/>
      <c r="CC1039" s="70"/>
      <c r="CD1039" s="70"/>
      <c r="CE1039" s="70"/>
      <c r="CF1039" s="70"/>
      <c r="CG1039" s="70"/>
      <c r="CH1039" s="70"/>
      <c r="CI1039" s="70"/>
      <c r="CJ1039" s="70"/>
      <c r="CK1039" s="70"/>
      <c r="CL1039" s="70"/>
      <c r="CM1039" s="70"/>
      <c r="CN1039" s="70"/>
      <c r="CO1039" s="70"/>
      <c r="CP1039" s="70"/>
      <c r="CQ1039" s="70"/>
      <c r="CR1039" s="70"/>
      <c r="CS1039" s="70"/>
      <c r="CT1039" s="70"/>
      <c r="CU1039" s="70"/>
      <c r="CV1039" s="70"/>
      <c r="CW1039" s="70"/>
      <c r="CX1039" s="70"/>
      <c r="CY1039" s="70"/>
      <c r="CZ1039" s="70"/>
      <c r="DA1039" s="70"/>
      <c r="DB1039" s="70"/>
      <c r="DC1039" s="70"/>
      <c r="DD1039" s="70"/>
      <c r="DE1039" s="70"/>
      <c r="DF1039" s="70"/>
      <c r="DG1039" s="70"/>
      <c r="DH1039" s="70"/>
      <c r="DI1039" s="70"/>
      <c r="DJ1039" s="70"/>
      <c r="DK1039" s="70"/>
      <c r="DL1039" s="70"/>
      <c r="DM1039" s="70"/>
      <c r="DN1039" s="70"/>
      <c r="DO1039" s="70"/>
      <c r="DP1039" s="70"/>
      <c r="DQ1039" s="70"/>
      <c r="DR1039" s="70"/>
      <c r="DS1039" s="70"/>
      <c r="DT1039" s="70"/>
      <c r="DU1039" s="70"/>
      <c r="DV1039" s="70"/>
      <c r="DW1039" s="70"/>
      <c r="DX1039" s="70"/>
      <c r="DY1039" s="70"/>
      <c r="DZ1039" s="70"/>
      <c r="EA1039" s="70"/>
      <c r="EB1039" s="70"/>
      <c r="EC1039" s="70"/>
      <c r="ED1039" s="70"/>
      <c r="EE1039" s="95" t="s">
        <v>450</v>
      </c>
      <c r="EF1039" s="110"/>
      <c r="EG1039" s="110"/>
      <c r="EH1039" s="110"/>
      <c r="EI1039" s="216"/>
      <c r="EJ1039" s="110"/>
      <c r="EK1039" s="110"/>
      <c r="EL1039" s="110"/>
      <c r="EM1039" s="110"/>
      <c r="EN1039" s="110"/>
      <c r="EO1039" s="110"/>
      <c r="EP1039" s="110"/>
      <c r="EQ1039" s="110"/>
      <c r="ER1039" s="110"/>
      <c r="ES1039" s="110"/>
      <c r="ET1039" s="110"/>
      <c r="EU1039" s="110"/>
      <c r="EV1039" s="110"/>
      <c r="EW1039" s="110"/>
      <c r="EX1039" s="110"/>
      <c r="EY1039" s="110"/>
      <c r="EZ1039" s="110"/>
      <c r="FA1039" s="110"/>
      <c r="FB1039" s="110"/>
      <c r="FC1039" s="110"/>
      <c r="FD1039" s="110"/>
      <c r="FE1039" s="110"/>
      <c r="FF1039" s="110"/>
      <c r="FG1039" s="110"/>
      <c r="FH1039" s="110"/>
      <c r="FI1039" s="110"/>
      <c r="FJ1039" s="110"/>
      <c r="FK1039" s="110"/>
      <c r="FL1039" s="110"/>
      <c r="FM1039" s="110"/>
      <c r="FN1039" s="110"/>
      <c r="FO1039" s="110"/>
      <c r="FP1039" s="110"/>
      <c r="FQ1039" s="110"/>
      <c r="FR1039" s="110"/>
      <c r="FS1039" s="110"/>
      <c r="FT1039" s="110"/>
      <c r="FU1039" s="110"/>
      <c r="FV1039" s="110"/>
      <c r="FW1039" s="110"/>
      <c r="FX1039" s="110"/>
      <c r="FY1039" s="110"/>
      <c r="FZ1039" s="110"/>
      <c r="GA1039" s="110"/>
      <c r="GB1039" s="110"/>
      <c r="GC1039" s="110"/>
      <c r="GD1039" s="110"/>
      <c r="GE1039" s="110"/>
      <c r="GF1039" s="110"/>
      <c r="GG1039" s="110"/>
      <c r="GH1039" s="110"/>
      <c r="GI1039" s="110"/>
      <c r="GJ1039" s="110"/>
      <c r="GK1039" s="110"/>
      <c r="GL1039" s="110"/>
      <c r="GM1039" s="110"/>
      <c r="GN1039" s="110"/>
      <c r="GO1039" s="110"/>
      <c r="GP1039" s="110"/>
      <c r="GQ1039" s="110"/>
      <c r="GR1039" s="110"/>
      <c r="GS1039" s="110"/>
      <c r="GT1039" s="110"/>
      <c r="GU1039" s="110"/>
      <c r="GV1039" s="110"/>
      <c r="GW1039" s="110"/>
      <c r="GX1039" s="110"/>
      <c r="GY1039" s="110"/>
      <c r="GZ1039" s="110"/>
      <c r="HA1039" s="110"/>
      <c r="HB1039" s="110"/>
      <c r="HC1039" s="110"/>
      <c r="HD1039" s="110"/>
      <c r="HE1039" s="110"/>
      <c r="HF1039" s="110"/>
      <c r="HG1039" s="110"/>
      <c r="HH1039" s="110"/>
      <c r="HI1039" s="110"/>
      <c r="HJ1039" s="110"/>
      <c r="HK1039" s="110"/>
      <c r="HL1039" s="110"/>
      <c r="HM1039" s="110"/>
      <c r="HN1039" s="110"/>
      <c r="HO1039" s="110"/>
      <c r="HP1039" s="110"/>
      <c r="HQ1039" s="110"/>
      <c r="HR1039" s="110"/>
      <c r="HS1039" s="110"/>
      <c r="HT1039" s="110"/>
      <c r="HU1039" s="110"/>
      <c r="HV1039" s="110"/>
      <c r="HW1039" s="110"/>
      <c r="HX1039" s="110"/>
      <c r="HY1039" s="110"/>
      <c r="HZ1039" s="110"/>
      <c r="IA1039" s="110"/>
      <c r="IB1039" s="110"/>
      <c r="IC1039" s="110"/>
      <c r="ID1039" s="110"/>
      <c r="IE1039" s="110"/>
      <c r="IF1039" s="110"/>
      <c r="IG1039" s="110"/>
      <c r="IH1039" s="110"/>
      <c r="II1039" s="110"/>
      <c r="IJ1039" s="110"/>
      <c r="IK1039" s="110"/>
      <c r="IL1039" s="110"/>
      <c r="IM1039" s="110"/>
      <c r="IN1039" s="110"/>
      <c r="IO1039" s="110"/>
      <c r="IP1039" s="110"/>
    </row>
    <row r="1040" spans="18:250" ht="16.5" hidden="1" customHeight="1">
      <c r="R1040" s="95"/>
      <c r="S1040" s="95"/>
      <c r="T1040" s="95"/>
      <c r="U1040" s="70"/>
      <c r="V1040" s="214"/>
      <c r="W1040" s="70"/>
      <c r="X1040" s="70"/>
      <c r="Y1040" s="70"/>
      <c r="Z1040" s="70"/>
      <c r="AA1040" s="70"/>
      <c r="AB1040" s="70"/>
      <c r="AC1040" s="70"/>
      <c r="AD1040" s="70"/>
      <c r="AE1040" s="70"/>
      <c r="AF1040" s="70"/>
      <c r="AG1040" s="70"/>
      <c r="AH1040" s="70"/>
      <c r="AI1040" s="70"/>
      <c r="AJ1040" s="70"/>
      <c r="AK1040" s="70"/>
      <c r="AL1040" s="70"/>
      <c r="AM1040" s="70"/>
      <c r="AN1040" s="70"/>
      <c r="AO1040" s="70"/>
      <c r="AP1040" s="70"/>
      <c r="AQ1040" s="70"/>
      <c r="AR1040" s="70"/>
      <c r="AS1040" s="70"/>
      <c r="AT1040" s="70"/>
      <c r="AU1040" s="70"/>
      <c r="AV1040" s="70"/>
      <c r="AW1040" s="70"/>
      <c r="AX1040" s="70"/>
      <c r="AY1040" s="70"/>
      <c r="AZ1040" s="70"/>
      <c r="BA1040" s="70"/>
      <c r="BB1040" s="70"/>
      <c r="BC1040" s="70"/>
      <c r="BD1040" s="70"/>
      <c r="BE1040" s="70"/>
      <c r="BF1040" s="70"/>
      <c r="BG1040" s="70"/>
      <c r="BH1040" s="70"/>
      <c r="BI1040" s="70"/>
      <c r="BJ1040" s="70"/>
      <c r="BK1040" s="70"/>
      <c r="BL1040" s="70"/>
      <c r="BM1040" s="70"/>
      <c r="BN1040" s="70"/>
      <c r="BO1040" s="70"/>
      <c r="BP1040" s="70"/>
      <c r="BQ1040" s="70"/>
      <c r="BR1040" s="70"/>
      <c r="BS1040" s="70"/>
      <c r="BT1040" s="70"/>
      <c r="BU1040" s="70"/>
      <c r="BV1040" s="70"/>
      <c r="BW1040" s="70"/>
      <c r="BX1040" s="70"/>
      <c r="BY1040" s="70"/>
      <c r="BZ1040" s="70"/>
      <c r="CA1040" s="70"/>
      <c r="CB1040" s="70"/>
      <c r="CC1040" s="70"/>
      <c r="CD1040" s="70"/>
      <c r="CE1040" s="70"/>
      <c r="CF1040" s="70"/>
      <c r="CG1040" s="70"/>
      <c r="CH1040" s="70"/>
      <c r="CI1040" s="70"/>
      <c r="CJ1040" s="70"/>
      <c r="CK1040" s="70"/>
      <c r="CL1040" s="70"/>
      <c r="CM1040" s="70"/>
      <c r="CN1040" s="70"/>
      <c r="CO1040" s="70"/>
      <c r="CP1040" s="70"/>
      <c r="CQ1040" s="70"/>
      <c r="CR1040" s="70"/>
      <c r="CS1040" s="70"/>
      <c r="CT1040" s="70"/>
      <c r="CU1040" s="70"/>
      <c r="CV1040" s="70"/>
      <c r="CW1040" s="70"/>
      <c r="CX1040" s="70"/>
      <c r="CY1040" s="70"/>
      <c r="CZ1040" s="70"/>
      <c r="DA1040" s="70"/>
      <c r="DB1040" s="70"/>
      <c r="DC1040" s="70"/>
      <c r="DD1040" s="70"/>
      <c r="DE1040" s="70"/>
      <c r="DF1040" s="70"/>
      <c r="DG1040" s="70"/>
      <c r="DH1040" s="70"/>
      <c r="DI1040" s="70"/>
      <c r="DJ1040" s="70"/>
      <c r="DK1040" s="70"/>
      <c r="DL1040" s="70"/>
      <c r="DM1040" s="70"/>
      <c r="DN1040" s="70"/>
      <c r="DO1040" s="70"/>
      <c r="DP1040" s="70"/>
      <c r="DQ1040" s="70"/>
      <c r="DR1040" s="70"/>
      <c r="DS1040" s="70"/>
      <c r="DT1040" s="70"/>
      <c r="DU1040" s="70"/>
      <c r="DV1040" s="70"/>
      <c r="DW1040" s="70"/>
      <c r="DX1040" s="70"/>
      <c r="DY1040" s="70"/>
      <c r="DZ1040" s="70"/>
      <c r="EA1040" s="70"/>
      <c r="EB1040" s="70"/>
      <c r="EC1040" s="70"/>
      <c r="ED1040" s="70"/>
      <c r="EE1040" s="95" t="s">
        <v>450</v>
      </c>
      <c r="EF1040" s="110"/>
      <c r="EG1040" s="110"/>
      <c r="EH1040" s="110"/>
      <c r="EI1040" s="216"/>
      <c r="EJ1040" s="110"/>
      <c r="EK1040" s="110"/>
      <c r="EL1040" s="110"/>
      <c r="EM1040" s="110"/>
      <c r="EN1040" s="110"/>
      <c r="EO1040" s="110"/>
      <c r="EP1040" s="110"/>
      <c r="EQ1040" s="110"/>
      <c r="ER1040" s="110"/>
      <c r="ES1040" s="110"/>
      <c r="ET1040" s="110"/>
      <c r="EU1040" s="110"/>
      <c r="EV1040" s="110"/>
      <c r="EW1040" s="110"/>
      <c r="EX1040" s="110"/>
      <c r="EY1040" s="110"/>
      <c r="EZ1040" s="110"/>
      <c r="FA1040" s="110"/>
      <c r="FB1040" s="110"/>
      <c r="FC1040" s="110"/>
      <c r="FD1040" s="110"/>
      <c r="FE1040" s="110"/>
      <c r="FF1040" s="110"/>
      <c r="FG1040" s="110"/>
      <c r="FH1040" s="110"/>
      <c r="FI1040" s="110"/>
      <c r="FJ1040" s="110"/>
      <c r="FK1040" s="110"/>
      <c r="FL1040" s="110"/>
      <c r="FM1040" s="110"/>
      <c r="FN1040" s="110"/>
      <c r="FO1040" s="110"/>
      <c r="FP1040" s="110"/>
      <c r="FQ1040" s="110"/>
      <c r="FR1040" s="110"/>
      <c r="FS1040" s="110"/>
      <c r="FT1040" s="110"/>
      <c r="FU1040" s="110"/>
      <c r="FV1040" s="110"/>
      <c r="FW1040" s="110"/>
      <c r="FX1040" s="110"/>
      <c r="FY1040" s="110"/>
      <c r="FZ1040" s="110"/>
      <c r="GA1040" s="110"/>
      <c r="GB1040" s="110"/>
      <c r="GC1040" s="110"/>
      <c r="GD1040" s="110"/>
      <c r="GE1040" s="110"/>
      <c r="GF1040" s="110"/>
      <c r="GG1040" s="110"/>
      <c r="GH1040" s="110"/>
      <c r="GI1040" s="110"/>
      <c r="GJ1040" s="110"/>
      <c r="GK1040" s="110"/>
      <c r="GL1040" s="110"/>
      <c r="GM1040" s="110"/>
      <c r="GN1040" s="110"/>
      <c r="GO1040" s="110"/>
      <c r="GP1040" s="110"/>
      <c r="GQ1040" s="110"/>
      <c r="GR1040" s="110"/>
      <c r="GS1040" s="110"/>
      <c r="GT1040" s="110"/>
      <c r="GU1040" s="110"/>
      <c r="GV1040" s="110"/>
      <c r="GW1040" s="110"/>
      <c r="GX1040" s="110"/>
      <c r="GY1040" s="110"/>
      <c r="GZ1040" s="110"/>
      <c r="HA1040" s="110"/>
      <c r="HB1040" s="110"/>
      <c r="HC1040" s="110"/>
      <c r="HD1040" s="110"/>
      <c r="HE1040" s="110"/>
      <c r="HF1040" s="110"/>
      <c r="HG1040" s="110"/>
      <c r="HH1040" s="110"/>
      <c r="HI1040" s="110"/>
      <c r="HJ1040" s="110"/>
      <c r="HK1040" s="110"/>
      <c r="HL1040" s="110"/>
      <c r="HM1040" s="110"/>
      <c r="HN1040" s="110"/>
      <c r="HO1040" s="110"/>
      <c r="HP1040" s="110"/>
      <c r="HQ1040" s="110"/>
      <c r="HR1040" s="110"/>
      <c r="HS1040" s="110"/>
      <c r="HT1040" s="110"/>
      <c r="HU1040" s="110"/>
      <c r="HV1040" s="110"/>
      <c r="HW1040" s="110"/>
      <c r="HX1040" s="110"/>
      <c r="HY1040" s="110"/>
      <c r="HZ1040" s="110"/>
      <c r="IA1040" s="110"/>
      <c r="IB1040" s="110"/>
      <c r="IC1040" s="110"/>
      <c r="ID1040" s="110"/>
      <c r="IE1040" s="110"/>
      <c r="IF1040" s="110"/>
      <c r="IG1040" s="110"/>
      <c r="IH1040" s="110"/>
      <c r="II1040" s="110"/>
      <c r="IJ1040" s="110"/>
      <c r="IK1040" s="110"/>
      <c r="IL1040" s="110"/>
      <c r="IM1040" s="110"/>
      <c r="IN1040" s="110"/>
      <c r="IO1040" s="110"/>
      <c r="IP1040" s="110"/>
    </row>
    <row r="1041" spans="18:250" ht="16.5" hidden="1" customHeight="1">
      <c r="R1041" s="95"/>
      <c r="S1041" s="95"/>
      <c r="T1041" s="95"/>
      <c r="U1041" s="70"/>
      <c r="V1041" s="214"/>
      <c r="W1041" s="70"/>
      <c r="X1041" s="70"/>
      <c r="Y1041" s="70"/>
      <c r="Z1041" s="70"/>
      <c r="AA1041" s="70"/>
      <c r="AB1041" s="70"/>
      <c r="AC1041" s="70"/>
      <c r="AD1041" s="70"/>
      <c r="AE1041" s="70"/>
      <c r="AF1041" s="70"/>
      <c r="AG1041" s="70"/>
      <c r="AH1041" s="70"/>
      <c r="AI1041" s="70"/>
      <c r="AJ1041" s="70"/>
      <c r="AK1041" s="70"/>
      <c r="AL1041" s="70"/>
      <c r="AM1041" s="70"/>
      <c r="AN1041" s="70"/>
      <c r="AO1041" s="70"/>
      <c r="AP1041" s="70"/>
      <c r="AQ1041" s="70"/>
      <c r="AR1041" s="70"/>
      <c r="AS1041" s="70"/>
      <c r="AT1041" s="70"/>
      <c r="AU1041" s="70"/>
      <c r="AV1041" s="70"/>
      <c r="AW1041" s="70"/>
      <c r="AX1041" s="70"/>
      <c r="AY1041" s="70"/>
      <c r="AZ1041" s="70"/>
      <c r="BA1041" s="70"/>
      <c r="BB1041" s="70"/>
      <c r="BC1041" s="70"/>
      <c r="BD1041" s="70"/>
      <c r="BE1041" s="70"/>
      <c r="BF1041" s="70"/>
      <c r="BG1041" s="70"/>
      <c r="BH1041" s="70"/>
      <c r="BI1041" s="70"/>
      <c r="BJ1041" s="70"/>
      <c r="BK1041" s="70"/>
      <c r="BL1041" s="70"/>
      <c r="BM1041" s="70"/>
      <c r="BN1041" s="70"/>
      <c r="BO1041" s="70"/>
      <c r="BP1041" s="70"/>
      <c r="BQ1041" s="70"/>
      <c r="BR1041" s="70"/>
      <c r="BS1041" s="70"/>
      <c r="BT1041" s="70"/>
      <c r="BU1041" s="70"/>
      <c r="BV1041" s="70"/>
      <c r="BW1041" s="70"/>
      <c r="BX1041" s="70"/>
      <c r="BY1041" s="70"/>
      <c r="BZ1041" s="70"/>
      <c r="CA1041" s="70"/>
      <c r="CB1041" s="70"/>
      <c r="CC1041" s="70"/>
      <c r="CD1041" s="70"/>
      <c r="CE1041" s="70"/>
      <c r="CF1041" s="70"/>
      <c r="CG1041" s="70"/>
      <c r="CH1041" s="70"/>
      <c r="CI1041" s="70"/>
      <c r="CJ1041" s="70"/>
      <c r="CK1041" s="70"/>
      <c r="CL1041" s="70"/>
      <c r="CM1041" s="70"/>
      <c r="CN1041" s="70"/>
      <c r="CO1041" s="70"/>
      <c r="CP1041" s="70"/>
      <c r="CQ1041" s="70"/>
      <c r="CR1041" s="70"/>
      <c r="CS1041" s="70"/>
      <c r="CT1041" s="70"/>
      <c r="CU1041" s="70"/>
      <c r="CV1041" s="70"/>
      <c r="CW1041" s="70"/>
      <c r="CX1041" s="70"/>
      <c r="CY1041" s="70"/>
      <c r="CZ1041" s="70"/>
      <c r="DA1041" s="70"/>
      <c r="DB1041" s="70"/>
      <c r="DC1041" s="70"/>
      <c r="DD1041" s="70"/>
      <c r="DE1041" s="70"/>
      <c r="DF1041" s="70"/>
      <c r="DG1041" s="70"/>
      <c r="DH1041" s="70"/>
      <c r="DI1041" s="70"/>
      <c r="DJ1041" s="70"/>
      <c r="DK1041" s="70"/>
      <c r="DL1041" s="70"/>
      <c r="DM1041" s="70"/>
      <c r="DN1041" s="70"/>
      <c r="DO1041" s="70"/>
      <c r="DP1041" s="70"/>
      <c r="DQ1041" s="70"/>
      <c r="DR1041" s="70"/>
      <c r="DS1041" s="70"/>
      <c r="DT1041" s="70"/>
      <c r="DU1041" s="70"/>
      <c r="DV1041" s="70"/>
      <c r="DW1041" s="70"/>
      <c r="DX1041" s="70"/>
      <c r="DY1041" s="70"/>
      <c r="DZ1041" s="70"/>
      <c r="EA1041" s="70"/>
      <c r="EB1041" s="70"/>
      <c r="EC1041" s="70"/>
      <c r="ED1041" s="70"/>
      <c r="EE1041" s="95" t="s">
        <v>450</v>
      </c>
      <c r="EF1041" s="110"/>
      <c r="EG1041" s="110"/>
      <c r="EH1041" s="110"/>
      <c r="EI1041" s="216"/>
      <c r="EJ1041" s="110"/>
      <c r="EK1041" s="110"/>
      <c r="EL1041" s="110"/>
      <c r="EM1041" s="110"/>
      <c r="EN1041" s="110"/>
      <c r="EO1041" s="110"/>
      <c r="EP1041" s="110"/>
      <c r="EQ1041" s="110"/>
      <c r="ER1041" s="110"/>
      <c r="ES1041" s="110"/>
      <c r="ET1041" s="110"/>
      <c r="EU1041" s="110"/>
      <c r="EV1041" s="110"/>
      <c r="EW1041" s="110"/>
      <c r="EX1041" s="110"/>
      <c r="EY1041" s="110"/>
      <c r="EZ1041" s="110"/>
      <c r="FA1041" s="110"/>
      <c r="FB1041" s="110"/>
      <c r="FC1041" s="110"/>
      <c r="FD1041" s="110"/>
      <c r="FE1041" s="110"/>
      <c r="FF1041" s="110"/>
      <c r="FG1041" s="110"/>
      <c r="FH1041" s="110"/>
      <c r="FI1041" s="110"/>
      <c r="FJ1041" s="110"/>
      <c r="FK1041" s="110"/>
      <c r="FL1041" s="110"/>
      <c r="FM1041" s="110"/>
      <c r="FN1041" s="110"/>
      <c r="FO1041" s="110"/>
      <c r="FP1041" s="110"/>
      <c r="FQ1041" s="110"/>
      <c r="FR1041" s="110"/>
      <c r="FS1041" s="110"/>
      <c r="FT1041" s="110"/>
      <c r="FU1041" s="110"/>
      <c r="FV1041" s="110"/>
      <c r="FW1041" s="110"/>
      <c r="FX1041" s="110"/>
      <c r="FY1041" s="110"/>
      <c r="FZ1041" s="110"/>
      <c r="GA1041" s="110"/>
      <c r="GB1041" s="110"/>
      <c r="GC1041" s="110"/>
      <c r="GD1041" s="110"/>
      <c r="GE1041" s="110"/>
      <c r="GF1041" s="110"/>
      <c r="GG1041" s="110"/>
      <c r="GH1041" s="110"/>
      <c r="GI1041" s="110"/>
      <c r="GJ1041" s="110"/>
      <c r="GK1041" s="110"/>
      <c r="GL1041" s="110"/>
      <c r="GM1041" s="110"/>
      <c r="GN1041" s="110"/>
      <c r="GO1041" s="110"/>
      <c r="GP1041" s="110"/>
      <c r="GQ1041" s="110"/>
      <c r="GR1041" s="110"/>
      <c r="GS1041" s="110"/>
      <c r="GT1041" s="110"/>
      <c r="GU1041" s="110"/>
      <c r="GV1041" s="110"/>
      <c r="GW1041" s="110"/>
      <c r="GX1041" s="110"/>
      <c r="GY1041" s="110"/>
      <c r="GZ1041" s="110"/>
      <c r="HA1041" s="110"/>
      <c r="HB1041" s="110"/>
      <c r="HC1041" s="110"/>
      <c r="HD1041" s="110"/>
      <c r="HE1041" s="110"/>
      <c r="HF1041" s="110"/>
      <c r="HG1041" s="110"/>
      <c r="HH1041" s="110"/>
      <c r="HI1041" s="110"/>
      <c r="HJ1041" s="110"/>
      <c r="HK1041" s="110"/>
      <c r="HL1041" s="110"/>
      <c r="HM1041" s="110"/>
      <c r="HN1041" s="110"/>
      <c r="HO1041" s="110"/>
      <c r="HP1041" s="110"/>
      <c r="HQ1041" s="110"/>
      <c r="HR1041" s="110"/>
      <c r="HS1041" s="110"/>
      <c r="HT1041" s="110"/>
      <c r="HU1041" s="110"/>
      <c r="HV1041" s="110"/>
      <c r="HW1041" s="110"/>
      <c r="HX1041" s="110"/>
      <c r="HY1041" s="110"/>
      <c r="HZ1041" s="110"/>
      <c r="IA1041" s="110"/>
      <c r="IB1041" s="110"/>
      <c r="IC1041" s="110"/>
      <c r="ID1041" s="110"/>
      <c r="IE1041" s="110"/>
      <c r="IF1041" s="110"/>
      <c r="IG1041" s="110"/>
      <c r="IH1041" s="110"/>
      <c r="II1041" s="110"/>
      <c r="IJ1041" s="110"/>
      <c r="IK1041" s="110"/>
      <c r="IL1041" s="110"/>
      <c r="IM1041" s="110"/>
      <c r="IN1041" s="110"/>
      <c r="IO1041" s="110"/>
      <c r="IP1041" s="110"/>
    </row>
    <row r="1042" spans="18:250" ht="16.5" hidden="1" customHeight="1">
      <c r="R1042" s="95"/>
      <c r="S1042" s="95"/>
      <c r="T1042" s="95"/>
      <c r="U1042" s="70"/>
      <c r="V1042" s="214"/>
      <c r="W1042" s="70"/>
      <c r="X1042" s="70"/>
      <c r="Y1042" s="70"/>
      <c r="Z1042" s="70"/>
      <c r="AA1042" s="70"/>
      <c r="AB1042" s="70"/>
      <c r="AC1042" s="70"/>
      <c r="AD1042" s="70"/>
      <c r="AE1042" s="70"/>
      <c r="AF1042" s="70"/>
      <c r="AG1042" s="70"/>
      <c r="AH1042" s="70"/>
      <c r="AI1042" s="70"/>
      <c r="AJ1042" s="70"/>
      <c r="AK1042" s="70"/>
      <c r="AL1042" s="70"/>
      <c r="AM1042" s="70"/>
      <c r="AN1042" s="70"/>
      <c r="AO1042" s="70"/>
      <c r="AP1042" s="70"/>
      <c r="AQ1042" s="70"/>
      <c r="AR1042" s="70"/>
      <c r="AS1042" s="70"/>
      <c r="AT1042" s="70"/>
      <c r="AU1042" s="70"/>
      <c r="AV1042" s="70"/>
      <c r="AW1042" s="70"/>
      <c r="AX1042" s="70"/>
      <c r="AY1042" s="70"/>
      <c r="AZ1042" s="70"/>
      <c r="BA1042" s="70"/>
      <c r="BB1042" s="70"/>
      <c r="BC1042" s="70"/>
      <c r="BD1042" s="70"/>
      <c r="BE1042" s="70"/>
      <c r="BF1042" s="70"/>
      <c r="BG1042" s="70"/>
      <c r="BH1042" s="70"/>
      <c r="BI1042" s="70"/>
      <c r="BJ1042" s="70"/>
      <c r="BK1042" s="70"/>
      <c r="BL1042" s="70"/>
      <c r="BM1042" s="70"/>
      <c r="BN1042" s="70"/>
      <c r="BO1042" s="70"/>
      <c r="BP1042" s="70"/>
      <c r="BQ1042" s="70"/>
      <c r="BR1042" s="70"/>
      <c r="BS1042" s="70"/>
      <c r="BT1042" s="70"/>
      <c r="BU1042" s="70"/>
      <c r="BV1042" s="70"/>
      <c r="BW1042" s="70"/>
      <c r="BX1042" s="70"/>
      <c r="BY1042" s="70"/>
      <c r="BZ1042" s="70"/>
      <c r="CA1042" s="70"/>
      <c r="CB1042" s="70"/>
      <c r="CC1042" s="70"/>
      <c r="CD1042" s="70"/>
      <c r="CE1042" s="70"/>
      <c r="CF1042" s="70"/>
      <c r="CG1042" s="70"/>
      <c r="CH1042" s="70"/>
      <c r="CI1042" s="70"/>
      <c r="CJ1042" s="70"/>
      <c r="CK1042" s="70"/>
      <c r="CL1042" s="70"/>
      <c r="CM1042" s="70"/>
      <c r="CN1042" s="70"/>
      <c r="CO1042" s="70"/>
      <c r="CP1042" s="70"/>
      <c r="CQ1042" s="70"/>
      <c r="CR1042" s="70"/>
      <c r="CS1042" s="70"/>
      <c r="CT1042" s="70"/>
      <c r="CU1042" s="70"/>
      <c r="CV1042" s="70"/>
      <c r="CW1042" s="70"/>
      <c r="CX1042" s="70"/>
      <c r="CY1042" s="70"/>
      <c r="CZ1042" s="70"/>
      <c r="DA1042" s="70"/>
      <c r="DB1042" s="70"/>
      <c r="DC1042" s="70"/>
      <c r="DD1042" s="70"/>
      <c r="DE1042" s="70"/>
      <c r="DF1042" s="70"/>
      <c r="DG1042" s="70"/>
      <c r="DH1042" s="70"/>
      <c r="DI1042" s="70"/>
      <c r="DJ1042" s="70"/>
      <c r="DK1042" s="70"/>
      <c r="DL1042" s="70"/>
      <c r="DM1042" s="70"/>
      <c r="DN1042" s="70"/>
      <c r="DO1042" s="70"/>
      <c r="DP1042" s="70"/>
      <c r="DQ1042" s="70"/>
      <c r="DR1042" s="70"/>
      <c r="DS1042" s="70"/>
      <c r="DT1042" s="70"/>
      <c r="DU1042" s="70"/>
      <c r="DV1042" s="70"/>
      <c r="DW1042" s="70"/>
      <c r="DX1042" s="70"/>
      <c r="DY1042" s="70"/>
      <c r="DZ1042" s="70"/>
      <c r="EA1042" s="70"/>
      <c r="EB1042" s="70"/>
      <c r="EC1042" s="70"/>
      <c r="ED1042" s="70"/>
      <c r="EE1042" s="95" t="s">
        <v>450</v>
      </c>
      <c r="EF1042" s="110"/>
      <c r="EG1042" s="110"/>
      <c r="EH1042" s="110"/>
      <c r="EI1042" s="216"/>
      <c r="EJ1042" s="110"/>
      <c r="EK1042" s="110"/>
      <c r="EL1042" s="110"/>
      <c r="EM1042" s="110"/>
      <c r="EN1042" s="110"/>
      <c r="EO1042" s="110"/>
      <c r="EP1042" s="110"/>
      <c r="EQ1042" s="110"/>
      <c r="ER1042" s="110"/>
      <c r="ES1042" s="110"/>
      <c r="ET1042" s="110"/>
      <c r="EU1042" s="110"/>
      <c r="EV1042" s="110"/>
      <c r="EW1042" s="110"/>
      <c r="EX1042" s="110"/>
      <c r="EY1042" s="110"/>
      <c r="EZ1042" s="110"/>
      <c r="FA1042" s="110"/>
      <c r="FB1042" s="110"/>
      <c r="FC1042" s="110"/>
      <c r="FD1042" s="110"/>
      <c r="FE1042" s="110"/>
      <c r="FF1042" s="110"/>
      <c r="FG1042" s="110"/>
      <c r="FH1042" s="110"/>
      <c r="FI1042" s="110"/>
      <c r="FJ1042" s="110"/>
      <c r="FK1042" s="110"/>
      <c r="FL1042" s="110"/>
      <c r="FM1042" s="110"/>
      <c r="FN1042" s="110"/>
      <c r="FO1042" s="110"/>
      <c r="FP1042" s="110"/>
      <c r="FQ1042" s="110"/>
      <c r="FR1042" s="110"/>
      <c r="FS1042" s="110"/>
      <c r="FT1042" s="110"/>
      <c r="FU1042" s="110"/>
      <c r="FV1042" s="110"/>
      <c r="FW1042" s="110"/>
      <c r="FX1042" s="110"/>
      <c r="FY1042" s="110"/>
      <c r="FZ1042" s="110"/>
      <c r="GA1042" s="110"/>
      <c r="GB1042" s="110"/>
      <c r="GC1042" s="110"/>
      <c r="GD1042" s="110"/>
      <c r="GE1042" s="110"/>
      <c r="GF1042" s="110"/>
      <c r="GG1042" s="110"/>
      <c r="GH1042" s="110"/>
      <c r="GI1042" s="110"/>
      <c r="GJ1042" s="110"/>
      <c r="GK1042" s="110"/>
      <c r="GL1042" s="110"/>
      <c r="GM1042" s="110"/>
      <c r="GN1042" s="110"/>
      <c r="GO1042" s="110"/>
      <c r="GP1042" s="110"/>
      <c r="GQ1042" s="110"/>
      <c r="GR1042" s="110"/>
      <c r="GS1042" s="110"/>
      <c r="GT1042" s="110"/>
      <c r="GU1042" s="110"/>
      <c r="GV1042" s="110"/>
      <c r="GW1042" s="110"/>
      <c r="GX1042" s="110"/>
      <c r="GY1042" s="110"/>
      <c r="GZ1042" s="110"/>
      <c r="HA1042" s="110"/>
      <c r="HB1042" s="110"/>
      <c r="HC1042" s="110"/>
      <c r="HD1042" s="110"/>
      <c r="HE1042" s="110"/>
      <c r="HF1042" s="110"/>
      <c r="HG1042" s="110"/>
      <c r="HH1042" s="110"/>
      <c r="HI1042" s="110"/>
      <c r="HJ1042" s="110"/>
      <c r="HK1042" s="110"/>
      <c r="HL1042" s="110"/>
      <c r="HM1042" s="110"/>
      <c r="HN1042" s="110"/>
      <c r="HO1042" s="110"/>
      <c r="HP1042" s="110"/>
      <c r="HQ1042" s="110"/>
      <c r="HR1042" s="110"/>
      <c r="HS1042" s="110"/>
      <c r="HT1042" s="110"/>
      <c r="HU1042" s="110"/>
      <c r="HV1042" s="110"/>
      <c r="HW1042" s="110"/>
      <c r="HX1042" s="110"/>
      <c r="HY1042" s="110"/>
      <c r="HZ1042" s="110"/>
      <c r="IA1042" s="110"/>
      <c r="IB1042" s="110"/>
      <c r="IC1042" s="110"/>
      <c r="ID1042" s="110"/>
      <c r="IE1042" s="110"/>
      <c r="IF1042" s="110"/>
      <c r="IG1042" s="110"/>
      <c r="IH1042" s="110"/>
      <c r="II1042" s="110"/>
      <c r="IJ1042" s="110"/>
      <c r="IK1042" s="110"/>
      <c r="IL1042" s="110"/>
      <c r="IM1042" s="110"/>
      <c r="IN1042" s="110"/>
      <c r="IO1042" s="110"/>
      <c r="IP1042" s="110"/>
    </row>
    <row r="1043" spans="18:250" ht="16.5" hidden="1" customHeight="1">
      <c r="R1043" s="95"/>
      <c r="S1043" s="95"/>
      <c r="T1043" s="95"/>
      <c r="U1043" s="70"/>
      <c r="V1043" s="214"/>
      <c r="W1043" s="70"/>
      <c r="X1043" s="70"/>
      <c r="Y1043" s="70"/>
      <c r="Z1043" s="70"/>
      <c r="AA1043" s="70"/>
      <c r="AB1043" s="70"/>
      <c r="AC1043" s="70"/>
      <c r="AD1043" s="70"/>
      <c r="AE1043" s="70"/>
      <c r="AF1043" s="70"/>
      <c r="AG1043" s="70"/>
      <c r="AH1043" s="70"/>
      <c r="AI1043" s="70"/>
      <c r="AJ1043" s="70"/>
      <c r="AK1043" s="70"/>
      <c r="AL1043" s="70"/>
      <c r="AM1043" s="70"/>
      <c r="AN1043" s="70"/>
      <c r="AO1043" s="70"/>
      <c r="AP1043" s="70"/>
      <c r="AQ1043" s="70"/>
      <c r="AR1043" s="70"/>
      <c r="AS1043" s="70"/>
      <c r="AT1043" s="70"/>
      <c r="AU1043" s="70"/>
      <c r="AV1043" s="70"/>
      <c r="AW1043" s="70"/>
      <c r="AX1043" s="70"/>
      <c r="AY1043" s="70"/>
      <c r="AZ1043" s="70"/>
      <c r="BA1043" s="70"/>
      <c r="BB1043" s="70"/>
      <c r="BC1043" s="70"/>
      <c r="BD1043" s="70"/>
      <c r="BE1043" s="70"/>
      <c r="BF1043" s="70"/>
      <c r="BG1043" s="70"/>
      <c r="BH1043" s="70"/>
      <c r="BI1043" s="70"/>
      <c r="BJ1043" s="70"/>
      <c r="BK1043" s="70"/>
      <c r="BL1043" s="70"/>
      <c r="BM1043" s="70"/>
      <c r="BN1043" s="70"/>
      <c r="BO1043" s="70"/>
      <c r="BP1043" s="70"/>
      <c r="BQ1043" s="70"/>
      <c r="BR1043" s="70"/>
      <c r="BS1043" s="70"/>
      <c r="BT1043" s="70"/>
      <c r="BU1043" s="70"/>
      <c r="BV1043" s="70"/>
      <c r="BW1043" s="70"/>
      <c r="BX1043" s="70"/>
      <c r="BY1043" s="70"/>
      <c r="BZ1043" s="70"/>
      <c r="CA1043" s="70"/>
      <c r="CB1043" s="70"/>
      <c r="CC1043" s="70"/>
      <c r="CD1043" s="70"/>
      <c r="CE1043" s="70"/>
      <c r="CF1043" s="70"/>
      <c r="CG1043" s="70"/>
      <c r="CH1043" s="70"/>
      <c r="CI1043" s="70"/>
      <c r="CJ1043" s="70"/>
      <c r="CK1043" s="70"/>
      <c r="CL1043" s="70"/>
      <c r="CM1043" s="70"/>
      <c r="CN1043" s="70"/>
      <c r="CO1043" s="70"/>
      <c r="CP1043" s="70"/>
      <c r="CQ1043" s="70"/>
      <c r="CR1043" s="70"/>
      <c r="CS1043" s="70"/>
      <c r="CT1043" s="70"/>
      <c r="CU1043" s="70"/>
      <c r="CV1043" s="70"/>
      <c r="CW1043" s="70"/>
      <c r="CX1043" s="70"/>
      <c r="CY1043" s="70"/>
      <c r="CZ1043" s="70"/>
      <c r="DA1043" s="70"/>
      <c r="DB1043" s="70"/>
      <c r="DC1043" s="70"/>
      <c r="DD1043" s="70"/>
      <c r="DE1043" s="70"/>
      <c r="DF1043" s="70"/>
      <c r="DG1043" s="70"/>
      <c r="DH1043" s="70"/>
      <c r="DI1043" s="70"/>
      <c r="DJ1043" s="70"/>
      <c r="DK1043" s="70"/>
      <c r="DL1043" s="70"/>
      <c r="DM1043" s="70"/>
      <c r="DN1043" s="70"/>
      <c r="DO1043" s="70"/>
      <c r="DP1043" s="70"/>
      <c r="DQ1043" s="70"/>
      <c r="DR1043" s="70"/>
      <c r="DS1043" s="70"/>
      <c r="DT1043" s="70"/>
      <c r="DU1043" s="70"/>
      <c r="DV1043" s="70"/>
      <c r="DW1043" s="70"/>
      <c r="DX1043" s="70"/>
      <c r="DY1043" s="70"/>
      <c r="DZ1043" s="70"/>
      <c r="EA1043" s="70"/>
      <c r="EB1043" s="70"/>
      <c r="EC1043" s="70"/>
      <c r="ED1043" s="70"/>
      <c r="EE1043" s="95" t="s">
        <v>450</v>
      </c>
      <c r="EF1043" s="110"/>
      <c r="EG1043" s="110"/>
      <c r="EH1043" s="110"/>
      <c r="EI1043" s="216"/>
      <c r="EJ1043" s="110"/>
      <c r="EK1043" s="110"/>
      <c r="EL1043" s="110"/>
      <c r="EM1043" s="110"/>
      <c r="EN1043" s="110"/>
      <c r="EO1043" s="110"/>
      <c r="EP1043" s="110"/>
      <c r="EQ1043" s="110"/>
      <c r="ER1043" s="110"/>
      <c r="ES1043" s="110"/>
      <c r="ET1043" s="110"/>
      <c r="EU1043" s="110"/>
      <c r="EV1043" s="110"/>
      <c r="EW1043" s="110"/>
      <c r="EX1043" s="110"/>
      <c r="EY1043" s="110"/>
      <c r="EZ1043" s="110"/>
      <c r="FA1043" s="110"/>
      <c r="FB1043" s="110"/>
      <c r="FC1043" s="110"/>
      <c r="FD1043" s="110"/>
      <c r="FE1043" s="110"/>
      <c r="FF1043" s="110"/>
      <c r="FG1043" s="110"/>
      <c r="FH1043" s="110"/>
      <c r="FI1043" s="110"/>
      <c r="FJ1043" s="110"/>
      <c r="FK1043" s="110"/>
      <c r="FL1043" s="110"/>
      <c r="FM1043" s="110"/>
      <c r="FN1043" s="110"/>
      <c r="FO1043" s="110"/>
      <c r="FP1043" s="110"/>
      <c r="FQ1043" s="110"/>
      <c r="FR1043" s="110"/>
      <c r="FS1043" s="110"/>
      <c r="FT1043" s="110"/>
      <c r="FU1043" s="110"/>
      <c r="FV1043" s="110"/>
      <c r="FW1043" s="110"/>
      <c r="FX1043" s="110"/>
      <c r="FY1043" s="110"/>
      <c r="FZ1043" s="110"/>
      <c r="GA1043" s="110"/>
      <c r="GB1043" s="110"/>
      <c r="GC1043" s="110"/>
      <c r="GD1043" s="110"/>
      <c r="GE1043" s="110"/>
      <c r="GF1043" s="110"/>
      <c r="GG1043" s="110"/>
      <c r="GH1043" s="110"/>
      <c r="GI1043" s="110"/>
      <c r="GJ1043" s="110"/>
      <c r="GK1043" s="110"/>
      <c r="GL1043" s="110"/>
      <c r="GM1043" s="110"/>
      <c r="GN1043" s="110"/>
      <c r="GO1043" s="110"/>
      <c r="GP1043" s="110"/>
      <c r="GQ1043" s="110"/>
      <c r="GR1043" s="110"/>
      <c r="GS1043" s="110"/>
      <c r="GT1043" s="110"/>
      <c r="GU1043" s="110"/>
      <c r="GV1043" s="110"/>
      <c r="GW1043" s="110"/>
      <c r="GX1043" s="110"/>
      <c r="GY1043" s="110"/>
      <c r="GZ1043" s="110"/>
      <c r="HA1043" s="110"/>
      <c r="HB1043" s="110"/>
      <c r="HC1043" s="110"/>
      <c r="HD1043" s="110"/>
      <c r="HE1043" s="110"/>
      <c r="HF1043" s="110"/>
      <c r="HG1043" s="110"/>
      <c r="HH1043" s="110"/>
      <c r="HI1043" s="110"/>
      <c r="HJ1043" s="110"/>
      <c r="HK1043" s="110"/>
      <c r="HL1043" s="110"/>
      <c r="HM1043" s="110"/>
      <c r="HN1043" s="110"/>
      <c r="HO1043" s="110"/>
      <c r="HP1043" s="110"/>
      <c r="HQ1043" s="110"/>
      <c r="HR1043" s="110"/>
      <c r="HS1043" s="110"/>
      <c r="HT1043" s="110"/>
      <c r="HU1043" s="110"/>
      <c r="HV1043" s="110"/>
      <c r="HW1043" s="110"/>
      <c r="HX1043" s="110"/>
      <c r="HY1043" s="110"/>
      <c r="HZ1043" s="110"/>
      <c r="IA1043" s="110"/>
      <c r="IB1043" s="110"/>
      <c r="IC1043" s="110"/>
      <c r="ID1043" s="110"/>
      <c r="IE1043" s="110"/>
      <c r="IF1043" s="110"/>
      <c r="IG1043" s="110"/>
      <c r="IH1043" s="110"/>
      <c r="II1043" s="110"/>
      <c r="IJ1043" s="110"/>
      <c r="IK1043" s="110"/>
      <c r="IL1043" s="110"/>
      <c r="IM1043" s="110"/>
      <c r="IN1043" s="110"/>
      <c r="IO1043" s="110"/>
      <c r="IP1043" s="110"/>
    </row>
    <row r="1044" spans="18:250" ht="16.5" hidden="1" customHeight="1">
      <c r="R1044" s="95"/>
      <c r="S1044" s="95"/>
      <c r="T1044" s="95"/>
      <c r="U1044" s="70"/>
      <c r="V1044" s="214"/>
      <c r="W1044" s="70"/>
      <c r="X1044" s="70"/>
      <c r="Y1044" s="70"/>
      <c r="Z1044" s="70"/>
      <c r="AA1044" s="70"/>
      <c r="AB1044" s="70"/>
      <c r="AC1044" s="70"/>
      <c r="AD1044" s="70"/>
      <c r="AE1044" s="70"/>
      <c r="AF1044" s="70"/>
      <c r="AG1044" s="70"/>
      <c r="AH1044" s="70"/>
      <c r="AI1044" s="70"/>
      <c r="AJ1044" s="70"/>
      <c r="AK1044" s="70"/>
      <c r="AL1044" s="70"/>
      <c r="AM1044" s="70"/>
      <c r="AN1044" s="70"/>
      <c r="AO1044" s="70"/>
      <c r="AP1044" s="70"/>
      <c r="AQ1044" s="70"/>
      <c r="AR1044" s="70"/>
      <c r="AS1044" s="70"/>
      <c r="AT1044" s="70"/>
      <c r="AU1044" s="70"/>
      <c r="AV1044" s="70"/>
      <c r="AW1044" s="70"/>
      <c r="AX1044" s="70"/>
      <c r="AY1044" s="70"/>
      <c r="AZ1044" s="70"/>
      <c r="BA1044" s="70"/>
      <c r="BB1044" s="70"/>
      <c r="BC1044" s="70"/>
      <c r="BD1044" s="70"/>
      <c r="BE1044" s="70"/>
      <c r="BF1044" s="70"/>
      <c r="BG1044" s="70"/>
      <c r="BH1044" s="70"/>
      <c r="BI1044" s="70"/>
      <c r="BJ1044" s="70"/>
      <c r="BK1044" s="70"/>
      <c r="BL1044" s="70"/>
      <c r="BM1044" s="70"/>
      <c r="BN1044" s="70"/>
      <c r="BO1044" s="70"/>
      <c r="BP1044" s="70"/>
      <c r="BQ1044" s="70"/>
      <c r="BR1044" s="70"/>
      <c r="BS1044" s="70"/>
      <c r="BT1044" s="70"/>
      <c r="BU1044" s="70"/>
      <c r="BV1044" s="70"/>
      <c r="BW1044" s="70"/>
      <c r="BX1044" s="70"/>
      <c r="BY1044" s="70"/>
      <c r="BZ1044" s="70"/>
      <c r="CA1044" s="70"/>
      <c r="CB1044" s="70"/>
      <c r="CC1044" s="70"/>
      <c r="CD1044" s="70"/>
      <c r="CE1044" s="70"/>
      <c r="CF1044" s="70"/>
      <c r="CG1044" s="70"/>
      <c r="CH1044" s="70"/>
      <c r="CI1044" s="70"/>
      <c r="CJ1044" s="70"/>
      <c r="CK1044" s="70"/>
      <c r="CL1044" s="70"/>
      <c r="CM1044" s="70"/>
      <c r="CN1044" s="70"/>
      <c r="CO1044" s="70"/>
      <c r="CP1044" s="70"/>
      <c r="CQ1044" s="70"/>
      <c r="CR1044" s="70"/>
      <c r="CS1044" s="70"/>
      <c r="CT1044" s="70"/>
      <c r="CU1044" s="70"/>
      <c r="CV1044" s="70"/>
      <c r="CW1044" s="70"/>
      <c r="CX1044" s="70"/>
      <c r="CY1044" s="70"/>
      <c r="CZ1044" s="70"/>
      <c r="DA1044" s="70"/>
      <c r="DB1044" s="70"/>
      <c r="DC1044" s="70"/>
      <c r="DD1044" s="70"/>
      <c r="DE1044" s="70"/>
      <c r="DF1044" s="70"/>
      <c r="DG1044" s="70"/>
      <c r="DH1044" s="70"/>
      <c r="DI1044" s="70"/>
      <c r="DJ1044" s="70"/>
      <c r="DK1044" s="70"/>
      <c r="DL1044" s="70"/>
      <c r="DM1044" s="70"/>
      <c r="DN1044" s="70"/>
      <c r="DO1044" s="70"/>
      <c r="DP1044" s="70"/>
      <c r="DQ1044" s="70"/>
      <c r="DR1044" s="70"/>
      <c r="DS1044" s="70"/>
      <c r="DT1044" s="70"/>
      <c r="DU1044" s="70"/>
      <c r="DV1044" s="70"/>
      <c r="DW1044" s="70"/>
      <c r="DX1044" s="70"/>
      <c r="DY1044" s="70"/>
      <c r="DZ1044" s="70"/>
      <c r="EA1044" s="70"/>
      <c r="EB1044" s="70"/>
      <c r="EC1044" s="70"/>
      <c r="ED1044" s="70"/>
      <c r="EE1044" s="95" t="s">
        <v>450</v>
      </c>
      <c r="EF1044" s="110"/>
      <c r="EG1044" s="110"/>
      <c r="EH1044" s="110"/>
      <c r="EI1044" s="216"/>
      <c r="EJ1044" s="110"/>
      <c r="EK1044" s="110"/>
      <c r="EL1044" s="110"/>
      <c r="EM1044" s="110"/>
      <c r="EN1044" s="110"/>
      <c r="EO1044" s="110"/>
      <c r="EP1044" s="110"/>
      <c r="EQ1044" s="110"/>
      <c r="ER1044" s="110"/>
      <c r="ES1044" s="110"/>
      <c r="ET1044" s="110"/>
      <c r="EU1044" s="110"/>
      <c r="EV1044" s="110"/>
      <c r="EW1044" s="110"/>
      <c r="EX1044" s="110"/>
      <c r="EY1044" s="110"/>
      <c r="EZ1044" s="110"/>
      <c r="FA1044" s="110"/>
      <c r="FB1044" s="110"/>
      <c r="FC1044" s="110"/>
      <c r="FD1044" s="110"/>
      <c r="FE1044" s="110"/>
      <c r="FF1044" s="110"/>
      <c r="FG1044" s="110"/>
      <c r="FH1044" s="110"/>
      <c r="FI1044" s="110"/>
      <c r="FJ1044" s="110"/>
      <c r="FK1044" s="110"/>
      <c r="FL1044" s="110"/>
      <c r="FM1044" s="110"/>
      <c r="FN1044" s="110"/>
      <c r="FO1044" s="110"/>
      <c r="FP1044" s="110"/>
      <c r="FQ1044" s="110"/>
      <c r="FR1044" s="110"/>
      <c r="FS1044" s="110"/>
      <c r="FT1044" s="110"/>
      <c r="FU1044" s="110"/>
      <c r="FV1044" s="110"/>
      <c r="FW1044" s="110"/>
      <c r="FX1044" s="110"/>
      <c r="FY1044" s="110"/>
      <c r="FZ1044" s="110"/>
      <c r="GA1044" s="110"/>
      <c r="GB1044" s="110"/>
      <c r="GC1044" s="110"/>
      <c r="GD1044" s="110"/>
      <c r="GE1044" s="110"/>
      <c r="GF1044" s="110"/>
      <c r="GG1044" s="110"/>
      <c r="GH1044" s="110"/>
      <c r="GI1044" s="110"/>
      <c r="GJ1044" s="110"/>
      <c r="GK1044" s="110"/>
      <c r="GL1044" s="110"/>
      <c r="GM1044" s="110"/>
      <c r="GN1044" s="110"/>
      <c r="GO1044" s="110"/>
      <c r="GP1044" s="110"/>
      <c r="GQ1044" s="110"/>
      <c r="GR1044" s="110"/>
      <c r="GS1044" s="110"/>
      <c r="GT1044" s="110"/>
      <c r="GU1044" s="110"/>
      <c r="GV1044" s="110"/>
      <c r="GW1044" s="110"/>
      <c r="GX1044" s="110"/>
      <c r="GY1044" s="110"/>
      <c r="GZ1044" s="110"/>
      <c r="HA1044" s="110"/>
      <c r="HB1044" s="110"/>
      <c r="HC1044" s="110"/>
      <c r="HD1044" s="110"/>
      <c r="HE1044" s="110"/>
      <c r="HF1044" s="110"/>
      <c r="HG1044" s="110"/>
      <c r="HH1044" s="110"/>
      <c r="HI1044" s="110"/>
      <c r="HJ1044" s="110"/>
      <c r="HK1044" s="110"/>
      <c r="HL1044" s="110"/>
      <c r="HM1044" s="110"/>
      <c r="HN1044" s="110"/>
      <c r="HO1044" s="110"/>
      <c r="HP1044" s="110"/>
      <c r="HQ1044" s="110"/>
      <c r="HR1044" s="110"/>
      <c r="HS1044" s="110"/>
      <c r="HT1044" s="110"/>
      <c r="HU1044" s="110"/>
      <c r="HV1044" s="110"/>
      <c r="HW1044" s="110"/>
      <c r="HX1044" s="110"/>
      <c r="HY1044" s="110"/>
      <c r="HZ1044" s="110"/>
      <c r="IA1044" s="110"/>
      <c r="IB1044" s="110"/>
      <c r="IC1044" s="110"/>
      <c r="ID1044" s="110"/>
      <c r="IE1044" s="110"/>
      <c r="IF1044" s="110"/>
      <c r="IG1044" s="110"/>
      <c r="IH1044" s="110"/>
      <c r="II1044" s="110"/>
      <c r="IJ1044" s="110"/>
      <c r="IK1044" s="110"/>
      <c r="IL1044" s="110"/>
      <c r="IM1044" s="110"/>
      <c r="IN1044" s="110"/>
      <c r="IO1044" s="110"/>
      <c r="IP1044" s="110"/>
    </row>
    <row r="1045" spans="18:250" ht="16.5" hidden="1" customHeight="1">
      <c r="R1045" s="95"/>
      <c r="S1045" s="95"/>
      <c r="T1045" s="95"/>
      <c r="U1045" s="70"/>
      <c r="V1045" s="214"/>
      <c r="W1045" s="70"/>
      <c r="X1045" s="70"/>
      <c r="Y1045" s="70"/>
      <c r="Z1045" s="70"/>
      <c r="AA1045" s="70"/>
      <c r="AB1045" s="70"/>
      <c r="AC1045" s="70"/>
      <c r="AD1045" s="70"/>
      <c r="AE1045" s="70"/>
      <c r="AF1045" s="70"/>
      <c r="AG1045" s="70"/>
      <c r="AH1045" s="70"/>
      <c r="AI1045" s="70"/>
      <c r="AJ1045" s="70"/>
      <c r="AK1045" s="70"/>
      <c r="AL1045" s="70"/>
      <c r="AM1045" s="70"/>
      <c r="AN1045" s="70"/>
      <c r="AO1045" s="70"/>
      <c r="AP1045" s="70"/>
      <c r="AQ1045" s="70"/>
      <c r="AR1045" s="70"/>
      <c r="AS1045" s="70"/>
      <c r="AT1045" s="70"/>
      <c r="AU1045" s="70"/>
      <c r="AV1045" s="70"/>
      <c r="AW1045" s="70"/>
      <c r="AX1045" s="70"/>
      <c r="AY1045" s="70"/>
      <c r="AZ1045" s="70"/>
      <c r="BA1045" s="70"/>
      <c r="BB1045" s="70"/>
      <c r="BC1045" s="70"/>
      <c r="BD1045" s="70"/>
      <c r="BE1045" s="70"/>
      <c r="BF1045" s="70"/>
      <c r="BG1045" s="70"/>
      <c r="BH1045" s="70"/>
      <c r="BI1045" s="70"/>
      <c r="BJ1045" s="70"/>
      <c r="BK1045" s="70"/>
      <c r="BL1045" s="70"/>
      <c r="BM1045" s="70"/>
      <c r="BN1045" s="70"/>
      <c r="BO1045" s="70"/>
      <c r="BP1045" s="70"/>
      <c r="BQ1045" s="70"/>
      <c r="BR1045" s="70"/>
      <c r="BS1045" s="70"/>
      <c r="BT1045" s="70"/>
      <c r="BU1045" s="70"/>
      <c r="BV1045" s="70"/>
      <c r="BW1045" s="70"/>
      <c r="BX1045" s="70"/>
      <c r="BY1045" s="70"/>
      <c r="BZ1045" s="70"/>
      <c r="CA1045" s="70"/>
      <c r="CB1045" s="70"/>
      <c r="CC1045" s="70"/>
      <c r="CD1045" s="70"/>
      <c r="CE1045" s="70"/>
      <c r="CF1045" s="70"/>
      <c r="CG1045" s="70"/>
      <c r="CH1045" s="70"/>
      <c r="CI1045" s="70"/>
      <c r="CJ1045" s="70"/>
      <c r="CK1045" s="70"/>
      <c r="CL1045" s="70"/>
      <c r="CM1045" s="70"/>
      <c r="CN1045" s="70"/>
      <c r="CO1045" s="70"/>
      <c r="CP1045" s="70"/>
      <c r="CQ1045" s="70"/>
      <c r="CR1045" s="70"/>
      <c r="CS1045" s="70"/>
      <c r="CT1045" s="70"/>
      <c r="CU1045" s="70"/>
      <c r="CV1045" s="70"/>
      <c r="CW1045" s="70"/>
      <c r="CX1045" s="70"/>
      <c r="CY1045" s="70"/>
      <c r="CZ1045" s="70"/>
      <c r="DA1045" s="70"/>
      <c r="DB1045" s="70"/>
      <c r="DC1045" s="70"/>
      <c r="DD1045" s="70"/>
      <c r="DE1045" s="70"/>
      <c r="DF1045" s="70"/>
      <c r="DG1045" s="70"/>
      <c r="DH1045" s="70"/>
      <c r="DI1045" s="70"/>
      <c r="DJ1045" s="70"/>
      <c r="DK1045" s="70"/>
      <c r="DL1045" s="70"/>
      <c r="DM1045" s="70"/>
      <c r="DN1045" s="70"/>
      <c r="DO1045" s="70"/>
      <c r="DP1045" s="70"/>
      <c r="DQ1045" s="70"/>
      <c r="DR1045" s="70"/>
      <c r="DS1045" s="70"/>
      <c r="DT1045" s="70"/>
      <c r="DU1045" s="70"/>
      <c r="DV1045" s="70"/>
      <c r="DW1045" s="70"/>
      <c r="DX1045" s="70"/>
      <c r="DY1045" s="70"/>
      <c r="DZ1045" s="70"/>
      <c r="EA1045" s="70"/>
      <c r="EB1045" s="70"/>
      <c r="EC1045" s="70"/>
      <c r="ED1045" s="70"/>
      <c r="EE1045" s="95" t="s">
        <v>450</v>
      </c>
      <c r="EF1045" s="110"/>
      <c r="EG1045" s="110"/>
      <c r="EH1045" s="110"/>
      <c r="EI1045" s="216"/>
      <c r="EJ1045" s="110"/>
      <c r="EK1045" s="110"/>
      <c r="EL1045" s="110"/>
      <c r="EM1045" s="110"/>
      <c r="EN1045" s="110"/>
      <c r="EO1045" s="110"/>
      <c r="EP1045" s="110"/>
      <c r="EQ1045" s="110"/>
      <c r="ER1045" s="110"/>
      <c r="ES1045" s="110"/>
      <c r="ET1045" s="110"/>
      <c r="EU1045" s="110"/>
      <c r="EV1045" s="110"/>
      <c r="EW1045" s="110"/>
      <c r="EX1045" s="110"/>
      <c r="EY1045" s="110"/>
      <c r="EZ1045" s="110"/>
      <c r="FA1045" s="110"/>
      <c r="FB1045" s="110"/>
      <c r="FC1045" s="110"/>
      <c r="FD1045" s="110"/>
      <c r="FE1045" s="110"/>
      <c r="FF1045" s="110"/>
      <c r="FG1045" s="110"/>
      <c r="FH1045" s="110"/>
      <c r="FI1045" s="110"/>
      <c r="FJ1045" s="110"/>
      <c r="FK1045" s="110"/>
      <c r="FL1045" s="110"/>
      <c r="FM1045" s="110"/>
      <c r="FN1045" s="110"/>
      <c r="FO1045" s="110"/>
      <c r="FP1045" s="110"/>
      <c r="FQ1045" s="110"/>
      <c r="FR1045" s="110"/>
      <c r="FS1045" s="110"/>
      <c r="FT1045" s="110"/>
      <c r="FU1045" s="110"/>
      <c r="FV1045" s="110"/>
      <c r="FW1045" s="110"/>
      <c r="FX1045" s="110"/>
      <c r="FY1045" s="110"/>
      <c r="FZ1045" s="110"/>
      <c r="GA1045" s="110"/>
      <c r="GB1045" s="110"/>
      <c r="GC1045" s="110"/>
      <c r="GD1045" s="110"/>
      <c r="GE1045" s="110"/>
      <c r="GF1045" s="110"/>
      <c r="GG1045" s="110"/>
      <c r="GH1045" s="110"/>
      <c r="GI1045" s="110"/>
      <c r="GJ1045" s="110"/>
      <c r="GK1045" s="110"/>
      <c r="GL1045" s="110"/>
      <c r="GM1045" s="110"/>
      <c r="GN1045" s="110"/>
      <c r="GO1045" s="110"/>
      <c r="GP1045" s="110"/>
      <c r="GQ1045" s="110"/>
      <c r="GR1045" s="110"/>
      <c r="GS1045" s="110"/>
      <c r="GT1045" s="110"/>
      <c r="GU1045" s="110"/>
      <c r="GV1045" s="110"/>
      <c r="GW1045" s="110"/>
      <c r="GX1045" s="110"/>
      <c r="GY1045" s="110"/>
      <c r="GZ1045" s="110"/>
      <c r="HA1045" s="110"/>
      <c r="HB1045" s="110"/>
      <c r="HC1045" s="110"/>
      <c r="HD1045" s="110"/>
      <c r="HE1045" s="110"/>
      <c r="HF1045" s="110"/>
      <c r="HG1045" s="110"/>
      <c r="HH1045" s="110"/>
      <c r="HI1045" s="110"/>
      <c r="HJ1045" s="110"/>
      <c r="HK1045" s="110"/>
      <c r="HL1045" s="110"/>
      <c r="HM1045" s="110"/>
      <c r="HN1045" s="110"/>
      <c r="HO1045" s="110"/>
      <c r="HP1045" s="110"/>
      <c r="HQ1045" s="110"/>
      <c r="HR1045" s="110"/>
      <c r="HS1045" s="110"/>
      <c r="HT1045" s="110"/>
      <c r="HU1045" s="110"/>
      <c r="HV1045" s="110"/>
      <c r="HW1045" s="110"/>
      <c r="HX1045" s="110"/>
      <c r="HY1045" s="110"/>
      <c r="HZ1045" s="110"/>
      <c r="IA1045" s="110"/>
      <c r="IB1045" s="110"/>
      <c r="IC1045" s="110"/>
      <c r="ID1045" s="110"/>
      <c r="IE1045" s="110"/>
      <c r="IF1045" s="110"/>
      <c r="IG1045" s="110"/>
      <c r="IH1045" s="110"/>
      <c r="II1045" s="110"/>
      <c r="IJ1045" s="110"/>
      <c r="IK1045" s="110"/>
      <c r="IL1045" s="110"/>
      <c r="IM1045" s="110"/>
      <c r="IN1045" s="110"/>
      <c r="IO1045" s="110"/>
      <c r="IP1045" s="110"/>
    </row>
    <row r="1046" spans="18:250" ht="16.5" hidden="1" customHeight="1">
      <c r="R1046" s="95"/>
      <c r="S1046" s="95"/>
      <c r="T1046" s="95"/>
      <c r="U1046" s="70"/>
      <c r="V1046" s="214"/>
      <c r="W1046" s="70"/>
      <c r="X1046" s="70"/>
      <c r="Y1046" s="70"/>
      <c r="Z1046" s="70"/>
      <c r="AA1046" s="70"/>
      <c r="AB1046" s="70"/>
      <c r="AC1046" s="70"/>
      <c r="AD1046" s="70"/>
      <c r="AE1046" s="70"/>
      <c r="AF1046" s="70"/>
      <c r="AG1046" s="70"/>
      <c r="AH1046" s="70"/>
      <c r="AI1046" s="70"/>
      <c r="AJ1046" s="70"/>
      <c r="AK1046" s="70"/>
      <c r="AL1046" s="70"/>
      <c r="AM1046" s="70"/>
      <c r="AN1046" s="70"/>
      <c r="AO1046" s="70"/>
      <c r="AP1046" s="70"/>
      <c r="AQ1046" s="70"/>
      <c r="AR1046" s="70"/>
      <c r="AS1046" s="70"/>
      <c r="AT1046" s="70"/>
      <c r="AU1046" s="70"/>
      <c r="AV1046" s="70"/>
      <c r="AW1046" s="70"/>
      <c r="AX1046" s="70"/>
      <c r="AY1046" s="70"/>
      <c r="AZ1046" s="70"/>
      <c r="BA1046" s="70"/>
      <c r="BB1046" s="70"/>
      <c r="BC1046" s="70"/>
      <c r="BD1046" s="70"/>
      <c r="BE1046" s="70"/>
      <c r="BF1046" s="70"/>
      <c r="BG1046" s="70"/>
      <c r="BH1046" s="70"/>
      <c r="BI1046" s="70"/>
      <c r="BJ1046" s="70"/>
      <c r="BK1046" s="70"/>
      <c r="BL1046" s="70"/>
      <c r="BM1046" s="70"/>
      <c r="BN1046" s="70"/>
      <c r="BO1046" s="70"/>
      <c r="BP1046" s="70"/>
      <c r="BQ1046" s="70"/>
      <c r="BR1046" s="70"/>
      <c r="BS1046" s="70"/>
      <c r="BT1046" s="70"/>
      <c r="BU1046" s="70"/>
      <c r="BV1046" s="70"/>
      <c r="BW1046" s="70"/>
      <c r="BX1046" s="70"/>
      <c r="BY1046" s="70"/>
      <c r="BZ1046" s="70"/>
      <c r="CA1046" s="70"/>
      <c r="CB1046" s="70"/>
      <c r="CC1046" s="70"/>
      <c r="CD1046" s="70"/>
      <c r="CE1046" s="70"/>
      <c r="CF1046" s="70"/>
      <c r="CG1046" s="70"/>
      <c r="CH1046" s="70"/>
      <c r="CI1046" s="70"/>
      <c r="CJ1046" s="70"/>
      <c r="CK1046" s="70"/>
      <c r="CL1046" s="70"/>
      <c r="CM1046" s="70"/>
      <c r="CN1046" s="70"/>
      <c r="CO1046" s="70"/>
      <c r="CP1046" s="70"/>
      <c r="CQ1046" s="70"/>
      <c r="CR1046" s="70"/>
      <c r="CS1046" s="70"/>
      <c r="CT1046" s="70"/>
      <c r="CU1046" s="70"/>
      <c r="CV1046" s="70"/>
      <c r="CW1046" s="70"/>
      <c r="CX1046" s="70"/>
      <c r="CY1046" s="70"/>
      <c r="CZ1046" s="70"/>
      <c r="DA1046" s="70"/>
      <c r="DB1046" s="70"/>
      <c r="DC1046" s="70"/>
      <c r="DD1046" s="70"/>
      <c r="DE1046" s="70"/>
      <c r="DF1046" s="70"/>
      <c r="DG1046" s="70"/>
      <c r="DH1046" s="70"/>
      <c r="DI1046" s="70"/>
      <c r="DJ1046" s="70"/>
      <c r="DK1046" s="70"/>
      <c r="DL1046" s="70"/>
      <c r="DM1046" s="70"/>
      <c r="DN1046" s="70"/>
      <c r="DO1046" s="70"/>
      <c r="DP1046" s="70"/>
      <c r="DQ1046" s="70"/>
      <c r="DR1046" s="70"/>
      <c r="DS1046" s="70"/>
      <c r="DT1046" s="70"/>
      <c r="DU1046" s="70"/>
      <c r="DV1046" s="70"/>
      <c r="DW1046" s="70"/>
      <c r="DX1046" s="70"/>
      <c r="DY1046" s="70"/>
      <c r="DZ1046" s="70"/>
      <c r="EA1046" s="70"/>
      <c r="EB1046" s="70"/>
      <c r="EC1046" s="70"/>
      <c r="ED1046" s="70"/>
      <c r="EE1046" s="95" t="s">
        <v>450</v>
      </c>
      <c r="EF1046" s="110"/>
      <c r="EG1046" s="110"/>
      <c r="EH1046" s="110"/>
      <c r="EI1046" s="216"/>
      <c r="EJ1046" s="110"/>
      <c r="EK1046" s="110"/>
      <c r="EL1046" s="110"/>
      <c r="EM1046" s="110"/>
      <c r="EN1046" s="110"/>
      <c r="EO1046" s="110"/>
      <c r="EP1046" s="110"/>
      <c r="EQ1046" s="110"/>
      <c r="ER1046" s="110"/>
      <c r="ES1046" s="110"/>
      <c r="ET1046" s="110"/>
      <c r="EU1046" s="110"/>
      <c r="EV1046" s="110"/>
      <c r="EW1046" s="110"/>
      <c r="EX1046" s="110"/>
      <c r="EY1046" s="110"/>
      <c r="EZ1046" s="110"/>
      <c r="FA1046" s="110"/>
      <c r="FB1046" s="110"/>
      <c r="FC1046" s="110"/>
      <c r="FD1046" s="110"/>
      <c r="FE1046" s="110"/>
      <c r="FF1046" s="110"/>
      <c r="FG1046" s="110"/>
      <c r="FH1046" s="110"/>
      <c r="FI1046" s="110"/>
      <c r="FJ1046" s="110"/>
      <c r="FK1046" s="110"/>
      <c r="FL1046" s="110"/>
      <c r="FM1046" s="110"/>
      <c r="FN1046" s="110"/>
      <c r="FO1046" s="110"/>
      <c r="FP1046" s="110"/>
      <c r="FQ1046" s="110"/>
      <c r="FR1046" s="110"/>
      <c r="FS1046" s="110"/>
      <c r="FT1046" s="110"/>
      <c r="FU1046" s="110"/>
      <c r="FV1046" s="110"/>
      <c r="FW1046" s="110"/>
      <c r="FX1046" s="110"/>
      <c r="FY1046" s="110"/>
      <c r="FZ1046" s="110"/>
      <c r="GA1046" s="110"/>
      <c r="GB1046" s="110"/>
      <c r="GC1046" s="110"/>
      <c r="GD1046" s="110"/>
      <c r="GE1046" s="110"/>
      <c r="GF1046" s="110"/>
      <c r="GG1046" s="110"/>
      <c r="GH1046" s="110"/>
      <c r="GI1046" s="110"/>
      <c r="GJ1046" s="110"/>
      <c r="GK1046" s="110"/>
      <c r="GL1046" s="110"/>
      <c r="GM1046" s="110"/>
      <c r="GN1046" s="110"/>
      <c r="GO1046" s="110"/>
      <c r="GP1046" s="110"/>
      <c r="GQ1046" s="110"/>
      <c r="GR1046" s="110"/>
      <c r="GS1046" s="110"/>
      <c r="GT1046" s="110"/>
      <c r="GU1046" s="110"/>
      <c r="GV1046" s="110"/>
      <c r="GW1046" s="110"/>
      <c r="GX1046" s="110"/>
      <c r="GY1046" s="110"/>
      <c r="GZ1046" s="110"/>
      <c r="HA1046" s="110"/>
      <c r="HB1046" s="110"/>
      <c r="HC1046" s="110"/>
      <c r="HD1046" s="110"/>
      <c r="HE1046" s="110"/>
      <c r="HF1046" s="110"/>
      <c r="HG1046" s="110"/>
      <c r="HH1046" s="110"/>
      <c r="HI1046" s="110"/>
      <c r="HJ1046" s="110"/>
      <c r="HK1046" s="110"/>
      <c r="HL1046" s="110"/>
      <c r="HM1046" s="110"/>
      <c r="HN1046" s="110"/>
      <c r="HO1046" s="110"/>
      <c r="HP1046" s="110"/>
      <c r="HQ1046" s="110"/>
      <c r="HR1046" s="110"/>
      <c r="HS1046" s="110"/>
      <c r="HT1046" s="110"/>
      <c r="HU1046" s="110"/>
      <c r="HV1046" s="110"/>
      <c r="HW1046" s="110"/>
      <c r="HX1046" s="110"/>
      <c r="HY1046" s="110"/>
      <c r="HZ1046" s="110"/>
      <c r="IA1046" s="110"/>
      <c r="IB1046" s="110"/>
      <c r="IC1046" s="110"/>
      <c r="ID1046" s="110"/>
      <c r="IE1046" s="110"/>
      <c r="IF1046" s="110"/>
      <c r="IG1046" s="110"/>
      <c r="IH1046" s="110"/>
      <c r="II1046" s="110"/>
      <c r="IJ1046" s="110"/>
      <c r="IK1046" s="110"/>
      <c r="IL1046" s="110"/>
      <c r="IM1046" s="110"/>
      <c r="IN1046" s="110"/>
      <c r="IO1046" s="110"/>
      <c r="IP1046" s="110"/>
    </row>
    <row r="1047" spans="18:250" ht="16.5" hidden="1" customHeight="1">
      <c r="R1047" s="95"/>
      <c r="S1047" s="95"/>
      <c r="T1047" s="95"/>
      <c r="U1047" s="70"/>
      <c r="V1047" s="214"/>
      <c r="W1047" s="70"/>
      <c r="X1047" s="70"/>
      <c r="Y1047" s="70"/>
      <c r="Z1047" s="70"/>
      <c r="AA1047" s="70"/>
      <c r="AB1047" s="70"/>
      <c r="AC1047" s="70"/>
      <c r="AD1047" s="70"/>
      <c r="AE1047" s="70"/>
      <c r="AF1047" s="70"/>
      <c r="AG1047" s="70"/>
      <c r="AH1047" s="70"/>
      <c r="AI1047" s="70"/>
      <c r="AJ1047" s="70"/>
      <c r="AK1047" s="70"/>
      <c r="AL1047" s="70"/>
      <c r="AM1047" s="70"/>
      <c r="AN1047" s="70"/>
      <c r="AO1047" s="70"/>
      <c r="AP1047" s="70"/>
      <c r="AQ1047" s="70"/>
      <c r="AR1047" s="70"/>
      <c r="AS1047" s="70"/>
      <c r="AT1047" s="70"/>
      <c r="AU1047" s="70"/>
      <c r="AV1047" s="70"/>
      <c r="AW1047" s="70"/>
      <c r="AX1047" s="70"/>
      <c r="AY1047" s="70"/>
      <c r="AZ1047" s="70"/>
      <c r="BA1047" s="70"/>
      <c r="BB1047" s="70"/>
      <c r="BC1047" s="70"/>
      <c r="BD1047" s="70"/>
      <c r="BE1047" s="70"/>
      <c r="BF1047" s="70"/>
      <c r="BG1047" s="70"/>
      <c r="BH1047" s="70"/>
      <c r="BI1047" s="70"/>
      <c r="BJ1047" s="70"/>
      <c r="BK1047" s="70"/>
      <c r="BL1047" s="70"/>
      <c r="BM1047" s="70"/>
      <c r="BN1047" s="70"/>
      <c r="BO1047" s="70"/>
      <c r="BP1047" s="70"/>
      <c r="BQ1047" s="70"/>
      <c r="BR1047" s="70"/>
      <c r="BS1047" s="70"/>
      <c r="BT1047" s="70"/>
      <c r="BU1047" s="70"/>
      <c r="BV1047" s="70"/>
      <c r="BW1047" s="70"/>
      <c r="BX1047" s="70"/>
      <c r="BY1047" s="70"/>
      <c r="BZ1047" s="70"/>
      <c r="CA1047" s="70"/>
      <c r="CB1047" s="70"/>
      <c r="CC1047" s="70"/>
      <c r="CD1047" s="70"/>
      <c r="CE1047" s="70"/>
      <c r="CF1047" s="70"/>
      <c r="CG1047" s="70"/>
      <c r="CH1047" s="70"/>
      <c r="CI1047" s="70"/>
      <c r="CJ1047" s="70"/>
      <c r="CK1047" s="70"/>
      <c r="CL1047" s="70"/>
      <c r="CM1047" s="70"/>
      <c r="CN1047" s="70"/>
      <c r="CO1047" s="70"/>
      <c r="CP1047" s="70"/>
      <c r="CQ1047" s="70"/>
      <c r="CR1047" s="70"/>
      <c r="CS1047" s="70"/>
      <c r="CT1047" s="70"/>
      <c r="CU1047" s="70"/>
      <c r="CV1047" s="70"/>
      <c r="CW1047" s="70"/>
      <c r="CX1047" s="70"/>
      <c r="CY1047" s="70"/>
      <c r="CZ1047" s="70"/>
      <c r="DA1047" s="70"/>
      <c r="DB1047" s="70"/>
      <c r="DC1047" s="70"/>
      <c r="DD1047" s="70"/>
      <c r="DE1047" s="70"/>
      <c r="DF1047" s="70"/>
      <c r="DG1047" s="70"/>
      <c r="DH1047" s="70"/>
      <c r="DI1047" s="70"/>
      <c r="DJ1047" s="70"/>
      <c r="DK1047" s="70"/>
      <c r="DL1047" s="70"/>
      <c r="DM1047" s="70"/>
      <c r="DN1047" s="70"/>
      <c r="DO1047" s="70"/>
      <c r="DP1047" s="70"/>
      <c r="DQ1047" s="70"/>
      <c r="DR1047" s="70"/>
      <c r="DS1047" s="70"/>
      <c r="DT1047" s="70"/>
      <c r="DU1047" s="70"/>
      <c r="DV1047" s="70"/>
      <c r="DW1047" s="70"/>
      <c r="DX1047" s="70"/>
      <c r="DY1047" s="70"/>
      <c r="DZ1047" s="70"/>
      <c r="EA1047" s="70"/>
      <c r="EB1047" s="70"/>
      <c r="EC1047" s="70"/>
      <c r="ED1047" s="70"/>
      <c r="EE1047" s="95" t="s">
        <v>450</v>
      </c>
      <c r="EF1047" s="110"/>
      <c r="EG1047" s="110"/>
      <c r="EH1047" s="110"/>
      <c r="EI1047" s="216"/>
      <c r="EJ1047" s="110"/>
      <c r="EK1047" s="110"/>
      <c r="EL1047" s="110"/>
      <c r="EM1047" s="110"/>
      <c r="EN1047" s="110"/>
      <c r="EO1047" s="110"/>
      <c r="EP1047" s="110"/>
      <c r="EQ1047" s="110"/>
      <c r="ER1047" s="110"/>
      <c r="ES1047" s="110"/>
      <c r="ET1047" s="110"/>
      <c r="EU1047" s="110"/>
      <c r="EV1047" s="110"/>
      <c r="EW1047" s="110"/>
      <c r="EX1047" s="110"/>
      <c r="EY1047" s="110"/>
      <c r="EZ1047" s="110"/>
      <c r="FA1047" s="110"/>
      <c r="FB1047" s="110"/>
      <c r="FC1047" s="110"/>
      <c r="FD1047" s="110"/>
      <c r="FE1047" s="110"/>
      <c r="FF1047" s="110"/>
      <c r="FG1047" s="110"/>
      <c r="FH1047" s="110"/>
      <c r="FI1047" s="110"/>
      <c r="FJ1047" s="110"/>
      <c r="FK1047" s="110"/>
      <c r="FL1047" s="110"/>
      <c r="FM1047" s="110"/>
      <c r="FN1047" s="110"/>
      <c r="FO1047" s="110"/>
      <c r="FP1047" s="110"/>
      <c r="FQ1047" s="110"/>
      <c r="FR1047" s="110"/>
      <c r="FS1047" s="110"/>
      <c r="FT1047" s="110"/>
      <c r="FU1047" s="110"/>
      <c r="FV1047" s="110"/>
      <c r="FW1047" s="110"/>
      <c r="FX1047" s="110"/>
      <c r="FY1047" s="110"/>
      <c r="FZ1047" s="110"/>
      <c r="GA1047" s="110"/>
      <c r="GB1047" s="110"/>
      <c r="GC1047" s="110"/>
      <c r="GD1047" s="110"/>
      <c r="GE1047" s="110"/>
      <c r="GF1047" s="110"/>
      <c r="GG1047" s="110"/>
      <c r="GH1047" s="110"/>
      <c r="GI1047" s="110"/>
      <c r="GJ1047" s="110"/>
      <c r="GK1047" s="110"/>
      <c r="GL1047" s="110"/>
      <c r="GM1047" s="110"/>
      <c r="GN1047" s="110"/>
      <c r="GO1047" s="110"/>
      <c r="GP1047" s="110"/>
      <c r="GQ1047" s="110"/>
      <c r="GR1047" s="110"/>
      <c r="GS1047" s="110"/>
      <c r="GT1047" s="110"/>
      <c r="GU1047" s="110"/>
      <c r="GV1047" s="110"/>
      <c r="GW1047" s="110"/>
      <c r="GX1047" s="110"/>
      <c r="GY1047" s="110"/>
      <c r="GZ1047" s="110"/>
      <c r="HA1047" s="110"/>
      <c r="HB1047" s="110"/>
      <c r="HC1047" s="110"/>
      <c r="HD1047" s="110"/>
      <c r="HE1047" s="110"/>
      <c r="HF1047" s="110"/>
      <c r="HG1047" s="110"/>
      <c r="HH1047" s="110"/>
      <c r="HI1047" s="110"/>
      <c r="HJ1047" s="110"/>
      <c r="HK1047" s="110"/>
      <c r="HL1047" s="110"/>
      <c r="HM1047" s="110"/>
      <c r="HN1047" s="110"/>
      <c r="HO1047" s="110"/>
      <c r="HP1047" s="110"/>
      <c r="HQ1047" s="110"/>
      <c r="HR1047" s="110"/>
      <c r="HS1047" s="110"/>
      <c r="HT1047" s="110"/>
      <c r="HU1047" s="110"/>
      <c r="HV1047" s="110"/>
      <c r="HW1047" s="110"/>
      <c r="HX1047" s="110"/>
      <c r="HY1047" s="110"/>
      <c r="HZ1047" s="110"/>
      <c r="IA1047" s="110"/>
      <c r="IB1047" s="110"/>
      <c r="IC1047" s="110"/>
      <c r="ID1047" s="110"/>
      <c r="IE1047" s="110"/>
      <c r="IF1047" s="110"/>
      <c r="IG1047" s="110"/>
      <c r="IH1047" s="110"/>
      <c r="II1047" s="110"/>
      <c r="IJ1047" s="110"/>
      <c r="IK1047" s="110"/>
      <c r="IL1047" s="110"/>
      <c r="IM1047" s="110"/>
      <c r="IN1047" s="110"/>
      <c r="IO1047" s="110"/>
      <c r="IP1047" s="110"/>
    </row>
    <row r="1048" spans="18:250" ht="16.5" hidden="1" customHeight="1">
      <c r="R1048" s="95"/>
      <c r="S1048" s="95"/>
      <c r="T1048" s="95"/>
      <c r="U1048" s="70"/>
      <c r="V1048" s="214"/>
      <c r="W1048" s="70"/>
      <c r="X1048" s="70"/>
      <c r="Y1048" s="70"/>
      <c r="Z1048" s="70"/>
      <c r="AA1048" s="70"/>
      <c r="AB1048" s="70"/>
      <c r="AC1048" s="70"/>
      <c r="AD1048" s="70"/>
      <c r="AE1048" s="70"/>
      <c r="AF1048" s="70"/>
      <c r="AG1048" s="70"/>
      <c r="AH1048" s="70"/>
      <c r="AI1048" s="70"/>
      <c r="AJ1048" s="70"/>
      <c r="AK1048" s="70"/>
      <c r="AL1048" s="70"/>
      <c r="AM1048" s="70"/>
      <c r="AN1048" s="70"/>
      <c r="AO1048" s="70"/>
      <c r="AP1048" s="70"/>
      <c r="AQ1048" s="70"/>
      <c r="AR1048" s="70"/>
      <c r="AS1048" s="70"/>
      <c r="AT1048" s="70"/>
      <c r="AU1048" s="70"/>
      <c r="AV1048" s="70"/>
      <c r="AW1048" s="70"/>
      <c r="AX1048" s="70"/>
      <c r="AY1048" s="70"/>
      <c r="AZ1048" s="70"/>
      <c r="BA1048" s="70"/>
      <c r="BB1048" s="70"/>
      <c r="BC1048" s="70"/>
      <c r="BD1048" s="70"/>
      <c r="BE1048" s="70"/>
      <c r="BF1048" s="70"/>
      <c r="BG1048" s="70"/>
      <c r="BH1048" s="70"/>
      <c r="BI1048" s="70"/>
      <c r="BJ1048" s="70"/>
      <c r="BK1048" s="70"/>
      <c r="BL1048" s="70"/>
      <c r="BM1048" s="70"/>
      <c r="BN1048" s="70"/>
      <c r="BO1048" s="70"/>
      <c r="BP1048" s="70"/>
      <c r="BQ1048" s="70"/>
      <c r="BR1048" s="70"/>
      <c r="BS1048" s="70"/>
      <c r="BT1048" s="70"/>
      <c r="BU1048" s="70"/>
      <c r="BV1048" s="70"/>
      <c r="BW1048" s="70"/>
      <c r="BX1048" s="70"/>
      <c r="BY1048" s="70"/>
      <c r="BZ1048" s="70"/>
      <c r="CA1048" s="70"/>
      <c r="CB1048" s="70"/>
      <c r="CC1048" s="70"/>
      <c r="CD1048" s="70"/>
      <c r="CE1048" s="70"/>
      <c r="CF1048" s="70"/>
      <c r="CG1048" s="70"/>
      <c r="CH1048" s="70"/>
      <c r="CI1048" s="70"/>
      <c r="CJ1048" s="70"/>
      <c r="CK1048" s="70"/>
      <c r="CL1048" s="70"/>
      <c r="CM1048" s="70"/>
      <c r="CN1048" s="70"/>
      <c r="CO1048" s="70"/>
      <c r="CP1048" s="70"/>
      <c r="CQ1048" s="70"/>
      <c r="CR1048" s="70"/>
      <c r="CS1048" s="70"/>
      <c r="CT1048" s="70"/>
      <c r="CU1048" s="70"/>
      <c r="CV1048" s="70"/>
      <c r="CW1048" s="70"/>
      <c r="CX1048" s="70"/>
      <c r="CY1048" s="70"/>
      <c r="CZ1048" s="70"/>
      <c r="DA1048" s="70"/>
      <c r="DB1048" s="70"/>
      <c r="DC1048" s="70"/>
      <c r="DD1048" s="70"/>
      <c r="DE1048" s="70"/>
      <c r="DF1048" s="70"/>
      <c r="DG1048" s="70"/>
      <c r="DH1048" s="70"/>
      <c r="DI1048" s="70"/>
      <c r="DJ1048" s="70"/>
      <c r="DK1048" s="70"/>
      <c r="DL1048" s="70"/>
      <c r="DM1048" s="70"/>
      <c r="DN1048" s="70"/>
      <c r="DO1048" s="70"/>
      <c r="DP1048" s="70"/>
      <c r="DQ1048" s="70"/>
      <c r="DR1048" s="70"/>
      <c r="DS1048" s="70"/>
      <c r="DT1048" s="70"/>
      <c r="DU1048" s="70"/>
      <c r="DV1048" s="70"/>
      <c r="DW1048" s="70"/>
      <c r="DX1048" s="70"/>
      <c r="DY1048" s="70"/>
      <c r="DZ1048" s="70"/>
      <c r="EA1048" s="70"/>
      <c r="EB1048" s="70"/>
      <c r="EC1048" s="70"/>
      <c r="ED1048" s="70"/>
      <c r="EE1048" s="95" t="s">
        <v>450</v>
      </c>
      <c r="EF1048" s="110"/>
      <c r="EG1048" s="110"/>
      <c r="EH1048" s="110"/>
      <c r="EI1048" s="216"/>
      <c r="EJ1048" s="110"/>
      <c r="EK1048" s="110"/>
      <c r="EL1048" s="110"/>
      <c r="EM1048" s="110"/>
      <c r="EN1048" s="110"/>
      <c r="EO1048" s="110"/>
      <c r="EP1048" s="110"/>
      <c r="EQ1048" s="110"/>
      <c r="ER1048" s="110"/>
      <c r="ES1048" s="110"/>
      <c r="ET1048" s="110"/>
      <c r="EU1048" s="110"/>
      <c r="EV1048" s="110"/>
      <c r="EW1048" s="110"/>
      <c r="EX1048" s="110"/>
      <c r="EY1048" s="110"/>
      <c r="EZ1048" s="110"/>
      <c r="FA1048" s="110"/>
      <c r="FB1048" s="110"/>
      <c r="FC1048" s="110"/>
      <c r="FD1048" s="110"/>
      <c r="FE1048" s="110"/>
      <c r="FF1048" s="110"/>
      <c r="FG1048" s="110"/>
      <c r="FH1048" s="110"/>
      <c r="FI1048" s="110"/>
      <c r="FJ1048" s="110"/>
      <c r="FK1048" s="110"/>
      <c r="FL1048" s="110"/>
      <c r="FM1048" s="110"/>
      <c r="FN1048" s="110"/>
      <c r="FO1048" s="110"/>
      <c r="FP1048" s="110"/>
      <c r="FQ1048" s="110"/>
      <c r="FR1048" s="110"/>
      <c r="FS1048" s="110"/>
      <c r="FT1048" s="110"/>
      <c r="FU1048" s="110"/>
      <c r="FV1048" s="110"/>
      <c r="FW1048" s="110"/>
      <c r="FX1048" s="110"/>
      <c r="FY1048" s="110"/>
      <c r="FZ1048" s="110"/>
      <c r="GA1048" s="110"/>
      <c r="GB1048" s="110"/>
      <c r="GC1048" s="110"/>
      <c r="GD1048" s="110"/>
      <c r="GE1048" s="110"/>
      <c r="GF1048" s="110"/>
      <c r="GG1048" s="110"/>
      <c r="GH1048" s="110"/>
      <c r="GI1048" s="110"/>
      <c r="GJ1048" s="110"/>
      <c r="GK1048" s="110"/>
      <c r="GL1048" s="110"/>
      <c r="GM1048" s="110"/>
      <c r="GN1048" s="110"/>
      <c r="GO1048" s="110"/>
      <c r="GP1048" s="110"/>
      <c r="GQ1048" s="110"/>
      <c r="GR1048" s="110"/>
      <c r="GS1048" s="110"/>
      <c r="GT1048" s="110"/>
      <c r="GU1048" s="110"/>
      <c r="GV1048" s="110"/>
      <c r="GW1048" s="110"/>
      <c r="GX1048" s="110"/>
      <c r="GY1048" s="110"/>
      <c r="GZ1048" s="110"/>
      <c r="HA1048" s="110"/>
      <c r="HB1048" s="110"/>
      <c r="HC1048" s="110"/>
      <c r="HD1048" s="110"/>
      <c r="HE1048" s="110"/>
      <c r="HF1048" s="110"/>
      <c r="HG1048" s="110"/>
      <c r="HH1048" s="110"/>
      <c r="HI1048" s="110"/>
      <c r="HJ1048" s="110"/>
      <c r="HK1048" s="110"/>
      <c r="HL1048" s="110"/>
      <c r="HM1048" s="110"/>
      <c r="HN1048" s="110"/>
      <c r="HO1048" s="110"/>
      <c r="HP1048" s="110"/>
      <c r="HQ1048" s="110"/>
      <c r="HR1048" s="110"/>
      <c r="HS1048" s="110"/>
      <c r="HT1048" s="110"/>
      <c r="HU1048" s="110"/>
      <c r="HV1048" s="110"/>
      <c r="HW1048" s="110"/>
      <c r="HX1048" s="110"/>
      <c r="HY1048" s="110"/>
      <c r="HZ1048" s="110"/>
      <c r="IA1048" s="110"/>
      <c r="IB1048" s="110"/>
      <c r="IC1048" s="110"/>
      <c r="ID1048" s="110"/>
      <c r="IE1048" s="110"/>
      <c r="IF1048" s="110"/>
      <c r="IG1048" s="110"/>
      <c r="IH1048" s="110"/>
      <c r="II1048" s="110"/>
      <c r="IJ1048" s="110"/>
      <c r="IK1048" s="110"/>
      <c r="IL1048" s="110"/>
      <c r="IM1048" s="110"/>
      <c r="IN1048" s="110"/>
      <c r="IO1048" s="110"/>
      <c r="IP1048" s="110"/>
    </row>
    <row r="1049" spans="18:250" ht="16.5" hidden="1" customHeight="1">
      <c r="R1049" s="95"/>
      <c r="S1049" s="95"/>
      <c r="T1049" s="95"/>
      <c r="U1049" s="70"/>
      <c r="V1049" s="214"/>
      <c r="W1049" s="70"/>
      <c r="X1049" s="70"/>
      <c r="Y1049" s="70"/>
      <c r="Z1049" s="70"/>
      <c r="AA1049" s="70"/>
      <c r="AB1049" s="70"/>
      <c r="AC1049" s="70"/>
      <c r="AD1049" s="70"/>
      <c r="AE1049" s="70"/>
      <c r="AF1049" s="70"/>
      <c r="AG1049" s="70"/>
      <c r="AH1049" s="70"/>
      <c r="AI1049" s="70"/>
      <c r="AJ1049" s="70"/>
      <c r="AK1049" s="70"/>
      <c r="AL1049" s="70"/>
      <c r="AM1049" s="70"/>
      <c r="AN1049" s="70"/>
      <c r="AO1049" s="70"/>
      <c r="AP1049" s="70"/>
      <c r="AQ1049" s="70"/>
      <c r="AR1049" s="70"/>
      <c r="AS1049" s="70"/>
      <c r="AT1049" s="70"/>
      <c r="AU1049" s="70"/>
      <c r="AV1049" s="70"/>
      <c r="AW1049" s="70"/>
      <c r="AX1049" s="70"/>
      <c r="AY1049" s="70"/>
      <c r="AZ1049" s="70"/>
      <c r="BA1049" s="70"/>
      <c r="BB1049" s="70"/>
      <c r="BC1049" s="70"/>
      <c r="BD1049" s="70"/>
      <c r="BE1049" s="70"/>
      <c r="BF1049" s="70"/>
      <c r="BG1049" s="70"/>
      <c r="BH1049" s="70"/>
      <c r="BI1049" s="70"/>
      <c r="BJ1049" s="70"/>
      <c r="BK1049" s="70"/>
      <c r="BL1049" s="70"/>
      <c r="BM1049" s="70"/>
      <c r="BN1049" s="70"/>
      <c r="BO1049" s="70"/>
      <c r="BP1049" s="70"/>
      <c r="BQ1049" s="70"/>
      <c r="BR1049" s="70"/>
      <c r="BS1049" s="70"/>
      <c r="BT1049" s="70"/>
      <c r="BU1049" s="70"/>
      <c r="BV1049" s="70"/>
      <c r="BW1049" s="70"/>
      <c r="BX1049" s="70"/>
      <c r="BY1049" s="70"/>
      <c r="BZ1049" s="70"/>
      <c r="CA1049" s="70"/>
      <c r="CB1049" s="70"/>
      <c r="CC1049" s="70"/>
      <c r="CD1049" s="70"/>
      <c r="CE1049" s="70"/>
      <c r="CF1049" s="70"/>
      <c r="CG1049" s="70"/>
      <c r="CH1049" s="70"/>
      <c r="CI1049" s="70"/>
      <c r="CJ1049" s="70"/>
      <c r="CK1049" s="70"/>
      <c r="CL1049" s="70"/>
      <c r="CM1049" s="70"/>
      <c r="CN1049" s="70"/>
      <c r="CO1049" s="70"/>
      <c r="CP1049" s="70"/>
      <c r="CQ1049" s="70"/>
      <c r="CR1049" s="70"/>
      <c r="CS1049" s="70"/>
      <c r="CT1049" s="70"/>
      <c r="CU1049" s="70"/>
      <c r="CV1049" s="70"/>
      <c r="CW1049" s="70"/>
      <c r="CX1049" s="70"/>
      <c r="CY1049" s="70"/>
      <c r="CZ1049" s="70"/>
      <c r="DA1049" s="70"/>
      <c r="DB1049" s="70"/>
      <c r="DC1049" s="70"/>
      <c r="DD1049" s="70"/>
      <c r="DE1049" s="70"/>
      <c r="DF1049" s="70"/>
      <c r="DG1049" s="70"/>
      <c r="DH1049" s="70"/>
      <c r="DI1049" s="70"/>
      <c r="DJ1049" s="70"/>
      <c r="DK1049" s="70"/>
      <c r="DL1049" s="70"/>
      <c r="DM1049" s="70"/>
      <c r="DN1049" s="70"/>
      <c r="DO1049" s="70"/>
      <c r="DP1049" s="70"/>
      <c r="DQ1049" s="70"/>
      <c r="DR1049" s="70"/>
      <c r="DS1049" s="70"/>
      <c r="DT1049" s="70"/>
      <c r="DU1049" s="70"/>
      <c r="DV1049" s="70"/>
      <c r="DW1049" s="70"/>
      <c r="DX1049" s="70"/>
      <c r="DY1049" s="70"/>
      <c r="DZ1049" s="70"/>
      <c r="EA1049" s="70"/>
      <c r="EB1049" s="70"/>
      <c r="EC1049" s="70"/>
      <c r="ED1049" s="70"/>
      <c r="EE1049" s="95" t="s">
        <v>450</v>
      </c>
      <c r="EF1049" s="110"/>
      <c r="EG1049" s="110"/>
      <c r="EH1049" s="110"/>
      <c r="EI1049" s="216"/>
      <c r="EJ1049" s="110"/>
      <c r="EK1049" s="110"/>
      <c r="EL1049" s="110"/>
      <c r="EM1049" s="110"/>
      <c r="EN1049" s="110"/>
      <c r="EO1049" s="110"/>
      <c r="EP1049" s="110"/>
      <c r="EQ1049" s="110"/>
      <c r="ER1049" s="110"/>
      <c r="ES1049" s="110"/>
      <c r="ET1049" s="110"/>
      <c r="EU1049" s="110"/>
      <c r="EV1049" s="110"/>
      <c r="EW1049" s="110"/>
      <c r="EX1049" s="110"/>
      <c r="EY1049" s="110"/>
      <c r="EZ1049" s="110"/>
      <c r="FA1049" s="110"/>
      <c r="FB1049" s="110"/>
      <c r="FC1049" s="110"/>
      <c r="FD1049" s="110"/>
      <c r="FE1049" s="110"/>
      <c r="FF1049" s="110"/>
      <c r="FG1049" s="110"/>
      <c r="FH1049" s="110"/>
      <c r="FI1049" s="110"/>
      <c r="FJ1049" s="110"/>
      <c r="FK1049" s="110"/>
      <c r="FL1049" s="110"/>
      <c r="FM1049" s="110"/>
      <c r="FN1049" s="110"/>
      <c r="FO1049" s="110"/>
      <c r="FP1049" s="110"/>
      <c r="FQ1049" s="110"/>
      <c r="FR1049" s="110"/>
      <c r="FS1049" s="110"/>
      <c r="FT1049" s="110"/>
      <c r="FU1049" s="110"/>
      <c r="FV1049" s="110"/>
      <c r="FW1049" s="110"/>
      <c r="FX1049" s="110"/>
      <c r="FY1049" s="110"/>
      <c r="FZ1049" s="110"/>
      <c r="GA1049" s="110"/>
      <c r="GB1049" s="110"/>
      <c r="GC1049" s="110"/>
      <c r="GD1049" s="110"/>
      <c r="GE1049" s="110"/>
      <c r="GF1049" s="110"/>
      <c r="GG1049" s="110"/>
      <c r="GH1049" s="110"/>
      <c r="GI1049" s="110"/>
      <c r="GJ1049" s="110"/>
      <c r="GK1049" s="110"/>
      <c r="GL1049" s="110"/>
      <c r="GM1049" s="110"/>
      <c r="GN1049" s="110"/>
      <c r="GO1049" s="110"/>
      <c r="GP1049" s="110"/>
      <c r="GQ1049" s="110"/>
      <c r="GR1049" s="110"/>
      <c r="GS1049" s="110"/>
      <c r="GT1049" s="110"/>
      <c r="GU1049" s="110"/>
      <c r="GV1049" s="110"/>
      <c r="GW1049" s="110"/>
      <c r="GX1049" s="110"/>
      <c r="GY1049" s="110"/>
      <c r="GZ1049" s="110"/>
      <c r="HA1049" s="110"/>
      <c r="HB1049" s="110"/>
      <c r="HC1049" s="110"/>
      <c r="HD1049" s="110"/>
      <c r="HE1049" s="110"/>
      <c r="HF1049" s="110"/>
      <c r="HG1049" s="110"/>
      <c r="HH1049" s="110"/>
      <c r="HI1049" s="110"/>
      <c r="HJ1049" s="110"/>
      <c r="HK1049" s="110"/>
      <c r="HL1049" s="110"/>
      <c r="HM1049" s="110"/>
      <c r="HN1049" s="110"/>
      <c r="HO1049" s="110"/>
      <c r="HP1049" s="110"/>
      <c r="HQ1049" s="110"/>
      <c r="HR1049" s="110"/>
      <c r="HS1049" s="110"/>
      <c r="HT1049" s="110"/>
      <c r="HU1049" s="110"/>
      <c r="HV1049" s="110"/>
      <c r="HW1049" s="110"/>
      <c r="HX1049" s="110"/>
      <c r="HY1049" s="110"/>
      <c r="HZ1049" s="110"/>
      <c r="IA1049" s="110"/>
      <c r="IB1049" s="110"/>
      <c r="IC1049" s="110"/>
      <c r="ID1049" s="110"/>
      <c r="IE1049" s="110"/>
      <c r="IF1049" s="110"/>
      <c r="IG1049" s="110"/>
      <c r="IH1049" s="110"/>
      <c r="II1049" s="110"/>
      <c r="IJ1049" s="110"/>
      <c r="IK1049" s="110"/>
      <c r="IL1049" s="110"/>
      <c r="IM1049" s="110"/>
      <c r="IN1049" s="110"/>
      <c r="IO1049" s="110"/>
      <c r="IP1049" s="110"/>
    </row>
    <row r="1050" spans="18:250" ht="16.5" hidden="1" customHeight="1">
      <c r="R1050" s="95"/>
      <c r="S1050" s="95"/>
      <c r="T1050" s="95"/>
      <c r="U1050" s="70"/>
      <c r="V1050" s="214"/>
      <c r="W1050" s="70"/>
      <c r="X1050" s="70"/>
      <c r="Y1050" s="70"/>
      <c r="Z1050" s="70"/>
      <c r="AA1050" s="70"/>
      <c r="AB1050" s="70"/>
      <c r="AC1050" s="70"/>
      <c r="AD1050" s="70"/>
      <c r="AE1050" s="70"/>
      <c r="AF1050" s="70"/>
      <c r="AG1050" s="70"/>
      <c r="AH1050" s="70"/>
      <c r="AI1050" s="70"/>
      <c r="AJ1050" s="70"/>
      <c r="AK1050" s="70"/>
      <c r="AL1050" s="70"/>
      <c r="AM1050" s="70"/>
      <c r="AN1050" s="70"/>
      <c r="AO1050" s="70"/>
      <c r="AP1050" s="70"/>
      <c r="AQ1050" s="70"/>
      <c r="AR1050" s="70"/>
      <c r="AS1050" s="70"/>
      <c r="AT1050" s="70"/>
      <c r="AU1050" s="70"/>
      <c r="AV1050" s="70"/>
      <c r="AW1050" s="70"/>
      <c r="AX1050" s="70"/>
      <c r="AY1050" s="70"/>
      <c r="AZ1050" s="70"/>
      <c r="BA1050" s="70"/>
      <c r="BB1050" s="70"/>
      <c r="BC1050" s="70"/>
      <c r="BD1050" s="70"/>
      <c r="BE1050" s="70"/>
      <c r="BF1050" s="70"/>
      <c r="BG1050" s="70"/>
      <c r="BH1050" s="70"/>
      <c r="BI1050" s="70"/>
      <c r="BJ1050" s="70"/>
      <c r="BK1050" s="70"/>
      <c r="BL1050" s="70"/>
      <c r="BM1050" s="70"/>
      <c r="BN1050" s="70"/>
      <c r="BO1050" s="70"/>
      <c r="BP1050" s="70"/>
      <c r="BQ1050" s="70"/>
      <c r="BR1050" s="70"/>
      <c r="BS1050" s="70"/>
      <c r="BT1050" s="70"/>
      <c r="BU1050" s="70"/>
      <c r="BV1050" s="70"/>
      <c r="BW1050" s="70"/>
      <c r="BX1050" s="70"/>
      <c r="BY1050" s="70"/>
      <c r="BZ1050" s="70"/>
      <c r="CA1050" s="70"/>
      <c r="CB1050" s="70"/>
      <c r="CC1050" s="70"/>
      <c r="CD1050" s="70"/>
      <c r="CE1050" s="70"/>
      <c r="CF1050" s="70"/>
      <c r="CG1050" s="70"/>
      <c r="CH1050" s="70"/>
      <c r="CI1050" s="70"/>
      <c r="CJ1050" s="70"/>
      <c r="CK1050" s="70"/>
      <c r="CL1050" s="70"/>
      <c r="CM1050" s="70"/>
      <c r="CN1050" s="70"/>
      <c r="CO1050" s="70"/>
      <c r="CP1050" s="70"/>
      <c r="CQ1050" s="70"/>
      <c r="CR1050" s="70"/>
      <c r="CS1050" s="70"/>
      <c r="CT1050" s="70"/>
      <c r="CU1050" s="70"/>
      <c r="CV1050" s="70"/>
      <c r="CW1050" s="70"/>
      <c r="CX1050" s="70"/>
      <c r="CY1050" s="70"/>
      <c r="CZ1050" s="70"/>
      <c r="DA1050" s="70"/>
      <c r="DB1050" s="70"/>
      <c r="DC1050" s="70"/>
      <c r="DD1050" s="70"/>
      <c r="DE1050" s="70"/>
      <c r="DF1050" s="70"/>
      <c r="DG1050" s="70"/>
      <c r="DH1050" s="70"/>
      <c r="DI1050" s="70"/>
      <c r="DJ1050" s="70"/>
      <c r="DK1050" s="70"/>
      <c r="DL1050" s="70"/>
      <c r="DM1050" s="70"/>
      <c r="DN1050" s="70"/>
      <c r="DO1050" s="70"/>
      <c r="DP1050" s="70"/>
      <c r="DQ1050" s="70"/>
      <c r="DR1050" s="70"/>
      <c r="DS1050" s="70"/>
      <c r="DT1050" s="70"/>
      <c r="DU1050" s="70"/>
      <c r="DV1050" s="70"/>
      <c r="DW1050" s="70"/>
      <c r="DX1050" s="70"/>
      <c r="DY1050" s="70"/>
      <c r="DZ1050" s="70"/>
      <c r="EA1050" s="70"/>
      <c r="EB1050" s="70"/>
      <c r="EC1050" s="70"/>
      <c r="ED1050" s="70"/>
      <c r="EE1050" s="95" t="s">
        <v>450</v>
      </c>
      <c r="EF1050" s="110"/>
      <c r="EG1050" s="110"/>
      <c r="EH1050" s="110"/>
      <c r="EI1050" s="216"/>
      <c r="EJ1050" s="110"/>
      <c r="EK1050" s="110"/>
      <c r="EL1050" s="110"/>
      <c r="EM1050" s="110"/>
      <c r="EN1050" s="110"/>
      <c r="EO1050" s="110"/>
      <c r="EP1050" s="110"/>
      <c r="EQ1050" s="110"/>
      <c r="ER1050" s="110"/>
      <c r="ES1050" s="110"/>
      <c r="ET1050" s="110"/>
      <c r="EU1050" s="110"/>
      <c r="EV1050" s="110"/>
      <c r="EW1050" s="110"/>
      <c r="EX1050" s="110"/>
      <c r="EY1050" s="110"/>
      <c r="EZ1050" s="110"/>
      <c r="FA1050" s="110"/>
      <c r="FB1050" s="110"/>
      <c r="FC1050" s="110"/>
      <c r="FD1050" s="110"/>
      <c r="FE1050" s="110"/>
      <c r="FF1050" s="110"/>
      <c r="FG1050" s="110"/>
      <c r="FH1050" s="110"/>
      <c r="FI1050" s="110"/>
      <c r="FJ1050" s="110"/>
      <c r="FK1050" s="110"/>
      <c r="FL1050" s="110"/>
      <c r="FM1050" s="110"/>
      <c r="FN1050" s="110"/>
      <c r="FO1050" s="110"/>
      <c r="FP1050" s="110"/>
      <c r="FQ1050" s="110"/>
      <c r="FR1050" s="110"/>
      <c r="FS1050" s="110"/>
      <c r="FT1050" s="110"/>
      <c r="FU1050" s="110"/>
      <c r="FV1050" s="110"/>
      <c r="FW1050" s="110"/>
      <c r="FX1050" s="110"/>
      <c r="FY1050" s="110"/>
      <c r="FZ1050" s="110"/>
      <c r="GA1050" s="110"/>
      <c r="GB1050" s="110"/>
      <c r="GC1050" s="110"/>
      <c r="GD1050" s="110"/>
      <c r="GE1050" s="110"/>
      <c r="GF1050" s="110"/>
      <c r="GG1050" s="110"/>
      <c r="GH1050" s="110"/>
      <c r="GI1050" s="110"/>
      <c r="GJ1050" s="110"/>
      <c r="GK1050" s="110"/>
      <c r="GL1050" s="110"/>
      <c r="GM1050" s="110"/>
      <c r="GN1050" s="110"/>
      <c r="GO1050" s="110"/>
      <c r="GP1050" s="110"/>
      <c r="GQ1050" s="110"/>
      <c r="GR1050" s="110"/>
      <c r="GS1050" s="110"/>
      <c r="GT1050" s="110"/>
      <c r="GU1050" s="110"/>
      <c r="GV1050" s="110"/>
      <c r="GW1050" s="110"/>
      <c r="GX1050" s="110"/>
      <c r="GY1050" s="110"/>
      <c r="GZ1050" s="110"/>
      <c r="HA1050" s="110"/>
      <c r="HB1050" s="110"/>
      <c r="HC1050" s="110"/>
      <c r="HD1050" s="110"/>
      <c r="HE1050" s="110"/>
      <c r="HF1050" s="110"/>
      <c r="HG1050" s="110"/>
      <c r="HH1050" s="110"/>
      <c r="HI1050" s="110"/>
      <c r="HJ1050" s="110"/>
      <c r="HK1050" s="110"/>
      <c r="HL1050" s="110"/>
      <c r="HM1050" s="110"/>
      <c r="HN1050" s="110"/>
      <c r="HO1050" s="110"/>
      <c r="HP1050" s="110"/>
      <c r="HQ1050" s="110"/>
      <c r="HR1050" s="110"/>
      <c r="HS1050" s="110"/>
      <c r="HT1050" s="110"/>
      <c r="HU1050" s="110"/>
      <c r="HV1050" s="110"/>
      <c r="HW1050" s="110"/>
      <c r="HX1050" s="110"/>
      <c r="HY1050" s="110"/>
      <c r="HZ1050" s="110"/>
      <c r="IA1050" s="110"/>
      <c r="IB1050" s="110"/>
      <c r="IC1050" s="110"/>
      <c r="ID1050" s="110"/>
      <c r="IE1050" s="110"/>
      <c r="IF1050" s="110"/>
      <c r="IG1050" s="110"/>
      <c r="IH1050" s="110"/>
      <c r="II1050" s="110"/>
      <c r="IJ1050" s="110"/>
      <c r="IK1050" s="110"/>
      <c r="IL1050" s="110"/>
      <c r="IM1050" s="110"/>
      <c r="IN1050" s="110"/>
      <c r="IO1050" s="110"/>
      <c r="IP1050" s="110"/>
    </row>
    <row r="1051" spans="18:250" ht="16.5" hidden="1" customHeight="1">
      <c r="R1051" s="95"/>
      <c r="S1051" s="95"/>
      <c r="T1051" s="95"/>
      <c r="U1051" s="70"/>
      <c r="V1051" s="214"/>
      <c r="W1051" s="70"/>
      <c r="X1051" s="70"/>
      <c r="Y1051" s="70"/>
      <c r="Z1051" s="70"/>
      <c r="AA1051" s="70"/>
      <c r="AB1051" s="70"/>
      <c r="AC1051" s="70"/>
      <c r="AD1051" s="70"/>
      <c r="AE1051" s="70"/>
      <c r="AF1051" s="70"/>
      <c r="AG1051" s="70"/>
      <c r="AH1051" s="70"/>
      <c r="AI1051" s="70"/>
      <c r="AJ1051" s="70"/>
      <c r="AK1051" s="70"/>
      <c r="AL1051" s="70"/>
      <c r="AM1051" s="70"/>
      <c r="AN1051" s="70"/>
      <c r="AO1051" s="70"/>
      <c r="AP1051" s="70"/>
      <c r="AQ1051" s="70"/>
      <c r="AR1051" s="70"/>
      <c r="AS1051" s="70"/>
      <c r="AT1051" s="70"/>
      <c r="AU1051" s="70"/>
      <c r="AV1051" s="70"/>
      <c r="AW1051" s="70"/>
      <c r="AX1051" s="70"/>
      <c r="AY1051" s="70"/>
      <c r="AZ1051" s="70"/>
      <c r="BA1051" s="70"/>
      <c r="BB1051" s="70"/>
      <c r="BC1051" s="70"/>
      <c r="BD1051" s="70"/>
      <c r="BE1051" s="70"/>
      <c r="BF1051" s="70"/>
      <c r="BG1051" s="70"/>
      <c r="BH1051" s="70"/>
      <c r="BI1051" s="70"/>
      <c r="BJ1051" s="70"/>
      <c r="BK1051" s="70"/>
      <c r="BL1051" s="70"/>
      <c r="BM1051" s="70"/>
      <c r="BN1051" s="70"/>
      <c r="BO1051" s="70"/>
      <c r="BP1051" s="70"/>
      <c r="BQ1051" s="70"/>
      <c r="BR1051" s="70"/>
      <c r="BS1051" s="70"/>
      <c r="BT1051" s="70"/>
      <c r="BU1051" s="70"/>
      <c r="BV1051" s="70"/>
      <c r="BW1051" s="70"/>
      <c r="BX1051" s="70"/>
      <c r="BY1051" s="70"/>
      <c r="BZ1051" s="70"/>
      <c r="CA1051" s="70"/>
      <c r="CB1051" s="70"/>
      <c r="CC1051" s="70"/>
      <c r="CD1051" s="70"/>
      <c r="CE1051" s="70"/>
      <c r="CF1051" s="70"/>
      <c r="CG1051" s="70"/>
      <c r="CH1051" s="70"/>
      <c r="CI1051" s="70"/>
      <c r="CJ1051" s="70"/>
      <c r="CK1051" s="70"/>
      <c r="CL1051" s="70"/>
      <c r="CM1051" s="70"/>
      <c r="CN1051" s="70"/>
      <c r="CO1051" s="70"/>
      <c r="CP1051" s="70"/>
      <c r="CQ1051" s="70"/>
      <c r="CR1051" s="70"/>
      <c r="CS1051" s="70"/>
      <c r="CT1051" s="70"/>
      <c r="CU1051" s="70"/>
      <c r="CV1051" s="70"/>
      <c r="CW1051" s="70"/>
      <c r="CX1051" s="70"/>
      <c r="CY1051" s="70"/>
      <c r="CZ1051" s="70"/>
      <c r="DA1051" s="70"/>
      <c r="DB1051" s="70"/>
      <c r="DC1051" s="70"/>
      <c r="DD1051" s="70"/>
      <c r="DE1051" s="70"/>
      <c r="DF1051" s="70"/>
      <c r="DG1051" s="70"/>
      <c r="DH1051" s="70"/>
      <c r="DI1051" s="70"/>
      <c r="DJ1051" s="70"/>
      <c r="DK1051" s="70"/>
      <c r="DL1051" s="70"/>
      <c r="DM1051" s="70"/>
      <c r="DN1051" s="70"/>
      <c r="DO1051" s="70"/>
      <c r="DP1051" s="70"/>
      <c r="DQ1051" s="70"/>
      <c r="DR1051" s="70"/>
      <c r="DS1051" s="70"/>
      <c r="DT1051" s="70"/>
      <c r="DU1051" s="70"/>
      <c r="DV1051" s="70"/>
      <c r="DW1051" s="70"/>
      <c r="DX1051" s="70"/>
      <c r="DY1051" s="70"/>
      <c r="DZ1051" s="70"/>
      <c r="EA1051" s="70"/>
      <c r="EB1051" s="70"/>
      <c r="EC1051" s="70"/>
      <c r="ED1051" s="70"/>
      <c r="EE1051" s="95" t="s">
        <v>450</v>
      </c>
      <c r="EF1051" s="110"/>
      <c r="EG1051" s="110"/>
      <c r="EH1051" s="110"/>
      <c r="EI1051" s="216"/>
      <c r="EJ1051" s="110"/>
      <c r="EK1051" s="110"/>
      <c r="EL1051" s="110"/>
      <c r="EM1051" s="110"/>
      <c r="EN1051" s="110"/>
      <c r="EO1051" s="110"/>
      <c r="EP1051" s="110"/>
      <c r="EQ1051" s="110"/>
      <c r="ER1051" s="110"/>
      <c r="ES1051" s="110"/>
      <c r="ET1051" s="110"/>
      <c r="EU1051" s="110"/>
      <c r="EV1051" s="110"/>
      <c r="EW1051" s="110"/>
      <c r="EX1051" s="110"/>
      <c r="EY1051" s="110"/>
      <c r="EZ1051" s="110"/>
      <c r="FA1051" s="110"/>
      <c r="FB1051" s="110"/>
      <c r="FC1051" s="110"/>
      <c r="FD1051" s="110"/>
      <c r="FE1051" s="110"/>
      <c r="FF1051" s="110"/>
      <c r="FG1051" s="110"/>
      <c r="FH1051" s="110"/>
      <c r="FI1051" s="110"/>
      <c r="FJ1051" s="110"/>
      <c r="FK1051" s="110"/>
      <c r="FL1051" s="110"/>
      <c r="FM1051" s="110"/>
      <c r="FN1051" s="110"/>
      <c r="FO1051" s="110"/>
      <c r="FP1051" s="110"/>
      <c r="FQ1051" s="110"/>
      <c r="FR1051" s="110"/>
      <c r="FS1051" s="110"/>
      <c r="FT1051" s="110"/>
      <c r="FU1051" s="110"/>
      <c r="FV1051" s="110"/>
      <c r="FW1051" s="110"/>
      <c r="FX1051" s="110"/>
      <c r="FY1051" s="110"/>
      <c r="FZ1051" s="110"/>
      <c r="GA1051" s="110"/>
      <c r="GB1051" s="110"/>
      <c r="GC1051" s="110"/>
      <c r="GD1051" s="110"/>
      <c r="GE1051" s="110"/>
      <c r="GF1051" s="110"/>
      <c r="GG1051" s="110"/>
      <c r="GH1051" s="110"/>
      <c r="GI1051" s="110"/>
      <c r="GJ1051" s="110"/>
      <c r="GK1051" s="110"/>
      <c r="GL1051" s="110"/>
      <c r="GM1051" s="110"/>
      <c r="GN1051" s="110"/>
      <c r="GO1051" s="110"/>
      <c r="GP1051" s="110"/>
      <c r="GQ1051" s="110"/>
      <c r="GR1051" s="110"/>
      <c r="GS1051" s="110"/>
      <c r="GT1051" s="110"/>
      <c r="GU1051" s="110"/>
      <c r="GV1051" s="110"/>
      <c r="GW1051" s="110"/>
      <c r="GX1051" s="110"/>
      <c r="GY1051" s="110"/>
      <c r="GZ1051" s="110"/>
      <c r="HA1051" s="110"/>
      <c r="HB1051" s="110"/>
      <c r="HC1051" s="110"/>
      <c r="HD1051" s="110"/>
      <c r="HE1051" s="110"/>
      <c r="HF1051" s="110"/>
      <c r="HG1051" s="110"/>
      <c r="HH1051" s="110"/>
      <c r="HI1051" s="110"/>
      <c r="HJ1051" s="110"/>
      <c r="HK1051" s="110"/>
      <c r="HL1051" s="110"/>
      <c r="HM1051" s="110"/>
      <c r="HN1051" s="110"/>
      <c r="HO1051" s="110"/>
      <c r="HP1051" s="110"/>
      <c r="HQ1051" s="110"/>
      <c r="HR1051" s="110"/>
      <c r="HS1051" s="110"/>
      <c r="HT1051" s="110"/>
      <c r="HU1051" s="110"/>
      <c r="HV1051" s="110"/>
      <c r="HW1051" s="110"/>
      <c r="HX1051" s="110"/>
      <c r="HY1051" s="110"/>
      <c r="HZ1051" s="110"/>
      <c r="IA1051" s="110"/>
      <c r="IB1051" s="110"/>
      <c r="IC1051" s="110"/>
      <c r="ID1051" s="110"/>
      <c r="IE1051" s="110"/>
      <c r="IF1051" s="110"/>
      <c r="IG1051" s="110"/>
      <c r="IH1051" s="110"/>
      <c r="II1051" s="110"/>
      <c r="IJ1051" s="110"/>
      <c r="IK1051" s="110"/>
      <c r="IL1051" s="110"/>
      <c r="IM1051" s="110"/>
      <c r="IN1051" s="110"/>
      <c r="IO1051" s="110"/>
      <c r="IP1051" s="110"/>
    </row>
    <row r="1052" spans="18:250" ht="16.5" hidden="1" customHeight="1">
      <c r="R1052" s="95"/>
      <c r="S1052" s="95"/>
      <c r="T1052" s="95"/>
      <c r="U1052" s="70"/>
      <c r="V1052" s="214"/>
      <c r="W1052" s="70"/>
      <c r="X1052" s="70"/>
      <c r="Y1052" s="70"/>
      <c r="Z1052" s="70"/>
      <c r="AA1052" s="70"/>
      <c r="AB1052" s="70"/>
      <c r="AC1052" s="70"/>
      <c r="AD1052" s="70"/>
      <c r="AE1052" s="70"/>
      <c r="AF1052" s="70"/>
      <c r="AG1052" s="70"/>
      <c r="AH1052" s="70"/>
      <c r="AI1052" s="70"/>
      <c r="AJ1052" s="70"/>
      <c r="AK1052" s="70"/>
      <c r="AL1052" s="70"/>
      <c r="AM1052" s="70"/>
      <c r="AN1052" s="70"/>
      <c r="AO1052" s="70"/>
      <c r="AP1052" s="70"/>
      <c r="AQ1052" s="70"/>
      <c r="AR1052" s="70"/>
      <c r="AS1052" s="70"/>
      <c r="AT1052" s="70"/>
      <c r="AU1052" s="70"/>
      <c r="AV1052" s="70"/>
      <c r="AW1052" s="70"/>
      <c r="AX1052" s="70"/>
      <c r="AY1052" s="70"/>
      <c r="AZ1052" s="70"/>
      <c r="BA1052" s="70"/>
      <c r="BB1052" s="70"/>
      <c r="BC1052" s="70"/>
      <c r="BD1052" s="70"/>
      <c r="BE1052" s="70"/>
      <c r="BF1052" s="70"/>
      <c r="BG1052" s="70"/>
      <c r="BH1052" s="70"/>
      <c r="BI1052" s="70"/>
      <c r="BJ1052" s="70"/>
      <c r="BK1052" s="70"/>
      <c r="BL1052" s="70"/>
      <c r="BM1052" s="70"/>
      <c r="BN1052" s="70"/>
      <c r="BO1052" s="70"/>
      <c r="BP1052" s="70"/>
      <c r="BQ1052" s="70"/>
      <c r="BR1052" s="70"/>
      <c r="BS1052" s="70"/>
      <c r="BT1052" s="70"/>
      <c r="BU1052" s="70"/>
      <c r="BV1052" s="70"/>
      <c r="BW1052" s="70"/>
      <c r="BX1052" s="70"/>
      <c r="BY1052" s="70"/>
      <c r="BZ1052" s="70"/>
      <c r="CA1052" s="70"/>
      <c r="CB1052" s="70"/>
      <c r="CC1052" s="70"/>
      <c r="CD1052" s="70"/>
      <c r="CE1052" s="70"/>
      <c r="CF1052" s="70"/>
      <c r="CG1052" s="70"/>
      <c r="CH1052" s="70"/>
      <c r="CI1052" s="70"/>
      <c r="CJ1052" s="70"/>
      <c r="CK1052" s="70"/>
      <c r="CL1052" s="70"/>
      <c r="CM1052" s="70"/>
      <c r="CN1052" s="70"/>
      <c r="CO1052" s="70"/>
      <c r="CP1052" s="70"/>
      <c r="CQ1052" s="70"/>
      <c r="CR1052" s="70"/>
      <c r="CS1052" s="70"/>
      <c r="CT1052" s="70"/>
      <c r="CU1052" s="70"/>
      <c r="CV1052" s="70"/>
      <c r="CW1052" s="70"/>
      <c r="CX1052" s="70"/>
      <c r="CY1052" s="70"/>
      <c r="CZ1052" s="70"/>
      <c r="DA1052" s="70"/>
      <c r="DB1052" s="70"/>
      <c r="DC1052" s="70"/>
      <c r="DD1052" s="70"/>
      <c r="DE1052" s="70"/>
      <c r="DF1052" s="70"/>
      <c r="DG1052" s="70"/>
      <c r="DH1052" s="70"/>
      <c r="DI1052" s="70"/>
      <c r="DJ1052" s="70"/>
      <c r="DK1052" s="70"/>
      <c r="DL1052" s="70"/>
      <c r="DM1052" s="70"/>
      <c r="DN1052" s="70"/>
      <c r="DO1052" s="70"/>
      <c r="DP1052" s="70"/>
      <c r="DQ1052" s="70"/>
      <c r="DR1052" s="70"/>
      <c r="DS1052" s="70"/>
      <c r="DT1052" s="70"/>
      <c r="DU1052" s="70"/>
      <c r="DV1052" s="70"/>
      <c r="DW1052" s="70"/>
      <c r="DX1052" s="70"/>
      <c r="DY1052" s="70"/>
      <c r="DZ1052" s="70"/>
      <c r="EA1052" s="70"/>
      <c r="EB1052" s="70"/>
      <c r="EC1052" s="70"/>
      <c r="ED1052" s="70"/>
      <c r="EE1052" s="95" t="s">
        <v>450</v>
      </c>
      <c r="EF1052" s="110"/>
      <c r="EG1052" s="110"/>
      <c r="EH1052" s="110"/>
      <c r="EI1052" s="216"/>
      <c r="EJ1052" s="110"/>
      <c r="EK1052" s="110"/>
      <c r="EL1052" s="110"/>
      <c r="EM1052" s="110"/>
      <c r="EN1052" s="110"/>
      <c r="EO1052" s="110"/>
      <c r="EP1052" s="110"/>
      <c r="EQ1052" s="110"/>
      <c r="ER1052" s="110"/>
      <c r="ES1052" s="110"/>
      <c r="ET1052" s="110"/>
      <c r="EU1052" s="110"/>
      <c r="EV1052" s="110"/>
      <c r="EW1052" s="110"/>
      <c r="EX1052" s="110"/>
      <c r="EY1052" s="110"/>
      <c r="EZ1052" s="110"/>
      <c r="FA1052" s="110"/>
      <c r="FB1052" s="110"/>
      <c r="FC1052" s="110"/>
      <c r="FD1052" s="110"/>
      <c r="FE1052" s="110"/>
      <c r="FF1052" s="110"/>
      <c r="FG1052" s="110"/>
      <c r="FH1052" s="110"/>
      <c r="FI1052" s="110"/>
      <c r="FJ1052" s="110"/>
      <c r="FK1052" s="110"/>
      <c r="FL1052" s="110"/>
      <c r="FM1052" s="110"/>
      <c r="FN1052" s="110"/>
      <c r="FO1052" s="110"/>
      <c r="FP1052" s="110"/>
      <c r="FQ1052" s="110"/>
      <c r="FR1052" s="110"/>
      <c r="FS1052" s="110"/>
      <c r="FT1052" s="110"/>
      <c r="FU1052" s="110"/>
      <c r="FV1052" s="110"/>
      <c r="FW1052" s="110"/>
      <c r="FX1052" s="110"/>
      <c r="FY1052" s="110"/>
      <c r="FZ1052" s="110"/>
      <c r="GA1052" s="110"/>
      <c r="GB1052" s="110"/>
      <c r="GC1052" s="110"/>
      <c r="GD1052" s="110"/>
      <c r="GE1052" s="110"/>
      <c r="GF1052" s="110"/>
      <c r="GG1052" s="110"/>
      <c r="GH1052" s="110"/>
      <c r="GI1052" s="110"/>
      <c r="GJ1052" s="110"/>
      <c r="GK1052" s="110"/>
      <c r="GL1052" s="110"/>
      <c r="GM1052" s="110"/>
      <c r="GN1052" s="110"/>
      <c r="GO1052" s="110"/>
      <c r="GP1052" s="110"/>
      <c r="GQ1052" s="110"/>
      <c r="GR1052" s="110"/>
      <c r="GS1052" s="110"/>
      <c r="GT1052" s="110"/>
      <c r="GU1052" s="110"/>
      <c r="GV1052" s="110"/>
      <c r="GW1052" s="110"/>
      <c r="GX1052" s="110"/>
      <c r="GY1052" s="110"/>
      <c r="GZ1052" s="110"/>
      <c r="HA1052" s="110"/>
      <c r="HB1052" s="110"/>
      <c r="HC1052" s="110"/>
      <c r="HD1052" s="110"/>
      <c r="HE1052" s="110"/>
      <c r="HF1052" s="110"/>
      <c r="HG1052" s="110"/>
      <c r="HH1052" s="110"/>
      <c r="HI1052" s="110"/>
      <c r="HJ1052" s="110"/>
      <c r="HK1052" s="110"/>
      <c r="HL1052" s="110"/>
      <c r="HM1052" s="110"/>
      <c r="HN1052" s="110"/>
      <c r="HO1052" s="110"/>
      <c r="HP1052" s="110"/>
      <c r="HQ1052" s="110"/>
      <c r="HR1052" s="110"/>
      <c r="HS1052" s="110"/>
      <c r="HT1052" s="110"/>
      <c r="HU1052" s="110"/>
      <c r="HV1052" s="110"/>
      <c r="HW1052" s="110"/>
      <c r="HX1052" s="110"/>
      <c r="HY1052" s="110"/>
      <c r="HZ1052" s="110"/>
      <c r="IA1052" s="110"/>
      <c r="IB1052" s="110"/>
      <c r="IC1052" s="110"/>
      <c r="ID1052" s="110"/>
      <c r="IE1052" s="110"/>
      <c r="IF1052" s="110"/>
      <c r="IG1052" s="110"/>
      <c r="IH1052" s="110"/>
      <c r="II1052" s="110"/>
      <c r="IJ1052" s="110"/>
      <c r="IK1052" s="110"/>
      <c r="IL1052" s="110"/>
      <c r="IM1052" s="110"/>
      <c r="IN1052" s="110"/>
      <c r="IO1052" s="110"/>
      <c r="IP1052" s="110"/>
    </row>
    <row r="1053" spans="18:250" ht="16.5" hidden="1" customHeight="1">
      <c r="R1053" s="95"/>
      <c r="S1053" s="95"/>
      <c r="T1053" s="95"/>
      <c r="U1053" s="70"/>
      <c r="V1053" s="214"/>
      <c r="W1053" s="70"/>
      <c r="X1053" s="70"/>
      <c r="Y1053" s="70"/>
      <c r="Z1053" s="70"/>
      <c r="AA1053" s="70"/>
      <c r="AB1053" s="70"/>
      <c r="AC1053" s="70"/>
      <c r="AD1053" s="70"/>
      <c r="AE1053" s="70"/>
      <c r="AF1053" s="70"/>
      <c r="AG1053" s="70"/>
      <c r="AH1053" s="70"/>
      <c r="AI1053" s="70"/>
      <c r="AJ1053" s="70"/>
      <c r="AK1053" s="70"/>
      <c r="AL1053" s="70"/>
      <c r="AM1053" s="70"/>
      <c r="AN1053" s="70"/>
      <c r="AO1053" s="70"/>
      <c r="AP1053" s="70"/>
      <c r="AQ1053" s="70"/>
      <c r="AR1053" s="70"/>
      <c r="AS1053" s="70"/>
      <c r="AT1053" s="70"/>
      <c r="AU1053" s="70"/>
      <c r="AV1053" s="70"/>
      <c r="AW1053" s="70"/>
      <c r="AX1053" s="70"/>
      <c r="AY1053" s="70"/>
      <c r="AZ1053" s="70"/>
      <c r="BA1053" s="70"/>
      <c r="BB1053" s="70"/>
      <c r="BC1053" s="70"/>
      <c r="BD1053" s="70"/>
      <c r="BE1053" s="70"/>
      <c r="BF1053" s="70"/>
      <c r="BG1053" s="70"/>
      <c r="BH1053" s="70"/>
      <c r="BI1053" s="70"/>
      <c r="BJ1053" s="70"/>
      <c r="BK1053" s="70"/>
      <c r="BL1053" s="70"/>
      <c r="BM1053" s="70"/>
      <c r="BN1053" s="70"/>
      <c r="BO1053" s="70"/>
      <c r="BP1053" s="70"/>
      <c r="BQ1053" s="70"/>
      <c r="BR1053" s="70"/>
      <c r="BS1053" s="70"/>
      <c r="BT1053" s="70"/>
      <c r="BU1053" s="70"/>
      <c r="BV1053" s="70"/>
      <c r="BW1053" s="70"/>
      <c r="BX1053" s="70"/>
      <c r="BY1053" s="70"/>
      <c r="BZ1053" s="70"/>
      <c r="CA1053" s="70"/>
      <c r="CB1053" s="70"/>
      <c r="CC1053" s="70"/>
      <c r="CD1053" s="70"/>
      <c r="CE1053" s="70"/>
      <c r="CF1053" s="70"/>
      <c r="CG1053" s="70"/>
      <c r="CH1053" s="70"/>
      <c r="CI1053" s="70"/>
      <c r="CJ1053" s="70"/>
      <c r="CK1053" s="70"/>
      <c r="CL1053" s="70"/>
      <c r="CM1053" s="70"/>
      <c r="CN1053" s="70"/>
      <c r="CO1053" s="70"/>
      <c r="CP1053" s="70"/>
      <c r="CQ1053" s="70"/>
      <c r="CR1053" s="70"/>
      <c r="CS1053" s="70"/>
      <c r="CT1053" s="70"/>
      <c r="CU1053" s="70"/>
      <c r="CV1053" s="70"/>
      <c r="CW1053" s="70"/>
      <c r="CX1053" s="70"/>
      <c r="CY1053" s="70"/>
      <c r="CZ1053" s="70"/>
      <c r="DA1053" s="70"/>
      <c r="DB1053" s="70"/>
      <c r="DC1053" s="70"/>
      <c r="DD1053" s="70"/>
      <c r="DE1053" s="70"/>
      <c r="DF1053" s="70"/>
      <c r="DG1053" s="70"/>
      <c r="DH1053" s="70"/>
      <c r="DI1053" s="70"/>
      <c r="DJ1053" s="70"/>
      <c r="DK1053" s="70"/>
      <c r="DL1053" s="70"/>
      <c r="DM1053" s="70"/>
      <c r="DN1053" s="70"/>
      <c r="DO1053" s="70"/>
      <c r="DP1053" s="70"/>
      <c r="DQ1053" s="70"/>
      <c r="DR1053" s="70"/>
      <c r="DS1053" s="70"/>
      <c r="DT1053" s="70"/>
      <c r="DU1053" s="70"/>
      <c r="DV1053" s="70"/>
      <c r="DW1053" s="70"/>
      <c r="DX1053" s="70"/>
      <c r="DY1053" s="70"/>
      <c r="DZ1053" s="70"/>
      <c r="EA1053" s="70"/>
      <c r="EB1053" s="70"/>
      <c r="EC1053" s="70"/>
      <c r="ED1053" s="70"/>
      <c r="EE1053" s="95" t="s">
        <v>450</v>
      </c>
      <c r="EF1053" s="110"/>
      <c r="EG1053" s="110"/>
      <c r="EH1053" s="110"/>
      <c r="EI1053" s="216"/>
      <c r="EJ1053" s="110"/>
      <c r="EK1053" s="110"/>
      <c r="EL1053" s="110"/>
      <c r="EM1053" s="110"/>
      <c r="EN1053" s="110"/>
      <c r="EO1053" s="110"/>
      <c r="EP1053" s="110"/>
      <c r="EQ1053" s="110"/>
      <c r="ER1053" s="110"/>
      <c r="ES1053" s="110"/>
      <c r="ET1053" s="110"/>
      <c r="EU1053" s="110"/>
      <c r="EV1053" s="110"/>
      <c r="EW1053" s="110"/>
      <c r="EX1053" s="110"/>
      <c r="EY1053" s="110"/>
      <c r="EZ1053" s="110"/>
      <c r="FA1053" s="110"/>
      <c r="FB1053" s="110"/>
      <c r="FC1053" s="110"/>
      <c r="FD1053" s="110"/>
      <c r="FE1053" s="110"/>
      <c r="FF1053" s="110"/>
      <c r="FG1053" s="110"/>
      <c r="FH1053" s="110"/>
      <c r="FI1053" s="110"/>
      <c r="FJ1053" s="110"/>
      <c r="FK1053" s="110"/>
      <c r="FL1053" s="110"/>
      <c r="FM1053" s="110"/>
      <c r="FN1053" s="110"/>
      <c r="FO1053" s="110"/>
      <c r="FP1053" s="110"/>
      <c r="FQ1053" s="110"/>
      <c r="FR1053" s="110"/>
      <c r="FS1053" s="110"/>
      <c r="FT1053" s="110"/>
      <c r="FU1053" s="110"/>
      <c r="FV1053" s="110"/>
      <c r="FW1053" s="110"/>
      <c r="FX1053" s="110"/>
      <c r="FY1053" s="110"/>
      <c r="FZ1053" s="110"/>
      <c r="GA1053" s="110"/>
      <c r="GB1053" s="110"/>
      <c r="GC1053" s="110"/>
      <c r="GD1053" s="110"/>
      <c r="GE1053" s="110"/>
      <c r="GF1053" s="110"/>
      <c r="GG1053" s="110"/>
      <c r="GH1053" s="110"/>
      <c r="GI1053" s="110"/>
      <c r="GJ1053" s="110"/>
      <c r="GK1053" s="110"/>
      <c r="GL1053" s="110"/>
      <c r="GM1053" s="110"/>
      <c r="GN1053" s="110"/>
      <c r="GO1053" s="110"/>
      <c r="GP1053" s="110"/>
      <c r="GQ1053" s="110"/>
      <c r="GR1053" s="110"/>
      <c r="GS1053" s="110"/>
      <c r="GT1053" s="110"/>
      <c r="GU1053" s="110"/>
      <c r="GV1053" s="110"/>
      <c r="GW1053" s="110"/>
      <c r="GX1053" s="110"/>
      <c r="GY1053" s="110"/>
      <c r="GZ1053" s="110"/>
      <c r="HA1053" s="110"/>
      <c r="HB1053" s="110"/>
      <c r="HC1053" s="110"/>
      <c r="HD1053" s="110"/>
      <c r="HE1053" s="110"/>
      <c r="HF1053" s="110"/>
      <c r="HG1053" s="110"/>
      <c r="HH1053" s="110"/>
      <c r="HI1053" s="110"/>
      <c r="HJ1053" s="110"/>
      <c r="HK1053" s="110"/>
      <c r="HL1053" s="110"/>
      <c r="HM1053" s="110"/>
      <c r="HN1053" s="110"/>
      <c r="HO1053" s="110"/>
      <c r="HP1053" s="110"/>
      <c r="HQ1053" s="110"/>
      <c r="HR1053" s="110"/>
      <c r="HS1053" s="110"/>
      <c r="HT1053" s="110"/>
      <c r="HU1053" s="110"/>
      <c r="HV1053" s="110"/>
      <c r="HW1053" s="110"/>
      <c r="HX1053" s="110"/>
      <c r="HY1053" s="110"/>
      <c r="HZ1053" s="110"/>
      <c r="IA1053" s="110"/>
      <c r="IB1053" s="110"/>
      <c r="IC1053" s="110"/>
      <c r="ID1053" s="110"/>
      <c r="IE1053" s="110"/>
      <c r="IF1053" s="110"/>
      <c r="IG1053" s="110"/>
      <c r="IH1053" s="110"/>
      <c r="II1053" s="110"/>
      <c r="IJ1053" s="110"/>
      <c r="IK1053" s="110"/>
      <c r="IL1053" s="110"/>
      <c r="IM1053" s="110"/>
      <c r="IN1053" s="110"/>
      <c r="IO1053" s="110"/>
      <c r="IP1053" s="110"/>
    </row>
    <row r="1054" spans="18:250" ht="16.5" hidden="1" customHeight="1">
      <c r="R1054" s="95"/>
      <c r="S1054" s="95"/>
      <c r="T1054" s="95"/>
      <c r="U1054" s="70"/>
      <c r="V1054" s="214"/>
      <c r="W1054" s="70"/>
      <c r="X1054" s="70"/>
      <c r="Y1054" s="70"/>
      <c r="Z1054" s="70"/>
      <c r="AA1054" s="70"/>
      <c r="AB1054" s="70"/>
      <c r="AC1054" s="70"/>
      <c r="AD1054" s="70"/>
      <c r="AE1054" s="70"/>
      <c r="AF1054" s="70"/>
      <c r="AG1054" s="70"/>
      <c r="AH1054" s="70"/>
      <c r="AI1054" s="70"/>
      <c r="AJ1054" s="70"/>
      <c r="AK1054" s="70"/>
      <c r="AL1054" s="70"/>
      <c r="AM1054" s="70"/>
      <c r="AN1054" s="70"/>
      <c r="AO1054" s="70"/>
      <c r="AP1054" s="70"/>
      <c r="AQ1054" s="70"/>
      <c r="AR1054" s="70"/>
      <c r="AS1054" s="70"/>
      <c r="AT1054" s="70"/>
      <c r="AU1054" s="70"/>
      <c r="AV1054" s="70"/>
      <c r="AW1054" s="70"/>
      <c r="AX1054" s="70"/>
      <c r="AY1054" s="70"/>
      <c r="AZ1054" s="70"/>
      <c r="BA1054" s="70"/>
      <c r="BB1054" s="70"/>
      <c r="BC1054" s="70"/>
      <c r="BD1054" s="70"/>
      <c r="BE1054" s="70"/>
      <c r="BF1054" s="70"/>
      <c r="BG1054" s="70"/>
      <c r="BH1054" s="70"/>
      <c r="BI1054" s="70"/>
      <c r="BJ1054" s="70"/>
      <c r="BK1054" s="70"/>
      <c r="BL1054" s="70"/>
      <c r="BM1054" s="70"/>
      <c r="BN1054" s="70"/>
      <c r="BO1054" s="70"/>
      <c r="BP1054" s="70"/>
      <c r="BQ1054" s="70"/>
      <c r="BR1054" s="70"/>
      <c r="BS1054" s="70"/>
      <c r="BT1054" s="70"/>
      <c r="BU1054" s="70"/>
      <c r="BV1054" s="70"/>
      <c r="BW1054" s="70"/>
      <c r="BX1054" s="70"/>
      <c r="BY1054" s="70"/>
      <c r="BZ1054" s="70"/>
      <c r="CA1054" s="70"/>
      <c r="CB1054" s="70"/>
      <c r="CC1054" s="70"/>
      <c r="CD1054" s="70"/>
      <c r="CE1054" s="70"/>
      <c r="CF1054" s="70"/>
      <c r="CG1054" s="70"/>
      <c r="CH1054" s="70"/>
      <c r="CI1054" s="70"/>
      <c r="CJ1054" s="70"/>
      <c r="CK1054" s="70"/>
      <c r="CL1054" s="70"/>
      <c r="CM1054" s="70"/>
      <c r="CN1054" s="70"/>
      <c r="CO1054" s="70"/>
      <c r="CP1054" s="70"/>
      <c r="CQ1054" s="70"/>
      <c r="CR1054" s="70"/>
      <c r="CS1054" s="70"/>
      <c r="CT1054" s="70"/>
      <c r="CU1054" s="70"/>
      <c r="CV1054" s="70"/>
      <c r="CW1054" s="70"/>
      <c r="CX1054" s="70"/>
      <c r="CY1054" s="70"/>
      <c r="CZ1054" s="70"/>
      <c r="DA1054" s="70"/>
      <c r="DB1054" s="70"/>
      <c r="DC1054" s="70"/>
      <c r="DD1054" s="70"/>
      <c r="DE1054" s="70"/>
      <c r="DF1054" s="70"/>
      <c r="DG1054" s="70"/>
      <c r="DH1054" s="70"/>
      <c r="DI1054" s="70"/>
      <c r="DJ1054" s="70"/>
      <c r="DK1054" s="70"/>
      <c r="DL1054" s="70"/>
      <c r="DM1054" s="70"/>
      <c r="DN1054" s="70"/>
      <c r="DO1054" s="70"/>
      <c r="DP1054" s="70"/>
      <c r="DQ1054" s="70"/>
      <c r="DR1054" s="70"/>
      <c r="DS1054" s="70"/>
      <c r="DT1054" s="70"/>
      <c r="DU1054" s="70"/>
      <c r="DV1054" s="70"/>
      <c r="DW1054" s="70"/>
      <c r="DX1054" s="70"/>
      <c r="DY1054" s="70"/>
      <c r="DZ1054" s="70"/>
      <c r="EA1054" s="70"/>
      <c r="EB1054" s="70"/>
      <c r="EC1054" s="70"/>
      <c r="ED1054" s="70"/>
      <c r="EE1054" s="95" t="s">
        <v>450</v>
      </c>
      <c r="EF1054" s="110"/>
      <c r="EG1054" s="110"/>
      <c r="EH1054" s="110"/>
      <c r="EI1054" s="216"/>
      <c r="EJ1054" s="110"/>
      <c r="EK1054" s="110"/>
      <c r="EL1054" s="110"/>
      <c r="EM1054" s="110"/>
      <c r="EN1054" s="110"/>
      <c r="EO1054" s="110"/>
      <c r="EP1054" s="110"/>
      <c r="EQ1054" s="110"/>
      <c r="ER1054" s="110"/>
      <c r="ES1054" s="110"/>
      <c r="ET1054" s="110"/>
      <c r="EU1054" s="110"/>
      <c r="EV1054" s="110"/>
      <c r="EW1054" s="110"/>
      <c r="EX1054" s="110"/>
      <c r="EY1054" s="110"/>
      <c r="EZ1054" s="110"/>
      <c r="FA1054" s="110"/>
      <c r="FB1054" s="110"/>
      <c r="FC1054" s="110"/>
      <c r="FD1054" s="110"/>
      <c r="FE1054" s="110"/>
      <c r="FF1054" s="110"/>
      <c r="FG1054" s="110"/>
      <c r="FH1054" s="110"/>
      <c r="FI1054" s="110"/>
      <c r="FJ1054" s="110"/>
      <c r="FK1054" s="110"/>
      <c r="FL1054" s="110"/>
      <c r="FM1054" s="110"/>
      <c r="FN1054" s="110"/>
      <c r="FO1054" s="110"/>
      <c r="FP1054" s="110"/>
      <c r="FQ1054" s="110"/>
      <c r="FR1054" s="110"/>
      <c r="FS1054" s="110"/>
      <c r="FT1054" s="110"/>
      <c r="FU1054" s="110"/>
      <c r="FV1054" s="110"/>
      <c r="FW1054" s="110"/>
      <c r="FX1054" s="110"/>
      <c r="FY1054" s="110"/>
      <c r="FZ1054" s="110"/>
      <c r="GA1054" s="110"/>
      <c r="GB1054" s="110"/>
      <c r="GC1054" s="110"/>
      <c r="GD1054" s="110"/>
      <c r="GE1054" s="110"/>
      <c r="GF1054" s="110"/>
      <c r="GG1054" s="110"/>
      <c r="GH1054" s="110"/>
      <c r="GI1054" s="110"/>
      <c r="GJ1054" s="110"/>
      <c r="GK1054" s="110"/>
      <c r="GL1054" s="110"/>
      <c r="GM1054" s="110"/>
      <c r="GN1054" s="110"/>
      <c r="GO1054" s="110"/>
      <c r="GP1054" s="110"/>
      <c r="GQ1054" s="110"/>
      <c r="GR1054" s="110"/>
      <c r="GS1054" s="110"/>
      <c r="GT1054" s="110"/>
      <c r="GU1054" s="110"/>
      <c r="GV1054" s="110"/>
      <c r="GW1054" s="110"/>
      <c r="GX1054" s="110"/>
      <c r="GY1054" s="110"/>
      <c r="GZ1054" s="110"/>
      <c r="HA1054" s="110"/>
      <c r="HB1054" s="110"/>
      <c r="HC1054" s="110"/>
      <c r="HD1054" s="110"/>
      <c r="HE1054" s="110"/>
      <c r="HF1054" s="110"/>
      <c r="HG1054" s="110"/>
      <c r="HH1054" s="110"/>
      <c r="HI1054" s="110"/>
      <c r="HJ1054" s="110"/>
      <c r="HK1054" s="110"/>
      <c r="HL1054" s="110"/>
      <c r="HM1054" s="110"/>
      <c r="HN1054" s="110"/>
      <c r="HO1054" s="110"/>
      <c r="HP1054" s="110"/>
      <c r="HQ1054" s="110"/>
      <c r="HR1054" s="110"/>
      <c r="HS1054" s="110"/>
      <c r="HT1054" s="110"/>
      <c r="HU1054" s="110"/>
      <c r="HV1054" s="110"/>
      <c r="HW1054" s="110"/>
      <c r="HX1054" s="110"/>
      <c r="HY1054" s="110"/>
      <c r="HZ1054" s="110"/>
      <c r="IA1054" s="110"/>
      <c r="IB1054" s="110"/>
      <c r="IC1054" s="110"/>
      <c r="ID1054" s="110"/>
      <c r="IE1054" s="110"/>
      <c r="IF1054" s="110"/>
      <c r="IG1054" s="110"/>
      <c r="IH1054" s="110"/>
      <c r="II1054" s="110"/>
      <c r="IJ1054" s="110"/>
      <c r="IK1054" s="110"/>
      <c r="IL1054" s="110"/>
      <c r="IM1054" s="110"/>
      <c r="IN1054" s="110"/>
      <c r="IO1054" s="110"/>
      <c r="IP1054" s="110"/>
    </row>
    <row r="1055" spans="18:250" ht="16.5" hidden="1" customHeight="1">
      <c r="R1055" s="95"/>
      <c r="S1055" s="95"/>
      <c r="T1055" s="95"/>
      <c r="U1055" s="70"/>
      <c r="V1055" s="214"/>
      <c r="W1055" s="70"/>
      <c r="X1055" s="70"/>
      <c r="Y1055" s="70"/>
      <c r="Z1055" s="70"/>
      <c r="AA1055" s="70"/>
      <c r="AB1055" s="70"/>
      <c r="AC1055" s="70"/>
      <c r="AD1055" s="70"/>
      <c r="AE1055" s="70"/>
      <c r="AF1055" s="70"/>
      <c r="AG1055" s="70"/>
      <c r="AH1055" s="70"/>
      <c r="AI1055" s="70"/>
      <c r="AJ1055" s="70"/>
      <c r="AK1055" s="70"/>
      <c r="AL1055" s="70"/>
      <c r="AM1055" s="70"/>
      <c r="AN1055" s="70"/>
      <c r="AO1055" s="70"/>
      <c r="AP1055" s="70"/>
      <c r="AQ1055" s="70"/>
      <c r="AR1055" s="70"/>
      <c r="AS1055" s="70"/>
      <c r="AT1055" s="70"/>
      <c r="AU1055" s="70"/>
      <c r="AV1055" s="70"/>
      <c r="AW1055" s="70"/>
      <c r="AX1055" s="70"/>
      <c r="AY1055" s="70"/>
      <c r="AZ1055" s="70"/>
      <c r="BA1055" s="70"/>
      <c r="BB1055" s="70"/>
      <c r="BC1055" s="70"/>
      <c r="BD1055" s="70"/>
      <c r="BE1055" s="70"/>
      <c r="BF1055" s="70"/>
      <c r="BG1055" s="70"/>
      <c r="BH1055" s="70"/>
      <c r="BI1055" s="70"/>
      <c r="BJ1055" s="70"/>
      <c r="BK1055" s="70"/>
      <c r="BL1055" s="70"/>
      <c r="BM1055" s="70"/>
      <c r="BN1055" s="70"/>
      <c r="BO1055" s="70"/>
      <c r="BP1055" s="70"/>
      <c r="BQ1055" s="70"/>
      <c r="BR1055" s="70"/>
      <c r="BS1055" s="70"/>
      <c r="BT1055" s="70"/>
      <c r="BU1055" s="70"/>
      <c r="BV1055" s="70"/>
      <c r="BW1055" s="70"/>
      <c r="BX1055" s="70"/>
      <c r="BY1055" s="70"/>
      <c r="BZ1055" s="70"/>
      <c r="CA1055" s="70"/>
      <c r="CB1055" s="70"/>
      <c r="CC1055" s="70"/>
      <c r="CD1055" s="70"/>
      <c r="CE1055" s="70"/>
      <c r="CF1055" s="70"/>
      <c r="CG1055" s="70"/>
      <c r="CH1055" s="70"/>
      <c r="CI1055" s="70"/>
      <c r="CJ1055" s="70"/>
      <c r="CK1055" s="70"/>
      <c r="CL1055" s="70"/>
      <c r="CM1055" s="70"/>
      <c r="CN1055" s="70"/>
      <c r="CO1055" s="70"/>
      <c r="CP1055" s="70"/>
      <c r="CQ1055" s="70"/>
      <c r="CR1055" s="70"/>
      <c r="CS1055" s="70"/>
      <c r="CT1055" s="70"/>
      <c r="CU1055" s="70"/>
      <c r="CV1055" s="70"/>
      <c r="CW1055" s="70"/>
      <c r="CX1055" s="70"/>
      <c r="CY1055" s="70"/>
      <c r="CZ1055" s="70"/>
      <c r="DA1055" s="70"/>
      <c r="DB1055" s="70"/>
      <c r="DC1055" s="70"/>
      <c r="DD1055" s="70"/>
      <c r="DE1055" s="70"/>
      <c r="DF1055" s="70"/>
      <c r="DG1055" s="70"/>
      <c r="DH1055" s="70"/>
      <c r="DI1055" s="70"/>
      <c r="DJ1055" s="70"/>
      <c r="DK1055" s="70"/>
      <c r="DL1055" s="70"/>
      <c r="DM1055" s="70"/>
      <c r="DN1055" s="70"/>
      <c r="DO1055" s="70"/>
      <c r="DP1055" s="70"/>
      <c r="DQ1055" s="70"/>
      <c r="DR1055" s="70"/>
      <c r="DS1055" s="70"/>
      <c r="DT1055" s="70"/>
      <c r="DU1055" s="70"/>
      <c r="DV1055" s="70"/>
      <c r="DW1055" s="70"/>
      <c r="DX1055" s="70"/>
      <c r="DY1055" s="70"/>
      <c r="DZ1055" s="70"/>
      <c r="EA1055" s="70"/>
      <c r="EB1055" s="70"/>
      <c r="EC1055" s="70"/>
      <c r="ED1055" s="70"/>
      <c r="EE1055" s="95" t="s">
        <v>450</v>
      </c>
      <c r="EF1055" s="110"/>
      <c r="EG1055" s="110"/>
      <c r="EH1055" s="110"/>
      <c r="EI1055" s="216"/>
      <c r="EJ1055" s="110"/>
      <c r="EK1055" s="110"/>
      <c r="EL1055" s="110"/>
      <c r="EM1055" s="110"/>
      <c r="EN1055" s="110"/>
      <c r="EO1055" s="110"/>
      <c r="EP1055" s="110"/>
      <c r="EQ1055" s="110"/>
      <c r="ER1055" s="110"/>
      <c r="ES1055" s="110"/>
      <c r="ET1055" s="110"/>
      <c r="EU1055" s="110"/>
      <c r="EV1055" s="110"/>
      <c r="EW1055" s="110"/>
      <c r="EX1055" s="110"/>
      <c r="EY1055" s="110"/>
      <c r="EZ1055" s="110"/>
      <c r="FA1055" s="110"/>
      <c r="FB1055" s="110"/>
      <c r="FC1055" s="110"/>
      <c r="FD1055" s="110"/>
      <c r="FE1055" s="110"/>
      <c r="FF1055" s="110"/>
      <c r="FG1055" s="110"/>
      <c r="FH1055" s="110"/>
      <c r="FI1055" s="110"/>
      <c r="FJ1055" s="110"/>
      <c r="FK1055" s="110"/>
      <c r="FL1055" s="110"/>
      <c r="FM1055" s="110"/>
      <c r="FN1055" s="110"/>
      <c r="FO1055" s="110"/>
      <c r="FP1055" s="110"/>
      <c r="FQ1055" s="110"/>
      <c r="FR1055" s="110"/>
      <c r="FS1055" s="110"/>
      <c r="FT1055" s="110"/>
      <c r="FU1055" s="110"/>
      <c r="FV1055" s="110"/>
      <c r="FW1055" s="110"/>
      <c r="FX1055" s="110"/>
      <c r="FY1055" s="110"/>
      <c r="FZ1055" s="110"/>
      <c r="GA1055" s="110"/>
      <c r="GB1055" s="110"/>
      <c r="GC1055" s="110"/>
      <c r="GD1055" s="110"/>
      <c r="GE1055" s="110"/>
      <c r="GF1055" s="110"/>
      <c r="GG1055" s="110"/>
      <c r="GH1055" s="110"/>
      <c r="GI1055" s="110"/>
      <c r="GJ1055" s="110"/>
      <c r="GK1055" s="110"/>
      <c r="GL1055" s="110"/>
      <c r="GM1055" s="110"/>
      <c r="GN1055" s="110"/>
      <c r="GO1055" s="110"/>
      <c r="GP1055" s="110"/>
      <c r="GQ1055" s="110"/>
      <c r="GR1055" s="110"/>
      <c r="GS1055" s="110"/>
      <c r="GT1055" s="110"/>
      <c r="GU1055" s="110"/>
      <c r="GV1055" s="110"/>
      <c r="GW1055" s="110"/>
      <c r="GX1055" s="110"/>
      <c r="GY1055" s="110"/>
      <c r="GZ1055" s="110"/>
      <c r="HA1055" s="110"/>
      <c r="HB1055" s="110"/>
      <c r="HC1055" s="110"/>
      <c r="HD1055" s="110"/>
      <c r="HE1055" s="110"/>
      <c r="HF1055" s="110"/>
      <c r="HG1055" s="110"/>
      <c r="HH1055" s="110"/>
      <c r="HI1055" s="110"/>
      <c r="HJ1055" s="110"/>
      <c r="HK1055" s="110"/>
      <c r="HL1055" s="110"/>
      <c r="HM1055" s="110"/>
      <c r="HN1055" s="110"/>
      <c r="HO1055" s="110"/>
      <c r="HP1055" s="110"/>
      <c r="HQ1055" s="110"/>
      <c r="HR1055" s="110"/>
      <c r="HS1055" s="110"/>
      <c r="HT1055" s="110"/>
      <c r="HU1055" s="110"/>
      <c r="HV1055" s="110"/>
      <c r="HW1055" s="110"/>
      <c r="HX1055" s="110"/>
      <c r="HY1055" s="110"/>
      <c r="HZ1055" s="110"/>
      <c r="IA1055" s="110"/>
      <c r="IB1055" s="110"/>
      <c r="IC1055" s="110"/>
      <c r="ID1055" s="110"/>
      <c r="IE1055" s="110"/>
      <c r="IF1055" s="110"/>
      <c r="IG1055" s="110"/>
      <c r="IH1055" s="110"/>
      <c r="II1055" s="110"/>
      <c r="IJ1055" s="110"/>
      <c r="IK1055" s="110"/>
      <c r="IL1055" s="110"/>
      <c r="IM1055" s="110"/>
      <c r="IN1055" s="110"/>
      <c r="IO1055" s="110"/>
      <c r="IP1055" s="110"/>
    </row>
    <row r="1056" spans="18:250" ht="16.5" hidden="1" customHeight="1">
      <c r="R1056" s="95"/>
      <c r="S1056" s="95"/>
      <c r="T1056" s="95"/>
      <c r="U1056" s="70"/>
      <c r="V1056" s="214"/>
      <c r="W1056" s="70"/>
      <c r="X1056" s="70"/>
      <c r="Y1056" s="70"/>
      <c r="Z1056" s="70"/>
      <c r="AA1056" s="70"/>
      <c r="AB1056" s="70"/>
      <c r="AC1056" s="70"/>
      <c r="AD1056" s="70"/>
      <c r="AE1056" s="70"/>
      <c r="AF1056" s="70"/>
      <c r="AG1056" s="70"/>
      <c r="AH1056" s="70"/>
      <c r="AI1056" s="70"/>
      <c r="AJ1056" s="70"/>
      <c r="AK1056" s="70"/>
      <c r="AL1056" s="70"/>
      <c r="AM1056" s="70"/>
      <c r="AN1056" s="70"/>
      <c r="AO1056" s="70"/>
      <c r="AP1056" s="70"/>
      <c r="AQ1056" s="70"/>
      <c r="AR1056" s="70"/>
      <c r="AS1056" s="70"/>
      <c r="AT1056" s="70"/>
      <c r="AU1056" s="70"/>
      <c r="AV1056" s="70"/>
      <c r="AW1056" s="70"/>
      <c r="AX1056" s="70"/>
      <c r="AY1056" s="70"/>
      <c r="AZ1056" s="70"/>
      <c r="BA1056" s="70"/>
      <c r="BB1056" s="70"/>
      <c r="BC1056" s="70"/>
      <c r="BD1056" s="70"/>
      <c r="BE1056" s="70"/>
      <c r="BF1056" s="70"/>
      <c r="BG1056" s="70"/>
      <c r="BH1056" s="70"/>
      <c r="BI1056" s="70"/>
      <c r="BJ1056" s="70"/>
      <c r="BK1056" s="70"/>
      <c r="BL1056" s="70"/>
      <c r="BM1056" s="70"/>
      <c r="BN1056" s="70"/>
      <c r="BO1056" s="70"/>
      <c r="BP1056" s="70"/>
      <c r="BQ1056" s="70"/>
      <c r="BR1056" s="70"/>
      <c r="BS1056" s="70"/>
      <c r="BT1056" s="70"/>
      <c r="BU1056" s="70"/>
      <c r="BV1056" s="70"/>
      <c r="BW1056" s="70"/>
      <c r="BX1056" s="70"/>
      <c r="BY1056" s="70"/>
      <c r="BZ1056" s="70"/>
      <c r="CA1056" s="70"/>
      <c r="CB1056" s="70"/>
      <c r="CC1056" s="70"/>
      <c r="CD1056" s="70"/>
      <c r="CE1056" s="70"/>
      <c r="CF1056" s="70"/>
      <c r="CG1056" s="70"/>
      <c r="CH1056" s="70"/>
      <c r="CI1056" s="70"/>
      <c r="CJ1056" s="70"/>
      <c r="CK1056" s="70"/>
      <c r="CL1056" s="70"/>
      <c r="CM1056" s="70"/>
      <c r="CN1056" s="70"/>
      <c r="CO1056" s="70"/>
      <c r="CP1056" s="70"/>
      <c r="CQ1056" s="70"/>
      <c r="CR1056" s="70"/>
      <c r="CS1056" s="70"/>
      <c r="CT1056" s="70"/>
      <c r="CU1056" s="70"/>
      <c r="CV1056" s="70"/>
      <c r="CW1056" s="70"/>
      <c r="CX1056" s="70"/>
      <c r="CY1056" s="70"/>
      <c r="CZ1056" s="70"/>
      <c r="DA1056" s="70"/>
      <c r="DB1056" s="70"/>
      <c r="DC1056" s="70"/>
      <c r="DD1056" s="70"/>
      <c r="DE1056" s="70"/>
      <c r="DF1056" s="70"/>
      <c r="DG1056" s="70"/>
      <c r="DH1056" s="70"/>
      <c r="DI1056" s="70"/>
      <c r="DJ1056" s="70"/>
      <c r="DK1056" s="70"/>
      <c r="DL1056" s="70"/>
      <c r="DM1056" s="70"/>
      <c r="DN1056" s="70"/>
      <c r="DO1056" s="70"/>
      <c r="DP1056" s="70"/>
      <c r="DQ1056" s="70"/>
      <c r="DR1056" s="70"/>
      <c r="DS1056" s="70"/>
      <c r="DT1056" s="70"/>
      <c r="DU1056" s="70"/>
      <c r="DV1056" s="70"/>
      <c r="DW1056" s="70"/>
      <c r="DX1056" s="70"/>
      <c r="DY1056" s="70"/>
      <c r="DZ1056" s="70"/>
      <c r="EA1056" s="70"/>
      <c r="EB1056" s="70"/>
      <c r="EC1056" s="70"/>
      <c r="ED1056" s="70"/>
      <c r="EE1056" s="95" t="s">
        <v>450</v>
      </c>
      <c r="EF1056" s="110"/>
      <c r="EG1056" s="110"/>
      <c r="EH1056" s="110"/>
      <c r="EI1056" s="216"/>
      <c r="EJ1056" s="110"/>
      <c r="EK1056" s="110"/>
      <c r="EL1056" s="110"/>
      <c r="EM1056" s="110"/>
      <c r="EN1056" s="110"/>
      <c r="EO1056" s="110"/>
      <c r="EP1056" s="110"/>
      <c r="EQ1056" s="110"/>
      <c r="ER1056" s="110"/>
      <c r="ES1056" s="110"/>
      <c r="ET1056" s="110"/>
      <c r="EU1056" s="110"/>
      <c r="EV1056" s="110"/>
      <c r="EW1056" s="110"/>
      <c r="EX1056" s="110"/>
      <c r="EY1056" s="110"/>
      <c r="EZ1056" s="110"/>
      <c r="FA1056" s="110"/>
      <c r="FB1056" s="110"/>
      <c r="FC1056" s="110"/>
      <c r="FD1056" s="110"/>
      <c r="FE1056" s="110"/>
      <c r="FF1056" s="110"/>
      <c r="FG1056" s="110"/>
      <c r="FH1056" s="110"/>
      <c r="FI1056" s="110"/>
      <c r="FJ1056" s="110"/>
      <c r="FK1056" s="110"/>
      <c r="FL1056" s="110"/>
      <c r="FM1056" s="110"/>
      <c r="FN1056" s="110"/>
      <c r="FO1056" s="110"/>
      <c r="FP1056" s="110"/>
      <c r="FQ1056" s="110"/>
      <c r="FR1056" s="110"/>
      <c r="FS1056" s="110"/>
      <c r="FT1056" s="110"/>
      <c r="FU1056" s="110"/>
      <c r="FV1056" s="110"/>
      <c r="FW1056" s="110"/>
      <c r="FX1056" s="110"/>
      <c r="FY1056" s="110"/>
      <c r="FZ1056" s="110"/>
      <c r="GA1056" s="110"/>
      <c r="GB1056" s="110"/>
      <c r="GC1056" s="110"/>
      <c r="GD1056" s="110"/>
      <c r="GE1056" s="110"/>
      <c r="GF1056" s="110"/>
      <c r="GG1056" s="110"/>
      <c r="GH1056" s="110"/>
      <c r="GI1056" s="110"/>
      <c r="GJ1056" s="110"/>
      <c r="GK1056" s="110"/>
      <c r="GL1056" s="110"/>
      <c r="GM1056" s="110"/>
      <c r="GN1056" s="110"/>
      <c r="GO1056" s="110"/>
      <c r="GP1056" s="110"/>
      <c r="GQ1056" s="110"/>
      <c r="GR1056" s="110"/>
      <c r="GS1056" s="110"/>
      <c r="GT1056" s="110"/>
      <c r="GU1056" s="110"/>
      <c r="GV1056" s="110"/>
      <c r="GW1056" s="110"/>
      <c r="GX1056" s="110"/>
      <c r="GY1056" s="110"/>
      <c r="GZ1056" s="110"/>
      <c r="HA1056" s="110"/>
      <c r="HB1056" s="110"/>
      <c r="HC1056" s="110"/>
      <c r="HD1056" s="110"/>
      <c r="HE1056" s="110"/>
      <c r="HF1056" s="110"/>
      <c r="HG1056" s="110"/>
      <c r="HH1056" s="110"/>
      <c r="HI1056" s="110"/>
      <c r="HJ1056" s="110"/>
      <c r="HK1056" s="110"/>
      <c r="HL1056" s="110"/>
      <c r="HM1056" s="110"/>
      <c r="HN1056" s="110"/>
      <c r="HO1056" s="110"/>
      <c r="HP1056" s="110"/>
      <c r="HQ1056" s="110"/>
      <c r="HR1056" s="110"/>
      <c r="HS1056" s="110"/>
      <c r="HT1056" s="110"/>
      <c r="HU1056" s="110"/>
      <c r="HV1056" s="110"/>
      <c r="HW1056" s="110"/>
      <c r="HX1056" s="110"/>
      <c r="HY1056" s="110"/>
      <c r="HZ1056" s="110"/>
      <c r="IA1056" s="110"/>
      <c r="IB1056" s="110"/>
      <c r="IC1056" s="110"/>
      <c r="ID1056" s="110"/>
      <c r="IE1056" s="110"/>
      <c r="IF1056" s="110"/>
      <c r="IG1056" s="110"/>
      <c r="IH1056" s="110"/>
      <c r="II1056" s="110"/>
      <c r="IJ1056" s="110"/>
      <c r="IK1056" s="110"/>
      <c r="IL1056" s="110"/>
      <c r="IM1056" s="110"/>
      <c r="IN1056" s="110"/>
      <c r="IO1056" s="110"/>
      <c r="IP1056" s="110"/>
    </row>
    <row r="1057" spans="18:250" ht="16.5" hidden="1" customHeight="1">
      <c r="R1057" s="95"/>
      <c r="S1057" s="95"/>
      <c r="T1057" s="95"/>
      <c r="U1057" s="70"/>
      <c r="V1057" s="214"/>
      <c r="W1057" s="70"/>
      <c r="X1057" s="70"/>
      <c r="Y1057" s="70"/>
      <c r="Z1057" s="70"/>
      <c r="AA1057" s="70"/>
      <c r="AB1057" s="70"/>
      <c r="AC1057" s="70"/>
      <c r="AD1057" s="70"/>
      <c r="AE1057" s="70"/>
      <c r="AF1057" s="70"/>
      <c r="AG1057" s="70"/>
      <c r="AH1057" s="70"/>
      <c r="AI1057" s="70"/>
      <c r="AJ1057" s="70"/>
      <c r="AK1057" s="70"/>
      <c r="AL1057" s="70"/>
      <c r="AM1057" s="70"/>
      <c r="AN1057" s="70"/>
      <c r="AO1057" s="70"/>
      <c r="AP1057" s="70"/>
      <c r="AQ1057" s="70"/>
      <c r="AR1057" s="70"/>
      <c r="AS1057" s="70"/>
      <c r="AT1057" s="70"/>
      <c r="AU1057" s="70"/>
      <c r="AV1057" s="70"/>
      <c r="AW1057" s="70"/>
      <c r="AX1057" s="70"/>
      <c r="AY1057" s="70"/>
      <c r="AZ1057" s="70"/>
      <c r="BA1057" s="70"/>
      <c r="BB1057" s="70"/>
      <c r="BC1057" s="70"/>
      <c r="BD1057" s="70"/>
      <c r="BE1057" s="70"/>
      <c r="BF1057" s="70"/>
      <c r="BG1057" s="70"/>
      <c r="BH1057" s="70"/>
      <c r="BI1057" s="70"/>
      <c r="BJ1057" s="70"/>
      <c r="BK1057" s="70"/>
      <c r="BL1057" s="70"/>
      <c r="BM1057" s="70"/>
      <c r="BN1057" s="70"/>
      <c r="BO1057" s="70"/>
      <c r="BP1057" s="70"/>
      <c r="BQ1057" s="70"/>
      <c r="BR1057" s="70"/>
      <c r="BS1057" s="70"/>
      <c r="BT1057" s="70"/>
      <c r="BU1057" s="70"/>
      <c r="BV1057" s="70"/>
      <c r="BW1057" s="70"/>
      <c r="BX1057" s="70"/>
      <c r="BY1057" s="70"/>
      <c r="BZ1057" s="70"/>
      <c r="CA1057" s="70"/>
      <c r="CB1057" s="70"/>
      <c r="CC1057" s="70"/>
      <c r="CD1057" s="70"/>
      <c r="CE1057" s="70"/>
      <c r="CF1057" s="70"/>
      <c r="CG1057" s="70"/>
      <c r="CH1057" s="70"/>
      <c r="CI1057" s="70"/>
      <c r="CJ1057" s="70"/>
      <c r="CK1057" s="70"/>
      <c r="CL1057" s="70"/>
      <c r="CM1057" s="70"/>
      <c r="CN1057" s="70"/>
      <c r="CO1057" s="70"/>
      <c r="CP1057" s="70"/>
      <c r="CQ1057" s="70"/>
      <c r="CR1057" s="70"/>
      <c r="CS1057" s="70"/>
      <c r="CT1057" s="70"/>
      <c r="CU1057" s="70"/>
      <c r="CV1057" s="70"/>
      <c r="CW1057" s="70"/>
      <c r="CX1057" s="70"/>
      <c r="CY1057" s="70"/>
      <c r="CZ1057" s="70"/>
      <c r="DA1057" s="70"/>
      <c r="DB1057" s="70"/>
      <c r="DC1057" s="70"/>
      <c r="DD1057" s="70"/>
      <c r="DE1057" s="70"/>
      <c r="DF1057" s="70"/>
      <c r="DG1057" s="70"/>
      <c r="DH1057" s="70"/>
      <c r="DI1057" s="70"/>
      <c r="DJ1057" s="70"/>
      <c r="DK1057" s="70"/>
      <c r="DL1057" s="70"/>
      <c r="DM1057" s="70"/>
      <c r="DN1057" s="70"/>
      <c r="DO1057" s="70"/>
      <c r="DP1057" s="70"/>
      <c r="DQ1057" s="70"/>
      <c r="DR1057" s="70"/>
      <c r="DS1057" s="70"/>
      <c r="DT1057" s="70"/>
      <c r="DU1057" s="70"/>
      <c r="DV1057" s="70"/>
      <c r="DW1057" s="70"/>
      <c r="DX1057" s="70"/>
      <c r="DY1057" s="70"/>
      <c r="DZ1057" s="70"/>
      <c r="EA1057" s="70"/>
      <c r="EB1057" s="70"/>
      <c r="EC1057" s="70"/>
      <c r="ED1057" s="70"/>
      <c r="EE1057" s="95" t="s">
        <v>450</v>
      </c>
      <c r="EF1057" s="110"/>
      <c r="EG1057" s="110"/>
      <c r="EH1057" s="110"/>
      <c r="EI1057" s="216"/>
      <c r="EJ1057" s="110"/>
      <c r="EK1057" s="110"/>
      <c r="EL1057" s="110"/>
      <c r="EM1057" s="110"/>
      <c r="EN1057" s="110"/>
      <c r="EO1057" s="110"/>
      <c r="EP1057" s="110"/>
      <c r="EQ1057" s="110"/>
      <c r="ER1057" s="110"/>
      <c r="ES1057" s="110"/>
      <c r="ET1057" s="110"/>
      <c r="EU1057" s="110"/>
      <c r="EV1057" s="110"/>
      <c r="EW1057" s="110"/>
      <c r="EX1057" s="110"/>
      <c r="EY1057" s="110"/>
      <c r="EZ1057" s="110"/>
      <c r="FA1057" s="110"/>
      <c r="FB1057" s="110"/>
      <c r="FC1057" s="110"/>
      <c r="FD1057" s="110"/>
      <c r="FE1057" s="110"/>
      <c r="FF1057" s="110"/>
      <c r="FG1057" s="110"/>
      <c r="FH1057" s="110"/>
      <c r="FI1057" s="110"/>
      <c r="FJ1057" s="110"/>
      <c r="FK1057" s="110"/>
      <c r="FL1057" s="110"/>
      <c r="FM1057" s="110"/>
      <c r="FN1057" s="110"/>
      <c r="FO1057" s="110"/>
      <c r="FP1057" s="110"/>
      <c r="FQ1057" s="110"/>
      <c r="FR1057" s="110"/>
      <c r="FS1057" s="110"/>
      <c r="FT1057" s="110"/>
      <c r="FU1057" s="110"/>
      <c r="FV1057" s="110"/>
      <c r="FW1057" s="110"/>
      <c r="FX1057" s="110"/>
      <c r="FY1057" s="110"/>
      <c r="FZ1057" s="110"/>
      <c r="GA1057" s="110"/>
      <c r="GB1057" s="110"/>
      <c r="GC1057" s="110"/>
      <c r="GD1057" s="110"/>
      <c r="GE1057" s="110"/>
      <c r="GF1057" s="110"/>
      <c r="GG1057" s="110"/>
      <c r="GH1057" s="110"/>
      <c r="GI1057" s="110"/>
      <c r="GJ1057" s="110"/>
      <c r="GK1057" s="110"/>
      <c r="GL1057" s="110"/>
      <c r="GM1057" s="110"/>
      <c r="GN1057" s="110"/>
      <c r="GO1057" s="110"/>
      <c r="GP1057" s="110"/>
      <c r="GQ1057" s="110"/>
      <c r="GR1057" s="110"/>
      <c r="GS1057" s="110"/>
      <c r="GT1057" s="110"/>
      <c r="GU1057" s="110"/>
      <c r="GV1057" s="110"/>
      <c r="GW1057" s="110"/>
      <c r="GX1057" s="110"/>
      <c r="GY1057" s="110"/>
      <c r="GZ1057" s="110"/>
      <c r="HA1057" s="110"/>
      <c r="HB1057" s="110"/>
      <c r="HC1057" s="110"/>
      <c r="HD1057" s="110"/>
      <c r="HE1057" s="110"/>
      <c r="HF1057" s="110"/>
      <c r="HG1057" s="110"/>
      <c r="HH1057" s="110"/>
      <c r="HI1057" s="110"/>
      <c r="HJ1057" s="110"/>
      <c r="HK1057" s="110"/>
      <c r="HL1057" s="110"/>
      <c r="HM1057" s="110"/>
      <c r="HN1057" s="110"/>
      <c r="HO1057" s="110"/>
      <c r="HP1057" s="110"/>
      <c r="HQ1057" s="110"/>
      <c r="HR1057" s="110"/>
      <c r="HS1057" s="110"/>
      <c r="HT1057" s="110"/>
      <c r="HU1057" s="110"/>
      <c r="HV1057" s="110"/>
      <c r="HW1057" s="110"/>
      <c r="HX1057" s="110"/>
      <c r="HY1057" s="110"/>
      <c r="HZ1057" s="110"/>
      <c r="IA1057" s="110"/>
      <c r="IB1057" s="110"/>
      <c r="IC1057" s="110"/>
      <c r="ID1057" s="110"/>
      <c r="IE1057" s="110"/>
      <c r="IF1057" s="110"/>
      <c r="IG1057" s="110"/>
      <c r="IH1057" s="110"/>
      <c r="II1057" s="110"/>
      <c r="IJ1057" s="110"/>
      <c r="IK1057" s="110"/>
      <c r="IL1057" s="110"/>
      <c r="IM1057" s="110"/>
      <c r="IN1057" s="110"/>
      <c r="IO1057" s="110"/>
      <c r="IP1057" s="110"/>
    </row>
    <row r="1058" spans="18:250" ht="16.5" hidden="1" customHeight="1">
      <c r="R1058" s="95"/>
      <c r="S1058" s="95"/>
      <c r="T1058" s="95"/>
      <c r="U1058" s="70"/>
      <c r="V1058" s="214"/>
      <c r="W1058" s="70"/>
      <c r="X1058" s="70"/>
      <c r="Y1058" s="70"/>
      <c r="Z1058" s="70"/>
      <c r="AA1058" s="70"/>
      <c r="AB1058" s="70"/>
      <c r="AC1058" s="70"/>
      <c r="AD1058" s="70"/>
      <c r="AE1058" s="70"/>
      <c r="AF1058" s="70"/>
      <c r="AG1058" s="70"/>
      <c r="AH1058" s="70"/>
      <c r="AI1058" s="70"/>
      <c r="AJ1058" s="70"/>
      <c r="AK1058" s="70"/>
      <c r="AL1058" s="70"/>
      <c r="AM1058" s="70"/>
      <c r="AN1058" s="70"/>
      <c r="AO1058" s="70"/>
      <c r="AP1058" s="70"/>
      <c r="AQ1058" s="70"/>
      <c r="AR1058" s="70"/>
      <c r="AS1058" s="70"/>
      <c r="AT1058" s="70"/>
      <c r="AU1058" s="70"/>
      <c r="AV1058" s="70"/>
      <c r="AW1058" s="70"/>
      <c r="AX1058" s="70"/>
      <c r="AY1058" s="70"/>
      <c r="AZ1058" s="70"/>
      <c r="BA1058" s="70"/>
      <c r="BB1058" s="70"/>
      <c r="BC1058" s="70"/>
      <c r="BD1058" s="70"/>
      <c r="BE1058" s="70"/>
      <c r="BF1058" s="70"/>
      <c r="BG1058" s="70"/>
      <c r="BH1058" s="70"/>
      <c r="BI1058" s="70"/>
      <c r="BJ1058" s="70"/>
      <c r="BK1058" s="70"/>
      <c r="BL1058" s="70"/>
      <c r="BM1058" s="70"/>
      <c r="BN1058" s="70"/>
      <c r="BO1058" s="70"/>
      <c r="BP1058" s="70"/>
      <c r="BQ1058" s="70"/>
      <c r="BR1058" s="70"/>
      <c r="BS1058" s="70"/>
      <c r="BT1058" s="70"/>
      <c r="BU1058" s="70"/>
      <c r="BV1058" s="70"/>
      <c r="BW1058" s="70"/>
      <c r="BX1058" s="70"/>
      <c r="BY1058" s="70"/>
      <c r="BZ1058" s="70"/>
      <c r="CA1058" s="70"/>
      <c r="CB1058" s="70"/>
      <c r="CC1058" s="70"/>
      <c r="CD1058" s="70"/>
      <c r="CE1058" s="70"/>
      <c r="CF1058" s="70"/>
      <c r="CG1058" s="70"/>
      <c r="CH1058" s="70"/>
      <c r="CI1058" s="70"/>
      <c r="CJ1058" s="70"/>
      <c r="CK1058" s="70"/>
      <c r="CL1058" s="70"/>
      <c r="CM1058" s="70"/>
      <c r="CN1058" s="70"/>
      <c r="CO1058" s="70"/>
      <c r="CP1058" s="70"/>
      <c r="CQ1058" s="70"/>
      <c r="CR1058" s="70"/>
      <c r="CS1058" s="70"/>
      <c r="CT1058" s="70"/>
      <c r="CU1058" s="70"/>
      <c r="CV1058" s="70"/>
      <c r="CW1058" s="70"/>
      <c r="CX1058" s="70"/>
      <c r="CY1058" s="70"/>
      <c r="CZ1058" s="70"/>
      <c r="DA1058" s="70"/>
      <c r="DB1058" s="70"/>
      <c r="DC1058" s="70"/>
      <c r="DD1058" s="70"/>
      <c r="DE1058" s="70"/>
      <c r="DF1058" s="70"/>
      <c r="DG1058" s="70"/>
      <c r="DH1058" s="70"/>
      <c r="DI1058" s="70"/>
      <c r="DJ1058" s="70"/>
      <c r="DK1058" s="70"/>
      <c r="DL1058" s="70"/>
      <c r="DM1058" s="70"/>
      <c r="DN1058" s="70"/>
      <c r="DO1058" s="70"/>
      <c r="DP1058" s="70"/>
      <c r="DQ1058" s="70"/>
      <c r="DR1058" s="70"/>
      <c r="DS1058" s="70"/>
      <c r="DT1058" s="70"/>
      <c r="DU1058" s="70"/>
      <c r="DV1058" s="70"/>
      <c r="DW1058" s="70"/>
      <c r="DX1058" s="70"/>
      <c r="DY1058" s="70"/>
      <c r="DZ1058" s="70"/>
      <c r="EA1058" s="70"/>
      <c r="EB1058" s="70"/>
      <c r="EC1058" s="70"/>
      <c r="ED1058" s="70"/>
      <c r="EE1058" s="95" t="s">
        <v>450</v>
      </c>
      <c r="EF1058" s="110"/>
      <c r="EG1058" s="110"/>
      <c r="EH1058" s="110"/>
      <c r="EI1058" s="216"/>
      <c r="EJ1058" s="110"/>
      <c r="EK1058" s="110"/>
      <c r="EL1058" s="110"/>
      <c r="EM1058" s="110"/>
      <c r="EN1058" s="110"/>
      <c r="EO1058" s="110"/>
      <c r="EP1058" s="110"/>
      <c r="EQ1058" s="110"/>
      <c r="ER1058" s="110"/>
      <c r="ES1058" s="110"/>
      <c r="ET1058" s="110"/>
      <c r="EU1058" s="110"/>
      <c r="EV1058" s="110"/>
      <c r="EW1058" s="110"/>
      <c r="EX1058" s="110"/>
      <c r="EY1058" s="110"/>
      <c r="EZ1058" s="110"/>
      <c r="FA1058" s="110"/>
      <c r="FB1058" s="110"/>
      <c r="FC1058" s="110"/>
      <c r="FD1058" s="110"/>
      <c r="FE1058" s="110"/>
      <c r="FF1058" s="110"/>
      <c r="FG1058" s="110"/>
      <c r="FH1058" s="110"/>
      <c r="FI1058" s="110"/>
      <c r="FJ1058" s="110"/>
      <c r="FK1058" s="110"/>
      <c r="FL1058" s="110"/>
      <c r="FM1058" s="110"/>
      <c r="FN1058" s="110"/>
      <c r="FO1058" s="110"/>
      <c r="FP1058" s="110"/>
      <c r="FQ1058" s="110"/>
      <c r="FR1058" s="110"/>
      <c r="FS1058" s="110"/>
      <c r="FT1058" s="110"/>
      <c r="FU1058" s="110"/>
      <c r="FV1058" s="110"/>
      <c r="FW1058" s="110"/>
      <c r="FX1058" s="110"/>
      <c r="FY1058" s="110"/>
      <c r="FZ1058" s="110"/>
      <c r="GA1058" s="110"/>
      <c r="GB1058" s="110"/>
      <c r="GC1058" s="110"/>
      <c r="GD1058" s="110"/>
      <c r="GE1058" s="110"/>
      <c r="GF1058" s="110"/>
      <c r="GG1058" s="110"/>
      <c r="GH1058" s="110"/>
      <c r="GI1058" s="110"/>
      <c r="GJ1058" s="110"/>
      <c r="GK1058" s="110"/>
      <c r="GL1058" s="110"/>
      <c r="GM1058" s="110"/>
      <c r="GN1058" s="110"/>
      <c r="GO1058" s="110"/>
      <c r="GP1058" s="110"/>
      <c r="GQ1058" s="110"/>
      <c r="GR1058" s="110"/>
      <c r="GS1058" s="110"/>
      <c r="GT1058" s="110"/>
      <c r="GU1058" s="110"/>
      <c r="GV1058" s="110"/>
      <c r="GW1058" s="110"/>
      <c r="GX1058" s="110"/>
      <c r="GY1058" s="110"/>
      <c r="GZ1058" s="110"/>
      <c r="HA1058" s="110"/>
      <c r="HB1058" s="110"/>
      <c r="HC1058" s="110"/>
      <c r="HD1058" s="110"/>
      <c r="HE1058" s="110"/>
      <c r="HF1058" s="110"/>
      <c r="HG1058" s="110"/>
      <c r="HH1058" s="110"/>
      <c r="HI1058" s="110"/>
      <c r="HJ1058" s="110"/>
      <c r="HK1058" s="110"/>
      <c r="HL1058" s="110"/>
      <c r="HM1058" s="110"/>
      <c r="HN1058" s="110"/>
      <c r="HO1058" s="110"/>
      <c r="HP1058" s="110"/>
      <c r="HQ1058" s="110"/>
      <c r="HR1058" s="110"/>
      <c r="HS1058" s="110"/>
      <c r="HT1058" s="110"/>
      <c r="HU1058" s="110"/>
      <c r="HV1058" s="110"/>
      <c r="HW1058" s="110"/>
      <c r="HX1058" s="110"/>
      <c r="HY1058" s="110"/>
      <c r="HZ1058" s="110"/>
      <c r="IA1058" s="110"/>
      <c r="IB1058" s="110"/>
      <c r="IC1058" s="110"/>
      <c r="ID1058" s="110"/>
      <c r="IE1058" s="110"/>
      <c r="IF1058" s="110"/>
      <c r="IG1058" s="110"/>
      <c r="IH1058" s="110"/>
      <c r="II1058" s="110"/>
      <c r="IJ1058" s="110"/>
      <c r="IK1058" s="110"/>
      <c r="IL1058" s="110"/>
      <c r="IM1058" s="110"/>
      <c r="IN1058" s="110"/>
      <c r="IO1058" s="110"/>
      <c r="IP1058" s="110"/>
    </row>
    <row r="1059" spans="18:250" ht="16.5" hidden="1" customHeight="1">
      <c r="R1059" s="95"/>
      <c r="S1059" s="95"/>
      <c r="T1059" s="95"/>
      <c r="U1059" s="70"/>
      <c r="V1059" s="214"/>
      <c r="W1059" s="70"/>
      <c r="X1059" s="70"/>
      <c r="Y1059" s="70"/>
      <c r="Z1059" s="70"/>
      <c r="AA1059" s="70"/>
      <c r="AB1059" s="70"/>
      <c r="AC1059" s="70"/>
      <c r="AD1059" s="70"/>
      <c r="AE1059" s="70"/>
      <c r="AF1059" s="70"/>
      <c r="AG1059" s="70"/>
      <c r="AH1059" s="70"/>
      <c r="AI1059" s="70"/>
      <c r="AJ1059" s="70"/>
      <c r="AK1059" s="70"/>
      <c r="AL1059" s="70"/>
      <c r="AM1059" s="70"/>
      <c r="AN1059" s="70"/>
      <c r="AO1059" s="70"/>
      <c r="AP1059" s="70"/>
      <c r="AQ1059" s="70"/>
      <c r="AR1059" s="70"/>
      <c r="AS1059" s="70"/>
      <c r="AT1059" s="70"/>
      <c r="AU1059" s="70"/>
      <c r="AV1059" s="70"/>
      <c r="AW1059" s="70"/>
      <c r="AX1059" s="70"/>
      <c r="AY1059" s="70"/>
      <c r="AZ1059" s="70"/>
      <c r="BA1059" s="70"/>
      <c r="BB1059" s="70"/>
      <c r="BC1059" s="70"/>
      <c r="BD1059" s="70"/>
      <c r="BE1059" s="70"/>
      <c r="BF1059" s="70"/>
      <c r="BG1059" s="70"/>
      <c r="BH1059" s="70"/>
      <c r="BI1059" s="70"/>
      <c r="BJ1059" s="70"/>
      <c r="BK1059" s="70"/>
      <c r="BL1059" s="70"/>
      <c r="BM1059" s="70"/>
      <c r="BN1059" s="70"/>
      <c r="BO1059" s="70"/>
      <c r="BP1059" s="70"/>
      <c r="BQ1059" s="70"/>
      <c r="BR1059" s="70"/>
      <c r="BS1059" s="70"/>
      <c r="BT1059" s="70"/>
      <c r="BU1059" s="70"/>
      <c r="BV1059" s="70"/>
      <c r="BW1059" s="70"/>
      <c r="BX1059" s="70"/>
      <c r="BY1059" s="70"/>
      <c r="BZ1059" s="70"/>
      <c r="CA1059" s="70"/>
      <c r="CB1059" s="70"/>
      <c r="CC1059" s="70"/>
      <c r="CD1059" s="70"/>
      <c r="CE1059" s="70"/>
      <c r="CF1059" s="70"/>
      <c r="CG1059" s="70"/>
      <c r="CH1059" s="70"/>
      <c r="CI1059" s="70"/>
      <c r="CJ1059" s="70"/>
      <c r="CK1059" s="70"/>
      <c r="CL1059" s="70"/>
      <c r="CM1059" s="70"/>
      <c r="CN1059" s="70"/>
      <c r="CO1059" s="70"/>
      <c r="CP1059" s="70"/>
      <c r="CQ1059" s="70"/>
      <c r="CR1059" s="70"/>
      <c r="CS1059" s="70"/>
      <c r="CT1059" s="70"/>
      <c r="CU1059" s="70"/>
      <c r="CV1059" s="70"/>
      <c r="CW1059" s="70"/>
      <c r="CX1059" s="70"/>
      <c r="CY1059" s="70"/>
      <c r="CZ1059" s="70"/>
      <c r="DA1059" s="70"/>
      <c r="DB1059" s="70"/>
      <c r="DC1059" s="70"/>
      <c r="DD1059" s="70"/>
      <c r="DE1059" s="70"/>
      <c r="DF1059" s="70"/>
      <c r="DG1059" s="70"/>
      <c r="DH1059" s="70"/>
      <c r="DI1059" s="70"/>
      <c r="DJ1059" s="70"/>
      <c r="DK1059" s="70"/>
      <c r="DL1059" s="70"/>
      <c r="DM1059" s="70"/>
      <c r="DN1059" s="70"/>
      <c r="DO1059" s="70"/>
      <c r="DP1059" s="70"/>
      <c r="DQ1059" s="70"/>
      <c r="DR1059" s="70"/>
      <c r="DS1059" s="70"/>
      <c r="DT1059" s="70"/>
      <c r="DU1059" s="70"/>
      <c r="DV1059" s="70"/>
      <c r="DW1059" s="70"/>
      <c r="DX1059" s="70"/>
      <c r="DY1059" s="70"/>
      <c r="DZ1059" s="70"/>
      <c r="EA1059" s="70"/>
      <c r="EB1059" s="70"/>
      <c r="EC1059" s="70"/>
      <c r="ED1059" s="70"/>
      <c r="EE1059" s="95" t="s">
        <v>450</v>
      </c>
      <c r="EF1059" s="110"/>
      <c r="EG1059" s="110"/>
      <c r="EH1059" s="110"/>
      <c r="EI1059" s="216"/>
      <c r="EJ1059" s="110"/>
      <c r="EK1059" s="110"/>
      <c r="EL1059" s="110"/>
      <c r="EM1059" s="110"/>
      <c r="EN1059" s="110"/>
      <c r="EO1059" s="110"/>
      <c r="EP1059" s="110"/>
      <c r="EQ1059" s="110"/>
      <c r="ER1059" s="110"/>
      <c r="ES1059" s="110"/>
      <c r="ET1059" s="110"/>
      <c r="EU1059" s="110"/>
      <c r="EV1059" s="110"/>
      <c r="EW1059" s="110"/>
      <c r="EX1059" s="110"/>
      <c r="EY1059" s="110"/>
      <c r="EZ1059" s="110"/>
      <c r="FA1059" s="110"/>
      <c r="FB1059" s="110"/>
      <c r="FC1059" s="110"/>
      <c r="FD1059" s="110"/>
      <c r="FE1059" s="110"/>
      <c r="FF1059" s="110"/>
      <c r="FG1059" s="110"/>
      <c r="FH1059" s="110"/>
      <c r="FI1059" s="110"/>
      <c r="FJ1059" s="110"/>
      <c r="FK1059" s="110"/>
      <c r="FL1059" s="110"/>
      <c r="FM1059" s="110"/>
      <c r="FN1059" s="110"/>
      <c r="FO1059" s="110"/>
      <c r="FP1059" s="110"/>
      <c r="FQ1059" s="110"/>
      <c r="FR1059" s="110"/>
      <c r="FS1059" s="110"/>
      <c r="FT1059" s="110"/>
      <c r="FU1059" s="110"/>
      <c r="FV1059" s="110"/>
      <c r="FW1059" s="110"/>
      <c r="FX1059" s="110"/>
      <c r="FY1059" s="110"/>
      <c r="FZ1059" s="110"/>
      <c r="GA1059" s="110"/>
      <c r="GB1059" s="110"/>
      <c r="GC1059" s="110"/>
      <c r="GD1059" s="110"/>
      <c r="GE1059" s="110"/>
      <c r="GF1059" s="110"/>
      <c r="GG1059" s="110"/>
      <c r="GH1059" s="110"/>
      <c r="GI1059" s="110"/>
      <c r="GJ1059" s="110"/>
      <c r="GK1059" s="110"/>
      <c r="GL1059" s="110"/>
      <c r="GM1059" s="110"/>
      <c r="GN1059" s="110"/>
      <c r="GO1059" s="110"/>
      <c r="GP1059" s="110"/>
      <c r="GQ1059" s="110"/>
      <c r="GR1059" s="110"/>
      <c r="GS1059" s="110"/>
      <c r="GT1059" s="110"/>
      <c r="GU1059" s="110"/>
      <c r="GV1059" s="110"/>
      <c r="GW1059" s="110"/>
      <c r="GX1059" s="110"/>
      <c r="GY1059" s="110"/>
      <c r="GZ1059" s="110"/>
      <c r="HA1059" s="110"/>
      <c r="HB1059" s="110"/>
      <c r="HC1059" s="110"/>
      <c r="HD1059" s="110"/>
      <c r="HE1059" s="110"/>
      <c r="HF1059" s="110"/>
      <c r="HG1059" s="110"/>
      <c r="HH1059" s="110"/>
      <c r="HI1059" s="110"/>
      <c r="HJ1059" s="110"/>
      <c r="HK1059" s="110"/>
      <c r="HL1059" s="110"/>
      <c r="HM1059" s="110"/>
      <c r="HN1059" s="110"/>
      <c r="HO1059" s="110"/>
      <c r="HP1059" s="110"/>
      <c r="HQ1059" s="110"/>
      <c r="HR1059" s="110"/>
      <c r="HS1059" s="110"/>
      <c r="HT1059" s="110"/>
      <c r="HU1059" s="110"/>
      <c r="HV1059" s="110"/>
      <c r="HW1059" s="110"/>
      <c r="HX1059" s="110"/>
      <c r="HY1059" s="110"/>
      <c r="HZ1059" s="110"/>
      <c r="IA1059" s="110"/>
      <c r="IB1059" s="110"/>
      <c r="IC1059" s="110"/>
      <c r="ID1059" s="110"/>
      <c r="IE1059" s="110"/>
      <c r="IF1059" s="110"/>
      <c r="IG1059" s="110"/>
      <c r="IH1059" s="110"/>
      <c r="II1059" s="110"/>
      <c r="IJ1059" s="110"/>
      <c r="IK1059" s="110"/>
      <c r="IL1059" s="110"/>
      <c r="IM1059" s="110"/>
      <c r="IN1059" s="110"/>
      <c r="IO1059" s="110"/>
      <c r="IP1059" s="110"/>
    </row>
    <row r="1060" spans="18:250" ht="16.5" hidden="1" customHeight="1">
      <c r="R1060" s="95"/>
      <c r="S1060" s="95"/>
      <c r="T1060" s="95"/>
      <c r="U1060" s="70"/>
      <c r="V1060" s="214"/>
      <c r="W1060" s="70"/>
      <c r="X1060" s="70"/>
      <c r="Y1060" s="70"/>
      <c r="Z1060" s="70"/>
      <c r="AA1060" s="70"/>
      <c r="AB1060" s="70"/>
      <c r="AC1060" s="70"/>
      <c r="AD1060" s="70"/>
      <c r="AE1060" s="70"/>
      <c r="AF1060" s="70"/>
      <c r="AG1060" s="70"/>
      <c r="AH1060" s="70"/>
      <c r="AI1060" s="70"/>
      <c r="AJ1060" s="70"/>
      <c r="AK1060" s="70"/>
      <c r="AL1060" s="70"/>
      <c r="AM1060" s="70"/>
      <c r="AN1060" s="70"/>
      <c r="AO1060" s="70"/>
      <c r="AP1060" s="70"/>
      <c r="AQ1060" s="70"/>
      <c r="AR1060" s="70"/>
      <c r="AS1060" s="70"/>
      <c r="AT1060" s="70"/>
      <c r="AU1060" s="70"/>
      <c r="AV1060" s="70"/>
      <c r="AW1060" s="70"/>
      <c r="AX1060" s="70"/>
      <c r="AY1060" s="70"/>
      <c r="AZ1060" s="70"/>
      <c r="BA1060" s="70"/>
      <c r="BB1060" s="70"/>
      <c r="BC1060" s="70"/>
      <c r="BD1060" s="70"/>
      <c r="BE1060" s="70"/>
      <c r="BF1060" s="70"/>
      <c r="BG1060" s="70"/>
      <c r="BH1060" s="70"/>
      <c r="BI1060" s="70"/>
      <c r="BJ1060" s="70"/>
      <c r="BK1060" s="70"/>
      <c r="BL1060" s="70"/>
      <c r="BM1060" s="70"/>
      <c r="BN1060" s="70"/>
      <c r="BO1060" s="70"/>
      <c r="BP1060" s="70"/>
      <c r="BQ1060" s="70"/>
      <c r="BR1060" s="70"/>
      <c r="BS1060" s="70"/>
      <c r="BT1060" s="70"/>
      <c r="BU1060" s="70"/>
      <c r="BV1060" s="70"/>
      <c r="BW1060" s="70"/>
      <c r="BX1060" s="70"/>
      <c r="BY1060" s="70"/>
      <c r="BZ1060" s="70"/>
      <c r="CA1060" s="70"/>
      <c r="CB1060" s="70"/>
      <c r="CC1060" s="70"/>
      <c r="CD1060" s="70"/>
      <c r="CE1060" s="70"/>
      <c r="CF1060" s="70"/>
      <c r="CG1060" s="70"/>
      <c r="CH1060" s="70"/>
      <c r="CI1060" s="70"/>
      <c r="CJ1060" s="70"/>
      <c r="CK1060" s="70"/>
      <c r="CL1060" s="70"/>
      <c r="CM1060" s="70"/>
      <c r="CN1060" s="70"/>
      <c r="CO1060" s="70"/>
      <c r="CP1060" s="70"/>
      <c r="CQ1060" s="70"/>
      <c r="CR1060" s="70"/>
      <c r="CS1060" s="70"/>
      <c r="CT1060" s="70"/>
      <c r="CU1060" s="70"/>
      <c r="CV1060" s="70"/>
      <c r="CW1060" s="70"/>
      <c r="CX1060" s="70"/>
      <c r="CY1060" s="70"/>
      <c r="CZ1060" s="70"/>
      <c r="DA1060" s="70"/>
      <c r="DB1060" s="70"/>
      <c r="DC1060" s="70"/>
      <c r="DD1060" s="70"/>
      <c r="DE1060" s="70"/>
      <c r="DF1060" s="70"/>
      <c r="DG1060" s="70"/>
      <c r="DH1060" s="70"/>
      <c r="DI1060" s="70"/>
      <c r="DJ1060" s="70"/>
      <c r="DK1060" s="70"/>
      <c r="DL1060" s="70"/>
      <c r="DM1060" s="70"/>
      <c r="DN1060" s="70"/>
      <c r="DO1060" s="70"/>
      <c r="DP1060" s="70"/>
      <c r="DQ1060" s="70"/>
      <c r="DR1060" s="70"/>
      <c r="DS1060" s="70"/>
      <c r="DT1060" s="70"/>
      <c r="DU1060" s="70"/>
      <c r="DV1060" s="70"/>
      <c r="DW1060" s="70"/>
      <c r="DX1060" s="70"/>
      <c r="DY1060" s="70"/>
      <c r="DZ1060" s="70"/>
      <c r="EA1060" s="70"/>
      <c r="EB1060" s="70"/>
      <c r="EC1060" s="70"/>
      <c r="ED1060" s="70"/>
      <c r="EE1060" s="95" t="s">
        <v>450</v>
      </c>
      <c r="EF1060" s="110"/>
      <c r="EG1060" s="110"/>
      <c r="EH1060" s="110"/>
      <c r="EI1060" s="216"/>
      <c r="EJ1060" s="110"/>
      <c r="EK1060" s="110"/>
      <c r="EL1060" s="110"/>
      <c r="EM1060" s="110"/>
      <c r="EN1060" s="110"/>
      <c r="EO1060" s="110"/>
      <c r="EP1060" s="110"/>
      <c r="EQ1060" s="110"/>
      <c r="ER1060" s="110"/>
      <c r="ES1060" s="110"/>
      <c r="ET1060" s="110"/>
      <c r="EU1060" s="110"/>
      <c r="EV1060" s="110"/>
      <c r="EW1060" s="110"/>
      <c r="EX1060" s="110"/>
      <c r="EY1060" s="110"/>
      <c r="EZ1060" s="110"/>
      <c r="FA1060" s="110"/>
      <c r="FB1060" s="110"/>
      <c r="FC1060" s="110"/>
      <c r="FD1060" s="110"/>
      <c r="FE1060" s="110"/>
      <c r="FF1060" s="110"/>
      <c r="FG1060" s="110"/>
      <c r="FH1060" s="110"/>
      <c r="FI1060" s="110"/>
      <c r="FJ1060" s="110"/>
      <c r="FK1060" s="110"/>
      <c r="FL1060" s="110"/>
      <c r="FM1060" s="110"/>
      <c r="FN1060" s="110"/>
      <c r="FO1060" s="110"/>
      <c r="FP1060" s="110"/>
      <c r="FQ1060" s="110"/>
      <c r="FR1060" s="110"/>
      <c r="FS1060" s="110"/>
      <c r="FT1060" s="110"/>
      <c r="FU1060" s="110"/>
      <c r="FV1060" s="110"/>
      <c r="FW1060" s="110"/>
      <c r="FX1060" s="110"/>
      <c r="FY1060" s="110"/>
      <c r="FZ1060" s="110"/>
      <c r="GA1060" s="110"/>
      <c r="GB1060" s="110"/>
      <c r="GC1060" s="110"/>
      <c r="GD1060" s="110"/>
      <c r="GE1060" s="110"/>
      <c r="GF1060" s="110"/>
      <c r="GG1060" s="110"/>
      <c r="GH1060" s="110"/>
      <c r="GI1060" s="110"/>
      <c r="GJ1060" s="110"/>
      <c r="GK1060" s="110"/>
      <c r="GL1060" s="110"/>
      <c r="GM1060" s="110"/>
      <c r="GN1060" s="110"/>
      <c r="GO1060" s="110"/>
      <c r="GP1060" s="110"/>
      <c r="GQ1060" s="110"/>
      <c r="GR1060" s="110"/>
      <c r="GS1060" s="110"/>
      <c r="GT1060" s="110"/>
      <c r="GU1060" s="110"/>
      <c r="GV1060" s="110"/>
      <c r="GW1060" s="110"/>
      <c r="GX1060" s="110"/>
      <c r="GY1060" s="110"/>
      <c r="GZ1060" s="110"/>
      <c r="HA1060" s="110"/>
      <c r="HB1060" s="110"/>
      <c r="HC1060" s="110"/>
      <c r="HD1060" s="110"/>
      <c r="HE1060" s="110"/>
      <c r="HF1060" s="110"/>
      <c r="HG1060" s="110"/>
      <c r="HH1060" s="110"/>
      <c r="HI1060" s="110"/>
      <c r="HJ1060" s="110"/>
      <c r="HK1060" s="110"/>
      <c r="HL1060" s="110"/>
      <c r="HM1060" s="110"/>
      <c r="HN1060" s="110"/>
      <c r="HO1060" s="110"/>
      <c r="HP1060" s="110"/>
      <c r="HQ1060" s="110"/>
      <c r="HR1060" s="110"/>
      <c r="HS1060" s="110"/>
      <c r="HT1060" s="110"/>
      <c r="HU1060" s="110"/>
      <c r="HV1060" s="110"/>
      <c r="HW1060" s="110"/>
      <c r="HX1060" s="110"/>
      <c r="HY1060" s="110"/>
      <c r="HZ1060" s="110"/>
      <c r="IA1060" s="110"/>
      <c r="IB1060" s="110"/>
      <c r="IC1060" s="110"/>
      <c r="ID1060" s="110"/>
      <c r="IE1060" s="110"/>
      <c r="IF1060" s="110"/>
      <c r="IG1060" s="110"/>
      <c r="IH1060" s="110"/>
      <c r="II1060" s="110"/>
      <c r="IJ1060" s="110"/>
      <c r="IK1060" s="110"/>
      <c r="IL1060" s="110"/>
      <c r="IM1060" s="110"/>
      <c r="IN1060" s="110"/>
      <c r="IO1060" s="110"/>
      <c r="IP1060" s="110"/>
    </row>
    <row r="1061" spans="18:250" ht="16.5" hidden="1" customHeight="1">
      <c r="R1061" s="95"/>
      <c r="S1061" s="95"/>
      <c r="T1061" s="95"/>
      <c r="U1061" s="70"/>
      <c r="V1061" s="214"/>
      <c r="W1061" s="70"/>
      <c r="X1061" s="70"/>
      <c r="Y1061" s="70"/>
      <c r="Z1061" s="70"/>
      <c r="AA1061" s="70"/>
      <c r="AB1061" s="70"/>
      <c r="AC1061" s="70"/>
      <c r="AD1061" s="70"/>
      <c r="AE1061" s="70"/>
      <c r="AF1061" s="70"/>
      <c r="AG1061" s="70"/>
      <c r="AH1061" s="70"/>
      <c r="AI1061" s="70"/>
      <c r="AJ1061" s="70"/>
      <c r="AK1061" s="70"/>
      <c r="AL1061" s="70"/>
      <c r="AM1061" s="70"/>
      <c r="AN1061" s="70"/>
      <c r="AO1061" s="70"/>
      <c r="AP1061" s="70"/>
      <c r="AQ1061" s="70"/>
      <c r="AR1061" s="70"/>
      <c r="AS1061" s="70"/>
      <c r="AT1061" s="70"/>
      <c r="AU1061" s="70"/>
      <c r="AV1061" s="70"/>
      <c r="AW1061" s="70"/>
      <c r="AX1061" s="70"/>
      <c r="AY1061" s="70"/>
      <c r="AZ1061" s="70"/>
      <c r="BA1061" s="70"/>
      <c r="BB1061" s="70"/>
      <c r="BC1061" s="70"/>
      <c r="BD1061" s="70"/>
      <c r="BE1061" s="70"/>
      <c r="BF1061" s="70"/>
      <c r="BG1061" s="70"/>
      <c r="BH1061" s="70"/>
      <c r="BI1061" s="70"/>
      <c r="BJ1061" s="70"/>
      <c r="BK1061" s="70"/>
      <c r="BL1061" s="70"/>
      <c r="BM1061" s="70"/>
      <c r="BN1061" s="70"/>
      <c r="BO1061" s="70"/>
      <c r="BP1061" s="70"/>
      <c r="BQ1061" s="70"/>
      <c r="BR1061" s="70"/>
      <c r="BS1061" s="70"/>
      <c r="BT1061" s="70"/>
      <c r="BU1061" s="70"/>
      <c r="BV1061" s="70"/>
      <c r="BW1061" s="70"/>
      <c r="BX1061" s="70"/>
      <c r="BY1061" s="70"/>
      <c r="BZ1061" s="70"/>
      <c r="CA1061" s="70"/>
      <c r="CB1061" s="70"/>
      <c r="CC1061" s="70"/>
      <c r="CD1061" s="70"/>
      <c r="CE1061" s="70"/>
      <c r="CF1061" s="70"/>
      <c r="CG1061" s="70"/>
      <c r="CH1061" s="70"/>
      <c r="CI1061" s="70"/>
      <c r="CJ1061" s="70"/>
      <c r="CK1061" s="70"/>
      <c r="CL1061" s="70"/>
      <c r="CM1061" s="70"/>
      <c r="CN1061" s="70"/>
      <c r="CO1061" s="70"/>
      <c r="CP1061" s="70"/>
      <c r="CQ1061" s="70"/>
      <c r="CR1061" s="70"/>
      <c r="CS1061" s="70"/>
      <c r="CT1061" s="70"/>
      <c r="CU1061" s="70"/>
      <c r="CV1061" s="70"/>
      <c r="CW1061" s="70"/>
      <c r="CX1061" s="70"/>
      <c r="CY1061" s="70"/>
      <c r="CZ1061" s="70"/>
      <c r="DA1061" s="70"/>
      <c r="DB1061" s="70"/>
      <c r="DC1061" s="70"/>
      <c r="DD1061" s="70"/>
      <c r="DE1061" s="70"/>
      <c r="DF1061" s="70"/>
      <c r="DG1061" s="70"/>
      <c r="DH1061" s="70"/>
      <c r="DI1061" s="70"/>
      <c r="DJ1061" s="70"/>
      <c r="DK1061" s="70"/>
      <c r="DL1061" s="70"/>
      <c r="DM1061" s="70"/>
      <c r="DN1061" s="70"/>
      <c r="DO1061" s="70"/>
      <c r="DP1061" s="70"/>
      <c r="DQ1061" s="70"/>
      <c r="DR1061" s="70"/>
      <c r="DS1061" s="70"/>
      <c r="DT1061" s="70"/>
      <c r="DU1061" s="70"/>
      <c r="DV1061" s="70"/>
      <c r="DW1061" s="70"/>
      <c r="DX1061" s="70"/>
      <c r="DY1061" s="70"/>
      <c r="DZ1061" s="70"/>
      <c r="EA1061" s="70"/>
      <c r="EB1061" s="70"/>
      <c r="EC1061" s="70"/>
      <c r="ED1061" s="70"/>
      <c r="EE1061" s="95" t="s">
        <v>450</v>
      </c>
      <c r="EF1061" s="110"/>
      <c r="EG1061" s="110"/>
      <c r="EH1061" s="110"/>
      <c r="EI1061" s="216"/>
      <c r="EJ1061" s="110"/>
      <c r="EK1061" s="110"/>
      <c r="EL1061" s="110"/>
      <c r="EM1061" s="110"/>
      <c r="EN1061" s="110"/>
      <c r="EO1061" s="110"/>
      <c r="EP1061" s="110"/>
      <c r="EQ1061" s="110"/>
      <c r="ER1061" s="110"/>
      <c r="ES1061" s="110"/>
      <c r="ET1061" s="110"/>
      <c r="EU1061" s="110"/>
      <c r="EV1061" s="110"/>
      <c r="EW1061" s="110"/>
      <c r="EX1061" s="110"/>
      <c r="EY1061" s="110"/>
      <c r="EZ1061" s="110"/>
      <c r="FA1061" s="110"/>
      <c r="FB1061" s="110"/>
      <c r="FC1061" s="110"/>
      <c r="FD1061" s="110"/>
      <c r="FE1061" s="110"/>
      <c r="FF1061" s="110"/>
      <c r="FG1061" s="110"/>
      <c r="FH1061" s="110"/>
      <c r="FI1061" s="110"/>
      <c r="FJ1061" s="110"/>
      <c r="FK1061" s="110"/>
      <c r="FL1061" s="110"/>
      <c r="FM1061" s="110"/>
      <c r="FN1061" s="110"/>
      <c r="FO1061" s="110"/>
      <c r="FP1061" s="110"/>
      <c r="FQ1061" s="110"/>
      <c r="FR1061" s="110"/>
      <c r="FS1061" s="110"/>
      <c r="FT1061" s="110"/>
      <c r="FU1061" s="110"/>
      <c r="FV1061" s="110"/>
      <c r="FW1061" s="110"/>
      <c r="FX1061" s="110"/>
      <c r="FY1061" s="110"/>
      <c r="FZ1061" s="110"/>
      <c r="GA1061" s="110"/>
      <c r="GB1061" s="110"/>
      <c r="GC1061" s="110"/>
      <c r="GD1061" s="110"/>
      <c r="GE1061" s="110"/>
      <c r="GF1061" s="110"/>
      <c r="GG1061" s="110"/>
      <c r="GH1061" s="110"/>
      <c r="GI1061" s="110"/>
      <c r="GJ1061" s="110"/>
      <c r="GK1061" s="110"/>
      <c r="GL1061" s="110"/>
      <c r="GM1061" s="110"/>
      <c r="GN1061" s="110"/>
      <c r="GO1061" s="110"/>
      <c r="GP1061" s="110"/>
      <c r="GQ1061" s="110"/>
      <c r="GR1061" s="110"/>
      <c r="GS1061" s="110"/>
      <c r="GT1061" s="110"/>
      <c r="GU1061" s="110"/>
      <c r="GV1061" s="110"/>
      <c r="GW1061" s="110"/>
      <c r="GX1061" s="110"/>
      <c r="GY1061" s="110"/>
      <c r="GZ1061" s="110"/>
      <c r="HA1061" s="110"/>
      <c r="HB1061" s="110"/>
      <c r="HC1061" s="110"/>
      <c r="HD1061" s="110"/>
      <c r="HE1061" s="110"/>
      <c r="HF1061" s="110"/>
      <c r="HG1061" s="110"/>
      <c r="HH1061" s="110"/>
      <c r="HI1061" s="110"/>
      <c r="HJ1061" s="110"/>
      <c r="HK1061" s="110"/>
      <c r="HL1061" s="110"/>
      <c r="HM1061" s="110"/>
      <c r="HN1061" s="110"/>
      <c r="HO1061" s="110"/>
      <c r="HP1061" s="110"/>
      <c r="HQ1061" s="110"/>
      <c r="HR1061" s="110"/>
      <c r="HS1061" s="110"/>
      <c r="HT1061" s="110"/>
      <c r="HU1061" s="110"/>
      <c r="HV1061" s="110"/>
      <c r="HW1061" s="110"/>
      <c r="HX1061" s="110"/>
      <c r="HY1061" s="110"/>
      <c r="HZ1061" s="110"/>
      <c r="IA1061" s="110"/>
      <c r="IB1061" s="110"/>
      <c r="IC1061" s="110"/>
      <c r="ID1061" s="110"/>
      <c r="IE1061" s="110"/>
      <c r="IF1061" s="110"/>
      <c r="IG1061" s="110"/>
      <c r="IH1061" s="110"/>
      <c r="II1061" s="110"/>
      <c r="IJ1061" s="110"/>
      <c r="IK1061" s="110"/>
      <c r="IL1061" s="110"/>
      <c r="IM1061" s="110"/>
      <c r="IN1061" s="110"/>
      <c r="IO1061" s="110"/>
      <c r="IP1061" s="110"/>
    </row>
    <row r="1062" spans="18:250" ht="16.5" hidden="1" customHeight="1">
      <c r="R1062" s="95"/>
      <c r="S1062" s="95"/>
      <c r="T1062" s="95"/>
      <c r="U1062" s="70"/>
      <c r="V1062" s="214"/>
      <c r="W1062" s="70"/>
      <c r="X1062" s="70"/>
      <c r="Y1062" s="70"/>
      <c r="Z1062" s="70"/>
      <c r="AA1062" s="70"/>
      <c r="AB1062" s="70"/>
      <c r="AC1062" s="70"/>
      <c r="AD1062" s="70"/>
      <c r="AE1062" s="70"/>
      <c r="AF1062" s="70"/>
      <c r="AG1062" s="70"/>
      <c r="AH1062" s="70"/>
      <c r="AI1062" s="70"/>
      <c r="AJ1062" s="70"/>
      <c r="AK1062" s="70"/>
      <c r="AL1062" s="70"/>
      <c r="AM1062" s="70"/>
      <c r="AN1062" s="70"/>
      <c r="AO1062" s="70"/>
      <c r="AP1062" s="70"/>
      <c r="AQ1062" s="70"/>
      <c r="AR1062" s="70"/>
      <c r="AS1062" s="70"/>
      <c r="AT1062" s="70"/>
      <c r="AU1062" s="70"/>
      <c r="AV1062" s="70"/>
      <c r="AW1062" s="70"/>
      <c r="AX1062" s="70"/>
      <c r="AY1062" s="70"/>
      <c r="AZ1062" s="70"/>
      <c r="BA1062" s="70"/>
      <c r="BB1062" s="70"/>
      <c r="BC1062" s="70"/>
      <c r="BD1062" s="70"/>
      <c r="BE1062" s="70"/>
      <c r="BF1062" s="70"/>
      <c r="BG1062" s="70"/>
      <c r="BH1062" s="70"/>
      <c r="BI1062" s="70"/>
      <c r="BJ1062" s="70"/>
      <c r="BK1062" s="70"/>
      <c r="BL1062" s="70"/>
      <c r="BM1062" s="70"/>
      <c r="BN1062" s="70"/>
      <c r="BO1062" s="70"/>
      <c r="BP1062" s="70"/>
      <c r="BQ1062" s="70"/>
      <c r="BR1062" s="70"/>
      <c r="BS1062" s="70"/>
      <c r="BT1062" s="70"/>
      <c r="BU1062" s="70"/>
      <c r="BV1062" s="70"/>
      <c r="BW1062" s="70"/>
      <c r="BX1062" s="70"/>
      <c r="BY1062" s="70"/>
      <c r="BZ1062" s="70"/>
      <c r="CA1062" s="70"/>
      <c r="CB1062" s="70"/>
      <c r="CC1062" s="70"/>
      <c r="CD1062" s="70"/>
      <c r="CE1062" s="70"/>
      <c r="CF1062" s="70"/>
      <c r="CG1062" s="70"/>
      <c r="CH1062" s="70"/>
      <c r="CI1062" s="70"/>
      <c r="CJ1062" s="70"/>
      <c r="CK1062" s="70"/>
      <c r="CL1062" s="70"/>
      <c r="CM1062" s="70"/>
      <c r="CN1062" s="70"/>
      <c r="CO1062" s="70"/>
      <c r="CP1062" s="70"/>
      <c r="CQ1062" s="70"/>
      <c r="CR1062" s="70"/>
      <c r="CS1062" s="70"/>
      <c r="CT1062" s="70"/>
      <c r="CU1062" s="70"/>
      <c r="CV1062" s="70"/>
      <c r="CW1062" s="70"/>
      <c r="CX1062" s="70"/>
      <c r="CY1062" s="70"/>
      <c r="CZ1062" s="70"/>
      <c r="DA1062" s="70"/>
      <c r="DB1062" s="70"/>
      <c r="DC1062" s="70"/>
      <c r="DD1062" s="70"/>
      <c r="DE1062" s="70"/>
      <c r="DF1062" s="70"/>
      <c r="DG1062" s="70"/>
      <c r="DH1062" s="70"/>
      <c r="DI1062" s="70"/>
      <c r="DJ1062" s="70"/>
      <c r="DK1062" s="70"/>
      <c r="DL1062" s="70"/>
      <c r="DM1062" s="70"/>
      <c r="DN1062" s="70"/>
      <c r="DO1062" s="70"/>
      <c r="DP1062" s="70"/>
      <c r="DQ1062" s="70"/>
      <c r="DR1062" s="70"/>
      <c r="DS1062" s="70"/>
      <c r="DT1062" s="70"/>
      <c r="DU1062" s="70"/>
      <c r="DV1062" s="70"/>
      <c r="DW1062" s="70"/>
      <c r="DX1062" s="70"/>
      <c r="DY1062" s="70"/>
      <c r="DZ1062" s="70"/>
      <c r="EA1062" s="70"/>
      <c r="EB1062" s="70"/>
      <c r="EC1062" s="70"/>
      <c r="ED1062" s="70"/>
      <c r="EE1062" s="95" t="s">
        <v>450</v>
      </c>
      <c r="EF1062" s="110"/>
      <c r="EG1062" s="110"/>
      <c r="EH1062" s="110"/>
      <c r="EI1062" s="216"/>
      <c r="EJ1062" s="110"/>
      <c r="EK1062" s="110"/>
      <c r="EL1062" s="110"/>
      <c r="EM1062" s="110"/>
      <c r="EN1062" s="110"/>
      <c r="EO1062" s="110"/>
      <c r="EP1062" s="110"/>
      <c r="EQ1062" s="110"/>
      <c r="ER1062" s="110"/>
      <c r="ES1062" s="110"/>
      <c r="ET1062" s="110"/>
      <c r="EU1062" s="110"/>
      <c r="EV1062" s="110"/>
      <c r="EW1062" s="110"/>
      <c r="EX1062" s="110"/>
      <c r="EY1062" s="110"/>
      <c r="EZ1062" s="110"/>
      <c r="FA1062" s="110"/>
      <c r="FB1062" s="110"/>
      <c r="FC1062" s="110"/>
      <c r="FD1062" s="110"/>
      <c r="FE1062" s="110"/>
      <c r="FF1062" s="110"/>
      <c r="FG1062" s="110"/>
      <c r="FH1062" s="110"/>
      <c r="FI1062" s="110"/>
      <c r="FJ1062" s="110"/>
      <c r="FK1062" s="110"/>
      <c r="FL1062" s="110"/>
      <c r="FM1062" s="110"/>
      <c r="FN1062" s="110"/>
      <c r="FO1062" s="110"/>
      <c r="FP1062" s="110"/>
      <c r="FQ1062" s="110"/>
      <c r="FR1062" s="110"/>
      <c r="FS1062" s="110"/>
      <c r="FT1062" s="110"/>
      <c r="FU1062" s="110"/>
      <c r="FV1062" s="110"/>
      <c r="FW1062" s="110"/>
      <c r="FX1062" s="110"/>
      <c r="FY1062" s="110"/>
      <c r="FZ1062" s="110"/>
      <c r="GA1062" s="110"/>
      <c r="GB1062" s="110"/>
      <c r="GC1062" s="110"/>
      <c r="GD1062" s="110"/>
      <c r="GE1062" s="110"/>
      <c r="GF1062" s="110"/>
      <c r="GG1062" s="110"/>
      <c r="GH1062" s="110"/>
      <c r="GI1062" s="110"/>
      <c r="GJ1062" s="110"/>
      <c r="GK1062" s="110"/>
      <c r="GL1062" s="110"/>
      <c r="GM1062" s="110"/>
      <c r="GN1062" s="110"/>
      <c r="GO1062" s="110"/>
      <c r="GP1062" s="110"/>
      <c r="GQ1062" s="110"/>
      <c r="GR1062" s="110"/>
      <c r="GS1062" s="110"/>
      <c r="GT1062" s="110"/>
      <c r="GU1062" s="110"/>
      <c r="GV1062" s="110"/>
      <c r="GW1062" s="110"/>
      <c r="GX1062" s="110"/>
      <c r="GY1062" s="110"/>
      <c r="GZ1062" s="110"/>
      <c r="HA1062" s="110"/>
      <c r="HB1062" s="110"/>
      <c r="HC1062" s="110"/>
      <c r="HD1062" s="110"/>
      <c r="HE1062" s="110"/>
      <c r="HF1062" s="110"/>
      <c r="HG1062" s="110"/>
      <c r="HH1062" s="110"/>
      <c r="HI1062" s="110"/>
      <c r="HJ1062" s="110"/>
      <c r="HK1062" s="110"/>
      <c r="HL1062" s="110"/>
      <c r="HM1062" s="110"/>
      <c r="HN1062" s="110"/>
      <c r="HO1062" s="110"/>
      <c r="HP1062" s="110"/>
      <c r="HQ1062" s="110"/>
      <c r="HR1062" s="110"/>
      <c r="HS1062" s="110"/>
      <c r="HT1062" s="110"/>
      <c r="HU1062" s="110"/>
      <c r="HV1062" s="110"/>
      <c r="HW1062" s="110"/>
      <c r="HX1062" s="110"/>
      <c r="HY1062" s="110"/>
      <c r="HZ1062" s="110"/>
      <c r="IA1062" s="110"/>
      <c r="IB1062" s="110"/>
      <c r="IC1062" s="110"/>
      <c r="ID1062" s="110"/>
      <c r="IE1062" s="110"/>
      <c r="IF1062" s="110"/>
      <c r="IG1062" s="110"/>
      <c r="IH1062" s="110"/>
      <c r="II1062" s="110"/>
      <c r="IJ1062" s="110"/>
      <c r="IK1062" s="110"/>
      <c r="IL1062" s="110"/>
      <c r="IM1062" s="110"/>
      <c r="IN1062" s="110"/>
      <c r="IO1062" s="110"/>
      <c r="IP1062" s="110"/>
    </row>
    <row r="1063" spans="18:250" ht="16.5" hidden="1" customHeight="1">
      <c r="R1063" s="95"/>
      <c r="S1063" s="95"/>
      <c r="T1063" s="95"/>
      <c r="U1063" s="70"/>
      <c r="V1063" s="214"/>
      <c r="W1063" s="70"/>
      <c r="X1063" s="70"/>
      <c r="Y1063" s="70"/>
      <c r="Z1063" s="70"/>
      <c r="AA1063" s="70"/>
      <c r="AB1063" s="70"/>
      <c r="AC1063" s="70"/>
      <c r="AD1063" s="70"/>
      <c r="AE1063" s="70"/>
      <c r="AF1063" s="70"/>
      <c r="AG1063" s="70"/>
      <c r="AH1063" s="70"/>
      <c r="AI1063" s="70"/>
      <c r="AJ1063" s="70"/>
      <c r="AK1063" s="70"/>
      <c r="AL1063" s="70"/>
      <c r="AM1063" s="70"/>
      <c r="AN1063" s="70"/>
      <c r="AO1063" s="70"/>
      <c r="AP1063" s="70"/>
      <c r="AQ1063" s="70"/>
      <c r="AR1063" s="70"/>
      <c r="AS1063" s="70"/>
      <c r="AT1063" s="70"/>
      <c r="AU1063" s="70"/>
      <c r="AV1063" s="70"/>
      <c r="AW1063" s="70"/>
      <c r="AX1063" s="70"/>
      <c r="AY1063" s="70"/>
      <c r="AZ1063" s="70"/>
      <c r="BA1063" s="70"/>
      <c r="BB1063" s="70"/>
      <c r="BC1063" s="70"/>
      <c r="BD1063" s="70"/>
      <c r="BE1063" s="70"/>
      <c r="BF1063" s="70"/>
      <c r="BG1063" s="70"/>
      <c r="BH1063" s="70"/>
      <c r="BI1063" s="70"/>
      <c r="BJ1063" s="70"/>
      <c r="BK1063" s="70"/>
      <c r="BL1063" s="70"/>
      <c r="BM1063" s="70"/>
      <c r="BN1063" s="70"/>
      <c r="BO1063" s="70"/>
      <c r="BP1063" s="70"/>
      <c r="BQ1063" s="70"/>
      <c r="BR1063" s="70"/>
      <c r="BS1063" s="70"/>
      <c r="BT1063" s="70"/>
      <c r="BU1063" s="70"/>
      <c r="BV1063" s="70"/>
      <c r="BW1063" s="70"/>
      <c r="BX1063" s="70"/>
      <c r="BY1063" s="70"/>
      <c r="BZ1063" s="70"/>
      <c r="CA1063" s="70"/>
      <c r="CB1063" s="70"/>
      <c r="CC1063" s="70"/>
      <c r="CD1063" s="70"/>
      <c r="CE1063" s="70"/>
      <c r="CF1063" s="70"/>
      <c r="CG1063" s="70"/>
      <c r="CH1063" s="70"/>
      <c r="CI1063" s="70"/>
      <c r="CJ1063" s="70"/>
      <c r="CK1063" s="70"/>
      <c r="CL1063" s="70"/>
      <c r="CM1063" s="70"/>
      <c r="CN1063" s="70"/>
      <c r="CO1063" s="70"/>
      <c r="CP1063" s="70"/>
      <c r="CQ1063" s="70"/>
      <c r="CR1063" s="70"/>
      <c r="CS1063" s="70"/>
      <c r="CT1063" s="70"/>
      <c r="CU1063" s="70"/>
      <c r="CV1063" s="70"/>
      <c r="CW1063" s="70"/>
      <c r="CX1063" s="70"/>
      <c r="CY1063" s="70"/>
      <c r="CZ1063" s="70"/>
      <c r="DA1063" s="70"/>
      <c r="DB1063" s="70"/>
      <c r="DC1063" s="70"/>
      <c r="DD1063" s="70"/>
      <c r="DE1063" s="70"/>
      <c r="DF1063" s="70"/>
      <c r="DG1063" s="70"/>
      <c r="DH1063" s="70"/>
      <c r="DI1063" s="70"/>
      <c r="DJ1063" s="70"/>
      <c r="DK1063" s="70"/>
      <c r="DL1063" s="70"/>
      <c r="DM1063" s="70"/>
      <c r="DN1063" s="70"/>
      <c r="DO1063" s="70"/>
      <c r="DP1063" s="70"/>
      <c r="DQ1063" s="70"/>
      <c r="DR1063" s="70"/>
      <c r="DS1063" s="70"/>
      <c r="DT1063" s="70"/>
      <c r="DU1063" s="70"/>
      <c r="DV1063" s="70"/>
      <c r="DW1063" s="70"/>
      <c r="DX1063" s="70"/>
      <c r="DY1063" s="70"/>
      <c r="DZ1063" s="70"/>
      <c r="EA1063" s="70"/>
      <c r="EB1063" s="70"/>
      <c r="EC1063" s="70"/>
      <c r="ED1063" s="70"/>
      <c r="EE1063" s="95" t="s">
        <v>450</v>
      </c>
      <c r="EF1063" s="110"/>
      <c r="EG1063" s="110"/>
      <c r="EH1063" s="110"/>
      <c r="EI1063" s="216"/>
      <c r="EJ1063" s="110"/>
      <c r="EK1063" s="110"/>
      <c r="EL1063" s="110"/>
      <c r="EM1063" s="110"/>
      <c r="EN1063" s="110"/>
      <c r="EO1063" s="110"/>
      <c r="EP1063" s="110"/>
      <c r="EQ1063" s="110"/>
      <c r="ER1063" s="110"/>
      <c r="ES1063" s="110"/>
      <c r="ET1063" s="110"/>
      <c r="EU1063" s="110"/>
      <c r="EV1063" s="110"/>
      <c r="EW1063" s="110"/>
      <c r="EX1063" s="110"/>
      <c r="EY1063" s="110"/>
      <c r="EZ1063" s="110"/>
      <c r="FA1063" s="110"/>
      <c r="FB1063" s="110"/>
      <c r="FC1063" s="110"/>
      <c r="FD1063" s="110"/>
      <c r="FE1063" s="110"/>
      <c r="FF1063" s="110"/>
      <c r="FG1063" s="110"/>
      <c r="FH1063" s="110"/>
      <c r="FI1063" s="110"/>
      <c r="FJ1063" s="110"/>
      <c r="FK1063" s="110"/>
      <c r="FL1063" s="110"/>
      <c r="FM1063" s="110"/>
      <c r="FN1063" s="110"/>
      <c r="FO1063" s="110"/>
      <c r="FP1063" s="110"/>
      <c r="FQ1063" s="110"/>
      <c r="FR1063" s="110"/>
      <c r="FS1063" s="110"/>
      <c r="FT1063" s="110"/>
      <c r="FU1063" s="110"/>
      <c r="FV1063" s="110"/>
      <c r="FW1063" s="110"/>
      <c r="FX1063" s="110"/>
      <c r="FY1063" s="110"/>
      <c r="FZ1063" s="110"/>
      <c r="GA1063" s="110"/>
      <c r="GB1063" s="110"/>
      <c r="GC1063" s="110"/>
      <c r="GD1063" s="110"/>
      <c r="GE1063" s="110"/>
      <c r="GF1063" s="110"/>
      <c r="GG1063" s="110"/>
      <c r="GH1063" s="110"/>
      <c r="GI1063" s="110"/>
      <c r="GJ1063" s="110"/>
      <c r="GK1063" s="110"/>
      <c r="GL1063" s="110"/>
      <c r="GM1063" s="110"/>
      <c r="GN1063" s="110"/>
      <c r="GO1063" s="110"/>
      <c r="GP1063" s="110"/>
      <c r="GQ1063" s="110"/>
      <c r="GR1063" s="110"/>
      <c r="GS1063" s="110"/>
      <c r="GT1063" s="110"/>
      <c r="GU1063" s="110"/>
      <c r="GV1063" s="110"/>
      <c r="GW1063" s="110"/>
      <c r="GX1063" s="110"/>
      <c r="GY1063" s="110"/>
      <c r="GZ1063" s="110"/>
      <c r="HA1063" s="110"/>
      <c r="HB1063" s="110"/>
      <c r="HC1063" s="110"/>
      <c r="HD1063" s="110"/>
      <c r="HE1063" s="110"/>
      <c r="HF1063" s="110"/>
      <c r="HG1063" s="110"/>
      <c r="HH1063" s="110"/>
      <c r="HI1063" s="110"/>
      <c r="HJ1063" s="110"/>
      <c r="HK1063" s="110"/>
      <c r="HL1063" s="110"/>
      <c r="HM1063" s="110"/>
      <c r="HN1063" s="110"/>
      <c r="HO1063" s="110"/>
      <c r="HP1063" s="110"/>
      <c r="HQ1063" s="110"/>
      <c r="HR1063" s="110"/>
      <c r="HS1063" s="110"/>
      <c r="HT1063" s="110"/>
      <c r="HU1063" s="110"/>
      <c r="HV1063" s="110"/>
      <c r="HW1063" s="110"/>
      <c r="HX1063" s="110"/>
      <c r="HY1063" s="110"/>
      <c r="HZ1063" s="110"/>
      <c r="IA1063" s="110"/>
      <c r="IB1063" s="110"/>
      <c r="IC1063" s="110"/>
      <c r="ID1063" s="110"/>
      <c r="IE1063" s="110"/>
      <c r="IF1063" s="110"/>
      <c r="IG1063" s="110"/>
      <c r="IH1063" s="110"/>
      <c r="II1063" s="110"/>
      <c r="IJ1063" s="110"/>
      <c r="IK1063" s="110"/>
      <c r="IL1063" s="110"/>
      <c r="IM1063" s="110"/>
      <c r="IN1063" s="110"/>
      <c r="IO1063" s="110"/>
      <c r="IP1063" s="110"/>
    </row>
    <row r="1064" spans="18:250" ht="16.5" hidden="1" customHeight="1">
      <c r="R1064" s="95"/>
      <c r="S1064" s="95"/>
      <c r="T1064" s="95"/>
      <c r="U1064" s="70"/>
      <c r="V1064" s="214"/>
      <c r="W1064" s="70"/>
      <c r="X1064" s="70"/>
      <c r="Y1064" s="70"/>
      <c r="Z1064" s="70"/>
      <c r="AA1064" s="70"/>
      <c r="AB1064" s="70"/>
      <c r="AC1064" s="70"/>
      <c r="AD1064" s="70"/>
      <c r="AE1064" s="70"/>
      <c r="AF1064" s="70"/>
      <c r="AG1064" s="70"/>
      <c r="AH1064" s="70"/>
      <c r="AI1064" s="70"/>
      <c r="AJ1064" s="70"/>
      <c r="AK1064" s="70"/>
      <c r="AL1064" s="70"/>
      <c r="AM1064" s="70"/>
      <c r="AN1064" s="70"/>
      <c r="AO1064" s="70"/>
      <c r="AP1064" s="70"/>
      <c r="AQ1064" s="70"/>
      <c r="AR1064" s="70"/>
      <c r="AS1064" s="70"/>
      <c r="AT1064" s="70"/>
      <c r="AU1064" s="70"/>
      <c r="AV1064" s="70"/>
      <c r="AW1064" s="70"/>
      <c r="AX1064" s="70"/>
      <c r="AY1064" s="70"/>
      <c r="AZ1064" s="70"/>
      <c r="BA1064" s="70"/>
      <c r="BB1064" s="70"/>
      <c r="BC1064" s="70"/>
      <c r="BD1064" s="70"/>
      <c r="BE1064" s="70"/>
      <c r="BF1064" s="70"/>
      <c r="BG1064" s="70"/>
      <c r="BH1064" s="70"/>
      <c r="BI1064" s="70"/>
      <c r="BJ1064" s="70"/>
      <c r="BK1064" s="70"/>
      <c r="BL1064" s="70"/>
      <c r="BM1064" s="70"/>
      <c r="BN1064" s="70"/>
      <c r="BO1064" s="70"/>
      <c r="BP1064" s="70"/>
      <c r="BQ1064" s="70"/>
      <c r="BR1064" s="70"/>
      <c r="BS1064" s="70"/>
      <c r="BT1064" s="70"/>
      <c r="BU1064" s="70"/>
      <c r="BV1064" s="70"/>
      <c r="BW1064" s="70"/>
      <c r="BX1064" s="70"/>
      <c r="BY1064" s="70"/>
      <c r="BZ1064" s="70"/>
      <c r="CA1064" s="70"/>
      <c r="CB1064" s="70"/>
      <c r="CC1064" s="70"/>
      <c r="CD1064" s="70"/>
      <c r="CE1064" s="70"/>
      <c r="CF1064" s="70"/>
      <c r="CG1064" s="70"/>
      <c r="CH1064" s="70"/>
      <c r="CI1064" s="70"/>
      <c r="CJ1064" s="70"/>
      <c r="CK1064" s="70"/>
      <c r="CL1064" s="70"/>
      <c r="CM1064" s="70"/>
      <c r="CN1064" s="70"/>
      <c r="CO1064" s="70"/>
      <c r="CP1064" s="70"/>
      <c r="CQ1064" s="70"/>
      <c r="CR1064" s="70"/>
      <c r="CS1064" s="70"/>
      <c r="CT1064" s="70"/>
      <c r="CU1064" s="70"/>
      <c r="CV1064" s="70"/>
      <c r="CW1064" s="70"/>
      <c r="CX1064" s="70"/>
      <c r="CY1064" s="70"/>
      <c r="CZ1064" s="70"/>
      <c r="DA1064" s="70"/>
      <c r="DB1064" s="70"/>
      <c r="DC1064" s="70"/>
      <c r="DD1064" s="70"/>
      <c r="DE1064" s="70"/>
      <c r="DF1064" s="70"/>
      <c r="DG1064" s="70"/>
      <c r="DH1064" s="70"/>
      <c r="DI1064" s="70"/>
      <c r="DJ1064" s="70"/>
      <c r="DK1064" s="70"/>
      <c r="DL1064" s="70"/>
      <c r="DM1064" s="70"/>
      <c r="DN1064" s="70"/>
      <c r="DO1064" s="70"/>
      <c r="DP1064" s="70"/>
      <c r="DQ1064" s="70"/>
      <c r="DR1064" s="70"/>
      <c r="DS1064" s="70"/>
      <c r="DT1064" s="70"/>
      <c r="DU1064" s="70"/>
      <c r="DV1064" s="70"/>
      <c r="DW1064" s="70"/>
      <c r="DX1064" s="70"/>
      <c r="DY1064" s="70"/>
      <c r="DZ1064" s="70"/>
      <c r="EA1064" s="70"/>
      <c r="EB1064" s="70"/>
      <c r="EC1064" s="70"/>
      <c r="ED1064" s="70"/>
      <c r="EE1064" s="95" t="s">
        <v>450</v>
      </c>
      <c r="EF1064" s="110"/>
      <c r="EG1064" s="110"/>
      <c r="EH1064" s="110"/>
      <c r="EI1064" s="216"/>
      <c r="EJ1064" s="110"/>
      <c r="EK1064" s="110"/>
      <c r="EL1064" s="110"/>
      <c r="EM1064" s="110"/>
      <c r="EN1064" s="110"/>
      <c r="EO1064" s="110"/>
      <c r="EP1064" s="110"/>
      <c r="EQ1064" s="110"/>
      <c r="ER1064" s="110"/>
      <c r="ES1064" s="110"/>
      <c r="ET1064" s="110"/>
      <c r="EU1064" s="110"/>
      <c r="EV1064" s="110"/>
      <c r="EW1064" s="110"/>
      <c r="EX1064" s="110"/>
      <c r="EY1064" s="110"/>
      <c r="EZ1064" s="110"/>
      <c r="FA1064" s="110"/>
      <c r="FB1064" s="110"/>
      <c r="FC1064" s="110"/>
      <c r="FD1064" s="110"/>
      <c r="FE1064" s="110"/>
      <c r="FF1064" s="110"/>
      <c r="FG1064" s="110"/>
      <c r="FH1064" s="110"/>
      <c r="FI1064" s="110"/>
      <c r="FJ1064" s="110"/>
      <c r="FK1064" s="110"/>
      <c r="FL1064" s="110"/>
      <c r="FM1064" s="110"/>
      <c r="FN1064" s="110"/>
      <c r="FO1064" s="110"/>
      <c r="FP1064" s="110"/>
      <c r="FQ1064" s="110"/>
      <c r="FR1064" s="110"/>
      <c r="FS1064" s="110"/>
      <c r="FT1064" s="110"/>
      <c r="FU1064" s="110"/>
      <c r="FV1064" s="110"/>
      <c r="FW1064" s="110"/>
      <c r="FX1064" s="110"/>
      <c r="FY1064" s="110"/>
      <c r="FZ1064" s="110"/>
      <c r="GA1064" s="110"/>
      <c r="GB1064" s="110"/>
      <c r="GC1064" s="110"/>
      <c r="GD1064" s="110"/>
      <c r="GE1064" s="110"/>
      <c r="GF1064" s="110"/>
      <c r="GG1064" s="110"/>
      <c r="GH1064" s="110"/>
      <c r="GI1064" s="110"/>
      <c r="GJ1064" s="110"/>
      <c r="GK1064" s="110"/>
      <c r="GL1064" s="110"/>
      <c r="GM1064" s="110"/>
      <c r="GN1064" s="110"/>
      <c r="GO1064" s="110"/>
      <c r="GP1064" s="110"/>
      <c r="GQ1064" s="110"/>
      <c r="GR1064" s="110"/>
      <c r="GS1064" s="110"/>
      <c r="GT1064" s="110"/>
      <c r="GU1064" s="110"/>
      <c r="GV1064" s="110"/>
      <c r="GW1064" s="110"/>
      <c r="GX1064" s="110"/>
      <c r="GY1064" s="110"/>
      <c r="GZ1064" s="110"/>
      <c r="HA1064" s="110"/>
      <c r="HB1064" s="110"/>
      <c r="HC1064" s="110"/>
      <c r="HD1064" s="110"/>
      <c r="HE1064" s="110"/>
      <c r="HF1064" s="110"/>
      <c r="HG1064" s="110"/>
      <c r="HH1064" s="110"/>
      <c r="HI1064" s="110"/>
      <c r="HJ1064" s="110"/>
      <c r="HK1064" s="110"/>
      <c r="HL1064" s="110"/>
      <c r="HM1064" s="110"/>
      <c r="HN1064" s="110"/>
      <c r="HO1064" s="110"/>
      <c r="HP1064" s="110"/>
      <c r="HQ1064" s="110"/>
      <c r="HR1064" s="110"/>
      <c r="HS1064" s="110"/>
      <c r="HT1064" s="110"/>
      <c r="HU1064" s="110"/>
      <c r="HV1064" s="110"/>
      <c r="HW1064" s="110"/>
      <c r="HX1064" s="110"/>
      <c r="HY1064" s="110"/>
      <c r="HZ1064" s="110"/>
      <c r="IA1064" s="110"/>
      <c r="IB1064" s="110"/>
      <c r="IC1064" s="110"/>
      <c r="ID1064" s="110"/>
      <c r="IE1064" s="110"/>
      <c r="IF1064" s="110"/>
      <c r="IG1064" s="110"/>
      <c r="IH1064" s="110"/>
      <c r="II1064" s="110"/>
      <c r="IJ1064" s="110"/>
      <c r="IK1064" s="110"/>
      <c r="IL1064" s="110"/>
      <c r="IM1064" s="110"/>
      <c r="IN1064" s="110"/>
      <c r="IO1064" s="110"/>
      <c r="IP1064" s="110"/>
    </row>
    <row r="1065" spans="18:250" ht="16.5" hidden="1" customHeight="1">
      <c r="R1065" s="95"/>
      <c r="S1065" s="95"/>
      <c r="T1065" s="95"/>
      <c r="U1065" s="70"/>
      <c r="V1065" s="214"/>
      <c r="W1065" s="70"/>
      <c r="X1065" s="70"/>
      <c r="Y1065" s="70"/>
      <c r="Z1065" s="70"/>
      <c r="AA1065" s="70"/>
      <c r="AB1065" s="70"/>
      <c r="AC1065" s="70"/>
      <c r="AD1065" s="70"/>
      <c r="AE1065" s="70"/>
      <c r="AF1065" s="70"/>
      <c r="AG1065" s="70"/>
      <c r="AH1065" s="70"/>
      <c r="AI1065" s="70"/>
      <c r="AJ1065" s="70"/>
      <c r="AK1065" s="70"/>
      <c r="AL1065" s="70"/>
      <c r="AM1065" s="70"/>
      <c r="AN1065" s="70"/>
      <c r="AO1065" s="70"/>
      <c r="AP1065" s="70"/>
      <c r="AQ1065" s="70"/>
      <c r="AR1065" s="70"/>
      <c r="AS1065" s="70"/>
      <c r="AT1065" s="70"/>
      <c r="AU1065" s="70"/>
      <c r="AV1065" s="70"/>
      <c r="AW1065" s="70"/>
      <c r="AX1065" s="70"/>
      <c r="AY1065" s="70"/>
      <c r="AZ1065" s="70"/>
      <c r="BA1065" s="70"/>
      <c r="BB1065" s="70"/>
      <c r="BC1065" s="70"/>
      <c r="BD1065" s="70"/>
      <c r="BE1065" s="70"/>
      <c r="BF1065" s="70"/>
      <c r="BG1065" s="70"/>
      <c r="BH1065" s="70"/>
      <c r="BI1065" s="70"/>
      <c r="BJ1065" s="70"/>
      <c r="BK1065" s="70"/>
      <c r="BL1065" s="70"/>
      <c r="BM1065" s="70"/>
      <c r="BN1065" s="70"/>
      <c r="BO1065" s="70"/>
      <c r="BP1065" s="70"/>
      <c r="BQ1065" s="70"/>
      <c r="BR1065" s="70"/>
      <c r="BS1065" s="70"/>
      <c r="BT1065" s="70"/>
      <c r="BU1065" s="70"/>
      <c r="BV1065" s="70"/>
      <c r="BW1065" s="70"/>
      <c r="BX1065" s="70"/>
      <c r="BY1065" s="70"/>
      <c r="BZ1065" s="70"/>
      <c r="CA1065" s="70"/>
      <c r="CB1065" s="70"/>
      <c r="CC1065" s="70"/>
      <c r="CD1065" s="70"/>
      <c r="CE1065" s="70"/>
      <c r="CF1065" s="70"/>
      <c r="CG1065" s="70"/>
      <c r="CH1065" s="70"/>
      <c r="CI1065" s="70"/>
      <c r="CJ1065" s="70"/>
      <c r="CK1065" s="70"/>
      <c r="CL1065" s="70"/>
      <c r="CM1065" s="70"/>
      <c r="CN1065" s="70"/>
      <c r="CO1065" s="70"/>
      <c r="CP1065" s="70"/>
      <c r="CQ1065" s="70"/>
      <c r="CR1065" s="70"/>
      <c r="CS1065" s="70"/>
      <c r="CT1065" s="70"/>
      <c r="CU1065" s="70"/>
      <c r="CV1065" s="70"/>
      <c r="CW1065" s="70"/>
      <c r="CX1065" s="70"/>
      <c r="CY1065" s="70"/>
      <c r="CZ1065" s="70"/>
      <c r="DA1065" s="70"/>
      <c r="DB1065" s="70"/>
      <c r="DC1065" s="70"/>
      <c r="DD1065" s="70"/>
      <c r="DE1065" s="70"/>
      <c r="DF1065" s="70"/>
      <c r="DG1065" s="70"/>
      <c r="DH1065" s="70"/>
      <c r="DI1065" s="70"/>
      <c r="DJ1065" s="70"/>
      <c r="DK1065" s="70"/>
      <c r="DL1065" s="70"/>
      <c r="DM1065" s="70"/>
      <c r="DN1065" s="70"/>
      <c r="DO1065" s="70"/>
      <c r="DP1065" s="70"/>
      <c r="DQ1065" s="70"/>
      <c r="DR1065" s="70"/>
      <c r="DS1065" s="70"/>
      <c r="DT1065" s="70"/>
      <c r="DU1065" s="70"/>
      <c r="DV1065" s="70"/>
      <c r="DW1065" s="70"/>
      <c r="DX1065" s="70"/>
      <c r="DY1065" s="70"/>
      <c r="DZ1065" s="70"/>
      <c r="EA1065" s="70"/>
      <c r="EB1065" s="70"/>
      <c r="EC1065" s="70"/>
      <c r="ED1065" s="70"/>
      <c r="EE1065" s="95" t="s">
        <v>450</v>
      </c>
      <c r="EF1065" s="110"/>
      <c r="EG1065" s="110"/>
      <c r="EH1065" s="110"/>
      <c r="EI1065" s="216"/>
      <c r="EJ1065" s="110"/>
      <c r="EK1065" s="110"/>
      <c r="EL1065" s="110"/>
      <c r="EM1065" s="110"/>
      <c r="EN1065" s="110"/>
      <c r="EO1065" s="110"/>
      <c r="EP1065" s="110"/>
      <c r="EQ1065" s="110"/>
      <c r="ER1065" s="110"/>
      <c r="ES1065" s="110"/>
      <c r="ET1065" s="110"/>
      <c r="EU1065" s="110"/>
      <c r="EV1065" s="110"/>
      <c r="EW1065" s="110"/>
      <c r="EX1065" s="110"/>
      <c r="EY1065" s="110"/>
      <c r="EZ1065" s="110"/>
      <c r="FA1065" s="110"/>
      <c r="FB1065" s="110"/>
      <c r="FC1065" s="110"/>
      <c r="FD1065" s="110"/>
      <c r="FE1065" s="110"/>
      <c r="FF1065" s="110"/>
      <c r="FG1065" s="110"/>
      <c r="FH1065" s="110"/>
      <c r="FI1065" s="110"/>
      <c r="FJ1065" s="110"/>
      <c r="FK1065" s="110"/>
      <c r="FL1065" s="110"/>
      <c r="FM1065" s="110"/>
      <c r="FN1065" s="110"/>
      <c r="FO1065" s="110"/>
      <c r="FP1065" s="110"/>
      <c r="FQ1065" s="110"/>
      <c r="FR1065" s="110"/>
      <c r="FS1065" s="110"/>
      <c r="FT1065" s="110"/>
      <c r="FU1065" s="110"/>
      <c r="FV1065" s="110"/>
      <c r="FW1065" s="110"/>
      <c r="FX1065" s="110"/>
      <c r="FY1065" s="110"/>
      <c r="FZ1065" s="110"/>
      <c r="GA1065" s="110"/>
      <c r="GB1065" s="110"/>
      <c r="GC1065" s="110"/>
      <c r="GD1065" s="110"/>
      <c r="GE1065" s="110"/>
      <c r="GF1065" s="110"/>
      <c r="GG1065" s="110"/>
      <c r="GH1065" s="110"/>
      <c r="GI1065" s="110"/>
      <c r="GJ1065" s="110"/>
      <c r="GK1065" s="110"/>
      <c r="GL1065" s="110"/>
      <c r="GM1065" s="110"/>
      <c r="GN1065" s="110"/>
      <c r="GO1065" s="110"/>
      <c r="GP1065" s="110"/>
      <c r="GQ1065" s="110"/>
      <c r="GR1065" s="110"/>
      <c r="GS1065" s="110"/>
      <c r="GT1065" s="110"/>
      <c r="GU1065" s="110"/>
      <c r="GV1065" s="110"/>
      <c r="GW1065" s="110"/>
      <c r="GX1065" s="110"/>
      <c r="GY1065" s="110"/>
      <c r="GZ1065" s="110"/>
      <c r="HA1065" s="110"/>
      <c r="HB1065" s="110"/>
      <c r="HC1065" s="110"/>
      <c r="HD1065" s="110"/>
      <c r="HE1065" s="110"/>
      <c r="HF1065" s="110"/>
      <c r="HG1065" s="110"/>
      <c r="HH1065" s="110"/>
      <c r="HI1065" s="110"/>
      <c r="HJ1065" s="110"/>
      <c r="HK1065" s="110"/>
      <c r="HL1065" s="110"/>
      <c r="HM1065" s="110"/>
      <c r="HN1065" s="110"/>
      <c r="HO1065" s="110"/>
      <c r="HP1065" s="110"/>
      <c r="HQ1065" s="110"/>
      <c r="HR1065" s="110"/>
      <c r="HS1065" s="110"/>
      <c r="HT1065" s="110"/>
      <c r="HU1065" s="110"/>
      <c r="HV1065" s="110"/>
      <c r="HW1065" s="110"/>
      <c r="HX1065" s="110"/>
      <c r="HY1065" s="110"/>
      <c r="HZ1065" s="110"/>
      <c r="IA1065" s="110"/>
      <c r="IB1065" s="110"/>
      <c r="IC1065" s="110"/>
      <c r="ID1065" s="110"/>
      <c r="IE1065" s="110"/>
      <c r="IF1065" s="110"/>
      <c r="IG1065" s="110"/>
      <c r="IH1065" s="110"/>
      <c r="II1065" s="110"/>
      <c r="IJ1065" s="110"/>
      <c r="IK1065" s="110"/>
      <c r="IL1065" s="110"/>
      <c r="IM1065" s="110"/>
      <c r="IN1065" s="110"/>
      <c r="IO1065" s="110"/>
      <c r="IP1065" s="110"/>
    </row>
    <row r="1066" spans="18:250" ht="16.5" hidden="1" customHeight="1">
      <c r="R1066" s="95"/>
      <c r="S1066" s="95"/>
      <c r="T1066" s="95"/>
      <c r="U1066" s="70"/>
      <c r="V1066" s="214"/>
      <c r="W1066" s="70"/>
      <c r="X1066" s="70"/>
      <c r="Y1066" s="70"/>
      <c r="Z1066" s="70"/>
      <c r="AA1066" s="70"/>
      <c r="AB1066" s="70"/>
      <c r="AC1066" s="70"/>
      <c r="AD1066" s="70"/>
      <c r="AE1066" s="70"/>
      <c r="AF1066" s="70"/>
      <c r="AG1066" s="70"/>
      <c r="AH1066" s="70"/>
      <c r="AI1066" s="70"/>
      <c r="AJ1066" s="70"/>
      <c r="AK1066" s="70"/>
      <c r="AL1066" s="70"/>
      <c r="AM1066" s="70"/>
      <c r="AN1066" s="70"/>
      <c r="AO1066" s="70"/>
      <c r="AP1066" s="70"/>
      <c r="AQ1066" s="70"/>
      <c r="AR1066" s="70"/>
      <c r="AS1066" s="70"/>
      <c r="AT1066" s="70"/>
      <c r="AU1066" s="70"/>
      <c r="AV1066" s="70"/>
      <c r="AW1066" s="70"/>
      <c r="AX1066" s="70"/>
      <c r="AY1066" s="70"/>
      <c r="AZ1066" s="70"/>
      <c r="BA1066" s="70"/>
      <c r="BB1066" s="70"/>
      <c r="BC1066" s="70"/>
      <c r="BD1066" s="70"/>
      <c r="BE1066" s="70"/>
      <c r="BF1066" s="70"/>
      <c r="BG1066" s="70"/>
      <c r="BH1066" s="70"/>
      <c r="BI1066" s="70"/>
      <c r="BJ1066" s="70"/>
      <c r="BK1066" s="70"/>
      <c r="BL1066" s="70"/>
      <c r="BM1066" s="70"/>
      <c r="BN1066" s="70"/>
      <c r="BO1066" s="70"/>
      <c r="BP1066" s="70"/>
      <c r="BQ1066" s="70"/>
      <c r="BR1066" s="70"/>
      <c r="BS1066" s="70"/>
      <c r="BT1066" s="70"/>
      <c r="BU1066" s="70"/>
      <c r="BV1066" s="70"/>
      <c r="BW1066" s="70"/>
      <c r="BX1066" s="70"/>
      <c r="BY1066" s="70"/>
      <c r="BZ1066" s="70"/>
      <c r="CA1066" s="70"/>
      <c r="CB1066" s="70"/>
      <c r="CC1066" s="70"/>
      <c r="CD1066" s="70"/>
      <c r="CE1066" s="70"/>
      <c r="CF1066" s="70"/>
      <c r="CG1066" s="70"/>
      <c r="CH1066" s="70"/>
      <c r="CI1066" s="70"/>
      <c r="CJ1066" s="70"/>
      <c r="CK1066" s="70"/>
      <c r="CL1066" s="70"/>
      <c r="CM1066" s="70"/>
      <c r="CN1066" s="70"/>
      <c r="CO1066" s="70"/>
      <c r="CP1066" s="70"/>
      <c r="CQ1066" s="70"/>
      <c r="CR1066" s="70"/>
      <c r="CS1066" s="70"/>
      <c r="CT1066" s="70"/>
      <c r="CU1066" s="70"/>
      <c r="CV1066" s="70"/>
      <c r="CW1066" s="70"/>
      <c r="CX1066" s="70"/>
      <c r="CY1066" s="70"/>
      <c r="CZ1066" s="70"/>
      <c r="DA1066" s="70"/>
      <c r="DB1066" s="70"/>
      <c r="DC1066" s="70"/>
      <c r="DD1066" s="70"/>
      <c r="DE1066" s="70"/>
      <c r="DF1066" s="70"/>
      <c r="DG1066" s="70"/>
      <c r="DH1066" s="70"/>
      <c r="DI1066" s="70"/>
      <c r="DJ1066" s="70"/>
      <c r="DK1066" s="70"/>
      <c r="DL1066" s="70"/>
      <c r="DM1066" s="70"/>
      <c r="DN1066" s="70"/>
      <c r="DO1066" s="70"/>
      <c r="DP1066" s="70"/>
      <c r="DQ1066" s="70"/>
      <c r="DR1066" s="70"/>
      <c r="DS1066" s="70"/>
      <c r="DT1066" s="70"/>
      <c r="DU1066" s="70"/>
      <c r="DV1066" s="70"/>
      <c r="DW1066" s="70"/>
      <c r="DX1066" s="70"/>
      <c r="DY1066" s="70"/>
      <c r="DZ1066" s="70"/>
      <c r="EA1066" s="70"/>
      <c r="EB1066" s="70"/>
      <c r="EC1066" s="70"/>
      <c r="ED1066" s="70"/>
      <c r="EE1066" s="95" t="s">
        <v>450</v>
      </c>
      <c r="EF1066" s="110"/>
      <c r="EG1066" s="110"/>
      <c r="EH1066" s="110"/>
      <c r="EI1066" s="216"/>
      <c r="EJ1066" s="110"/>
      <c r="EK1066" s="110"/>
      <c r="EL1066" s="110"/>
      <c r="EM1066" s="110"/>
      <c r="EN1066" s="110"/>
      <c r="EO1066" s="110"/>
      <c r="EP1066" s="110"/>
      <c r="EQ1066" s="110"/>
      <c r="ER1066" s="110"/>
      <c r="ES1066" s="110"/>
      <c r="ET1066" s="110"/>
      <c r="EU1066" s="110"/>
      <c r="EV1066" s="110"/>
      <c r="EW1066" s="110"/>
      <c r="EX1066" s="110"/>
      <c r="EY1066" s="110"/>
      <c r="EZ1066" s="110"/>
      <c r="FA1066" s="110"/>
      <c r="FB1066" s="110"/>
      <c r="FC1066" s="110"/>
      <c r="FD1066" s="110"/>
      <c r="FE1066" s="110"/>
      <c r="FF1066" s="110"/>
      <c r="FG1066" s="110"/>
      <c r="FH1066" s="110"/>
      <c r="FI1066" s="110"/>
      <c r="FJ1066" s="110"/>
      <c r="FK1066" s="110"/>
      <c r="FL1066" s="110"/>
      <c r="FM1066" s="110"/>
      <c r="FN1066" s="110"/>
      <c r="FO1066" s="110"/>
      <c r="FP1066" s="110"/>
      <c r="FQ1066" s="110"/>
      <c r="FR1066" s="110"/>
      <c r="FS1066" s="110"/>
      <c r="FT1066" s="110"/>
      <c r="FU1066" s="110"/>
      <c r="FV1066" s="110"/>
      <c r="FW1066" s="110"/>
      <c r="FX1066" s="110"/>
      <c r="FY1066" s="110"/>
      <c r="FZ1066" s="110"/>
      <c r="GA1066" s="110"/>
      <c r="GB1066" s="110"/>
      <c r="GC1066" s="110"/>
      <c r="GD1066" s="110"/>
      <c r="GE1066" s="110"/>
      <c r="GF1066" s="110"/>
      <c r="GG1066" s="110"/>
      <c r="GH1066" s="110"/>
      <c r="GI1066" s="110"/>
      <c r="GJ1066" s="110"/>
      <c r="GK1066" s="110"/>
      <c r="GL1066" s="110"/>
      <c r="GM1066" s="110"/>
      <c r="GN1066" s="110"/>
      <c r="GO1066" s="110"/>
      <c r="GP1066" s="110"/>
      <c r="GQ1066" s="110"/>
      <c r="GR1066" s="110"/>
      <c r="GS1066" s="110"/>
      <c r="GT1066" s="110"/>
      <c r="GU1066" s="110"/>
      <c r="GV1066" s="110"/>
      <c r="GW1066" s="110"/>
      <c r="GX1066" s="110"/>
      <c r="GY1066" s="110"/>
      <c r="GZ1066" s="110"/>
      <c r="HA1066" s="110"/>
      <c r="HB1066" s="110"/>
      <c r="HC1066" s="110"/>
      <c r="HD1066" s="110"/>
      <c r="HE1066" s="110"/>
      <c r="HF1066" s="110"/>
      <c r="HG1066" s="110"/>
      <c r="HH1066" s="110"/>
      <c r="HI1066" s="110"/>
      <c r="HJ1066" s="110"/>
      <c r="HK1066" s="110"/>
      <c r="HL1066" s="110"/>
      <c r="HM1066" s="110"/>
      <c r="HN1066" s="110"/>
      <c r="HO1066" s="110"/>
      <c r="HP1066" s="110"/>
      <c r="HQ1066" s="110"/>
      <c r="HR1066" s="110"/>
      <c r="HS1066" s="110"/>
      <c r="HT1066" s="110"/>
      <c r="HU1066" s="110"/>
      <c r="HV1066" s="110"/>
      <c r="HW1066" s="110"/>
      <c r="HX1066" s="110"/>
      <c r="HY1066" s="110"/>
      <c r="HZ1066" s="110"/>
      <c r="IA1066" s="110"/>
      <c r="IB1066" s="110"/>
      <c r="IC1066" s="110"/>
      <c r="ID1066" s="110"/>
      <c r="IE1066" s="110"/>
      <c r="IF1066" s="110"/>
      <c r="IG1066" s="110"/>
      <c r="IH1066" s="110"/>
      <c r="II1066" s="110"/>
      <c r="IJ1066" s="110"/>
      <c r="IK1066" s="110"/>
      <c r="IL1066" s="110"/>
      <c r="IM1066" s="110"/>
      <c r="IN1066" s="110"/>
      <c r="IO1066" s="110"/>
      <c r="IP1066" s="110"/>
    </row>
    <row r="1067" spans="18:250" ht="16.5" hidden="1" customHeight="1">
      <c r="R1067" s="95"/>
      <c r="S1067" s="95"/>
      <c r="T1067" s="95"/>
      <c r="U1067" s="70"/>
      <c r="V1067" s="214"/>
      <c r="W1067" s="70"/>
      <c r="X1067" s="70"/>
      <c r="Y1067" s="70"/>
      <c r="Z1067" s="70"/>
      <c r="AA1067" s="70"/>
      <c r="AB1067" s="70"/>
      <c r="AC1067" s="70"/>
      <c r="AD1067" s="70"/>
      <c r="AE1067" s="70"/>
      <c r="AF1067" s="70"/>
      <c r="AG1067" s="70"/>
      <c r="AH1067" s="70"/>
      <c r="AI1067" s="70"/>
      <c r="AJ1067" s="70"/>
      <c r="AK1067" s="70"/>
      <c r="AL1067" s="70"/>
      <c r="AM1067" s="70"/>
      <c r="AN1067" s="70"/>
      <c r="AO1067" s="70"/>
      <c r="AP1067" s="70"/>
      <c r="AQ1067" s="70"/>
      <c r="AR1067" s="70"/>
      <c r="AS1067" s="70"/>
      <c r="AT1067" s="70"/>
      <c r="AU1067" s="70"/>
      <c r="AV1067" s="70"/>
      <c r="AW1067" s="70"/>
      <c r="AX1067" s="70"/>
      <c r="AY1067" s="70"/>
      <c r="AZ1067" s="70"/>
      <c r="BA1067" s="70"/>
      <c r="BB1067" s="70"/>
      <c r="BC1067" s="70"/>
      <c r="BD1067" s="70"/>
      <c r="BE1067" s="70"/>
      <c r="BF1067" s="70"/>
      <c r="BG1067" s="70"/>
      <c r="BH1067" s="70"/>
      <c r="BI1067" s="70"/>
      <c r="BJ1067" s="70"/>
      <c r="BK1067" s="70"/>
      <c r="BL1067" s="70"/>
      <c r="BM1067" s="70"/>
      <c r="BN1067" s="70"/>
      <c r="BO1067" s="70"/>
      <c r="BP1067" s="70"/>
      <c r="BQ1067" s="70"/>
      <c r="BR1067" s="70"/>
      <c r="BS1067" s="70"/>
      <c r="BT1067" s="70"/>
      <c r="BU1067" s="70"/>
      <c r="BV1067" s="70"/>
      <c r="BW1067" s="70"/>
      <c r="BX1067" s="70"/>
      <c r="BY1067" s="70"/>
      <c r="BZ1067" s="70"/>
      <c r="CA1067" s="70"/>
      <c r="CB1067" s="70"/>
      <c r="CC1067" s="70"/>
      <c r="CD1067" s="70"/>
      <c r="CE1067" s="70"/>
      <c r="CF1067" s="70"/>
      <c r="CG1067" s="70"/>
      <c r="CH1067" s="70"/>
      <c r="CI1067" s="70"/>
      <c r="CJ1067" s="70"/>
      <c r="CK1067" s="70"/>
      <c r="CL1067" s="70"/>
      <c r="CM1067" s="70"/>
      <c r="CN1067" s="70"/>
      <c r="CO1067" s="70"/>
      <c r="CP1067" s="70"/>
      <c r="CQ1067" s="70"/>
      <c r="CR1067" s="70"/>
      <c r="CS1067" s="70"/>
      <c r="CT1067" s="70"/>
      <c r="CU1067" s="70"/>
      <c r="CV1067" s="70"/>
      <c r="CW1067" s="70"/>
      <c r="CX1067" s="70"/>
      <c r="CY1067" s="70"/>
      <c r="CZ1067" s="70"/>
      <c r="DA1067" s="70"/>
      <c r="DB1067" s="70"/>
      <c r="DC1067" s="70"/>
      <c r="DD1067" s="70"/>
      <c r="DE1067" s="70"/>
      <c r="DF1067" s="70"/>
      <c r="DG1067" s="70"/>
      <c r="DH1067" s="70"/>
      <c r="DI1067" s="70"/>
      <c r="DJ1067" s="70"/>
      <c r="DK1067" s="70"/>
      <c r="DL1067" s="70"/>
      <c r="DM1067" s="70"/>
      <c r="DN1067" s="70"/>
      <c r="DO1067" s="70"/>
      <c r="DP1067" s="70"/>
      <c r="DQ1067" s="70"/>
      <c r="DR1067" s="70"/>
      <c r="DS1067" s="70"/>
      <c r="DT1067" s="70"/>
      <c r="DU1067" s="70"/>
      <c r="DV1067" s="70"/>
      <c r="DW1067" s="70"/>
      <c r="DX1067" s="70"/>
      <c r="DY1067" s="70"/>
      <c r="DZ1067" s="70"/>
      <c r="EA1067" s="70"/>
      <c r="EB1067" s="70"/>
      <c r="EC1067" s="70"/>
      <c r="ED1067" s="70"/>
      <c r="EE1067" s="95" t="s">
        <v>450</v>
      </c>
      <c r="EF1067" s="110"/>
      <c r="EG1067" s="110"/>
      <c r="EH1067" s="110"/>
      <c r="EI1067" s="216"/>
      <c r="EJ1067" s="110"/>
      <c r="EK1067" s="110"/>
      <c r="EL1067" s="110"/>
      <c r="EM1067" s="110"/>
      <c r="EN1067" s="110"/>
      <c r="EO1067" s="110"/>
      <c r="EP1067" s="110"/>
      <c r="EQ1067" s="110"/>
      <c r="ER1067" s="110"/>
      <c r="ES1067" s="110"/>
      <c r="ET1067" s="110"/>
      <c r="EU1067" s="110"/>
      <c r="EV1067" s="110"/>
      <c r="EW1067" s="110"/>
      <c r="EX1067" s="110"/>
      <c r="EY1067" s="110"/>
      <c r="EZ1067" s="110"/>
      <c r="FA1067" s="110"/>
      <c r="FB1067" s="110"/>
      <c r="FC1067" s="110"/>
      <c r="FD1067" s="110"/>
      <c r="FE1067" s="110"/>
      <c r="FF1067" s="110"/>
      <c r="FG1067" s="110"/>
      <c r="FH1067" s="110"/>
      <c r="FI1067" s="110"/>
      <c r="FJ1067" s="110"/>
      <c r="FK1067" s="110"/>
      <c r="FL1067" s="110"/>
      <c r="FM1067" s="110"/>
      <c r="FN1067" s="110"/>
      <c r="FO1067" s="110"/>
      <c r="FP1067" s="110"/>
      <c r="FQ1067" s="110"/>
      <c r="FR1067" s="110"/>
      <c r="FS1067" s="110"/>
      <c r="FT1067" s="110"/>
      <c r="FU1067" s="110"/>
      <c r="FV1067" s="110"/>
      <c r="FW1067" s="110"/>
      <c r="FX1067" s="110"/>
      <c r="FY1067" s="110"/>
      <c r="FZ1067" s="110"/>
      <c r="GA1067" s="110"/>
      <c r="GB1067" s="110"/>
      <c r="GC1067" s="110"/>
      <c r="GD1067" s="110"/>
      <c r="GE1067" s="110"/>
      <c r="GF1067" s="110"/>
      <c r="GG1067" s="110"/>
      <c r="GH1067" s="110"/>
      <c r="GI1067" s="110"/>
      <c r="GJ1067" s="110"/>
      <c r="GK1067" s="110"/>
      <c r="GL1067" s="110"/>
      <c r="GM1067" s="110"/>
      <c r="GN1067" s="110"/>
      <c r="GO1067" s="110"/>
      <c r="GP1067" s="110"/>
      <c r="GQ1067" s="110"/>
      <c r="GR1067" s="110"/>
      <c r="GS1067" s="110"/>
      <c r="GT1067" s="110"/>
      <c r="GU1067" s="110"/>
      <c r="GV1067" s="110"/>
      <c r="GW1067" s="110"/>
      <c r="GX1067" s="110"/>
      <c r="GY1067" s="110"/>
      <c r="GZ1067" s="110"/>
      <c r="HA1067" s="110"/>
      <c r="HB1067" s="110"/>
      <c r="HC1067" s="110"/>
      <c r="HD1067" s="110"/>
      <c r="HE1067" s="110"/>
      <c r="HF1067" s="110"/>
      <c r="HG1067" s="110"/>
      <c r="HH1067" s="110"/>
      <c r="HI1067" s="110"/>
      <c r="HJ1067" s="110"/>
      <c r="HK1067" s="110"/>
      <c r="HL1067" s="110"/>
      <c r="HM1067" s="110"/>
      <c r="HN1067" s="110"/>
      <c r="HO1067" s="110"/>
      <c r="HP1067" s="110"/>
      <c r="HQ1067" s="110"/>
      <c r="HR1067" s="110"/>
      <c r="HS1067" s="110"/>
      <c r="HT1067" s="110"/>
      <c r="HU1067" s="110"/>
      <c r="HV1067" s="110"/>
      <c r="HW1067" s="110"/>
      <c r="HX1067" s="110"/>
      <c r="HY1067" s="110"/>
      <c r="HZ1067" s="110"/>
      <c r="IA1067" s="110"/>
      <c r="IB1067" s="110"/>
      <c r="IC1067" s="110"/>
      <c r="ID1067" s="110"/>
      <c r="IE1067" s="110"/>
      <c r="IF1067" s="110"/>
      <c r="IG1067" s="110"/>
      <c r="IH1067" s="110"/>
      <c r="II1067" s="110"/>
      <c r="IJ1067" s="110"/>
      <c r="IK1067" s="110"/>
      <c r="IL1067" s="110"/>
      <c r="IM1067" s="110"/>
      <c r="IN1067" s="110"/>
      <c r="IO1067" s="110"/>
      <c r="IP1067" s="110"/>
    </row>
    <row r="1068" spans="18:250" ht="16.5" hidden="1" customHeight="1">
      <c r="R1068" s="95"/>
      <c r="S1068" s="95"/>
      <c r="T1068" s="95"/>
      <c r="U1068" s="70"/>
      <c r="V1068" s="214"/>
      <c r="W1068" s="70"/>
      <c r="X1068" s="70"/>
      <c r="Y1068" s="70"/>
      <c r="Z1068" s="70"/>
      <c r="AA1068" s="70"/>
      <c r="AB1068" s="70"/>
      <c r="AC1068" s="70"/>
      <c r="AD1068" s="70"/>
      <c r="AE1068" s="70"/>
      <c r="AF1068" s="70"/>
      <c r="AG1068" s="70"/>
      <c r="AH1068" s="70"/>
      <c r="AI1068" s="70"/>
      <c r="AJ1068" s="70"/>
      <c r="AK1068" s="70"/>
      <c r="AL1068" s="70"/>
      <c r="AM1068" s="70"/>
      <c r="AN1068" s="70"/>
      <c r="AO1068" s="70"/>
      <c r="AP1068" s="70"/>
      <c r="AQ1068" s="70"/>
      <c r="AR1068" s="70"/>
      <c r="AS1068" s="70"/>
      <c r="AT1068" s="70"/>
      <c r="AU1068" s="70"/>
      <c r="AV1068" s="70"/>
      <c r="AW1068" s="70"/>
      <c r="AX1068" s="70"/>
      <c r="AY1068" s="70"/>
      <c r="AZ1068" s="70"/>
      <c r="BA1068" s="70"/>
      <c r="BB1068" s="70"/>
      <c r="BC1068" s="70"/>
      <c r="BD1068" s="70"/>
      <c r="BE1068" s="70"/>
      <c r="BF1068" s="70"/>
      <c r="BG1068" s="70"/>
      <c r="BH1068" s="70"/>
      <c r="BI1068" s="70"/>
      <c r="BJ1068" s="70"/>
      <c r="BK1068" s="70"/>
      <c r="BL1068" s="70"/>
      <c r="BM1068" s="70"/>
      <c r="BN1068" s="70"/>
      <c r="BO1068" s="70"/>
      <c r="BP1068" s="70"/>
      <c r="BQ1068" s="70"/>
      <c r="BR1068" s="70"/>
      <c r="BS1068" s="70"/>
      <c r="BT1068" s="70"/>
      <c r="BU1068" s="70"/>
      <c r="BV1068" s="70"/>
      <c r="BW1068" s="70"/>
      <c r="BX1068" s="70"/>
      <c r="BY1068" s="70"/>
      <c r="BZ1068" s="70"/>
      <c r="CA1068" s="70"/>
      <c r="CB1068" s="70"/>
      <c r="CC1068" s="70"/>
      <c r="CD1068" s="70"/>
      <c r="CE1068" s="70"/>
      <c r="CF1068" s="70"/>
      <c r="CG1068" s="70"/>
      <c r="CH1068" s="70"/>
      <c r="CI1068" s="70"/>
      <c r="CJ1068" s="70"/>
      <c r="CK1068" s="70"/>
      <c r="CL1068" s="70"/>
      <c r="CM1068" s="70"/>
      <c r="CN1068" s="70"/>
      <c r="CO1068" s="70"/>
      <c r="CP1068" s="70"/>
      <c r="CQ1068" s="70"/>
      <c r="CR1068" s="70"/>
      <c r="CS1068" s="70"/>
      <c r="CT1068" s="70"/>
      <c r="CU1068" s="70"/>
      <c r="CV1068" s="70"/>
      <c r="CW1068" s="70"/>
      <c r="CX1068" s="70"/>
      <c r="CY1068" s="70"/>
      <c r="CZ1068" s="70"/>
      <c r="DA1068" s="70"/>
      <c r="DB1068" s="70"/>
      <c r="DC1068" s="70"/>
      <c r="DD1068" s="70"/>
      <c r="DE1068" s="70"/>
      <c r="DF1068" s="70"/>
      <c r="DG1068" s="70"/>
      <c r="DH1068" s="70"/>
      <c r="DI1068" s="70"/>
      <c r="DJ1068" s="70"/>
      <c r="DK1068" s="70"/>
      <c r="DL1068" s="70"/>
      <c r="DM1068" s="70"/>
      <c r="DN1068" s="70"/>
      <c r="DO1068" s="70"/>
      <c r="DP1068" s="70"/>
      <c r="DQ1068" s="70"/>
      <c r="DR1068" s="70"/>
      <c r="DS1068" s="70"/>
      <c r="DT1068" s="70"/>
      <c r="DU1068" s="70"/>
      <c r="DV1068" s="70"/>
      <c r="DW1068" s="70"/>
      <c r="DX1068" s="70"/>
      <c r="DY1068" s="70"/>
      <c r="DZ1068" s="70"/>
      <c r="EA1068" s="70"/>
      <c r="EB1068" s="70"/>
      <c r="EC1068" s="70"/>
      <c r="ED1068" s="70"/>
      <c r="EE1068" s="95" t="s">
        <v>450</v>
      </c>
      <c r="EF1068" s="110"/>
      <c r="EG1068" s="110"/>
      <c r="EH1068" s="110"/>
      <c r="EI1068" s="216"/>
      <c r="EJ1068" s="110"/>
      <c r="EK1068" s="110"/>
      <c r="EL1068" s="110"/>
      <c r="EM1068" s="110"/>
      <c r="EN1068" s="110"/>
      <c r="EO1068" s="110"/>
      <c r="EP1068" s="110"/>
      <c r="EQ1068" s="110"/>
      <c r="ER1068" s="110"/>
      <c r="ES1068" s="110"/>
      <c r="ET1068" s="110"/>
      <c r="EU1068" s="110"/>
      <c r="EV1068" s="110"/>
      <c r="EW1068" s="110"/>
      <c r="EX1068" s="110"/>
      <c r="EY1068" s="110"/>
      <c r="EZ1068" s="110"/>
      <c r="FA1068" s="110"/>
      <c r="FB1068" s="110"/>
      <c r="FC1068" s="110"/>
      <c r="FD1068" s="110"/>
      <c r="FE1068" s="110"/>
      <c r="FF1068" s="110"/>
      <c r="FG1068" s="110"/>
      <c r="FH1068" s="110"/>
      <c r="FI1068" s="110"/>
      <c r="FJ1068" s="110"/>
      <c r="FK1068" s="110"/>
      <c r="FL1068" s="110"/>
      <c r="FM1068" s="110"/>
      <c r="FN1068" s="110"/>
      <c r="FO1068" s="110"/>
      <c r="FP1068" s="110"/>
      <c r="FQ1068" s="110"/>
      <c r="FR1068" s="110"/>
      <c r="FS1068" s="110"/>
      <c r="FT1068" s="110"/>
      <c r="FU1068" s="110"/>
      <c r="FV1068" s="110"/>
      <c r="FW1068" s="110"/>
      <c r="FX1068" s="110"/>
      <c r="FY1068" s="110"/>
      <c r="FZ1068" s="110"/>
      <c r="GA1068" s="110"/>
      <c r="GB1068" s="110"/>
      <c r="GC1068" s="110"/>
      <c r="GD1068" s="110"/>
      <c r="GE1068" s="110"/>
      <c r="GF1068" s="110"/>
      <c r="GG1068" s="110"/>
      <c r="GH1068" s="110"/>
      <c r="GI1068" s="110"/>
      <c r="GJ1068" s="110"/>
      <c r="GK1068" s="110"/>
      <c r="GL1068" s="110"/>
      <c r="GM1068" s="110"/>
      <c r="GN1068" s="110"/>
      <c r="GO1068" s="110"/>
      <c r="GP1068" s="110"/>
      <c r="GQ1068" s="110"/>
      <c r="GR1068" s="110"/>
      <c r="GS1068" s="110"/>
      <c r="GT1068" s="110"/>
      <c r="GU1068" s="110"/>
      <c r="GV1068" s="110"/>
      <c r="GW1068" s="110"/>
      <c r="GX1068" s="110"/>
      <c r="GY1068" s="110"/>
      <c r="GZ1068" s="110"/>
      <c r="HA1068" s="110"/>
      <c r="HB1068" s="110"/>
      <c r="HC1068" s="110"/>
      <c r="HD1068" s="110"/>
      <c r="HE1068" s="110"/>
      <c r="HF1068" s="110"/>
      <c r="HG1068" s="110"/>
      <c r="HH1068" s="110"/>
      <c r="HI1068" s="110"/>
      <c r="HJ1068" s="110"/>
      <c r="HK1068" s="110"/>
      <c r="HL1068" s="110"/>
      <c r="HM1068" s="110"/>
      <c r="HN1068" s="110"/>
      <c r="HO1068" s="110"/>
      <c r="HP1068" s="110"/>
      <c r="HQ1068" s="110"/>
      <c r="HR1068" s="110"/>
      <c r="HS1068" s="110"/>
      <c r="HT1068" s="110"/>
      <c r="HU1068" s="110"/>
      <c r="HV1068" s="110"/>
      <c r="HW1068" s="110"/>
      <c r="HX1068" s="110"/>
      <c r="HY1068" s="110"/>
      <c r="HZ1068" s="110"/>
      <c r="IA1068" s="110"/>
      <c r="IB1068" s="110"/>
      <c r="IC1068" s="110"/>
      <c r="ID1068" s="110"/>
      <c r="IE1068" s="110"/>
      <c r="IF1068" s="110"/>
      <c r="IG1068" s="110"/>
      <c r="IH1068" s="110"/>
      <c r="II1068" s="110"/>
      <c r="IJ1068" s="110"/>
      <c r="IK1068" s="110"/>
      <c r="IL1068" s="110"/>
      <c r="IM1068" s="110"/>
      <c r="IN1068" s="110"/>
      <c r="IO1068" s="110"/>
      <c r="IP1068" s="110"/>
    </row>
    <row r="1069" spans="18:250" ht="16.5" hidden="1" customHeight="1">
      <c r="R1069" s="95"/>
      <c r="S1069" s="95"/>
      <c r="T1069" s="95"/>
      <c r="U1069" s="70"/>
      <c r="V1069" s="214"/>
      <c r="W1069" s="70"/>
      <c r="X1069" s="70"/>
      <c r="Y1069" s="70"/>
      <c r="Z1069" s="70"/>
      <c r="AA1069" s="70"/>
      <c r="AB1069" s="70"/>
      <c r="AC1069" s="70"/>
      <c r="AD1069" s="70"/>
      <c r="AE1069" s="70"/>
      <c r="AF1069" s="70"/>
      <c r="AG1069" s="70"/>
      <c r="AH1069" s="70"/>
      <c r="AI1069" s="70"/>
      <c r="AJ1069" s="70"/>
      <c r="AK1069" s="70"/>
      <c r="AL1069" s="70"/>
      <c r="AM1069" s="70"/>
      <c r="AN1069" s="70"/>
      <c r="AO1069" s="70"/>
      <c r="AP1069" s="70"/>
      <c r="AQ1069" s="70"/>
      <c r="AR1069" s="70"/>
      <c r="AS1069" s="70"/>
      <c r="AT1069" s="70"/>
      <c r="AU1069" s="70"/>
      <c r="AV1069" s="70"/>
      <c r="AW1069" s="70"/>
      <c r="AX1069" s="70"/>
      <c r="AY1069" s="70"/>
      <c r="AZ1069" s="70"/>
      <c r="BA1069" s="70"/>
      <c r="BB1069" s="70"/>
      <c r="BC1069" s="70"/>
      <c r="BD1069" s="70"/>
      <c r="BE1069" s="70"/>
      <c r="BF1069" s="70"/>
      <c r="BG1069" s="70"/>
      <c r="BH1069" s="70"/>
      <c r="BI1069" s="70"/>
      <c r="BJ1069" s="70"/>
      <c r="BK1069" s="70"/>
      <c r="BL1069" s="70"/>
      <c r="BM1069" s="70"/>
      <c r="BN1069" s="70"/>
      <c r="BO1069" s="70"/>
      <c r="BP1069" s="70"/>
      <c r="BQ1069" s="70"/>
      <c r="BR1069" s="70"/>
      <c r="BS1069" s="70"/>
      <c r="BT1069" s="70"/>
      <c r="BU1069" s="70"/>
      <c r="BV1069" s="70"/>
      <c r="BW1069" s="70"/>
      <c r="BX1069" s="70"/>
      <c r="BY1069" s="70"/>
      <c r="BZ1069" s="70"/>
      <c r="CA1069" s="70"/>
      <c r="CB1069" s="70"/>
      <c r="CC1069" s="70"/>
      <c r="CD1069" s="70"/>
      <c r="CE1069" s="70"/>
      <c r="CF1069" s="70"/>
      <c r="CG1069" s="70"/>
      <c r="CH1069" s="70"/>
      <c r="CI1069" s="70"/>
      <c r="CJ1069" s="70"/>
      <c r="CK1069" s="70"/>
      <c r="CL1069" s="70"/>
      <c r="CM1069" s="70"/>
      <c r="CN1069" s="70"/>
      <c r="CO1069" s="70"/>
      <c r="CP1069" s="70"/>
      <c r="CQ1069" s="70"/>
      <c r="CR1069" s="70"/>
      <c r="CS1069" s="70"/>
      <c r="CT1069" s="70"/>
      <c r="CU1069" s="70"/>
      <c r="CV1069" s="70"/>
      <c r="CW1069" s="70"/>
      <c r="CX1069" s="70"/>
      <c r="CY1069" s="70"/>
      <c r="CZ1069" s="70"/>
      <c r="DA1069" s="70"/>
      <c r="DB1069" s="70"/>
      <c r="DC1069" s="70"/>
      <c r="DD1069" s="70"/>
      <c r="DE1069" s="70"/>
      <c r="DF1069" s="70"/>
      <c r="DG1069" s="70"/>
      <c r="DH1069" s="70"/>
      <c r="DI1069" s="70"/>
      <c r="DJ1069" s="70"/>
      <c r="DK1069" s="70"/>
      <c r="DL1069" s="70"/>
      <c r="DM1069" s="70"/>
      <c r="DN1069" s="70"/>
      <c r="DO1069" s="70"/>
      <c r="DP1069" s="70"/>
      <c r="DQ1069" s="70"/>
      <c r="DR1069" s="70"/>
      <c r="DS1069" s="70"/>
      <c r="DT1069" s="70"/>
      <c r="DU1069" s="70"/>
      <c r="DV1069" s="70"/>
      <c r="DW1069" s="70"/>
      <c r="DX1069" s="70"/>
      <c r="DY1069" s="70"/>
      <c r="DZ1069" s="70"/>
      <c r="EA1069" s="70"/>
      <c r="EB1069" s="70"/>
      <c r="EC1069" s="70"/>
      <c r="ED1069" s="70"/>
      <c r="EE1069" s="95" t="s">
        <v>450</v>
      </c>
      <c r="EF1069" s="110"/>
      <c r="EG1069" s="110"/>
      <c r="EH1069" s="110"/>
      <c r="EI1069" s="216"/>
      <c r="EJ1069" s="110"/>
      <c r="EK1069" s="110"/>
      <c r="EL1069" s="110"/>
      <c r="EM1069" s="110"/>
      <c r="EN1069" s="110"/>
      <c r="EO1069" s="110"/>
      <c r="EP1069" s="110"/>
      <c r="EQ1069" s="110"/>
      <c r="ER1069" s="110"/>
      <c r="ES1069" s="110"/>
      <c r="ET1069" s="110"/>
      <c r="EU1069" s="110"/>
      <c r="EV1069" s="110"/>
      <c r="EW1069" s="110"/>
      <c r="EX1069" s="110"/>
      <c r="EY1069" s="110"/>
      <c r="EZ1069" s="110"/>
      <c r="FA1069" s="110"/>
      <c r="FB1069" s="110"/>
      <c r="FC1069" s="110"/>
      <c r="FD1069" s="110"/>
      <c r="FE1069" s="110"/>
      <c r="FF1069" s="110"/>
      <c r="FG1069" s="110"/>
      <c r="FH1069" s="110"/>
      <c r="FI1069" s="110"/>
      <c r="FJ1069" s="110"/>
      <c r="FK1069" s="110"/>
      <c r="FL1069" s="110"/>
      <c r="FM1069" s="110"/>
      <c r="FN1069" s="110"/>
      <c r="FO1069" s="110"/>
      <c r="FP1069" s="110"/>
      <c r="FQ1069" s="110"/>
      <c r="FR1069" s="110"/>
      <c r="FS1069" s="110"/>
      <c r="FT1069" s="110"/>
      <c r="FU1069" s="110"/>
      <c r="FV1069" s="110"/>
      <c r="FW1069" s="110"/>
      <c r="FX1069" s="110"/>
      <c r="FY1069" s="110"/>
      <c r="FZ1069" s="110"/>
      <c r="GA1069" s="110"/>
      <c r="GB1069" s="110"/>
      <c r="GC1069" s="110"/>
      <c r="GD1069" s="110"/>
      <c r="GE1069" s="110"/>
      <c r="GF1069" s="110"/>
      <c r="GG1069" s="110"/>
      <c r="GH1069" s="110"/>
      <c r="GI1069" s="110"/>
      <c r="GJ1069" s="110"/>
      <c r="GK1069" s="110"/>
      <c r="GL1069" s="110"/>
      <c r="GM1069" s="110"/>
      <c r="GN1069" s="110"/>
      <c r="GO1069" s="110"/>
      <c r="GP1069" s="110"/>
      <c r="GQ1069" s="110"/>
      <c r="GR1069" s="110"/>
      <c r="GS1069" s="110"/>
      <c r="GT1069" s="110"/>
      <c r="GU1069" s="110"/>
      <c r="GV1069" s="110"/>
      <c r="GW1069" s="110"/>
      <c r="GX1069" s="110"/>
      <c r="GY1069" s="110"/>
      <c r="GZ1069" s="110"/>
      <c r="HA1069" s="110"/>
      <c r="HB1069" s="110"/>
      <c r="HC1069" s="110"/>
      <c r="HD1069" s="110"/>
      <c r="HE1069" s="110"/>
      <c r="HF1069" s="110"/>
      <c r="HG1069" s="110"/>
      <c r="HH1069" s="110"/>
      <c r="HI1069" s="110"/>
      <c r="HJ1069" s="110"/>
      <c r="HK1069" s="110"/>
      <c r="HL1069" s="110"/>
      <c r="HM1069" s="110"/>
      <c r="HN1069" s="110"/>
      <c r="HO1069" s="110"/>
      <c r="HP1069" s="110"/>
      <c r="HQ1069" s="110"/>
      <c r="HR1069" s="110"/>
      <c r="HS1069" s="110"/>
      <c r="HT1069" s="110"/>
      <c r="HU1069" s="110"/>
      <c r="HV1069" s="110"/>
      <c r="HW1069" s="110"/>
      <c r="HX1069" s="110"/>
      <c r="HY1069" s="110"/>
      <c r="HZ1069" s="110"/>
      <c r="IA1069" s="110"/>
      <c r="IB1069" s="110"/>
      <c r="IC1069" s="110"/>
      <c r="ID1069" s="110"/>
      <c r="IE1069" s="110"/>
      <c r="IF1069" s="110"/>
      <c r="IG1069" s="110"/>
      <c r="IH1069" s="110"/>
      <c r="II1069" s="110"/>
      <c r="IJ1069" s="110"/>
      <c r="IK1069" s="110"/>
      <c r="IL1069" s="110"/>
      <c r="IM1069" s="110"/>
      <c r="IN1069" s="110"/>
      <c r="IO1069" s="110"/>
      <c r="IP1069" s="110"/>
    </row>
    <row r="1070" spans="18:250" ht="16.5" hidden="1" customHeight="1">
      <c r="R1070" s="95"/>
      <c r="S1070" s="95"/>
      <c r="T1070" s="95"/>
      <c r="U1070" s="70"/>
      <c r="V1070" s="214"/>
      <c r="W1070" s="70"/>
      <c r="X1070" s="70"/>
      <c r="Y1070" s="70"/>
      <c r="Z1070" s="70"/>
      <c r="AA1070" s="70"/>
      <c r="AB1070" s="70"/>
      <c r="AC1070" s="70"/>
      <c r="AD1070" s="70"/>
      <c r="AE1070" s="70"/>
      <c r="AF1070" s="70"/>
      <c r="AG1070" s="70"/>
      <c r="AH1070" s="70"/>
      <c r="AI1070" s="70"/>
      <c r="AJ1070" s="70"/>
      <c r="AK1070" s="70"/>
      <c r="AL1070" s="70"/>
      <c r="AM1070" s="70"/>
      <c r="AN1070" s="70"/>
      <c r="AO1070" s="70"/>
      <c r="AP1070" s="70"/>
      <c r="AQ1070" s="70"/>
      <c r="AR1070" s="70"/>
      <c r="AS1070" s="70"/>
      <c r="AT1070" s="70"/>
      <c r="AU1070" s="70"/>
      <c r="AV1070" s="70"/>
      <c r="AW1070" s="70"/>
      <c r="AX1070" s="70"/>
      <c r="AY1070" s="70"/>
      <c r="AZ1070" s="70"/>
      <c r="BA1070" s="70"/>
      <c r="BB1070" s="70"/>
      <c r="BC1070" s="70"/>
      <c r="BD1070" s="70"/>
      <c r="BE1070" s="70"/>
      <c r="BF1070" s="70"/>
      <c r="BG1070" s="70"/>
      <c r="BH1070" s="70"/>
      <c r="BI1070" s="70"/>
      <c r="BJ1070" s="70"/>
      <c r="BK1070" s="70"/>
      <c r="BL1070" s="70"/>
      <c r="BM1070" s="70"/>
      <c r="BN1070" s="70"/>
      <c r="BO1070" s="70"/>
      <c r="BP1070" s="70"/>
      <c r="BQ1070" s="70"/>
      <c r="BR1070" s="70"/>
      <c r="BS1070" s="70"/>
      <c r="BT1070" s="70"/>
      <c r="BU1070" s="70"/>
      <c r="BV1070" s="70"/>
      <c r="BW1070" s="70"/>
      <c r="BX1070" s="70"/>
      <c r="BY1070" s="70"/>
      <c r="BZ1070" s="70"/>
      <c r="CA1070" s="70"/>
      <c r="CB1070" s="70"/>
      <c r="CC1070" s="70"/>
      <c r="CD1070" s="70"/>
      <c r="CE1070" s="70"/>
      <c r="CF1070" s="70"/>
      <c r="CG1070" s="70"/>
      <c r="CH1070" s="70"/>
      <c r="CI1070" s="70"/>
      <c r="CJ1070" s="70"/>
      <c r="CK1070" s="70"/>
      <c r="CL1070" s="70"/>
      <c r="CM1070" s="70"/>
      <c r="CN1070" s="70"/>
      <c r="CO1070" s="70"/>
      <c r="CP1070" s="70"/>
      <c r="CQ1070" s="70"/>
      <c r="CR1070" s="70"/>
      <c r="CS1070" s="70"/>
      <c r="CT1070" s="70"/>
      <c r="CU1070" s="70"/>
      <c r="CV1070" s="70"/>
      <c r="CW1070" s="70"/>
      <c r="CX1070" s="70"/>
      <c r="CY1070" s="70"/>
      <c r="CZ1070" s="70"/>
      <c r="DA1070" s="70"/>
      <c r="DB1070" s="70"/>
      <c r="DC1070" s="70"/>
      <c r="DD1070" s="70"/>
      <c r="DE1070" s="70"/>
      <c r="DF1070" s="70"/>
      <c r="DG1070" s="70"/>
      <c r="DH1070" s="70"/>
      <c r="DI1070" s="70"/>
      <c r="DJ1070" s="70"/>
      <c r="DK1070" s="70"/>
      <c r="DL1070" s="70"/>
      <c r="DM1070" s="70"/>
      <c r="DN1070" s="70"/>
      <c r="DO1070" s="70"/>
      <c r="DP1070" s="70"/>
      <c r="DQ1070" s="70"/>
      <c r="DR1070" s="70"/>
      <c r="DS1070" s="70"/>
      <c r="DT1070" s="70"/>
      <c r="DU1070" s="70"/>
      <c r="DV1070" s="70"/>
      <c r="DW1070" s="70"/>
      <c r="DX1070" s="70"/>
      <c r="DY1070" s="70"/>
      <c r="DZ1070" s="70"/>
      <c r="EA1070" s="70"/>
      <c r="EB1070" s="70"/>
      <c r="EC1070" s="70"/>
      <c r="ED1070" s="70"/>
      <c r="EE1070" s="95" t="s">
        <v>450</v>
      </c>
      <c r="EF1070" s="110"/>
      <c r="EG1070" s="110"/>
      <c r="EH1070" s="110"/>
      <c r="EI1070" s="216"/>
      <c r="EJ1070" s="110"/>
      <c r="EK1070" s="110"/>
      <c r="EL1070" s="110"/>
      <c r="EM1070" s="110"/>
      <c r="EN1070" s="110"/>
      <c r="EO1070" s="110"/>
      <c r="EP1070" s="110"/>
      <c r="EQ1070" s="110"/>
      <c r="ER1070" s="110"/>
      <c r="ES1070" s="110"/>
      <c r="ET1070" s="110"/>
      <c r="EU1070" s="110"/>
      <c r="EV1070" s="110"/>
      <c r="EW1070" s="110"/>
      <c r="EX1070" s="110"/>
      <c r="EY1070" s="110"/>
      <c r="EZ1070" s="110"/>
      <c r="FA1070" s="110"/>
      <c r="FB1070" s="110"/>
      <c r="FC1070" s="110"/>
      <c r="FD1070" s="110"/>
      <c r="FE1070" s="110"/>
      <c r="FF1070" s="110"/>
      <c r="FG1070" s="110"/>
      <c r="FH1070" s="110"/>
      <c r="FI1070" s="110"/>
      <c r="FJ1070" s="110"/>
      <c r="FK1070" s="110"/>
      <c r="FL1070" s="110"/>
      <c r="FM1070" s="110"/>
      <c r="FN1070" s="110"/>
      <c r="FO1070" s="110"/>
      <c r="FP1070" s="110"/>
      <c r="FQ1070" s="110"/>
      <c r="FR1070" s="110"/>
      <c r="FS1070" s="110"/>
      <c r="FT1070" s="110"/>
      <c r="FU1070" s="110"/>
      <c r="FV1070" s="110"/>
      <c r="FW1070" s="110"/>
      <c r="FX1070" s="110"/>
      <c r="FY1070" s="110"/>
      <c r="FZ1070" s="110"/>
      <c r="GA1070" s="110"/>
      <c r="GB1070" s="110"/>
      <c r="GC1070" s="110"/>
      <c r="GD1070" s="110"/>
      <c r="GE1070" s="110"/>
      <c r="GF1070" s="110"/>
      <c r="GG1070" s="110"/>
      <c r="GH1070" s="110"/>
      <c r="GI1070" s="110"/>
      <c r="GJ1070" s="110"/>
      <c r="GK1070" s="110"/>
      <c r="GL1070" s="110"/>
      <c r="GM1070" s="110"/>
      <c r="GN1070" s="110"/>
      <c r="GO1070" s="110"/>
      <c r="GP1070" s="110"/>
      <c r="GQ1070" s="110"/>
      <c r="GR1070" s="110"/>
      <c r="GS1070" s="110"/>
      <c r="GT1070" s="110"/>
      <c r="GU1070" s="110"/>
      <c r="GV1070" s="110"/>
      <c r="GW1070" s="110"/>
      <c r="GX1070" s="110"/>
      <c r="GY1070" s="110"/>
      <c r="GZ1070" s="110"/>
      <c r="HA1070" s="110"/>
      <c r="HB1070" s="110"/>
      <c r="HC1070" s="110"/>
      <c r="HD1070" s="110"/>
      <c r="HE1070" s="110"/>
      <c r="HF1070" s="110"/>
      <c r="HG1070" s="110"/>
      <c r="HH1070" s="110"/>
      <c r="HI1070" s="110"/>
      <c r="HJ1070" s="110"/>
      <c r="HK1070" s="110"/>
      <c r="HL1070" s="110"/>
      <c r="HM1070" s="110"/>
      <c r="HN1070" s="110"/>
      <c r="HO1070" s="110"/>
      <c r="HP1070" s="110"/>
      <c r="HQ1070" s="110"/>
      <c r="HR1070" s="110"/>
      <c r="HS1070" s="110"/>
      <c r="HT1070" s="110"/>
      <c r="HU1070" s="110"/>
      <c r="HV1070" s="110"/>
      <c r="HW1070" s="110"/>
      <c r="HX1070" s="110"/>
      <c r="HY1070" s="110"/>
      <c r="HZ1070" s="110"/>
      <c r="IA1070" s="110"/>
      <c r="IB1070" s="110"/>
      <c r="IC1070" s="110"/>
      <c r="ID1070" s="110"/>
      <c r="IE1070" s="110"/>
      <c r="IF1070" s="110"/>
      <c r="IG1070" s="110"/>
      <c r="IH1070" s="110"/>
      <c r="II1070" s="110"/>
      <c r="IJ1070" s="110"/>
      <c r="IK1070" s="110"/>
      <c r="IL1070" s="110"/>
      <c r="IM1070" s="110"/>
      <c r="IN1070" s="110"/>
      <c r="IO1070" s="110"/>
      <c r="IP1070" s="110"/>
    </row>
    <row r="1071" spans="18:250" ht="16.5" hidden="1" customHeight="1">
      <c r="R1071" s="95"/>
      <c r="S1071" s="95"/>
      <c r="T1071" s="95"/>
      <c r="U1071" s="70"/>
      <c r="V1071" s="214"/>
      <c r="W1071" s="70"/>
      <c r="X1071" s="70"/>
      <c r="Y1071" s="70"/>
      <c r="Z1071" s="70"/>
      <c r="AA1071" s="70"/>
      <c r="AB1071" s="70"/>
      <c r="AC1071" s="70"/>
      <c r="AD1071" s="70"/>
      <c r="AE1071" s="70"/>
      <c r="AF1071" s="70"/>
      <c r="AG1071" s="70"/>
      <c r="AH1071" s="70"/>
      <c r="AI1071" s="70"/>
      <c r="AJ1071" s="70"/>
      <c r="AK1071" s="70"/>
      <c r="AL1071" s="70"/>
      <c r="AM1071" s="70"/>
      <c r="AN1071" s="70"/>
      <c r="AO1071" s="70"/>
      <c r="AP1071" s="70"/>
      <c r="AQ1071" s="70"/>
      <c r="AR1071" s="70"/>
      <c r="AS1071" s="70"/>
      <c r="AT1071" s="70"/>
      <c r="AU1071" s="70"/>
      <c r="AV1071" s="70"/>
      <c r="AW1071" s="70"/>
      <c r="AX1071" s="70"/>
      <c r="AY1071" s="70"/>
      <c r="AZ1071" s="70"/>
      <c r="BA1071" s="70"/>
      <c r="BB1071" s="70"/>
      <c r="BC1071" s="70"/>
      <c r="BD1071" s="70"/>
      <c r="BE1071" s="70"/>
      <c r="BF1071" s="70"/>
      <c r="BG1071" s="70"/>
      <c r="BH1071" s="70"/>
      <c r="BI1071" s="70"/>
      <c r="BJ1071" s="70"/>
      <c r="BK1071" s="70"/>
      <c r="BL1071" s="70"/>
      <c r="BM1071" s="70"/>
      <c r="BN1071" s="70"/>
      <c r="BO1071" s="70"/>
      <c r="BP1071" s="70"/>
      <c r="BQ1071" s="70"/>
      <c r="BR1071" s="70"/>
      <c r="BS1071" s="70"/>
      <c r="BT1071" s="70"/>
      <c r="BU1071" s="70"/>
      <c r="BV1071" s="70"/>
      <c r="BW1071" s="70"/>
      <c r="BX1071" s="70"/>
      <c r="BY1071" s="70"/>
      <c r="BZ1071" s="70"/>
      <c r="CA1071" s="70"/>
      <c r="CB1071" s="70"/>
      <c r="CC1071" s="70"/>
      <c r="CD1071" s="70"/>
      <c r="CE1071" s="70"/>
      <c r="CF1071" s="70"/>
      <c r="CG1071" s="70"/>
      <c r="CH1071" s="70"/>
      <c r="CI1071" s="70"/>
      <c r="CJ1071" s="70"/>
      <c r="CK1071" s="70"/>
      <c r="CL1071" s="70"/>
      <c r="CM1071" s="70"/>
      <c r="CN1071" s="70"/>
      <c r="CO1071" s="70"/>
      <c r="CP1071" s="70"/>
      <c r="CQ1071" s="70"/>
      <c r="CR1071" s="70"/>
      <c r="CS1071" s="70"/>
      <c r="CT1071" s="70"/>
      <c r="CU1071" s="70"/>
      <c r="CV1071" s="70"/>
      <c r="CW1071" s="70"/>
      <c r="CX1071" s="70"/>
      <c r="CY1071" s="70"/>
      <c r="CZ1071" s="70"/>
      <c r="DA1071" s="70"/>
      <c r="DB1071" s="70"/>
      <c r="DC1071" s="70"/>
      <c r="DD1071" s="70"/>
      <c r="DE1071" s="70"/>
      <c r="DF1071" s="70"/>
      <c r="DG1071" s="70"/>
      <c r="DH1071" s="70"/>
      <c r="DI1071" s="70"/>
      <c r="DJ1071" s="70"/>
      <c r="DK1071" s="70"/>
      <c r="DL1071" s="70"/>
      <c r="DM1071" s="70"/>
      <c r="DN1071" s="70"/>
      <c r="DO1071" s="70"/>
      <c r="DP1071" s="70"/>
      <c r="DQ1071" s="70"/>
      <c r="DR1071" s="70"/>
      <c r="DS1071" s="70"/>
      <c r="DT1071" s="70"/>
      <c r="DU1071" s="70"/>
      <c r="DV1071" s="70"/>
      <c r="DW1071" s="70"/>
      <c r="DX1071" s="70"/>
      <c r="DY1071" s="70"/>
      <c r="DZ1071" s="70"/>
      <c r="EA1071" s="70"/>
      <c r="EB1071" s="70"/>
      <c r="EC1071" s="70"/>
      <c r="ED1071" s="70"/>
      <c r="EE1071" s="95" t="s">
        <v>450</v>
      </c>
      <c r="EF1071" s="110"/>
      <c r="EG1071" s="110"/>
      <c r="EH1071" s="110"/>
      <c r="EI1071" s="216"/>
      <c r="EJ1071" s="110"/>
      <c r="EK1071" s="110"/>
      <c r="EL1071" s="110"/>
      <c r="EM1071" s="110"/>
      <c r="EN1071" s="110"/>
      <c r="EO1071" s="110"/>
      <c r="EP1071" s="110"/>
      <c r="EQ1071" s="110"/>
      <c r="ER1071" s="110"/>
      <c r="ES1071" s="110"/>
      <c r="ET1071" s="110"/>
      <c r="EU1071" s="110"/>
      <c r="EV1071" s="110"/>
      <c r="EW1071" s="110"/>
      <c r="EX1071" s="110"/>
      <c r="EY1071" s="110"/>
      <c r="EZ1071" s="110"/>
      <c r="FA1071" s="110"/>
      <c r="FB1071" s="110"/>
      <c r="FC1071" s="110"/>
      <c r="FD1071" s="110"/>
      <c r="FE1071" s="110"/>
      <c r="FF1071" s="110"/>
      <c r="FG1071" s="110"/>
      <c r="FH1071" s="110"/>
      <c r="FI1071" s="110"/>
      <c r="FJ1071" s="110"/>
      <c r="FK1071" s="110"/>
      <c r="FL1071" s="110"/>
      <c r="FM1071" s="110"/>
      <c r="FN1071" s="110"/>
      <c r="FO1071" s="110"/>
      <c r="FP1071" s="110"/>
      <c r="FQ1071" s="110"/>
      <c r="FR1071" s="110"/>
      <c r="FS1071" s="110"/>
      <c r="FT1071" s="110"/>
      <c r="FU1071" s="110"/>
      <c r="FV1071" s="110"/>
      <c r="FW1071" s="110"/>
      <c r="FX1071" s="110"/>
      <c r="FY1071" s="110"/>
      <c r="FZ1071" s="110"/>
      <c r="GA1071" s="110"/>
      <c r="GB1071" s="110"/>
      <c r="GC1071" s="110"/>
      <c r="GD1071" s="110"/>
      <c r="GE1071" s="110"/>
      <c r="GF1071" s="110"/>
      <c r="GG1071" s="110"/>
      <c r="GH1071" s="110"/>
      <c r="GI1071" s="110"/>
      <c r="GJ1071" s="110"/>
      <c r="GK1071" s="110"/>
      <c r="GL1071" s="110"/>
      <c r="GM1071" s="110"/>
      <c r="GN1071" s="110"/>
      <c r="GO1071" s="110"/>
      <c r="GP1071" s="110"/>
      <c r="GQ1071" s="110"/>
      <c r="GR1071" s="110"/>
      <c r="GS1071" s="110"/>
      <c r="GT1071" s="110"/>
      <c r="GU1071" s="110"/>
      <c r="GV1071" s="110"/>
      <c r="GW1071" s="110"/>
      <c r="GX1071" s="110"/>
      <c r="GY1071" s="110"/>
      <c r="GZ1071" s="110"/>
      <c r="HA1071" s="110"/>
      <c r="HB1071" s="110"/>
      <c r="HC1071" s="110"/>
      <c r="HD1071" s="110"/>
      <c r="HE1071" s="110"/>
      <c r="HF1071" s="110"/>
      <c r="HG1071" s="110"/>
      <c r="HH1071" s="110"/>
      <c r="HI1071" s="110"/>
      <c r="HJ1071" s="110"/>
      <c r="HK1071" s="110"/>
      <c r="HL1071" s="110"/>
      <c r="HM1071" s="110"/>
      <c r="HN1071" s="110"/>
      <c r="HO1071" s="110"/>
      <c r="HP1071" s="110"/>
      <c r="HQ1071" s="110"/>
      <c r="HR1071" s="110"/>
      <c r="HS1071" s="110"/>
      <c r="HT1071" s="110"/>
      <c r="HU1071" s="110"/>
      <c r="HV1071" s="110"/>
      <c r="HW1071" s="110"/>
      <c r="HX1071" s="110"/>
      <c r="HY1071" s="110"/>
      <c r="HZ1071" s="110"/>
      <c r="IA1071" s="110"/>
      <c r="IB1071" s="110"/>
      <c r="IC1071" s="110"/>
      <c r="ID1071" s="110"/>
      <c r="IE1071" s="110"/>
      <c r="IF1071" s="110"/>
      <c r="IG1071" s="110"/>
      <c r="IH1071" s="110"/>
      <c r="II1071" s="110"/>
      <c r="IJ1071" s="110"/>
      <c r="IK1071" s="110"/>
      <c r="IL1071" s="110"/>
      <c r="IM1071" s="110"/>
      <c r="IN1071" s="110"/>
      <c r="IO1071" s="110"/>
      <c r="IP1071" s="110"/>
    </row>
    <row r="1072" spans="18:250" ht="16.5" hidden="1" customHeight="1">
      <c r="R1072" s="95"/>
      <c r="S1072" s="95"/>
      <c r="T1072" s="95"/>
      <c r="U1072" s="70"/>
      <c r="V1072" s="214"/>
      <c r="W1072" s="70"/>
      <c r="X1072" s="70"/>
      <c r="Y1072" s="70"/>
      <c r="Z1072" s="70"/>
      <c r="AA1072" s="70"/>
      <c r="AB1072" s="70"/>
      <c r="AC1072" s="70"/>
      <c r="AD1072" s="70"/>
      <c r="AE1072" s="70"/>
      <c r="AF1072" s="70"/>
      <c r="AG1072" s="70"/>
      <c r="AH1072" s="70"/>
      <c r="AI1072" s="70"/>
      <c r="AJ1072" s="70"/>
      <c r="AK1072" s="70"/>
      <c r="AL1072" s="70"/>
      <c r="AM1072" s="70"/>
      <c r="AN1072" s="70"/>
      <c r="AO1072" s="70"/>
      <c r="AP1072" s="70"/>
      <c r="AQ1072" s="70"/>
      <c r="AR1072" s="70"/>
      <c r="AS1072" s="70"/>
      <c r="AT1072" s="70"/>
      <c r="AU1072" s="70"/>
      <c r="AV1072" s="70"/>
      <c r="AW1072" s="70"/>
      <c r="AX1072" s="70"/>
      <c r="AY1072" s="70"/>
      <c r="AZ1072" s="70"/>
      <c r="BA1072" s="70"/>
      <c r="BB1072" s="70"/>
      <c r="BC1072" s="70"/>
      <c r="BD1072" s="70"/>
      <c r="BE1072" s="70"/>
      <c r="BF1072" s="70"/>
      <c r="BG1072" s="70"/>
      <c r="BH1072" s="70"/>
      <c r="BI1072" s="70"/>
      <c r="BJ1072" s="70"/>
      <c r="BK1072" s="70"/>
      <c r="BL1072" s="70"/>
      <c r="BM1072" s="70"/>
      <c r="BN1072" s="70"/>
      <c r="BO1072" s="70"/>
      <c r="BP1072" s="70"/>
      <c r="BQ1072" s="70"/>
      <c r="BR1072" s="70"/>
      <c r="BS1072" s="70"/>
      <c r="BT1072" s="70"/>
      <c r="BU1072" s="70"/>
      <c r="BV1072" s="70"/>
      <c r="BW1072" s="70"/>
      <c r="BX1072" s="70"/>
      <c r="BY1072" s="70"/>
      <c r="BZ1072" s="70"/>
      <c r="CA1072" s="70"/>
      <c r="CB1072" s="70"/>
      <c r="CC1072" s="70"/>
      <c r="CD1072" s="70"/>
      <c r="CE1072" s="70"/>
      <c r="CF1072" s="70"/>
      <c r="CG1072" s="70"/>
      <c r="CH1072" s="70"/>
      <c r="CI1072" s="70"/>
      <c r="CJ1072" s="70"/>
      <c r="CK1072" s="70"/>
      <c r="CL1072" s="70"/>
      <c r="CM1072" s="70"/>
      <c r="CN1072" s="70"/>
      <c r="CO1072" s="70"/>
      <c r="CP1072" s="70"/>
      <c r="CQ1072" s="70"/>
      <c r="CR1072" s="70"/>
      <c r="CS1072" s="70"/>
      <c r="CT1072" s="70"/>
      <c r="CU1072" s="70"/>
      <c r="CV1072" s="70"/>
      <c r="CW1072" s="70"/>
      <c r="CX1072" s="70"/>
      <c r="CY1072" s="70"/>
      <c r="CZ1072" s="70"/>
      <c r="DA1072" s="70"/>
      <c r="DB1072" s="70"/>
      <c r="DC1072" s="70"/>
      <c r="DD1072" s="70"/>
      <c r="DE1072" s="70"/>
      <c r="DF1072" s="70"/>
      <c r="DG1072" s="70"/>
      <c r="DH1072" s="70"/>
      <c r="DI1072" s="70"/>
      <c r="DJ1072" s="70"/>
      <c r="DK1072" s="70"/>
      <c r="DL1072" s="70"/>
      <c r="DM1072" s="70"/>
      <c r="DN1072" s="70"/>
      <c r="DO1072" s="70"/>
      <c r="DP1072" s="70"/>
      <c r="DQ1072" s="70"/>
      <c r="DR1072" s="70"/>
      <c r="DS1072" s="70"/>
      <c r="DT1072" s="70"/>
      <c r="DU1072" s="70"/>
      <c r="DV1072" s="70"/>
      <c r="DW1072" s="70"/>
      <c r="DX1072" s="70"/>
      <c r="DY1072" s="70"/>
      <c r="DZ1072" s="70"/>
      <c r="EA1072" s="70"/>
      <c r="EB1072" s="70"/>
      <c r="EC1072" s="70"/>
      <c r="ED1072" s="70"/>
      <c r="EE1072" s="95" t="s">
        <v>450</v>
      </c>
      <c r="EF1072" s="110"/>
      <c r="EG1072" s="110"/>
      <c r="EH1072" s="110"/>
      <c r="EI1072" s="216"/>
      <c r="EJ1072" s="110"/>
      <c r="EK1072" s="110"/>
      <c r="EL1072" s="110"/>
      <c r="EM1072" s="110"/>
      <c r="EN1072" s="110"/>
      <c r="EO1072" s="110"/>
      <c r="EP1072" s="110"/>
      <c r="EQ1072" s="110"/>
      <c r="ER1072" s="110"/>
      <c r="ES1072" s="110"/>
      <c r="ET1072" s="110"/>
      <c r="EU1072" s="110"/>
      <c r="EV1072" s="110"/>
      <c r="EW1072" s="110"/>
      <c r="EX1072" s="110"/>
      <c r="EY1072" s="110"/>
      <c r="EZ1072" s="110"/>
      <c r="FA1072" s="110"/>
      <c r="FB1072" s="110"/>
      <c r="FC1072" s="110"/>
      <c r="FD1072" s="110"/>
      <c r="FE1072" s="110"/>
      <c r="FF1072" s="110"/>
      <c r="FG1072" s="110"/>
      <c r="FH1072" s="110"/>
      <c r="FI1072" s="110"/>
      <c r="FJ1072" s="110"/>
      <c r="FK1072" s="110"/>
      <c r="FL1072" s="110"/>
      <c r="FM1072" s="110"/>
      <c r="FN1072" s="110"/>
      <c r="FO1072" s="110"/>
      <c r="FP1072" s="110"/>
      <c r="FQ1072" s="110"/>
      <c r="FR1072" s="110"/>
      <c r="FS1072" s="110"/>
      <c r="FT1072" s="110"/>
      <c r="FU1072" s="110"/>
      <c r="FV1072" s="110"/>
      <c r="FW1072" s="110"/>
      <c r="FX1072" s="110"/>
      <c r="FY1072" s="110"/>
      <c r="FZ1072" s="110"/>
      <c r="GA1072" s="110"/>
      <c r="GB1072" s="110"/>
      <c r="GC1072" s="110"/>
      <c r="GD1072" s="110"/>
      <c r="GE1072" s="110"/>
      <c r="GF1072" s="110"/>
      <c r="GG1072" s="110"/>
      <c r="GH1072" s="110"/>
      <c r="GI1072" s="110"/>
      <c r="GJ1072" s="110"/>
      <c r="GK1072" s="110"/>
      <c r="GL1072" s="110"/>
      <c r="GM1072" s="110"/>
      <c r="GN1072" s="110"/>
      <c r="GO1072" s="110"/>
      <c r="GP1072" s="110"/>
      <c r="GQ1072" s="110"/>
      <c r="GR1072" s="110"/>
      <c r="GS1072" s="110"/>
      <c r="GT1072" s="110"/>
      <c r="GU1072" s="110"/>
      <c r="GV1072" s="110"/>
      <c r="GW1072" s="110"/>
      <c r="GX1072" s="110"/>
      <c r="GY1072" s="110"/>
      <c r="GZ1072" s="110"/>
      <c r="HA1072" s="110"/>
      <c r="HB1072" s="110"/>
      <c r="HC1072" s="110"/>
      <c r="HD1072" s="110"/>
      <c r="HE1072" s="110"/>
      <c r="HF1072" s="110"/>
      <c r="HG1072" s="110"/>
      <c r="HH1072" s="110"/>
      <c r="HI1072" s="110"/>
      <c r="HJ1072" s="110"/>
      <c r="HK1072" s="110"/>
      <c r="HL1072" s="110"/>
      <c r="HM1072" s="110"/>
      <c r="HN1072" s="110"/>
      <c r="HO1072" s="110"/>
      <c r="HP1072" s="110"/>
      <c r="HQ1072" s="110"/>
      <c r="HR1072" s="110"/>
      <c r="HS1072" s="110"/>
      <c r="HT1072" s="110"/>
      <c r="HU1072" s="110"/>
      <c r="HV1072" s="110"/>
      <c r="HW1072" s="110"/>
      <c r="HX1072" s="110"/>
      <c r="HY1072" s="110"/>
      <c r="HZ1072" s="110"/>
      <c r="IA1072" s="110"/>
      <c r="IB1072" s="110"/>
      <c r="IC1072" s="110"/>
      <c r="ID1072" s="110"/>
      <c r="IE1072" s="110"/>
      <c r="IF1072" s="110"/>
      <c r="IG1072" s="110"/>
      <c r="IH1072" s="110"/>
      <c r="II1072" s="110"/>
      <c r="IJ1072" s="110"/>
      <c r="IK1072" s="110"/>
      <c r="IL1072" s="110"/>
      <c r="IM1072" s="110"/>
      <c r="IN1072" s="110"/>
      <c r="IO1072" s="110"/>
      <c r="IP1072" s="110"/>
    </row>
    <row r="1073" spans="18:250" ht="16.5" hidden="1" customHeight="1">
      <c r="R1073" s="95"/>
      <c r="S1073" s="95"/>
      <c r="T1073" s="95"/>
      <c r="U1073" s="70"/>
      <c r="V1073" s="214"/>
      <c r="W1073" s="70"/>
      <c r="X1073" s="70"/>
      <c r="Y1073" s="70"/>
      <c r="Z1073" s="70"/>
      <c r="AA1073" s="70"/>
      <c r="AB1073" s="70"/>
      <c r="AC1073" s="70"/>
      <c r="AD1073" s="70"/>
      <c r="AE1073" s="70"/>
      <c r="AF1073" s="70"/>
      <c r="AG1073" s="70"/>
      <c r="AH1073" s="70"/>
      <c r="AI1073" s="70"/>
      <c r="AJ1073" s="70"/>
      <c r="AK1073" s="70"/>
      <c r="AL1073" s="70"/>
      <c r="AM1073" s="70"/>
      <c r="AN1073" s="70"/>
      <c r="AO1073" s="70"/>
      <c r="AP1073" s="70"/>
      <c r="AQ1073" s="70"/>
      <c r="AR1073" s="70"/>
      <c r="AS1073" s="70"/>
      <c r="AT1073" s="70"/>
      <c r="AU1073" s="70"/>
      <c r="AV1073" s="70"/>
      <c r="AW1073" s="70"/>
      <c r="AX1073" s="70"/>
      <c r="AY1073" s="70"/>
      <c r="AZ1073" s="70"/>
      <c r="BA1073" s="70"/>
      <c r="BB1073" s="70"/>
      <c r="BC1073" s="70"/>
      <c r="BD1073" s="70"/>
      <c r="BE1073" s="70"/>
      <c r="BF1073" s="70"/>
      <c r="BG1073" s="70"/>
      <c r="BH1073" s="70"/>
      <c r="BI1073" s="70"/>
      <c r="BJ1073" s="70"/>
      <c r="BK1073" s="70"/>
      <c r="BL1073" s="70"/>
      <c r="BM1073" s="70"/>
      <c r="BN1073" s="70"/>
      <c r="BO1073" s="70"/>
      <c r="BP1073" s="70"/>
      <c r="BQ1073" s="70"/>
      <c r="BR1073" s="70"/>
      <c r="BS1073" s="70"/>
      <c r="BT1073" s="70"/>
      <c r="BU1073" s="70"/>
      <c r="BV1073" s="70"/>
      <c r="BW1073" s="70"/>
      <c r="BX1073" s="70"/>
      <c r="BY1073" s="70"/>
      <c r="BZ1073" s="70"/>
      <c r="CA1073" s="70"/>
      <c r="CB1073" s="70"/>
      <c r="CC1073" s="70"/>
      <c r="CD1073" s="70"/>
      <c r="CE1073" s="70"/>
      <c r="CF1073" s="70"/>
      <c r="CG1073" s="70"/>
      <c r="CH1073" s="70"/>
      <c r="CI1073" s="70"/>
      <c r="CJ1073" s="70"/>
      <c r="CK1073" s="70"/>
      <c r="CL1073" s="70"/>
      <c r="CM1073" s="70"/>
      <c r="CN1073" s="70"/>
      <c r="CO1073" s="70"/>
      <c r="CP1073" s="70"/>
      <c r="CQ1073" s="70"/>
      <c r="CR1073" s="70"/>
      <c r="CS1073" s="70"/>
      <c r="CT1073" s="70"/>
      <c r="CU1073" s="70"/>
      <c r="CV1073" s="70"/>
      <c r="CW1073" s="70"/>
      <c r="CX1073" s="70"/>
      <c r="CY1073" s="70"/>
      <c r="CZ1073" s="70"/>
      <c r="DA1073" s="70"/>
      <c r="DB1073" s="70"/>
      <c r="DC1073" s="70"/>
      <c r="DD1073" s="70"/>
      <c r="DE1073" s="70"/>
      <c r="DF1073" s="70"/>
      <c r="DG1073" s="70"/>
      <c r="DH1073" s="70"/>
      <c r="DI1073" s="70"/>
      <c r="DJ1073" s="70"/>
      <c r="DK1073" s="70"/>
      <c r="DL1073" s="70"/>
      <c r="DM1073" s="70"/>
      <c r="DN1073" s="70"/>
      <c r="DO1073" s="70"/>
      <c r="DP1073" s="70"/>
      <c r="DQ1073" s="70"/>
      <c r="DR1073" s="70"/>
      <c r="DS1073" s="70"/>
      <c r="DT1073" s="70"/>
      <c r="DU1073" s="70"/>
      <c r="DV1073" s="70"/>
      <c r="DW1073" s="70"/>
      <c r="DX1073" s="70"/>
      <c r="DY1073" s="70"/>
      <c r="DZ1073" s="70"/>
      <c r="EA1073" s="70"/>
      <c r="EB1073" s="70"/>
      <c r="EC1073" s="70"/>
      <c r="ED1073" s="70"/>
      <c r="EE1073" s="95" t="s">
        <v>450</v>
      </c>
      <c r="EF1073" s="110"/>
      <c r="EG1073" s="110"/>
      <c r="EH1073" s="110"/>
      <c r="EI1073" s="216"/>
      <c r="EJ1073" s="110"/>
      <c r="EK1073" s="110"/>
      <c r="EL1073" s="110"/>
      <c r="EM1073" s="110"/>
      <c r="EN1073" s="110"/>
      <c r="EO1073" s="110"/>
      <c r="EP1073" s="110"/>
      <c r="EQ1073" s="110"/>
      <c r="ER1073" s="110"/>
      <c r="ES1073" s="110"/>
      <c r="ET1073" s="110"/>
      <c r="EU1073" s="110"/>
      <c r="EV1073" s="110"/>
      <c r="EW1073" s="110"/>
      <c r="EX1073" s="110"/>
      <c r="EY1073" s="110"/>
      <c r="EZ1073" s="110"/>
      <c r="FA1073" s="110"/>
      <c r="FB1073" s="110"/>
      <c r="FC1073" s="110"/>
      <c r="FD1073" s="110"/>
      <c r="FE1073" s="110"/>
      <c r="FF1073" s="110"/>
      <c r="FG1073" s="110"/>
      <c r="FH1073" s="110"/>
      <c r="FI1073" s="110"/>
      <c r="FJ1073" s="110"/>
      <c r="FK1073" s="110"/>
      <c r="FL1073" s="110"/>
      <c r="FM1073" s="110"/>
      <c r="FN1073" s="110"/>
      <c r="FO1073" s="110"/>
      <c r="FP1073" s="110"/>
      <c r="FQ1073" s="110"/>
      <c r="FR1073" s="110"/>
      <c r="FS1073" s="110"/>
      <c r="FT1073" s="110"/>
      <c r="FU1073" s="110"/>
      <c r="FV1073" s="110"/>
      <c r="FW1073" s="110"/>
      <c r="FX1073" s="110"/>
      <c r="FY1073" s="110"/>
      <c r="FZ1073" s="110"/>
      <c r="GA1073" s="110"/>
      <c r="GB1073" s="110"/>
      <c r="GC1073" s="110"/>
      <c r="GD1073" s="110"/>
      <c r="GE1073" s="110"/>
      <c r="GF1073" s="110"/>
      <c r="GG1073" s="110"/>
      <c r="GH1073" s="110"/>
      <c r="GI1073" s="110"/>
      <c r="GJ1073" s="110"/>
      <c r="GK1073" s="110"/>
      <c r="GL1073" s="110"/>
      <c r="GM1073" s="110"/>
      <c r="GN1073" s="110"/>
      <c r="GO1073" s="110"/>
      <c r="GP1073" s="110"/>
      <c r="GQ1073" s="110"/>
      <c r="GR1073" s="110"/>
      <c r="GS1073" s="110"/>
      <c r="GT1073" s="110"/>
      <c r="GU1073" s="110"/>
      <c r="GV1073" s="110"/>
      <c r="GW1073" s="110"/>
      <c r="GX1073" s="110"/>
      <c r="GY1073" s="110"/>
      <c r="GZ1073" s="110"/>
      <c r="HA1073" s="110"/>
      <c r="HB1073" s="110"/>
      <c r="HC1073" s="110"/>
      <c r="HD1073" s="110"/>
      <c r="HE1073" s="110"/>
      <c r="HF1073" s="110"/>
      <c r="HG1073" s="110"/>
      <c r="HH1073" s="110"/>
      <c r="HI1073" s="110"/>
      <c r="HJ1073" s="110"/>
      <c r="HK1073" s="110"/>
      <c r="HL1073" s="110"/>
      <c r="HM1073" s="110"/>
      <c r="HN1073" s="110"/>
      <c r="HO1073" s="110"/>
      <c r="HP1073" s="110"/>
      <c r="HQ1073" s="110"/>
      <c r="HR1073" s="110"/>
      <c r="HS1073" s="110"/>
      <c r="HT1073" s="110"/>
      <c r="HU1073" s="110"/>
      <c r="HV1073" s="110"/>
      <c r="HW1073" s="110"/>
      <c r="HX1073" s="110"/>
      <c r="HY1073" s="110"/>
      <c r="HZ1073" s="110"/>
      <c r="IA1073" s="110"/>
      <c r="IB1073" s="110"/>
      <c r="IC1073" s="110"/>
      <c r="ID1073" s="110"/>
      <c r="IE1073" s="110"/>
      <c r="IF1073" s="110"/>
      <c r="IG1073" s="110"/>
      <c r="IH1073" s="110"/>
      <c r="II1073" s="110"/>
      <c r="IJ1073" s="110"/>
      <c r="IK1073" s="110"/>
      <c r="IL1073" s="110"/>
      <c r="IM1073" s="110"/>
      <c r="IN1073" s="110"/>
      <c r="IO1073" s="110"/>
      <c r="IP1073" s="110"/>
    </row>
    <row r="1074" spans="18:250" ht="16.5" hidden="1" customHeight="1">
      <c r="R1074" s="95"/>
      <c r="S1074" s="95"/>
      <c r="T1074" s="95"/>
      <c r="U1074" s="70"/>
      <c r="V1074" s="214"/>
      <c r="W1074" s="70"/>
      <c r="X1074" s="70"/>
      <c r="Y1074" s="70"/>
      <c r="Z1074" s="70"/>
      <c r="AA1074" s="70"/>
      <c r="AB1074" s="70"/>
      <c r="AC1074" s="70"/>
      <c r="AD1074" s="70"/>
      <c r="AE1074" s="70"/>
      <c r="AF1074" s="70"/>
      <c r="AG1074" s="70"/>
      <c r="AH1074" s="70"/>
      <c r="AI1074" s="70"/>
      <c r="AJ1074" s="70"/>
      <c r="AK1074" s="70"/>
      <c r="AL1074" s="70"/>
      <c r="AM1074" s="70"/>
      <c r="AN1074" s="70"/>
      <c r="AO1074" s="70"/>
      <c r="AP1074" s="70"/>
      <c r="AQ1074" s="70"/>
      <c r="AR1074" s="70"/>
      <c r="AS1074" s="70"/>
      <c r="AT1074" s="70"/>
      <c r="AU1074" s="70"/>
      <c r="AV1074" s="70"/>
      <c r="AW1074" s="70"/>
      <c r="AX1074" s="70"/>
      <c r="AY1074" s="70"/>
      <c r="AZ1074" s="70"/>
      <c r="BA1074" s="70"/>
      <c r="BB1074" s="70"/>
      <c r="BC1074" s="70"/>
      <c r="BD1074" s="70"/>
      <c r="BE1074" s="70"/>
      <c r="BF1074" s="70"/>
      <c r="BG1074" s="70"/>
      <c r="BH1074" s="70"/>
      <c r="BI1074" s="70"/>
      <c r="BJ1074" s="70"/>
      <c r="BK1074" s="70"/>
      <c r="BL1074" s="70"/>
      <c r="BM1074" s="70"/>
      <c r="BN1074" s="70"/>
      <c r="BO1074" s="70"/>
      <c r="BP1074" s="70"/>
      <c r="BQ1074" s="70"/>
      <c r="BR1074" s="70"/>
      <c r="BS1074" s="70"/>
      <c r="BT1074" s="70"/>
      <c r="BU1074" s="70"/>
      <c r="BV1074" s="70"/>
      <c r="BW1074" s="70"/>
      <c r="BX1074" s="70"/>
      <c r="BY1074" s="70"/>
      <c r="BZ1074" s="70"/>
      <c r="CA1074" s="70"/>
      <c r="CB1074" s="70"/>
      <c r="CC1074" s="70"/>
      <c r="CD1074" s="70"/>
      <c r="CE1074" s="70"/>
      <c r="CF1074" s="70"/>
      <c r="CG1074" s="70"/>
      <c r="CH1074" s="70"/>
      <c r="CI1074" s="70"/>
      <c r="CJ1074" s="70"/>
      <c r="CK1074" s="70"/>
      <c r="CL1074" s="70"/>
      <c r="CM1074" s="70"/>
      <c r="CN1074" s="70"/>
      <c r="CO1074" s="70"/>
      <c r="CP1074" s="70"/>
      <c r="CQ1074" s="70"/>
      <c r="CR1074" s="70"/>
      <c r="CS1074" s="70"/>
      <c r="CT1074" s="70"/>
      <c r="CU1074" s="70"/>
      <c r="CV1074" s="70"/>
      <c r="CW1074" s="70"/>
      <c r="CX1074" s="70"/>
      <c r="CY1074" s="70"/>
      <c r="CZ1074" s="70"/>
      <c r="DA1074" s="70"/>
      <c r="DB1074" s="70"/>
      <c r="DC1074" s="70"/>
      <c r="DD1074" s="70"/>
      <c r="DE1074" s="70"/>
      <c r="DF1074" s="70"/>
      <c r="DG1074" s="70"/>
      <c r="DH1074" s="70"/>
      <c r="DI1074" s="70"/>
      <c r="DJ1074" s="70"/>
      <c r="DK1074" s="70"/>
      <c r="DL1074" s="70"/>
      <c r="DM1074" s="70"/>
      <c r="DN1074" s="70"/>
      <c r="DO1074" s="70"/>
      <c r="DP1074" s="70"/>
      <c r="DQ1074" s="70"/>
      <c r="DR1074" s="70"/>
      <c r="DS1074" s="70"/>
      <c r="DT1074" s="70"/>
      <c r="DU1074" s="70"/>
      <c r="DV1074" s="70"/>
      <c r="DW1074" s="70"/>
      <c r="DX1074" s="70"/>
      <c r="DY1074" s="70"/>
      <c r="DZ1074" s="70"/>
      <c r="EA1074" s="70"/>
      <c r="EB1074" s="70"/>
      <c r="EC1074" s="70"/>
      <c r="ED1074" s="70"/>
      <c r="EE1074" s="95" t="s">
        <v>450</v>
      </c>
      <c r="EF1074" s="110"/>
      <c r="EG1074" s="110"/>
      <c r="EH1074" s="110"/>
      <c r="EI1074" s="216"/>
      <c r="EJ1074" s="110"/>
      <c r="EK1074" s="110"/>
      <c r="EL1074" s="110"/>
      <c r="EM1074" s="110"/>
      <c r="EN1074" s="110"/>
      <c r="EO1074" s="110"/>
      <c r="EP1074" s="110"/>
      <c r="EQ1074" s="110"/>
      <c r="ER1074" s="110"/>
      <c r="ES1074" s="110"/>
      <c r="ET1074" s="110"/>
      <c r="EU1074" s="110"/>
      <c r="EV1074" s="110"/>
      <c r="EW1074" s="110"/>
      <c r="EX1074" s="110"/>
      <c r="EY1074" s="110"/>
      <c r="EZ1074" s="110"/>
      <c r="FA1074" s="110"/>
      <c r="FB1074" s="110"/>
      <c r="FC1074" s="110"/>
      <c r="FD1074" s="110"/>
      <c r="FE1074" s="110"/>
      <c r="FF1074" s="110"/>
      <c r="FG1074" s="110"/>
      <c r="FH1074" s="110"/>
      <c r="FI1074" s="110"/>
      <c r="FJ1074" s="110"/>
      <c r="FK1074" s="110"/>
      <c r="FL1074" s="110"/>
      <c r="FM1074" s="110"/>
      <c r="FN1074" s="110"/>
      <c r="FO1074" s="110"/>
      <c r="FP1074" s="110"/>
      <c r="FQ1074" s="110"/>
      <c r="FR1074" s="110"/>
      <c r="FS1074" s="110"/>
      <c r="FT1074" s="110"/>
      <c r="FU1074" s="110"/>
      <c r="FV1074" s="110"/>
      <c r="FW1074" s="110"/>
      <c r="FX1074" s="110"/>
      <c r="FY1074" s="110"/>
      <c r="FZ1074" s="110"/>
      <c r="GA1074" s="110"/>
      <c r="GB1074" s="110"/>
      <c r="GC1074" s="110"/>
      <c r="GD1074" s="110"/>
      <c r="GE1074" s="110"/>
      <c r="GF1074" s="110"/>
      <c r="GG1074" s="110"/>
      <c r="GH1074" s="110"/>
      <c r="GI1074" s="110"/>
      <c r="GJ1074" s="110"/>
      <c r="GK1074" s="110"/>
      <c r="GL1074" s="110"/>
      <c r="GM1074" s="110"/>
      <c r="GN1074" s="110"/>
      <c r="GO1074" s="110"/>
      <c r="GP1074" s="110"/>
      <c r="GQ1074" s="110"/>
      <c r="GR1074" s="110"/>
      <c r="GS1074" s="110"/>
      <c r="GT1074" s="110"/>
      <c r="GU1074" s="110"/>
      <c r="GV1074" s="110"/>
      <c r="GW1074" s="110"/>
      <c r="GX1074" s="110"/>
      <c r="GY1074" s="110"/>
      <c r="GZ1074" s="110"/>
      <c r="HA1074" s="110"/>
      <c r="HB1074" s="110"/>
      <c r="HC1074" s="110"/>
      <c r="HD1074" s="110"/>
      <c r="HE1074" s="110"/>
      <c r="HF1074" s="110"/>
      <c r="HG1074" s="110"/>
      <c r="HH1074" s="110"/>
      <c r="HI1074" s="110"/>
      <c r="HJ1074" s="110"/>
      <c r="HK1074" s="110"/>
      <c r="HL1074" s="110"/>
      <c r="HM1074" s="110"/>
      <c r="HN1074" s="110"/>
      <c r="HO1074" s="110"/>
      <c r="HP1074" s="110"/>
      <c r="HQ1074" s="110"/>
      <c r="HR1074" s="110"/>
      <c r="HS1074" s="110"/>
      <c r="HT1074" s="110"/>
      <c r="HU1074" s="110"/>
      <c r="HV1074" s="110"/>
      <c r="HW1074" s="110"/>
      <c r="HX1074" s="110"/>
      <c r="HY1074" s="110"/>
      <c r="HZ1074" s="110"/>
      <c r="IA1074" s="110"/>
      <c r="IB1074" s="110"/>
      <c r="IC1074" s="110"/>
      <c r="ID1074" s="110"/>
      <c r="IE1074" s="110"/>
      <c r="IF1074" s="110"/>
      <c r="IG1074" s="110"/>
      <c r="IH1074" s="110"/>
      <c r="II1074" s="110"/>
      <c r="IJ1074" s="110"/>
      <c r="IK1074" s="110"/>
      <c r="IL1074" s="110"/>
      <c r="IM1074" s="110"/>
      <c r="IN1074" s="110"/>
      <c r="IO1074" s="110"/>
      <c r="IP1074" s="110"/>
    </row>
    <row r="1075" spans="18:250" ht="16.5" hidden="1" customHeight="1">
      <c r="R1075" s="95"/>
      <c r="S1075" s="95"/>
      <c r="T1075" s="95"/>
      <c r="U1075" s="70"/>
      <c r="V1075" s="214"/>
      <c r="W1075" s="70"/>
      <c r="X1075" s="70"/>
      <c r="Y1075" s="70"/>
      <c r="Z1075" s="70"/>
      <c r="AA1075" s="70"/>
      <c r="AB1075" s="70"/>
      <c r="AC1075" s="70"/>
      <c r="AD1075" s="70"/>
      <c r="AE1075" s="70"/>
      <c r="AF1075" s="70"/>
      <c r="AG1075" s="70"/>
      <c r="AH1075" s="70"/>
      <c r="AI1075" s="70"/>
      <c r="AJ1075" s="70"/>
      <c r="AK1075" s="70"/>
      <c r="AL1075" s="70"/>
      <c r="AM1075" s="70"/>
      <c r="AN1075" s="70"/>
      <c r="AO1075" s="70"/>
      <c r="AP1075" s="70"/>
      <c r="AQ1075" s="70"/>
      <c r="AR1075" s="70"/>
      <c r="AS1075" s="70"/>
      <c r="AT1075" s="70"/>
      <c r="AU1075" s="70"/>
      <c r="AV1075" s="70"/>
      <c r="AW1075" s="70"/>
      <c r="AX1075" s="70"/>
      <c r="AY1075" s="70"/>
      <c r="AZ1075" s="70"/>
      <c r="BA1075" s="70"/>
      <c r="BB1075" s="70"/>
      <c r="BC1075" s="70"/>
      <c r="BD1075" s="70"/>
      <c r="BE1075" s="70"/>
      <c r="BF1075" s="70"/>
      <c r="BG1075" s="70"/>
      <c r="BH1075" s="70"/>
      <c r="BI1075" s="70"/>
      <c r="BJ1075" s="70"/>
      <c r="BK1075" s="70"/>
      <c r="BL1075" s="70"/>
      <c r="BM1075" s="70"/>
      <c r="BN1075" s="70"/>
      <c r="BO1075" s="70"/>
      <c r="BP1075" s="70"/>
      <c r="BQ1075" s="70"/>
      <c r="BR1075" s="70"/>
      <c r="BS1075" s="70"/>
      <c r="BT1075" s="70"/>
      <c r="BU1075" s="70"/>
      <c r="BV1075" s="70"/>
      <c r="BW1075" s="70"/>
      <c r="BX1075" s="70"/>
      <c r="BY1075" s="70"/>
      <c r="BZ1075" s="70"/>
      <c r="CA1075" s="70"/>
      <c r="CB1075" s="70"/>
      <c r="CC1075" s="70"/>
      <c r="CD1075" s="70"/>
      <c r="CE1075" s="70"/>
      <c r="CF1075" s="70"/>
      <c r="CG1075" s="70"/>
      <c r="CH1075" s="70"/>
      <c r="CI1075" s="70"/>
      <c r="CJ1075" s="70"/>
      <c r="CK1075" s="70"/>
      <c r="CL1075" s="70"/>
      <c r="CM1075" s="70"/>
      <c r="CN1075" s="70"/>
      <c r="CO1075" s="70"/>
      <c r="CP1075" s="70"/>
      <c r="CQ1075" s="70"/>
      <c r="CR1075" s="70"/>
      <c r="CS1075" s="70"/>
      <c r="CT1075" s="70"/>
      <c r="CU1075" s="70"/>
      <c r="CV1075" s="70"/>
      <c r="CW1075" s="70"/>
      <c r="CX1075" s="70"/>
      <c r="CY1075" s="70"/>
      <c r="CZ1075" s="70"/>
      <c r="DA1075" s="70"/>
      <c r="DB1075" s="70"/>
      <c r="DC1075" s="70"/>
      <c r="DD1075" s="70"/>
      <c r="DE1075" s="70"/>
      <c r="DF1075" s="70"/>
      <c r="DG1075" s="70"/>
      <c r="DH1075" s="70"/>
      <c r="DI1075" s="70"/>
      <c r="DJ1075" s="70"/>
      <c r="DK1075" s="70"/>
      <c r="DL1075" s="70"/>
      <c r="DM1075" s="70"/>
      <c r="DN1075" s="70"/>
      <c r="DO1075" s="70"/>
      <c r="DP1075" s="70"/>
      <c r="DQ1075" s="70"/>
      <c r="DR1075" s="70"/>
      <c r="DS1075" s="70"/>
      <c r="DT1075" s="70"/>
      <c r="DU1075" s="70"/>
      <c r="DV1075" s="70"/>
      <c r="DW1075" s="70"/>
      <c r="DX1075" s="70"/>
      <c r="DY1075" s="70"/>
      <c r="DZ1075" s="70"/>
      <c r="EA1075" s="70"/>
      <c r="EB1075" s="70"/>
      <c r="EC1075" s="70"/>
      <c r="ED1075" s="70"/>
      <c r="EE1075" s="95" t="s">
        <v>450</v>
      </c>
      <c r="EF1075" s="110"/>
      <c r="EG1075" s="110"/>
      <c r="EH1075" s="110"/>
      <c r="EI1075" s="216"/>
      <c r="EJ1075" s="110"/>
      <c r="EK1075" s="110"/>
      <c r="EL1075" s="110"/>
      <c r="EM1075" s="110"/>
      <c r="EN1075" s="110"/>
      <c r="EO1075" s="110"/>
      <c r="EP1075" s="110"/>
      <c r="EQ1075" s="110"/>
      <c r="ER1075" s="110"/>
      <c r="ES1075" s="110"/>
      <c r="ET1075" s="110"/>
      <c r="EU1075" s="110"/>
      <c r="EV1075" s="110"/>
      <c r="EW1075" s="110"/>
      <c r="EX1075" s="110"/>
      <c r="EY1075" s="110"/>
      <c r="EZ1075" s="110"/>
      <c r="FA1075" s="110"/>
      <c r="FB1075" s="110"/>
      <c r="FC1075" s="110"/>
      <c r="FD1075" s="110"/>
      <c r="FE1075" s="110"/>
      <c r="FF1075" s="110"/>
      <c r="FG1075" s="110"/>
      <c r="FH1075" s="110"/>
      <c r="FI1075" s="110"/>
      <c r="FJ1075" s="110"/>
      <c r="FK1075" s="110"/>
      <c r="FL1075" s="110"/>
      <c r="FM1075" s="110"/>
      <c r="FN1075" s="110"/>
      <c r="FO1075" s="110"/>
      <c r="FP1075" s="110"/>
      <c r="FQ1075" s="110"/>
      <c r="FR1075" s="110"/>
      <c r="FS1075" s="110"/>
      <c r="FT1075" s="110"/>
      <c r="FU1075" s="110"/>
      <c r="FV1075" s="110"/>
      <c r="FW1075" s="110"/>
      <c r="FX1075" s="110"/>
      <c r="FY1075" s="110"/>
      <c r="FZ1075" s="110"/>
      <c r="GA1075" s="110"/>
      <c r="GB1075" s="110"/>
      <c r="GC1075" s="110"/>
      <c r="GD1075" s="110"/>
      <c r="GE1075" s="110"/>
      <c r="GF1075" s="110"/>
      <c r="GG1075" s="110"/>
      <c r="GH1075" s="110"/>
      <c r="GI1075" s="110"/>
      <c r="GJ1075" s="110"/>
      <c r="GK1075" s="110"/>
      <c r="GL1075" s="110"/>
      <c r="GM1075" s="110"/>
      <c r="GN1075" s="110"/>
      <c r="GO1075" s="110"/>
      <c r="GP1075" s="110"/>
      <c r="GQ1075" s="110"/>
      <c r="GR1075" s="110"/>
      <c r="GS1075" s="110"/>
      <c r="GT1075" s="110"/>
      <c r="GU1075" s="110"/>
      <c r="GV1075" s="110"/>
      <c r="GW1075" s="110"/>
      <c r="GX1075" s="110"/>
      <c r="GY1075" s="110"/>
      <c r="GZ1075" s="110"/>
      <c r="HA1075" s="110"/>
      <c r="HB1075" s="110"/>
      <c r="HC1075" s="110"/>
      <c r="HD1075" s="110"/>
      <c r="HE1075" s="110"/>
      <c r="HF1075" s="110"/>
      <c r="HG1075" s="110"/>
      <c r="HH1075" s="110"/>
      <c r="HI1075" s="110"/>
      <c r="HJ1075" s="110"/>
      <c r="HK1075" s="110"/>
      <c r="HL1075" s="110"/>
      <c r="HM1075" s="110"/>
      <c r="HN1075" s="110"/>
      <c r="HO1075" s="110"/>
      <c r="HP1075" s="110"/>
      <c r="HQ1075" s="110"/>
      <c r="HR1075" s="110"/>
      <c r="HS1075" s="110"/>
      <c r="HT1075" s="110"/>
      <c r="HU1075" s="110"/>
      <c r="HV1075" s="110"/>
      <c r="HW1075" s="110"/>
      <c r="HX1075" s="110"/>
      <c r="HY1075" s="110"/>
      <c r="HZ1075" s="110"/>
      <c r="IA1075" s="110"/>
      <c r="IB1075" s="110"/>
      <c r="IC1075" s="110"/>
      <c r="ID1075" s="110"/>
      <c r="IE1075" s="110"/>
      <c r="IF1075" s="110"/>
      <c r="IG1075" s="110"/>
      <c r="IH1075" s="110"/>
      <c r="II1075" s="110"/>
      <c r="IJ1075" s="110"/>
      <c r="IK1075" s="110"/>
      <c r="IL1075" s="110"/>
      <c r="IM1075" s="110"/>
      <c r="IN1075" s="110"/>
      <c r="IO1075" s="110"/>
      <c r="IP1075" s="110"/>
    </row>
    <row r="1076" spans="18:250" ht="16.5" hidden="1" customHeight="1">
      <c r="R1076" s="95"/>
      <c r="S1076" s="95"/>
      <c r="T1076" s="95"/>
      <c r="U1076" s="70"/>
      <c r="V1076" s="214"/>
      <c r="W1076" s="70"/>
      <c r="X1076" s="70"/>
      <c r="Y1076" s="70"/>
      <c r="Z1076" s="70"/>
      <c r="AA1076" s="70"/>
      <c r="AB1076" s="70"/>
      <c r="AC1076" s="70"/>
      <c r="AD1076" s="70"/>
      <c r="AE1076" s="70"/>
      <c r="AF1076" s="70"/>
      <c r="AG1076" s="70"/>
      <c r="AH1076" s="70"/>
      <c r="AI1076" s="70"/>
      <c r="AJ1076" s="70"/>
      <c r="AK1076" s="70"/>
      <c r="AL1076" s="70"/>
      <c r="AM1076" s="70"/>
      <c r="AN1076" s="70"/>
      <c r="AO1076" s="70"/>
      <c r="AP1076" s="70"/>
      <c r="AQ1076" s="70"/>
      <c r="AR1076" s="70"/>
      <c r="AS1076" s="70"/>
      <c r="AT1076" s="70"/>
      <c r="AU1076" s="70"/>
      <c r="AV1076" s="70"/>
      <c r="AW1076" s="70"/>
      <c r="AX1076" s="70"/>
      <c r="AY1076" s="70"/>
      <c r="AZ1076" s="70"/>
      <c r="BA1076" s="70"/>
      <c r="BB1076" s="70"/>
      <c r="BC1076" s="70"/>
      <c r="BD1076" s="70"/>
      <c r="BE1076" s="70"/>
      <c r="BF1076" s="70"/>
      <c r="BG1076" s="70"/>
      <c r="BH1076" s="70"/>
      <c r="BI1076" s="70"/>
      <c r="BJ1076" s="70"/>
      <c r="BK1076" s="70"/>
      <c r="BL1076" s="70"/>
      <c r="BM1076" s="70"/>
      <c r="BN1076" s="70"/>
      <c r="BO1076" s="70"/>
      <c r="BP1076" s="70"/>
      <c r="BQ1076" s="70"/>
      <c r="BR1076" s="70"/>
      <c r="BS1076" s="70"/>
      <c r="BT1076" s="70"/>
      <c r="BU1076" s="70"/>
      <c r="BV1076" s="70"/>
      <c r="BW1076" s="70"/>
      <c r="BX1076" s="70"/>
      <c r="BY1076" s="70"/>
      <c r="BZ1076" s="70"/>
      <c r="CA1076" s="70"/>
      <c r="CB1076" s="70"/>
      <c r="CC1076" s="70"/>
      <c r="CD1076" s="70"/>
      <c r="CE1076" s="70"/>
      <c r="CF1076" s="70"/>
      <c r="CG1076" s="70"/>
      <c r="CH1076" s="70"/>
      <c r="CI1076" s="70"/>
      <c r="CJ1076" s="70"/>
      <c r="CK1076" s="70"/>
      <c r="CL1076" s="70"/>
      <c r="CM1076" s="70"/>
      <c r="CN1076" s="70"/>
      <c r="CO1076" s="70"/>
      <c r="CP1076" s="70"/>
      <c r="CQ1076" s="70"/>
      <c r="CR1076" s="70"/>
      <c r="CS1076" s="70"/>
      <c r="CT1076" s="70"/>
      <c r="CU1076" s="70"/>
      <c r="CV1076" s="70"/>
      <c r="CW1076" s="70"/>
      <c r="CX1076" s="70"/>
      <c r="CY1076" s="70"/>
      <c r="CZ1076" s="70"/>
      <c r="DA1076" s="70"/>
      <c r="DB1076" s="70"/>
      <c r="DC1076" s="70"/>
      <c r="DD1076" s="70"/>
      <c r="DE1076" s="70"/>
      <c r="DF1076" s="70"/>
      <c r="DG1076" s="70"/>
      <c r="DH1076" s="70"/>
      <c r="DI1076" s="70"/>
      <c r="DJ1076" s="70"/>
      <c r="DK1076" s="70"/>
      <c r="DL1076" s="70"/>
      <c r="DM1076" s="70"/>
      <c r="DN1076" s="70"/>
      <c r="DO1076" s="70"/>
      <c r="DP1076" s="70"/>
      <c r="DQ1076" s="70"/>
      <c r="DR1076" s="70"/>
      <c r="DS1076" s="70"/>
      <c r="DT1076" s="70"/>
      <c r="DU1076" s="70"/>
      <c r="DV1076" s="70"/>
      <c r="DW1076" s="70"/>
      <c r="DX1076" s="70"/>
      <c r="DY1076" s="70"/>
      <c r="DZ1076" s="70"/>
      <c r="EA1076" s="70"/>
      <c r="EB1076" s="70"/>
      <c r="EC1076" s="70"/>
      <c r="ED1076" s="70"/>
      <c r="EE1076" s="95" t="s">
        <v>450</v>
      </c>
      <c r="EF1076" s="110"/>
      <c r="EG1076" s="110"/>
      <c r="EH1076" s="110"/>
      <c r="EI1076" s="216"/>
      <c r="EJ1076" s="110"/>
      <c r="EK1076" s="110"/>
      <c r="EL1076" s="110"/>
      <c r="EM1076" s="110"/>
      <c r="EN1076" s="110"/>
      <c r="EO1076" s="110"/>
      <c r="EP1076" s="110"/>
      <c r="EQ1076" s="110"/>
      <c r="ER1076" s="110"/>
      <c r="ES1076" s="110"/>
      <c r="ET1076" s="110"/>
      <c r="EU1076" s="110"/>
      <c r="EV1076" s="110"/>
      <c r="EW1076" s="110"/>
      <c r="EX1076" s="110"/>
      <c r="EY1076" s="110"/>
      <c r="EZ1076" s="110"/>
      <c r="FA1076" s="110"/>
      <c r="FB1076" s="110"/>
      <c r="FC1076" s="110"/>
      <c r="FD1076" s="110"/>
      <c r="FE1076" s="110"/>
      <c r="FF1076" s="110"/>
      <c r="FG1076" s="110"/>
      <c r="FH1076" s="110"/>
      <c r="FI1076" s="110"/>
      <c r="FJ1076" s="110"/>
      <c r="FK1076" s="110"/>
      <c r="FL1076" s="110"/>
      <c r="FM1076" s="110"/>
      <c r="FN1076" s="110"/>
      <c r="FO1076" s="110"/>
      <c r="FP1076" s="110"/>
      <c r="FQ1076" s="110"/>
      <c r="FR1076" s="110"/>
      <c r="FS1076" s="110"/>
      <c r="FT1076" s="110"/>
      <c r="FU1076" s="110"/>
      <c r="FV1076" s="110"/>
      <c r="FW1076" s="110"/>
      <c r="FX1076" s="110"/>
      <c r="FY1076" s="110"/>
      <c r="FZ1076" s="110"/>
      <c r="GA1076" s="110"/>
      <c r="GB1076" s="110"/>
      <c r="GC1076" s="110"/>
      <c r="GD1076" s="110"/>
      <c r="GE1076" s="110"/>
      <c r="GF1076" s="110"/>
      <c r="GG1076" s="110"/>
      <c r="GH1076" s="110"/>
      <c r="GI1076" s="110"/>
      <c r="GJ1076" s="110"/>
      <c r="GK1076" s="110"/>
      <c r="GL1076" s="110"/>
      <c r="GM1076" s="110"/>
      <c r="GN1076" s="110"/>
      <c r="GO1076" s="110"/>
      <c r="GP1076" s="110"/>
      <c r="GQ1076" s="110"/>
      <c r="GR1076" s="110"/>
      <c r="GS1076" s="110"/>
      <c r="GT1076" s="110"/>
      <c r="GU1076" s="110"/>
      <c r="GV1076" s="110"/>
      <c r="GW1076" s="110"/>
      <c r="GX1076" s="110"/>
      <c r="GY1076" s="110"/>
      <c r="GZ1076" s="110"/>
      <c r="HA1076" s="110"/>
      <c r="HB1076" s="110"/>
      <c r="HC1076" s="110"/>
      <c r="HD1076" s="110"/>
      <c r="HE1076" s="110"/>
      <c r="HF1076" s="110"/>
      <c r="HG1076" s="110"/>
      <c r="HH1076" s="110"/>
      <c r="HI1076" s="110"/>
      <c r="HJ1076" s="110"/>
      <c r="HK1076" s="110"/>
      <c r="HL1076" s="110"/>
      <c r="HM1076" s="110"/>
      <c r="HN1076" s="110"/>
      <c r="HO1076" s="110"/>
      <c r="HP1076" s="110"/>
      <c r="HQ1076" s="110"/>
      <c r="HR1076" s="110"/>
      <c r="HS1076" s="110"/>
      <c r="HT1076" s="110"/>
      <c r="HU1076" s="110"/>
      <c r="HV1076" s="110"/>
      <c r="HW1076" s="110"/>
      <c r="HX1076" s="110"/>
      <c r="HY1076" s="110"/>
      <c r="HZ1076" s="110"/>
      <c r="IA1076" s="110"/>
      <c r="IB1076" s="110"/>
      <c r="IC1076" s="110"/>
      <c r="ID1076" s="110"/>
      <c r="IE1076" s="110"/>
      <c r="IF1076" s="110"/>
      <c r="IG1076" s="110"/>
      <c r="IH1076" s="110"/>
      <c r="II1076" s="110"/>
      <c r="IJ1076" s="110"/>
      <c r="IK1076" s="110"/>
      <c r="IL1076" s="110"/>
      <c r="IM1076" s="110"/>
      <c r="IN1076" s="110"/>
      <c r="IO1076" s="110"/>
      <c r="IP1076" s="110"/>
    </row>
    <row r="1077" spans="18:250" ht="16.5" hidden="1" customHeight="1">
      <c r="R1077" s="95"/>
      <c r="S1077" s="95"/>
      <c r="T1077" s="95"/>
      <c r="U1077" s="70"/>
      <c r="V1077" s="214"/>
      <c r="W1077" s="70"/>
      <c r="X1077" s="70"/>
      <c r="Y1077" s="70"/>
      <c r="Z1077" s="70"/>
      <c r="AA1077" s="70"/>
      <c r="AB1077" s="70"/>
      <c r="AC1077" s="70"/>
      <c r="AD1077" s="70"/>
      <c r="AE1077" s="70"/>
      <c r="AF1077" s="70"/>
      <c r="AG1077" s="70"/>
      <c r="AH1077" s="70"/>
      <c r="AI1077" s="70"/>
      <c r="AJ1077" s="70"/>
      <c r="AK1077" s="70"/>
      <c r="AL1077" s="70"/>
      <c r="AM1077" s="70"/>
      <c r="AN1077" s="70"/>
      <c r="AO1077" s="70"/>
      <c r="AP1077" s="70"/>
      <c r="AQ1077" s="70"/>
      <c r="AR1077" s="70"/>
      <c r="AS1077" s="70"/>
      <c r="AT1077" s="70"/>
      <c r="AU1077" s="70"/>
      <c r="AV1077" s="70"/>
      <c r="AW1077" s="70"/>
      <c r="AX1077" s="70"/>
      <c r="AY1077" s="70"/>
      <c r="AZ1077" s="70"/>
      <c r="BA1077" s="70"/>
      <c r="BB1077" s="70"/>
      <c r="BC1077" s="70"/>
      <c r="BD1077" s="70"/>
      <c r="BE1077" s="70"/>
      <c r="BF1077" s="70"/>
      <c r="BG1077" s="70"/>
      <c r="BH1077" s="70"/>
      <c r="BI1077" s="70"/>
      <c r="BJ1077" s="70"/>
      <c r="BK1077" s="70"/>
      <c r="BL1077" s="70"/>
      <c r="BM1077" s="70"/>
      <c r="BN1077" s="70"/>
      <c r="BO1077" s="70"/>
      <c r="BP1077" s="70"/>
      <c r="BQ1077" s="70"/>
      <c r="BR1077" s="70"/>
      <c r="BS1077" s="70"/>
      <c r="BT1077" s="70"/>
      <c r="BU1077" s="70"/>
      <c r="BV1077" s="70"/>
      <c r="BW1077" s="70"/>
      <c r="BX1077" s="70"/>
      <c r="BY1077" s="70"/>
      <c r="BZ1077" s="70"/>
      <c r="CA1077" s="70"/>
      <c r="CB1077" s="70"/>
      <c r="CC1077" s="70"/>
      <c r="CD1077" s="70"/>
      <c r="CE1077" s="70"/>
      <c r="CF1077" s="70"/>
      <c r="CG1077" s="70"/>
      <c r="CH1077" s="70"/>
      <c r="CI1077" s="70"/>
      <c r="CJ1077" s="70"/>
      <c r="CK1077" s="70"/>
      <c r="CL1077" s="70"/>
      <c r="CM1077" s="70"/>
      <c r="CN1077" s="70"/>
      <c r="CO1077" s="70"/>
      <c r="CP1077" s="70"/>
      <c r="CQ1077" s="70"/>
      <c r="CR1077" s="70"/>
      <c r="CS1077" s="70"/>
      <c r="CT1077" s="70"/>
      <c r="CU1077" s="70"/>
      <c r="CV1077" s="70"/>
      <c r="CW1077" s="70"/>
      <c r="CX1077" s="70"/>
      <c r="CY1077" s="70"/>
      <c r="CZ1077" s="70"/>
      <c r="DA1077" s="70"/>
      <c r="DB1077" s="70"/>
      <c r="DC1077" s="70"/>
      <c r="DD1077" s="70"/>
      <c r="DE1077" s="70"/>
      <c r="DF1077" s="70"/>
      <c r="DG1077" s="70"/>
      <c r="DH1077" s="70"/>
      <c r="DI1077" s="70"/>
      <c r="DJ1077" s="70"/>
      <c r="DK1077" s="70"/>
      <c r="DL1077" s="70"/>
      <c r="DM1077" s="70"/>
      <c r="DN1077" s="70"/>
      <c r="DO1077" s="70"/>
      <c r="DP1077" s="70"/>
      <c r="DQ1077" s="70"/>
      <c r="DR1077" s="70"/>
      <c r="DS1077" s="70"/>
      <c r="DT1077" s="70"/>
      <c r="DU1077" s="70"/>
      <c r="DV1077" s="70"/>
      <c r="DW1077" s="70"/>
      <c r="DX1077" s="70"/>
      <c r="DY1077" s="70"/>
      <c r="DZ1077" s="70"/>
      <c r="EA1077" s="70"/>
      <c r="EB1077" s="70"/>
      <c r="EC1077" s="70"/>
      <c r="ED1077" s="70"/>
      <c r="EE1077" s="95" t="s">
        <v>450</v>
      </c>
      <c r="EF1077" s="110"/>
      <c r="EG1077" s="110"/>
      <c r="EH1077" s="110"/>
      <c r="EI1077" s="216"/>
      <c r="EJ1077" s="110"/>
      <c r="EK1077" s="110"/>
      <c r="EL1077" s="110"/>
      <c r="EM1077" s="110"/>
      <c r="EN1077" s="110"/>
      <c r="EO1077" s="110"/>
      <c r="EP1077" s="110"/>
      <c r="EQ1077" s="110"/>
      <c r="ER1077" s="110"/>
      <c r="ES1077" s="110"/>
      <c r="ET1077" s="110"/>
      <c r="EU1077" s="110"/>
      <c r="EV1077" s="110"/>
      <c r="EW1077" s="110"/>
      <c r="EX1077" s="110"/>
      <c r="EY1077" s="110"/>
      <c r="EZ1077" s="110"/>
      <c r="FA1077" s="110"/>
      <c r="FB1077" s="110"/>
      <c r="FC1077" s="110"/>
      <c r="FD1077" s="110"/>
      <c r="FE1077" s="110"/>
      <c r="FF1077" s="110"/>
      <c r="FG1077" s="110"/>
      <c r="FH1077" s="110"/>
      <c r="FI1077" s="110"/>
      <c r="FJ1077" s="110"/>
      <c r="FK1077" s="110"/>
      <c r="FL1077" s="110"/>
      <c r="FM1077" s="110"/>
      <c r="FN1077" s="110"/>
      <c r="FO1077" s="110"/>
      <c r="FP1077" s="110"/>
      <c r="FQ1077" s="110"/>
      <c r="FR1077" s="110"/>
      <c r="FS1077" s="110"/>
      <c r="FT1077" s="110"/>
      <c r="FU1077" s="110"/>
      <c r="FV1077" s="110"/>
      <c r="FW1077" s="110"/>
      <c r="FX1077" s="110"/>
      <c r="FY1077" s="110"/>
      <c r="FZ1077" s="110"/>
      <c r="GA1077" s="110"/>
      <c r="GB1077" s="110"/>
      <c r="GC1077" s="110"/>
      <c r="GD1077" s="110"/>
      <c r="GE1077" s="110"/>
      <c r="GF1077" s="110"/>
      <c r="GG1077" s="110"/>
      <c r="GH1077" s="110"/>
      <c r="GI1077" s="110"/>
      <c r="GJ1077" s="110"/>
      <c r="GK1077" s="110"/>
      <c r="GL1077" s="110"/>
      <c r="GM1077" s="110"/>
      <c r="GN1077" s="110"/>
      <c r="GO1077" s="110"/>
      <c r="GP1077" s="110"/>
      <c r="GQ1077" s="110"/>
      <c r="GR1077" s="110"/>
      <c r="GS1077" s="110"/>
      <c r="GT1077" s="110"/>
      <c r="GU1077" s="110"/>
      <c r="GV1077" s="110"/>
      <c r="GW1077" s="110"/>
      <c r="GX1077" s="110"/>
      <c r="GY1077" s="110"/>
      <c r="GZ1077" s="110"/>
      <c r="HA1077" s="110"/>
      <c r="HB1077" s="110"/>
      <c r="HC1077" s="110"/>
      <c r="HD1077" s="110"/>
      <c r="HE1077" s="110"/>
      <c r="HF1077" s="110"/>
      <c r="HG1077" s="110"/>
      <c r="HH1077" s="110"/>
      <c r="HI1077" s="110"/>
      <c r="HJ1077" s="110"/>
      <c r="HK1077" s="110"/>
      <c r="HL1077" s="110"/>
      <c r="HM1077" s="110"/>
      <c r="HN1077" s="110"/>
      <c r="HO1077" s="110"/>
      <c r="HP1077" s="110"/>
      <c r="HQ1077" s="110"/>
      <c r="HR1077" s="110"/>
      <c r="HS1077" s="110"/>
      <c r="HT1077" s="110"/>
      <c r="HU1077" s="110"/>
      <c r="HV1077" s="110"/>
      <c r="HW1077" s="110"/>
      <c r="HX1077" s="110"/>
      <c r="HY1077" s="110"/>
      <c r="HZ1077" s="110"/>
      <c r="IA1077" s="110"/>
      <c r="IB1077" s="110"/>
      <c r="IC1077" s="110"/>
      <c r="ID1077" s="110"/>
      <c r="IE1077" s="110"/>
      <c r="IF1077" s="110"/>
      <c r="IG1077" s="110"/>
      <c r="IH1077" s="110"/>
      <c r="II1077" s="110"/>
      <c r="IJ1077" s="110"/>
      <c r="IK1077" s="110"/>
      <c r="IL1077" s="110"/>
      <c r="IM1077" s="110"/>
      <c r="IN1077" s="110"/>
      <c r="IO1077" s="110"/>
      <c r="IP1077" s="110"/>
    </row>
    <row r="1078" spans="18:250" ht="16.5" hidden="1" customHeight="1">
      <c r="R1078" s="95"/>
      <c r="S1078" s="95"/>
      <c r="T1078" s="95"/>
      <c r="U1078" s="70"/>
      <c r="V1078" s="214"/>
      <c r="W1078" s="70"/>
      <c r="X1078" s="70"/>
      <c r="Y1078" s="70"/>
      <c r="Z1078" s="70"/>
      <c r="AA1078" s="70"/>
      <c r="AB1078" s="70"/>
      <c r="AC1078" s="70"/>
      <c r="AD1078" s="70"/>
      <c r="AE1078" s="70"/>
      <c r="AF1078" s="70"/>
      <c r="AG1078" s="70"/>
      <c r="AH1078" s="70"/>
      <c r="AI1078" s="70"/>
      <c r="AJ1078" s="70"/>
      <c r="AK1078" s="70"/>
      <c r="AL1078" s="70"/>
      <c r="AM1078" s="70"/>
      <c r="AN1078" s="70"/>
      <c r="AO1078" s="70"/>
      <c r="AP1078" s="70"/>
      <c r="AQ1078" s="70"/>
      <c r="AR1078" s="70"/>
      <c r="AS1078" s="70"/>
      <c r="AT1078" s="70"/>
      <c r="AU1078" s="70"/>
      <c r="AV1078" s="70"/>
      <c r="AW1078" s="70"/>
      <c r="AX1078" s="70"/>
      <c r="AY1078" s="70"/>
      <c r="AZ1078" s="70"/>
      <c r="BA1078" s="70"/>
      <c r="BB1078" s="70"/>
      <c r="BC1078" s="70"/>
      <c r="BD1078" s="70"/>
      <c r="BE1078" s="70"/>
      <c r="BF1078" s="70"/>
      <c r="BG1078" s="70"/>
      <c r="BH1078" s="70"/>
      <c r="BI1078" s="70"/>
      <c r="BJ1078" s="70"/>
      <c r="BK1078" s="70"/>
      <c r="BL1078" s="70"/>
      <c r="BM1078" s="70"/>
      <c r="BN1078" s="70"/>
      <c r="BO1078" s="70"/>
      <c r="BP1078" s="70"/>
      <c r="BQ1078" s="70"/>
      <c r="BR1078" s="70"/>
      <c r="BS1078" s="70"/>
      <c r="BT1078" s="70"/>
      <c r="BU1078" s="70"/>
      <c r="BV1078" s="70"/>
      <c r="BW1078" s="70"/>
      <c r="BX1078" s="70"/>
      <c r="BY1078" s="70"/>
      <c r="BZ1078" s="70"/>
      <c r="CA1078" s="70"/>
      <c r="CB1078" s="70"/>
      <c r="CC1078" s="70"/>
      <c r="CD1078" s="70"/>
      <c r="CE1078" s="70"/>
      <c r="CF1078" s="70"/>
      <c r="CG1078" s="70"/>
      <c r="CH1078" s="70"/>
      <c r="CI1078" s="70"/>
      <c r="CJ1078" s="70"/>
      <c r="CK1078" s="70"/>
      <c r="CL1078" s="70"/>
      <c r="CM1078" s="70"/>
      <c r="CN1078" s="70"/>
      <c r="CO1078" s="70"/>
      <c r="CP1078" s="70"/>
      <c r="CQ1078" s="70"/>
      <c r="CR1078" s="70"/>
      <c r="CS1078" s="70"/>
      <c r="CT1078" s="70"/>
      <c r="CU1078" s="70"/>
      <c r="CV1078" s="70"/>
      <c r="CW1078" s="70"/>
      <c r="CX1078" s="70"/>
      <c r="CY1078" s="70"/>
      <c r="CZ1078" s="70"/>
      <c r="DA1078" s="70"/>
      <c r="DB1078" s="70"/>
      <c r="DC1078" s="70"/>
      <c r="DD1078" s="70"/>
      <c r="DE1078" s="70"/>
      <c r="DF1078" s="70"/>
      <c r="DG1078" s="70"/>
      <c r="DH1078" s="70"/>
      <c r="DI1078" s="70"/>
      <c r="DJ1078" s="70"/>
      <c r="DK1078" s="70"/>
      <c r="DL1078" s="70"/>
      <c r="DM1078" s="70"/>
      <c r="DN1078" s="70"/>
      <c r="DO1078" s="70"/>
      <c r="DP1078" s="70"/>
      <c r="DQ1078" s="70"/>
      <c r="DR1078" s="70"/>
      <c r="DS1078" s="70"/>
      <c r="DT1078" s="70"/>
      <c r="DU1078" s="70"/>
      <c r="DV1078" s="70"/>
      <c r="DW1078" s="70"/>
      <c r="DX1078" s="70"/>
      <c r="DY1078" s="70"/>
      <c r="DZ1078" s="70"/>
      <c r="EA1078" s="70"/>
      <c r="EB1078" s="70"/>
      <c r="EC1078" s="70"/>
      <c r="ED1078" s="70"/>
      <c r="EE1078" s="95" t="s">
        <v>450</v>
      </c>
      <c r="EF1078" s="110"/>
      <c r="EG1078" s="110"/>
      <c r="EH1078" s="110"/>
      <c r="EI1078" s="216"/>
      <c r="EJ1078" s="110"/>
      <c r="EK1078" s="110"/>
      <c r="EL1078" s="110"/>
      <c r="EM1078" s="110"/>
      <c r="EN1078" s="110"/>
      <c r="EO1078" s="110"/>
      <c r="EP1078" s="110"/>
      <c r="EQ1078" s="110"/>
      <c r="ER1078" s="110"/>
      <c r="ES1078" s="110"/>
      <c r="ET1078" s="110"/>
      <c r="EU1078" s="110"/>
      <c r="EV1078" s="110"/>
      <c r="EW1078" s="110"/>
      <c r="EX1078" s="110"/>
      <c r="EY1078" s="110"/>
      <c r="EZ1078" s="110"/>
      <c r="FA1078" s="110"/>
      <c r="FB1078" s="110"/>
      <c r="FC1078" s="110"/>
      <c r="FD1078" s="110"/>
      <c r="FE1078" s="110"/>
      <c r="FF1078" s="110"/>
      <c r="FG1078" s="110"/>
      <c r="FH1078" s="110"/>
      <c r="FI1078" s="110"/>
      <c r="FJ1078" s="110"/>
      <c r="FK1078" s="110"/>
      <c r="FL1078" s="110"/>
      <c r="FM1078" s="110"/>
      <c r="FN1078" s="110"/>
      <c r="FO1078" s="110"/>
      <c r="FP1078" s="110"/>
      <c r="FQ1078" s="110"/>
      <c r="FR1078" s="110"/>
      <c r="FS1078" s="110"/>
      <c r="FT1078" s="110"/>
      <c r="FU1078" s="110"/>
      <c r="FV1078" s="110"/>
      <c r="FW1078" s="110"/>
      <c r="FX1078" s="110"/>
      <c r="FY1078" s="110"/>
      <c r="FZ1078" s="110"/>
      <c r="GA1078" s="110"/>
      <c r="GB1078" s="110"/>
      <c r="GC1078" s="110"/>
      <c r="GD1078" s="110"/>
      <c r="GE1078" s="110"/>
      <c r="GF1078" s="110"/>
      <c r="GG1078" s="110"/>
      <c r="GH1078" s="110"/>
      <c r="GI1078" s="110"/>
      <c r="GJ1078" s="110"/>
      <c r="GK1078" s="110"/>
      <c r="GL1078" s="110"/>
      <c r="GM1078" s="110"/>
      <c r="GN1078" s="110"/>
      <c r="GO1078" s="110"/>
      <c r="GP1078" s="110"/>
      <c r="GQ1078" s="110"/>
      <c r="GR1078" s="110"/>
      <c r="GS1078" s="110"/>
      <c r="GT1078" s="110"/>
      <c r="GU1078" s="110"/>
      <c r="GV1078" s="110"/>
      <c r="GW1078" s="110"/>
      <c r="GX1078" s="110"/>
      <c r="GY1078" s="110"/>
      <c r="GZ1078" s="110"/>
      <c r="HA1078" s="110"/>
      <c r="HB1078" s="110"/>
      <c r="HC1078" s="110"/>
      <c r="HD1078" s="110"/>
      <c r="HE1078" s="110"/>
      <c r="HF1078" s="110"/>
      <c r="HG1078" s="110"/>
      <c r="HH1078" s="110"/>
      <c r="HI1078" s="110"/>
      <c r="HJ1078" s="110"/>
      <c r="HK1078" s="110"/>
      <c r="HL1078" s="110"/>
      <c r="HM1078" s="110"/>
      <c r="HN1078" s="110"/>
      <c r="HO1078" s="110"/>
      <c r="HP1078" s="110"/>
      <c r="HQ1078" s="110"/>
      <c r="HR1078" s="110"/>
      <c r="HS1078" s="110"/>
      <c r="HT1078" s="110"/>
      <c r="HU1078" s="110"/>
      <c r="HV1078" s="110"/>
      <c r="HW1078" s="110"/>
      <c r="HX1078" s="110"/>
      <c r="HY1078" s="110"/>
      <c r="HZ1078" s="110"/>
      <c r="IA1078" s="110"/>
      <c r="IB1078" s="110"/>
      <c r="IC1078" s="110"/>
      <c r="ID1078" s="110"/>
      <c r="IE1078" s="110"/>
      <c r="IF1078" s="110"/>
      <c r="IG1078" s="110"/>
      <c r="IH1078" s="110"/>
      <c r="II1078" s="110"/>
      <c r="IJ1078" s="110"/>
      <c r="IK1078" s="110"/>
      <c r="IL1078" s="110"/>
      <c r="IM1078" s="110"/>
      <c r="IN1078" s="110"/>
      <c r="IO1078" s="110"/>
      <c r="IP1078" s="110"/>
    </row>
    <row r="1079" spans="18:250" ht="16.5" hidden="1" customHeight="1">
      <c r="R1079" s="95"/>
      <c r="S1079" s="95"/>
      <c r="T1079" s="95"/>
      <c r="U1079" s="70"/>
      <c r="V1079" s="214"/>
      <c r="W1079" s="70"/>
      <c r="X1079" s="70"/>
      <c r="Y1079" s="70"/>
      <c r="Z1079" s="70"/>
      <c r="AA1079" s="70"/>
      <c r="AB1079" s="70"/>
      <c r="AC1079" s="70"/>
      <c r="AD1079" s="70"/>
      <c r="AE1079" s="70"/>
      <c r="AF1079" s="70"/>
      <c r="AG1079" s="70"/>
      <c r="AH1079" s="70"/>
      <c r="AI1079" s="70"/>
      <c r="AJ1079" s="70"/>
      <c r="AK1079" s="70"/>
      <c r="AL1079" s="70"/>
      <c r="AM1079" s="70"/>
      <c r="AN1079" s="70"/>
      <c r="AO1079" s="70"/>
      <c r="AP1079" s="70"/>
      <c r="AQ1079" s="70"/>
      <c r="AR1079" s="70"/>
      <c r="AS1079" s="70"/>
      <c r="AT1079" s="70"/>
      <c r="AU1079" s="70"/>
      <c r="AV1079" s="70"/>
      <c r="AW1079" s="70"/>
      <c r="AX1079" s="70"/>
      <c r="AY1079" s="70"/>
      <c r="AZ1079" s="70"/>
      <c r="BA1079" s="70"/>
      <c r="BB1079" s="70"/>
      <c r="BC1079" s="70"/>
      <c r="BD1079" s="70"/>
      <c r="BE1079" s="70"/>
      <c r="BF1079" s="70"/>
      <c r="BG1079" s="70"/>
      <c r="BH1079" s="70"/>
      <c r="BI1079" s="70"/>
      <c r="BJ1079" s="70"/>
      <c r="BK1079" s="70"/>
      <c r="BL1079" s="70"/>
      <c r="BM1079" s="70"/>
      <c r="BN1079" s="70"/>
      <c r="BO1079" s="70"/>
      <c r="BP1079" s="70"/>
      <c r="BQ1079" s="70"/>
      <c r="BR1079" s="70"/>
      <c r="BS1079" s="70"/>
      <c r="BT1079" s="70"/>
      <c r="BU1079" s="70"/>
      <c r="BV1079" s="70"/>
      <c r="BW1079" s="70"/>
      <c r="BX1079" s="70"/>
      <c r="BY1079" s="70"/>
      <c r="BZ1079" s="70"/>
      <c r="CA1079" s="70"/>
      <c r="CB1079" s="70"/>
      <c r="CC1079" s="70"/>
      <c r="CD1079" s="70"/>
      <c r="CE1079" s="70"/>
      <c r="CF1079" s="70"/>
      <c r="CG1079" s="70"/>
      <c r="CH1079" s="70"/>
      <c r="CI1079" s="70"/>
      <c r="CJ1079" s="70"/>
      <c r="CK1079" s="70"/>
      <c r="CL1079" s="70"/>
      <c r="CM1079" s="70"/>
      <c r="CN1079" s="70"/>
      <c r="CO1079" s="70"/>
      <c r="CP1079" s="70"/>
      <c r="CQ1079" s="70"/>
      <c r="CR1079" s="70"/>
      <c r="CS1079" s="70"/>
      <c r="CT1079" s="70"/>
      <c r="CU1079" s="70"/>
      <c r="CV1079" s="70"/>
      <c r="CW1079" s="70"/>
      <c r="CX1079" s="70"/>
      <c r="CY1079" s="70"/>
      <c r="CZ1079" s="70"/>
      <c r="DA1079" s="70"/>
      <c r="DB1079" s="70"/>
      <c r="DC1079" s="70"/>
      <c r="DD1079" s="70"/>
      <c r="DE1079" s="70"/>
      <c r="DF1079" s="70"/>
      <c r="DG1079" s="70"/>
      <c r="DH1079" s="70"/>
      <c r="DI1079" s="70"/>
      <c r="DJ1079" s="70"/>
      <c r="DK1079" s="70"/>
      <c r="DL1079" s="70"/>
      <c r="DM1079" s="70"/>
      <c r="DN1079" s="70"/>
      <c r="DO1079" s="70"/>
      <c r="DP1079" s="70"/>
      <c r="DQ1079" s="70"/>
      <c r="DR1079" s="70"/>
      <c r="DS1079" s="70"/>
      <c r="DT1079" s="70"/>
      <c r="DU1079" s="70"/>
      <c r="DV1079" s="70"/>
      <c r="DW1079" s="70"/>
      <c r="DX1079" s="70"/>
      <c r="DY1079" s="70"/>
      <c r="DZ1079" s="70"/>
      <c r="EA1079" s="70"/>
      <c r="EB1079" s="70"/>
      <c r="EC1079" s="70"/>
      <c r="ED1079" s="70"/>
      <c r="EE1079" s="95" t="s">
        <v>450</v>
      </c>
      <c r="EF1079" s="110"/>
      <c r="EG1079" s="110"/>
      <c r="EH1079" s="110"/>
      <c r="EI1079" s="216"/>
      <c r="EJ1079" s="110"/>
      <c r="EK1079" s="110"/>
      <c r="EL1079" s="110"/>
      <c r="EM1079" s="110"/>
      <c r="EN1079" s="110"/>
      <c r="EO1079" s="110"/>
      <c r="EP1079" s="110"/>
      <c r="EQ1079" s="110"/>
      <c r="ER1079" s="110"/>
      <c r="ES1079" s="110"/>
      <c r="ET1079" s="110"/>
      <c r="EU1079" s="110"/>
      <c r="EV1079" s="110"/>
      <c r="EW1079" s="110"/>
      <c r="EX1079" s="110"/>
      <c r="EY1079" s="110"/>
      <c r="EZ1079" s="110"/>
      <c r="FA1079" s="110"/>
      <c r="FB1079" s="110"/>
      <c r="FC1079" s="110"/>
      <c r="FD1079" s="110"/>
      <c r="FE1079" s="110"/>
      <c r="FF1079" s="110"/>
      <c r="FG1079" s="110"/>
      <c r="FH1079" s="110"/>
      <c r="FI1079" s="110"/>
      <c r="FJ1079" s="110"/>
      <c r="FK1079" s="110"/>
      <c r="FL1079" s="110"/>
      <c r="FM1079" s="110"/>
      <c r="FN1079" s="110"/>
      <c r="FO1079" s="110"/>
      <c r="FP1079" s="110"/>
      <c r="FQ1079" s="110"/>
      <c r="FR1079" s="110"/>
      <c r="FS1079" s="110"/>
      <c r="FT1079" s="110"/>
      <c r="FU1079" s="110"/>
      <c r="FV1079" s="110"/>
      <c r="FW1079" s="110"/>
      <c r="FX1079" s="110"/>
      <c r="FY1079" s="110"/>
      <c r="FZ1079" s="110"/>
      <c r="GA1079" s="110"/>
      <c r="GB1079" s="110"/>
      <c r="GC1079" s="110"/>
      <c r="GD1079" s="110"/>
      <c r="GE1079" s="110"/>
      <c r="GF1079" s="110"/>
      <c r="GG1079" s="110"/>
      <c r="GH1079" s="110"/>
      <c r="GI1079" s="110"/>
      <c r="GJ1079" s="110"/>
      <c r="GK1079" s="110"/>
      <c r="GL1079" s="110"/>
      <c r="GM1079" s="110"/>
      <c r="GN1079" s="110"/>
      <c r="GO1079" s="110"/>
      <c r="GP1079" s="110"/>
      <c r="GQ1079" s="110"/>
      <c r="GR1079" s="110"/>
      <c r="GS1079" s="110"/>
      <c r="GT1079" s="110"/>
      <c r="GU1079" s="110"/>
      <c r="GV1079" s="110"/>
      <c r="GW1079" s="110"/>
      <c r="GX1079" s="110"/>
      <c r="GY1079" s="110"/>
      <c r="GZ1079" s="110"/>
      <c r="HA1079" s="110"/>
      <c r="HB1079" s="110"/>
      <c r="HC1079" s="110"/>
      <c r="HD1079" s="110"/>
      <c r="HE1079" s="110"/>
      <c r="HF1079" s="110"/>
      <c r="HG1079" s="110"/>
      <c r="HH1079" s="110"/>
      <c r="HI1079" s="110"/>
      <c r="HJ1079" s="110"/>
      <c r="HK1079" s="110"/>
      <c r="HL1079" s="110"/>
      <c r="HM1079" s="110"/>
      <c r="HN1079" s="110"/>
      <c r="HO1079" s="110"/>
      <c r="HP1079" s="110"/>
      <c r="HQ1079" s="110"/>
      <c r="HR1079" s="110"/>
      <c r="HS1079" s="110"/>
      <c r="HT1079" s="110"/>
      <c r="HU1079" s="110"/>
      <c r="HV1079" s="110"/>
      <c r="HW1079" s="110"/>
      <c r="HX1079" s="110"/>
      <c r="HY1079" s="110"/>
      <c r="HZ1079" s="110"/>
      <c r="IA1079" s="110"/>
      <c r="IB1079" s="110"/>
      <c r="IC1079" s="110"/>
      <c r="ID1079" s="110"/>
      <c r="IE1079" s="110"/>
      <c r="IF1079" s="110"/>
      <c r="IG1079" s="110"/>
      <c r="IH1079" s="110"/>
      <c r="II1079" s="110"/>
      <c r="IJ1079" s="110"/>
      <c r="IK1079" s="110"/>
      <c r="IL1079" s="110"/>
      <c r="IM1079" s="110"/>
      <c r="IN1079" s="110"/>
      <c r="IO1079" s="110"/>
      <c r="IP1079" s="110"/>
    </row>
    <row r="1080" spans="18:250" ht="16.5" hidden="1" customHeight="1">
      <c r="R1080" s="95"/>
      <c r="S1080" s="95"/>
      <c r="T1080" s="95"/>
      <c r="U1080" s="70"/>
      <c r="V1080" s="214"/>
      <c r="W1080" s="70"/>
      <c r="X1080" s="70"/>
      <c r="Y1080" s="70"/>
      <c r="Z1080" s="70"/>
      <c r="AA1080" s="70"/>
      <c r="AB1080" s="70"/>
      <c r="AC1080" s="70"/>
      <c r="AD1080" s="70"/>
      <c r="AE1080" s="70"/>
      <c r="AF1080" s="70"/>
      <c r="AG1080" s="70"/>
      <c r="AH1080" s="70"/>
      <c r="AI1080" s="70"/>
      <c r="AJ1080" s="70"/>
      <c r="AK1080" s="70"/>
      <c r="AL1080" s="70"/>
      <c r="AM1080" s="70"/>
      <c r="AN1080" s="70"/>
      <c r="AO1080" s="70"/>
      <c r="AP1080" s="70"/>
      <c r="AQ1080" s="70"/>
      <c r="AR1080" s="70"/>
      <c r="AS1080" s="70"/>
      <c r="AT1080" s="70"/>
      <c r="AU1080" s="70"/>
      <c r="AV1080" s="70"/>
      <c r="AW1080" s="70"/>
      <c r="AX1080" s="70"/>
      <c r="AY1080" s="70"/>
      <c r="AZ1080" s="70"/>
      <c r="BA1080" s="70"/>
      <c r="BB1080" s="70"/>
      <c r="BC1080" s="70"/>
      <c r="BD1080" s="70"/>
      <c r="BE1080" s="70"/>
      <c r="BF1080" s="70"/>
      <c r="BG1080" s="70"/>
      <c r="BH1080" s="70"/>
      <c r="BI1080" s="70"/>
      <c r="BJ1080" s="70"/>
      <c r="BK1080" s="70"/>
      <c r="BL1080" s="70"/>
      <c r="BM1080" s="70"/>
      <c r="BN1080" s="70"/>
      <c r="BO1080" s="70"/>
      <c r="BP1080" s="70"/>
      <c r="BQ1080" s="70"/>
      <c r="BR1080" s="70"/>
      <c r="BS1080" s="70"/>
      <c r="BT1080" s="70"/>
      <c r="BU1080" s="70"/>
      <c r="BV1080" s="70"/>
      <c r="BW1080" s="70"/>
      <c r="BX1080" s="70"/>
      <c r="BY1080" s="70"/>
      <c r="BZ1080" s="70"/>
      <c r="CA1080" s="70"/>
      <c r="CB1080" s="70"/>
      <c r="CC1080" s="70"/>
      <c r="CD1080" s="70"/>
      <c r="CE1080" s="70"/>
      <c r="CF1080" s="70"/>
      <c r="CG1080" s="70"/>
      <c r="CH1080" s="70"/>
      <c r="CI1080" s="70"/>
      <c r="CJ1080" s="70"/>
      <c r="CK1080" s="70"/>
      <c r="CL1080" s="70"/>
      <c r="CM1080" s="70"/>
      <c r="CN1080" s="70"/>
      <c r="CO1080" s="70"/>
      <c r="CP1080" s="70"/>
      <c r="CQ1080" s="70"/>
      <c r="CR1080" s="70"/>
      <c r="CS1080" s="70"/>
      <c r="CT1080" s="70"/>
      <c r="CU1080" s="70"/>
      <c r="CV1080" s="70"/>
      <c r="CW1080" s="70"/>
      <c r="CX1080" s="70"/>
      <c r="CY1080" s="70"/>
      <c r="CZ1080" s="70"/>
      <c r="DA1080" s="70"/>
      <c r="DB1080" s="70"/>
      <c r="DC1080" s="70"/>
      <c r="DD1080" s="70"/>
      <c r="DE1080" s="70"/>
      <c r="DF1080" s="70"/>
      <c r="DG1080" s="70"/>
      <c r="DH1080" s="70"/>
      <c r="DI1080" s="70"/>
      <c r="DJ1080" s="70"/>
      <c r="DK1080" s="70"/>
      <c r="DL1080" s="70"/>
      <c r="DM1080" s="70"/>
      <c r="DN1080" s="70"/>
      <c r="DO1080" s="70"/>
      <c r="DP1080" s="70"/>
      <c r="DQ1080" s="70"/>
      <c r="DR1080" s="70"/>
      <c r="DS1080" s="70"/>
      <c r="DT1080" s="70"/>
      <c r="DU1080" s="70"/>
      <c r="DV1080" s="70"/>
      <c r="DW1080" s="70"/>
      <c r="DX1080" s="70"/>
      <c r="DY1080" s="70"/>
      <c r="DZ1080" s="70"/>
      <c r="EA1080" s="70"/>
      <c r="EB1080" s="70"/>
      <c r="EC1080" s="70"/>
      <c r="ED1080" s="70"/>
      <c r="EE1080" s="95" t="s">
        <v>450</v>
      </c>
      <c r="EF1080" s="110"/>
      <c r="EG1080" s="110"/>
      <c r="EH1080" s="110"/>
      <c r="EI1080" s="216"/>
      <c r="EJ1080" s="110"/>
      <c r="EK1080" s="110"/>
      <c r="EL1080" s="110"/>
      <c r="EM1080" s="110"/>
      <c r="EN1080" s="110"/>
      <c r="EO1080" s="110"/>
      <c r="EP1080" s="110"/>
      <c r="EQ1080" s="110"/>
      <c r="ER1080" s="110"/>
      <c r="ES1080" s="110"/>
      <c r="ET1080" s="110"/>
      <c r="EU1080" s="110"/>
      <c r="EV1080" s="110"/>
      <c r="EW1080" s="110"/>
      <c r="EX1080" s="110"/>
      <c r="EY1080" s="110"/>
      <c r="EZ1080" s="110"/>
      <c r="FA1080" s="110"/>
      <c r="FB1080" s="110"/>
      <c r="FC1080" s="110"/>
      <c r="FD1080" s="110"/>
      <c r="FE1080" s="110"/>
      <c r="FF1080" s="110"/>
      <c r="FG1080" s="110"/>
      <c r="FH1080" s="110"/>
      <c r="FI1080" s="110"/>
      <c r="FJ1080" s="110"/>
      <c r="FK1080" s="110"/>
      <c r="FL1080" s="110"/>
      <c r="FM1080" s="110"/>
      <c r="FN1080" s="110"/>
      <c r="FO1080" s="110"/>
      <c r="FP1080" s="110"/>
      <c r="FQ1080" s="110"/>
      <c r="FR1080" s="110"/>
      <c r="FS1080" s="110"/>
      <c r="FT1080" s="110"/>
      <c r="FU1080" s="110"/>
      <c r="FV1080" s="110"/>
      <c r="FW1080" s="110"/>
      <c r="FX1080" s="110"/>
      <c r="FY1080" s="110"/>
      <c r="FZ1080" s="110"/>
      <c r="GA1080" s="110"/>
      <c r="GB1080" s="110"/>
      <c r="GC1080" s="110"/>
      <c r="GD1080" s="110"/>
      <c r="GE1080" s="110"/>
      <c r="GF1080" s="110"/>
      <c r="GG1080" s="110"/>
      <c r="GH1080" s="110"/>
      <c r="GI1080" s="110"/>
      <c r="GJ1080" s="110"/>
      <c r="GK1080" s="110"/>
      <c r="GL1080" s="110"/>
      <c r="GM1080" s="110"/>
      <c r="GN1080" s="110"/>
      <c r="GO1080" s="110"/>
      <c r="GP1080" s="110"/>
      <c r="GQ1080" s="110"/>
      <c r="GR1080" s="110"/>
      <c r="GS1080" s="110"/>
      <c r="GT1080" s="110"/>
      <c r="GU1080" s="110"/>
      <c r="GV1080" s="110"/>
      <c r="GW1080" s="110"/>
      <c r="GX1080" s="110"/>
      <c r="GY1080" s="110"/>
      <c r="GZ1080" s="110"/>
      <c r="HA1080" s="110"/>
      <c r="HB1080" s="110"/>
      <c r="HC1080" s="110"/>
      <c r="HD1080" s="110"/>
      <c r="HE1080" s="110"/>
      <c r="HF1080" s="110"/>
      <c r="HG1080" s="110"/>
      <c r="HH1080" s="110"/>
      <c r="HI1080" s="110"/>
      <c r="HJ1080" s="110"/>
      <c r="HK1080" s="110"/>
      <c r="HL1080" s="110"/>
      <c r="HM1080" s="110"/>
      <c r="HN1080" s="110"/>
      <c r="HO1080" s="110"/>
      <c r="HP1080" s="110"/>
      <c r="HQ1080" s="110"/>
      <c r="HR1080" s="110"/>
      <c r="HS1080" s="110"/>
      <c r="HT1080" s="110"/>
      <c r="HU1080" s="110"/>
      <c r="HV1080" s="110"/>
      <c r="HW1080" s="110"/>
      <c r="HX1080" s="110"/>
      <c r="HY1080" s="110"/>
      <c r="HZ1080" s="110"/>
      <c r="IA1080" s="110"/>
      <c r="IB1080" s="110"/>
      <c r="IC1080" s="110"/>
      <c r="ID1080" s="110"/>
      <c r="IE1080" s="110"/>
      <c r="IF1080" s="110"/>
      <c r="IG1080" s="110"/>
      <c r="IH1080" s="110"/>
      <c r="II1080" s="110"/>
      <c r="IJ1080" s="110"/>
      <c r="IK1080" s="110"/>
      <c r="IL1080" s="110"/>
      <c r="IM1080" s="110"/>
      <c r="IN1080" s="110"/>
      <c r="IO1080" s="110"/>
      <c r="IP1080" s="110"/>
    </row>
    <row r="1081" spans="18:250" ht="16.5" hidden="1" customHeight="1">
      <c r="R1081" s="95"/>
      <c r="S1081" s="95"/>
      <c r="T1081" s="95"/>
      <c r="U1081" s="70"/>
      <c r="V1081" s="214"/>
      <c r="W1081" s="70"/>
      <c r="X1081" s="70"/>
      <c r="Y1081" s="70"/>
      <c r="Z1081" s="70"/>
      <c r="AA1081" s="70"/>
      <c r="AB1081" s="70"/>
      <c r="AC1081" s="70"/>
      <c r="AD1081" s="70"/>
      <c r="AE1081" s="70"/>
      <c r="AF1081" s="70"/>
      <c r="AG1081" s="70"/>
      <c r="AH1081" s="70"/>
      <c r="AI1081" s="70"/>
      <c r="AJ1081" s="70"/>
      <c r="AK1081" s="70"/>
      <c r="AL1081" s="70"/>
      <c r="AM1081" s="70"/>
      <c r="AN1081" s="70"/>
      <c r="AO1081" s="70"/>
      <c r="AP1081" s="70"/>
      <c r="AQ1081" s="70"/>
      <c r="AR1081" s="70"/>
      <c r="AS1081" s="70"/>
      <c r="AT1081" s="70"/>
      <c r="AU1081" s="70"/>
      <c r="AV1081" s="70"/>
      <c r="AW1081" s="70"/>
      <c r="AX1081" s="70"/>
      <c r="AY1081" s="70"/>
      <c r="AZ1081" s="70"/>
      <c r="BA1081" s="70"/>
      <c r="BB1081" s="70"/>
      <c r="BC1081" s="70"/>
      <c r="BD1081" s="70"/>
      <c r="BE1081" s="70"/>
      <c r="BF1081" s="70"/>
      <c r="BG1081" s="70"/>
      <c r="BH1081" s="70"/>
      <c r="BI1081" s="70"/>
      <c r="BJ1081" s="70"/>
      <c r="BK1081" s="70"/>
      <c r="BL1081" s="70"/>
      <c r="BM1081" s="70"/>
      <c r="BN1081" s="70"/>
      <c r="BO1081" s="70"/>
      <c r="BP1081" s="70"/>
      <c r="BQ1081" s="70"/>
      <c r="BR1081" s="70"/>
      <c r="BS1081" s="70"/>
      <c r="BT1081" s="70"/>
      <c r="BU1081" s="70"/>
      <c r="BV1081" s="70"/>
      <c r="BW1081" s="70"/>
      <c r="BX1081" s="70"/>
      <c r="BY1081" s="70"/>
      <c r="BZ1081" s="70"/>
      <c r="CA1081" s="70"/>
      <c r="CB1081" s="70"/>
      <c r="CC1081" s="70"/>
      <c r="CD1081" s="70"/>
      <c r="CE1081" s="70"/>
      <c r="CF1081" s="70"/>
      <c r="CG1081" s="70"/>
      <c r="CH1081" s="70"/>
      <c r="CI1081" s="70"/>
      <c r="CJ1081" s="70"/>
      <c r="CK1081" s="70"/>
      <c r="CL1081" s="70"/>
      <c r="CM1081" s="70"/>
      <c r="CN1081" s="70"/>
      <c r="CO1081" s="70"/>
      <c r="CP1081" s="70"/>
      <c r="CQ1081" s="70"/>
      <c r="CR1081" s="70"/>
      <c r="CS1081" s="70"/>
      <c r="CT1081" s="70"/>
      <c r="CU1081" s="70"/>
      <c r="CV1081" s="70"/>
      <c r="CW1081" s="70"/>
      <c r="CX1081" s="70"/>
      <c r="CY1081" s="70"/>
      <c r="CZ1081" s="70"/>
      <c r="DA1081" s="70"/>
      <c r="DB1081" s="70"/>
      <c r="DC1081" s="70"/>
      <c r="DD1081" s="70"/>
      <c r="DE1081" s="70"/>
      <c r="DF1081" s="70"/>
      <c r="DG1081" s="70"/>
      <c r="DH1081" s="70"/>
      <c r="DI1081" s="70"/>
      <c r="DJ1081" s="70"/>
      <c r="DK1081" s="70"/>
      <c r="DL1081" s="70"/>
      <c r="DM1081" s="70"/>
      <c r="DN1081" s="70"/>
      <c r="DO1081" s="70"/>
      <c r="DP1081" s="70"/>
      <c r="DQ1081" s="70"/>
      <c r="DR1081" s="70"/>
      <c r="DS1081" s="70"/>
      <c r="DT1081" s="70"/>
      <c r="DU1081" s="70"/>
      <c r="DV1081" s="70"/>
      <c r="DW1081" s="70"/>
      <c r="DX1081" s="70"/>
      <c r="DY1081" s="70"/>
      <c r="DZ1081" s="70"/>
      <c r="EA1081" s="70"/>
      <c r="EB1081" s="70"/>
      <c r="EC1081" s="70"/>
      <c r="ED1081" s="70"/>
      <c r="EE1081" s="95" t="s">
        <v>450</v>
      </c>
      <c r="EF1081" s="110"/>
      <c r="EG1081" s="110"/>
      <c r="EH1081" s="110"/>
      <c r="EI1081" s="216"/>
      <c r="EJ1081" s="110"/>
      <c r="EK1081" s="110"/>
      <c r="EL1081" s="110"/>
      <c r="EM1081" s="110"/>
      <c r="EN1081" s="110"/>
      <c r="EO1081" s="110"/>
      <c r="EP1081" s="110"/>
      <c r="EQ1081" s="110"/>
      <c r="ER1081" s="110"/>
      <c r="ES1081" s="110"/>
      <c r="ET1081" s="110"/>
      <c r="EU1081" s="110"/>
      <c r="EV1081" s="110"/>
      <c r="EW1081" s="110"/>
      <c r="EX1081" s="110"/>
      <c r="EY1081" s="110"/>
      <c r="EZ1081" s="110"/>
      <c r="FA1081" s="110"/>
      <c r="FB1081" s="110"/>
      <c r="FC1081" s="110"/>
      <c r="FD1081" s="110"/>
      <c r="FE1081" s="110"/>
      <c r="FF1081" s="110"/>
      <c r="FG1081" s="110"/>
      <c r="FH1081" s="110"/>
      <c r="FI1081" s="110"/>
      <c r="FJ1081" s="110"/>
      <c r="FK1081" s="110"/>
      <c r="FL1081" s="110"/>
      <c r="FM1081" s="110"/>
      <c r="FN1081" s="110"/>
      <c r="FO1081" s="110"/>
      <c r="FP1081" s="110"/>
      <c r="FQ1081" s="110"/>
      <c r="FR1081" s="110"/>
      <c r="FS1081" s="110"/>
      <c r="FT1081" s="110"/>
      <c r="FU1081" s="110"/>
      <c r="FV1081" s="110"/>
      <c r="FW1081" s="110"/>
      <c r="FX1081" s="110"/>
      <c r="FY1081" s="110"/>
      <c r="FZ1081" s="110"/>
      <c r="GA1081" s="110"/>
      <c r="GB1081" s="110"/>
      <c r="GC1081" s="110"/>
      <c r="GD1081" s="110"/>
      <c r="GE1081" s="110"/>
      <c r="GF1081" s="110"/>
      <c r="GG1081" s="110"/>
      <c r="GH1081" s="110"/>
      <c r="GI1081" s="110"/>
      <c r="GJ1081" s="110"/>
      <c r="GK1081" s="110"/>
      <c r="GL1081" s="110"/>
      <c r="GM1081" s="110"/>
      <c r="GN1081" s="110"/>
      <c r="GO1081" s="110"/>
      <c r="GP1081" s="110"/>
      <c r="GQ1081" s="110"/>
      <c r="GR1081" s="110"/>
      <c r="GS1081" s="110"/>
      <c r="GT1081" s="110"/>
      <c r="GU1081" s="110"/>
      <c r="GV1081" s="110"/>
      <c r="GW1081" s="110"/>
      <c r="GX1081" s="110"/>
      <c r="GY1081" s="110"/>
      <c r="GZ1081" s="110"/>
      <c r="HA1081" s="110"/>
      <c r="HB1081" s="110"/>
      <c r="HC1081" s="110"/>
      <c r="HD1081" s="110"/>
      <c r="HE1081" s="110"/>
      <c r="HF1081" s="110"/>
      <c r="HG1081" s="110"/>
      <c r="HH1081" s="110"/>
      <c r="HI1081" s="110"/>
      <c r="HJ1081" s="110"/>
      <c r="HK1081" s="110"/>
      <c r="HL1081" s="110"/>
      <c r="HM1081" s="110"/>
      <c r="HN1081" s="110"/>
      <c r="HO1081" s="110"/>
      <c r="HP1081" s="110"/>
      <c r="HQ1081" s="110"/>
      <c r="HR1081" s="110"/>
      <c r="HS1081" s="110"/>
      <c r="HT1081" s="110"/>
      <c r="HU1081" s="110"/>
      <c r="HV1081" s="110"/>
      <c r="HW1081" s="110"/>
      <c r="HX1081" s="110"/>
      <c r="HY1081" s="110"/>
      <c r="HZ1081" s="110"/>
      <c r="IA1081" s="110"/>
      <c r="IB1081" s="110"/>
      <c r="IC1081" s="110"/>
      <c r="ID1081" s="110"/>
      <c r="IE1081" s="110"/>
      <c r="IF1081" s="110"/>
      <c r="IG1081" s="110"/>
      <c r="IH1081" s="110"/>
      <c r="II1081" s="110"/>
      <c r="IJ1081" s="110"/>
      <c r="IK1081" s="110"/>
      <c r="IL1081" s="110"/>
      <c r="IM1081" s="110"/>
      <c r="IN1081" s="110"/>
      <c r="IO1081" s="110"/>
      <c r="IP1081" s="110"/>
    </row>
    <row r="1082" spans="18:250" ht="16.5" hidden="1" customHeight="1">
      <c r="R1082" s="95"/>
      <c r="S1082" s="95"/>
      <c r="T1082" s="95"/>
      <c r="U1082" s="70"/>
      <c r="V1082" s="214"/>
      <c r="W1082" s="70"/>
      <c r="X1082" s="70"/>
      <c r="Y1082" s="70"/>
      <c r="Z1082" s="70"/>
      <c r="AA1082" s="70"/>
      <c r="AB1082" s="70"/>
      <c r="AC1082" s="70"/>
      <c r="AD1082" s="70"/>
      <c r="AE1082" s="70"/>
      <c r="AF1082" s="70"/>
      <c r="AG1082" s="70"/>
      <c r="AH1082" s="70"/>
      <c r="AI1082" s="70"/>
      <c r="AJ1082" s="70"/>
      <c r="AK1082" s="70"/>
      <c r="AL1082" s="70"/>
      <c r="AM1082" s="70"/>
      <c r="AN1082" s="70"/>
      <c r="AO1082" s="70"/>
      <c r="AP1082" s="70"/>
      <c r="AQ1082" s="70"/>
      <c r="AR1082" s="70"/>
      <c r="AS1082" s="70"/>
      <c r="AT1082" s="70"/>
      <c r="AU1082" s="70"/>
      <c r="AV1082" s="70"/>
      <c r="AW1082" s="70"/>
      <c r="AX1082" s="70"/>
      <c r="AY1082" s="70"/>
      <c r="AZ1082" s="70"/>
      <c r="BA1082" s="70"/>
      <c r="BB1082" s="70"/>
      <c r="BC1082" s="70"/>
      <c r="BD1082" s="70"/>
      <c r="BE1082" s="70"/>
      <c r="BF1082" s="70"/>
      <c r="BG1082" s="70"/>
      <c r="BH1082" s="70"/>
      <c r="BI1082" s="70"/>
      <c r="BJ1082" s="70"/>
      <c r="BK1082" s="70"/>
      <c r="BL1082" s="70"/>
      <c r="BM1082" s="70"/>
      <c r="BN1082" s="70"/>
      <c r="BO1082" s="70"/>
      <c r="BP1082" s="70"/>
      <c r="BQ1082" s="70"/>
      <c r="BR1082" s="70"/>
      <c r="BS1082" s="70"/>
      <c r="BT1082" s="70"/>
      <c r="BU1082" s="70"/>
      <c r="BV1082" s="70"/>
      <c r="BW1082" s="70"/>
      <c r="BX1082" s="70"/>
      <c r="BY1082" s="70"/>
      <c r="BZ1082" s="70"/>
      <c r="CA1082" s="70"/>
      <c r="CB1082" s="70"/>
      <c r="CC1082" s="70"/>
      <c r="CD1082" s="70"/>
      <c r="CE1082" s="70"/>
      <c r="CF1082" s="70"/>
      <c r="CG1082" s="70"/>
      <c r="CH1082" s="70"/>
      <c r="CI1082" s="70"/>
      <c r="CJ1082" s="70"/>
      <c r="CK1082" s="70"/>
      <c r="CL1082" s="70"/>
      <c r="CM1082" s="70"/>
      <c r="CN1082" s="70"/>
      <c r="CO1082" s="70"/>
      <c r="CP1082" s="70"/>
      <c r="CQ1082" s="70"/>
      <c r="CR1082" s="70"/>
      <c r="CS1082" s="70"/>
      <c r="CT1082" s="70"/>
      <c r="CU1082" s="70"/>
      <c r="CV1082" s="70"/>
      <c r="CW1082" s="70"/>
      <c r="CX1082" s="70"/>
      <c r="CY1082" s="70"/>
      <c r="CZ1082" s="70"/>
      <c r="DA1082" s="70"/>
      <c r="DB1082" s="70"/>
      <c r="DC1082" s="70"/>
      <c r="DD1082" s="70"/>
      <c r="DE1082" s="70"/>
      <c r="DF1082" s="70"/>
      <c r="DG1082" s="70"/>
      <c r="DH1082" s="70"/>
      <c r="DI1082" s="70"/>
      <c r="DJ1082" s="70"/>
      <c r="DK1082" s="70"/>
      <c r="DL1082" s="70"/>
      <c r="DM1082" s="70"/>
      <c r="DN1082" s="70"/>
      <c r="DO1082" s="70"/>
      <c r="DP1082" s="70"/>
      <c r="DQ1082" s="70"/>
      <c r="DR1082" s="70"/>
      <c r="DS1082" s="70"/>
      <c r="DT1082" s="70"/>
      <c r="DU1082" s="70"/>
      <c r="DV1082" s="70"/>
      <c r="DW1082" s="70"/>
      <c r="DX1082" s="70"/>
      <c r="DY1082" s="70"/>
      <c r="DZ1082" s="70"/>
      <c r="EA1082" s="70"/>
      <c r="EB1082" s="70"/>
      <c r="EC1082" s="70"/>
      <c r="ED1082" s="70"/>
      <c r="EE1082" s="95" t="s">
        <v>450</v>
      </c>
      <c r="EF1082" s="110"/>
      <c r="EG1082" s="110"/>
      <c r="EH1082" s="110"/>
      <c r="EI1082" s="216"/>
      <c r="EJ1082" s="110"/>
      <c r="EK1082" s="110"/>
      <c r="EL1082" s="110"/>
      <c r="EM1082" s="110"/>
      <c r="EN1082" s="110"/>
      <c r="EO1082" s="110"/>
      <c r="EP1082" s="110"/>
      <c r="EQ1082" s="110"/>
      <c r="ER1082" s="110"/>
      <c r="ES1082" s="110"/>
      <c r="ET1082" s="110"/>
      <c r="EU1082" s="110"/>
      <c r="EV1082" s="110"/>
      <c r="EW1082" s="110"/>
      <c r="EX1082" s="110"/>
      <c r="EY1082" s="110"/>
      <c r="EZ1082" s="110"/>
      <c r="FA1082" s="110"/>
      <c r="FB1082" s="110"/>
      <c r="FC1082" s="110"/>
      <c r="FD1082" s="110"/>
      <c r="FE1082" s="110"/>
      <c r="FF1082" s="110"/>
      <c r="FG1082" s="110"/>
      <c r="FH1082" s="110"/>
      <c r="FI1082" s="110"/>
      <c r="FJ1082" s="110"/>
      <c r="FK1082" s="110"/>
      <c r="FL1082" s="110"/>
      <c r="FM1082" s="110"/>
      <c r="FN1082" s="110"/>
      <c r="FO1082" s="110"/>
      <c r="FP1082" s="110"/>
      <c r="FQ1082" s="110"/>
      <c r="FR1082" s="110"/>
      <c r="FS1082" s="110"/>
      <c r="FT1082" s="110"/>
      <c r="FU1082" s="110"/>
      <c r="FV1082" s="110"/>
      <c r="FW1082" s="110"/>
      <c r="FX1082" s="110"/>
      <c r="FY1082" s="110"/>
      <c r="FZ1082" s="110"/>
      <c r="GA1082" s="110"/>
      <c r="GB1082" s="110"/>
      <c r="GC1082" s="110"/>
      <c r="GD1082" s="110"/>
      <c r="GE1082" s="110"/>
      <c r="GF1082" s="110"/>
      <c r="GG1082" s="110"/>
      <c r="GH1082" s="110"/>
      <c r="GI1082" s="110"/>
      <c r="GJ1082" s="110"/>
      <c r="GK1082" s="110"/>
      <c r="GL1082" s="110"/>
      <c r="GM1082" s="110"/>
      <c r="GN1082" s="110"/>
      <c r="GO1082" s="110"/>
      <c r="GP1082" s="110"/>
      <c r="GQ1082" s="110"/>
      <c r="GR1082" s="110"/>
      <c r="GS1082" s="110"/>
      <c r="GT1082" s="110"/>
      <c r="GU1082" s="110"/>
      <c r="GV1082" s="110"/>
      <c r="GW1082" s="110"/>
      <c r="GX1082" s="110"/>
      <c r="GY1082" s="110"/>
      <c r="GZ1082" s="110"/>
      <c r="HA1082" s="110"/>
      <c r="HB1082" s="110"/>
      <c r="HC1082" s="110"/>
      <c r="HD1082" s="110"/>
      <c r="HE1082" s="110"/>
      <c r="HF1082" s="110"/>
      <c r="HG1082" s="110"/>
      <c r="HH1082" s="110"/>
      <c r="HI1082" s="110"/>
      <c r="HJ1082" s="110"/>
      <c r="HK1082" s="110"/>
      <c r="HL1082" s="110"/>
      <c r="HM1082" s="110"/>
      <c r="HN1082" s="110"/>
      <c r="HO1082" s="110"/>
      <c r="HP1082" s="110"/>
      <c r="HQ1082" s="110"/>
      <c r="HR1082" s="110"/>
      <c r="HS1082" s="110"/>
      <c r="HT1082" s="110"/>
      <c r="HU1082" s="110"/>
      <c r="HV1082" s="110"/>
      <c r="HW1082" s="110"/>
      <c r="HX1082" s="110"/>
      <c r="HY1082" s="110"/>
      <c r="HZ1082" s="110"/>
      <c r="IA1082" s="110"/>
      <c r="IB1082" s="110"/>
      <c r="IC1082" s="110"/>
      <c r="ID1082" s="110"/>
      <c r="IE1082" s="110"/>
      <c r="IF1082" s="110"/>
      <c r="IG1082" s="110"/>
      <c r="IH1082" s="110"/>
      <c r="II1082" s="110"/>
      <c r="IJ1082" s="110"/>
      <c r="IK1082" s="110"/>
      <c r="IL1082" s="110"/>
      <c r="IM1082" s="110"/>
      <c r="IN1082" s="110"/>
      <c r="IO1082" s="110"/>
      <c r="IP1082" s="110"/>
    </row>
    <row r="1083" spans="18:250" ht="16.5" hidden="1" customHeight="1">
      <c r="R1083" s="95"/>
      <c r="S1083" s="95"/>
      <c r="T1083" s="95"/>
      <c r="U1083" s="70"/>
      <c r="V1083" s="214"/>
      <c r="W1083" s="70"/>
      <c r="X1083" s="70"/>
      <c r="Y1083" s="70"/>
      <c r="Z1083" s="70"/>
      <c r="AA1083" s="70"/>
      <c r="AB1083" s="70"/>
      <c r="AC1083" s="70"/>
      <c r="AD1083" s="70"/>
      <c r="AE1083" s="70"/>
      <c r="AF1083" s="70"/>
      <c r="AG1083" s="70"/>
      <c r="AH1083" s="70"/>
      <c r="AI1083" s="70"/>
      <c r="AJ1083" s="70"/>
      <c r="AK1083" s="70"/>
      <c r="AL1083" s="70"/>
      <c r="AM1083" s="70"/>
      <c r="AN1083" s="70"/>
      <c r="AO1083" s="70"/>
      <c r="AP1083" s="70"/>
      <c r="AQ1083" s="70"/>
      <c r="AR1083" s="70"/>
      <c r="AS1083" s="70"/>
      <c r="AT1083" s="70"/>
      <c r="AU1083" s="70"/>
      <c r="AV1083" s="70"/>
      <c r="AW1083" s="70"/>
      <c r="AX1083" s="70"/>
      <c r="AY1083" s="70"/>
      <c r="AZ1083" s="70"/>
      <c r="BA1083" s="70"/>
      <c r="BB1083" s="70"/>
      <c r="BC1083" s="70"/>
      <c r="BD1083" s="70"/>
      <c r="BE1083" s="70"/>
      <c r="BF1083" s="70"/>
      <c r="BG1083" s="70"/>
      <c r="BH1083" s="70"/>
      <c r="BI1083" s="70"/>
      <c r="BJ1083" s="70"/>
      <c r="BK1083" s="70"/>
      <c r="BL1083" s="70"/>
      <c r="BM1083" s="70"/>
      <c r="BN1083" s="70"/>
      <c r="BO1083" s="70"/>
      <c r="BP1083" s="70"/>
      <c r="BQ1083" s="70"/>
      <c r="BR1083" s="70"/>
      <c r="BS1083" s="70"/>
      <c r="BT1083" s="70"/>
      <c r="BU1083" s="70"/>
      <c r="BV1083" s="70"/>
      <c r="BW1083" s="70"/>
      <c r="BX1083" s="70"/>
      <c r="BY1083" s="70"/>
      <c r="BZ1083" s="70"/>
      <c r="CA1083" s="70"/>
      <c r="CB1083" s="70"/>
      <c r="CC1083" s="70"/>
      <c r="CD1083" s="70"/>
      <c r="CE1083" s="70"/>
      <c r="CF1083" s="70"/>
      <c r="CG1083" s="70"/>
      <c r="CH1083" s="70"/>
      <c r="CI1083" s="70"/>
      <c r="CJ1083" s="70"/>
      <c r="CK1083" s="70"/>
      <c r="CL1083" s="70"/>
      <c r="CM1083" s="70"/>
      <c r="CN1083" s="70"/>
      <c r="CO1083" s="70"/>
      <c r="CP1083" s="70"/>
      <c r="CQ1083" s="70"/>
      <c r="CR1083" s="70"/>
      <c r="CS1083" s="70"/>
      <c r="CT1083" s="70"/>
      <c r="CU1083" s="70"/>
      <c r="CV1083" s="70"/>
      <c r="CW1083" s="70"/>
      <c r="CX1083" s="70"/>
      <c r="CY1083" s="70"/>
      <c r="CZ1083" s="70"/>
      <c r="DA1083" s="70"/>
      <c r="DB1083" s="70"/>
      <c r="DC1083" s="70"/>
      <c r="DD1083" s="70"/>
      <c r="DE1083" s="70"/>
      <c r="DF1083" s="70"/>
      <c r="DG1083" s="70"/>
      <c r="DH1083" s="70"/>
      <c r="DI1083" s="70"/>
      <c r="DJ1083" s="70"/>
      <c r="DK1083" s="70"/>
      <c r="DL1083" s="70"/>
      <c r="DM1083" s="70"/>
      <c r="DN1083" s="70"/>
      <c r="DO1083" s="70"/>
      <c r="DP1083" s="70"/>
      <c r="DQ1083" s="70"/>
      <c r="DR1083" s="70"/>
      <c r="DS1083" s="70"/>
      <c r="DT1083" s="70"/>
      <c r="DU1083" s="70"/>
      <c r="DV1083" s="70"/>
      <c r="DW1083" s="70"/>
      <c r="DX1083" s="70"/>
      <c r="DY1083" s="70"/>
      <c r="DZ1083" s="70"/>
      <c r="EA1083" s="70"/>
      <c r="EB1083" s="70"/>
      <c r="EC1083" s="70"/>
      <c r="ED1083" s="70"/>
      <c r="EE1083" s="95" t="s">
        <v>450</v>
      </c>
      <c r="EF1083" s="110"/>
      <c r="EG1083" s="110"/>
      <c r="EH1083" s="110"/>
      <c r="EI1083" s="216"/>
      <c r="EJ1083" s="110"/>
      <c r="EK1083" s="110"/>
      <c r="EL1083" s="110"/>
      <c r="EM1083" s="110"/>
      <c r="EN1083" s="110"/>
      <c r="EO1083" s="110"/>
      <c r="EP1083" s="110"/>
      <c r="EQ1083" s="110"/>
      <c r="ER1083" s="110"/>
      <c r="ES1083" s="110"/>
      <c r="ET1083" s="110"/>
      <c r="EU1083" s="110"/>
      <c r="EV1083" s="110"/>
      <c r="EW1083" s="110"/>
      <c r="EX1083" s="110"/>
      <c r="EY1083" s="110"/>
      <c r="EZ1083" s="110"/>
      <c r="FA1083" s="110"/>
      <c r="FB1083" s="110"/>
      <c r="FC1083" s="110"/>
      <c r="FD1083" s="110"/>
      <c r="FE1083" s="110"/>
      <c r="FF1083" s="110"/>
      <c r="FG1083" s="110"/>
      <c r="FH1083" s="110"/>
      <c r="FI1083" s="110"/>
      <c r="FJ1083" s="110"/>
      <c r="FK1083" s="110"/>
      <c r="FL1083" s="110"/>
      <c r="FM1083" s="110"/>
      <c r="FN1083" s="110"/>
      <c r="FO1083" s="110"/>
      <c r="FP1083" s="110"/>
      <c r="FQ1083" s="110"/>
      <c r="FR1083" s="110"/>
      <c r="FS1083" s="110"/>
      <c r="FT1083" s="110"/>
      <c r="FU1083" s="110"/>
      <c r="FV1083" s="110"/>
      <c r="FW1083" s="110"/>
      <c r="FX1083" s="110"/>
      <c r="FY1083" s="110"/>
      <c r="FZ1083" s="110"/>
      <c r="GA1083" s="110"/>
      <c r="GB1083" s="110"/>
      <c r="GC1083" s="110"/>
      <c r="GD1083" s="110"/>
      <c r="GE1083" s="110"/>
      <c r="GF1083" s="110"/>
      <c r="GG1083" s="110"/>
      <c r="GH1083" s="110"/>
      <c r="GI1083" s="110"/>
      <c r="GJ1083" s="110"/>
      <c r="GK1083" s="110"/>
      <c r="GL1083" s="110"/>
      <c r="GM1083" s="110"/>
      <c r="GN1083" s="110"/>
      <c r="GO1083" s="110"/>
      <c r="GP1083" s="110"/>
      <c r="GQ1083" s="110"/>
      <c r="GR1083" s="110"/>
      <c r="GS1083" s="110"/>
      <c r="GT1083" s="110"/>
      <c r="GU1083" s="110"/>
      <c r="GV1083" s="110"/>
      <c r="GW1083" s="110"/>
      <c r="GX1083" s="110"/>
      <c r="GY1083" s="110"/>
      <c r="GZ1083" s="110"/>
      <c r="HA1083" s="110"/>
      <c r="HB1083" s="110"/>
      <c r="HC1083" s="110"/>
      <c r="HD1083" s="110"/>
      <c r="HE1083" s="110"/>
      <c r="HF1083" s="110"/>
      <c r="HG1083" s="110"/>
      <c r="HH1083" s="110"/>
      <c r="HI1083" s="110"/>
      <c r="HJ1083" s="110"/>
      <c r="HK1083" s="110"/>
      <c r="HL1083" s="110"/>
      <c r="HM1083" s="110"/>
      <c r="HN1083" s="110"/>
      <c r="HO1083" s="110"/>
      <c r="HP1083" s="110"/>
      <c r="HQ1083" s="110"/>
      <c r="HR1083" s="110"/>
      <c r="HS1083" s="110"/>
      <c r="HT1083" s="110"/>
      <c r="HU1083" s="110"/>
      <c r="HV1083" s="110"/>
      <c r="HW1083" s="110"/>
      <c r="HX1083" s="110"/>
      <c r="HY1083" s="110"/>
      <c r="HZ1083" s="110"/>
      <c r="IA1083" s="110"/>
      <c r="IB1083" s="110"/>
      <c r="IC1083" s="110"/>
      <c r="ID1083" s="110"/>
      <c r="IE1083" s="110"/>
      <c r="IF1083" s="110"/>
      <c r="IG1083" s="110"/>
      <c r="IH1083" s="110"/>
      <c r="II1083" s="110"/>
      <c r="IJ1083" s="110"/>
      <c r="IK1083" s="110"/>
      <c r="IL1083" s="110"/>
      <c r="IM1083" s="110"/>
      <c r="IN1083" s="110"/>
      <c r="IO1083" s="110"/>
      <c r="IP1083" s="110"/>
    </row>
    <row r="1084" spans="18:250" ht="16.5" hidden="1" customHeight="1">
      <c r="R1084" s="95"/>
      <c r="S1084" s="95"/>
      <c r="T1084" s="95"/>
      <c r="U1084" s="70"/>
      <c r="V1084" s="214"/>
      <c r="W1084" s="70"/>
      <c r="X1084" s="70"/>
      <c r="Y1084" s="70"/>
      <c r="Z1084" s="70"/>
      <c r="AA1084" s="70"/>
      <c r="AB1084" s="70"/>
      <c r="AC1084" s="70"/>
      <c r="AD1084" s="70"/>
      <c r="AE1084" s="70"/>
      <c r="AF1084" s="70"/>
      <c r="AG1084" s="70"/>
      <c r="AH1084" s="70"/>
      <c r="AI1084" s="70"/>
      <c r="AJ1084" s="70"/>
      <c r="AK1084" s="70"/>
      <c r="AL1084" s="70"/>
      <c r="AM1084" s="70"/>
      <c r="AN1084" s="70"/>
      <c r="AO1084" s="70"/>
      <c r="AP1084" s="70"/>
      <c r="AQ1084" s="70"/>
      <c r="AR1084" s="70"/>
      <c r="AS1084" s="70"/>
      <c r="AT1084" s="70"/>
      <c r="AU1084" s="70"/>
      <c r="AV1084" s="70"/>
      <c r="AW1084" s="70"/>
      <c r="AX1084" s="70"/>
      <c r="AY1084" s="70"/>
      <c r="AZ1084" s="70"/>
      <c r="BA1084" s="70"/>
      <c r="BB1084" s="70"/>
      <c r="BC1084" s="70"/>
      <c r="BD1084" s="70"/>
      <c r="BE1084" s="70"/>
      <c r="BF1084" s="70"/>
      <c r="BG1084" s="70"/>
      <c r="BH1084" s="70"/>
      <c r="BI1084" s="70"/>
      <c r="BJ1084" s="70"/>
      <c r="BK1084" s="70"/>
      <c r="BL1084" s="70"/>
      <c r="BM1084" s="70"/>
      <c r="BN1084" s="70"/>
      <c r="BO1084" s="70"/>
      <c r="BP1084" s="70"/>
      <c r="BQ1084" s="70"/>
      <c r="BR1084" s="70"/>
      <c r="BS1084" s="70"/>
      <c r="BT1084" s="70"/>
      <c r="BU1084" s="70"/>
      <c r="BV1084" s="70"/>
      <c r="BW1084" s="70"/>
      <c r="BX1084" s="70"/>
      <c r="BY1084" s="70"/>
      <c r="BZ1084" s="70"/>
      <c r="CA1084" s="70"/>
      <c r="CB1084" s="70"/>
      <c r="CC1084" s="70"/>
      <c r="CD1084" s="70"/>
      <c r="CE1084" s="70"/>
      <c r="CF1084" s="70"/>
      <c r="CG1084" s="70"/>
      <c r="CH1084" s="70"/>
      <c r="CI1084" s="70"/>
      <c r="CJ1084" s="70"/>
      <c r="CK1084" s="70"/>
      <c r="CL1084" s="70"/>
      <c r="CM1084" s="70"/>
      <c r="CN1084" s="70"/>
      <c r="CO1084" s="70"/>
      <c r="CP1084" s="70"/>
      <c r="CQ1084" s="70"/>
      <c r="CR1084" s="70"/>
      <c r="CS1084" s="70"/>
      <c r="CT1084" s="70"/>
      <c r="CU1084" s="70"/>
      <c r="CV1084" s="70"/>
      <c r="CW1084" s="70"/>
      <c r="CX1084" s="70"/>
      <c r="CY1084" s="70"/>
      <c r="CZ1084" s="70"/>
      <c r="DA1084" s="70"/>
      <c r="DB1084" s="70"/>
      <c r="DC1084" s="70"/>
      <c r="DD1084" s="70"/>
      <c r="DE1084" s="70"/>
      <c r="DF1084" s="70"/>
      <c r="DG1084" s="70"/>
      <c r="DH1084" s="70"/>
      <c r="DI1084" s="70"/>
      <c r="DJ1084" s="70"/>
      <c r="DK1084" s="70"/>
      <c r="DL1084" s="70"/>
      <c r="DM1084" s="70"/>
      <c r="DN1084" s="70"/>
      <c r="DO1084" s="70"/>
      <c r="DP1084" s="70"/>
      <c r="DQ1084" s="70"/>
      <c r="DR1084" s="70"/>
      <c r="DS1084" s="70"/>
      <c r="DT1084" s="70"/>
      <c r="DU1084" s="70"/>
      <c r="DV1084" s="70"/>
      <c r="DW1084" s="70"/>
      <c r="DX1084" s="70"/>
      <c r="DY1084" s="70"/>
      <c r="DZ1084" s="70"/>
      <c r="EA1084" s="70"/>
      <c r="EB1084" s="70"/>
      <c r="EC1084" s="70"/>
      <c r="ED1084" s="70"/>
      <c r="EE1084" s="95" t="s">
        <v>450</v>
      </c>
      <c r="EF1084" s="110"/>
      <c r="EG1084" s="110"/>
      <c r="EH1084" s="110"/>
      <c r="EI1084" s="216"/>
      <c r="EJ1084" s="110"/>
      <c r="EK1084" s="110"/>
      <c r="EL1084" s="110"/>
      <c r="EM1084" s="110"/>
      <c r="EN1084" s="110"/>
      <c r="EO1084" s="110"/>
      <c r="EP1084" s="110"/>
      <c r="EQ1084" s="110"/>
      <c r="ER1084" s="110"/>
      <c r="ES1084" s="110"/>
      <c r="ET1084" s="110"/>
      <c r="EU1084" s="110"/>
      <c r="EV1084" s="110"/>
      <c r="EW1084" s="110"/>
      <c r="EX1084" s="110"/>
      <c r="EY1084" s="110"/>
      <c r="EZ1084" s="110"/>
      <c r="FA1084" s="110"/>
      <c r="FB1084" s="110"/>
      <c r="FC1084" s="110"/>
      <c r="FD1084" s="110"/>
      <c r="FE1084" s="110"/>
      <c r="FF1084" s="110"/>
      <c r="FG1084" s="110"/>
      <c r="FH1084" s="110"/>
      <c r="FI1084" s="110"/>
      <c r="FJ1084" s="110"/>
      <c r="FK1084" s="110"/>
      <c r="FL1084" s="110"/>
      <c r="FM1084" s="110"/>
      <c r="FN1084" s="110"/>
      <c r="FO1084" s="110"/>
      <c r="FP1084" s="110"/>
      <c r="FQ1084" s="110"/>
      <c r="FR1084" s="110"/>
      <c r="FS1084" s="110"/>
      <c r="FT1084" s="110"/>
      <c r="FU1084" s="110"/>
      <c r="FV1084" s="110"/>
      <c r="FW1084" s="110"/>
      <c r="FX1084" s="110"/>
      <c r="FY1084" s="110"/>
      <c r="FZ1084" s="110"/>
      <c r="GA1084" s="110"/>
      <c r="GB1084" s="110"/>
      <c r="GC1084" s="110"/>
      <c r="GD1084" s="110"/>
      <c r="GE1084" s="110"/>
      <c r="GF1084" s="110"/>
      <c r="GG1084" s="110"/>
      <c r="GH1084" s="110"/>
      <c r="GI1084" s="110"/>
      <c r="GJ1084" s="110"/>
      <c r="GK1084" s="110"/>
      <c r="GL1084" s="110"/>
      <c r="GM1084" s="110"/>
      <c r="GN1084" s="110"/>
      <c r="GO1084" s="110"/>
      <c r="GP1084" s="110"/>
      <c r="GQ1084" s="110"/>
      <c r="GR1084" s="110"/>
      <c r="GS1084" s="110"/>
      <c r="GT1084" s="110"/>
      <c r="GU1084" s="110"/>
      <c r="GV1084" s="110"/>
      <c r="GW1084" s="110"/>
      <c r="GX1084" s="110"/>
      <c r="GY1084" s="110"/>
      <c r="GZ1084" s="110"/>
      <c r="HA1084" s="110"/>
      <c r="HB1084" s="110"/>
      <c r="HC1084" s="110"/>
      <c r="HD1084" s="110"/>
      <c r="HE1084" s="110"/>
      <c r="HF1084" s="110"/>
      <c r="HG1084" s="110"/>
      <c r="HH1084" s="110"/>
      <c r="HI1084" s="110"/>
      <c r="HJ1084" s="110"/>
      <c r="HK1084" s="110"/>
      <c r="HL1084" s="110"/>
      <c r="HM1084" s="110"/>
      <c r="HN1084" s="110"/>
      <c r="HO1084" s="110"/>
      <c r="HP1084" s="110"/>
      <c r="HQ1084" s="110"/>
      <c r="HR1084" s="110"/>
      <c r="HS1084" s="110"/>
      <c r="HT1084" s="110"/>
      <c r="HU1084" s="110"/>
      <c r="HV1084" s="110"/>
      <c r="HW1084" s="110"/>
      <c r="HX1084" s="110"/>
      <c r="HY1084" s="110"/>
      <c r="HZ1084" s="110"/>
      <c r="IA1084" s="110"/>
      <c r="IB1084" s="110"/>
      <c r="IC1084" s="110"/>
      <c r="ID1084" s="110"/>
      <c r="IE1084" s="110"/>
      <c r="IF1084" s="110"/>
      <c r="IG1084" s="110"/>
      <c r="IH1084" s="110"/>
      <c r="II1084" s="110"/>
      <c r="IJ1084" s="110"/>
      <c r="IK1084" s="110"/>
      <c r="IL1084" s="110"/>
      <c r="IM1084" s="110"/>
      <c r="IN1084" s="110"/>
      <c r="IO1084" s="110"/>
      <c r="IP1084" s="110"/>
    </row>
    <row r="1085" spans="18:250" ht="16.5" hidden="1" customHeight="1">
      <c r="R1085" s="95"/>
      <c r="S1085" s="95"/>
      <c r="T1085" s="95"/>
      <c r="U1085" s="70"/>
      <c r="V1085" s="214"/>
      <c r="W1085" s="70"/>
      <c r="X1085" s="70"/>
      <c r="Y1085" s="70"/>
      <c r="Z1085" s="70"/>
      <c r="AA1085" s="70"/>
      <c r="AB1085" s="70"/>
      <c r="AC1085" s="70"/>
      <c r="AD1085" s="70"/>
      <c r="AE1085" s="70"/>
      <c r="AF1085" s="70"/>
      <c r="AG1085" s="70"/>
      <c r="AH1085" s="70"/>
      <c r="AI1085" s="70"/>
      <c r="AJ1085" s="70"/>
      <c r="AK1085" s="70"/>
      <c r="AL1085" s="70"/>
      <c r="AM1085" s="70"/>
      <c r="AN1085" s="70"/>
      <c r="AO1085" s="70"/>
      <c r="AP1085" s="70"/>
      <c r="AQ1085" s="70"/>
      <c r="AR1085" s="70"/>
      <c r="AS1085" s="70"/>
      <c r="AT1085" s="70"/>
      <c r="AU1085" s="70"/>
      <c r="AV1085" s="70"/>
      <c r="AW1085" s="70"/>
      <c r="AX1085" s="70"/>
      <c r="AY1085" s="70"/>
      <c r="AZ1085" s="70"/>
      <c r="BA1085" s="70"/>
      <c r="BB1085" s="70"/>
      <c r="BC1085" s="70"/>
      <c r="BD1085" s="70"/>
      <c r="BE1085" s="70"/>
      <c r="BF1085" s="70"/>
      <c r="BG1085" s="70"/>
      <c r="BH1085" s="70"/>
      <c r="BI1085" s="70"/>
      <c r="BJ1085" s="70"/>
      <c r="BK1085" s="70"/>
      <c r="BL1085" s="70"/>
      <c r="BM1085" s="70"/>
      <c r="BN1085" s="70"/>
      <c r="BO1085" s="70"/>
      <c r="BP1085" s="70"/>
      <c r="BQ1085" s="70"/>
      <c r="BR1085" s="70"/>
      <c r="BS1085" s="70"/>
      <c r="BT1085" s="70"/>
      <c r="BU1085" s="70"/>
      <c r="BV1085" s="70"/>
      <c r="BW1085" s="70"/>
      <c r="BX1085" s="70"/>
      <c r="BY1085" s="70"/>
      <c r="BZ1085" s="70"/>
      <c r="CA1085" s="70"/>
      <c r="CB1085" s="70"/>
      <c r="CC1085" s="70"/>
      <c r="CD1085" s="70"/>
      <c r="CE1085" s="70"/>
      <c r="CF1085" s="70"/>
      <c r="CG1085" s="70"/>
      <c r="CH1085" s="70"/>
      <c r="CI1085" s="70"/>
      <c r="CJ1085" s="70"/>
      <c r="CK1085" s="70"/>
      <c r="CL1085" s="70"/>
      <c r="CM1085" s="70"/>
      <c r="CN1085" s="70"/>
      <c r="CO1085" s="70"/>
      <c r="CP1085" s="70"/>
      <c r="CQ1085" s="70"/>
      <c r="CR1085" s="70"/>
      <c r="CS1085" s="70"/>
      <c r="CT1085" s="70"/>
      <c r="CU1085" s="70"/>
      <c r="CV1085" s="70"/>
      <c r="CW1085" s="70"/>
      <c r="CX1085" s="70"/>
      <c r="CY1085" s="70"/>
      <c r="CZ1085" s="70"/>
      <c r="DA1085" s="70"/>
      <c r="DB1085" s="70"/>
      <c r="DC1085" s="70"/>
      <c r="DD1085" s="70"/>
      <c r="DE1085" s="70"/>
      <c r="DF1085" s="70"/>
      <c r="DG1085" s="70"/>
      <c r="DH1085" s="70"/>
      <c r="DI1085" s="70"/>
      <c r="DJ1085" s="70"/>
      <c r="DK1085" s="70"/>
      <c r="DL1085" s="70"/>
      <c r="DM1085" s="70"/>
      <c r="DN1085" s="70"/>
      <c r="DO1085" s="70"/>
      <c r="DP1085" s="70"/>
      <c r="DQ1085" s="70"/>
      <c r="DR1085" s="70"/>
      <c r="DS1085" s="70"/>
      <c r="DT1085" s="70"/>
      <c r="DU1085" s="70"/>
      <c r="DV1085" s="70"/>
      <c r="DW1085" s="70"/>
      <c r="DX1085" s="70"/>
      <c r="DY1085" s="70"/>
      <c r="DZ1085" s="70"/>
      <c r="EA1085" s="70"/>
      <c r="EB1085" s="70"/>
      <c r="EC1085" s="70"/>
      <c r="ED1085" s="70"/>
      <c r="EE1085" s="95" t="s">
        <v>450</v>
      </c>
      <c r="EF1085" s="110"/>
      <c r="EG1085" s="110"/>
      <c r="EH1085" s="110"/>
      <c r="EI1085" s="216"/>
      <c r="EJ1085" s="110"/>
      <c r="EK1085" s="110"/>
      <c r="EL1085" s="110"/>
      <c r="EM1085" s="110"/>
      <c r="EN1085" s="110"/>
      <c r="EO1085" s="110"/>
      <c r="EP1085" s="110"/>
      <c r="EQ1085" s="110"/>
      <c r="ER1085" s="110"/>
      <c r="ES1085" s="110"/>
      <c r="ET1085" s="110"/>
      <c r="EU1085" s="110"/>
      <c r="EV1085" s="110"/>
      <c r="EW1085" s="110"/>
      <c r="EX1085" s="110"/>
      <c r="EY1085" s="110"/>
      <c r="EZ1085" s="110"/>
      <c r="FA1085" s="110"/>
      <c r="FB1085" s="110"/>
      <c r="FC1085" s="110"/>
      <c r="FD1085" s="110"/>
      <c r="FE1085" s="110"/>
      <c r="FF1085" s="110"/>
      <c r="FG1085" s="110"/>
      <c r="FH1085" s="110"/>
      <c r="FI1085" s="110"/>
      <c r="FJ1085" s="110"/>
      <c r="FK1085" s="110"/>
      <c r="FL1085" s="110"/>
      <c r="FM1085" s="110"/>
      <c r="FN1085" s="110"/>
      <c r="FO1085" s="110"/>
      <c r="FP1085" s="110"/>
      <c r="FQ1085" s="110"/>
      <c r="FR1085" s="110"/>
      <c r="FS1085" s="110"/>
      <c r="FT1085" s="110"/>
      <c r="FU1085" s="110"/>
      <c r="FV1085" s="110"/>
      <c r="FW1085" s="110"/>
      <c r="FX1085" s="110"/>
      <c r="FY1085" s="110"/>
      <c r="FZ1085" s="110"/>
      <c r="GA1085" s="110"/>
      <c r="GB1085" s="110"/>
      <c r="GC1085" s="110"/>
      <c r="GD1085" s="110"/>
      <c r="GE1085" s="110"/>
      <c r="GF1085" s="110"/>
      <c r="GG1085" s="110"/>
      <c r="GH1085" s="110"/>
      <c r="GI1085" s="110"/>
      <c r="GJ1085" s="110"/>
      <c r="GK1085" s="110"/>
      <c r="GL1085" s="110"/>
      <c r="GM1085" s="110"/>
      <c r="GN1085" s="110"/>
      <c r="GO1085" s="110"/>
      <c r="GP1085" s="110"/>
      <c r="GQ1085" s="110"/>
      <c r="GR1085" s="110"/>
      <c r="GS1085" s="110"/>
      <c r="GT1085" s="110"/>
      <c r="GU1085" s="110"/>
      <c r="GV1085" s="110"/>
      <c r="GW1085" s="110"/>
      <c r="GX1085" s="110"/>
      <c r="GY1085" s="110"/>
      <c r="GZ1085" s="110"/>
      <c r="HA1085" s="110"/>
      <c r="HB1085" s="110"/>
      <c r="HC1085" s="110"/>
      <c r="HD1085" s="110"/>
      <c r="HE1085" s="110"/>
      <c r="HF1085" s="110"/>
      <c r="HG1085" s="110"/>
      <c r="HH1085" s="110"/>
      <c r="HI1085" s="110"/>
      <c r="HJ1085" s="110"/>
      <c r="HK1085" s="110"/>
      <c r="HL1085" s="110"/>
      <c r="HM1085" s="110"/>
      <c r="HN1085" s="110"/>
      <c r="HO1085" s="110"/>
      <c r="HP1085" s="110"/>
      <c r="HQ1085" s="110"/>
      <c r="HR1085" s="110"/>
      <c r="HS1085" s="110"/>
      <c r="HT1085" s="110"/>
      <c r="HU1085" s="110"/>
      <c r="HV1085" s="110"/>
      <c r="HW1085" s="110"/>
      <c r="HX1085" s="110"/>
      <c r="HY1085" s="110"/>
      <c r="HZ1085" s="110"/>
      <c r="IA1085" s="110"/>
      <c r="IB1085" s="110"/>
      <c r="IC1085" s="110"/>
      <c r="ID1085" s="110"/>
      <c r="IE1085" s="110"/>
      <c r="IF1085" s="110"/>
      <c r="IG1085" s="110"/>
      <c r="IH1085" s="110"/>
      <c r="II1085" s="110"/>
      <c r="IJ1085" s="110"/>
      <c r="IK1085" s="110"/>
      <c r="IL1085" s="110"/>
      <c r="IM1085" s="110"/>
      <c r="IN1085" s="110"/>
      <c r="IO1085" s="110"/>
      <c r="IP1085" s="110"/>
    </row>
    <row r="1086" spans="18:250" ht="16.5" hidden="1" customHeight="1">
      <c r="R1086" s="95"/>
      <c r="S1086" s="95"/>
      <c r="T1086" s="95"/>
      <c r="U1086" s="70"/>
      <c r="V1086" s="214"/>
      <c r="W1086" s="70"/>
      <c r="X1086" s="70"/>
      <c r="Y1086" s="70"/>
      <c r="Z1086" s="70"/>
      <c r="AA1086" s="70"/>
      <c r="AB1086" s="70"/>
      <c r="AC1086" s="70"/>
      <c r="AD1086" s="70"/>
      <c r="AE1086" s="70"/>
      <c r="AF1086" s="70"/>
      <c r="AG1086" s="70"/>
      <c r="AH1086" s="70"/>
      <c r="AI1086" s="70"/>
      <c r="AJ1086" s="70"/>
      <c r="AK1086" s="70"/>
      <c r="AL1086" s="70"/>
      <c r="AM1086" s="70"/>
      <c r="AN1086" s="70"/>
      <c r="AO1086" s="70"/>
      <c r="AP1086" s="70"/>
      <c r="AQ1086" s="70"/>
      <c r="AR1086" s="70"/>
      <c r="AS1086" s="70"/>
      <c r="AT1086" s="70"/>
      <c r="AU1086" s="70"/>
      <c r="AV1086" s="70"/>
      <c r="AW1086" s="70"/>
      <c r="AX1086" s="70"/>
      <c r="AY1086" s="70"/>
      <c r="AZ1086" s="70"/>
      <c r="BA1086" s="70"/>
      <c r="BB1086" s="70"/>
      <c r="BC1086" s="70"/>
      <c r="BD1086" s="70"/>
      <c r="BE1086" s="70"/>
      <c r="BF1086" s="70"/>
      <c r="BG1086" s="70"/>
      <c r="BH1086" s="70"/>
      <c r="BI1086" s="70"/>
      <c r="BJ1086" s="70"/>
      <c r="BK1086" s="70"/>
      <c r="BL1086" s="70"/>
      <c r="BM1086" s="70"/>
      <c r="BN1086" s="70"/>
      <c r="BO1086" s="70"/>
      <c r="BP1086" s="70"/>
      <c r="BQ1086" s="70"/>
      <c r="BR1086" s="70"/>
      <c r="BS1086" s="70"/>
      <c r="BT1086" s="70"/>
      <c r="BU1086" s="70"/>
      <c r="BV1086" s="70"/>
      <c r="BW1086" s="70"/>
      <c r="BX1086" s="70"/>
      <c r="BY1086" s="70"/>
      <c r="BZ1086" s="70"/>
      <c r="CA1086" s="70"/>
      <c r="CB1086" s="70"/>
      <c r="CC1086" s="70"/>
      <c r="CD1086" s="70"/>
      <c r="CE1086" s="70"/>
      <c r="CF1086" s="70"/>
      <c r="CG1086" s="70"/>
      <c r="CH1086" s="70"/>
      <c r="CI1086" s="70"/>
      <c r="CJ1086" s="70"/>
      <c r="CK1086" s="70"/>
      <c r="CL1086" s="70"/>
      <c r="CM1086" s="70"/>
      <c r="CN1086" s="70"/>
      <c r="CO1086" s="70"/>
      <c r="CP1086" s="70"/>
      <c r="CQ1086" s="70"/>
      <c r="CR1086" s="70"/>
      <c r="CS1086" s="70"/>
      <c r="CT1086" s="70"/>
      <c r="CU1086" s="70"/>
      <c r="CV1086" s="70"/>
      <c r="CW1086" s="70"/>
      <c r="CX1086" s="70"/>
      <c r="CY1086" s="70"/>
      <c r="CZ1086" s="70"/>
      <c r="DA1086" s="70"/>
      <c r="DB1086" s="70"/>
      <c r="DC1086" s="70"/>
      <c r="DD1086" s="70"/>
      <c r="DE1086" s="70"/>
      <c r="DF1086" s="70"/>
      <c r="DG1086" s="70"/>
      <c r="DH1086" s="70"/>
      <c r="DI1086" s="70"/>
      <c r="DJ1086" s="70"/>
      <c r="DK1086" s="70"/>
      <c r="DL1086" s="70"/>
      <c r="DM1086" s="70"/>
      <c r="DN1086" s="70"/>
      <c r="DO1086" s="70"/>
      <c r="DP1086" s="70"/>
      <c r="DQ1086" s="70"/>
      <c r="DR1086" s="70"/>
      <c r="DS1086" s="70"/>
      <c r="DT1086" s="70"/>
      <c r="DU1086" s="70"/>
      <c r="DV1086" s="70"/>
      <c r="DW1086" s="70"/>
      <c r="DX1086" s="70"/>
      <c r="DY1086" s="70"/>
      <c r="DZ1086" s="70"/>
      <c r="EA1086" s="70"/>
      <c r="EB1086" s="70"/>
      <c r="EC1086" s="70"/>
      <c r="ED1086" s="70"/>
      <c r="EE1086" s="95" t="s">
        <v>450</v>
      </c>
      <c r="EF1086" s="110"/>
      <c r="EG1086" s="110"/>
      <c r="EH1086" s="110"/>
      <c r="EI1086" s="216"/>
      <c r="EJ1086" s="110"/>
      <c r="EK1086" s="110"/>
      <c r="EL1086" s="110"/>
      <c r="EM1086" s="110"/>
      <c r="EN1086" s="110"/>
      <c r="EO1086" s="110"/>
      <c r="EP1086" s="110"/>
      <c r="EQ1086" s="110"/>
      <c r="ER1086" s="110"/>
      <c r="ES1086" s="110"/>
      <c r="ET1086" s="110"/>
      <c r="EU1086" s="110"/>
      <c r="EV1086" s="110"/>
      <c r="EW1086" s="110"/>
      <c r="EX1086" s="110"/>
      <c r="EY1086" s="110"/>
      <c r="EZ1086" s="110"/>
      <c r="FA1086" s="110"/>
      <c r="FB1086" s="110"/>
      <c r="FC1086" s="110"/>
      <c r="FD1086" s="110"/>
      <c r="FE1086" s="110"/>
      <c r="FF1086" s="110"/>
      <c r="FG1086" s="110"/>
      <c r="FH1086" s="110"/>
      <c r="FI1086" s="110"/>
      <c r="FJ1086" s="110"/>
      <c r="FK1086" s="110"/>
      <c r="FL1086" s="110"/>
      <c r="FM1086" s="110"/>
      <c r="FN1086" s="110"/>
      <c r="FO1086" s="110"/>
      <c r="FP1086" s="110"/>
      <c r="FQ1086" s="110"/>
      <c r="FR1086" s="110"/>
      <c r="FS1086" s="110"/>
      <c r="FT1086" s="110"/>
      <c r="FU1086" s="110"/>
      <c r="FV1086" s="110"/>
      <c r="FW1086" s="110"/>
      <c r="FX1086" s="110"/>
      <c r="FY1086" s="110"/>
      <c r="FZ1086" s="110"/>
      <c r="GA1086" s="110"/>
      <c r="GB1086" s="110"/>
      <c r="GC1086" s="110"/>
      <c r="GD1086" s="110"/>
      <c r="GE1086" s="110"/>
      <c r="GF1086" s="110"/>
      <c r="GG1086" s="110"/>
      <c r="GH1086" s="110"/>
      <c r="GI1086" s="110"/>
      <c r="GJ1086" s="110"/>
      <c r="GK1086" s="110"/>
      <c r="GL1086" s="110"/>
      <c r="GM1086" s="110"/>
      <c r="GN1086" s="110"/>
      <c r="GO1086" s="110"/>
      <c r="GP1086" s="110"/>
      <c r="GQ1086" s="110"/>
      <c r="GR1086" s="110"/>
      <c r="GS1086" s="110"/>
      <c r="GT1086" s="110"/>
      <c r="GU1086" s="110"/>
      <c r="GV1086" s="110"/>
      <c r="GW1086" s="110"/>
      <c r="GX1086" s="110"/>
      <c r="GY1086" s="110"/>
      <c r="GZ1086" s="110"/>
      <c r="HA1086" s="110"/>
      <c r="HB1086" s="110"/>
      <c r="HC1086" s="110"/>
      <c r="HD1086" s="110"/>
      <c r="HE1086" s="110"/>
      <c r="HF1086" s="110"/>
      <c r="HG1086" s="110"/>
      <c r="HH1086" s="110"/>
      <c r="HI1086" s="110"/>
      <c r="HJ1086" s="110"/>
      <c r="HK1086" s="110"/>
      <c r="HL1086" s="110"/>
      <c r="HM1086" s="110"/>
      <c r="HN1086" s="110"/>
      <c r="HO1086" s="110"/>
      <c r="HP1086" s="110"/>
      <c r="HQ1086" s="110"/>
      <c r="HR1086" s="110"/>
      <c r="HS1086" s="110"/>
      <c r="HT1086" s="110"/>
      <c r="HU1086" s="110"/>
      <c r="HV1086" s="110"/>
      <c r="HW1086" s="110"/>
      <c r="HX1086" s="110"/>
      <c r="HY1086" s="110"/>
      <c r="HZ1086" s="110"/>
      <c r="IA1086" s="110"/>
      <c r="IB1086" s="110"/>
      <c r="IC1086" s="110"/>
      <c r="ID1086" s="110"/>
      <c r="IE1086" s="110"/>
      <c r="IF1086" s="110"/>
      <c r="IG1086" s="110"/>
      <c r="IH1086" s="110"/>
      <c r="II1086" s="110"/>
      <c r="IJ1086" s="110"/>
      <c r="IK1086" s="110"/>
      <c r="IL1086" s="110"/>
      <c r="IM1086" s="110"/>
      <c r="IN1086" s="110"/>
      <c r="IO1086" s="110"/>
      <c r="IP1086" s="110"/>
    </row>
    <row r="1087" spans="18:250" ht="16.5" hidden="1" customHeight="1">
      <c r="R1087" s="95"/>
      <c r="S1087" s="95"/>
      <c r="T1087" s="95"/>
      <c r="U1087" s="70"/>
      <c r="V1087" s="214"/>
      <c r="W1087" s="70"/>
      <c r="X1087" s="70"/>
      <c r="Y1087" s="70"/>
      <c r="Z1087" s="70"/>
      <c r="AA1087" s="70"/>
      <c r="AB1087" s="70"/>
      <c r="AC1087" s="70"/>
      <c r="AD1087" s="70"/>
      <c r="AE1087" s="70"/>
      <c r="AF1087" s="70"/>
      <c r="AG1087" s="70"/>
      <c r="AH1087" s="70"/>
      <c r="AI1087" s="70"/>
      <c r="AJ1087" s="70"/>
      <c r="AK1087" s="70"/>
      <c r="AL1087" s="70"/>
      <c r="AM1087" s="70"/>
      <c r="AN1087" s="70"/>
      <c r="AO1087" s="70"/>
      <c r="AP1087" s="70"/>
      <c r="AQ1087" s="70"/>
      <c r="AR1087" s="70"/>
      <c r="AS1087" s="70"/>
      <c r="AT1087" s="70"/>
      <c r="AU1087" s="70"/>
      <c r="AV1087" s="70"/>
      <c r="AW1087" s="70"/>
      <c r="AX1087" s="70"/>
      <c r="AY1087" s="70"/>
      <c r="AZ1087" s="70"/>
      <c r="BA1087" s="70"/>
      <c r="BB1087" s="70"/>
      <c r="BC1087" s="70"/>
      <c r="BD1087" s="70"/>
      <c r="BE1087" s="70"/>
      <c r="BF1087" s="70"/>
      <c r="BG1087" s="70"/>
      <c r="BH1087" s="70"/>
      <c r="BI1087" s="70"/>
      <c r="BJ1087" s="70"/>
      <c r="BK1087" s="70"/>
      <c r="BL1087" s="70"/>
      <c r="BM1087" s="70"/>
      <c r="BN1087" s="70"/>
      <c r="BO1087" s="70"/>
      <c r="BP1087" s="70"/>
      <c r="BQ1087" s="70"/>
      <c r="BR1087" s="70"/>
      <c r="BS1087" s="70"/>
      <c r="BT1087" s="70"/>
      <c r="BU1087" s="70"/>
      <c r="BV1087" s="70"/>
      <c r="BW1087" s="70"/>
      <c r="BX1087" s="70"/>
      <c r="BY1087" s="70"/>
      <c r="BZ1087" s="70"/>
      <c r="CA1087" s="70"/>
      <c r="CB1087" s="70"/>
      <c r="CC1087" s="70"/>
      <c r="CD1087" s="70"/>
      <c r="CE1087" s="70"/>
      <c r="CF1087" s="70"/>
      <c r="CG1087" s="70"/>
      <c r="CH1087" s="70"/>
      <c r="CI1087" s="70"/>
      <c r="CJ1087" s="70"/>
      <c r="CK1087" s="70"/>
      <c r="CL1087" s="70"/>
      <c r="CM1087" s="70"/>
      <c r="CN1087" s="70"/>
      <c r="CO1087" s="70"/>
      <c r="CP1087" s="70"/>
      <c r="CQ1087" s="70"/>
      <c r="CR1087" s="70"/>
      <c r="CS1087" s="70"/>
      <c r="CT1087" s="70"/>
      <c r="CU1087" s="70"/>
      <c r="CV1087" s="70"/>
      <c r="CW1087" s="70"/>
      <c r="CX1087" s="70"/>
      <c r="CY1087" s="70"/>
      <c r="CZ1087" s="70"/>
      <c r="DA1087" s="70"/>
      <c r="DB1087" s="70"/>
      <c r="DC1087" s="70"/>
      <c r="DD1087" s="70"/>
      <c r="DE1087" s="70"/>
      <c r="DF1087" s="70"/>
      <c r="DG1087" s="70"/>
      <c r="DH1087" s="70"/>
      <c r="DI1087" s="70"/>
      <c r="DJ1087" s="70"/>
      <c r="DK1087" s="70"/>
      <c r="DL1087" s="70"/>
      <c r="DM1087" s="70"/>
      <c r="DN1087" s="70"/>
      <c r="DO1087" s="70"/>
      <c r="DP1087" s="70"/>
      <c r="DQ1087" s="70"/>
      <c r="DR1087" s="70"/>
      <c r="DS1087" s="70"/>
      <c r="DT1087" s="70"/>
      <c r="DU1087" s="70"/>
      <c r="DV1087" s="70"/>
      <c r="DW1087" s="70"/>
      <c r="DX1087" s="70"/>
      <c r="DY1087" s="70"/>
      <c r="DZ1087" s="70"/>
      <c r="EA1087" s="70"/>
      <c r="EB1087" s="70"/>
      <c r="EC1087" s="70"/>
      <c r="ED1087" s="70"/>
      <c r="EE1087" s="95" t="s">
        <v>450</v>
      </c>
      <c r="EF1087" s="110"/>
      <c r="EG1087" s="110"/>
      <c r="EH1087" s="110"/>
      <c r="EI1087" s="216"/>
      <c r="EJ1087" s="110"/>
      <c r="EK1087" s="110"/>
      <c r="EL1087" s="110"/>
      <c r="EM1087" s="110"/>
      <c r="EN1087" s="110"/>
      <c r="EO1087" s="110"/>
      <c r="EP1087" s="110"/>
      <c r="EQ1087" s="110"/>
      <c r="ER1087" s="110"/>
      <c r="ES1087" s="110"/>
      <c r="ET1087" s="110"/>
      <c r="EU1087" s="110"/>
      <c r="EV1087" s="110"/>
      <c r="EW1087" s="110"/>
      <c r="EX1087" s="110"/>
      <c r="EY1087" s="110"/>
      <c r="EZ1087" s="110"/>
      <c r="FA1087" s="110"/>
      <c r="FB1087" s="110"/>
      <c r="FC1087" s="110"/>
      <c r="FD1087" s="110"/>
      <c r="FE1087" s="110"/>
      <c r="FF1087" s="110"/>
      <c r="FG1087" s="110"/>
      <c r="FH1087" s="110"/>
      <c r="FI1087" s="110"/>
      <c r="FJ1087" s="110"/>
      <c r="FK1087" s="110"/>
      <c r="FL1087" s="110"/>
      <c r="FM1087" s="110"/>
      <c r="FN1087" s="110"/>
      <c r="FO1087" s="110"/>
      <c r="FP1087" s="110"/>
      <c r="FQ1087" s="110"/>
      <c r="FR1087" s="110"/>
      <c r="FS1087" s="110"/>
      <c r="FT1087" s="110"/>
      <c r="FU1087" s="110"/>
      <c r="FV1087" s="110"/>
      <c r="FW1087" s="110"/>
      <c r="FX1087" s="110"/>
      <c r="FY1087" s="110"/>
      <c r="FZ1087" s="110"/>
      <c r="GA1087" s="110"/>
      <c r="GB1087" s="110"/>
      <c r="GC1087" s="110"/>
      <c r="GD1087" s="110"/>
      <c r="GE1087" s="110"/>
      <c r="GF1087" s="110"/>
      <c r="GG1087" s="110"/>
      <c r="GH1087" s="110"/>
      <c r="GI1087" s="110"/>
      <c r="GJ1087" s="110"/>
      <c r="GK1087" s="110"/>
      <c r="GL1087" s="110"/>
      <c r="GM1087" s="110"/>
      <c r="GN1087" s="110"/>
      <c r="GO1087" s="110"/>
      <c r="GP1087" s="110"/>
      <c r="GQ1087" s="110"/>
      <c r="GR1087" s="110"/>
      <c r="GS1087" s="110"/>
      <c r="GT1087" s="110"/>
      <c r="GU1087" s="110"/>
      <c r="GV1087" s="110"/>
      <c r="GW1087" s="110"/>
      <c r="GX1087" s="110"/>
      <c r="GY1087" s="110"/>
      <c r="GZ1087" s="110"/>
      <c r="HA1087" s="110"/>
      <c r="HB1087" s="110"/>
      <c r="HC1087" s="110"/>
      <c r="HD1087" s="110"/>
      <c r="HE1087" s="110"/>
      <c r="HF1087" s="110"/>
      <c r="HG1087" s="110"/>
      <c r="HH1087" s="110"/>
      <c r="HI1087" s="110"/>
      <c r="HJ1087" s="110"/>
      <c r="HK1087" s="110"/>
      <c r="HL1087" s="110"/>
      <c r="HM1087" s="110"/>
      <c r="HN1087" s="110"/>
      <c r="HO1087" s="110"/>
      <c r="HP1087" s="110"/>
      <c r="HQ1087" s="110"/>
      <c r="HR1087" s="110"/>
      <c r="HS1087" s="110"/>
      <c r="HT1087" s="110"/>
      <c r="HU1087" s="110"/>
      <c r="HV1087" s="110"/>
      <c r="HW1087" s="110"/>
      <c r="HX1087" s="110"/>
      <c r="HY1087" s="110"/>
      <c r="HZ1087" s="110"/>
      <c r="IA1087" s="110"/>
      <c r="IB1087" s="110"/>
      <c r="IC1087" s="110"/>
      <c r="ID1087" s="110"/>
      <c r="IE1087" s="110"/>
      <c r="IF1087" s="110"/>
      <c r="IG1087" s="110"/>
      <c r="IH1087" s="110"/>
      <c r="II1087" s="110"/>
      <c r="IJ1087" s="110"/>
      <c r="IK1087" s="110"/>
      <c r="IL1087" s="110"/>
      <c r="IM1087" s="110"/>
      <c r="IN1087" s="110"/>
      <c r="IO1087" s="110"/>
      <c r="IP1087" s="110"/>
    </row>
    <row r="1088" spans="18:250" ht="16.5" hidden="1" customHeight="1">
      <c r="R1088" s="95"/>
      <c r="S1088" s="95"/>
      <c r="T1088" s="95"/>
      <c r="U1088" s="70"/>
      <c r="V1088" s="214"/>
      <c r="W1088" s="70"/>
      <c r="X1088" s="70"/>
      <c r="Y1088" s="70"/>
      <c r="Z1088" s="70"/>
      <c r="AA1088" s="70"/>
      <c r="AB1088" s="70"/>
      <c r="AC1088" s="70"/>
      <c r="AD1088" s="70"/>
      <c r="AE1088" s="70"/>
      <c r="AF1088" s="70"/>
      <c r="AG1088" s="70"/>
      <c r="AH1088" s="70"/>
      <c r="AI1088" s="70"/>
      <c r="AJ1088" s="70"/>
      <c r="AK1088" s="70"/>
      <c r="AL1088" s="70"/>
      <c r="AM1088" s="70"/>
      <c r="AN1088" s="70"/>
      <c r="AO1088" s="70"/>
      <c r="AP1088" s="70"/>
      <c r="AQ1088" s="70"/>
      <c r="AR1088" s="70"/>
      <c r="AS1088" s="70"/>
      <c r="AT1088" s="70"/>
      <c r="AU1088" s="70"/>
      <c r="AV1088" s="70"/>
      <c r="AW1088" s="70"/>
      <c r="AX1088" s="70"/>
      <c r="AY1088" s="70"/>
      <c r="AZ1088" s="70"/>
      <c r="BA1088" s="70"/>
      <c r="BB1088" s="70"/>
      <c r="BC1088" s="70"/>
      <c r="BD1088" s="70"/>
      <c r="BE1088" s="70"/>
      <c r="BF1088" s="70"/>
      <c r="BG1088" s="70"/>
      <c r="BH1088" s="70"/>
      <c r="BI1088" s="70"/>
      <c r="BJ1088" s="70"/>
      <c r="BK1088" s="70"/>
      <c r="BL1088" s="70"/>
      <c r="BM1088" s="70"/>
      <c r="BN1088" s="70"/>
      <c r="BO1088" s="70"/>
      <c r="BP1088" s="70"/>
      <c r="BQ1088" s="70"/>
      <c r="BR1088" s="70"/>
      <c r="BS1088" s="70"/>
      <c r="BT1088" s="70"/>
      <c r="BU1088" s="70"/>
      <c r="BV1088" s="70"/>
      <c r="BW1088" s="70"/>
      <c r="BX1088" s="70"/>
      <c r="BY1088" s="70"/>
      <c r="BZ1088" s="70"/>
      <c r="CA1088" s="70"/>
      <c r="CB1088" s="70"/>
      <c r="CC1088" s="70"/>
      <c r="CD1088" s="70"/>
      <c r="CE1088" s="70"/>
      <c r="CF1088" s="70"/>
      <c r="CG1088" s="70"/>
      <c r="CH1088" s="70"/>
      <c r="CI1088" s="70"/>
      <c r="CJ1088" s="70"/>
      <c r="CK1088" s="70"/>
      <c r="CL1088" s="70"/>
      <c r="CM1088" s="70"/>
      <c r="CN1088" s="70"/>
      <c r="CO1088" s="70"/>
      <c r="CP1088" s="70"/>
      <c r="CQ1088" s="70"/>
      <c r="CR1088" s="70"/>
      <c r="CS1088" s="70"/>
      <c r="CT1088" s="70"/>
      <c r="CU1088" s="70"/>
      <c r="CV1088" s="70"/>
      <c r="CW1088" s="70"/>
      <c r="CX1088" s="70"/>
      <c r="CY1088" s="70"/>
      <c r="CZ1088" s="70"/>
      <c r="DA1088" s="70"/>
      <c r="DB1088" s="70"/>
      <c r="DC1088" s="70"/>
      <c r="DD1088" s="70"/>
      <c r="DE1088" s="70"/>
      <c r="DF1088" s="70"/>
      <c r="DG1088" s="70"/>
      <c r="DH1088" s="70"/>
      <c r="DI1088" s="70"/>
      <c r="DJ1088" s="70"/>
      <c r="DK1088" s="70"/>
      <c r="DL1088" s="70"/>
      <c r="DM1088" s="70"/>
      <c r="DN1088" s="70"/>
      <c r="DO1088" s="70"/>
      <c r="DP1088" s="70"/>
      <c r="DQ1088" s="70"/>
      <c r="DR1088" s="70"/>
      <c r="DS1088" s="70"/>
      <c r="DT1088" s="70"/>
      <c r="DU1088" s="70"/>
      <c r="DV1088" s="70"/>
      <c r="DW1088" s="70"/>
      <c r="DX1088" s="70"/>
      <c r="DY1088" s="70"/>
      <c r="DZ1088" s="70"/>
      <c r="EA1088" s="70"/>
      <c r="EB1088" s="70"/>
      <c r="EC1088" s="70"/>
      <c r="ED1088" s="70"/>
      <c r="EE1088" s="95" t="s">
        <v>450</v>
      </c>
      <c r="EF1088" s="110"/>
      <c r="EG1088" s="110"/>
      <c r="EH1088" s="110"/>
      <c r="EI1088" s="216"/>
      <c r="EJ1088" s="110"/>
      <c r="EK1088" s="110"/>
      <c r="EL1088" s="110"/>
      <c r="EM1088" s="110"/>
      <c r="EN1088" s="110"/>
      <c r="EO1088" s="110"/>
      <c r="EP1088" s="110"/>
      <c r="EQ1088" s="110"/>
      <c r="ER1088" s="110"/>
      <c r="ES1088" s="110"/>
      <c r="ET1088" s="110"/>
      <c r="EU1088" s="110"/>
      <c r="EV1088" s="110"/>
      <c r="EW1088" s="110"/>
      <c r="EX1088" s="110"/>
      <c r="EY1088" s="110"/>
      <c r="EZ1088" s="110"/>
      <c r="FA1088" s="110"/>
      <c r="FB1088" s="110"/>
      <c r="FC1088" s="110"/>
      <c r="FD1088" s="110"/>
      <c r="FE1088" s="110"/>
      <c r="FF1088" s="110"/>
      <c r="FG1088" s="110"/>
      <c r="FH1088" s="110"/>
      <c r="FI1088" s="110"/>
      <c r="FJ1088" s="110"/>
      <c r="FK1088" s="110"/>
      <c r="FL1088" s="110"/>
      <c r="FM1088" s="110"/>
      <c r="FN1088" s="110"/>
      <c r="FO1088" s="110"/>
      <c r="FP1088" s="110"/>
      <c r="FQ1088" s="110"/>
      <c r="FR1088" s="110"/>
      <c r="FS1088" s="110"/>
      <c r="FT1088" s="110"/>
      <c r="FU1088" s="110"/>
      <c r="FV1088" s="110"/>
      <c r="FW1088" s="110"/>
      <c r="FX1088" s="110"/>
      <c r="FY1088" s="110"/>
      <c r="FZ1088" s="110"/>
      <c r="GA1088" s="110"/>
      <c r="GB1088" s="110"/>
      <c r="GC1088" s="110"/>
      <c r="GD1088" s="110"/>
      <c r="GE1088" s="110"/>
      <c r="GF1088" s="110"/>
      <c r="GG1088" s="110"/>
      <c r="GH1088" s="110"/>
      <c r="GI1088" s="110"/>
      <c r="GJ1088" s="110"/>
      <c r="GK1088" s="110"/>
      <c r="GL1088" s="110"/>
      <c r="GM1088" s="110"/>
      <c r="GN1088" s="110"/>
      <c r="GO1088" s="110"/>
      <c r="GP1088" s="110"/>
      <c r="GQ1088" s="110"/>
      <c r="GR1088" s="110"/>
      <c r="GS1088" s="110"/>
      <c r="GT1088" s="110"/>
      <c r="GU1088" s="110"/>
      <c r="GV1088" s="110"/>
      <c r="GW1088" s="110"/>
      <c r="GX1088" s="110"/>
      <c r="GY1088" s="110"/>
      <c r="GZ1088" s="110"/>
      <c r="HA1088" s="110"/>
      <c r="HB1088" s="110"/>
      <c r="HC1088" s="110"/>
      <c r="HD1088" s="110"/>
      <c r="HE1088" s="110"/>
      <c r="HF1088" s="110"/>
      <c r="HG1088" s="110"/>
      <c r="HH1088" s="110"/>
      <c r="HI1088" s="110"/>
      <c r="HJ1088" s="110"/>
      <c r="HK1088" s="110"/>
      <c r="HL1088" s="110"/>
      <c r="HM1088" s="110"/>
      <c r="HN1088" s="110"/>
      <c r="HO1088" s="110"/>
      <c r="HP1088" s="110"/>
      <c r="HQ1088" s="110"/>
      <c r="HR1088" s="110"/>
      <c r="HS1088" s="110"/>
      <c r="HT1088" s="110"/>
      <c r="HU1088" s="110"/>
      <c r="HV1088" s="110"/>
      <c r="HW1088" s="110"/>
      <c r="HX1088" s="110"/>
      <c r="HY1088" s="110"/>
      <c r="HZ1088" s="110"/>
      <c r="IA1088" s="110"/>
      <c r="IB1088" s="110"/>
      <c r="IC1088" s="110"/>
      <c r="ID1088" s="110"/>
      <c r="IE1088" s="110"/>
      <c r="IF1088" s="110"/>
      <c r="IG1088" s="110"/>
      <c r="IH1088" s="110"/>
      <c r="II1088" s="110"/>
      <c r="IJ1088" s="110"/>
      <c r="IK1088" s="110"/>
      <c r="IL1088" s="110"/>
      <c r="IM1088" s="110"/>
      <c r="IN1088" s="110"/>
      <c r="IO1088" s="110"/>
      <c r="IP1088" s="110"/>
    </row>
    <row r="1089" spans="18:250" ht="16.5" hidden="1" customHeight="1">
      <c r="R1089" s="95"/>
      <c r="S1089" s="95"/>
      <c r="T1089" s="95"/>
      <c r="U1089" s="70"/>
      <c r="V1089" s="214"/>
      <c r="W1089" s="70"/>
      <c r="X1089" s="70"/>
      <c r="Y1089" s="70"/>
      <c r="Z1089" s="70"/>
      <c r="AA1089" s="70"/>
      <c r="AB1089" s="70"/>
      <c r="AC1089" s="70"/>
      <c r="AD1089" s="70"/>
      <c r="AE1089" s="70"/>
      <c r="AF1089" s="70"/>
      <c r="AG1089" s="70"/>
      <c r="AH1089" s="70"/>
      <c r="AI1089" s="70"/>
      <c r="AJ1089" s="70"/>
      <c r="AK1089" s="70"/>
      <c r="AL1089" s="70"/>
      <c r="AM1089" s="70"/>
      <c r="AN1089" s="70"/>
      <c r="AO1089" s="70"/>
      <c r="AP1089" s="70"/>
      <c r="AQ1089" s="70"/>
      <c r="AR1089" s="70"/>
      <c r="AS1089" s="70"/>
      <c r="AT1089" s="70"/>
      <c r="AU1089" s="70"/>
      <c r="AV1089" s="70"/>
      <c r="AW1089" s="70"/>
      <c r="AX1089" s="70"/>
      <c r="AY1089" s="70"/>
      <c r="AZ1089" s="70"/>
      <c r="BA1089" s="70"/>
      <c r="BB1089" s="70"/>
      <c r="BC1089" s="70"/>
      <c r="BD1089" s="70"/>
      <c r="BE1089" s="70"/>
      <c r="BF1089" s="70"/>
      <c r="BG1089" s="70"/>
      <c r="BH1089" s="70"/>
      <c r="BI1089" s="70"/>
      <c r="BJ1089" s="70"/>
      <c r="BK1089" s="70"/>
      <c r="BL1089" s="70"/>
      <c r="BM1089" s="70"/>
      <c r="BN1089" s="70"/>
      <c r="BO1089" s="70"/>
      <c r="BP1089" s="70"/>
      <c r="BQ1089" s="70"/>
      <c r="BR1089" s="70"/>
      <c r="BS1089" s="70"/>
      <c r="BT1089" s="70"/>
      <c r="BU1089" s="70"/>
      <c r="BV1089" s="70"/>
      <c r="BW1089" s="70"/>
      <c r="BX1089" s="70"/>
      <c r="BY1089" s="70"/>
      <c r="BZ1089" s="70"/>
      <c r="CA1089" s="70"/>
      <c r="CB1089" s="70"/>
      <c r="CC1089" s="70"/>
      <c r="CD1089" s="70"/>
      <c r="CE1089" s="70"/>
      <c r="CF1089" s="70"/>
      <c r="CG1089" s="70"/>
      <c r="CH1089" s="70"/>
      <c r="CI1089" s="70"/>
      <c r="CJ1089" s="70"/>
      <c r="CK1089" s="70"/>
      <c r="CL1089" s="70"/>
      <c r="CM1089" s="70"/>
      <c r="CN1089" s="70"/>
      <c r="CO1089" s="70"/>
      <c r="CP1089" s="70"/>
      <c r="CQ1089" s="70"/>
      <c r="CR1089" s="70"/>
      <c r="CS1089" s="70"/>
      <c r="CT1089" s="70"/>
      <c r="CU1089" s="70"/>
      <c r="CV1089" s="70"/>
      <c r="CW1089" s="70"/>
      <c r="CX1089" s="70"/>
      <c r="CY1089" s="70"/>
      <c r="CZ1089" s="70"/>
      <c r="DA1089" s="70"/>
      <c r="DB1089" s="70"/>
      <c r="DC1089" s="70"/>
      <c r="DD1089" s="70"/>
      <c r="DE1089" s="70"/>
      <c r="DF1089" s="70"/>
      <c r="DG1089" s="70"/>
      <c r="DH1089" s="70"/>
      <c r="DI1089" s="70"/>
      <c r="DJ1089" s="70"/>
      <c r="DK1089" s="70"/>
      <c r="DL1089" s="70"/>
      <c r="DM1089" s="70"/>
      <c r="DN1089" s="70"/>
      <c r="DO1089" s="70"/>
      <c r="DP1089" s="70"/>
      <c r="DQ1089" s="70"/>
      <c r="DR1089" s="70"/>
      <c r="DS1089" s="70"/>
      <c r="DT1089" s="70"/>
      <c r="DU1089" s="70"/>
      <c r="DV1089" s="70"/>
      <c r="DW1089" s="70"/>
      <c r="DX1089" s="70"/>
      <c r="DY1089" s="70"/>
      <c r="DZ1089" s="70"/>
      <c r="EA1089" s="70"/>
      <c r="EB1089" s="70"/>
      <c r="EC1089" s="70"/>
      <c r="ED1089" s="70"/>
      <c r="EE1089" s="95" t="s">
        <v>450</v>
      </c>
      <c r="EF1089" s="110"/>
      <c r="EG1089" s="110"/>
      <c r="EH1089" s="110"/>
      <c r="EI1089" s="216"/>
      <c r="EJ1089" s="110"/>
      <c r="EK1089" s="110"/>
      <c r="EL1089" s="110"/>
      <c r="EM1089" s="110"/>
      <c r="EN1089" s="110"/>
      <c r="EO1089" s="110"/>
      <c r="EP1089" s="110"/>
      <c r="EQ1089" s="110"/>
      <c r="ER1089" s="110"/>
      <c r="ES1089" s="110"/>
      <c r="ET1089" s="110"/>
      <c r="EU1089" s="110"/>
      <c r="EV1089" s="110"/>
      <c r="EW1089" s="110"/>
      <c r="EX1089" s="110"/>
      <c r="EY1089" s="110"/>
      <c r="EZ1089" s="110"/>
      <c r="FA1089" s="110"/>
      <c r="FB1089" s="110"/>
      <c r="FC1089" s="110"/>
      <c r="FD1089" s="110"/>
      <c r="FE1089" s="110"/>
      <c r="FF1089" s="110"/>
      <c r="FG1089" s="110"/>
      <c r="FH1089" s="110"/>
      <c r="FI1089" s="110"/>
      <c r="FJ1089" s="110"/>
      <c r="FK1089" s="110"/>
      <c r="FL1089" s="110"/>
      <c r="FM1089" s="110"/>
      <c r="FN1089" s="110"/>
      <c r="FO1089" s="110"/>
      <c r="FP1089" s="110"/>
      <c r="FQ1089" s="110"/>
      <c r="FR1089" s="110"/>
      <c r="FS1089" s="110"/>
      <c r="FT1089" s="110"/>
      <c r="FU1089" s="110"/>
      <c r="FV1089" s="110"/>
      <c r="FW1089" s="110"/>
      <c r="FX1089" s="110"/>
      <c r="FY1089" s="110"/>
      <c r="FZ1089" s="110"/>
      <c r="GA1089" s="110"/>
      <c r="GB1089" s="110"/>
      <c r="GC1089" s="110"/>
      <c r="GD1089" s="110"/>
      <c r="GE1089" s="110"/>
      <c r="GF1089" s="110"/>
      <c r="GG1089" s="110"/>
      <c r="GH1089" s="110"/>
      <c r="GI1089" s="110"/>
      <c r="GJ1089" s="110"/>
      <c r="GK1089" s="110"/>
      <c r="GL1089" s="110"/>
      <c r="GM1089" s="110"/>
      <c r="GN1089" s="110"/>
      <c r="GO1089" s="110"/>
      <c r="GP1089" s="110"/>
      <c r="GQ1089" s="110"/>
      <c r="GR1089" s="110"/>
      <c r="GS1089" s="110"/>
      <c r="GT1089" s="110"/>
      <c r="GU1089" s="110"/>
      <c r="GV1089" s="110"/>
      <c r="GW1089" s="110"/>
      <c r="GX1089" s="110"/>
      <c r="GY1089" s="110"/>
      <c r="GZ1089" s="110"/>
      <c r="HA1089" s="110"/>
      <c r="HB1089" s="110"/>
      <c r="HC1089" s="110"/>
      <c r="HD1089" s="110"/>
      <c r="HE1089" s="110"/>
      <c r="HF1089" s="110"/>
      <c r="HG1089" s="110"/>
      <c r="HH1089" s="110"/>
      <c r="HI1089" s="110"/>
      <c r="HJ1089" s="110"/>
      <c r="HK1089" s="110"/>
      <c r="HL1089" s="110"/>
      <c r="HM1089" s="110"/>
      <c r="HN1089" s="110"/>
      <c r="HO1089" s="110"/>
      <c r="HP1089" s="110"/>
      <c r="HQ1089" s="110"/>
      <c r="HR1089" s="110"/>
      <c r="HS1089" s="110"/>
      <c r="HT1089" s="110"/>
      <c r="HU1089" s="110"/>
      <c r="HV1089" s="110"/>
      <c r="HW1089" s="110"/>
      <c r="HX1089" s="110"/>
      <c r="HY1089" s="110"/>
      <c r="HZ1089" s="110"/>
      <c r="IA1089" s="110"/>
      <c r="IB1089" s="110"/>
      <c r="IC1089" s="110"/>
      <c r="ID1089" s="110"/>
      <c r="IE1089" s="110"/>
      <c r="IF1089" s="110"/>
      <c r="IG1089" s="110"/>
      <c r="IH1089" s="110"/>
      <c r="II1089" s="110"/>
      <c r="IJ1089" s="110"/>
      <c r="IK1089" s="110"/>
      <c r="IL1089" s="110"/>
      <c r="IM1089" s="110"/>
      <c r="IN1089" s="110"/>
      <c r="IO1089" s="110"/>
      <c r="IP1089" s="110"/>
    </row>
    <row r="1090" spans="18:250" ht="16.5" hidden="1" customHeight="1">
      <c r="R1090" s="95"/>
      <c r="S1090" s="95"/>
      <c r="T1090" s="95"/>
      <c r="U1090" s="70"/>
      <c r="V1090" s="214"/>
      <c r="W1090" s="70"/>
      <c r="X1090" s="70"/>
      <c r="Y1090" s="70"/>
      <c r="Z1090" s="70"/>
      <c r="AA1090" s="70"/>
      <c r="AB1090" s="70"/>
      <c r="AC1090" s="70"/>
      <c r="AD1090" s="70"/>
      <c r="AE1090" s="70"/>
      <c r="AF1090" s="70"/>
      <c r="AG1090" s="70"/>
      <c r="AH1090" s="70"/>
      <c r="AI1090" s="70"/>
      <c r="AJ1090" s="70"/>
      <c r="AK1090" s="70"/>
      <c r="AL1090" s="70"/>
      <c r="AM1090" s="70"/>
      <c r="AN1090" s="70"/>
      <c r="AO1090" s="70"/>
      <c r="AP1090" s="70"/>
      <c r="AQ1090" s="70"/>
      <c r="AR1090" s="70"/>
      <c r="AS1090" s="70"/>
      <c r="AT1090" s="70"/>
      <c r="AU1090" s="70"/>
      <c r="AV1090" s="70"/>
      <c r="AW1090" s="70"/>
      <c r="AX1090" s="70"/>
      <c r="AY1090" s="70"/>
      <c r="AZ1090" s="70"/>
      <c r="BA1090" s="70"/>
      <c r="BB1090" s="70"/>
      <c r="BC1090" s="70"/>
      <c r="BD1090" s="70"/>
      <c r="BE1090" s="70"/>
      <c r="BF1090" s="70"/>
      <c r="BG1090" s="70"/>
      <c r="BH1090" s="70"/>
      <c r="BI1090" s="70"/>
      <c r="BJ1090" s="70"/>
      <c r="BK1090" s="70"/>
      <c r="BL1090" s="70"/>
      <c r="BM1090" s="70"/>
      <c r="BN1090" s="70"/>
      <c r="BO1090" s="70"/>
      <c r="BP1090" s="70"/>
      <c r="BQ1090" s="70"/>
      <c r="BR1090" s="70"/>
      <c r="BS1090" s="70"/>
      <c r="BT1090" s="70"/>
      <c r="BU1090" s="70"/>
      <c r="BV1090" s="70"/>
      <c r="BW1090" s="70"/>
      <c r="BX1090" s="70"/>
      <c r="BY1090" s="70"/>
      <c r="BZ1090" s="70"/>
      <c r="CA1090" s="70"/>
      <c r="CB1090" s="70"/>
      <c r="CC1090" s="70"/>
      <c r="CD1090" s="70"/>
      <c r="CE1090" s="70"/>
      <c r="CF1090" s="70"/>
      <c r="CG1090" s="70"/>
      <c r="CH1090" s="70"/>
      <c r="CI1090" s="70"/>
      <c r="CJ1090" s="70"/>
      <c r="CK1090" s="70"/>
      <c r="CL1090" s="70"/>
      <c r="CM1090" s="70"/>
      <c r="CN1090" s="70"/>
      <c r="CO1090" s="70"/>
      <c r="CP1090" s="70"/>
      <c r="CQ1090" s="70"/>
      <c r="CR1090" s="70"/>
      <c r="CS1090" s="70"/>
      <c r="CT1090" s="70"/>
      <c r="CU1090" s="70"/>
      <c r="CV1090" s="70"/>
      <c r="CW1090" s="70"/>
      <c r="CX1090" s="70"/>
      <c r="CY1090" s="70"/>
      <c r="CZ1090" s="70"/>
      <c r="DA1090" s="70"/>
      <c r="DB1090" s="70"/>
      <c r="DC1090" s="70"/>
      <c r="DD1090" s="70"/>
      <c r="DE1090" s="70"/>
      <c r="DF1090" s="70"/>
      <c r="DG1090" s="70"/>
      <c r="DH1090" s="70"/>
      <c r="DI1090" s="70"/>
      <c r="DJ1090" s="70"/>
      <c r="DK1090" s="70"/>
      <c r="DL1090" s="70"/>
      <c r="DM1090" s="70"/>
      <c r="DN1090" s="70"/>
      <c r="DO1090" s="70"/>
      <c r="DP1090" s="70"/>
      <c r="DQ1090" s="70"/>
      <c r="DR1090" s="70"/>
      <c r="DS1090" s="70"/>
      <c r="DT1090" s="70"/>
      <c r="DU1090" s="70"/>
      <c r="DV1090" s="70"/>
      <c r="DW1090" s="70"/>
      <c r="DX1090" s="70"/>
      <c r="DY1090" s="70"/>
      <c r="DZ1090" s="70"/>
      <c r="EA1090" s="70"/>
      <c r="EB1090" s="70"/>
      <c r="EC1090" s="70"/>
      <c r="ED1090" s="70"/>
      <c r="EE1090" s="95" t="s">
        <v>450</v>
      </c>
      <c r="EF1090" s="110"/>
      <c r="EG1090" s="110"/>
      <c r="EH1090" s="110"/>
      <c r="EI1090" s="216"/>
      <c r="EJ1090" s="110"/>
      <c r="EK1090" s="110"/>
      <c r="EL1090" s="110"/>
      <c r="EM1090" s="110"/>
      <c r="EN1090" s="110"/>
      <c r="EO1090" s="110"/>
      <c r="EP1090" s="110"/>
      <c r="EQ1090" s="110"/>
      <c r="ER1090" s="110"/>
      <c r="ES1090" s="110"/>
      <c r="ET1090" s="110"/>
      <c r="EU1090" s="110"/>
      <c r="EV1090" s="110"/>
      <c r="EW1090" s="110"/>
      <c r="EX1090" s="110"/>
      <c r="EY1090" s="110"/>
      <c r="EZ1090" s="110"/>
      <c r="FA1090" s="110"/>
      <c r="FB1090" s="110"/>
      <c r="FC1090" s="110"/>
      <c r="FD1090" s="110"/>
      <c r="FE1090" s="110"/>
      <c r="FF1090" s="110"/>
      <c r="FG1090" s="110"/>
      <c r="FH1090" s="110"/>
      <c r="FI1090" s="110"/>
      <c r="FJ1090" s="110"/>
      <c r="FK1090" s="110"/>
      <c r="FL1090" s="110"/>
      <c r="FM1090" s="110"/>
      <c r="FN1090" s="110"/>
      <c r="FO1090" s="110"/>
      <c r="FP1090" s="110"/>
      <c r="FQ1090" s="110"/>
      <c r="FR1090" s="110"/>
      <c r="FS1090" s="110"/>
      <c r="FT1090" s="110"/>
      <c r="FU1090" s="110"/>
      <c r="FV1090" s="110"/>
      <c r="FW1090" s="110"/>
      <c r="FX1090" s="110"/>
      <c r="FY1090" s="110"/>
      <c r="FZ1090" s="110"/>
      <c r="GA1090" s="110"/>
      <c r="GB1090" s="110"/>
      <c r="GC1090" s="110"/>
      <c r="GD1090" s="110"/>
      <c r="GE1090" s="110"/>
      <c r="GF1090" s="110"/>
      <c r="GG1090" s="110"/>
      <c r="GH1090" s="110"/>
      <c r="GI1090" s="110"/>
      <c r="GJ1090" s="110"/>
      <c r="GK1090" s="110"/>
      <c r="GL1090" s="110"/>
      <c r="GM1090" s="110"/>
      <c r="GN1090" s="110"/>
      <c r="GO1090" s="110"/>
      <c r="GP1090" s="110"/>
      <c r="GQ1090" s="110"/>
      <c r="GR1090" s="110"/>
      <c r="GS1090" s="110"/>
      <c r="GT1090" s="110"/>
      <c r="GU1090" s="110"/>
      <c r="GV1090" s="110"/>
      <c r="GW1090" s="110"/>
      <c r="GX1090" s="110"/>
      <c r="GY1090" s="110"/>
      <c r="GZ1090" s="110"/>
      <c r="HA1090" s="110"/>
      <c r="HB1090" s="110"/>
      <c r="HC1090" s="110"/>
      <c r="HD1090" s="110"/>
      <c r="HE1090" s="110"/>
      <c r="HF1090" s="110"/>
      <c r="HG1090" s="110"/>
      <c r="HH1090" s="110"/>
      <c r="HI1090" s="110"/>
      <c r="HJ1090" s="110"/>
      <c r="HK1090" s="110"/>
      <c r="HL1090" s="110"/>
      <c r="HM1090" s="110"/>
      <c r="HN1090" s="110"/>
      <c r="HO1090" s="110"/>
      <c r="HP1090" s="110"/>
      <c r="HQ1090" s="110"/>
      <c r="HR1090" s="110"/>
      <c r="HS1090" s="110"/>
      <c r="HT1090" s="110"/>
      <c r="HU1090" s="110"/>
      <c r="HV1090" s="110"/>
      <c r="HW1090" s="110"/>
      <c r="HX1090" s="110"/>
      <c r="HY1090" s="110"/>
      <c r="HZ1090" s="110"/>
      <c r="IA1090" s="110"/>
      <c r="IB1090" s="110"/>
      <c r="IC1090" s="110"/>
      <c r="ID1090" s="110"/>
      <c r="IE1090" s="110"/>
      <c r="IF1090" s="110"/>
      <c r="IG1090" s="110"/>
      <c r="IH1090" s="110"/>
      <c r="II1090" s="110"/>
      <c r="IJ1090" s="110"/>
      <c r="IK1090" s="110"/>
      <c r="IL1090" s="110"/>
      <c r="IM1090" s="110"/>
      <c r="IN1090" s="110"/>
      <c r="IO1090" s="110"/>
      <c r="IP1090" s="110"/>
    </row>
    <row r="1091" spans="18:250" ht="16.5" hidden="1" customHeight="1">
      <c r="R1091" s="95"/>
      <c r="S1091" s="95"/>
      <c r="T1091" s="95"/>
      <c r="U1091" s="70"/>
      <c r="V1091" s="214"/>
      <c r="W1091" s="70"/>
      <c r="X1091" s="70"/>
      <c r="Y1091" s="70"/>
      <c r="Z1091" s="70"/>
      <c r="AA1091" s="70"/>
      <c r="AB1091" s="70"/>
      <c r="AC1091" s="70"/>
      <c r="AD1091" s="70"/>
      <c r="AE1091" s="70"/>
      <c r="AF1091" s="70"/>
      <c r="AG1091" s="70"/>
      <c r="AH1091" s="70"/>
      <c r="AI1091" s="70"/>
      <c r="AJ1091" s="70"/>
      <c r="AK1091" s="70"/>
      <c r="AL1091" s="70"/>
      <c r="AM1091" s="70"/>
      <c r="AN1091" s="70"/>
      <c r="AO1091" s="70"/>
      <c r="AP1091" s="70"/>
      <c r="AQ1091" s="70"/>
      <c r="AR1091" s="70"/>
      <c r="AS1091" s="70"/>
      <c r="AT1091" s="70"/>
      <c r="AU1091" s="70"/>
      <c r="AV1091" s="70"/>
      <c r="AW1091" s="70"/>
      <c r="AX1091" s="70"/>
      <c r="AY1091" s="70"/>
      <c r="AZ1091" s="70"/>
      <c r="BA1091" s="70"/>
      <c r="BB1091" s="70"/>
      <c r="BC1091" s="70"/>
      <c r="BD1091" s="70"/>
      <c r="BE1091" s="70"/>
      <c r="BF1091" s="70"/>
      <c r="BG1091" s="70"/>
      <c r="BH1091" s="70"/>
      <c r="BI1091" s="70"/>
      <c r="BJ1091" s="70"/>
      <c r="BK1091" s="70"/>
      <c r="BL1091" s="70"/>
      <c r="BM1091" s="70"/>
      <c r="BN1091" s="70"/>
      <c r="BO1091" s="70"/>
      <c r="BP1091" s="70"/>
      <c r="BQ1091" s="70"/>
      <c r="BR1091" s="70"/>
      <c r="BS1091" s="70"/>
      <c r="BT1091" s="70"/>
      <c r="BU1091" s="70"/>
      <c r="BV1091" s="70"/>
      <c r="BW1091" s="70"/>
      <c r="BX1091" s="70"/>
      <c r="BY1091" s="70"/>
      <c r="BZ1091" s="70"/>
      <c r="CA1091" s="70"/>
      <c r="CB1091" s="70"/>
      <c r="CC1091" s="70"/>
      <c r="CD1091" s="70"/>
      <c r="CE1091" s="70"/>
      <c r="CF1091" s="70"/>
      <c r="CG1091" s="70"/>
      <c r="CH1091" s="70"/>
      <c r="CI1091" s="70"/>
      <c r="CJ1091" s="70"/>
      <c r="CK1091" s="70"/>
      <c r="CL1091" s="70"/>
      <c r="CM1091" s="70"/>
      <c r="CN1091" s="70"/>
      <c r="CO1091" s="70"/>
      <c r="CP1091" s="70"/>
      <c r="CQ1091" s="70"/>
      <c r="CR1091" s="70"/>
      <c r="CS1091" s="70"/>
      <c r="CT1091" s="70"/>
      <c r="CU1091" s="70"/>
      <c r="CV1091" s="70"/>
      <c r="CW1091" s="70"/>
      <c r="CX1091" s="70"/>
      <c r="CY1091" s="70"/>
      <c r="CZ1091" s="70"/>
      <c r="DA1091" s="70"/>
      <c r="DB1091" s="70"/>
      <c r="DC1091" s="70"/>
      <c r="DD1091" s="70"/>
      <c r="DE1091" s="70"/>
      <c r="DF1091" s="70"/>
      <c r="DG1091" s="70"/>
      <c r="DH1091" s="70"/>
      <c r="DI1091" s="70"/>
      <c r="DJ1091" s="70"/>
      <c r="DK1091" s="70"/>
      <c r="DL1091" s="70"/>
      <c r="DM1091" s="70"/>
      <c r="DN1091" s="70"/>
      <c r="DO1091" s="70"/>
      <c r="DP1091" s="70"/>
      <c r="DQ1091" s="70"/>
      <c r="DR1091" s="70"/>
      <c r="DS1091" s="70"/>
      <c r="DT1091" s="70"/>
      <c r="DU1091" s="70"/>
      <c r="DV1091" s="70"/>
      <c r="DW1091" s="70"/>
      <c r="DX1091" s="70"/>
      <c r="DY1091" s="70"/>
      <c r="DZ1091" s="70"/>
      <c r="EA1091" s="70"/>
      <c r="EB1091" s="70"/>
      <c r="EC1091" s="70"/>
      <c r="ED1091" s="70"/>
      <c r="EE1091" s="95" t="s">
        <v>450</v>
      </c>
      <c r="EF1091" s="110"/>
      <c r="EG1091" s="110"/>
      <c r="EH1091" s="110"/>
      <c r="EI1091" s="216"/>
      <c r="EJ1091" s="110"/>
      <c r="EK1091" s="110"/>
      <c r="EL1091" s="110"/>
      <c r="EM1091" s="110"/>
      <c r="EN1091" s="110"/>
      <c r="EO1091" s="110"/>
      <c r="EP1091" s="110"/>
      <c r="EQ1091" s="110"/>
      <c r="ER1091" s="110"/>
      <c r="ES1091" s="110"/>
      <c r="ET1091" s="110"/>
      <c r="EU1091" s="110"/>
      <c r="EV1091" s="110"/>
      <c r="EW1091" s="110"/>
      <c r="EX1091" s="110"/>
      <c r="EY1091" s="110"/>
      <c r="EZ1091" s="110"/>
      <c r="FA1091" s="110"/>
      <c r="FB1091" s="110"/>
      <c r="FC1091" s="110"/>
      <c r="FD1091" s="110"/>
      <c r="FE1091" s="110"/>
      <c r="FF1091" s="110"/>
      <c r="FG1091" s="110"/>
      <c r="FH1091" s="110"/>
      <c r="FI1091" s="110"/>
      <c r="FJ1091" s="110"/>
      <c r="FK1091" s="110"/>
      <c r="FL1091" s="110"/>
      <c r="FM1091" s="110"/>
      <c r="FN1091" s="110"/>
      <c r="FO1091" s="110"/>
      <c r="FP1091" s="110"/>
      <c r="FQ1091" s="110"/>
      <c r="FR1091" s="110"/>
      <c r="FS1091" s="110"/>
      <c r="FT1091" s="110"/>
      <c r="FU1091" s="110"/>
      <c r="FV1091" s="110"/>
      <c r="FW1091" s="110"/>
      <c r="FX1091" s="110"/>
      <c r="FY1091" s="110"/>
      <c r="FZ1091" s="110"/>
      <c r="GA1091" s="110"/>
      <c r="GB1091" s="110"/>
      <c r="GC1091" s="110"/>
      <c r="GD1091" s="110"/>
      <c r="GE1091" s="110"/>
      <c r="GF1091" s="110"/>
      <c r="GG1091" s="110"/>
      <c r="GH1091" s="110"/>
      <c r="GI1091" s="110"/>
      <c r="GJ1091" s="110"/>
      <c r="GK1091" s="110"/>
      <c r="GL1091" s="110"/>
      <c r="GM1091" s="110"/>
      <c r="GN1091" s="110"/>
      <c r="GO1091" s="110"/>
      <c r="GP1091" s="110"/>
      <c r="GQ1091" s="110"/>
      <c r="GR1091" s="110"/>
      <c r="GS1091" s="110"/>
      <c r="GT1091" s="110"/>
      <c r="GU1091" s="110"/>
      <c r="GV1091" s="110"/>
      <c r="GW1091" s="110"/>
      <c r="GX1091" s="110"/>
      <c r="GY1091" s="110"/>
      <c r="GZ1091" s="110"/>
      <c r="HA1091" s="110"/>
      <c r="HB1091" s="110"/>
      <c r="HC1091" s="110"/>
      <c r="HD1091" s="110"/>
      <c r="HE1091" s="110"/>
      <c r="HF1091" s="110"/>
      <c r="HG1091" s="110"/>
      <c r="HH1091" s="110"/>
      <c r="HI1091" s="110"/>
      <c r="HJ1091" s="110"/>
      <c r="HK1091" s="110"/>
      <c r="HL1091" s="110"/>
      <c r="HM1091" s="110"/>
      <c r="HN1091" s="110"/>
      <c r="HO1091" s="110"/>
      <c r="HP1091" s="110"/>
      <c r="HQ1091" s="110"/>
      <c r="HR1091" s="110"/>
      <c r="HS1091" s="110"/>
      <c r="HT1091" s="110"/>
      <c r="HU1091" s="110"/>
      <c r="HV1091" s="110"/>
      <c r="HW1091" s="110"/>
      <c r="HX1091" s="110"/>
      <c r="HY1091" s="110"/>
      <c r="HZ1091" s="110"/>
      <c r="IA1091" s="110"/>
      <c r="IB1091" s="110"/>
      <c r="IC1091" s="110"/>
      <c r="ID1091" s="110"/>
      <c r="IE1091" s="110"/>
      <c r="IF1091" s="110"/>
      <c r="IG1091" s="110"/>
      <c r="IH1091" s="110"/>
      <c r="II1091" s="110"/>
      <c r="IJ1091" s="110"/>
      <c r="IK1091" s="110"/>
      <c r="IL1091" s="110"/>
      <c r="IM1091" s="110"/>
      <c r="IN1091" s="110"/>
      <c r="IO1091" s="110"/>
      <c r="IP1091" s="110"/>
    </row>
    <row r="1092" spans="18:250" ht="16.5" hidden="1" customHeight="1">
      <c r="R1092" s="95"/>
      <c r="S1092" s="95"/>
      <c r="T1092" s="95"/>
      <c r="U1092" s="70"/>
      <c r="V1092" s="214"/>
      <c r="W1092" s="70"/>
      <c r="X1092" s="70"/>
      <c r="Y1092" s="70"/>
      <c r="Z1092" s="70"/>
      <c r="AA1092" s="70"/>
      <c r="AB1092" s="70"/>
      <c r="AC1092" s="70"/>
      <c r="AD1092" s="70"/>
      <c r="AE1092" s="70"/>
      <c r="AF1092" s="70"/>
      <c r="AG1092" s="70"/>
      <c r="AH1092" s="70"/>
      <c r="AI1092" s="70"/>
      <c r="AJ1092" s="70"/>
      <c r="AK1092" s="70"/>
      <c r="AL1092" s="70"/>
      <c r="AM1092" s="70"/>
      <c r="AN1092" s="70"/>
      <c r="AO1092" s="70"/>
      <c r="AP1092" s="70"/>
      <c r="AQ1092" s="70"/>
      <c r="AR1092" s="70"/>
      <c r="AS1092" s="70"/>
      <c r="AT1092" s="70"/>
      <c r="AU1092" s="70"/>
      <c r="AV1092" s="70"/>
      <c r="AW1092" s="70"/>
      <c r="AX1092" s="70"/>
      <c r="AY1092" s="70"/>
      <c r="AZ1092" s="70"/>
      <c r="BA1092" s="70"/>
      <c r="BB1092" s="70"/>
      <c r="BC1092" s="70"/>
      <c r="BD1092" s="70"/>
      <c r="BE1092" s="70"/>
      <c r="BF1092" s="70"/>
      <c r="BG1092" s="70"/>
      <c r="BH1092" s="70"/>
      <c r="BI1092" s="70"/>
      <c r="BJ1092" s="70"/>
      <c r="BK1092" s="70"/>
      <c r="BL1092" s="70"/>
      <c r="BM1092" s="70"/>
      <c r="BN1092" s="70"/>
      <c r="BO1092" s="70"/>
      <c r="BP1092" s="70"/>
      <c r="BQ1092" s="70"/>
      <c r="BR1092" s="70"/>
      <c r="BS1092" s="70"/>
      <c r="BT1092" s="70"/>
      <c r="BU1092" s="70"/>
      <c r="BV1092" s="70"/>
      <c r="BW1092" s="70"/>
      <c r="BX1092" s="70"/>
      <c r="BY1092" s="70"/>
      <c r="BZ1092" s="70"/>
      <c r="CA1092" s="70"/>
      <c r="CB1092" s="70"/>
      <c r="CC1092" s="70"/>
      <c r="CD1092" s="70"/>
      <c r="CE1092" s="70"/>
      <c r="CF1092" s="70"/>
      <c r="CG1092" s="70"/>
      <c r="CH1092" s="70"/>
      <c r="CI1092" s="70"/>
      <c r="CJ1092" s="70"/>
      <c r="CK1092" s="70"/>
      <c r="CL1092" s="70"/>
      <c r="CM1092" s="70"/>
      <c r="CN1092" s="70"/>
      <c r="CO1092" s="70"/>
      <c r="CP1092" s="70"/>
      <c r="CQ1092" s="70"/>
      <c r="CR1092" s="70"/>
      <c r="CS1092" s="70"/>
      <c r="CT1092" s="70"/>
      <c r="CU1092" s="70"/>
      <c r="CV1092" s="70"/>
      <c r="CW1092" s="70"/>
      <c r="CX1092" s="70"/>
      <c r="CY1092" s="70"/>
      <c r="CZ1092" s="70"/>
      <c r="DA1092" s="70"/>
      <c r="DB1092" s="70"/>
      <c r="DC1092" s="70"/>
      <c r="DD1092" s="70"/>
      <c r="DE1092" s="70"/>
      <c r="DF1092" s="70"/>
      <c r="DG1092" s="70"/>
      <c r="DH1092" s="70"/>
      <c r="DI1092" s="70"/>
      <c r="DJ1092" s="70"/>
      <c r="DK1092" s="70"/>
      <c r="DL1092" s="70"/>
      <c r="DM1092" s="70"/>
      <c r="DN1092" s="70"/>
      <c r="DO1092" s="70"/>
      <c r="DP1092" s="70"/>
      <c r="DQ1092" s="70"/>
      <c r="DR1092" s="70"/>
      <c r="DS1092" s="70"/>
      <c r="DT1092" s="70"/>
      <c r="DU1092" s="70"/>
      <c r="DV1092" s="70"/>
      <c r="DW1092" s="70"/>
      <c r="DX1092" s="70"/>
      <c r="DY1092" s="70"/>
      <c r="DZ1092" s="70"/>
      <c r="EA1092" s="70"/>
      <c r="EB1092" s="70"/>
      <c r="EC1092" s="70"/>
      <c r="ED1092" s="70"/>
      <c r="EE1092" s="95" t="s">
        <v>450</v>
      </c>
      <c r="EF1092" s="110"/>
      <c r="EG1092" s="110"/>
      <c r="EH1092" s="110"/>
      <c r="EI1092" s="216"/>
      <c r="EJ1092" s="110"/>
      <c r="EK1092" s="110"/>
      <c r="EL1092" s="110"/>
      <c r="EM1092" s="110"/>
      <c r="EN1092" s="110"/>
      <c r="EO1092" s="110"/>
      <c r="EP1092" s="110"/>
      <c r="EQ1092" s="110"/>
      <c r="ER1092" s="110"/>
      <c r="ES1092" s="110"/>
      <c r="ET1092" s="110"/>
      <c r="EU1092" s="110"/>
      <c r="EV1092" s="110"/>
      <c r="EW1092" s="110"/>
      <c r="EX1092" s="110"/>
      <c r="EY1092" s="110"/>
      <c r="EZ1092" s="110"/>
      <c r="FA1092" s="110"/>
      <c r="FB1092" s="110"/>
      <c r="FC1092" s="110"/>
      <c r="FD1092" s="110"/>
      <c r="FE1092" s="110"/>
      <c r="FF1092" s="110"/>
      <c r="FG1092" s="110"/>
      <c r="FH1092" s="110"/>
      <c r="FI1092" s="110"/>
      <c r="FJ1092" s="110"/>
      <c r="FK1092" s="110"/>
      <c r="FL1092" s="110"/>
      <c r="FM1092" s="110"/>
      <c r="FN1092" s="110"/>
      <c r="FO1092" s="110"/>
      <c r="FP1092" s="110"/>
      <c r="FQ1092" s="110"/>
      <c r="FR1092" s="110"/>
      <c r="FS1092" s="110"/>
      <c r="FT1092" s="110"/>
      <c r="FU1092" s="110"/>
      <c r="FV1092" s="110"/>
      <c r="FW1092" s="110"/>
      <c r="FX1092" s="110"/>
      <c r="FY1092" s="110"/>
      <c r="FZ1092" s="110"/>
      <c r="GA1092" s="110"/>
      <c r="GB1092" s="110"/>
      <c r="GC1092" s="110"/>
      <c r="GD1092" s="110"/>
      <c r="GE1092" s="110"/>
      <c r="GF1092" s="110"/>
      <c r="GG1092" s="110"/>
      <c r="GH1092" s="110"/>
      <c r="GI1092" s="110"/>
      <c r="GJ1092" s="110"/>
      <c r="GK1092" s="110"/>
      <c r="GL1092" s="110"/>
      <c r="GM1092" s="110"/>
      <c r="GN1092" s="110"/>
      <c r="GO1092" s="110"/>
      <c r="GP1092" s="110"/>
      <c r="GQ1092" s="110"/>
      <c r="GR1092" s="110"/>
      <c r="GS1092" s="110"/>
      <c r="GT1092" s="110"/>
      <c r="GU1092" s="110"/>
      <c r="GV1092" s="110"/>
      <c r="GW1092" s="110"/>
      <c r="GX1092" s="110"/>
      <c r="GY1092" s="110"/>
      <c r="GZ1092" s="110"/>
      <c r="HA1092" s="110"/>
      <c r="HB1092" s="110"/>
      <c r="HC1092" s="110"/>
      <c r="HD1092" s="110"/>
      <c r="HE1092" s="110"/>
      <c r="HF1092" s="110"/>
      <c r="HG1092" s="110"/>
      <c r="HH1092" s="110"/>
      <c r="HI1092" s="110"/>
      <c r="HJ1092" s="110"/>
      <c r="HK1092" s="110"/>
      <c r="HL1092" s="110"/>
      <c r="HM1092" s="110"/>
      <c r="HN1092" s="110"/>
      <c r="HO1092" s="110"/>
      <c r="HP1092" s="110"/>
      <c r="HQ1092" s="110"/>
      <c r="HR1092" s="110"/>
      <c r="HS1092" s="110"/>
      <c r="HT1092" s="110"/>
      <c r="HU1092" s="110"/>
      <c r="HV1092" s="110"/>
      <c r="HW1092" s="110"/>
      <c r="HX1092" s="110"/>
      <c r="HY1092" s="110"/>
      <c r="HZ1092" s="110"/>
      <c r="IA1092" s="110"/>
      <c r="IB1092" s="110"/>
      <c r="IC1092" s="110"/>
      <c r="ID1092" s="110"/>
      <c r="IE1092" s="110"/>
      <c r="IF1092" s="110"/>
      <c r="IG1092" s="110"/>
      <c r="IH1092" s="110"/>
      <c r="II1092" s="110"/>
      <c r="IJ1092" s="110"/>
      <c r="IK1092" s="110"/>
      <c r="IL1092" s="110"/>
      <c r="IM1092" s="110"/>
      <c r="IN1092" s="110"/>
      <c r="IO1092" s="110"/>
      <c r="IP1092" s="110"/>
    </row>
    <row r="1093" spans="18:250" ht="16.5" hidden="1" customHeight="1">
      <c r="R1093" s="95"/>
      <c r="S1093" s="95"/>
      <c r="T1093" s="95"/>
      <c r="U1093" s="70"/>
      <c r="V1093" s="214"/>
      <c r="W1093" s="70"/>
      <c r="X1093" s="70"/>
      <c r="Y1093" s="70"/>
      <c r="Z1093" s="70"/>
      <c r="AA1093" s="70"/>
      <c r="AB1093" s="70"/>
      <c r="AC1093" s="70"/>
      <c r="AD1093" s="70"/>
      <c r="AE1093" s="70"/>
      <c r="AF1093" s="70"/>
      <c r="AG1093" s="70"/>
      <c r="AH1093" s="70"/>
      <c r="AI1093" s="70"/>
      <c r="AJ1093" s="70"/>
      <c r="AK1093" s="70"/>
      <c r="AL1093" s="70"/>
      <c r="AM1093" s="70"/>
      <c r="AN1093" s="70"/>
      <c r="AO1093" s="70"/>
      <c r="AP1093" s="70"/>
      <c r="AQ1093" s="70"/>
      <c r="AR1093" s="70"/>
      <c r="AS1093" s="70"/>
      <c r="AT1093" s="70"/>
      <c r="AU1093" s="70"/>
      <c r="AV1093" s="70"/>
      <c r="AW1093" s="70"/>
      <c r="AX1093" s="70"/>
      <c r="AY1093" s="70"/>
      <c r="AZ1093" s="70"/>
      <c r="BA1093" s="70"/>
      <c r="BB1093" s="70"/>
      <c r="BC1093" s="70"/>
      <c r="BD1093" s="70"/>
      <c r="BE1093" s="70"/>
      <c r="BF1093" s="70"/>
      <c r="BG1093" s="70"/>
      <c r="BH1093" s="70"/>
      <c r="BI1093" s="70"/>
      <c r="BJ1093" s="70"/>
      <c r="BK1093" s="70"/>
      <c r="BL1093" s="70"/>
      <c r="BM1093" s="70"/>
      <c r="BN1093" s="70"/>
      <c r="BO1093" s="70"/>
      <c r="BP1093" s="70"/>
      <c r="BQ1093" s="70"/>
      <c r="BR1093" s="70"/>
      <c r="BS1093" s="70"/>
      <c r="BT1093" s="70"/>
      <c r="BU1093" s="70"/>
      <c r="BV1093" s="70"/>
      <c r="BW1093" s="70"/>
      <c r="BX1093" s="70"/>
      <c r="BY1093" s="70"/>
      <c r="BZ1093" s="70"/>
      <c r="CA1093" s="70"/>
      <c r="CB1093" s="70"/>
      <c r="CC1093" s="70"/>
      <c r="CD1093" s="70"/>
      <c r="CE1093" s="70"/>
      <c r="CF1093" s="70"/>
      <c r="CG1093" s="70"/>
      <c r="CH1093" s="70"/>
      <c r="CI1093" s="70"/>
      <c r="CJ1093" s="70"/>
      <c r="CK1093" s="70"/>
      <c r="CL1093" s="70"/>
      <c r="CM1093" s="70"/>
      <c r="CN1093" s="70"/>
      <c r="CO1093" s="70"/>
      <c r="CP1093" s="70"/>
      <c r="CQ1093" s="70"/>
      <c r="CR1093" s="70"/>
      <c r="CS1093" s="70"/>
      <c r="CT1093" s="70"/>
      <c r="CU1093" s="70"/>
      <c r="CV1093" s="70"/>
      <c r="CW1093" s="70"/>
      <c r="CX1093" s="70"/>
      <c r="CY1093" s="70"/>
      <c r="CZ1093" s="70"/>
      <c r="DA1093" s="70"/>
      <c r="DB1093" s="70"/>
      <c r="DC1093" s="70"/>
      <c r="DD1093" s="70"/>
      <c r="DE1093" s="70"/>
      <c r="DF1093" s="70"/>
      <c r="DG1093" s="70"/>
      <c r="DH1093" s="70"/>
      <c r="DI1093" s="70"/>
      <c r="DJ1093" s="70"/>
      <c r="DK1093" s="70"/>
      <c r="DL1093" s="70"/>
      <c r="DM1093" s="70"/>
      <c r="DN1093" s="70"/>
      <c r="DO1093" s="70"/>
      <c r="DP1093" s="70"/>
      <c r="DQ1093" s="70"/>
      <c r="DR1093" s="70"/>
      <c r="DS1093" s="70"/>
      <c r="DT1093" s="70"/>
      <c r="DU1093" s="70"/>
      <c r="DV1093" s="70"/>
      <c r="DW1093" s="70"/>
      <c r="DX1093" s="70"/>
      <c r="DY1093" s="70"/>
      <c r="DZ1093" s="70"/>
      <c r="EA1093" s="70"/>
      <c r="EB1093" s="70"/>
      <c r="EC1093" s="70"/>
      <c r="ED1093" s="70"/>
      <c r="EE1093" s="95" t="s">
        <v>450</v>
      </c>
      <c r="EF1093" s="110"/>
      <c r="EG1093" s="110"/>
      <c r="EH1093" s="110"/>
      <c r="EI1093" s="216"/>
      <c r="EJ1093" s="110"/>
      <c r="EK1093" s="110"/>
      <c r="EL1093" s="110"/>
      <c r="EM1093" s="110"/>
      <c r="EN1093" s="110"/>
      <c r="EO1093" s="110"/>
      <c r="EP1093" s="110"/>
      <c r="EQ1093" s="110"/>
      <c r="ER1093" s="110"/>
      <c r="ES1093" s="110"/>
      <c r="ET1093" s="110"/>
      <c r="EU1093" s="110"/>
      <c r="EV1093" s="110"/>
      <c r="EW1093" s="110"/>
      <c r="EX1093" s="110"/>
      <c r="EY1093" s="110"/>
      <c r="EZ1093" s="110"/>
      <c r="FA1093" s="110"/>
      <c r="FB1093" s="110"/>
      <c r="FC1093" s="110"/>
      <c r="FD1093" s="110"/>
      <c r="FE1093" s="110"/>
      <c r="FF1093" s="110"/>
      <c r="FG1093" s="110"/>
      <c r="FH1093" s="110"/>
      <c r="FI1093" s="110"/>
      <c r="FJ1093" s="110"/>
      <c r="FK1093" s="110"/>
      <c r="FL1093" s="110"/>
      <c r="FM1093" s="110"/>
      <c r="FN1093" s="110"/>
      <c r="FO1093" s="110"/>
      <c r="FP1093" s="110"/>
      <c r="FQ1093" s="110"/>
      <c r="FR1093" s="110"/>
      <c r="FS1093" s="110"/>
      <c r="FT1093" s="110"/>
      <c r="FU1093" s="110"/>
      <c r="FV1093" s="110"/>
      <c r="FW1093" s="110"/>
      <c r="FX1093" s="110"/>
      <c r="FY1093" s="110"/>
      <c r="FZ1093" s="110"/>
      <c r="GA1093" s="110"/>
      <c r="GB1093" s="110"/>
      <c r="GC1093" s="110"/>
      <c r="GD1093" s="110"/>
      <c r="GE1093" s="110"/>
      <c r="GF1093" s="110"/>
      <c r="GG1093" s="110"/>
      <c r="GH1093" s="110"/>
      <c r="GI1093" s="110"/>
      <c r="GJ1093" s="110"/>
      <c r="GK1093" s="110"/>
      <c r="GL1093" s="110"/>
      <c r="GM1093" s="110"/>
      <c r="GN1093" s="110"/>
      <c r="GO1093" s="110"/>
      <c r="GP1093" s="110"/>
      <c r="GQ1093" s="110"/>
      <c r="GR1093" s="110"/>
      <c r="GS1093" s="110"/>
      <c r="GT1093" s="110"/>
      <c r="GU1093" s="110"/>
      <c r="GV1093" s="110"/>
      <c r="GW1093" s="110"/>
      <c r="GX1093" s="110"/>
      <c r="GY1093" s="110"/>
      <c r="GZ1093" s="110"/>
      <c r="HA1093" s="110"/>
      <c r="HB1093" s="110"/>
      <c r="HC1093" s="110"/>
      <c r="HD1093" s="110"/>
      <c r="HE1093" s="110"/>
      <c r="HF1093" s="110"/>
      <c r="HG1093" s="110"/>
      <c r="HH1093" s="110"/>
      <c r="HI1093" s="110"/>
      <c r="HJ1093" s="110"/>
      <c r="HK1093" s="110"/>
      <c r="HL1093" s="110"/>
      <c r="HM1093" s="110"/>
      <c r="HN1093" s="110"/>
      <c r="HO1093" s="110"/>
      <c r="HP1093" s="110"/>
      <c r="HQ1093" s="110"/>
      <c r="HR1093" s="110"/>
      <c r="HS1093" s="110"/>
      <c r="HT1093" s="110"/>
      <c r="HU1093" s="110"/>
      <c r="HV1093" s="110"/>
      <c r="HW1093" s="110"/>
      <c r="HX1093" s="110"/>
      <c r="HY1093" s="110"/>
      <c r="HZ1093" s="110"/>
      <c r="IA1093" s="110"/>
      <c r="IB1093" s="110"/>
      <c r="IC1093" s="110"/>
      <c r="ID1093" s="110"/>
      <c r="IE1093" s="110"/>
      <c r="IF1093" s="110"/>
      <c r="IG1093" s="110"/>
      <c r="IH1093" s="110"/>
      <c r="II1093" s="110"/>
      <c r="IJ1093" s="110"/>
      <c r="IK1093" s="110"/>
      <c r="IL1093" s="110"/>
      <c r="IM1093" s="110"/>
      <c r="IN1093" s="110"/>
      <c r="IO1093" s="110"/>
      <c r="IP1093" s="110"/>
    </row>
    <row r="1094" spans="18:250" ht="16.5" hidden="1" customHeight="1">
      <c r="R1094" s="95"/>
      <c r="S1094" s="95"/>
      <c r="T1094" s="95"/>
      <c r="U1094" s="70"/>
      <c r="V1094" s="214"/>
      <c r="W1094" s="70"/>
      <c r="X1094" s="70"/>
      <c r="Y1094" s="70"/>
      <c r="Z1094" s="70"/>
      <c r="AA1094" s="70"/>
      <c r="AB1094" s="70"/>
      <c r="AC1094" s="70"/>
      <c r="AD1094" s="70"/>
      <c r="AE1094" s="70"/>
      <c r="AF1094" s="70"/>
      <c r="AG1094" s="70"/>
      <c r="AH1094" s="70"/>
      <c r="AI1094" s="70"/>
      <c r="AJ1094" s="70"/>
      <c r="AK1094" s="70"/>
      <c r="AL1094" s="70"/>
      <c r="AM1094" s="70"/>
      <c r="AN1094" s="70"/>
      <c r="AO1094" s="70"/>
      <c r="AP1094" s="70"/>
      <c r="AQ1094" s="70"/>
      <c r="AR1094" s="70"/>
      <c r="AS1094" s="70"/>
      <c r="AT1094" s="70"/>
      <c r="AU1094" s="70"/>
      <c r="AV1094" s="70"/>
      <c r="AW1094" s="70"/>
      <c r="AX1094" s="70"/>
      <c r="AY1094" s="70"/>
      <c r="AZ1094" s="70"/>
      <c r="BA1094" s="70"/>
      <c r="BB1094" s="70"/>
      <c r="BC1094" s="70"/>
      <c r="BD1094" s="70"/>
      <c r="BE1094" s="70"/>
      <c r="BF1094" s="70"/>
      <c r="BG1094" s="70"/>
      <c r="BH1094" s="70"/>
      <c r="BI1094" s="70"/>
      <c r="BJ1094" s="70"/>
      <c r="BK1094" s="70"/>
      <c r="BL1094" s="70"/>
      <c r="BM1094" s="70"/>
      <c r="BN1094" s="70"/>
      <c r="BO1094" s="70"/>
      <c r="BP1094" s="70"/>
      <c r="BQ1094" s="70"/>
      <c r="BR1094" s="70"/>
      <c r="BS1094" s="70"/>
      <c r="BT1094" s="70"/>
      <c r="BU1094" s="70"/>
      <c r="BV1094" s="70"/>
      <c r="BW1094" s="70"/>
      <c r="BX1094" s="70"/>
      <c r="BY1094" s="70"/>
      <c r="BZ1094" s="70"/>
      <c r="CA1094" s="70"/>
      <c r="CB1094" s="70"/>
      <c r="CC1094" s="70"/>
      <c r="CD1094" s="70"/>
      <c r="CE1094" s="70"/>
      <c r="CF1094" s="70"/>
      <c r="CG1094" s="70"/>
      <c r="CH1094" s="70"/>
      <c r="CI1094" s="70"/>
      <c r="CJ1094" s="70"/>
      <c r="CK1094" s="70"/>
      <c r="CL1094" s="70"/>
      <c r="CM1094" s="70"/>
      <c r="CN1094" s="70"/>
      <c r="CO1094" s="70"/>
      <c r="CP1094" s="70"/>
      <c r="CQ1094" s="70"/>
      <c r="CR1094" s="70"/>
      <c r="CS1094" s="70"/>
      <c r="CT1094" s="70"/>
      <c r="CU1094" s="70"/>
      <c r="CV1094" s="70"/>
      <c r="CW1094" s="70"/>
      <c r="CX1094" s="70"/>
      <c r="CY1094" s="70"/>
      <c r="CZ1094" s="70"/>
      <c r="DA1094" s="70"/>
      <c r="DB1094" s="70"/>
      <c r="DC1094" s="70"/>
      <c r="DD1094" s="70"/>
      <c r="DE1094" s="70"/>
      <c r="DF1094" s="70"/>
      <c r="DG1094" s="70"/>
      <c r="DH1094" s="70"/>
      <c r="DI1094" s="70"/>
      <c r="DJ1094" s="70"/>
      <c r="DK1094" s="70"/>
      <c r="DL1094" s="70"/>
      <c r="DM1094" s="70"/>
      <c r="DN1094" s="70"/>
      <c r="DO1094" s="70"/>
      <c r="DP1094" s="70"/>
      <c r="DQ1094" s="70"/>
      <c r="DR1094" s="70"/>
      <c r="DS1094" s="70"/>
      <c r="DT1094" s="70"/>
      <c r="DU1094" s="70"/>
      <c r="DV1094" s="70"/>
      <c r="DW1094" s="70"/>
      <c r="DX1094" s="70"/>
      <c r="DY1094" s="70"/>
      <c r="DZ1094" s="70"/>
      <c r="EA1094" s="70"/>
      <c r="EB1094" s="70"/>
      <c r="EC1094" s="70"/>
      <c r="ED1094" s="70"/>
      <c r="EE1094" s="95" t="s">
        <v>450</v>
      </c>
      <c r="EF1094" s="110"/>
      <c r="EG1094" s="110"/>
      <c r="EH1094" s="110"/>
      <c r="EI1094" s="216"/>
      <c r="EJ1094" s="110"/>
      <c r="EK1094" s="110"/>
      <c r="EL1094" s="110"/>
      <c r="EM1094" s="110"/>
      <c r="EN1094" s="110"/>
      <c r="EO1094" s="110"/>
      <c r="EP1094" s="110"/>
      <c r="EQ1094" s="110"/>
      <c r="ER1094" s="110"/>
      <c r="ES1094" s="110"/>
      <c r="ET1094" s="110"/>
      <c r="EU1094" s="110"/>
      <c r="EV1094" s="110"/>
      <c r="EW1094" s="110"/>
      <c r="EX1094" s="110"/>
      <c r="EY1094" s="110"/>
      <c r="EZ1094" s="110"/>
      <c r="FA1094" s="110"/>
      <c r="FB1094" s="110"/>
      <c r="FC1094" s="110"/>
      <c r="FD1094" s="110"/>
      <c r="FE1094" s="110"/>
      <c r="FF1094" s="110"/>
      <c r="FG1094" s="110"/>
      <c r="FH1094" s="110"/>
      <c r="FI1094" s="110"/>
      <c r="FJ1094" s="110"/>
      <c r="FK1094" s="110"/>
      <c r="FL1094" s="110"/>
      <c r="FM1094" s="110"/>
      <c r="FN1094" s="110"/>
      <c r="FO1094" s="110"/>
      <c r="FP1094" s="110"/>
      <c r="FQ1094" s="110"/>
      <c r="FR1094" s="110"/>
      <c r="FS1094" s="110"/>
      <c r="FT1094" s="110"/>
      <c r="FU1094" s="110"/>
      <c r="FV1094" s="110"/>
      <c r="FW1094" s="110"/>
      <c r="FX1094" s="110"/>
      <c r="FY1094" s="110"/>
      <c r="FZ1094" s="110"/>
      <c r="GA1094" s="110"/>
      <c r="GB1094" s="110"/>
      <c r="GC1094" s="110"/>
      <c r="GD1094" s="110"/>
      <c r="GE1094" s="110"/>
      <c r="GF1094" s="110"/>
      <c r="GG1094" s="110"/>
      <c r="GH1094" s="110"/>
      <c r="GI1094" s="110"/>
      <c r="GJ1094" s="110"/>
      <c r="GK1094" s="110"/>
      <c r="GL1094" s="110"/>
      <c r="GM1094" s="110"/>
      <c r="GN1094" s="110"/>
      <c r="GO1094" s="110"/>
      <c r="GP1094" s="110"/>
      <c r="GQ1094" s="110"/>
      <c r="GR1094" s="110"/>
      <c r="GS1094" s="110"/>
      <c r="GT1094" s="110"/>
      <c r="GU1094" s="110"/>
      <c r="GV1094" s="110"/>
      <c r="GW1094" s="110"/>
      <c r="GX1094" s="110"/>
      <c r="GY1094" s="110"/>
      <c r="GZ1094" s="110"/>
      <c r="HA1094" s="110"/>
      <c r="HB1094" s="110"/>
      <c r="HC1094" s="110"/>
      <c r="HD1094" s="110"/>
      <c r="HE1094" s="110"/>
      <c r="HF1094" s="110"/>
      <c r="HG1094" s="110"/>
      <c r="HH1094" s="110"/>
      <c r="HI1094" s="110"/>
      <c r="HJ1094" s="110"/>
      <c r="HK1094" s="110"/>
      <c r="HL1094" s="110"/>
      <c r="HM1094" s="110"/>
      <c r="HN1094" s="110"/>
      <c r="HO1094" s="110"/>
      <c r="HP1094" s="110"/>
      <c r="HQ1094" s="110"/>
      <c r="HR1094" s="110"/>
      <c r="HS1094" s="110"/>
      <c r="HT1094" s="110"/>
      <c r="HU1094" s="110"/>
      <c r="HV1094" s="110"/>
      <c r="HW1094" s="110"/>
      <c r="HX1094" s="110"/>
      <c r="HY1094" s="110"/>
      <c r="HZ1094" s="110"/>
      <c r="IA1094" s="110"/>
      <c r="IB1094" s="110"/>
      <c r="IC1094" s="110"/>
      <c r="ID1094" s="110"/>
      <c r="IE1094" s="110"/>
      <c r="IF1094" s="110"/>
      <c r="IG1094" s="110"/>
      <c r="IH1094" s="110"/>
      <c r="II1094" s="110"/>
      <c r="IJ1094" s="110"/>
      <c r="IK1094" s="110"/>
      <c r="IL1094" s="110"/>
      <c r="IM1094" s="110"/>
      <c r="IN1094" s="110"/>
      <c r="IO1094" s="110"/>
      <c r="IP1094" s="110"/>
    </row>
    <row r="1095" spans="18:250" ht="16.5" hidden="1" customHeight="1">
      <c r="R1095" s="95"/>
      <c r="S1095" s="95"/>
      <c r="T1095" s="95"/>
      <c r="U1095" s="70"/>
      <c r="V1095" s="214"/>
      <c r="W1095" s="70"/>
      <c r="X1095" s="70"/>
      <c r="Y1095" s="70"/>
      <c r="Z1095" s="70"/>
      <c r="AA1095" s="70"/>
      <c r="AB1095" s="70"/>
      <c r="AC1095" s="70"/>
      <c r="AD1095" s="70"/>
      <c r="AE1095" s="70"/>
      <c r="AF1095" s="70"/>
      <c r="AG1095" s="70"/>
      <c r="AH1095" s="70"/>
      <c r="AI1095" s="70"/>
      <c r="AJ1095" s="70"/>
      <c r="AK1095" s="70"/>
      <c r="AL1095" s="70"/>
      <c r="AM1095" s="70"/>
      <c r="AN1095" s="70"/>
      <c r="AO1095" s="70"/>
      <c r="AP1095" s="70"/>
      <c r="AQ1095" s="70"/>
      <c r="AR1095" s="70"/>
      <c r="AS1095" s="70"/>
      <c r="AT1095" s="70"/>
      <c r="AU1095" s="70"/>
      <c r="AV1095" s="70"/>
      <c r="AW1095" s="70"/>
      <c r="AX1095" s="70"/>
      <c r="AY1095" s="70"/>
      <c r="AZ1095" s="70"/>
      <c r="BA1095" s="70"/>
      <c r="BB1095" s="70"/>
      <c r="BC1095" s="70"/>
      <c r="BD1095" s="70"/>
      <c r="BE1095" s="70"/>
      <c r="BF1095" s="70"/>
      <c r="BG1095" s="70"/>
      <c r="BH1095" s="70"/>
      <c r="BI1095" s="70"/>
      <c r="BJ1095" s="70"/>
      <c r="BK1095" s="70"/>
      <c r="BL1095" s="70"/>
      <c r="BM1095" s="70"/>
      <c r="BN1095" s="70"/>
      <c r="BO1095" s="70"/>
      <c r="BP1095" s="70"/>
      <c r="BQ1095" s="70"/>
      <c r="BR1095" s="70"/>
      <c r="BS1095" s="70"/>
      <c r="BT1095" s="70"/>
      <c r="BU1095" s="70"/>
      <c r="BV1095" s="70"/>
      <c r="BW1095" s="70"/>
      <c r="BX1095" s="70"/>
      <c r="BY1095" s="70"/>
      <c r="BZ1095" s="70"/>
      <c r="CA1095" s="70"/>
      <c r="CB1095" s="70"/>
      <c r="CC1095" s="70"/>
      <c r="CD1095" s="70"/>
      <c r="CE1095" s="70"/>
      <c r="CF1095" s="70"/>
      <c r="CG1095" s="70"/>
      <c r="CH1095" s="70"/>
      <c r="CI1095" s="70"/>
      <c r="CJ1095" s="70"/>
      <c r="CK1095" s="70"/>
      <c r="CL1095" s="70"/>
      <c r="CM1095" s="70"/>
      <c r="CN1095" s="70"/>
      <c r="CO1095" s="70"/>
      <c r="CP1095" s="70"/>
      <c r="CQ1095" s="70"/>
      <c r="CR1095" s="70"/>
      <c r="CS1095" s="70"/>
      <c r="CT1095" s="70"/>
      <c r="CU1095" s="70"/>
      <c r="CV1095" s="70"/>
      <c r="CW1095" s="70"/>
      <c r="CX1095" s="70"/>
      <c r="CY1095" s="70"/>
      <c r="CZ1095" s="70"/>
      <c r="DA1095" s="70"/>
      <c r="DB1095" s="70"/>
      <c r="DC1095" s="70"/>
      <c r="DD1095" s="70"/>
      <c r="DE1095" s="70"/>
      <c r="DF1095" s="70"/>
      <c r="DG1095" s="70"/>
      <c r="DH1095" s="70"/>
      <c r="DI1095" s="70"/>
      <c r="DJ1095" s="70"/>
      <c r="DK1095" s="70"/>
      <c r="DL1095" s="70"/>
      <c r="DM1095" s="70"/>
      <c r="DN1095" s="70"/>
      <c r="DO1095" s="70"/>
      <c r="DP1095" s="70"/>
      <c r="DQ1095" s="70"/>
      <c r="DR1095" s="70"/>
      <c r="DS1095" s="70"/>
      <c r="DT1095" s="70"/>
      <c r="DU1095" s="70"/>
      <c r="DV1095" s="70"/>
      <c r="DW1095" s="70"/>
      <c r="DX1095" s="70"/>
      <c r="DY1095" s="70"/>
      <c r="DZ1095" s="70"/>
      <c r="EA1095" s="70"/>
      <c r="EB1095" s="70"/>
      <c r="EC1095" s="70"/>
      <c r="ED1095" s="70"/>
      <c r="EE1095" s="95" t="s">
        <v>450</v>
      </c>
      <c r="EF1095" s="110"/>
      <c r="EG1095" s="110"/>
      <c r="EH1095" s="110"/>
      <c r="EI1095" s="216"/>
      <c r="EJ1095" s="110"/>
      <c r="EK1095" s="110"/>
      <c r="EL1095" s="110"/>
      <c r="EM1095" s="110"/>
      <c r="EN1095" s="110"/>
      <c r="EO1095" s="110"/>
      <c r="EP1095" s="110"/>
      <c r="EQ1095" s="110"/>
      <c r="ER1095" s="110"/>
      <c r="ES1095" s="110"/>
      <c r="ET1095" s="110"/>
      <c r="EU1095" s="110"/>
      <c r="EV1095" s="110"/>
      <c r="EW1095" s="110"/>
      <c r="EX1095" s="110"/>
      <c r="EY1095" s="110"/>
      <c r="EZ1095" s="110"/>
      <c r="FA1095" s="110"/>
      <c r="FB1095" s="110"/>
      <c r="FC1095" s="110"/>
      <c r="FD1095" s="110"/>
      <c r="FE1095" s="110"/>
      <c r="FF1095" s="110"/>
      <c r="FG1095" s="110"/>
      <c r="FH1095" s="110"/>
      <c r="FI1095" s="110"/>
      <c r="FJ1095" s="110"/>
      <c r="FK1095" s="110"/>
      <c r="FL1095" s="110"/>
      <c r="FM1095" s="110"/>
      <c r="FN1095" s="110"/>
      <c r="FO1095" s="110"/>
      <c r="FP1095" s="110"/>
      <c r="FQ1095" s="110"/>
      <c r="FR1095" s="110"/>
      <c r="FS1095" s="110"/>
      <c r="FT1095" s="110"/>
      <c r="FU1095" s="110"/>
      <c r="FV1095" s="110"/>
      <c r="FW1095" s="110"/>
      <c r="FX1095" s="110"/>
      <c r="FY1095" s="110"/>
      <c r="FZ1095" s="110"/>
      <c r="GA1095" s="110"/>
      <c r="GB1095" s="110"/>
      <c r="GC1095" s="110"/>
      <c r="GD1095" s="110"/>
      <c r="GE1095" s="110"/>
      <c r="GF1095" s="110"/>
      <c r="GG1095" s="110"/>
      <c r="GH1095" s="110"/>
      <c r="GI1095" s="110"/>
      <c r="GJ1095" s="110"/>
      <c r="GK1095" s="110"/>
      <c r="GL1095" s="110"/>
      <c r="GM1095" s="110"/>
      <c r="GN1095" s="110"/>
      <c r="GO1095" s="110"/>
      <c r="GP1095" s="110"/>
      <c r="GQ1095" s="110"/>
      <c r="GR1095" s="110"/>
      <c r="GS1095" s="110"/>
      <c r="GT1095" s="110"/>
      <c r="GU1095" s="110"/>
      <c r="GV1095" s="110"/>
      <c r="GW1095" s="110"/>
      <c r="GX1095" s="110"/>
      <c r="GY1095" s="110"/>
      <c r="GZ1095" s="110"/>
      <c r="HA1095" s="110"/>
      <c r="HB1095" s="110"/>
      <c r="HC1095" s="110"/>
      <c r="HD1095" s="110"/>
      <c r="HE1095" s="110"/>
      <c r="HF1095" s="110"/>
      <c r="HG1095" s="110"/>
      <c r="HH1095" s="110"/>
      <c r="HI1095" s="110"/>
      <c r="HJ1095" s="110"/>
      <c r="HK1095" s="110"/>
      <c r="HL1095" s="110"/>
      <c r="HM1095" s="110"/>
      <c r="HN1095" s="110"/>
      <c r="HO1095" s="110"/>
      <c r="HP1095" s="110"/>
      <c r="HQ1095" s="110"/>
      <c r="HR1095" s="110"/>
      <c r="HS1095" s="110"/>
      <c r="HT1095" s="110"/>
      <c r="HU1095" s="110"/>
      <c r="HV1095" s="110"/>
      <c r="HW1095" s="110"/>
      <c r="HX1095" s="110"/>
      <c r="HY1095" s="110"/>
      <c r="HZ1095" s="110"/>
      <c r="IA1095" s="110"/>
      <c r="IB1095" s="110"/>
      <c r="IC1095" s="110"/>
      <c r="ID1095" s="110"/>
      <c r="IE1095" s="110"/>
      <c r="IF1095" s="110"/>
      <c r="IG1095" s="110"/>
      <c r="IH1095" s="110"/>
      <c r="II1095" s="110"/>
      <c r="IJ1095" s="110"/>
      <c r="IK1095" s="110"/>
      <c r="IL1095" s="110"/>
      <c r="IM1095" s="110"/>
      <c r="IN1095" s="110"/>
      <c r="IO1095" s="110"/>
      <c r="IP1095" s="110"/>
    </row>
    <row r="1096" spans="18:250" ht="16.5" hidden="1" customHeight="1">
      <c r="R1096" s="95"/>
      <c r="S1096" s="95"/>
      <c r="T1096" s="95"/>
      <c r="U1096" s="70"/>
      <c r="V1096" s="214"/>
      <c r="W1096" s="70"/>
      <c r="X1096" s="70"/>
      <c r="Y1096" s="70"/>
      <c r="Z1096" s="70"/>
      <c r="AA1096" s="70"/>
      <c r="AB1096" s="70"/>
      <c r="AC1096" s="70"/>
      <c r="AD1096" s="70"/>
      <c r="AE1096" s="70"/>
      <c r="AF1096" s="70"/>
      <c r="AG1096" s="70"/>
      <c r="AH1096" s="70"/>
      <c r="AI1096" s="70"/>
      <c r="AJ1096" s="70"/>
      <c r="AK1096" s="70"/>
      <c r="AL1096" s="70"/>
      <c r="AM1096" s="70"/>
      <c r="AN1096" s="70"/>
      <c r="AO1096" s="70"/>
      <c r="AP1096" s="70"/>
      <c r="AQ1096" s="70"/>
      <c r="AR1096" s="70"/>
      <c r="AS1096" s="70"/>
      <c r="AT1096" s="70"/>
      <c r="AU1096" s="70"/>
      <c r="AV1096" s="70"/>
      <c r="AW1096" s="70"/>
      <c r="AX1096" s="70"/>
      <c r="AY1096" s="70"/>
      <c r="AZ1096" s="70"/>
      <c r="BA1096" s="70"/>
      <c r="BB1096" s="70"/>
      <c r="BC1096" s="70"/>
      <c r="BD1096" s="70"/>
      <c r="BE1096" s="70"/>
      <c r="BF1096" s="70"/>
      <c r="BG1096" s="70"/>
      <c r="BH1096" s="70"/>
      <c r="BI1096" s="70"/>
      <c r="BJ1096" s="70"/>
      <c r="BK1096" s="70"/>
      <c r="BL1096" s="70"/>
      <c r="BM1096" s="70"/>
      <c r="BN1096" s="70"/>
      <c r="BO1096" s="70"/>
      <c r="BP1096" s="70"/>
      <c r="BQ1096" s="70"/>
      <c r="BR1096" s="70"/>
      <c r="BS1096" s="70"/>
      <c r="BT1096" s="70"/>
      <c r="BU1096" s="70"/>
      <c r="BV1096" s="70"/>
      <c r="BW1096" s="70"/>
      <c r="BX1096" s="70"/>
      <c r="BY1096" s="70"/>
      <c r="BZ1096" s="70"/>
      <c r="CA1096" s="70"/>
      <c r="CB1096" s="70"/>
      <c r="CC1096" s="70"/>
      <c r="CD1096" s="70"/>
      <c r="CE1096" s="70"/>
      <c r="CF1096" s="70"/>
      <c r="CG1096" s="70"/>
      <c r="CH1096" s="70"/>
      <c r="CI1096" s="70"/>
      <c r="CJ1096" s="70"/>
      <c r="CK1096" s="70"/>
      <c r="CL1096" s="70"/>
      <c r="CM1096" s="70"/>
      <c r="CN1096" s="70"/>
      <c r="CO1096" s="70"/>
      <c r="CP1096" s="70"/>
      <c r="CQ1096" s="70"/>
      <c r="CR1096" s="70"/>
      <c r="CS1096" s="70"/>
      <c r="CT1096" s="70"/>
      <c r="CU1096" s="70"/>
      <c r="CV1096" s="70"/>
      <c r="CW1096" s="70"/>
      <c r="CX1096" s="70"/>
      <c r="CY1096" s="70"/>
      <c r="CZ1096" s="70"/>
      <c r="DA1096" s="70"/>
      <c r="DB1096" s="70"/>
      <c r="DC1096" s="70"/>
      <c r="DD1096" s="70"/>
      <c r="DE1096" s="70"/>
      <c r="DF1096" s="70"/>
      <c r="DG1096" s="70"/>
      <c r="DH1096" s="70"/>
      <c r="DI1096" s="70"/>
      <c r="DJ1096" s="70"/>
      <c r="DK1096" s="70"/>
      <c r="DL1096" s="70"/>
      <c r="DM1096" s="70"/>
      <c r="DN1096" s="70"/>
      <c r="DO1096" s="70"/>
      <c r="DP1096" s="70"/>
      <c r="DQ1096" s="70"/>
      <c r="DR1096" s="70"/>
      <c r="DS1096" s="70"/>
      <c r="DT1096" s="70"/>
      <c r="DU1096" s="70"/>
      <c r="DV1096" s="70"/>
      <c r="DW1096" s="70"/>
      <c r="DX1096" s="70"/>
      <c r="DY1096" s="70"/>
      <c r="DZ1096" s="70"/>
      <c r="EA1096" s="70"/>
      <c r="EB1096" s="70"/>
      <c r="EC1096" s="70"/>
      <c r="ED1096" s="70"/>
      <c r="EE1096" s="95" t="s">
        <v>450</v>
      </c>
      <c r="EF1096" s="110"/>
      <c r="EG1096" s="110"/>
      <c r="EH1096" s="110"/>
      <c r="EI1096" s="216"/>
      <c r="EJ1096" s="110"/>
      <c r="EK1096" s="110"/>
      <c r="EL1096" s="110"/>
      <c r="EM1096" s="110"/>
      <c r="EN1096" s="110"/>
      <c r="EO1096" s="110"/>
      <c r="EP1096" s="110"/>
      <c r="EQ1096" s="110"/>
      <c r="ER1096" s="110"/>
      <c r="ES1096" s="110"/>
      <c r="ET1096" s="110"/>
      <c r="EU1096" s="110"/>
      <c r="EV1096" s="110"/>
      <c r="EW1096" s="110"/>
      <c r="EX1096" s="110"/>
      <c r="EY1096" s="110"/>
      <c r="EZ1096" s="110"/>
      <c r="FA1096" s="110"/>
      <c r="FB1096" s="110"/>
      <c r="FC1096" s="110"/>
      <c r="FD1096" s="110"/>
      <c r="FE1096" s="110"/>
      <c r="FF1096" s="110"/>
      <c r="FG1096" s="110"/>
      <c r="FH1096" s="110"/>
      <c r="FI1096" s="110"/>
      <c r="FJ1096" s="110"/>
      <c r="FK1096" s="110"/>
      <c r="FL1096" s="110"/>
      <c r="FM1096" s="110"/>
      <c r="FN1096" s="110"/>
      <c r="FO1096" s="110"/>
      <c r="FP1096" s="110"/>
      <c r="FQ1096" s="110"/>
      <c r="FR1096" s="110"/>
      <c r="FS1096" s="110"/>
      <c r="FT1096" s="110"/>
      <c r="FU1096" s="110"/>
      <c r="FV1096" s="110"/>
      <c r="FW1096" s="110"/>
      <c r="FX1096" s="110"/>
      <c r="FY1096" s="110"/>
      <c r="FZ1096" s="110"/>
      <c r="GA1096" s="110"/>
      <c r="GB1096" s="110"/>
      <c r="GC1096" s="110"/>
      <c r="GD1096" s="110"/>
      <c r="GE1096" s="110"/>
      <c r="GF1096" s="110"/>
      <c r="GG1096" s="110"/>
      <c r="GH1096" s="110"/>
      <c r="GI1096" s="110"/>
      <c r="GJ1096" s="110"/>
      <c r="GK1096" s="110"/>
      <c r="GL1096" s="110"/>
      <c r="GM1096" s="110"/>
      <c r="GN1096" s="110"/>
      <c r="GO1096" s="110"/>
      <c r="GP1096" s="110"/>
      <c r="GQ1096" s="110"/>
      <c r="GR1096" s="110"/>
      <c r="GS1096" s="110"/>
      <c r="GT1096" s="110"/>
      <c r="GU1096" s="110"/>
      <c r="GV1096" s="110"/>
      <c r="GW1096" s="110"/>
      <c r="GX1096" s="110"/>
      <c r="GY1096" s="110"/>
      <c r="GZ1096" s="110"/>
      <c r="HA1096" s="110"/>
      <c r="HB1096" s="110"/>
      <c r="HC1096" s="110"/>
      <c r="HD1096" s="110"/>
      <c r="HE1096" s="110"/>
      <c r="HF1096" s="110"/>
      <c r="HG1096" s="110"/>
      <c r="HH1096" s="110"/>
      <c r="HI1096" s="110"/>
      <c r="HJ1096" s="110"/>
      <c r="HK1096" s="110"/>
      <c r="HL1096" s="110"/>
      <c r="HM1096" s="110"/>
      <c r="HN1096" s="110"/>
      <c r="HO1096" s="110"/>
      <c r="HP1096" s="110"/>
      <c r="HQ1096" s="110"/>
      <c r="HR1096" s="110"/>
      <c r="HS1096" s="110"/>
      <c r="HT1096" s="110"/>
      <c r="HU1096" s="110"/>
      <c r="HV1096" s="110"/>
      <c r="HW1096" s="110"/>
      <c r="HX1096" s="110"/>
      <c r="HY1096" s="110"/>
      <c r="HZ1096" s="110"/>
      <c r="IA1096" s="110"/>
      <c r="IB1096" s="110"/>
      <c r="IC1096" s="110"/>
      <c r="ID1096" s="110"/>
      <c r="IE1096" s="110"/>
      <c r="IF1096" s="110"/>
      <c r="IG1096" s="110"/>
      <c r="IH1096" s="110"/>
      <c r="II1096" s="110"/>
      <c r="IJ1096" s="110"/>
      <c r="IK1096" s="110"/>
      <c r="IL1096" s="110"/>
      <c r="IM1096" s="110"/>
      <c r="IN1096" s="110"/>
      <c r="IO1096" s="110"/>
      <c r="IP1096" s="110"/>
    </row>
    <row r="1097" spans="18:250" ht="16.5" hidden="1" customHeight="1">
      <c r="R1097" s="95"/>
      <c r="S1097" s="95"/>
      <c r="T1097" s="95"/>
      <c r="U1097" s="70"/>
      <c r="V1097" s="214"/>
      <c r="W1097" s="70"/>
      <c r="X1097" s="70"/>
      <c r="Y1097" s="70"/>
      <c r="Z1097" s="70"/>
      <c r="AA1097" s="70"/>
      <c r="AB1097" s="70"/>
      <c r="AC1097" s="70"/>
      <c r="AD1097" s="70"/>
      <c r="AE1097" s="70"/>
      <c r="AF1097" s="70"/>
      <c r="AG1097" s="70"/>
      <c r="AH1097" s="70"/>
      <c r="AI1097" s="70"/>
      <c r="AJ1097" s="70"/>
      <c r="AK1097" s="70"/>
      <c r="AL1097" s="70"/>
      <c r="AM1097" s="70"/>
      <c r="AN1097" s="70"/>
      <c r="AO1097" s="70"/>
      <c r="AP1097" s="70"/>
      <c r="AQ1097" s="70"/>
      <c r="AR1097" s="70"/>
      <c r="AS1097" s="70"/>
      <c r="AT1097" s="70"/>
      <c r="AU1097" s="70"/>
      <c r="AV1097" s="70"/>
      <c r="AW1097" s="70"/>
      <c r="AX1097" s="70"/>
      <c r="AY1097" s="70"/>
      <c r="AZ1097" s="70"/>
      <c r="BA1097" s="70"/>
      <c r="BB1097" s="70"/>
      <c r="BC1097" s="70"/>
      <c r="BD1097" s="70"/>
      <c r="BE1097" s="70"/>
      <c r="BF1097" s="70"/>
      <c r="BG1097" s="70"/>
      <c r="BH1097" s="70"/>
      <c r="BI1097" s="70"/>
      <c r="BJ1097" s="70"/>
      <c r="BK1097" s="70"/>
      <c r="BL1097" s="70"/>
      <c r="BM1097" s="70"/>
      <c r="BN1097" s="70"/>
      <c r="BO1097" s="70"/>
      <c r="BP1097" s="70"/>
      <c r="BQ1097" s="70"/>
      <c r="BR1097" s="70"/>
      <c r="BS1097" s="70"/>
      <c r="BT1097" s="70"/>
      <c r="BU1097" s="70"/>
      <c r="BV1097" s="70"/>
      <c r="BW1097" s="70"/>
      <c r="BX1097" s="70"/>
      <c r="BY1097" s="70"/>
      <c r="BZ1097" s="70"/>
      <c r="CA1097" s="70"/>
      <c r="CB1097" s="70"/>
      <c r="CC1097" s="70"/>
      <c r="CD1097" s="70"/>
      <c r="CE1097" s="70"/>
      <c r="CF1097" s="70"/>
      <c r="CG1097" s="70"/>
      <c r="CH1097" s="70"/>
      <c r="CI1097" s="70"/>
      <c r="CJ1097" s="70"/>
      <c r="CK1097" s="70"/>
      <c r="CL1097" s="70"/>
      <c r="CM1097" s="70"/>
      <c r="CN1097" s="70"/>
      <c r="CO1097" s="70"/>
      <c r="CP1097" s="70"/>
      <c r="CQ1097" s="70"/>
      <c r="CR1097" s="70"/>
      <c r="CS1097" s="70"/>
      <c r="CT1097" s="70"/>
      <c r="CU1097" s="70"/>
      <c r="CV1097" s="70"/>
      <c r="CW1097" s="70"/>
      <c r="CX1097" s="70"/>
      <c r="CY1097" s="70"/>
      <c r="CZ1097" s="70"/>
      <c r="DA1097" s="70"/>
      <c r="DB1097" s="70"/>
      <c r="DC1097" s="70"/>
      <c r="DD1097" s="70"/>
      <c r="DE1097" s="70"/>
      <c r="DF1097" s="70"/>
      <c r="DG1097" s="70"/>
      <c r="DH1097" s="70"/>
      <c r="DI1097" s="70"/>
      <c r="DJ1097" s="70"/>
      <c r="DK1097" s="70"/>
      <c r="DL1097" s="70"/>
      <c r="DM1097" s="70"/>
      <c r="DN1097" s="70"/>
      <c r="DO1097" s="70"/>
      <c r="DP1097" s="70"/>
      <c r="DQ1097" s="70"/>
      <c r="DR1097" s="70"/>
      <c r="DS1097" s="70"/>
      <c r="DT1097" s="70"/>
      <c r="DU1097" s="70"/>
      <c r="DV1097" s="70"/>
      <c r="DW1097" s="70"/>
      <c r="DX1097" s="70"/>
      <c r="DY1097" s="70"/>
      <c r="DZ1097" s="70"/>
      <c r="EA1097" s="70"/>
      <c r="EB1097" s="70"/>
      <c r="EC1097" s="70"/>
      <c r="ED1097" s="70"/>
      <c r="EE1097" s="95" t="s">
        <v>450</v>
      </c>
      <c r="EF1097" s="110"/>
      <c r="EG1097" s="110"/>
      <c r="EH1097" s="110"/>
      <c r="EI1097" s="216"/>
      <c r="EJ1097" s="110"/>
      <c r="EK1097" s="110"/>
      <c r="EL1097" s="110"/>
      <c r="EM1097" s="110"/>
      <c r="EN1097" s="110"/>
      <c r="EO1097" s="110"/>
      <c r="EP1097" s="110"/>
      <c r="EQ1097" s="110"/>
      <c r="ER1097" s="110"/>
      <c r="ES1097" s="110"/>
      <c r="ET1097" s="110"/>
      <c r="EU1097" s="110"/>
      <c r="EV1097" s="110"/>
      <c r="EW1097" s="110"/>
      <c r="EX1097" s="110"/>
      <c r="EY1097" s="110"/>
      <c r="EZ1097" s="110"/>
      <c r="FA1097" s="110"/>
      <c r="FB1097" s="110"/>
      <c r="FC1097" s="110"/>
      <c r="FD1097" s="110"/>
      <c r="FE1097" s="110"/>
      <c r="FF1097" s="110"/>
      <c r="FG1097" s="110"/>
      <c r="FH1097" s="110"/>
      <c r="FI1097" s="110"/>
      <c r="FJ1097" s="110"/>
      <c r="FK1097" s="110"/>
      <c r="FL1097" s="110"/>
      <c r="FM1097" s="110"/>
      <c r="FN1097" s="110"/>
      <c r="FO1097" s="110"/>
      <c r="FP1097" s="110"/>
      <c r="FQ1097" s="110"/>
      <c r="FR1097" s="110"/>
      <c r="FS1097" s="110"/>
      <c r="FT1097" s="110"/>
      <c r="FU1097" s="110"/>
      <c r="FV1097" s="110"/>
      <c r="FW1097" s="110"/>
      <c r="FX1097" s="110"/>
      <c r="FY1097" s="110"/>
      <c r="FZ1097" s="110"/>
      <c r="GA1097" s="110"/>
      <c r="GB1097" s="110"/>
      <c r="GC1097" s="110"/>
      <c r="GD1097" s="110"/>
      <c r="GE1097" s="110"/>
      <c r="GF1097" s="110"/>
      <c r="GG1097" s="110"/>
      <c r="GH1097" s="110"/>
      <c r="GI1097" s="110"/>
      <c r="GJ1097" s="110"/>
      <c r="GK1097" s="110"/>
      <c r="GL1097" s="110"/>
      <c r="GM1097" s="110"/>
      <c r="GN1097" s="110"/>
      <c r="GO1097" s="110"/>
      <c r="GP1097" s="110"/>
      <c r="GQ1097" s="110"/>
      <c r="GR1097" s="110"/>
      <c r="GS1097" s="110"/>
      <c r="GT1097" s="110"/>
      <c r="GU1097" s="110"/>
      <c r="GV1097" s="110"/>
      <c r="GW1097" s="110"/>
      <c r="GX1097" s="110"/>
      <c r="GY1097" s="110"/>
      <c r="GZ1097" s="110"/>
      <c r="HA1097" s="110"/>
      <c r="HB1097" s="110"/>
      <c r="HC1097" s="110"/>
      <c r="HD1097" s="110"/>
      <c r="HE1097" s="110"/>
      <c r="HF1097" s="110"/>
      <c r="HG1097" s="110"/>
      <c r="HH1097" s="110"/>
      <c r="HI1097" s="110"/>
      <c r="HJ1097" s="110"/>
      <c r="HK1097" s="110"/>
      <c r="HL1097" s="110"/>
      <c r="HM1097" s="110"/>
      <c r="HN1097" s="110"/>
      <c r="HO1097" s="110"/>
      <c r="HP1097" s="110"/>
      <c r="HQ1097" s="110"/>
      <c r="HR1097" s="110"/>
      <c r="HS1097" s="110"/>
      <c r="HT1097" s="110"/>
      <c r="HU1097" s="110"/>
      <c r="HV1097" s="110"/>
      <c r="HW1097" s="110"/>
      <c r="HX1097" s="110"/>
      <c r="HY1097" s="110"/>
      <c r="HZ1097" s="110"/>
      <c r="IA1097" s="110"/>
      <c r="IB1097" s="110"/>
      <c r="IC1097" s="110"/>
      <c r="ID1097" s="110"/>
      <c r="IE1097" s="110"/>
      <c r="IF1097" s="110"/>
      <c r="IG1097" s="110"/>
      <c r="IH1097" s="110"/>
      <c r="II1097" s="110"/>
      <c r="IJ1097" s="110"/>
      <c r="IK1097" s="110"/>
      <c r="IL1097" s="110"/>
      <c r="IM1097" s="110"/>
      <c r="IN1097" s="110"/>
      <c r="IO1097" s="110"/>
      <c r="IP1097" s="110"/>
    </row>
    <row r="1098" spans="18:250" ht="16.5" hidden="1" customHeight="1">
      <c r="R1098" s="95"/>
      <c r="S1098" s="95"/>
      <c r="T1098" s="95"/>
      <c r="U1098" s="70"/>
      <c r="V1098" s="214"/>
      <c r="W1098" s="70"/>
      <c r="X1098" s="70"/>
      <c r="Y1098" s="70"/>
      <c r="Z1098" s="70"/>
      <c r="AA1098" s="70"/>
      <c r="AB1098" s="70"/>
      <c r="AC1098" s="70"/>
      <c r="AD1098" s="70"/>
      <c r="AE1098" s="70"/>
      <c r="AF1098" s="70"/>
      <c r="AG1098" s="70"/>
      <c r="AH1098" s="70"/>
      <c r="AI1098" s="70"/>
      <c r="AJ1098" s="70"/>
      <c r="AK1098" s="70"/>
      <c r="AL1098" s="70"/>
      <c r="AM1098" s="70"/>
      <c r="AN1098" s="70"/>
      <c r="AO1098" s="70"/>
      <c r="AP1098" s="70"/>
      <c r="AQ1098" s="70"/>
      <c r="AR1098" s="70"/>
      <c r="AS1098" s="70"/>
      <c r="AT1098" s="70"/>
      <c r="AU1098" s="70"/>
      <c r="AV1098" s="70"/>
      <c r="AW1098" s="70"/>
      <c r="AX1098" s="70"/>
      <c r="AY1098" s="70"/>
      <c r="AZ1098" s="70"/>
      <c r="BA1098" s="70"/>
      <c r="BB1098" s="70"/>
      <c r="BC1098" s="70"/>
      <c r="BD1098" s="70"/>
      <c r="BE1098" s="70"/>
      <c r="BF1098" s="70"/>
      <c r="BG1098" s="70"/>
      <c r="BH1098" s="70"/>
      <c r="BI1098" s="70"/>
      <c r="BJ1098" s="70"/>
      <c r="BK1098" s="70"/>
      <c r="BL1098" s="70"/>
      <c r="BM1098" s="70"/>
      <c r="BN1098" s="70"/>
      <c r="BO1098" s="70"/>
      <c r="BP1098" s="70"/>
      <c r="BQ1098" s="70"/>
      <c r="BR1098" s="70"/>
      <c r="BS1098" s="70"/>
      <c r="BT1098" s="70"/>
      <c r="BU1098" s="70"/>
      <c r="BV1098" s="70"/>
      <c r="BW1098" s="70"/>
      <c r="BX1098" s="70"/>
      <c r="BY1098" s="70"/>
      <c r="BZ1098" s="70"/>
      <c r="CA1098" s="70"/>
      <c r="CB1098" s="70"/>
      <c r="CC1098" s="70"/>
      <c r="CD1098" s="70"/>
      <c r="CE1098" s="70"/>
      <c r="CF1098" s="70"/>
      <c r="CG1098" s="70"/>
      <c r="CH1098" s="70"/>
      <c r="CI1098" s="70"/>
      <c r="CJ1098" s="70"/>
      <c r="CK1098" s="70"/>
      <c r="CL1098" s="70"/>
      <c r="CM1098" s="70"/>
      <c r="CN1098" s="70"/>
      <c r="CO1098" s="70"/>
      <c r="CP1098" s="70"/>
      <c r="CQ1098" s="70"/>
      <c r="CR1098" s="70"/>
      <c r="CS1098" s="70"/>
      <c r="CT1098" s="70"/>
      <c r="CU1098" s="70"/>
      <c r="CV1098" s="70"/>
      <c r="CW1098" s="70"/>
      <c r="CX1098" s="70"/>
      <c r="CY1098" s="70"/>
      <c r="CZ1098" s="70"/>
      <c r="DA1098" s="70"/>
      <c r="DB1098" s="70"/>
      <c r="DC1098" s="70"/>
      <c r="DD1098" s="70"/>
      <c r="DE1098" s="70"/>
      <c r="DF1098" s="70"/>
      <c r="DG1098" s="70"/>
      <c r="DH1098" s="70"/>
      <c r="DI1098" s="70"/>
      <c r="DJ1098" s="70"/>
      <c r="DK1098" s="70"/>
      <c r="DL1098" s="70"/>
      <c r="DM1098" s="70"/>
      <c r="DN1098" s="70"/>
      <c r="DO1098" s="70"/>
      <c r="DP1098" s="70"/>
      <c r="DQ1098" s="70"/>
      <c r="DR1098" s="70"/>
      <c r="DS1098" s="70"/>
      <c r="DT1098" s="70"/>
      <c r="DU1098" s="70"/>
      <c r="DV1098" s="70"/>
      <c r="DW1098" s="70"/>
      <c r="DX1098" s="70"/>
      <c r="DY1098" s="70"/>
      <c r="DZ1098" s="70"/>
      <c r="EA1098" s="70"/>
      <c r="EB1098" s="70"/>
      <c r="EC1098" s="70"/>
      <c r="ED1098" s="70"/>
      <c r="EE1098" s="95" t="s">
        <v>450</v>
      </c>
      <c r="EF1098" s="110"/>
      <c r="EG1098" s="110"/>
      <c r="EH1098" s="110"/>
      <c r="EI1098" s="216"/>
      <c r="EJ1098" s="110"/>
      <c r="EK1098" s="110"/>
      <c r="EL1098" s="110"/>
      <c r="EM1098" s="110"/>
      <c r="EN1098" s="110"/>
      <c r="EO1098" s="110"/>
      <c r="EP1098" s="110"/>
      <c r="EQ1098" s="110"/>
      <c r="ER1098" s="110"/>
      <c r="ES1098" s="110"/>
      <c r="ET1098" s="110"/>
      <c r="EU1098" s="110"/>
      <c r="EV1098" s="110"/>
      <c r="EW1098" s="110"/>
      <c r="EX1098" s="110"/>
      <c r="EY1098" s="110"/>
      <c r="EZ1098" s="110"/>
      <c r="FA1098" s="110"/>
      <c r="FB1098" s="110"/>
      <c r="FC1098" s="110"/>
      <c r="FD1098" s="110"/>
      <c r="FE1098" s="110"/>
      <c r="FF1098" s="110"/>
      <c r="FG1098" s="110"/>
      <c r="FH1098" s="110"/>
      <c r="FI1098" s="110"/>
      <c r="FJ1098" s="110"/>
      <c r="FK1098" s="110"/>
      <c r="FL1098" s="110"/>
      <c r="FM1098" s="110"/>
      <c r="FN1098" s="110"/>
      <c r="FO1098" s="110"/>
      <c r="FP1098" s="110"/>
      <c r="FQ1098" s="110"/>
      <c r="FR1098" s="110"/>
      <c r="FS1098" s="110"/>
      <c r="FT1098" s="110"/>
      <c r="FU1098" s="110"/>
      <c r="FV1098" s="110"/>
      <c r="FW1098" s="110"/>
      <c r="FX1098" s="110"/>
      <c r="FY1098" s="110"/>
      <c r="FZ1098" s="110"/>
      <c r="GA1098" s="110"/>
      <c r="GB1098" s="110"/>
      <c r="GC1098" s="110"/>
      <c r="GD1098" s="110"/>
      <c r="GE1098" s="110"/>
      <c r="GF1098" s="110"/>
      <c r="GG1098" s="110"/>
      <c r="GH1098" s="110"/>
      <c r="GI1098" s="110"/>
      <c r="GJ1098" s="110"/>
      <c r="GK1098" s="110"/>
      <c r="GL1098" s="110"/>
      <c r="GM1098" s="110"/>
      <c r="GN1098" s="110"/>
      <c r="GO1098" s="110"/>
      <c r="GP1098" s="110"/>
      <c r="GQ1098" s="110"/>
      <c r="GR1098" s="110"/>
      <c r="GS1098" s="110"/>
      <c r="GT1098" s="110"/>
      <c r="GU1098" s="110"/>
      <c r="GV1098" s="110"/>
      <c r="GW1098" s="110"/>
      <c r="GX1098" s="110"/>
      <c r="GY1098" s="110"/>
      <c r="GZ1098" s="110"/>
      <c r="HA1098" s="110"/>
      <c r="HB1098" s="110"/>
      <c r="HC1098" s="110"/>
      <c r="HD1098" s="110"/>
      <c r="HE1098" s="110"/>
      <c r="HF1098" s="110"/>
      <c r="HG1098" s="110"/>
      <c r="HH1098" s="110"/>
      <c r="HI1098" s="110"/>
      <c r="HJ1098" s="110"/>
      <c r="HK1098" s="110"/>
      <c r="HL1098" s="110"/>
      <c r="HM1098" s="110"/>
      <c r="HN1098" s="110"/>
      <c r="HO1098" s="110"/>
      <c r="HP1098" s="110"/>
      <c r="HQ1098" s="110"/>
      <c r="HR1098" s="110"/>
      <c r="HS1098" s="110"/>
      <c r="HT1098" s="110"/>
      <c r="HU1098" s="110"/>
      <c r="HV1098" s="110"/>
      <c r="HW1098" s="110"/>
      <c r="HX1098" s="110"/>
      <c r="HY1098" s="110"/>
      <c r="HZ1098" s="110"/>
      <c r="IA1098" s="110"/>
      <c r="IB1098" s="110"/>
      <c r="IC1098" s="110"/>
      <c r="ID1098" s="110"/>
      <c r="IE1098" s="110"/>
      <c r="IF1098" s="110"/>
      <c r="IG1098" s="110"/>
      <c r="IH1098" s="110"/>
      <c r="II1098" s="110"/>
      <c r="IJ1098" s="110"/>
      <c r="IK1098" s="110"/>
      <c r="IL1098" s="110"/>
      <c r="IM1098" s="110"/>
      <c r="IN1098" s="110"/>
      <c r="IO1098" s="110"/>
      <c r="IP1098" s="110"/>
    </row>
    <row r="1099" spans="18:250" ht="16.5" hidden="1" customHeight="1">
      <c r="R1099" s="95"/>
      <c r="S1099" s="95"/>
      <c r="T1099" s="95"/>
      <c r="U1099" s="70"/>
      <c r="V1099" s="214"/>
      <c r="W1099" s="70"/>
      <c r="X1099" s="70"/>
      <c r="Y1099" s="70"/>
      <c r="Z1099" s="70"/>
      <c r="AA1099" s="70"/>
      <c r="AB1099" s="70"/>
      <c r="AC1099" s="70"/>
      <c r="AD1099" s="70"/>
      <c r="AE1099" s="70"/>
      <c r="AF1099" s="70"/>
      <c r="AG1099" s="70"/>
      <c r="AH1099" s="70"/>
      <c r="AI1099" s="70"/>
      <c r="AJ1099" s="70"/>
      <c r="AK1099" s="70"/>
      <c r="AL1099" s="70"/>
      <c r="AM1099" s="70"/>
      <c r="AN1099" s="70"/>
      <c r="AO1099" s="70"/>
      <c r="AP1099" s="70"/>
      <c r="AQ1099" s="70"/>
      <c r="AR1099" s="70"/>
      <c r="AS1099" s="70"/>
      <c r="AT1099" s="70"/>
      <c r="AU1099" s="70"/>
      <c r="AV1099" s="70"/>
      <c r="AW1099" s="70"/>
      <c r="AX1099" s="70"/>
      <c r="AY1099" s="70"/>
      <c r="AZ1099" s="70"/>
      <c r="BA1099" s="70"/>
      <c r="BB1099" s="70"/>
      <c r="BC1099" s="70"/>
      <c r="BD1099" s="70"/>
      <c r="BE1099" s="70"/>
      <c r="BF1099" s="70"/>
      <c r="BG1099" s="70"/>
      <c r="BH1099" s="70"/>
      <c r="BI1099" s="70"/>
      <c r="BJ1099" s="70"/>
      <c r="BK1099" s="70"/>
      <c r="BL1099" s="70"/>
      <c r="BM1099" s="70"/>
      <c r="BN1099" s="70"/>
      <c r="BO1099" s="70"/>
      <c r="BP1099" s="70"/>
      <c r="BQ1099" s="70"/>
      <c r="BR1099" s="70"/>
      <c r="BS1099" s="70"/>
      <c r="BT1099" s="70"/>
      <c r="BU1099" s="70"/>
      <c r="BV1099" s="70"/>
      <c r="BW1099" s="70"/>
      <c r="BX1099" s="70"/>
      <c r="BY1099" s="70"/>
      <c r="BZ1099" s="70"/>
      <c r="CA1099" s="70"/>
      <c r="CB1099" s="70"/>
      <c r="CC1099" s="70"/>
      <c r="CD1099" s="70"/>
      <c r="CE1099" s="70"/>
      <c r="CF1099" s="70"/>
      <c r="CG1099" s="70"/>
      <c r="CH1099" s="70"/>
      <c r="CI1099" s="70"/>
      <c r="CJ1099" s="70"/>
      <c r="CK1099" s="70"/>
      <c r="CL1099" s="70"/>
      <c r="CM1099" s="70"/>
      <c r="CN1099" s="70"/>
      <c r="CO1099" s="70"/>
      <c r="CP1099" s="70"/>
      <c r="CQ1099" s="70"/>
      <c r="CR1099" s="70"/>
      <c r="CS1099" s="70"/>
      <c r="CT1099" s="70"/>
      <c r="CU1099" s="70"/>
      <c r="CV1099" s="70"/>
      <c r="CW1099" s="70"/>
      <c r="CX1099" s="70"/>
      <c r="CY1099" s="70"/>
      <c r="CZ1099" s="70"/>
      <c r="DA1099" s="70"/>
      <c r="DB1099" s="70"/>
      <c r="DC1099" s="70"/>
      <c r="DD1099" s="70"/>
      <c r="DE1099" s="70"/>
      <c r="DF1099" s="70"/>
      <c r="DG1099" s="70"/>
      <c r="DH1099" s="70"/>
      <c r="DI1099" s="70"/>
      <c r="DJ1099" s="70"/>
      <c r="DK1099" s="70"/>
      <c r="DL1099" s="70"/>
      <c r="DM1099" s="70"/>
      <c r="DN1099" s="70"/>
      <c r="DO1099" s="70"/>
      <c r="DP1099" s="70"/>
      <c r="DQ1099" s="70"/>
      <c r="DR1099" s="70"/>
      <c r="DS1099" s="70"/>
      <c r="DT1099" s="70"/>
      <c r="DU1099" s="70"/>
      <c r="DV1099" s="70"/>
      <c r="DW1099" s="70"/>
      <c r="DX1099" s="70"/>
      <c r="DY1099" s="70"/>
      <c r="DZ1099" s="70"/>
      <c r="EA1099" s="70"/>
      <c r="EB1099" s="70"/>
      <c r="EC1099" s="70"/>
      <c r="ED1099" s="70"/>
      <c r="EE1099" s="95" t="s">
        <v>450</v>
      </c>
      <c r="EF1099" s="110"/>
      <c r="EG1099" s="110"/>
      <c r="EH1099" s="110"/>
      <c r="EI1099" s="216"/>
      <c r="EJ1099" s="110"/>
      <c r="EK1099" s="110"/>
      <c r="EL1099" s="110"/>
      <c r="EM1099" s="110"/>
      <c r="EN1099" s="110"/>
      <c r="EO1099" s="110"/>
      <c r="EP1099" s="110"/>
      <c r="EQ1099" s="110"/>
      <c r="ER1099" s="110"/>
      <c r="ES1099" s="110"/>
      <c r="ET1099" s="110"/>
      <c r="EU1099" s="110"/>
      <c r="EV1099" s="110"/>
      <c r="EW1099" s="110"/>
      <c r="EX1099" s="110"/>
      <c r="EY1099" s="110"/>
      <c r="EZ1099" s="110"/>
      <c r="FA1099" s="110"/>
      <c r="FB1099" s="110"/>
      <c r="FC1099" s="110"/>
      <c r="FD1099" s="110"/>
      <c r="FE1099" s="110"/>
      <c r="FF1099" s="110"/>
      <c r="FG1099" s="110"/>
      <c r="FH1099" s="110"/>
      <c r="FI1099" s="110"/>
      <c r="FJ1099" s="110"/>
      <c r="FK1099" s="110"/>
      <c r="FL1099" s="110"/>
      <c r="FM1099" s="110"/>
      <c r="FN1099" s="110"/>
      <c r="FO1099" s="110"/>
      <c r="FP1099" s="110"/>
      <c r="FQ1099" s="110"/>
      <c r="FR1099" s="110"/>
      <c r="FS1099" s="110"/>
      <c r="FT1099" s="110"/>
      <c r="FU1099" s="110"/>
      <c r="FV1099" s="110"/>
      <c r="FW1099" s="110"/>
      <c r="FX1099" s="110"/>
      <c r="FY1099" s="110"/>
      <c r="FZ1099" s="110"/>
      <c r="GA1099" s="110"/>
      <c r="GB1099" s="110"/>
      <c r="GC1099" s="110"/>
      <c r="GD1099" s="110"/>
      <c r="GE1099" s="110"/>
      <c r="GF1099" s="110"/>
      <c r="GG1099" s="110"/>
      <c r="GH1099" s="110"/>
      <c r="GI1099" s="110"/>
      <c r="GJ1099" s="110"/>
      <c r="GK1099" s="110"/>
      <c r="GL1099" s="110"/>
      <c r="GM1099" s="110"/>
      <c r="GN1099" s="110"/>
      <c r="GO1099" s="110"/>
      <c r="GP1099" s="110"/>
      <c r="GQ1099" s="110"/>
      <c r="GR1099" s="110"/>
      <c r="GS1099" s="110"/>
      <c r="GT1099" s="110"/>
      <c r="GU1099" s="110"/>
      <c r="GV1099" s="110"/>
      <c r="GW1099" s="110"/>
      <c r="GX1099" s="110"/>
      <c r="GY1099" s="110"/>
      <c r="GZ1099" s="110"/>
      <c r="HA1099" s="110"/>
      <c r="HB1099" s="110"/>
      <c r="HC1099" s="110"/>
      <c r="HD1099" s="110"/>
      <c r="HE1099" s="110"/>
      <c r="HF1099" s="110"/>
      <c r="HG1099" s="110"/>
      <c r="HH1099" s="110"/>
      <c r="HI1099" s="110"/>
      <c r="HJ1099" s="110"/>
      <c r="HK1099" s="110"/>
      <c r="HL1099" s="110"/>
      <c r="HM1099" s="110"/>
      <c r="HN1099" s="110"/>
      <c r="HO1099" s="110"/>
      <c r="HP1099" s="110"/>
      <c r="HQ1099" s="110"/>
      <c r="HR1099" s="110"/>
      <c r="HS1099" s="110"/>
      <c r="HT1099" s="110"/>
      <c r="HU1099" s="110"/>
      <c r="HV1099" s="110"/>
      <c r="HW1099" s="110"/>
      <c r="HX1099" s="110"/>
      <c r="HY1099" s="110"/>
      <c r="HZ1099" s="110"/>
      <c r="IA1099" s="110"/>
      <c r="IB1099" s="110"/>
      <c r="IC1099" s="110"/>
      <c r="ID1099" s="110"/>
      <c r="IE1099" s="110"/>
      <c r="IF1099" s="110"/>
      <c r="IG1099" s="110"/>
      <c r="IH1099" s="110"/>
      <c r="II1099" s="110"/>
      <c r="IJ1099" s="110"/>
      <c r="IK1099" s="110"/>
      <c r="IL1099" s="110"/>
      <c r="IM1099" s="110"/>
      <c r="IN1099" s="110"/>
      <c r="IO1099" s="110"/>
      <c r="IP1099" s="110"/>
    </row>
    <row r="1100" spans="18:250" ht="16.5" hidden="1" customHeight="1">
      <c r="R1100" s="95"/>
      <c r="S1100" s="95"/>
      <c r="T1100" s="95"/>
      <c r="U1100" s="70"/>
      <c r="V1100" s="214"/>
      <c r="W1100" s="70"/>
      <c r="X1100" s="70"/>
      <c r="Y1100" s="70"/>
      <c r="Z1100" s="70"/>
      <c r="AA1100" s="70"/>
      <c r="AB1100" s="70"/>
      <c r="AC1100" s="70"/>
      <c r="AD1100" s="70"/>
      <c r="AE1100" s="70"/>
      <c r="AF1100" s="70"/>
      <c r="AG1100" s="70"/>
      <c r="AH1100" s="70"/>
      <c r="AI1100" s="70"/>
      <c r="AJ1100" s="70"/>
      <c r="AK1100" s="70"/>
      <c r="AL1100" s="70"/>
      <c r="AM1100" s="70"/>
      <c r="AN1100" s="70"/>
      <c r="AO1100" s="70"/>
      <c r="AP1100" s="70"/>
      <c r="AQ1100" s="70"/>
      <c r="AR1100" s="70"/>
      <c r="AS1100" s="70"/>
      <c r="AT1100" s="70"/>
      <c r="AU1100" s="70"/>
      <c r="AV1100" s="70"/>
      <c r="AW1100" s="70"/>
      <c r="AX1100" s="70"/>
      <c r="AY1100" s="70"/>
      <c r="AZ1100" s="70"/>
      <c r="BA1100" s="70"/>
      <c r="BB1100" s="70"/>
      <c r="BC1100" s="70"/>
      <c r="BD1100" s="70"/>
      <c r="BE1100" s="70"/>
      <c r="BF1100" s="70"/>
      <c r="BG1100" s="70"/>
      <c r="BH1100" s="70"/>
      <c r="BI1100" s="70"/>
      <c r="BJ1100" s="70"/>
      <c r="BK1100" s="70"/>
      <c r="BL1100" s="70"/>
      <c r="BM1100" s="70"/>
      <c r="BN1100" s="70"/>
      <c r="BO1100" s="70"/>
      <c r="BP1100" s="70"/>
      <c r="BQ1100" s="70"/>
      <c r="BR1100" s="70"/>
      <c r="BS1100" s="70"/>
      <c r="BT1100" s="70"/>
      <c r="BU1100" s="70"/>
      <c r="BV1100" s="70"/>
      <c r="BW1100" s="70"/>
      <c r="BX1100" s="70"/>
      <c r="BY1100" s="70"/>
      <c r="BZ1100" s="70"/>
      <c r="CA1100" s="70"/>
      <c r="CB1100" s="70"/>
      <c r="CC1100" s="70"/>
      <c r="CD1100" s="70"/>
      <c r="CE1100" s="70"/>
      <c r="CF1100" s="70"/>
      <c r="CG1100" s="70"/>
      <c r="CH1100" s="70"/>
      <c r="CI1100" s="70"/>
      <c r="CJ1100" s="70"/>
      <c r="CK1100" s="70"/>
      <c r="CL1100" s="70"/>
      <c r="CM1100" s="70"/>
      <c r="CN1100" s="70"/>
      <c r="CO1100" s="70"/>
      <c r="CP1100" s="70"/>
      <c r="CQ1100" s="70"/>
      <c r="CR1100" s="70"/>
      <c r="CS1100" s="70"/>
      <c r="CT1100" s="70"/>
      <c r="CU1100" s="70"/>
      <c r="CV1100" s="70"/>
      <c r="CW1100" s="70"/>
      <c r="CX1100" s="70"/>
      <c r="CY1100" s="70"/>
      <c r="CZ1100" s="70"/>
      <c r="DA1100" s="70"/>
      <c r="DB1100" s="70"/>
      <c r="DC1100" s="70"/>
      <c r="DD1100" s="70"/>
      <c r="DE1100" s="70"/>
      <c r="DF1100" s="70"/>
      <c r="DG1100" s="70"/>
      <c r="DH1100" s="70"/>
      <c r="DI1100" s="70"/>
      <c r="DJ1100" s="70"/>
      <c r="DK1100" s="70"/>
      <c r="DL1100" s="70"/>
      <c r="DM1100" s="70"/>
      <c r="DN1100" s="70"/>
      <c r="DO1100" s="70"/>
      <c r="DP1100" s="70"/>
      <c r="DQ1100" s="70"/>
      <c r="DR1100" s="70"/>
      <c r="DS1100" s="70"/>
      <c r="DT1100" s="70"/>
      <c r="DU1100" s="70"/>
      <c r="DV1100" s="70"/>
      <c r="DW1100" s="70"/>
      <c r="DX1100" s="70"/>
      <c r="DY1100" s="70"/>
      <c r="DZ1100" s="70"/>
      <c r="EA1100" s="70"/>
      <c r="EB1100" s="70"/>
      <c r="EC1100" s="70"/>
      <c r="ED1100" s="70"/>
      <c r="EE1100" s="95" t="s">
        <v>450</v>
      </c>
      <c r="EF1100" s="110"/>
      <c r="EG1100" s="110"/>
      <c r="EH1100" s="110"/>
      <c r="EI1100" s="216"/>
      <c r="EJ1100" s="110"/>
      <c r="EK1100" s="110"/>
      <c r="EL1100" s="110"/>
      <c r="EM1100" s="110"/>
      <c r="EN1100" s="110"/>
      <c r="EO1100" s="110"/>
      <c r="EP1100" s="110"/>
      <c r="EQ1100" s="110"/>
      <c r="ER1100" s="110"/>
      <c r="ES1100" s="110"/>
      <c r="ET1100" s="110"/>
      <c r="EU1100" s="110"/>
      <c r="EV1100" s="110"/>
      <c r="EW1100" s="110"/>
      <c r="EX1100" s="110"/>
      <c r="EY1100" s="110"/>
      <c r="EZ1100" s="110"/>
      <c r="FA1100" s="110"/>
      <c r="FB1100" s="110"/>
      <c r="FC1100" s="110"/>
      <c r="FD1100" s="110"/>
      <c r="FE1100" s="110"/>
      <c r="FF1100" s="110"/>
      <c r="FG1100" s="110"/>
      <c r="FH1100" s="110"/>
      <c r="FI1100" s="110"/>
      <c r="FJ1100" s="110"/>
      <c r="FK1100" s="110"/>
      <c r="FL1100" s="110"/>
      <c r="FM1100" s="110"/>
      <c r="FN1100" s="110"/>
      <c r="FO1100" s="110"/>
      <c r="FP1100" s="110"/>
      <c r="FQ1100" s="110"/>
      <c r="FR1100" s="110"/>
      <c r="FS1100" s="110"/>
      <c r="FT1100" s="110"/>
      <c r="FU1100" s="110"/>
      <c r="FV1100" s="110"/>
      <c r="FW1100" s="110"/>
      <c r="FX1100" s="110"/>
      <c r="FY1100" s="110"/>
      <c r="FZ1100" s="110"/>
      <c r="GA1100" s="110"/>
      <c r="GB1100" s="110"/>
      <c r="GC1100" s="110"/>
      <c r="GD1100" s="110"/>
      <c r="GE1100" s="110"/>
      <c r="GF1100" s="110"/>
      <c r="GG1100" s="110"/>
      <c r="GH1100" s="110"/>
      <c r="GI1100" s="110"/>
      <c r="GJ1100" s="110"/>
      <c r="GK1100" s="110"/>
      <c r="GL1100" s="110"/>
      <c r="GM1100" s="110"/>
      <c r="GN1100" s="110"/>
      <c r="GO1100" s="110"/>
      <c r="GP1100" s="110"/>
      <c r="GQ1100" s="110"/>
      <c r="GR1100" s="110"/>
      <c r="GS1100" s="110"/>
      <c r="GT1100" s="110"/>
      <c r="GU1100" s="110"/>
      <c r="GV1100" s="110"/>
      <c r="GW1100" s="110"/>
      <c r="GX1100" s="110"/>
      <c r="GY1100" s="110"/>
      <c r="GZ1100" s="110"/>
      <c r="HA1100" s="110"/>
      <c r="HB1100" s="110"/>
      <c r="HC1100" s="110"/>
      <c r="HD1100" s="110"/>
      <c r="HE1100" s="110"/>
      <c r="HF1100" s="110"/>
      <c r="HG1100" s="110"/>
      <c r="HH1100" s="110"/>
      <c r="HI1100" s="110"/>
      <c r="HJ1100" s="110"/>
      <c r="HK1100" s="110"/>
      <c r="HL1100" s="110"/>
      <c r="HM1100" s="110"/>
      <c r="HN1100" s="110"/>
      <c r="HO1100" s="110"/>
      <c r="HP1100" s="110"/>
      <c r="HQ1100" s="110"/>
      <c r="HR1100" s="110"/>
      <c r="HS1100" s="110"/>
      <c r="HT1100" s="110"/>
      <c r="HU1100" s="110"/>
      <c r="HV1100" s="110"/>
      <c r="HW1100" s="110"/>
      <c r="HX1100" s="110"/>
      <c r="HY1100" s="110"/>
      <c r="HZ1100" s="110"/>
      <c r="IA1100" s="110"/>
      <c r="IB1100" s="110"/>
      <c r="IC1100" s="110"/>
      <c r="ID1100" s="110"/>
      <c r="IE1100" s="110"/>
      <c r="IF1100" s="110"/>
      <c r="IG1100" s="110"/>
      <c r="IH1100" s="110"/>
      <c r="II1100" s="110"/>
      <c r="IJ1100" s="110"/>
      <c r="IK1100" s="110"/>
      <c r="IL1100" s="110"/>
      <c r="IM1100" s="110"/>
      <c r="IN1100" s="110"/>
      <c r="IO1100" s="110"/>
      <c r="IP1100" s="110"/>
    </row>
    <row r="1101" spans="18:250" ht="16.5" hidden="1" customHeight="1">
      <c r="R1101" s="95"/>
      <c r="S1101" s="95"/>
      <c r="T1101" s="95"/>
      <c r="U1101" s="70"/>
      <c r="V1101" s="214"/>
      <c r="W1101" s="70"/>
      <c r="X1101" s="70"/>
      <c r="Y1101" s="70"/>
      <c r="Z1101" s="70"/>
      <c r="AA1101" s="70"/>
      <c r="AB1101" s="70"/>
      <c r="AC1101" s="70"/>
      <c r="AD1101" s="70"/>
      <c r="AE1101" s="70"/>
      <c r="AF1101" s="70"/>
      <c r="AG1101" s="70"/>
      <c r="AH1101" s="70"/>
      <c r="AI1101" s="70"/>
      <c r="AJ1101" s="70"/>
      <c r="AK1101" s="70"/>
      <c r="AL1101" s="70"/>
      <c r="AM1101" s="70"/>
      <c r="AN1101" s="70"/>
      <c r="AO1101" s="70"/>
      <c r="AP1101" s="70"/>
      <c r="AQ1101" s="70"/>
      <c r="AR1101" s="70"/>
      <c r="AS1101" s="70"/>
      <c r="AT1101" s="70"/>
      <c r="AU1101" s="70"/>
      <c r="AV1101" s="70"/>
      <c r="AW1101" s="70"/>
      <c r="AX1101" s="70"/>
      <c r="AY1101" s="70"/>
      <c r="AZ1101" s="70"/>
      <c r="BA1101" s="70"/>
      <c r="BB1101" s="70"/>
      <c r="BC1101" s="70"/>
      <c r="BD1101" s="70"/>
      <c r="BE1101" s="70"/>
      <c r="BF1101" s="70"/>
      <c r="BG1101" s="70"/>
      <c r="BH1101" s="70"/>
      <c r="BI1101" s="70"/>
      <c r="BJ1101" s="70"/>
      <c r="BK1101" s="70"/>
      <c r="BL1101" s="70"/>
      <c r="BM1101" s="70"/>
      <c r="BN1101" s="70"/>
      <c r="BO1101" s="70"/>
      <c r="BP1101" s="70"/>
      <c r="BQ1101" s="70"/>
      <c r="BR1101" s="70"/>
      <c r="BS1101" s="70"/>
      <c r="BT1101" s="70"/>
      <c r="BU1101" s="70"/>
      <c r="BV1101" s="70"/>
      <c r="BW1101" s="70"/>
      <c r="BX1101" s="70"/>
      <c r="BY1101" s="70"/>
      <c r="BZ1101" s="70"/>
      <c r="CA1101" s="70"/>
      <c r="CB1101" s="70"/>
      <c r="CC1101" s="70"/>
      <c r="CD1101" s="70"/>
      <c r="CE1101" s="70"/>
      <c r="CF1101" s="70"/>
      <c r="CG1101" s="70"/>
      <c r="CH1101" s="70"/>
      <c r="CI1101" s="70"/>
      <c r="CJ1101" s="70"/>
      <c r="CK1101" s="70"/>
      <c r="CL1101" s="70"/>
      <c r="CM1101" s="70"/>
      <c r="CN1101" s="70"/>
      <c r="CO1101" s="70"/>
      <c r="CP1101" s="70"/>
      <c r="CQ1101" s="70"/>
      <c r="CR1101" s="70"/>
      <c r="CS1101" s="70"/>
      <c r="CT1101" s="70"/>
      <c r="CU1101" s="70"/>
      <c r="CV1101" s="70"/>
      <c r="CW1101" s="70"/>
      <c r="CX1101" s="70"/>
      <c r="CY1101" s="70"/>
      <c r="CZ1101" s="70"/>
      <c r="DA1101" s="70"/>
      <c r="DB1101" s="70"/>
      <c r="DC1101" s="70"/>
      <c r="DD1101" s="70"/>
      <c r="DE1101" s="70"/>
      <c r="DF1101" s="70"/>
      <c r="DG1101" s="70"/>
      <c r="DH1101" s="70"/>
      <c r="DI1101" s="70"/>
      <c r="DJ1101" s="70"/>
      <c r="DK1101" s="70"/>
      <c r="DL1101" s="70"/>
      <c r="DM1101" s="70"/>
      <c r="DN1101" s="70"/>
      <c r="DO1101" s="70"/>
      <c r="DP1101" s="70"/>
      <c r="DQ1101" s="70"/>
      <c r="DR1101" s="70"/>
      <c r="DS1101" s="70"/>
      <c r="DT1101" s="70"/>
      <c r="DU1101" s="70"/>
      <c r="DV1101" s="70"/>
      <c r="DW1101" s="70"/>
      <c r="DX1101" s="70"/>
      <c r="DY1101" s="70"/>
      <c r="DZ1101" s="70"/>
      <c r="EA1101" s="70"/>
      <c r="EB1101" s="70"/>
      <c r="EC1101" s="70"/>
      <c r="ED1101" s="70"/>
      <c r="EE1101" s="95" t="s">
        <v>450</v>
      </c>
      <c r="EF1101" s="110"/>
      <c r="EG1101" s="110"/>
      <c r="EH1101" s="110"/>
      <c r="EI1101" s="216"/>
      <c r="EJ1101" s="110"/>
      <c r="EK1101" s="110"/>
      <c r="EL1101" s="110"/>
      <c r="EM1101" s="110"/>
      <c r="EN1101" s="110"/>
      <c r="EO1101" s="110"/>
      <c r="EP1101" s="110"/>
      <c r="EQ1101" s="110"/>
      <c r="ER1101" s="110"/>
      <c r="ES1101" s="110"/>
      <c r="ET1101" s="110"/>
      <c r="EU1101" s="110"/>
      <c r="EV1101" s="110"/>
      <c r="EW1101" s="110"/>
      <c r="EX1101" s="110"/>
      <c r="EY1101" s="110"/>
      <c r="EZ1101" s="110"/>
      <c r="FA1101" s="110"/>
      <c r="FB1101" s="110"/>
      <c r="FC1101" s="110"/>
      <c r="FD1101" s="110"/>
      <c r="FE1101" s="110"/>
      <c r="FF1101" s="110"/>
      <c r="FG1101" s="110"/>
      <c r="FH1101" s="110"/>
      <c r="FI1101" s="110"/>
      <c r="FJ1101" s="110"/>
      <c r="FK1101" s="110"/>
      <c r="FL1101" s="110"/>
      <c r="FM1101" s="110"/>
      <c r="FN1101" s="110"/>
      <c r="FO1101" s="110"/>
      <c r="FP1101" s="110"/>
      <c r="FQ1101" s="110"/>
      <c r="FR1101" s="110"/>
      <c r="FS1101" s="110"/>
      <c r="FT1101" s="110"/>
      <c r="FU1101" s="110"/>
      <c r="FV1101" s="110"/>
      <c r="FW1101" s="110"/>
      <c r="FX1101" s="110"/>
      <c r="FY1101" s="110"/>
      <c r="FZ1101" s="110"/>
      <c r="GA1101" s="110"/>
      <c r="GB1101" s="110"/>
      <c r="GC1101" s="110"/>
      <c r="GD1101" s="110"/>
      <c r="GE1101" s="110"/>
      <c r="GF1101" s="110"/>
      <c r="GG1101" s="110"/>
      <c r="GH1101" s="110"/>
      <c r="GI1101" s="110"/>
      <c r="GJ1101" s="110"/>
      <c r="GK1101" s="110"/>
      <c r="GL1101" s="110"/>
      <c r="GM1101" s="110"/>
      <c r="GN1101" s="110"/>
      <c r="GO1101" s="110"/>
      <c r="GP1101" s="110"/>
      <c r="GQ1101" s="110"/>
      <c r="GR1101" s="110"/>
      <c r="GS1101" s="110"/>
      <c r="GT1101" s="110"/>
      <c r="GU1101" s="110"/>
      <c r="GV1101" s="110"/>
      <c r="GW1101" s="110"/>
      <c r="GX1101" s="110"/>
      <c r="GY1101" s="110"/>
      <c r="GZ1101" s="110"/>
      <c r="HA1101" s="110"/>
      <c r="HB1101" s="110"/>
      <c r="HC1101" s="110"/>
      <c r="HD1101" s="110"/>
      <c r="HE1101" s="110"/>
      <c r="HF1101" s="110"/>
      <c r="HG1101" s="110"/>
      <c r="HH1101" s="110"/>
      <c r="HI1101" s="110"/>
      <c r="HJ1101" s="110"/>
      <c r="HK1101" s="110"/>
      <c r="HL1101" s="110"/>
      <c r="HM1101" s="110"/>
      <c r="HN1101" s="110"/>
      <c r="HO1101" s="110"/>
      <c r="HP1101" s="110"/>
      <c r="HQ1101" s="110"/>
      <c r="HR1101" s="110"/>
      <c r="HS1101" s="110"/>
      <c r="HT1101" s="110"/>
      <c r="HU1101" s="110"/>
      <c r="HV1101" s="110"/>
      <c r="HW1101" s="110"/>
      <c r="HX1101" s="110"/>
      <c r="HY1101" s="110"/>
      <c r="HZ1101" s="110"/>
      <c r="IA1101" s="110"/>
      <c r="IB1101" s="110"/>
      <c r="IC1101" s="110"/>
      <c r="ID1101" s="110"/>
      <c r="IE1101" s="110"/>
      <c r="IF1101" s="110"/>
      <c r="IG1101" s="110"/>
      <c r="IH1101" s="110"/>
      <c r="II1101" s="110"/>
      <c r="IJ1101" s="110"/>
      <c r="IK1101" s="110"/>
      <c r="IL1101" s="110"/>
      <c r="IM1101" s="110"/>
      <c r="IN1101" s="110"/>
      <c r="IO1101" s="110"/>
      <c r="IP1101" s="110"/>
    </row>
    <row r="1102" spans="18:250" ht="16.5" hidden="1" customHeight="1">
      <c r="R1102" s="95"/>
      <c r="S1102" s="95"/>
      <c r="T1102" s="95"/>
      <c r="U1102" s="70"/>
      <c r="V1102" s="214"/>
      <c r="W1102" s="70"/>
      <c r="X1102" s="70"/>
      <c r="Y1102" s="70"/>
      <c r="Z1102" s="70"/>
      <c r="AA1102" s="70"/>
      <c r="AB1102" s="70"/>
      <c r="AC1102" s="70"/>
      <c r="AD1102" s="70"/>
      <c r="AE1102" s="70"/>
      <c r="AF1102" s="70"/>
      <c r="AG1102" s="70"/>
      <c r="AH1102" s="70"/>
      <c r="AI1102" s="70"/>
      <c r="AJ1102" s="70"/>
      <c r="AK1102" s="70"/>
      <c r="AL1102" s="70"/>
      <c r="AM1102" s="70"/>
      <c r="AN1102" s="70"/>
      <c r="AO1102" s="70"/>
      <c r="AP1102" s="70"/>
      <c r="AQ1102" s="70"/>
      <c r="AR1102" s="70"/>
      <c r="AS1102" s="70"/>
      <c r="AT1102" s="70"/>
      <c r="AU1102" s="70"/>
      <c r="AV1102" s="70"/>
      <c r="AW1102" s="70"/>
      <c r="AX1102" s="70"/>
      <c r="AY1102" s="70"/>
      <c r="AZ1102" s="70"/>
      <c r="BA1102" s="70"/>
      <c r="BB1102" s="70"/>
      <c r="BC1102" s="70"/>
      <c r="BD1102" s="70"/>
      <c r="BE1102" s="70"/>
      <c r="BF1102" s="70"/>
      <c r="BG1102" s="70"/>
      <c r="BH1102" s="70"/>
      <c r="BI1102" s="70"/>
      <c r="BJ1102" s="70"/>
      <c r="BK1102" s="70"/>
      <c r="BL1102" s="70"/>
      <c r="BM1102" s="70"/>
      <c r="BN1102" s="70"/>
      <c r="BO1102" s="70"/>
      <c r="BP1102" s="70"/>
      <c r="BQ1102" s="70"/>
      <c r="BR1102" s="70"/>
      <c r="BS1102" s="70"/>
      <c r="BT1102" s="70"/>
      <c r="BU1102" s="70"/>
      <c r="BV1102" s="70"/>
      <c r="BW1102" s="70"/>
      <c r="BX1102" s="70"/>
      <c r="BY1102" s="70"/>
      <c r="BZ1102" s="70"/>
      <c r="CA1102" s="70"/>
      <c r="CB1102" s="70"/>
      <c r="CC1102" s="70"/>
      <c r="CD1102" s="70"/>
      <c r="CE1102" s="70"/>
      <c r="CF1102" s="70"/>
      <c r="CG1102" s="70"/>
      <c r="CH1102" s="70"/>
      <c r="CI1102" s="70"/>
      <c r="CJ1102" s="70"/>
      <c r="CK1102" s="70"/>
      <c r="CL1102" s="70"/>
      <c r="CM1102" s="70"/>
      <c r="CN1102" s="70"/>
      <c r="CO1102" s="70"/>
      <c r="CP1102" s="70"/>
      <c r="CQ1102" s="70"/>
      <c r="CR1102" s="70"/>
      <c r="CS1102" s="70"/>
      <c r="CT1102" s="70"/>
      <c r="CU1102" s="70"/>
      <c r="CV1102" s="70"/>
      <c r="CW1102" s="70"/>
      <c r="CX1102" s="70"/>
      <c r="CY1102" s="70"/>
      <c r="CZ1102" s="70"/>
      <c r="DA1102" s="70"/>
      <c r="DB1102" s="70"/>
      <c r="DC1102" s="70"/>
      <c r="DD1102" s="70"/>
      <c r="DE1102" s="70"/>
      <c r="DF1102" s="70"/>
      <c r="DG1102" s="70"/>
      <c r="DH1102" s="70"/>
      <c r="DI1102" s="70"/>
      <c r="DJ1102" s="70"/>
      <c r="DK1102" s="70"/>
      <c r="DL1102" s="70"/>
      <c r="DM1102" s="70"/>
      <c r="DN1102" s="70"/>
      <c r="DO1102" s="70"/>
      <c r="DP1102" s="70"/>
      <c r="DQ1102" s="70"/>
      <c r="DR1102" s="70"/>
      <c r="DS1102" s="70"/>
      <c r="DT1102" s="70"/>
      <c r="DU1102" s="70"/>
      <c r="DV1102" s="70"/>
      <c r="DW1102" s="70"/>
      <c r="DX1102" s="70"/>
      <c r="DY1102" s="70"/>
      <c r="DZ1102" s="70"/>
      <c r="EA1102" s="70"/>
      <c r="EB1102" s="70"/>
      <c r="EC1102" s="70"/>
      <c r="ED1102" s="70"/>
      <c r="EE1102" s="95" t="s">
        <v>450</v>
      </c>
      <c r="EF1102" s="110"/>
      <c r="EG1102" s="110"/>
      <c r="EH1102" s="110"/>
      <c r="EI1102" s="216"/>
      <c r="EJ1102" s="110"/>
      <c r="EK1102" s="110"/>
      <c r="EL1102" s="110"/>
      <c r="EM1102" s="110"/>
      <c r="EN1102" s="110"/>
      <c r="EO1102" s="110"/>
      <c r="EP1102" s="110"/>
      <c r="EQ1102" s="110"/>
      <c r="ER1102" s="110"/>
      <c r="ES1102" s="110"/>
      <c r="ET1102" s="110"/>
      <c r="EU1102" s="110"/>
      <c r="EV1102" s="110"/>
      <c r="EW1102" s="110"/>
      <c r="EX1102" s="110"/>
      <c r="EY1102" s="110"/>
      <c r="EZ1102" s="110"/>
      <c r="FA1102" s="110"/>
      <c r="FB1102" s="110"/>
      <c r="FC1102" s="110"/>
      <c r="FD1102" s="110"/>
      <c r="FE1102" s="110"/>
      <c r="FF1102" s="110"/>
      <c r="FG1102" s="110"/>
      <c r="FH1102" s="110"/>
      <c r="FI1102" s="110"/>
      <c r="FJ1102" s="110"/>
      <c r="FK1102" s="110"/>
      <c r="FL1102" s="110"/>
      <c r="FM1102" s="110"/>
      <c r="FN1102" s="110"/>
      <c r="FO1102" s="110"/>
      <c r="FP1102" s="110"/>
      <c r="FQ1102" s="110"/>
      <c r="FR1102" s="110"/>
      <c r="FS1102" s="110"/>
      <c r="FT1102" s="110"/>
      <c r="FU1102" s="110"/>
      <c r="FV1102" s="110"/>
      <c r="FW1102" s="110"/>
      <c r="FX1102" s="110"/>
      <c r="FY1102" s="110"/>
      <c r="FZ1102" s="110"/>
      <c r="GA1102" s="110"/>
      <c r="GB1102" s="110"/>
      <c r="GC1102" s="110"/>
      <c r="GD1102" s="110"/>
      <c r="GE1102" s="110"/>
      <c r="GF1102" s="110"/>
      <c r="GG1102" s="110"/>
      <c r="GH1102" s="110"/>
      <c r="GI1102" s="110"/>
      <c r="GJ1102" s="110"/>
      <c r="GK1102" s="110"/>
      <c r="GL1102" s="110"/>
      <c r="GM1102" s="110"/>
      <c r="GN1102" s="110"/>
      <c r="GO1102" s="110"/>
      <c r="GP1102" s="110"/>
      <c r="GQ1102" s="110"/>
      <c r="GR1102" s="110"/>
      <c r="GS1102" s="110"/>
      <c r="GT1102" s="110"/>
      <c r="GU1102" s="110"/>
      <c r="GV1102" s="110"/>
      <c r="GW1102" s="110"/>
      <c r="GX1102" s="110"/>
      <c r="GY1102" s="110"/>
      <c r="GZ1102" s="110"/>
      <c r="HA1102" s="110"/>
      <c r="HB1102" s="110"/>
      <c r="HC1102" s="110"/>
      <c r="HD1102" s="110"/>
      <c r="HE1102" s="110"/>
      <c r="HF1102" s="110"/>
      <c r="HG1102" s="110"/>
      <c r="HH1102" s="110"/>
      <c r="HI1102" s="110"/>
      <c r="HJ1102" s="110"/>
      <c r="HK1102" s="110"/>
      <c r="HL1102" s="110"/>
      <c r="HM1102" s="110"/>
      <c r="HN1102" s="110"/>
      <c r="HO1102" s="110"/>
      <c r="HP1102" s="110"/>
      <c r="HQ1102" s="110"/>
      <c r="HR1102" s="110"/>
      <c r="HS1102" s="110"/>
      <c r="HT1102" s="110"/>
      <c r="HU1102" s="110"/>
      <c r="HV1102" s="110"/>
      <c r="HW1102" s="110"/>
      <c r="HX1102" s="110"/>
      <c r="HY1102" s="110"/>
      <c r="HZ1102" s="110"/>
      <c r="IA1102" s="110"/>
      <c r="IB1102" s="110"/>
      <c r="IC1102" s="110"/>
      <c r="ID1102" s="110"/>
      <c r="IE1102" s="110"/>
      <c r="IF1102" s="110"/>
      <c r="IG1102" s="110"/>
      <c r="IH1102" s="110"/>
      <c r="II1102" s="110"/>
      <c r="IJ1102" s="110"/>
      <c r="IK1102" s="110"/>
      <c r="IL1102" s="110"/>
      <c r="IM1102" s="110"/>
      <c r="IN1102" s="110"/>
      <c r="IO1102" s="110"/>
      <c r="IP1102" s="110"/>
    </row>
    <row r="1103" spans="18:250" ht="16.5" hidden="1" customHeight="1">
      <c r="R1103" s="95"/>
      <c r="S1103" s="95"/>
      <c r="T1103" s="95"/>
      <c r="U1103" s="70"/>
      <c r="V1103" s="214"/>
      <c r="W1103" s="70"/>
      <c r="X1103" s="70"/>
      <c r="Y1103" s="70"/>
      <c r="Z1103" s="70"/>
      <c r="AA1103" s="70"/>
      <c r="AB1103" s="70"/>
      <c r="AC1103" s="70"/>
      <c r="AD1103" s="70"/>
      <c r="AE1103" s="70"/>
      <c r="AF1103" s="70"/>
      <c r="AG1103" s="70"/>
      <c r="AH1103" s="70"/>
      <c r="AI1103" s="70"/>
      <c r="AJ1103" s="70"/>
      <c r="AK1103" s="70"/>
      <c r="AL1103" s="70"/>
      <c r="AM1103" s="70"/>
      <c r="AN1103" s="70"/>
      <c r="AO1103" s="70"/>
      <c r="AP1103" s="70"/>
      <c r="AQ1103" s="70"/>
      <c r="AR1103" s="70"/>
      <c r="AS1103" s="70"/>
      <c r="AT1103" s="70"/>
      <c r="AU1103" s="70"/>
      <c r="AV1103" s="70"/>
      <c r="AW1103" s="70"/>
      <c r="AX1103" s="70"/>
      <c r="AY1103" s="70"/>
      <c r="AZ1103" s="70"/>
      <c r="BA1103" s="70"/>
      <c r="BB1103" s="70"/>
      <c r="BC1103" s="70"/>
      <c r="BD1103" s="70"/>
      <c r="BE1103" s="70"/>
      <c r="BF1103" s="70"/>
      <c r="BG1103" s="70"/>
      <c r="BH1103" s="70"/>
      <c r="BI1103" s="70"/>
      <c r="BJ1103" s="70"/>
      <c r="BK1103" s="70"/>
      <c r="BL1103" s="70"/>
      <c r="BM1103" s="70"/>
      <c r="BN1103" s="70"/>
      <c r="BO1103" s="70"/>
      <c r="BP1103" s="70"/>
      <c r="BQ1103" s="70"/>
      <c r="BR1103" s="70"/>
      <c r="BS1103" s="70"/>
      <c r="BT1103" s="70"/>
      <c r="BU1103" s="70"/>
      <c r="BV1103" s="70"/>
      <c r="BW1103" s="70"/>
      <c r="BX1103" s="70"/>
      <c r="BY1103" s="70"/>
      <c r="BZ1103" s="70"/>
      <c r="CA1103" s="70"/>
      <c r="CB1103" s="70"/>
      <c r="CC1103" s="70"/>
      <c r="CD1103" s="70"/>
      <c r="CE1103" s="70"/>
      <c r="CF1103" s="70"/>
      <c r="CG1103" s="70"/>
      <c r="CH1103" s="70"/>
      <c r="CI1103" s="70"/>
      <c r="CJ1103" s="70"/>
      <c r="CK1103" s="70"/>
      <c r="CL1103" s="70"/>
      <c r="CM1103" s="70"/>
      <c r="CN1103" s="70"/>
      <c r="CO1103" s="70"/>
      <c r="CP1103" s="70"/>
      <c r="CQ1103" s="70"/>
      <c r="CR1103" s="70"/>
      <c r="CS1103" s="70"/>
      <c r="CT1103" s="70"/>
      <c r="CU1103" s="70"/>
      <c r="CV1103" s="70"/>
      <c r="CW1103" s="70"/>
      <c r="CX1103" s="70"/>
      <c r="CY1103" s="70"/>
      <c r="CZ1103" s="70"/>
      <c r="DA1103" s="70"/>
      <c r="DB1103" s="70"/>
      <c r="DC1103" s="70"/>
      <c r="DD1103" s="70"/>
      <c r="DE1103" s="70"/>
      <c r="DF1103" s="70"/>
      <c r="DG1103" s="70"/>
      <c r="DH1103" s="70"/>
      <c r="DI1103" s="70"/>
      <c r="DJ1103" s="70"/>
      <c r="DK1103" s="70"/>
      <c r="DL1103" s="70"/>
      <c r="DM1103" s="70"/>
      <c r="DN1103" s="70"/>
      <c r="DO1103" s="70"/>
      <c r="DP1103" s="70"/>
      <c r="DQ1103" s="70"/>
      <c r="DR1103" s="70"/>
      <c r="DS1103" s="70"/>
      <c r="DT1103" s="70"/>
      <c r="DU1103" s="70"/>
      <c r="DV1103" s="70"/>
      <c r="DW1103" s="70"/>
      <c r="DX1103" s="70"/>
      <c r="DY1103" s="70"/>
      <c r="DZ1103" s="70"/>
      <c r="EA1103" s="70"/>
      <c r="EB1103" s="70"/>
      <c r="EC1103" s="70"/>
      <c r="ED1103" s="70"/>
      <c r="EE1103" s="95" t="s">
        <v>450</v>
      </c>
      <c r="EF1103" s="110"/>
      <c r="EG1103" s="110"/>
      <c r="EH1103" s="110"/>
      <c r="EI1103" s="216"/>
      <c r="EJ1103" s="110"/>
      <c r="EK1103" s="110"/>
      <c r="EL1103" s="110"/>
      <c r="EM1103" s="110"/>
      <c r="EN1103" s="110"/>
      <c r="EO1103" s="110"/>
      <c r="EP1103" s="110"/>
      <c r="EQ1103" s="110"/>
      <c r="ER1103" s="110"/>
      <c r="ES1103" s="110"/>
      <c r="ET1103" s="110"/>
      <c r="EU1103" s="110"/>
      <c r="EV1103" s="110"/>
      <c r="EW1103" s="110"/>
      <c r="EX1103" s="110"/>
      <c r="EY1103" s="110"/>
      <c r="EZ1103" s="110"/>
      <c r="FA1103" s="110"/>
      <c r="FB1103" s="110"/>
      <c r="FC1103" s="110"/>
      <c r="FD1103" s="110"/>
      <c r="FE1103" s="110"/>
      <c r="FF1103" s="110"/>
      <c r="FG1103" s="110"/>
      <c r="FH1103" s="110"/>
      <c r="FI1103" s="110"/>
      <c r="FJ1103" s="110"/>
      <c r="FK1103" s="110"/>
      <c r="FL1103" s="110"/>
      <c r="FM1103" s="110"/>
      <c r="FN1103" s="110"/>
      <c r="FO1103" s="110"/>
      <c r="FP1103" s="110"/>
      <c r="FQ1103" s="110"/>
      <c r="FR1103" s="110"/>
      <c r="FS1103" s="110"/>
      <c r="FT1103" s="110"/>
      <c r="FU1103" s="110"/>
      <c r="FV1103" s="110"/>
      <c r="FW1103" s="110"/>
      <c r="FX1103" s="110"/>
      <c r="FY1103" s="110"/>
      <c r="FZ1103" s="110"/>
      <c r="GA1103" s="110"/>
      <c r="GB1103" s="110"/>
      <c r="GC1103" s="110"/>
      <c r="GD1103" s="110"/>
      <c r="GE1103" s="110"/>
      <c r="GF1103" s="110"/>
      <c r="GG1103" s="110"/>
      <c r="GH1103" s="110"/>
      <c r="GI1103" s="110"/>
      <c r="GJ1103" s="110"/>
      <c r="GK1103" s="110"/>
      <c r="GL1103" s="110"/>
      <c r="GM1103" s="110"/>
      <c r="GN1103" s="110"/>
      <c r="GO1103" s="110"/>
      <c r="GP1103" s="110"/>
      <c r="GQ1103" s="110"/>
      <c r="GR1103" s="110"/>
      <c r="GS1103" s="110"/>
      <c r="GT1103" s="110"/>
      <c r="GU1103" s="110"/>
      <c r="GV1103" s="110"/>
      <c r="GW1103" s="110"/>
      <c r="GX1103" s="110"/>
      <c r="GY1103" s="110"/>
      <c r="GZ1103" s="110"/>
      <c r="HA1103" s="110"/>
      <c r="HB1103" s="110"/>
      <c r="HC1103" s="110"/>
      <c r="HD1103" s="110"/>
      <c r="HE1103" s="110"/>
      <c r="HF1103" s="110"/>
      <c r="HG1103" s="110"/>
      <c r="HH1103" s="110"/>
      <c r="HI1103" s="110"/>
      <c r="HJ1103" s="110"/>
      <c r="HK1103" s="110"/>
      <c r="HL1103" s="110"/>
      <c r="HM1103" s="110"/>
      <c r="HN1103" s="110"/>
      <c r="HO1103" s="110"/>
      <c r="HP1103" s="110"/>
      <c r="HQ1103" s="110"/>
      <c r="HR1103" s="110"/>
      <c r="HS1103" s="110"/>
      <c r="HT1103" s="110"/>
      <c r="HU1103" s="110"/>
      <c r="HV1103" s="110"/>
      <c r="HW1103" s="110"/>
      <c r="HX1103" s="110"/>
      <c r="HY1103" s="110"/>
      <c r="HZ1103" s="110"/>
      <c r="IA1103" s="110"/>
      <c r="IB1103" s="110"/>
      <c r="IC1103" s="110"/>
      <c r="ID1103" s="110"/>
      <c r="IE1103" s="110"/>
      <c r="IF1103" s="110"/>
      <c r="IG1103" s="110"/>
      <c r="IH1103" s="110"/>
      <c r="II1103" s="110"/>
      <c r="IJ1103" s="110"/>
      <c r="IK1103" s="110"/>
      <c r="IL1103" s="110"/>
      <c r="IM1103" s="110"/>
      <c r="IN1103" s="110"/>
      <c r="IO1103" s="110"/>
      <c r="IP1103" s="110"/>
    </row>
    <row r="1104" spans="18:250" ht="16.5" hidden="1" customHeight="1">
      <c r="R1104" s="95"/>
      <c r="S1104" s="95"/>
      <c r="T1104" s="95"/>
      <c r="U1104" s="70"/>
      <c r="V1104" s="214"/>
      <c r="W1104" s="70"/>
      <c r="X1104" s="70"/>
      <c r="Y1104" s="70"/>
      <c r="Z1104" s="70"/>
      <c r="AA1104" s="70"/>
      <c r="AB1104" s="70"/>
      <c r="AC1104" s="70"/>
      <c r="AD1104" s="70"/>
      <c r="AE1104" s="70"/>
      <c r="AF1104" s="70"/>
      <c r="AG1104" s="70"/>
      <c r="AH1104" s="70"/>
      <c r="AI1104" s="70"/>
      <c r="AJ1104" s="70"/>
      <c r="AK1104" s="70"/>
      <c r="AL1104" s="70"/>
      <c r="AM1104" s="70"/>
      <c r="AN1104" s="70"/>
      <c r="AO1104" s="70"/>
      <c r="AP1104" s="70"/>
      <c r="AQ1104" s="70"/>
      <c r="AR1104" s="70"/>
      <c r="AS1104" s="70"/>
      <c r="AT1104" s="70"/>
      <c r="AU1104" s="70"/>
      <c r="AV1104" s="70"/>
      <c r="AW1104" s="70"/>
      <c r="AX1104" s="70"/>
      <c r="AY1104" s="70"/>
      <c r="AZ1104" s="70"/>
      <c r="BA1104" s="70"/>
      <c r="BB1104" s="70"/>
      <c r="BC1104" s="70"/>
      <c r="BD1104" s="70"/>
      <c r="BE1104" s="70"/>
      <c r="BF1104" s="70"/>
      <c r="BG1104" s="70"/>
      <c r="BH1104" s="70"/>
      <c r="BI1104" s="70"/>
      <c r="BJ1104" s="70"/>
      <c r="BK1104" s="70"/>
      <c r="BL1104" s="70"/>
      <c r="BM1104" s="70"/>
      <c r="BN1104" s="70"/>
      <c r="BO1104" s="70"/>
      <c r="BP1104" s="70"/>
      <c r="BQ1104" s="70"/>
      <c r="BR1104" s="70"/>
      <c r="BS1104" s="70"/>
      <c r="BT1104" s="70"/>
      <c r="BU1104" s="70"/>
      <c r="BV1104" s="70"/>
      <c r="BW1104" s="70"/>
      <c r="BX1104" s="70"/>
      <c r="BY1104" s="70"/>
      <c r="BZ1104" s="70"/>
      <c r="CA1104" s="70"/>
      <c r="CB1104" s="70"/>
      <c r="CC1104" s="70"/>
      <c r="CD1104" s="70"/>
      <c r="CE1104" s="70"/>
      <c r="CF1104" s="70"/>
      <c r="CG1104" s="70"/>
      <c r="CH1104" s="70"/>
      <c r="CI1104" s="70"/>
      <c r="CJ1104" s="70"/>
      <c r="CK1104" s="70"/>
      <c r="CL1104" s="70"/>
      <c r="CM1104" s="70"/>
      <c r="CN1104" s="70"/>
      <c r="CO1104" s="70"/>
      <c r="CP1104" s="70"/>
      <c r="CQ1104" s="70"/>
      <c r="CR1104" s="70"/>
      <c r="CS1104" s="70"/>
      <c r="CT1104" s="70"/>
      <c r="CU1104" s="70"/>
      <c r="CV1104" s="70"/>
      <c r="CW1104" s="70"/>
      <c r="CX1104" s="70"/>
      <c r="CY1104" s="70"/>
      <c r="CZ1104" s="70"/>
      <c r="DA1104" s="70"/>
      <c r="DB1104" s="70"/>
      <c r="DC1104" s="70"/>
      <c r="DD1104" s="70"/>
      <c r="DE1104" s="70"/>
      <c r="DF1104" s="70"/>
      <c r="DG1104" s="70"/>
      <c r="DH1104" s="70"/>
      <c r="DI1104" s="70"/>
      <c r="DJ1104" s="70"/>
      <c r="DK1104" s="70"/>
      <c r="DL1104" s="70"/>
      <c r="DM1104" s="70"/>
      <c r="DN1104" s="70"/>
      <c r="DO1104" s="70"/>
      <c r="DP1104" s="70"/>
      <c r="DQ1104" s="70"/>
      <c r="DR1104" s="70"/>
      <c r="DS1104" s="70"/>
      <c r="DT1104" s="70"/>
      <c r="DU1104" s="70"/>
      <c r="DV1104" s="70"/>
      <c r="DW1104" s="70"/>
      <c r="DX1104" s="70"/>
      <c r="DY1104" s="70"/>
      <c r="DZ1104" s="70"/>
      <c r="EA1104" s="70"/>
      <c r="EB1104" s="70"/>
      <c r="EC1104" s="70"/>
      <c r="ED1104" s="70"/>
      <c r="EE1104" s="95" t="s">
        <v>450</v>
      </c>
      <c r="EF1104" s="110"/>
      <c r="EG1104" s="110"/>
      <c r="EH1104" s="110"/>
      <c r="EI1104" s="216"/>
      <c r="EJ1104" s="110"/>
      <c r="EK1104" s="110"/>
      <c r="EL1104" s="110"/>
      <c r="EM1104" s="110"/>
      <c r="EN1104" s="110"/>
      <c r="EO1104" s="110"/>
      <c r="EP1104" s="110"/>
      <c r="EQ1104" s="110"/>
      <c r="ER1104" s="110"/>
      <c r="ES1104" s="110"/>
      <c r="ET1104" s="110"/>
      <c r="EU1104" s="110"/>
      <c r="EV1104" s="110"/>
      <c r="EW1104" s="110"/>
      <c r="EX1104" s="110"/>
      <c r="EY1104" s="110"/>
      <c r="EZ1104" s="110"/>
      <c r="FA1104" s="110"/>
      <c r="FB1104" s="110"/>
      <c r="FC1104" s="110"/>
      <c r="FD1104" s="110"/>
      <c r="FE1104" s="110"/>
      <c r="FF1104" s="110"/>
      <c r="FG1104" s="110"/>
      <c r="FH1104" s="110"/>
      <c r="FI1104" s="110"/>
      <c r="FJ1104" s="110"/>
      <c r="FK1104" s="110"/>
      <c r="FL1104" s="110"/>
      <c r="FM1104" s="110"/>
      <c r="FN1104" s="110"/>
      <c r="FO1104" s="110"/>
      <c r="FP1104" s="110"/>
      <c r="FQ1104" s="110"/>
      <c r="FR1104" s="110"/>
      <c r="FS1104" s="110"/>
      <c r="FT1104" s="110"/>
      <c r="FU1104" s="110"/>
      <c r="FV1104" s="110"/>
      <c r="FW1104" s="110"/>
      <c r="FX1104" s="110"/>
      <c r="FY1104" s="110"/>
      <c r="FZ1104" s="110"/>
      <c r="GA1104" s="110"/>
      <c r="GB1104" s="110"/>
      <c r="GC1104" s="110"/>
      <c r="GD1104" s="110"/>
      <c r="GE1104" s="110"/>
      <c r="GF1104" s="110"/>
      <c r="GG1104" s="110"/>
      <c r="GH1104" s="110"/>
      <c r="GI1104" s="110"/>
      <c r="GJ1104" s="110"/>
      <c r="GK1104" s="110"/>
      <c r="GL1104" s="110"/>
      <c r="GM1104" s="110"/>
      <c r="GN1104" s="110"/>
      <c r="GO1104" s="110"/>
      <c r="GP1104" s="110"/>
      <c r="GQ1104" s="110"/>
      <c r="GR1104" s="110"/>
      <c r="GS1104" s="110"/>
      <c r="GT1104" s="110"/>
      <c r="GU1104" s="110"/>
      <c r="GV1104" s="110"/>
      <c r="GW1104" s="110"/>
      <c r="GX1104" s="110"/>
      <c r="GY1104" s="110"/>
      <c r="GZ1104" s="110"/>
      <c r="HA1104" s="110"/>
      <c r="HB1104" s="110"/>
      <c r="HC1104" s="110"/>
      <c r="HD1104" s="110"/>
      <c r="HE1104" s="110"/>
      <c r="HF1104" s="110"/>
      <c r="HG1104" s="110"/>
      <c r="HH1104" s="110"/>
      <c r="HI1104" s="110"/>
      <c r="HJ1104" s="110"/>
      <c r="HK1104" s="110"/>
      <c r="HL1104" s="110"/>
      <c r="HM1104" s="110"/>
      <c r="HN1104" s="110"/>
      <c r="HO1104" s="110"/>
      <c r="HP1104" s="110"/>
      <c r="HQ1104" s="110"/>
      <c r="HR1104" s="110"/>
      <c r="HS1104" s="110"/>
      <c r="HT1104" s="110"/>
      <c r="HU1104" s="110"/>
      <c r="HV1104" s="110"/>
      <c r="HW1104" s="110"/>
      <c r="HX1104" s="110"/>
      <c r="HY1104" s="110"/>
      <c r="HZ1104" s="110"/>
      <c r="IA1104" s="110"/>
      <c r="IB1104" s="110"/>
      <c r="IC1104" s="110"/>
      <c r="ID1104" s="110"/>
      <c r="IE1104" s="110"/>
      <c r="IF1104" s="110"/>
      <c r="IG1104" s="110"/>
      <c r="IH1104" s="110"/>
      <c r="II1104" s="110"/>
      <c r="IJ1104" s="110"/>
      <c r="IK1104" s="110"/>
      <c r="IL1104" s="110"/>
      <c r="IM1104" s="110"/>
      <c r="IN1104" s="110"/>
      <c r="IO1104" s="110"/>
      <c r="IP1104" s="110"/>
    </row>
    <row r="1105" spans="18:250" ht="16.5" hidden="1" customHeight="1">
      <c r="R1105" s="95"/>
      <c r="S1105" s="95"/>
      <c r="T1105" s="95"/>
      <c r="U1105" s="70"/>
      <c r="V1105" s="214"/>
      <c r="W1105" s="70"/>
      <c r="X1105" s="70"/>
      <c r="Y1105" s="70"/>
      <c r="Z1105" s="70"/>
      <c r="AA1105" s="70"/>
      <c r="AB1105" s="70"/>
      <c r="AC1105" s="70"/>
      <c r="AD1105" s="70"/>
      <c r="AE1105" s="70"/>
      <c r="AF1105" s="70"/>
      <c r="AG1105" s="70"/>
      <c r="AH1105" s="70"/>
      <c r="AI1105" s="70"/>
      <c r="AJ1105" s="70"/>
      <c r="AK1105" s="70"/>
      <c r="AL1105" s="70"/>
      <c r="AM1105" s="70"/>
      <c r="AN1105" s="70"/>
      <c r="AO1105" s="70"/>
      <c r="AP1105" s="70"/>
      <c r="AQ1105" s="70"/>
      <c r="AR1105" s="70"/>
      <c r="AS1105" s="70"/>
      <c r="AT1105" s="70"/>
      <c r="AU1105" s="70"/>
      <c r="AV1105" s="70"/>
      <c r="AW1105" s="70"/>
      <c r="AX1105" s="70"/>
      <c r="AY1105" s="70"/>
      <c r="AZ1105" s="70"/>
      <c r="BA1105" s="70"/>
      <c r="BB1105" s="70"/>
      <c r="BC1105" s="70"/>
      <c r="BD1105" s="70"/>
      <c r="BE1105" s="70"/>
      <c r="BF1105" s="70"/>
      <c r="BG1105" s="70"/>
      <c r="BH1105" s="70"/>
      <c r="BI1105" s="70"/>
      <c r="BJ1105" s="70"/>
      <c r="BK1105" s="70"/>
      <c r="BL1105" s="70"/>
      <c r="BM1105" s="70"/>
      <c r="BN1105" s="70"/>
      <c r="BO1105" s="70"/>
      <c r="BP1105" s="70"/>
      <c r="BQ1105" s="70"/>
      <c r="BR1105" s="70"/>
      <c r="BS1105" s="70"/>
      <c r="BT1105" s="70"/>
      <c r="BU1105" s="70"/>
      <c r="BV1105" s="70"/>
      <c r="BW1105" s="70"/>
      <c r="BX1105" s="70"/>
      <c r="BY1105" s="70"/>
      <c r="BZ1105" s="70"/>
      <c r="CA1105" s="70"/>
      <c r="CB1105" s="70"/>
      <c r="CC1105" s="70"/>
      <c r="CD1105" s="70"/>
      <c r="CE1105" s="70"/>
      <c r="CF1105" s="70"/>
      <c r="CG1105" s="70"/>
      <c r="CH1105" s="70"/>
      <c r="CI1105" s="70"/>
      <c r="CJ1105" s="70"/>
      <c r="CK1105" s="70"/>
      <c r="CL1105" s="70"/>
      <c r="CM1105" s="70"/>
      <c r="CN1105" s="70"/>
      <c r="CO1105" s="70"/>
      <c r="CP1105" s="70"/>
      <c r="CQ1105" s="70"/>
      <c r="CR1105" s="70"/>
      <c r="CS1105" s="70"/>
      <c r="CT1105" s="70"/>
      <c r="CU1105" s="70"/>
      <c r="CV1105" s="70"/>
      <c r="CW1105" s="70"/>
      <c r="CX1105" s="70"/>
      <c r="CY1105" s="70"/>
      <c r="CZ1105" s="70"/>
      <c r="DA1105" s="70"/>
      <c r="DB1105" s="70"/>
      <c r="DC1105" s="70"/>
      <c r="DD1105" s="70"/>
      <c r="DE1105" s="70"/>
      <c r="DF1105" s="70"/>
      <c r="DG1105" s="70"/>
      <c r="DH1105" s="70"/>
      <c r="DI1105" s="70"/>
      <c r="DJ1105" s="70"/>
      <c r="DK1105" s="70"/>
      <c r="DL1105" s="70"/>
      <c r="DM1105" s="70"/>
      <c r="DN1105" s="70"/>
      <c r="DO1105" s="70"/>
      <c r="DP1105" s="70"/>
      <c r="DQ1105" s="70"/>
      <c r="DR1105" s="70"/>
      <c r="DS1105" s="70"/>
      <c r="DT1105" s="70"/>
      <c r="DU1105" s="70"/>
      <c r="DV1105" s="70"/>
      <c r="DW1105" s="70"/>
      <c r="DX1105" s="70"/>
      <c r="DY1105" s="70"/>
      <c r="DZ1105" s="70"/>
      <c r="EA1105" s="70"/>
      <c r="EB1105" s="70"/>
      <c r="EC1105" s="70"/>
      <c r="ED1105" s="70"/>
      <c r="EE1105" s="95" t="s">
        <v>450</v>
      </c>
      <c r="EF1105" s="110"/>
      <c r="EG1105" s="110"/>
      <c r="EH1105" s="110"/>
      <c r="EI1105" s="216"/>
      <c r="EJ1105" s="110"/>
      <c r="EK1105" s="110"/>
      <c r="EL1105" s="110"/>
      <c r="EM1105" s="110"/>
      <c r="EN1105" s="110"/>
      <c r="EO1105" s="110"/>
      <c r="EP1105" s="110"/>
      <c r="EQ1105" s="110"/>
      <c r="ER1105" s="110"/>
      <c r="ES1105" s="110"/>
      <c r="ET1105" s="110"/>
      <c r="EU1105" s="110"/>
      <c r="EV1105" s="110"/>
      <c r="EW1105" s="110"/>
      <c r="EX1105" s="110"/>
      <c r="EY1105" s="110"/>
      <c r="EZ1105" s="110"/>
      <c r="FA1105" s="110"/>
      <c r="FB1105" s="110"/>
      <c r="FC1105" s="110"/>
      <c r="FD1105" s="110"/>
      <c r="FE1105" s="110"/>
      <c r="FF1105" s="110"/>
      <c r="FG1105" s="110"/>
      <c r="FH1105" s="110"/>
      <c r="FI1105" s="110"/>
      <c r="FJ1105" s="110"/>
      <c r="FK1105" s="110"/>
      <c r="FL1105" s="110"/>
      <c r="FM1105" s="110"/>
      <c r="FN1105" s="110"/>
      <c r="FO1105" s="110"/>
      <c r="FP1105" s="110"/>
      <c r="FQ1105" s="110"/>
      <c r="FR1105" s="110"/>
      <c r="FS1105" s="110"/>
      <c r="FT1105" s="110"/>
      <c r="FU1105" s="110"/>
      <c r="FV1105" s="110"/>
      <c r="FW1105" s="110"/>
      <c r="FX1105" s="110"/>
      <c r="FY1105" s="110"/>
      <c r="FZ1105" s="110"/>
      <c r="GA1105" s="110"/>
      <c r="GB1105" s="110"/>
      <c r="GC1105" s="110"/>
      <c r="GD1105" s="110"/>
      <c r="GE1105" s="110"/>
      <c r="GF1105" s="110"/>
      <c r="GG1105" s="110"/>
      <c r="GH1105" s="110"/>
      <c r="GI1105" s="110"/>
      <c r="GJ1105" s="110"/>
      <c r="GK1105" s="110"/>
      <c r="GL1105" s="110"/>
      <c r="GM1105" s="110"/>
      <c r="GN1105" s="110"/>
      <c r="GO1105" s="110"/>
      <c r="GP1105" s="110"/>
      <c r="GQ1105" s="110"/>
      <c r="GR1105" s="110"/>
      <c r="GS1105" s="110"/>
      <c r="GT1105" s="110"/>
      <c r="GU1105" s="110"/>
      <c r="GV1105" s="110"/>
      <c r="GW1105" s="110"/>
      <c r="GX1105" s="110"/>
      <c r="GY1105" s="110"/>
      <c r="GZ1105" s="110"/>
      <c r="HA1105" s="110"/>
      <c r="HB1105" s="110"/>
      <c r="HC1105" s="110"/>
      <c r="HD1105" s="110"/>
      <c r="HE1105" s="110"/>
      <c r="HF1105" s="110"/>
      <c r="HG1105" s="110"/>
      <c r="HH1105" s="110"/>
      <c r="HI1105" s="110"/>
      <c r="HJ1105" s="110"/>
      <c r="HK1105" s="110"/>
      <c r="HL1105" s="110"/>
      <c r="HM1105" s="110"/>
      <c r="HN1105" s="110"/>
      <c r="HO1105" s="110"/>
      <c r="HP1105" s="110"/>
      <c r="HQ1105" s="110"/>
      <c r="HR1105" s="110"/>
      <c r="HS1105" s="110"/>
      <c r="HT1105" s="110"/>
      <c r="HU1105" s="110"/>
      <c r="HV1105" s="110"/>
      <c r="HW1105" s="110"/>
      <c r="HX1105" s="110"/>
      <c r="HY1105" s="110"/>
      <c r="HZ1105" s="110"/>
      <c r="IA1105" s="110"/>
      <c r="IB1105" s="110"/>
      <c r="IC1105" s="110"/>
      <c r="ID1105" s="110"/>
      <c r="IE1105" s="110"/>
      <c r="IF1105" s="110"/>
      <c r="IG1105" s="110"/>
      <c r="IH1105" s="110"/>
      <c r="II1105" s="110"/>
      <c r="IJ1105" s="110"/>
      <c r="IK1105" s="110"/>
      <c r="IL1105" s="110"/>
      <c r="IM1105" s="110"/>
      <c r="IN1105" s="110"/>
      <c r="IO1105" s="110"/>
      <c r="IP1105" s="110"/>
    </row>
    <row r="1106" spans="18:250" ht="16.5" hidden="1" customHeight="1">
      <c r="R1106" s="95"/>
      <c r="S1106" s="95"/>
      <c r="T1106" s="95"/>
      <c r="U1106" s="70"/>
      <c r="V1106" s="214"/>
      <c r="W1106" s="70"/>
      <c r="X1106" s="70"/>
      <c r="Y1106" s="70"/>
      <c r="Z1106" s="70"/>
      <c r="AA1106" s="70"/>
      <c r="AB1106" s="70"/>
      <c r="AC1106" s="70"/>
      <c r="AD1106" s="70"/>
      <c r="AE1106" s="70"/>
      <c r="AF1106" s="70"/>
      <c r="AG1106" s="70"/>
      <c r="AH1106" s="70"/>
      <c r="AI1106" s="70"/>
      <c r="AJ1106" s="70"/>
      <c r="AK1106" s="70"/>
      <c r="AL1106" s="70"/>
      <c r="AM1106" s="70"/>
      <c r="AN1106" s="70"/>
      <c r="AO1106" s="70"/>
      <c r="AP1106" s="70"/>
      <c r="AQ1106" s="70"/>
      <c r="AR1106" s="70"/>
      <c r="AS1106" s="70"/>
      <c r="AT1106" s="70"/>
      <c r="AU1106" s="70"/>
      <c r="AV1106" s="70"/>
      <c r="AW1106" s="70"/>
      <c r="AX1106" s="70"/>
      <c r="AY1106" s="70"/>
      <c r="AZ1106" s="70"/>
      <c r="BA1106" s="70"/>
      <c r="BB1106" s="70"/>
      <c r="BC1106" s="70"/>
      <c r="BD1106" s="70"/>
      <c r="BE1106" s="70"/>
      <c r="BF1106" s="70"/>
      <c r="BG1106" s="70"/>
      <c r="BH1106" s="70"/>
      <c r="BI1106" s="70"/>
      <c r="BJ1106" s="70"/>
      <c r="BK1106" s="70"/>
      <c r="BL1106" s="70"/>
      <c r="BM1106" s="70"/>
      <c r="BN1106" s="70"/>
      <c r="BO1106" s="70"/>
      <c r="BP1106" s="70"/>
      <c r="BQ1106" s="70"/>
      <c r="BR1106" s="70"/>
      <c r="BS1106" s="70"/>
      <c r="BT1106" s="70"/>
      <c r="BU1106" s="70"/>
      <c r="BV1106" s="70"/>
      <c r="BW1106" s="70"/>
      <c r="BX1106" s="70"/>
      <c r="BY1106" s="70"/>
      <c r="BZ1106" s="70"/>
      <c r="CA1106" s="70"/>
      <c r="CB1106" s="70"/>
      <c r="CC1106" s="70"/>
      <c r="CD1106" s="70"/>
      <c r="CE1106" s="70"/>
      <c r="CF1106" s="70"/>
      <c r="CG1106" s="70"/>
      <c r="CH1106" s="70"/>
      <c r="CI1106" s="70"/>
      <c r="CJ1106" s="70"/>
      <c r="CK1106" s="70"/>
      <c r="CL1106" s="70"/>
      <c r="CM1106" s="70"/>
      <c r="CN1106" s="70"/>
      <c r="CO1106" s="70"/>
      <c r="CP1106" s="70"/>
      <c r="CQ1106" s="70"/>
      <c r="CR1106" s="70"/>
      <c r="CS1106" s="70"/>
      <c r="CT1106" s="70"/>
      <c r="CU1106" s="70"/>
      <c r="CV1106" s="70"/>
      <c r="CW1106" s="70"/>
      <c r="CX1106" s="70"/>
      <c r="CY1106" s="70"/>
      <c r="CZ1106" s="70"/>
      <c r="DA1106" s="70"/>
      <c r="DB1106" s="70"/>
      <c r="DC1106" s="70"/>
      <c r="DD1106" s="70"/>
      <c r="DE1106" s="70"/>
      <c r="DF1106" s="70"/>
      <c r="DG1106" s="70"/>
      <c r="DH1106" s="70"/>
      <c r="DI1106" s="70"/>
      <c r="DJ1106" s="70"/>
      <c r="DK1106" s="70"/>
      <c r="DL1106" s="70"/>
      <c r="DM1106" s="70"/>
      <c r="DN1106" s="70"/>
      <c r="DO1106" s="70"/>
      <c r="DP1106" s="70"/>
      <c r="DQ1106" s="70"/>
      <c r="DR1106" s="70"/>
      <c r="DS1106" s="70"/>
      <c r="DT1106" s="70"/>
      <c r="DU1106" s="70"/>
      <c r="DV1106" s="70"/>
      <c r="DW1106" s="70"/>
      <c r="DX1106" s="70"/>
      <c r="DY1106" s="70"/>
      <c r="DZ1106" s="70"/>
      <c r="EA1106" s="70"/>
      <c r="EB1106" s="70"/>
      <c r="EC1106" s="70"/>
      <c r="ED1106" s="70"/>
      <c r="EE1106" s="95" t="s">
        <v>450</v>
      </c>
      <c r="EF1106" s="110"/>
      <c r="EG1106" s="110"/>
      <c r="EH1106" s="110"/>
      <c r="EI1106" s="216"/>
      <c r="EJ1106" s="110"/>
      <c r="EK1106" s="110"/>
      <c r="EL1106" s="110"/>
      <c r="EM1106" s="110"/>
      <c r="EN1106" s="110"/>
      <c r="EO1106" s="110"/>
      <c r="EP1106" s="110"/>
      <c r="EQ1106" s="110"/>
      <c r="ER1106" s="110"/>
      <c r="ES1106" s="110"/>
      <c r="ET1106" s="110"/>
      <c r="EU1106" s="110"/>
      <c r="EV1106" s="110"/>
      <c r="EW1106" s="110"/>
      <c r="EX1106" s="110"/>
      <c r="EY1106" s="110"/>
      <c r="EZ1106" s="110"/>
      <c r="FA1106" s="110"/>
      <c r="FB1106" s="110"/>
      <c r="FC1106" s="110"/>
      <c r="FD1106" s="110"/>
      <c r="FE1106" s="110"/>
      <c r="FF1106" s="110"/>
      <c r="FG1106" s="110"/>
      <c r="FH1106" s="110"/>
      <c r="FI1106" s="110"/>
      <c r="FJ1106" s="110"/>
      <c r="FK1106" s="110"/>
      <c r="FL1106" s="110"/>
      <c r="FM1106" s="110"/>
      <c r="FN1106" s="110"/>
      <c r="FO1106" s="110"/>
      <c r="FP1106" s="110"/>
      <c r="FQ1106" s="110"/>
      <c r="FR1106" s="110"/>
      <c r="FS1106" s="110"/>
      <c r="FT1106" s="110"/>
      <c r="FU1106" s="110"/>
      <c r="FV1106" s="110"/>
      <c r="FW1106" s="110"/>
      <c r="FX1106" s="110"/>
      <c r="FY1106" s="110"/>
      <c r="FZ1106" s="110"/>
      <c r="GA1106" s="110"/>
      <c r="GB1106" s="110"/>
      <c r="GC1106" s="110"/>
      <c r="GD1106" s="110"/>
      <c r="GE1106" s="110"/>
      <c r="GF1106" s="110"/>
      <c r="GG1106" s="110"/>
      <c r="GH1106" s="110"/>
      <c r="GI1106" s="110"/>
      <c r="GJ1106" s="110"/>
      <c r="GK1106" s="110"/>
      <c r="GL1106" s="110"/>
      <c r="GM1106" s="110"/>
      <c r="GN1106" s="110"/>
      <c r="GO1106" s="110"/>
      <c r="GP1106" s="110"/>
      <c r="GQ1106" s="110"/>
      <c r="GR1106" s="110"/>
      <c r="GS1106" s="110"/>
      <c r="GT1106" s="110"/>
      <c r="GU1106" s="110"/>
      <c r="GV1106" s="110"/>
      <c r="GW1106" s="110"/>
      <c r="GX1106" s="110"/>
      <c r="GY1106" s="110"/>
      <c r="GZ1106" s="110"/>
      <c r="HA1106" s="110"/>
      <c r="HB1106" s="110"/>
      <c r="HC1106" s="110"/>
      <c r="HD1106" s="110"/>
      <c r="HE1106" s="110"/>
      <c r="HF1106" s="110"/>
      <c r="HG1106" s="110"/>
      <c r="HH1106" s="110"/>
      <c r="HI1106" s="110"/>
      <c r="HJ1106" s="110"/>
      <c r="HK1106" s="110"/>
      <c r="HL1106" s="110"/>
      <c r="HM1106" s="110"/>
      <c r="HN1106" s="110"/>
      <c r="HO1106" s="110"/>
      <c r="HP1106" s="110"/>
      <c r="HQ1106" s="110"/>
      <c r="HR1106" s="110"/>
      <c r="HS1106" s="110"/>
      <c r="HT1106" s="110"/>
      <c r="HU1106" s="110"/>
      <c r="HV1106" s="110"/>
      <c r="HW1106" s="110"/>
      <c r="HX1106" s="110"/>
      <c r="HY1106" s="110"/>
      <c r="HZ1106" s="110"/>
      <c r="IA1106" s="110"/>
      <c r="IB1106" s="110"/>
      <c r="IC1106" s="110"/>
      <c r="ID1106" s="110"/>
      <c r="IE1106" s="110"/>
      <c r="IF1106" s="110"/>
      <c r="IG1106" s="110"/>
      <c r="IH1106" s="110"/>
      <c r="II1106" s="110"/>
      <c r="IJ1106" s="110"/>
      <c r="IK1106" s="110"/>
      <c r="IL1106" s="110"/>
      <c r="IM1106" s="110"/>
      <c r="IN1106" s="110"/>
      <c r="IO1106" s="110"/>
      <c r="IP1106" s="110"/>
    </row>
    <row r="1107" spans="18:250" ht="16.5" hidden="1" customHeight="1">
      <c r="R1107" s="95"/>
      <c r="S1107" s="95"/>
      <c r="T1107" s="95"/>
      <c r="U1107" s="70"/>
      <c r="V1107" s="214"/>
      <c r="W1107" s="70"/>
      <c r="X1107" s="70"/>
      <c r="Y1107" s="70"/>
      <c r="Z1107" s="70"/>
      <c r="AA1107" s="70"/>
      <c r="AB1107" s="70"/>
      <c r="AC1107" s="70"/>
      <c r="AD1107" s="70"/>
      <c r="AE1107" s="70"/>
      <c r="AF1107" s="70"/>
      <c r="AG1107" s="70"/>
      <c r="AH1107" s="70"/>
      <c r="AI1107" s="70"/>
      <c r="AJ1107" s="70"/>
      <c r="AK1107" s="70"/>
      <c r="AL1107" s="70"/>
      <c r="AM1107" s="70"/>
      <c r="AN1107" s="70"/>
      <c r="AO1107" s="70"/>
      <c r="AP1107" s="70"/>
      <c r="AQ1107" s="70"/>
      <c r="AR1107" s="70"/>
      <c r="AS1107" s="70"/>
      <c r="AT1107" s="70"/>
      <c r="AU1107" s="70"/>
      <c r="AV1107" s="70"/>
      <c r="AW1107" s="70"/>
      <c r="AX1107" s="70"/>
      <c r="AY1107" s="70"/>
      <c r="AZ1107" s="70"/>
      <c r="BA1107" s="70"/>
      <c r="BB1107" s="70"/>
      <c r="BC1107" s="70"/>
      <c r="BD1107" s="70"/>
      <c r="BE1107" s="70"/>
      <c r="BF1107" s="70"/>
      <c r="BG1107" s="70"/>
      <c r="BH1107" s="70"/>
      <c r="BI1107" s="70"/>
      <c r="BJ1107" s="70"/>
      <c r="BK1107" s="70"/>
      <c r="BL1107" s="70"/>
      <c r="BM1107" s="70"/>
      <c r="BN1107" s="70"/>
      <c r="BO1107" s="70"/>
      <c r="BP1107" s="70"/>
      <c r="BQ1107" s="70"/>
      <c r="BR1107" s="70"/>
      <c r="BS1107" s="70"/>
      <c r="BT1107" s="70"/>
      <c r="BU1107" s="70"/>
      <c r="BV1107" s="70"/>
      <c r="BW1107" s="70"/>
      <c r="BX1107" s="70"/>
      <c r="BY1107" s="70"/>
      <c r="BZ1107" s="70"/>
      <c r="CA1107" s="70"/>
      <c r="CB1107" s="70"/>
      <c r="CC1107" s="70"/>
      <c r="CD1107" s="70"/>
      <c r="CE1107" s="70"/>
      <c r="CF1107" s="70"/>
      <c r="CG1107" s="70"/>
      <c r="CH1107" s="70"/>
      <c r="CI1107" s="70"/>
      <c r="CJ1107" s="70"/>
      <c r="CK1107" s="70"/>
      <c r="CL1107" s="70"/>
      <c r="CM1107" s="70"/>
      <c r="CN1107" s="70"/>
      <c r="CO1107" s="70"/>
      <c r="CP1107" s="70"/>
      <c r="CQ1107" s="70"/>
      <c r="CR1107" s="70"/>
      <c r="CS1107" s="70"/>
      <c r="CT1107" s="70"/>
      <c r="CU1107" s="70"/>
      <c r="CV1107" s="70"/>
      <c r="CW1107" s="70"/>
      <c r="CX1107" s="70"/>
      <c r="CY1107" s="70"/>
      <c r="CZ1107" s="70"/>
      <c r="DA1107" s="70"/>
      <c r="DB1107" s="70"/>
      <c r="DC1107" s="70"/>
      <c r="DD1107" s="70"/>
      <c r="DE1107" s="70"/>
      <c r="DF1107" s="70"/>
      <c r="DG1107" s="70"/>
      <c r="DH1107" s="70"/>
      <c r="DI1107" s="70"/>
      <c r="DJ1107" s="70"/>
      <c r="DK1107" s="70"/>
      <c r="DL1107" s="70"/>
      <c r="DM1107" s="70"/>
      <c r="DN1107" s="70"/>
      <c r="DO1107" s="70"/>
      <c r="DP1107" s="70"/>
      <c r="DQ1107" s="70"/>
      <c r="DR1107" s="70"/>
      <c r="DS1107" s="70"/>
      <c r="DT1107" s="70"/>
      <c r="DU1107" s="70"/>
      <c r="DV1107" s="70"/>
      <c r="DW1107" s="70"/>
      <c r="DX1107" s="70"/>
      <c r="DY1107" s="70"/>
      <c r="DZ1107" s="70"/>
      <c r="EA1107" s="70"/>
      <c r="EB1107" s="70"/>
      <c r="EC1107" s="70"/>
      <c r="ED1107" s="70"/>
      <c r="EE1107" s="95" t="s">
        <v>450</v>
      </c>
      <c r="EF1107" s="110"/>
      <c r="EG1107" s="110"/>
      <c r="EH1107" s="110"/>
      <c r="EI1107" s="216"/>
      <c r="EJ1107" s="110"/>
      <c r="EK1107" s="110"/>
      <c r="EL1107" s="110"/>
      <c r="EM1107" s="110"/>
      <c r="EN1107" s="110"/>
      <c r="EO1107" s="110"/>
      <c r="EP1107" s="110"/>
      <c r="EQ1107" s="110"/>
      <c r="ER1107" s="110"/>
      <c r="ES1107" s="110"/>
      <c r="ET1107" s="110"/>
      <c r="EU1107" s="110"/>
      <c r="EV1107" s="110"/>
      <c r="EW1107" s="110"/>
      <c r="EX1107" s="110"/>
      <c r="EY1107" s="110"/>
      <c r="EZ1107" s="110"/>
      <c r="FA1107" s="110"/>
      <c r="FB1107" s="110"/>
      <c r="FC1107" s="110"/>
      <c r="FD1107" s="110"/>
      <c r="FE1107" s="110"/>
      <c r="FF1107" s="110"/>
      <c r="FG1107" s="110"/>
      <c r="FH1107" s="110"/>
      <c r="FI1107" s="110"/>
      <c r="FJ1107" s="110"/>
      <c r="FK1107" s="110"/>
      <c r="FL1107" s="110"/>
      <c r="FM1107" s="110"/>
      <c r="FN1107" s="110"/>
      <c r="FO1107" s="110"/>
      <c r="FP1107" s="110"/>
      <c r="FQ1107" s="110"/>
      <c r="FR1107" s="110"/>
      <c r="FS1107" s="110"/>
      <c r="FT1107" s="110"/>
      <c r="FU1107" s="110"/>
      <c r="FV1107" s="110"/>
      <c r="FW1107" s="110"/>
      <c r="FX1107" s="110"/>
      <c r="FY1107" s="110"/>
      <c r="FZ1107" s="110"/>
      <c r="GA1107" s="110"/>
      <c r="GB1107" s="110"/>
      <c r="GC1107" s="110"/>
      <c r="GD1107" s="110"/>
      <c r="GE1107" s="110"/>
      <c r="GF1107" s="110"/>
      <c r="GG1107" s="110"/>
      <c r="GH1107" s="110"/>
      <c r="GI1107" s="110"/>
      <c r="GJ1107" s="110"/>
      <c r="GK1107" s="110"/>
      <c r="GL1107" s="110"/>
      <c r="GM1107" s="110"/>
      <c r="GN1107" s="110"/>
      <c r="GO1107" s="110"/>
      <c r="GP1107" s="110"/>
      <c r="GQ1107" s="110"/>
      <c r="GR1107" s="110"/>
      <c r="GS1107" s="110"/>
      <c r="GT1107" s="110"/>
      <c r="GU1107" s="110"/>
      <c r="GV1107" s="110"/>
      <c r="GW1107" s="110"/>
      <c r="GX1107" s="110"/>
      <c r="GY1107" s="110"/>
      <c r="GZ1107" s="110"/>
      <c r="HA1107" s="110"/>
      <c r="HB1107" s="110"/>
      <c r="HC1107" s="110"/>
      <c r="HD1107" s="110"/>
      <c r="HE1107" s="110"/>
      <c r="HF1107" s="110"/>
      <c r="HG1107" s="110"/>
      <c r="HH1107" s="110"/>
      <c r="HI1107" s="110"/>
      <c r="HJ1107" s="110"/>
      <c r="HK1107" s="110"/>
      <c r="HL1107" s="110"/>
      <c r="HM1107" s="110"/>
      <c r="HN1107" s="110"/>
      <c r="HO1107" s="110"/>
      <c r="HP1107" s="110"/>
      <c r="HQ1107" s="110"/>
      <c r="HR1107" s="110"/>
      <c r="HS1107" s="110"/>
      <c r="HT1107" s="110"/>
      <c r="HU1107" s="110"/>
      <c r="HV1107" s="110"/>
      <c r="HW1107" s="110"/>
      <c r="HX1107" s="110"/>
      <c r="HY1107" s="110"/>
      <c r="HZ1107" s="110"/>
      <c r="IA1107" s="110"/>
      <c r="IB1107" s="110"/>
      <c r="IC1107" s="110"/>
      <c r="ID1107" s="110"/>
      <c r="IE1107" s="110"/>
      <c r="IF1107" s="110"/>
      <c r="IG1107" s="110"/>
      <c r="IH1107" s="110"/>
      <c r="II1107" s="110"/>
      <c r="IJ1107" s="110"/>
      <c r="IK1107" s="110"/>
      <c r="IL1107" s="110"/>
      <c r="IM1107" s="110"/>
      <c r="IN1107" s="110"/>
      <c r="IO1107" s="110"/>
      <c r="IP1107" s="110"/>
    </row>
    <row r="1108" spans="18:250" ht="16.5" hidden="1" customHeight="1">
      <c r="R1108" s="95"/>
      <c r="S1108" s="95"/>
      <c r="T1108" s="95"/>
      <c r="U1108" s="70"/>
      <c r="V1108" s="214"/>
      <c r="W1108" s="70"/>
      <c r="X1108" s="70"/>
      <c r="Y1108" s="70"/>
      <c r="Z1108" s="70"/>
      <c r="AA1108" s="70"/>
      <c r="AB1108" s="70"/>
      <c r="AC1108" s="70"/>
      <c r="AD1108" s="70"/>
      <c r="AE1108" s="70"/>
      <c r="AF1108" s="70"/>
      <c r="AG1108" s="70"/>
      <c r="AH1108" s="70"/>
      <c r="AI1108" s="70"/>
      <c r="AJ1108" s="70"/>
      <c r="AK1108" s="70"/>
      <c r="AL1108" s="70"/>
      <c r="AM1108" s="70"/>
      <c r="AN1108" s="70"/>
      <c r="AO1108" s="70"/>
      <c r="AP1108" s="70"/>
      <c r="AQ1108" s="70"/>
      <c r="AR1108" s="70"/>
      <c r="AS1108" s="70"/>
      <c r="AT1108" s="70"/>
      <c r="AU1108" s="70"/>
      <c r="AV1108" s="70"/>
      <c r="AW1108" s="70"/>
      <c r="AX1108" s="70"/>
      <c r="AY1108" s="70"/>
      <c r="AZ1108" s="70"/>
      <c r="BA1108" s="70"/>
      <c r="BB1108" s="70"/>
      <c r="BC1108" s="70"/>
      <c r="BD1108" s="70"/>
      <c r="BE1108" s="70"/>
      <c r="BF1108" s="70"/>
      <c r="BG1108" s="70"/>
      <c r="BH1108" s="70"/>
      <c r="BI1108" s="70"/>
      <c r="BJ1108" s="70"/>
      <c r="BK1108" s="70"/>
      <c r="BL1108" s="70"/>
      <c r="BM1108" s="70"/>
      <c r="BN1108" s="70"/>
      <c r="BO1108" s="70"/>
      <c r="BP1108" s="70"/>
      <c r="BQ1108" s="70"/>
      <c r="BR1108" s="70"/>
      <c r="BS1108" s="70"/>
      <c r="BT1108" s="70"/>
      <c r="BU1108" s="70"/>
      <c r="BV1108" s="70"/>
      <c r="BW1108" s="70"/>
      <c r="BX1108" s="70"/>
      <c r="BY1108" s="70"/>
      <c r="BZ1108" s="70"/>
      <c r="CA1108" s="70"/>
      <c r="CB1108" s="70"/>
      <c r="CC1108" s="70"/>
      <c r="CD1108" s="70"/>
      <c r="CE1108" s="70"/>
      <c r="CF1108" s="70"/>
      <c r="CG1108" s="70"/>
      <c r="CH1108" s="70"/>
      <c r="CI1108" s="70"/>
      <c r="CJ1108" s="70"/>
      <c r="CK1108" s="70"/>
      <c r="CL1108" s="70"/>
      <c r="CM1108" s="70"/>
      <c r="CN1108" s="70"/>
      <c r="CO1108" s="70"/>
      <c r="CP1108" s="70"/>
      <c r="CQ1108" s="70"/>
      <c r="CR1108" s="70"/>
      <c r="CS1108" s="70"/>
      <c r="CT1108" s="70"/>
      <c r="CU1108" s="70"/>
      <c r="CV1108" s="70"/>
      <c r="CW1108" s="70"/>
      <c r="CX1108" s="70"/>
      <c r="CY1108" s="70"/>
      <c r="CZ1108" s="70"/>
      <c r="DA1108" s="70"/>
      <c r="DB1108" s="70"/>
      <c r="DC1108" s="70"/>
      <c r="DD1108" s="70"/>
      <c r="DE1108" s="70"/>
      <c r="DF1108" s="70"/>
      <c r="DG1108" s="70"/>
      <c r="DH1108" s="70"/>
      <c r="DI1108" s="70"/>
      <c r="DJ1108" s="70"/>
      <c r="DK1108" s="70"/>
      <c r="DL1108" s="70"/>
      <c r="DM1108" s="70"/>
      <c r="DN1108" s="70"/>
      <c r="DO1108" s="70"/>
      <c r="DP1108" s="70"/>
      <c r="DQ1108" s="70"/>
      <c r="DR1108" s="70"/>
      <c r="DS1108" s="70"/>
      <c r="DT1108" s="70"/>
      <c r="DU1108" s="70"/>
      <c r="DV1108" s="70"/>
      <c r="DW1108" s="70"/>
      <c r="DX1108" s="70"/>
      <c r="DY1108" s="70"/>
      <c r="DZ1108" s="70"/>
      <c r="EA1108" s="70"/>
      <c r="EB1108" s="70"/>
      <c r="EC1108" s="70"/>
      <c r="ED1108" s="70"/>
      <c r="EE1108" s="95" t="s">
        <v>450</v>
      </c>
      <c r="EF1108" s="110"/>
      <c r="EG1108" s="110"/>
      <c r="EH1108" s="110"/>
      <c r="EI1108" s="216"/>
      <c r="EJ1108" s="110"/>
      <c r="EK1108" s="110"/>
      <c r="EL1108" s="110"/>
      <c r="EM1108" s="110"/>
      <c r="EN1108" s="110"/>
      <c r="EO1108" s="110"/>
      <c r="EP1108" s="110"/>
      <c r="EQ1108" s="110"/>
      <c r="ER1108" s="110"/>
      <c r="ES1108" s="110"/>
      <c r="ET1108" s="110"/>
      <c r="EU1108" s="110"/>
      <c r="EV1108" s="110"/>
      <c r="EW1108" s="110"/>
      <c r="EX1108" s="110"/>
      <c r="EY1108" s="110"/>
      <c r="EZ1108" s="110"/>
      <c r="FA1108" s="110"/>
      <c r="FB1108" s="110"/>
      <c r="FC1108" s="110"/>
      <c r="FD1108" s="110"/>
      <c r="FE1108" s="110"/>
      <c r="FF1108" s="110"/>
      <c r="FG1108" s="110"/>
      <c r="FH1108" s="110"/>
      <c r="FI1108" s="110"/>
      <c r="FJ1108" s="110"/>
      <c r="FK1108" s="110"/>
      <c r="FL1108" s="110"/>
      <c r="FM1108" s="110"/>
      <c r="FN1108" s="110"/>
      <c r="FO1108" s="110"/>
      <c r="FP1108" s="110"/>
      <c r="FQ1108" s="110"/>
      <c r="FR1108" s="110"/>
      <c r="FS1108" s="110"/>
      <c r="FT1108" s="110"/>
      <c r="FU1108" s="110"/>
      <c r="FV1108" s="110"/>
      <c r="FW1108" s="110"/>
      <c r="FX1108" s="110"/>
      <c r="FY1108" s="110"/>
      <c r="FZ1108" s="110"/>
      <c r="GA1108" s="110"/>
      <c r="GB1108" s="110"/>
      <c r="GC1108" s="110"/>
      <c r="GD1108" s="110"/>
      <c r="GE1108" s="110"/>
      <c r="GF1108" s="110"/>
      <c r="GG1108" s="110"/>
      <c r="GH1108" s="110"/>
      <c r="GI1108" s="110"/>
      <c r="GJ1108" s="110"/>
      <c r="GK1108" s="110"/>
      <c r="GL1108" s="110"/>
      <c r="GM1108" s="110"/>
      <c r="GN1108" s="110"/>
      <c r="GO1108" s="110"/>
      <c r="GP1108" s="110"/>
      <c r="GQ1108" s="110"/>
      <c r="GR1108" s="110"/>
      <c r="GS1108" s="110"/>
      <c r="GT1108" s="110"/>
      <c r="GU1108" s="110"/>
      <c r="GV1108" s="110"/>
      <c r="GW1108" s="110"/>
      <c r="GX1108" s="110"/>
      <c r="GY1108" s="110"/>
      <c r="GZ1108" s="110"/>
      <c r="HA1108" s="110"/>
      <c r="HB1108" s="110"/>
      <c r="HC1108" s="110"/>
      <c r="HD1108" s="110"/>
      <c r="HE1108" s="110"/>
      <c r="HF1108" s="110"/>
      <c r="HG1108" s="110"/>
      <c r="HH1108" s="110"/>
      <c r="HI1108" s="110"/>
      <c r="HJ1108" s="110"/>
      <c r="HK1108" s="110"/>
      <c r="HL1108" s="110"/>
      <c r="HM1108" s="110"/>
      <c r="HN1108" s="110"/>
      <c r="HO1108" s="110"/>
      <c r="HP1108" s="110"/>
      <c r="HQ1108" s="110"/>
      <c r="HR1108" s="110"/>
      <c r="HS1108" s="110"/>
      <c r="HT1108" s="110"/>
      <c r="HU1108" s="110"/>
      <c r="HV1108" s="110"/>
      <c r="HW1108" s="110"/>
      <c r="HX1108" s="110"/>
      <c r="HY1108" s="110"/>
      <c r="HZ1108" s="110"/>
      <c r="IA1108" s="110"/>
      <c r="IB1108" s="110"/>
      <c r="IC1108" s="110"/>
      <c r="ID1108" s="110"/>
      <c r="IE1108" s="110"/>
      <c r="IF1108" s="110"/>
      <c r="IG1108" s="110"/>
      <c r="IH1108" s="110"/>
      <c r="II1108" s="110"/>
      <c r="IJ1108" s="110"/>
      <c r="IK1108" s="110"/>
      <c r="IL1108" s="110"/>
      <c r="IM1108" s="110"/>
      <c r="IN1108" s="110"/>
      <c r="IO1108" s="110"/>
      <c r="IP1108" s="110"/>
    </row>
    <row r="1109" spans="18:250" ht="16.5" hidden="1" customHeight="1">
      <c r="R1109" s="95"/>
      <c r="S1109" s="95"/>
      <c r="T1109" s="95"/>
      <c r="U1109" s="70"/>
      <c r="V1109" s="214"/>
      <c r="W1109" s="70"/>
      <c r="X1109" s="70"/>
      <c r="Y1109" s="70"/>
      <c r="Z1109" s="70"/>
      <c r="AA1109" s="70"/>
      <c r="AB1109" s="70"/>
      <c r="AC1109" s="70"/>
      <c r="AD1109" s="70"/>
      <c r="AE1109" s="70"/>
      <c r="AF1109" s="70"/>
      <c r="AG1109" s="70"/>
      <c r="AH1109" s="70"/>
      <c r="AI1109" s="70"/>
      <c r="AJ1109" s="70"/>
      <c r="AK1109" s="70"/>
      <c r="AL1109" s="70"/>
      <c r="AM1109" s="70"/>
      <c r="AN1109" s="70"/>
      <c r="AO1109" s="70"/>
      <c r="AP1109" s="70"/>
      <c r="AQ1109" s="70"/>
      <c r="AR1109" s="70"/>
      <c r="AS1109" s="70"/>
      <c r="AT1109" s="70"/>
      <c r="AU1109" s="70"/>
      <c r="AV1109" s="70"/>
      <c r="AW1109" s="70"/>
      <c r="AX1109" s="70"/>
      <c r="AY1109" s="70"/>
      <c r="AZ1109" s="70"/>
      <c r="BA1109" s="70"/>
      <c r="BB1109" s="70"/>
      <c r="BC1109" s="70"/>
      <c r="BD1109" s="70"/>
      <c r="BE1109" s="70"/>
      <c r="BF1109" s="70"/>
      <c r="BG1109" s="70"/>
      <c r="BH1109" s="70"/>
      <c r="BI1109" s="70"/>
      <c r="BJ1109" s="70"/>
      <c r="BK1109" s="70"/>
      <c r="BL1109" s="70"/>
      <c r="BM1109" s="70"/>
      <c r="BN1109" s="70"/>
      <c r="BO1109" s="70"/>
      <c r="BP1109" s="70"/>
      <c r="BQ1109" s="70"/>
      <c r="BR1109" s="70"/>
      <c r="BS1109" s="70"/>
      <c r="BT1109" s="70"/>
      <c r="BU1109" s="70"/>
      <c r="BV1109" s="70"/>
      <c r="BW1109" s="70"/>
      <c r="BX1109" s="70"/>
      <c r="BY1109" s="70"/>
      <c r="BZ1109" s="70"/>
      <c r="CA1109" s="70"/>
      <c r="CB1109" s="70"/>
      <c r="CC1109" s="70"/>
      <c r="CD1109" s="70"/>
      <c r="CE1109" s="70"/>
      <c r="CF1109" s="70"/>
      <c r="CG1109" s="70"/>
      <c r="CH1109" s="70"/>
      <c r="CI1109" s="70"/>
      <c r="CJ1109" s="70"/>
      <c r="CK1109" s="70"/>
      <c r="CL1109" s="70"/>
      <c r="CM1109" s="70"/>
      <c r="CN1109" s="70"/>
      <c r="CO1109" s="70"/>
      <c r="CP1109" s="70"/>
      <c r="CQ1109" s="70"/>
      <c r="CR1109" s="70"/>
      <c r="CS1109" s="70"/>
      <c r="CT1109" s="70"/>
      <c r="CU1109" s="70"/>
      <c r="CV1109" s="70"/>
      <c r="CW1109" s="70"/>
      <c r="CX1109" s="70"/>
      <c r="CY1109" s="70"/>
      <c r="CZ1109" s="70"/>
      <c r="DA1109" s="70"/>
      <c r="DB1109" s="70"/>
      <c r="DC1109" s="70"/>
      <c r="DD1109" s="70"/>
      <c r="DE1109" s="70"/>
      <c r="DF1109" s="70"/>
      <c r="DG1109" s="70"/>
      <c r="DH1109" s="70"/>
      <c r="DI1109" s="70"/>
      <c r="DJ1109" s="70"/>
      <c r="DK1109" s="70"/>
      <c r="DL1109" s="70"/>
      <c r="DM1109" s="70"/>
      <c r="DN1109" s="70"/>
      <c r="DO1109" s="70"/>
      <c r="DP1109" s="70"/>
      <c r="DQ1109" s="70"/>
      <c r="DR1109" s="70"/>
      <c r="DS1109" s="70"/>
      <c r="DT1109" s="70"/>
      <c r="DU1109" s="70"/>
      <c r="DV1109" s="70"/>
      <c r="DW1109" s="70"/>
      <c r="DX1109" s="70"/>
      <c r="DY1109" s="70"/>
      <c r="DZ1109" s="70"/>
      <c r="EA1109" s="70"/>
      <c r="EB1109" s="70"/>
      <c r="EC1109" s="70"/>
      <c r="ED1109" s="70"/>
      <c r="EE1109" s="95" t="s">
        <v>450</v>
      </c>
      <c r="EF1109" s="110"/>
      <c r="EG1109" s="110"/>
      <c r="EH1109" s="110"/>
      <c r="EI1109" s="216"/>
      <c r="EJ1109" s="110"/>
      <c r="EK1109" s="110"/>
      <c r="EL1109" s="110"/>
      <c r="EM1109" s="110"/>
      <c r="EN1109" s="110"/>
      <c r="EO1109" s="110"/>
      <c r="EP1109" s="110"/>
      <c r="EQ1109" s="110"/>
      <c r="ER1109" s="110"/>
      <c r="ES1109" s="110"/>
      <c r="ET1109" s="110"/>
      <c r="EU1109" s="110"/>
      <c r="EV1109" s="110"/>
      <c r="EW1109" s="110"/>
      <c r="EX1109" s="110"/>
      <c r="EY1109" s="110"/>
      <c r="EZ1109" s="110"/>
      <c r="FA1109" s="110"/>
      <c r="FB1109" s="110"/>
      <c r="FC1109" s="110"/>
      <c r="FD1109" s="110"/>
      <c r="FE1109" s="110"/>
      <c r="FF1109" s="110"/>
      <c r="FG1109" s="110"/>
      <c r="FH1109" s="110"/>
      <c r="FI1109" s="110"/>
      <c r="FJ1109" s="110"/>
      <c r="FK1109" s="110"/>
      <c r="FL1109" s="110"/>
      <c r="FM1109" s="110"/>
      <c r="FN1109" s="110"/>
      <c r="FO1109" s="110"/>
      <c r="FP1109" s="110"/>
      <c r="FQ1109" s="110"/>
      <c r="FR1109" s="110"/>
      <c r="FS1109" s="110"/>
      <c r="FT1109" s="110"/>
      <c r="FU1109" s="110"/>
      <c r="FV1109" s="110"/>
      <c r="FW1109" s="110"/>
      <c r="FX1109" s="110"/>
      <c r="FY1109" s="110"/>
      <c r="FZ1109" s="110"/>
      <c r="GA1109" s="110"/>
      <c r="GB1109" s="110"/>
      <c r="GC1109" s="110"/>
      <c r="GD1109" s="110"/>
      <c r="GE1109" s="110"/>
      <c r="GF1109" s="110"/>
      <c r="GG1109" s="110"/>
      <c r="GH1109" s="110"/>
      <c r="GI1109" s="110"/>
      <c r="GJ1109" s="110"/>
      <c r="GK1109" s="110"/>
      <c r="GL1109" s="110"/>
      <c r="GM1109" s="110"/>
      <c r="GN1109" s="110"/>
      <c r="GO1109" s="110"/>
      <c r="GP1109" s="110"/>
      <c r="GQ1109" s="110"/>
      <c r="GR1109" s="110"/>
      <c r="GS1109" s="110"/>
      <c r="GT1109" s="110"/>
      <c r="GU1109" s="110"/>
      <c r="GV1109" s="110"/>
      <c r="GW1109" s="110"/>
      <c r="GX1109" s="110"/>
      <c r="GY1109" s="110"/>
      <c r="GZ1109" s="110"/>
      <c r="HA1109" s="110"/>
      <c r="HB1109" s="110"/>
      <c r="HC1109" s="110"/>
      <c r="HD1109" s="110"/>
      <c r="HE1109" s="110"/>
      <c r="HF1109" s="110"/>
      <c r="HG1109" s="110"/>
      <c r="HH1109" s="110"/>
      <c r="HI1109" s="110"/>
      <c r="HJ1109" s="110"/>
      <c r="HK1109" s="110"/>
      <c r="HL1109" s="110"/>
      <c r="HM1109" s="110"/>
      <c r="HN1109" s="110"/>
      <c r="HO1109" s="110"/>
      <c r="HP1109" s="110"/>
      <c r="HQ1109" s="110"/>
      <c r="HR1109" s="110"/>
      <c r="HS1109" s="110"/>
      <c r="HT1109" s="110"/>
      <c r="HU1109" s="110"/>
      <c r="HV1109" s="110"/>
      <c r="HW1109" s="110"/>
      <c r="HX1109" s="110"/>
      <c r="HY1109" s="110"/>
      <c r="HZ1109" s="110"/>
      <c r="IA1109" s="110"/>
      <c r="IB1109" s="110"/>
      <c r="IC1109" s="110"/>
      <c r="ID1109" s="110"/>
      <c r="IE1109" s="110"/>
      <c r="IF1109" s="110"/>
      <c r="IG1109" s="110"/>
      <c r="IH1109" s="110"/>
      <c r="II1109" s="110"/>
      <c r="IJ1109" s="110"/>
      <c r="IK1109" s="110"/>
      <c r="IL1109" s="110"/>
      <c r="IM1109" s="110"/>
      <c r="IN1109" s="110"/>
      <c r="IO1109" s="110"/>
      <c r="IP1109" s="110"/>
    </row>
    <row r="1110" spans="18:250" ht="16.5" hidden="1" customHeight="1">
      <c r="R1110" s="95"/>
      <c r="S1110" s="95"/>
      <c r="T1110" s="95"/>
      <c r="U1110" s="70"/>
      <c r="V1110" s="214"/>
      <c r="W1110" s="70"/>
      <c r="X1110" s="70"/>
      <c r="Y1110" s="70"/>
      <c r="Z1110" s="70"/>
      <c r="AA1110" s="70"/>
      <c r="AB1110" s="70"/>
      <c r="AC1110" s="70"/>
      <c r="AD1110" s="70"/>
      <c r="AE1110" s="70"/>
      <c r="AF1110" s="70"/>
      <c r="AG1110" s="70"/>
      <c r="AH1110" s="70"/>
      <c r="AI1110" s="70"/>
      <c r="AJ1110" s="70"/>
      <c r="AK1110" s="70"/>
      <c r="AL1110" s="70"/>
      <c r="AM1110" s="70"/>
      <c r="AN1110" s="70"/>
      <c r="AO1110" s="70"/>
      <c r="AP1110" s="70"/>
      <c r="AQ1110" s="70"/>
      <c r="AR1110" s="70"/>
      <c r="AS1110" s="70"/>
      <c r="AT1110" s="70"/>
      <c r="AU1110" s="70"/>
      <c r="AV1110" s="70"/>
      <c r="AW1110" s="70"/>
      <c r="AX1110" s="70"/>
      <c r="AY1110" s="70"/>
      <c r="AZ1110" s="70"/>
      <c r="BA1110" s="70"/>
      <c r="BB1110" s="70"/>
      <c r="BC1110" s="70"/>
      <c r="BD1110" s="70"/>
      <c r="BE1110" s="70"/>
      <c r="BF1110" s="70"/>
      <c r="BG1110" s="70"/>
      <c r="BH1110" s="70"/>
      <c r="BI1110" s="70"/>
      <c r="BJ1110" s="70"/>
      <c r="BK1110" s="70"/>
      <c r="BL1110" s="70"/>
      <c r="BM1110" s="70"/>
      <c r="BN1110" s="70"/>
      <c r="BO1110" s="70"/>
      <c r="BP1110" s="70"/>
      <c r="BQ1110" s="70"/>
      <c r="BR1110" s="70"/>
      <c r="BS1110" s="70"/>
      <c r="BT1110" s="70"/>
      <c r="BU1110" s="70"/>
      <c r="BV1110" s="70"/>
      <c r="BW1110" s="70"/>
      <c r="BX1110" s="70"/>
      <c r="BY1110" s="70"/>
      <c r="BZ1110" s="70"/>
      <c r="CA1110" s="70"/>
      <c r="CB1110" s="70"/>
      <c r="CC1110" s="70"/>
      <c r="CD1110" s="70"/>
      <c r="CE1110" s="70"/>
      <c r="CF1110" s="70"/>
      <c r="CG1110" s="70"/>
      <c r="CH1110" s="70"/>
      <c r="CI1110" s="70"/>
      <c r="CJ1110" s="70"/>
      <c r="CK1110" s="70"/>
      <c r="CL1110" s="70"/>
      <c r="CM1110" s="70"/>
      <c r="CN1110" s="70"/>
      <c r="CO1110" s="70"/>
      <c r="CP1110" s="70"/>
      <c r="CQ1110" s="70"/>
      <c r="CR1110" s="70"/>
      <c r="CS1110" s="70"/>
      <c r="CT1110" s="70"/>
      <c r="CU1110" s="70"/>
      <c r="CV1110" s="70"/>
      <c r="CW1110" s="70"/>
      <c r="CX1110" s="70"/>
      <c r="CY1110" s="70"/>
      <c r="CZ1110" s="70"/>
      <c r="DA1110" s="70"/>
      <c r="DB1110" s="70"/>
      <c r="DC1110" s="70"/>
      <c r="DD1110" s="70"/>
      <c r="DE1110" s="70"/>
      <c r="DF1110" s="70"/>
      <c r="DG1110" s="70"/>
      <c r="DH1110" s="70"/>
      <c r="DI1110" s="70"/>
      <c r="DJ1110" s="70"/>
      <c r="DK1110" s="70"/>
      <c r="DL1110" s="70"/>
      <c r="DM1110" s="70"/>
      <c r="DN1110" s="70"/>
      <c r="DO1110" s="70"/>
      <c r="DP1110" s="70"/>
      <c r="DQ1110" s="70"/>
      <c r="DR1110" s="70"/>
      <c r="DS1110" s="70"/>
      <c r="DT1110" s="70"/>
      <c r="DU1110" s="70"/>
      <c r="DV1110" s="70"/>
      <c r="DW1110" s="70"/>
      <c r="DX1110" s="70"/>
      <c r="DY1110" s="70"/>
      <c r="DZ1110" s="70"/>
      <c r="EA1110" s="70"/>
      <c r="EB1110" s="70"/>
      <c r="EC1110" s="70"/>
      <c r="ED1110" s="70"/>
      <c r="EE1110" s="95" t="s">
        <v>450</v>
      </c>
      <c r="EF1110" s="110"/>
      <c r="EG1110" s="110"/>
      <c r="EH1110" s="110"/>
      <c r="EI1110" s="216"/>
      <c r="EJ1110" s="110"/>
      <c r="EK1110" s="110"/>
      <c r="EL1110" s="110"/>
      <c r="EM1110" s="110"/>
      <c r="EN1110" s="110"/>
      <c r="EO1110" s="110"/>
      <c r="EP1110" s="110"/>
      <c r="EQ1110" s="110"/>
      <c r="ER1110" s="110"/>
      <c r="ES1110" s="110"/>
      <c r="ET1110" s="110"/>
      <c r="EU1110" s="110"/>
      <c r="EV1110" s="110"/>
      <c r="EW1110" s="110"/>
      <c r="EX1110" s="110"/>
      <c r="EY1110" s="110"/>
      <c r="EZ1110" s="110"/>
      <c r="FA1110" s="110"/>
      <c r="FB1110" s="110"/>
      <c r="FC1110" s="110"/>
      <c r="FD1110" s="110"/>
      <c r="FE1110" s="110"/>
      <c r="FF1110" s="110"/>
      <c r="FG1110" s="110"/>
      <c r="FH1110" s="110"/>
      <c r="FI1110" s="110"/>
      <c r="FJ1110" s="110"/>
      <c r="FK1110" s="110"/>
      <c r="FL1110" s="110"/>
      <c r="FM1110" s="110"/>
      <c r="FN1110" s="110"/>
      <c r="FO1110" s="110"/>
      <c r="FP1110" s="110"/>
      <c r="FQ1110" s="110"/>
      <c r="FR1110" s="110"/>
      <c r="FS1110" s="110"/>
      <c r="FT1110" s="110"/>
      <c r="FU1110" s="110"/>
      <c r="FV1110" s="110"/>
      <c r="FW1110" s="110"/>
      <c r="FX1110" s="110"/>
      <c r="FY1110" s="110"/>
      <c r="FZ1110" s="110"/>
      <c r="GA1110" s="110"/>
      <c r="GB1110" s="110"/>
      <c r="GC1110" s="110"/>
      <c r="GD1110" s="110"/>
      <c r="GE1110" s="110"/>
      <c r="GF1110" s="110"/>
      <c r="GG1110" s="110"/>
      <c r="GH1110" s="110"/>
      <c r="GI1110" s="110"/>
      <c r="GJ1110" s="110"/>
      <c r="GK1110" s="110"/>
      <c r="GL1110" s="110"/>
      <c r="GM1110" s="110"/>
      <c r="GN1110" s="110"/>
      <c r="GO1110" s="110"/>
      <c r="GP1110" s="110"/>
      <c r="GQ1110" s="110"/>
      <c r="GR1110" s="110"/>
      <c r="GS1110" s="110"/>
      <c r="GT1110" s="110"/>
      <c r="GU1110" s="110"/>
      <c r="GV1110" s="110"/>
      <c r="GW1110" s="110"/>
      <c r="GX1110" s="110"/>
      <c r="GY1110" s="110"/>
      <c r="GZ1110" s="110"/>
      <c r="HA1110" s="110"/>
      <c r="HB1110" s="110"/>
      <c r="HC1110" s="110"/>
      <c r="HD1110" s="110"/>
      <c r="HE1110" s="110"/>
      <c r="HF1110" s="110"/>
      <c r="HG1110" s="110"/>
      <c r="HH1110" s="110"/>
      <c r="HI1110" s="110"/>
      <c r="HJ1110" s="110"/>
      <c r="HK1110" s="110"/>
      <c r="HL1110" s="110"/>
      <c r="HM1110" s="110"/>
      <c r="HN1110" s="110"/>
      <c r="HO1110" s="110"/>
      <c r="HP1110" s="110"/>
      <c r="HQ1110" s="110"/>
      <c r="HR1110" s="110"/>
      <c r="HS1110" s="110"/>
      <c r="HT1110" s="110"/>
      <c r="HU1110" s="110"/>
      <c r="HV1110" s="110"/>
      <c r="HW1110" s="110"/>
      <c r="HX1110" s="110"/>
      <c r="HY1110" s="110"/>
      <c r="HZ1110" s="110"/>
      <c r="IA1110" s="110"/>
      <c r="IB1110" s="110"/>
      <c r="IC1110" s="110"/>
      <c r="ID1110" s="110"/>
      <c r="IE1110" s="110"/>
      <c r="IF1110" s="110"/>
      <c r="IG1110" s="110"/>
      <c r="IH1110" s="110"/>
      <c r="II1110" s="110"/>
      <c r="IJ1110" s="110"/>
      <c r="IK1110" s="110"/>
      <c r="IL1110" s="110"/>
      <c r="IM1110" s="110"/>
      <c r="IN1110" s="110"/>
      <c r="IO1110" s="110"/>
      <c r="IP1110" s="110"/>
    </row>
    <row r="1111" spans="18:250" ht="16.5" hidden="1" customHeight="1">
      <c r="R1111" s="95"/>
      <c r="S1111" s="95"/>
      <c r="T1111" s="95"/>
      <c r="U1111" s="70"/>
      <c r="V1111" s="214"/>
      <c r="W1111" s="70"/>
      <c r="X1111" s="70"/>
      <c r="Y1111" s="70"/>
      <c r="Z1111" s="70"/>
      <c r="AA1111" s="70"/>
      <c r="AB1111" s="70"/>
      <c r="AC1111" s="70"/>
      <c r="AD1111" s="70"/>
      <c r="AE1111" s="70"/>
      <c r="AF1111" s="70"/>
      <c r="AG1111" s="70"/>
      <c r="AH1111" s="70"/>
      <c r="AI1111" s="70"/>
      <c r="AJ1111" s="70"/>
      <c r="AK1111" s="70"/>
      <c r="AL1111" s="70"/>
      <c r="AM1111" s="70"/>
      <c r="AN1111" s="70"/>
      <c r="AO1111" s="70"/>
      <c r="AP1111" s="70"/>
      <c r="AQ1111" s="70"/>
      <c r="AR1111" s="70"/>
      <c r="AS1111" s="70"/>
      <c r="AT1111" s="70"/>
      <c r="AU1111" s="70"/>
      <c r="AV1111" s="70"/>
      <c r="AW1111" s="70"/>
      <c r="AX1111" s="70"/>
      <c r="AY1111" s="70"/>
      <c r="AZ1111" s="70"/>
      <c r="BA1111" s="70"/>
      <c r="BB1111" s="70"/>
      <c r="BC1111" s="70"/>
      <c r="BD1111" s="70"/>
      <c r="BE1111" s="70"/>
      <c r="BF1111" s="70"/>
      <c r="BG1111" s="70"/>
      <c r="BH1111" s="70"/>
      <c r="BI1111" s="70"/>
      <c r="BJ1111" s="70"/>
      <c r="BK1111" s="70"/>
      <c r="BL1111" s="70"/>
      <c r="BM1111" s="70"/>
      <c r="BN1111" s="70"/>
      <c r="BO1111" s="70"/>
      <c r="BP1111" s="70"/>
      <c r="BQ1111" s="70"/>
      <c r="BR1111" s="70"/>
      <c r="BS1111" s="70"/>
      <c r="BT1111" s="70"/>
      <c r="BU1111" s="70"/>
      <c r="BV1111" s="70"/>
      <c r="BW1111" s="70"/>
      <c r="BX1111" s="70"/>
      <c r="BY1111" s="70"/>
      <c r="BZ1111" s="70"/>
      <c r="CA1111" s="70"/>
      <c r="CB1111" s="70"/>
      <c r="CC1111" s="70"/>
      <c r="CD1111" s="70"/>
      <c r="CE1111" s="70"/>
      <c r="CF1111" s="70"/>
      <c r="CG1111" s="70"/>
      <c r="CH1111" s="70"/>
      <c r="CI1111" s="70"/>
      <c r="CJ1111" s="70"/>
      <c r="CK1111" s="70"/>
      <c r="CL1111" s="70"/>
      <c r="CM1111" s="70"/>
      <c r="CN1111" s="70"/>
      <c r="CO1111" s="70"/>
      <c r="CP1111" s="70"/>
      <c r="CQ1111" s="70"/>
      <c r="CR1111" s="70"/>
      <c r="CS1111" s="70"/>
      <c r="CT1111" s="70"/>
      <c r="CU1111" s="70"/>
      <c r="CV1111" s="70"/>
      <c r="CW1111" s="70"/>
      <c r="CX1111" s="70"/>
      <c r="CY1111" s="70"/>
      <c r="CZ1111" s="70"/>
      <c r="DA1111" s="70"/>
      <c r="DB1111" s="70"/>
      <c r="DC1111" s="70"/>
      <c r="DD1111" s="70"/>
      <c r="DE1111" s="70"/>
      <c r="DF1111" s="70"/>
      <c r="DG1111" s="70"/>
      <c r="DH1111" s="70"/>
      <c r="DI1111" s="70"/>
      <c r="DJ1111" s="70"/>
      <c r="DK1111" s="70"/>
      <c r="DL1111" s="70"/>
      <c r="DM1111" s="70"/>
      <c r="DN1111" s="70"/>
      <c r="DO1111" s="70"/>
      <c r="DP1111" s="70"/>
      <c r="DQ1111" s="70"/>
      <c r="DR1111" s="70"/>
      <c r="DS1111" s="70"/>
      <c r="DT1111" s="70"/>
      <c r="DU1111" s="70"/>
      <c r="DV1111" s="70"/>
      <c r="DW1111" s="70"/>
      <c r="DX1111" s="70"/>
      <c r="DY1111" s="70"/>
      <c r="DZ1111" s="70"/>
      <c r="EA1111" s="70"/>
      <c r="EB1111" s="70"/>
      <c r="EC1111" s="70"/>
      <c r="ED1111" s="70"/>
      <c r="EE1111" s="95" t="s">
        <v>450</v>
      </c>
      <c r="EF1111" s="110"/>
      <c r="EG1111" s="110"/>
      <c r="EH1111" s="110"/>
      <c r="EI1111" s="216"/>
      <c r="EJ1111" s="110"/>
      <c r="EK1111" s="110"/>
      <c r="EL1111" s="110"/>
      <c r="EM1111" s="110"/>
      <c r="EN1111" s="110"/>
      <c r="EO1111" s="110"/>
      <c r="EP1111" s="110"/>
      <c r="EQ1111" s="110"/>
      <c r="ER1111" s="110"/>
      <c r="ES1111" s="110"/>
      <c r="ET1111" s="110"/>
      <c r="EU1111" s="110"/>
      <c r="EV1111" s="110"/>
      <c r="EW1111" s="110"/>
      <c r="EX1111" s="110"/>
      <c r="EY1111" s="110"/>
      <c r="EZ1111" s="110"/>
      <c r="FA1111" s="110"/>
      <c r="FB1111" s="110"/>
      <c r="FC1111" s="110"/>
      <c r="FD1111" s="110"/>
      <c r="FE1111" s="110"/>
      <c r="FF1111" s="110"/>
      <c r="FG1111" s="110"/>
      <c r="FH1111" s="110"/>
      <c r="FI1111" s="110"/>
      <c r="FJ1111" s="110"/>
      <c r="FK1111" s="110"/>
      <c r="FL1111" s="110"/>
      <c r="FM1111" s="110"/>
      <c r="FN1111" s="110"/>
      <c r="FO1111" s="110"/>
      <c r="FP1111" s="110"/>
      <c r="FQ1111" s="110"/>
      <c r="FR1111" s="110"/>
      <c r="FS1111" s="110"/>
      <c r="FT1111" s="110"/>
      <c r="FU1111" s="110"/>
      <c r="FV1111" s="110"/>
      <c r="FW1111" s="110"/>
      <c r="FX1111" s="110"/>
      <c r="FY1111" s="110"/>
      <c r="FZ1111" s="110"/>
      <c r="GA1111" s="110"/>
      <c r="GB1111" s="110"/>
      <c r="GC1111" s="110"/>
      <c r="GD1111" s="110"/>
      <c r="GE1111" s="110"/>
      <c r="GF1111" s="110"/>
      <c r="GG1111" s="110"/>
      <c r="GH1111" s="110"/>
      <c r="GI1111" s="110"/>
      <c r="GJ1111" s="110"/>
      <c r="GK1111" s="110"/>
      <c r="GL1111" s="110"/>
      <c r="GM1111" s="110"/>
      <c r="GN1111" s="110"/>
      <c r="GO1111" s="110"/>
      <c r="GP1111" s="110"/>
      <c r="GQ1111" s="110"/>
      <c r="GR1111" s="110"/>
      <c r="GS1111" s="110"/>
      <c r="GT1111" s="110"/>
      <c r="GU1111" s="110"/>
      <c r="GV1111" s="110"/>
      <c r="GW1111" s="110"/>
      <c r="GX1111" s="110"/>
      <c r="GY1111" s="110"/>
      <c r="GZ1111" s="110"/>
      <c r="HA1111" s="110"/>
      <c r="HB1111" s="110"/>
      <c r="HC1111" s="110"/>
      <c r="HD1111" s="110"/>
      <c r="HE1111" s="110"/>
      <c r="HF1111" s="110"/>
      <c r="HG1111" s="110"/>
      <c r="HH1111" s="110"/>
      <c r="HI1111" s="110"/>
      <c r="HJ1111" s="110"/>
      <c r="HK1111" s="110"/>
      <c r="HL1111" s="110"/>
      <c r="HM1111" s="110"/>
      <c r="HN1111" s="110"/>
      <c r="HO1111" s="110"/>
      <c r="HP1111" s="110"/>
      <c r="HQ1111" s="110"/>
      <c r="HR1111" s="110"/>
      <c r="HS1111" s="110"/>
      <c r="HT1111" s="110"/>
      <c r="HU1111" s="110"/>
      <c r="HV1111" s="110"/>
      <c r="HW1111" s="110"/>
      <c r="HX1111" s="110"/>
      <c r="HY1111" s="110"/>
      <c r="HZ1111" s="110"/>
      <c r="IA1111" s="110"/>
      <c r="IB1111" s="110"/>
      <c r="IC1111" s="110"/>
      <c r="ID1111" s="110"/>
      <c r="IE1111" s="110"/>
      <c r="IF1111" s="110"/>
      <c r="IG1111" s="110"/>
      <c r="IH1111" s="110"/>
      <c r="II1111" s="110"/>
      <c r="IJ1111" s="110"/>
      <c r="IK1111" s="110"/>
      <c r="IL1111" s="110"/>
      <c r="IM1111" s="110"/>
      <c r="IN1111" s="110"/>
      <c r="IO1111" s="110"/>
      <c r="IP1111" s="110"/>
    </row>
    <row r="1112" spans="18:250" ht="16.5" hidden="1" customHeight="1">
      <c r="R1112" s="95"/>
      <c r="S1112" s="95"/>
      <c r="T1112" s="95"/>
      <c r="U1112" s="70"/>
      <c r="V1112" s="214"/>
      <c r="W1112" s="70"/>
      <c r="X1112" s="70"/>
      <c r="Y1112" s="70"/>
      <c r="Z1112" s="70"/>
      <c r="AA1112" s="70"/>
      <c r="AB1112" s="70"/>
      <c r="AC1112" s="70"/>
      <c r="AD1112" s="70"/>
      <c r="AE1112" s="70"/>
      <c r="AF1112" s="70"/>
      <c r="AG1112" s="70"/>
      <c r="AH1112" s="70"/>
      <c r="AI1112" s="70"/>
      <c r="AJ1112" s="70"/>
      <c r="AK1112" s="70"/>
      <c r="AL1112" s="70"/>
      <c r="AM1112" s="70"/>
      <c r="AN1112" s="70"/>
      <c r="AO1112" s="70"/>
      <c r="AP1112" s="70"/>
      <c r="AQ1112" s="70"/>
      <c r="AR1112" s="70"/>
      <c r="AS1112" s="70"/>
      <c r="AT1112" s="70"/>
      <c r="AU1112" s="70"/>
      <c r="AV1112" s="70"/>
      <c r="AW1112" s="70"/>
      <c r="AX1112" s="70"/>
      <c r="AY1112" s="70"/>
      <c r="AZ1112" s="70"/>
      <c r="BA1112" s="70"/>
      <c r="BB1112" s="70"/>
      <c r="BC1112" s="70"/>
      <c r="BD1112" s="70"/>
      <c r="BE1112" s="70"/>
      <c r="BF1112" s="70"/>
      <c r="BG1112" s="70"/>
      <c r="BH1112" s="70"/>
      <c r="BI1112" s="70"/>
      <c r="BJ1112" s="70"/>
      <c r="BK1112" s="70"/>
      <c r="BL1112" s="70"/>
      <c r="BM1112" s="70"/>
      <c r="BN1112" s="70"/>
      <c r="BO1112" s="70"/>
      <c r="BP1112" s="70"/>
      <c r="BQ1112" s="70"/>
      <c r="BR1112" s="70"/>
      <c r="BS1112" s="70"/>
      <c r="BT1112" s="70"/>
      <c r="BU1112" s="70"/>
      <c r="BV1112" s="70"/>
      <c r="BW1112" s="70"/>
      <c r="BX1112" s="70"/>
      <c r="BY1112" s="70"/>
      <c r="BZ1112" s="70"/>
      <c r="CA1112" s="70"/>
      <c r="CB1112" s="70"/>
      <c r="CC1112" s="70"/>
      <c r="CD1112" s="70"/>
      <c r="CE1112" s="70"/>
      <c r="CF1112" s="70"/>
      <c r="CG1112" s="70"/>
      <c r="CH1112" s="70"/>
      <c r="CI1112" s="70"/>
      <c r="CJ1112" s="70"/>
      <c r="CK1112" s="70"/>
      <c r="CL1112" s="70"/>
      <c r="CM1112" s="70"/>
      <c r="CN1112" s="70"/>
      <c r="CO1112" s="70"/>
      <c r="CP1112" s="70"/>
      <c r="CQ1112" s="70"/>
      <c r="CR1112" s="70"/>
      <c r="CS1112" s="70"/>
      <c r="CT1112" s="70"/>
      <c r="CU1112" s="70"/>
      <c r="CV1112" s="70"/>
      <c r="CW1112" s="70"/>
      <c r="CX1112" s="70"/>
      <c r="CY1112" s="70"/>
      <c r="CZ1112" s="70"/>
      <c r="DA1112" s="70"/>
      <c r="DB1112" s="70"/>
      <c r="DC1112" s="70"/>
      <c r="DD1112" s="70"/>
      <c r="DE1112" s="70"/>
      <c r="DF1112" s="70"/>
      <c r="DG1112" s="70"/>
      <c r="DH1112" s="70"/>
      <c r="DI1112" s="70"/>
      <c r="DJ1112" s="70"/>
      <c r="DK1112" s="70"/>
      <c r="DL1112" s="70"/>
      <c r="DM1112" s="70"/>
      <c r="DN1112" s="70"/>
      <c r="DO1112" s="70"/>
      <c r="DP1112" s="70"/>
      <c r="DQ1112" s="70"/>
      <c r="DR1112" s="70"/>
      <c r="DS1112" s="70"/>
      <c r="DT1112" s="70"/>
      <c r="DU1112" s="70"/>
      <c r="DV1112" s="70"/>
      <c r="DW1112" s="70"/>
      <c r="DX1112" s="70"/>
      <c r="DY1112" s="70"/>
      <c r="DZ1112" s="70"/>
      <c r="EA1112" s="70"/>
      <c r="EB1112" s="70"/>
      <c r="EC1112" s="70"/>
      <c r="ED1112" s="70"/>
      <c r="EE1112" s="95" t="s">
        <v>450</v>
      </c>
      <c r="EF1112" s="110"/>
      <c r="EG1112" s="110"/>
      <c r="EH1112" s="110"/>
      <c r="EI1112" s="216"/>
      <c r="EJ1112" s="110"/>
      <c r="EK1112" s="110"/>
      <c r="EL1112" s="110"/>
      <c r="EM1112" s="110"/>
      <c r="EN1112" s="110"/>
      <c r="EO1112" s="110"/>
      <c r="EP1112" s="110"/>
      <c r="EQ1112" s="110"/>
      <c r="ER1112" s="110"/>
      <c r="ES1112" s="110"/>
      <c r="ET1112" s="110"/>
      <c r="EU1112" s="110"/>
      <c r="EV1112" s="110"/>
      <c r="EW1112" s="110"/>
      <c r="EX1112" s="110"/>
      <c r="EY1112" s="110"/>
      <c r="EZ1112" s="110"/>
      <c r="FA1112" s="110"/>
      <c r="FB1112" s="110"/>
      <c r="FC1112" s="110"/>
      <c r="FD1112" s="110"/>
      <c r="FE1112" s="110"/>
      <c r="FF1112" s="110"/>
      <c r="FG1112" s="110"/>
      <c r="FH1112" s="110"/>
      <c r="FI1112" s="110"/>
      <c r="FJ1112" s="110"/>
      <c r="FK1112" s="110"/>
      <c r="FL1112" s="110"/>
      <c r="FM1112" s="110"/>
      <c r="FN1112" s="110"/>
      <c r="FO1112" s="110"/>
      <c r="FP1112" s="110"/>
      <c r="FQ1112" s="110"/>
      <c r="FR1112" s="110"/>
      <c r="FS1112" s="110"/>
      <c r="FT1112" s="110"/>
      <c r="FU1112" s="110"/>
      <c r="FV1112" s="110"/>
      <c r="FW1112" s="110"/>
      <c r="FX1112" s="110"/>
      <c r="FY1112" s="110"/>
      <c r="FZ1112" s="110"/>
      <c r="GA1112" s="110"/>
      <c r="GB1112" s="110"/>
      <c r="GC1112" s="110"/>
      <c r="GD1112" s="110"/>
      <c r="GE1112" s="110"/>
      <c r="GF1112" s="110"/>
      <c r="GG1112" s="110"/>
      <c r="GH1112" s="110"/>
      <c r="GI1112" s="110"/>
      <c r="GJ1112" s="110"/>
      <c r="GK1112" s="110"/>
      <c r="GL1112" s="110"/>
      <c r="GM1112" s="110"/>
      <c r="GN1112" s="110"/>
      <c r="GO1112" s="110"/>
      <c r="GP1112" s="110"/>
      <c r="GQ1112" s="110"/>
      <c r="GR1112" s="110"/>
      <c r="GS1112" s="110"/>
      <c r="GT1112" s="110"/>
      <c r="GU1112" s="110"/>
      <c r="GV1112" s="110"/>
      <c r="GW1112" s="110"/>
      <c r="GX1112" s="110"/>
      <c r="GY1112" s="110"/>
      <c r="GZ1112" s="110"/>
      <c r="HA1112" s="110"/>
      <c r="HB1112" s="110"/>
      <c r="HC1112" s="110"/>
      <c r="HD1112" s="110"/>
      <c r="HE1112" s="110"/>
      <c r="HF1112" s="110"/>
      <c r="HG1112" s="110"/>
      <c r="HH1112" s="110"/>
      <c r="HI1112" s="110"/>
      <c r="HJ1112" s="110"/>
      <c r="HK1112" s="110"/>
      <c r="HL1112" s="110"/>
      <c r="HM1112" s="110"/>
      <c r="HN1112" s="110"/>
      <c r="HO1112" s="110"/>
      <c r="HP1112" s="110"/>
      <c r="HQ1112" s="110"/>
      <c r="HR1112" s="110"/>
      <c r="HS1112" s="110"/>
      <c r="HT1112" s="110"/>
      <c r="HU1112" s="110"/>
      <c r="HV1112" s="110"/>
      <c r="HW1112" s="110"/>
      <c r="HX1112" s="110"/>
      <c r="HY1112" s="110"/>
      <c r="HZ1112" s="110"/>
      <c r="IA1112" s="110"/>
      <c r="IB1112" s="110"/>
      <c r="IC1112" s="110"/>
      <c r="ID1112" s="110"/>
      <c r="IE1112" s="110"/>
      <c r="IF1112" s="110"/>
      <c r="IG1112" s="110"/>
      <c r="IH1112" s="110"/>
      <c r="II1112" s="110"/>
      <c r="IJ1112" s="110"/>
      <c r="IK1112" s="110"/>
      <c r="IL1112" s="110"/>
      <c r="IM1112" s="110"/>
      <c r="IN1112" s="110"/>
      <c r="IO1112" s="110"/>
      <c r="IP1112" s="110"/>
    </row>
    <row r="1113" spans="18:250" ht="16.5" hidden="1" customHeight="1">
      <c r="R1113" s="95"/>
      <c r="S1113" s="95"/>
      <c r="T1113" s="95"/>
      <c r="U1113" s="70"/>
      <c r="V1113" s="214"/>
      <c r="W1113" s="70"/>
      <c r="X1113" s="70"/>
      <c r="Y1113" s="70"/>
      <c r="Z1113" s="70"/>
      <c r="AA1113" s="70"/>
      <c r="AB1113" s="70"/>
      <c r="AC1113" s="70"/>
      <c r="AD1113" s="70"/>
      <c r="AE1113" s="70"/>
      <c r="AF1113" s="70"/>
      <c r="AG1113" s="70"/>
      <c r="AH1113" s="70"/>
      <c r="AI1113" s="70"/>
      <c r="AJ1113" s="70"/>
      <c r="AK1113" s="70"/>
      <c r="AL1113" s="70"/>
      <c r="AM1113" s="70"/>
      <c r="AN1113" s="70"/>
      <c r="AO1113" s="70"/>
      <c r="AP1113" s="70"/>
      <c r="AQ1113" s="70"/>
      <c r="AR1113" s="70"/>
      <c r="AS1113" s="70"/>
      <c r="AT1113" s="70"/>
      <c r="AU1113" s="70"/>
      <c r="AV1113" s="70"/>
      <c r="AW1113" s="70"/>
      <c r="AX1113" s="70"/>
      <c r="AY1113" s="70"/>
      <c r="AZ1113" s="70"/>
      <c r="BA1113" s="70"/>
      <c r="BB1113" s="70"/>
      <c r="BC1113" s="70"/>
      <c r="BD1113" s="70"/>
      <c r="BE1113" s="70"/>
      <c r="BF1113" s="70"/>
      <c r="BG1113" s="70"/>
      <c r="BH1113" s="70"/>
      <c r="BI1113" s="70"/>
      <c r="BJ1113" s="70"/>
      <c r="BK1113" s="70"/>
      <c r="BL1113" s="70"/>
      <c r="BM1113" s="70"/>
      <c r="BN1113" s="70"/>
      <c r="BO1113" s="70"/>
      <c r="BP1113" s="70"/>
      <c r="BQ1113" s="70"/>
      <c r="BR1113" s="70"/>
      <c r="BS1113" s="70"/>
      <c r="BT1113" s="70"/>
      <c r="BU1113" s="70"/>
      <c r="BV1113" s="70"/>
      <c r="BW1113" s="70"/>
      <c r="BX1113" s="70"/>
      <c r="BY1113" s="70"/>
      <c r="BZ1113" s="70"/>
      <c r="CA1113" s="70"/>
      <c r="CB1113" s="70"/>
      <c r="CC1113" s="70"/>
      <c r="CD1113" s="70"/>
      <c r="CE1113" s="70"/>
      <c r="CF1113" s="70"/>
      <c r="CG1113" s="70"/>
      <c r="CH1113" s="70"/>
      <c r="CI1113" s="70"/>
      <c r="CJ1113" s="70"/>
      <c r="CK1113" s="70"/>
      <c r="CL1113" s="70"/>
      <c r="CM1113" s="70"/>
      <c r="CN1113" s="70"/>
      <c r="CO1113" s="70"/>
      <c r="CP1113" s="70"/>
      <c r="CQ1113" s="70"/>
      <c r="CR1113" s="70"/>
      <c r="CS1113" s="70"/>
      <c r="CT1113" s="70"/>
      <c r="CU1113" s="70"/>
      <c r="CV1113" s="70"/>
      <c r="CW1113" s="70"/>
      <c r="CX1113" s="70"/>
      <c r="CY1113" s="70"/>
      <c r="CZ1113" s="70"/>
      <c r="DA1113" s="70"/>
      <c r="DB1113" s="70"/>
      <c r="DC1113" s="70"/>
      <c r="DD1113" s="70"/>
      <c r="DE1113" s="70"/>
      <c r="DF1113" s="70"/>
      <c r="DG1113" s="70"/>
      <c r="DH1113" s="70"/>
      <c r="DI1113" s="70"/>
      <c r="DJ1113" s="70"/>
      <c r="DK1113" s="70"/>
      <c r="DL1113" s="70"/>
      <c r="DM1113" s="70"/>
      <c r="DN1113" s="70"/>
      <c r="DO1113" s="70"/>
      <c r="DP1113" s="70"/>
      <c r="DQ1113" s="70"/>
      <c r="DR1113" s="70"/>
      <c r="DS1113" s="70"/>
      <c r="DT1113" s="70"/>
      <c r="DU1113" s="70"/>
      <c r="DV1113" s="70"/>
      <c r="DW1113" s="70"/>
      <c r="DX1113" s="70"/>
      <c r="DY1113" s="70"/>
      <c r="DZ1113" s="70"/>
      <c r="EA1113" s="70"/>
      <c r="EB1113" s="70"/>
      <c r="EC1113" s="70"/>
      <c r="ED1113" s="70"/>
      <c r="EE1113" s="95" t="s">
        <v>450</v>
      </c>
      <c r="EF1113" s="110"/>
      <c r="EG1113" s="110"/>
      <c r="EH1113" s="110"/>
      <c r="EI1113" s="216"/>
      <c r="EJ1113" s="110"/>
      <c r="EK1113" s="110"/>
      <c r="EL1113" s="110"/>
      <c r="EM1113" s="110"/>
      <c r="EN1113" s="110"/>
      <c r="EO1113" s="110"/>
      <c r="EP1113" s="110"/>
      <c r="EQ1113" s="110"/>
      <c r="ER1113" s="110"/>
      <c r="ES1113" s="110"/>
      <c r="ET1113" s="110"/>
      <c r="EU1113" s="110"/>
      <c r="EV1113" s="110"/>
      <c r="EW1113" s="110"/>
      <c r="EX1113" s="110"/>
      <c r="EY1113" s="110"/>
      <c r="EZ1113" s="110"/>
      <c r="FA1113" s="110"/>
      <c r="FB1113" s="110"/>
      <c r="FC1113" s="110"/>
      <c r="FD1113" s="110"/>
      <c r="FE1113" s="110"/>
      <c r="FF1113" s="110"/>
      <c r="FG1113" s="110"/>
      <c r="FH1113" s="110"/>
      <c r="FI1113" s="110"/>
      <c r="FJ1113" s="110"/>
      <c r="FK1113" s="110"/>
      <c r="FL1113" s="110"/>
      <c r="FM1113" s="110"/>
      <c r="FN1113" s="110"/>
      <c r="FO1113" s="110"/>
      <c r="FP1113" s="110"/>
      <c r="FQ1113" s="110"/>
      <c r="FR1113" s="110"/>
      <c r="FS1113" s="110"/>
      <c r="FT1113" s="110"/>
      <c r="FU1113" s="110"/>
      <c r="FV1113" s="110"/>
      <c r="FW1113" s="110"/>
      <c r="FX1113" s="110"/>
      <c r="FY1113" s="110"/>
      <c r="FZ1113" s="110"/>
      <c r="GA1113" s="110"/>
      <c r="GB1113" s="110"/>
      <c r="GC1113" s="110"/>
      <c r="GD1113" s="110"/>
      <c r="GE1113" s="110"/>
      <c r="GF1113" s="110"/>
      <c r="GG1113" s="110"/>
      <c r="GH1113" s="110"/>
      <c r="GI1113" s="110"/>
      <c r="GJ1113" s="110"/>
      <c r="GK1113" s="110"/>
      <c r="GL1113" s="110"/>
      <c r="GM1113" s="110"/>
      <c r="GN1113" s="110"/>
      <c r="GO1113" s="110"/>
      <c r="GP1113" s="110"/>
      <c r="GQ1113" s="110"/>
      <c r="GR1113" s="110"/>
      <c r="GS1113" s="110"/>
      <c r="GT1113" s="110"/>
      <c r="GU1113" s="110"/>
      <c r="GV1113" s="110"/>
      <c r="GW1113" s="110"/>
      <c r="GX1113" s="110"/>
      <c r="GY1113" s="110"/>
      <c r="GZ1113" s="110"/>
      <c r="HA1113" s="110"/>
      <c r="HB1113" s="110"/>
      <c r="HC1113" s="110"/>
      <c r="HD1113" s="110"/>
      <c r="HE1113" s="110"/>
      <c r="HF1113" s="110"/>
      <c r="HG1113" s="110"/>
      <c r="HH1113" s="110"/>
      <c r="HI1113" s="110"/>
      <c r="HJ1113" s="110"/>
      <c r="HK1113" s="110"/>
      <c r="HL1113" s="110"/>
      <c r="HM1113" s="110"/>
      <c r="HN1113" s="110"/>
      <c r="HO1113" s="110"/>
      <c r="HP1113" s="110"/>
      <c r="HQ1113" s="110"/>
      <c r="HR1113" s="110"/>
      <c r="HS1113" s="110"/>
      <c r="HT1113" s="110"/>
      <c r="HU1113" s="110"/>
      <c r="HV1113" s="110"/>
      <c r="HW1113" s="110"/>
      <c r="HX1113" s="110"/>
      <c r="HY1113" s="110"/>
      <c r="HZ1113" s="110"/>
      <c r="IA1113" s="110"/>
      <c r="IB1113" s="110"/>
      <c r="IC1113" s="110"/>
      <c r="ID1113" s="110"/>
      <c r="IE1113" s="110"/>
      <c r="IF1113" s="110"/>
      <c r="IG1113" s="110"/>
      <c r="IH1113" s="110"/>
      <c r="II1113" s="110"/>
      <c r="IJ1113" s="110"/>
      <c r="IK1113" s="110"/>
      <c r="IL1113" s="110"/>
      <c r="IM1113" s="110"/>
      <c r="IN1113" s="110"/>
      <c r="IO1113" s="110"/>
      <c r="IP1113" s="110"/>
    </row>
    <row r="1114" spans="18:250" ht="16.5" hidden="1" customHeight="1">
      <c r="R1114" s="95"/>
      <c r="S1114" s="95"/>
      <c r="T1114" s="95"/>
      <c r="U1114" s="70"/>
      <c r="V1114" s="214"/>
      <c r="W1114" s="70"/>
      <c r="X1114" s="70"/>
      <c r="Y1114" s="70"/>
      <c r="Z1114" s="70"/>
      <c r="AA1114" s="70"/>
      <c r="AB1114" s="70"/>
      <c r="AC1114" s="70"/>
      <c r="AD1114" s="70"/>
      <c r="AE1114" s="70"/>
      <c r="AF1114" s="70"/>
      <c r="AG1114" s="70"/>
      <c r="AH1114" s="70"/>
      <c r="AI1114" s="70"/>
      <c r="AJ1114" s="70"/>
      <c r="AK1114" s="70"/>
      <c r="AL1114" s="70"/>
      <c r="AM1114" s="70"/>
      <c r="AN1114" s="70"/>
      <c r="AO1114" s="70"/>
      <c r="AP1114" s="70"/>
      <c r="AQ1114" s="70"/>
      <c r="AR1114" s="70"/>
      <c r="AS1114" s="70"/>
      <c r="AT1114" s="70"/>
      <c r="AU1114" s="70"/>
      <c r="AV1114" s="70"/>
      <c r="AW1114" s="70"/>
      <c r="AX1114" s="70"/>
      <c r="AY1114" s="70"/>
      <c r="AZ1114" s="70"/>
      <c r="BA1114" s="70"/>
      <c r="BB1114" s="70"/>
      <c r="BC1114" s="70"/>
      <c r="BD1114" s="70"/>
      <c r="BE1114" s="70"/>
      <c r="BF1114" s="70"/>
      <c r="BG1114" s="70"/>
      <c r="BH1114" s="70"/>
      <c r="BI1114" s="70"/>
      <c r="BJ1114" s="70"/>
      <c r="BK1114" s="70"/>
      <c r="BL1114" s="70"/>
      <c r="BM1114" s="70"/>
      <c r="BN1114" s="70"/>
      <c r="BO1114" s="70"/>
      <c r="BP1114" s="70"/>
      <c r="BQ1114" s="70"/>
      <c r="BR1114" s="70"/>
      <c r="BS1114" s="70"/>
      <c r="BT1114" s="70"/>
      <c r="BU1114" s="70"/>
      <c r="BV1114" s="70"/>
      <c r="BW1114" s="70"/>
      <c r="BX1114" s="70"/>
      <c r="BY1114" s="70"/>
      <c r="BZ1114" s="70"/>
      <c r="CA1114" s="70"/>
      <c r="CB1114" s="70"/>
      <c r="CC1114" s="70"/>
      <c r="CD1114" s="70"/>
      <c r="CE1114" s="70"/>
      <c r="CF1114" s="70"/>
      <c r="CG1114" s="70"/>
      <c r="CH1114" s="70"/>
      <c r="CI1114" s="70"/>
      <c r="CJ1114" s="70"/>
      <c r="CK1114" s="70"/>
      <c r="CL1114" s="70"/>
      <c r="CM1114" s="70"/>
      <c r="CN1114" s="70"/>
      <c r="CO1114" s="70"/>
      <c r="CP1114" s="70"/>
      <c r="CQ1114" s="70"/>
      <c r="CR1114" s="70"/>
      <c r="CS1114" s="70"/>
      <c r="CT1114" s="70"/>
      <c r="CU1114" s="70"/>
      <c r="CV1114" s="70"/>
      <c r="CW1114" s="70"/>
      <c r="CX1114" s="70"/>
      <c r="CY1114" s="70"/>
      <c r="CZ1114" s="70"/>
      <c r="DA1114" s="70"/>
      <c r="DB1114" s="70"/>
      <c r="DC1114" s="70"/>
      <c r="DD1114" s="70"/>
      <c r="DE1114" s="70"/>
      <c r="DF1114" s="70"/>
      <c r="DG1114" s="70"/>
      <c r="DH1114" s="70"/>
      <c r="DI1114" s="70"/>
      <c r="DJ1114" s="70"/>
      <c r="DK1114" s="70"/>
      <c r="DL1114" s="70"/>
      <c r="DM1114" s="70"/>
      <c r="DN1114" s="70"/>
      <c r="DO1114" s="70"/>
      <c r="DP1114" s="70"/>
      <c r="DQ1114" s="70"/>
      <c r="DR1114" s="70"/>
      <c r="DS1114" s="70"/>
      <c r="DT1114" s="70"/>
      <c r="DU1114" s="70"/>
      <c r="DV1114" s="70"/>
      <c r="DW1114" s="70"/>
      <c r="DX1114" s="70"/>
      <c r="DY1114" s="70"/>
      <c r="DZ1114" s="70"/>
      <c r="EA1114" s="70"/>
      <c r="EB1114" s="70"/>
      <c r="EC1114" s="70"/>
      <c r="ED1114" s="70"/>
      <c r="EE1114" s="95" t="s">
        <v>450</v>
      </c>
      <c r="EF1114" s="110"/>
      <c r="EG1114" s="110"/>
      <c r="EH1114" s="110"/>
      <c r="EI1114" s="216"/>
      <c r="EJ1114" s="110"/>
      <c r="EK1114" s="110"/>
      <c r="EL1114" s="110"/>
      <c r="EM1114" s="110"/>
      <c r="EN1114" s="110"/>
      <c r="EO1114" s="110"/>
      <c r="EP1114" s="110"/>
      <c r="EQ1114" s="110"/>
      <c r="ER1114" s="110"/>
      <c r="ES1114" s="110"/>
      <c r="ET1114" s="110"/>
      <c r="EU1114" s="110"/>
      <c r="EV1114" s="110"/>
      <c r="EW1114" s="110"/>
      <c r="EX1114" s="110"/>
      <c r="EY1114" s="110"/>
      <c r="EZ1114" s="110"/>
      <c r="FA1114" s="110"/>
      <c r="FB1114" s="110"/>
      <c r="FC1114" s="110"/>
      <c r="FD1114" s="110"/>
      <c r="FE1114" s="110"/>
      <c r="FF1114" s="110"/>
      <c r="FG1114" s="110"/>
      <c r="FH1114" s="110"/>
      <c r="FI1114" s="110"/>
      <c r="FJ1114" s="110"/>
      <c r="FK1114" s="110"/>
      <c r="FL1114" s="110"/>
      <c r="FM1114" s="110"/>
      <c r="FN1114" s="110"/>
      <c r="FO1114" s="110"/>
      <c r="FP1114" s="110"/>
      <c r="FQ1114" s="110"/>
      <c r="FR1114" s="110"/>
      <c r="FS1114" s="110"/>
      <c r="FT1114" s="110"/>
      <c r="FU1114" s="110"/>
      <c r="FV1114" s="110"/>
      <c r="FW1114" s="110"/>
      <c r="FX1114" s="110"/>
      <c r="FY1114" s="110"/>
      <c r="FZ1114" s="110"/>
      <c r="GA1114" s="110"/>
      <c r="GB1114" s="110"/>
      <c r="GC1114" s="110"/>
      <c r="GD1114" s="110"/>
      <c r="GE1114" s="110"/>
      <c r="GF1114" s="110"/>
      <c r="GG1114" s="110"/>
      <c r="GH1114" s="110"/>
      <c r="GI1114" s="110"/>
      <c r="GJ1114" s="110"/>
      <c r="GK1114" s="110"/>
      <c r="GL1114" s="110"/>
      <c r="GM1114" s="110"/>
      <c r="GN1114" s="110"/>
      <c r="GO1114" s="110"/>
      <c r="GP1114" s="110"/>
      <c r="GQ1114" s="110"/>
      <c r="GR1114" s="110"/>
      <c r="GS1114" s="110"/>
      <c r="GT1114" s="110"/>
      <c r="GU1114" s="110"/>
      <c r="GV1114" s="110"/>
      <c r="GW1114" s="110"/>
      <c r="GX1114" s="110"/>
      <c r="GY1114" s="110"/>
      <c r="GZ1114" s="110"/>
      <c r="HA1114" s="110"/>
      <c r="HB1114" s="110"/>
      <c r="HC1114" s="110"/>
      <c r="HD1114" s="110"/>
      <c r="HE1114" s="110"/>
      <c r="HF1114" s="110"/>
      <c r="HG1114" s="110"/>
      <c r="HH1114" s="110"/>
      <c r="HI1114" s="110"/>
      <c r="HJ1114" s="110"/>
      <c r="HK1114" s="110"/>
      <c r="HL1114" s="110"/>
      <c r="HM1114" s="110"/>
      <c r="HN1114" s="110"/>
      <c r="HO1114" s="110"/>
      <c r="HP1114" s="110"/>
      <c r="HQ1114" s="110"/>
      <c r="HR1114" s="110"/>
      <c r="HS1114" s="110"/>
      <c r="HT1114" s="110"/>
      <c r="HU1114" s="110"/>
      <c r="HV1114" s="110"/>
      <c r="HW1114" s="110"/>
      <c r="HX1114" s="110"/>
      <c r="HY1114" s="110"/>
      <c r="HZ1114" s="110"/>
      <c r="IA1114" s="110"/>
      <c r="IB1114" s="110"/>
      <c r="IC1114" s="110"/>
      <c r="ID1114" s="110"/>
      <c r="IE1114" s="110"/>
      <c r="IF1114" s="110"/>
      <c r="IG1114" s="110"/>
      <c r="IH1114" s="110"/>
      <c r="II1114" s="110"/>
      <c r="IJ1114" s="110"/>
      <c r="IK1114" s="110"/>
      <c r="IL1114" s="110"/>
      <c r="IM1114" s="110"/>
      <c r="IN1114" s="110"/>
      <c r="IO1114" s="110"/>
      <c r="IP1114" s="110"/>
    </row>
    <row r="1115" spans="18:250" ht="16.5" hidden="1" customHeight="1">
      <c r="R1115" s="95"/>
      <c r="S1115" s="95"/>
      <c r="T1115" s="95"/>
      <c r="U1115" s="70"/>
      <c r="V1115" s="214"/>
      <c r="W1115" s="70"/>
      <c r="X1115" s="70"/>
      <c r="Y1115" s="70"/>
      <c r="Z1115" s="70"/>
      <c r="AA1115" s="70"/>
      <c r="AB1115" s="70"/>
      <c r="AC1115" s="70"/>
      <c r="AD1115" s="70"/>
      <c r="AE1115" s="70"/>
      <c r="AF1115" s="70"/>
      <c r="AG1115" s="70"/>
      <c r="AH1115" s="70"/>
      <c r="AI1115" s="70"/>
      <c r="AJ1115" s="70"/>
      <c r="AK1115" s="70"/>
      <c r="AL1115" s="70"/>
      <c r="AM1115" s="70"/>
      <c r="AN1115" s="70"/>
      <c r="AO1115" s="70"/>
      <c r="AP1115" s="70"/>
      <c r="AQ1115" s="70"/>
      <c r="AR1115" s="70"/>
      <c r="AS1115" s="70"/>
      <c r="AT1115" s="70"/>
      <c r="AU1115" s="70"/>
      <c r="AV1115" s="70"/>
      <c r="AW1115" s="70"/>
      <c r="AX1115" s="70"/>
      <c r="AY1115" s="70"/>
      <c r="AZ1115" s="70"/>
      <c r="BA1115" s="70"/>
      <c r="BB1115" s="70"/>
      <c r="BC1115" s="70"/>
      <c r="BD1115" s="70"/>
      <c r="BE1115" s="70"/>
      <c r="BF1115" s="70"/>
      <c r="BG1115" s="70"/>
      <c r="BH1115" s="70"/>
      <c r="BI1115" s="70"/>
      <c r="BJ1115" s="70"/>
      <c r="BK1115" s="70"/>
      <c r="BL1115" s="70"/>
      <c r="BM1115" s="70"/>
      <c r="BN1115" s="70"/>
      <c r="BO1115" s="70"/>
      <c r="BP1115" s="70"/>
      <c r="BQ1115" s="70"/>
      <c r="BR1115" s="70"/>
      <c r="BS1115" s="70"/>
      <c r="BT1115" s="70"/>
      <c r="BU1115" s="70"/>
      <c r="BV1115" s="70"/>
      <c r="BW1115" s="70"/>
      <c r="BX1115" s="70"/>
      <c r="BY1115" s="70"/>
      <c r="BZ1115" s="70"/>
      <c r="CA1115" s="70"/>
      <c r="CB1115" s="70"/>
      <c r="CC1115" s="70"/>
      <c r="CD1115" s="70"/>
      <c r="CE1115" s="70"/>
      <c r="CF1115" s="70"/>
      <c r="CG1115" s="70"/>
      <c r="CH1115" s="70"/>
      <c r="CI1115" s="70"/>
      <c r="CJ1115" s="70"/>
      <c r="CK1115" s="70"/>
      <c r="CL1115" s="70"/>
      <c r="CM1115" s="70"/>
      <c r="CN1115" s="70"/>
      <c r="CO1115" s="70"/>
      <c r="CP1115" s="70"/>
      <c r="CQ1115" s="70"/>
      <c r="CR1115" s="70"/>
      <c r="CS1115" s="70"/>
      <c r="CT1115" s="70"/>
      <c r="CU1115" s="70"/>
      <c r="CV1115" s="70"/>
      <c r="CW1115" s="70"/>
      <c r="CX1115" s="70"/>
      <c r="CY1115" s="70"/>
      <c r="CZ1115" s="70"/>
      <c r="DA1115" s="70"/>
      <c r="DB1115" s="70"/>
      <c r="DC1115" s="70"/>
      <c r="DD1115" s="70"/>
      <c r="DE1115" s="70"/>
      <c r="DF1115" s="70"/>
      <c r="DG1115" s="70"/>
      <c r="DH1115" s="70"/>
      <c r="DI1115" s="70"/>
      <c r="DJ1115" s="70"/>
      <c r="DK1115" s="70"/>
      <c r="DL1115" s="70"/>
      <c r="DM1115" s="70"/>
      <c r="DN1115" s="70"/>
      <c r="DO1115" s="70"/>
      <c r="DP1115" s="70"/>
      <c r="DQ1115" s="70"/>
      <c r="DR1115" s="70"/>
      <c r="DS1115" s="70"/>
      <c r="DT1115" s="70"/>
      <c r="DU1115" s="70"/>
      <c r="DV1115" s="70"/>
      <c r="DW1115" s="70"/>
      <c r="DX1115" s="70"/>
      <c r="DY1115" s="70"/>
      <c r="DZ1115" s="70"/>
      <c r="EA1115" s="70"/>
      <c r="EB1115" s="70"/>
      <c r="EC1115" s="70"/>
      <c r="ED1115" s="70"/>
      <c r="EE1115" s="95" t="s">
        <v>450</v>
      </c>
      <c r="EF1115" s="110"/>
      <c r="EG1115" s="110"/>
      <c r="EH1115" s="110"/>
      <c r="EI1115" s="216"/>
      <c r="EJ1115" s="110"/>
      <c r="EK1115" s="110"/>
      <c r="EL1115" s="110"/>
      <c r="EM1115" s="110"/>
      <c r="EN1115" s="110"/>
      <c r="EO1115" s="110"/>
      <c r="EP1115" s="110"/>
      <c r="EQ1115" s="110"/>
      <c r="ER1115" s="110"/>
      <c r="ES1115" s="110"/>
      <c r="ET1115" s="110"/>
      <c r="EU1115" s="110"/>
      <c r="EV1115" s="110"/>
      <c r="EW1115" s="110"/>
      <c r="EX1115" s="110"/>
      <c r="EY1115" s="110"/>
      <c r="EZ1115" s="110"/>
      <c r="FA1115" s="110"/>
      <c r="FB1115" s="110"/>
      <c r="FC1115" s="110"/>
      <c r="FD1115" s="110"/>
      <c r="FE1115" s="110"/>
      <c r="FF1115" s="110"/>
      <c r="FG1115" s="110"/>
      <c r="FH1115" s="110"/>
      <c r="FI1115" s="110"/>
      <c r="FJ1115" s="110"/>
      <c r="FK1115" s="110"/>
      <c r="FL1115" s="110"/>
      <c r="FM1115" s="110"/>
      <c r="FN1115" s="110"/>
      <c r="FO1115" s="110"/>
      <c r="FP1115" s="110"/>
      <c r="FQ1115" s="110"/>
      <c r="FR1115" s="110"/>
      <c r="FS1115" s="110"/>
      <c r="FT1115" s="110"/>
      <c r="FU1115" s="110"/>
      <c r="FV1115" s="110"/>
      <c r="FW1115" s="110"/>
      <c r="FX1115" s="110"/>
      <c r="FY1115" s="110"/>
      <c r="FZ1115" s="110"/>
      <c r="GA1115" s="110"/>
      <c r="GB1115" s="110"/>
      <c r="GC1115" s="110"/>
      <c r="GD1115" s="110"/>
      <c r="GE1115" s="110"/>
      <c r="GF1115" s="110"/>
      <c r="GG1115" s="110"/>
      <c r="GH1115" s="110"/>
      <c r="GI1115" s="110"/>
      <c r="GJ1115" s="110"/>
      <c r="GK1115" s="110"/>
      <c r="GL1115" s="110"/>
      <c r="GM1115" s="110"/>
      <c r="GN1115" s="110"/>
      <c r="GO1115" s="110"/>
      <c r="GP1115" s="110"/>
      <c r="GQ1115" s="110"/>
      <c r="GR1115" s="110"/>
      <c r="GS1115" s="110"/>
      <c r="GT1115" s="110"/>
      <c r="GU1115" s="110"/>
      <c r="GV1115" s="110"/>
      <c r="GW1115" s="110"/>
      <c r="GX1115" s="110"/>
      <c r="GY1115" s="110"/>
      <c r="GZ1115" s="110"/>
      <c r="HA1115" s="110"/>
      <c r="HB1115" s="110"/>
      <c r="HC1115" s="110"/>
      <c r="HD1115" s="110"/>
      <c r="HE1115" s="110"/>
      <c r="HF1115" s="110"/>
      <c r="HG1115" s="110"/>
      <c r="HH1115" s="110"/>
      <c r="HI1115" s="110"/>
      <c r="HJ1115" s="110"/>
      <c r="HK1115" s="110"/>
      <c r="HL1115" s="110"/>
      <c r="HM1115" s="110"/>
      <c r="HN1115" s="110"/>
      <c r="HO1115" s="110"/>
      <c r="HP1115" s="110"/>
      <c r="HQ1115" s="110"/>
      <c r="HR1115" s="110"/>
      <c r="HS1115" s="110"/>
      <c r="HT1115" s="110"/>
      <c r="HU1115" s="110"/>
      <c r="HV1115" s="110"/>
      <c r="HW1115" s="110"/>
      <c r="HX1115" s="110"/>
      <c r="HY1115" s="110"/>
      <c r="HZ1115" s="110"/>
      <c r="IA1115" s="110"/>
      <c r="IB1115" s="110"/>
      <c r="IC1115" s="110"/>
      <c r="ID1115" s="110"/>
      <c r="IE1115" s="110"/>
      <c r="IF1115" s="110"/>
      <c r="IG1115" s="110"/>
      <c r="IH1115" s="110"/>
      <c r="II1115" s="110"/>
      <c r="IJ1115" s="110"/>
      <c r="IK1115" s="110"/>
      <c r="IL1115" s="110"/>
      <c r="IM1115" s="110"/>
      <c r="IN1115" s="110"/>
      <c r="IO1115" s="110"/>
      <c r="IP1115" s="110"/>
    </row>
    <row r="1116" spans="18:250" ht="16.5" hidden="1" customHeight="1">
      <c r="R1116" s="95"/>
      <c r="S1116" s="95"/>
      <c r="T1116" s="95"/>
      <c r="U1116" s="70"/>
      <c r="V1116" s="214"/>
      <c r="W1116" s="70"/>
      <c r="X1116" s="70"/>
      <c r="Y1116" s="70"/>
      <c r="Z1116" s="70"/>
      <c r="AA1116" s="70"/>
      <c r="AB1116" s="70"/>
      <c r="AC1116" s="70"/>
      <c r="AD1116" s="70"/>
      <c r="AE1116" s="70"/>
      <c r="AF1116" s="70"/>
      <c r="AG1116" s="70"/>
      <c r="AH1116" s="70"/>
      <c r="AI1116" s="70"/>
      <c r="AJ1116" s="70"/>
      <c r="AK1116" s="70"/>
      <c r="AL1116" s="70"/>
      <c r="AM1116" s="70"/>
      <c r="AN1116" s="70"/>
      <c r="AO1116" s="70"/>
      <c r="AP1116" s="70"/>
      <c r="AQ1116" s="70"/>
      <c r="AR1116" s="70"/>
      <c r="AS1116" s="70"/>
      <c r="AT1116" s="70"/>
      <c r="AU1116" s="70"/>
      <c r="AV1116" s="70"/>
      <c r="AW1116" s="70"/>
      <c r="AX1116" s="70"/>
      <c r="AY1116" s="70"/>
      <c r="AZ1116" s="70"/>
      <c r="BA1116" s="70"/>
      <c r="BB1116" s="70"/>
      <c r="BC1116" s="70"/>
      <c r="BD1116" s="70"/>
      <c r="BE1116" s="70"/>
      <c r="BF1116" s="70"/>
      <c r="BG1116" s="70"/>
      <c r="BH1116" s="70"/>
      <c r="BI1116" s="70"/>
      <c r="BJ1116" s="70"/>
      <c r="BK1116" s="70"/>
      <c r="BL1116" s="70"/>
      <c r="BM1116" s="70"/>
      <c r="BN1116" s="70"/>
      <c r="BO1116" s="70"/>
      <c r="BP1116" s="70"/>
      <c r="BQ1116" s="70"/>
      <c r="BR1116" s="70"/>
      <c r="BS1116" s="70"/>
      <c r="BT1116" s="70"/>
      <c r="BU1116" s="70"/>
      <c r="BV1116" s="70"/>
      <c r="BW1116" s="70"/>
      <c r="BX1116" s="70"/>
      <c r="BY1116" s="70"/>
      <c r="BZ1116" s="70"/>
      <c r="CA1116" s="70"/>
      <c r="CB1116" s="70"/>
      <c r="CC1116" s="70"/>
      <c r="CD1116" s="70"/>
      <c r="CE1116" s="70"/>
      <c r="CF1116" s="70"/>
      <c r="CG1116" s="70"/>
      <c r="CH1116" s="70"/>
      <c r="CI1116" s="70"/>
      <c r="CJ1116" s="70"/>
      <c r="CK1116" s="70"/>
      <c r="CL1116" s="70"/>
      <c r="CM1116" s="70"/>
      <c r="CN1116" s="70"/>
      <c r="CO1116" s="70"/>
      <c r="CP1116" s="70"/>
      <c r="CQ1116" s="70"/>
      <c r="CR1116" s="70"/>
      <c r="CS1116" s="70"/>
      <c r="CT1116" s="70"/>
      <c r="CU1116" s="70"/>
      <c r="CV1116" s="70"/>
      <c r="CW1116" s="70"/>
      <c r="CX1116" s="70"/>
      <c r="CY1116" s="70"/>
      <c r="CZ1116" s="70"/>
      <c r="DA1116" s="70"/>
      <c r="DB1116" s="70"/>
      <c r="DC1116" s="70"/>
      <c r="DD1116" s="70"/>
      <c r="DE1116" s="70"/>
      <c r="DF1116" s="70"/>
      <c r="DG1116" s="70"/>
      <c r="DH1116" s="70"/>
      <c r="DI1116" s="70"/>
      <c r="DJ1116" s="70"/>
      <c r="DK1116" s="70"/>
      <c r="DL1116" s="70"/>
      <c r="DM1116" s="70"/>
      <c r="DN1116" s="70"/>
      <c r="DO1116" s="70"/>
      <c r="DP1116" s="70"/>
      <c r="DQ1116" s="70"/>
      <c r="DR1116" s="70"/>
      <c r="DS1116" s="70"/>
      <c r="DT1116" s="70"/>
      <c r="DU1116" s="70"/>
      <c r="DV1116" s="70"/>
      <c r="DW1116" s="70"/>
      <c r="DX1116" s="70"/>
      <c r="DY1116" s="70"/>
      <c r="DZ1116" s="70"/>
      <c r="EA1116" s="70"/>
      <c r="EB1116" s="70"/>
      <c r="EC1116" s="70"/>
      <c r="ED1116" s="70"/>
      <c r="EE1116" s="95" t="s">
        <v>450</v>
      </c>
      <c r="EF1116" s="110"/>
      <c r="EG1116" s="110"/>
      <c r="EH1116" s="110"/>
      <c r="EI1116" s="216"/>
      <c r="EJ1116" s="110"/>
      <c r="EK1116" s="110"/>
      <c r="EL1116" s="110"/>
      <c r="EM1116" s="110"/>
      <c r="EN1116" s="110"/>
      <c r="EO1116" s="110"/>
      <c r="EP1116" s="110"/>
      <c r="EQ1116" s="110"/>
      <c r="ER1116" s="110"/>
      <c r="ES1116" s="110"/>
      <c r="ET1116" s="110"/>
      <c r="EU1116" s="110"/>
      <c r="EV1116" s="110"/>
      <c r="EW1116" s="110"/>
      <c r="EX1116" s="110"/>
      <c r="EY1116" s="110"/>
      <c r="EZ1116" s="110"/>
      <c r="FA1116" s="110"/>
      <c r="FB1116" s="110"/>
      <c r="FC1116" s="110"/>
      <c r="FD1116" s="110"/>
      <c r="FE1116" s="110"/>
      <c r="FF1116" s="110"/>
      <c r="FG1116" s="110"/>
      <c r="FH1116" s="110"/>
      <c r="FI1116" s="110"/>
      <c r="FJ1116" s="110"/>
      <c r="FK1116" s="110"/>
      <c r="FL1116" s="110"/>
      <c r="FM1116" s="110"/>
      <c r="FN1116" s="110"/>
      <c r="FO1116" s="110"/>
      <c r="FP1116" s="110"/>
      <c r="FQ1116" s="110"/>
      <c r="FR1116" s="110"/>
      <c r="FS1116" s="110"/>
      <c r="FT1116" s="110"/>
      <c r="FU1116" s="110"/>
      <c r="FV1116" s="110"/>
      <c r="FW1116" s="110"/>
      <c r="FX1116" s="110"/>
      <c r="FY1116" s="110"/>
      <c r="FZ1116" s="110"/>
      <c r="GA1116" s="110"/>
      <c r="GB1116" s="110"/>
      <c r="GC1116" s="110"/>
      <c r="GD1116" s="110"/>
      <c r="GE1116" s="110"/>
      <c r="GF1116" s="110"/>
      <c r="GG1116" s="110"/>
      <c r="GH1116" s="110"/>
      <c r="GI1116" s="110"/>
      <c r="GJ1116" s="110"/>
      <c r="GK1116" s="110"/>
      <c r="GL1116" s="110"/>
      <c r="GM1116" s="110"/>
      <c r="GN1116" s="110"/>
      <c r="GO1116" s="110"/>
      <c r="GP1116" s="110"/>
      <c r="GQ1116" s="110"/>
      <c r="GR1116" s="110"/>
      <c r="GS1116" s="110"/>
      <c r="GT1116" s="110"/>
      <c r="GU1116" s="110"/>
      <c r="GV1116" s="110"/>
      <c r="GW1116" s="110"/>
      <c r="GX1116" s="110"/>
      <c r="GY1116" s="110"/>
      <c r="GZ1116" s="110"/>
      <c r="HA1116" s="110"/>
      <c r="HB1116" s="110"/>
      <c r="HC1116" s="110"/>
      <c r="HD1116" s="110"/>
      <c r="HE1116" s="110"/>
      <c r="HF1116" s="110"/>
      <c r="HG1116" s="110"/>
      <c r="HH1116" s="110"/>
      <c r="HI1116" s="110"/>
      <c r="HJ1116" s="110"/>
      <c r="HK1116" s="110"/>
      <c r="HL1116" s="110"/>
      <c r="HM1116" s="110"/>
      <c r="HN1116" s="110"/>
      <c r="HO1116" s="110"/>
      <c r="HP1116" s="110"/>
      <c r="HQ1116" s="110"/>
      <c r="HR1116" s="110"/>
      <c r="HS1116" s="110"/>
      <c r="HT1116" s="110"/>
      <c r="HU1116" s="110"/>
      <c r="HV1116" s="110"/>
      <c r="HW1116" s="110"/>
      <c r="HX1116" s="110"/>
      <c r="HY1116" s="110"/>
      <c r="HZ1116" s="110"/>
      <c r="IA1116" s="110"/>
      <c r="IB1116" s="110"/>
      <c r="IC1116" s="110"/>
      <c r="ID1116" s="110"/>
      <c r="IE1116" s="110"/>
      <c r="IF1116" s="110"/>
      <c r="IG1116" s="110"/>
      <c r="IH1116" s="110"/>
      <c r="II1116" s="110"/>
      <c r="IJ1116" s="110"/>
      <c r="IK1116" s="110"/>
      <c r="IL1116" s="110"/>
      <c r="IM1116" s="110"/>
      <c r="IN1116" s="110"/>
      <c r="IO1116" s="110"/>
      <c r="IP1116" s="110"/>
    </row>
    <row r="1117" spans="18:250" ht="16.5" hidden="1" customHeight="1">
      <c r="R1117" s="95"/>
      <c r="S1117" s="95"/>
      <c r="T1117" s="95"/>
      <c r="U1117" s="70"/>
      <c r="V1117" s="214"/>
      <c r="W1117" s="70"/>
      <c r="X1117" s="70"/>
      <c r="Y1117" s="70"/>
      <c r="Z1117" s="70"/>
      <c r="AA1117" s="70"/>
      <c r="AB1117" s="70"/>
      <c r="AC1117" s="70"/>
      <c r="AD1117" s="70"/>
      <c r="AE1117" s="70"/>
      <c r="AF1117" s="70"/>
      <c r="AG1117" s="70"/>
      <c r="AH1117" s="70"/>
      <c r="AI1117" s="70"/>
      <c r="AJ1117" s="70"/>
      <c r="AK1117" s="70"/>
      <c r="AL1117" s="70"/>
      <c r="AM1117" s="70"/>
      <c r="AN1117" s="70"/>
      <c r="AO1117" s="70"/>
      <c r="AP1117" s="70"/>
      <c r="AQ1117" s="70"/>
      <c r="AR1117" s="70"/>
      <c r="AS1117" s="70"/>
      <c r="AT1117" s="70"/>
      <c r="AU1117" s="70"/>
      <c r="AV1117" s="70"/>
      <c r="AW1117" s="70"/>
      <c r="AX1117" s="70"/>
      <c r="AY1117" s="70"/>
      <c r="AZ1117" s="70"/>
      <c r="BA1117" s="70"/>
      <c r="BB1117" s="70"/>
      <c r="BC1117" s="70"/>
      <c r="BD1117" s="70"/>
      <c r="BE1117" s="70"/>
      <c r="BF1117" s="70"/>
      <c r="BG1117" s="70"/>
      <c r="BH1117" s="70"/>
      <c r="BI1117" s="70"/>
      <c r="BJ1117" s="70"/>
      <c r="BK1117" s="70"/>
      <c r="BL1117" s="70"/>
      <c r="BM1117" s="70"/>
      <c r="BN1117" s="70"/>
      <c r="BO1117" s="70"/>
      <c r="BP1117" s="70"/>
      <c r="BQ1117" s="70"/>
      <c r="BR1117" s="70"/>
      <c r="BS1117" s="70"/>
      <c r="BT1117" s="70"/>
      <c r="BU1117" s="70"/>
      <c r="BV1117" s="70"/>
      <c r="BW1117" s="70"/>
      <c r="BX1117" s="70"/>
      <c r="BY1117" s="70"/>
      <c r="BZ1117" s="70"/>
      <c r="CA1117" s="70"/>
      <c r="CB1117" s="70"/>
      <c r="CC1117" s="70"/>
      <c r="CD1117" s="70"/>
      <c r="CE1117" s="70"/>
      <c r="CF1117" s="70"/>
      <c r="CG1117" s="70"/>
      <c r="CH1117" s="70"/>
      <c r="CI1117" s="70"/>
      <c r="CJ1117" s="70"/>
      <c r="CK1117" s="70"/>
      <c r="CL1117" s="70"/>
      <c r="CM1117" s="70"/>
      <c r="CN1117" s="70"/>
      <c r="CO1117" s="70"/>
      <c r="CP1117" s="70"/>
      <c r="CQ1117" s="70"/>
      <c r="CR1117" s="70"/>
      <c r="CS1117" s="70"/>
      <c r="CT1117" s="70"/>
      <c r="CU1117" s="70"/>
      <c r="CV1117" s="70"/>
      <c r="CW1117" s="70"/>
      <c r="CX1117" s="70"/>
      <c r="CY1117" s="70"/>
      <c r="CZ1117" s="70"/>
      <c r="DA1117" s="70"/>
      <c r="DB1117" s="70"/>
      <c r="DC1117" s="70"/>
      <c r="DD1117" s="70"/>
      <c r="DE1117" s="70"/>
      <c r="DF1117" s="70"/>
      <c r="DG1117" s="70"/>
      <c r="DH1117" s="70"/>
      <c r="DI1117" s="70"/>
      <c r="DJ1117" s="70"/>
      <c r="DK1117" s="70"/>
      <c r="DL1117" s="70"/>
      <c r="DM1117" s="70"/>
      <c r="DN1117" s="70"/>
      <c r="DO1117" s="70"/>
      <c r="DP1117" s="70"/>
      <c r="DQ1117" s="70"/>
      <c r="DR1117" s="70"/>
      <c r="DS1117" s="70"/>
      <c r="DT1117" s="70"/>
      <c r="DU1117" s="70"/>
      <c r="DV1117" s="70"/>
      <c r="DW1117" s="70"/>
      <c r="DX1117" s="70"/>
      <c r="DY1117" s="70"/>
      <c r="DZ1117" s="70"/>
      <c r="EA1117" s="70"/>
      <c r="EB1117" s="70"/>
      <c r="EC1117" s="70"/>
      <c r="ED1117" s="70"/>
      <c r="EE1117" s="95" t="s">
        <v>450</v>
      </c>
      <c r="EF1117" s="110"/>
      <c r="EG1117" s="110"/>
      <c r="EH1117" s="110"/>
      <c r="EI1117" s="216"/>
      <c r="EJ1117" s="110"/>
      <c r="EK1117" s="110"/>
      <c r="EL1117" s="110"/>
      <c r="EM1117" s="110"/>
      <c r="EN1117" s="110"/>
      <c r="EO1117" s="110"/>
      <c r="EP1117" s="110"/>
      <c r="EQ1117" s="110"/>
      <c r="ER1117" s="110"/>
      <c r="ES1117" s="110"/>
      <c r="ET1117" s="110"/>
      <c r="EU1117" s="110"/>
      <c r="EV1117" s="110"/>
      <c r="EW1117" s="110"/>
      <c r="EX1117" s="110"/>
      <c r="EY1117" s="110"/>
      <c r="EZ1117" s="110"/>
      <c r="FA1117" s="110"/>
      <c r="FB1117" s="110"/>
      <c r="FC1117" s="110"/>
      <c r="FD1117" s="110"/>
      <c r="FE1117" s="110"/>
      <c r="FF1117" s="110"/>
      <c r="FG1117" s="110"/>
      <c r="FH1117" s="110"/>
      <c r="FI1117" s="110"/>
      <c r="FJ1117" s="110"/>
      <c r="FK1117" s="110"/>
      <c r="FL1117" s="110"/>
      <c r="FM1117" s="110"/>
      <c r="FN1117" s="110"/>
      <c r="FO1117" s="110"/>
      <c r="FP1117" s="110"/>
      <c r="FQ1117" s="110"/>
      <c r="FR1117" s="110"/>
      <c r="FS1117" s="110"/>
      <c r="FT1117" s="110"/>
      <c r="FU1117" s="110"/>
      <c r="FV1117" s="110"/>
      <c r="FW1117" s="110"/>
      <c r="FX1117" s="110"/>
      <c r="FY1117" s="110"/>
      <c r="FZ1117" s="110"/>
      <c r="GA1117" s="110"/>
      <c r="GB1117" s="110"/>
      <c r="GC1117" s="110"/>
      <c r="GD1117" s="110"/>
      <c r="GE1117" s="110"/>
      <c r="GF1117" s="110"/>
      <c r="GG1117" s="110"/>
      <c r="GH1117" s="110"/>
      <c r="GI1117" s="110"/>
      <c r="GJ1117" s="110"/>
      <c r="GK1117" s="110"/>
      <c r="GL1117" s="110"/>
      <c r="GM1117" s="110"/>
      <c r="GN1117" s="110"/>
      <c r="GO1117" s="110"/>
      <c r="GP1117" s="110"/>
      <c r="GQ1117" s="110"/>
      <c r="GR1117" s="110"/>
      <c r="GS1117" s="110"/>
      <c r="GT1117" s="110"/>
      <c r="GU1117" s="110"/>
      <c r="GV1117" s="110"/>
      <c r="GW1117" s="110"/>
      <c r="GX1117" s="110"/>
      <c r="GY1117" s="110"/>
      <c r="GZ1117" s="110"/>
      <c r="HA1117" s="110"/>
      <c r="HB1117" s="110"/>
      <c r="HC1117" s="110"/>
      <c r="HD1117" s="110"/>
      <c r="HE1117" s="110"/>
      <c r="HF1117" s="110"/>
      <c r="HG1117" s="110"/>
      <c r="HH1117" s="110"/>
      <c r="HI1117" s="110"/>
      <c r="HJ1117" s="110"/>
      <c r="HK1117" s="110"/>
      <c r="HL1117" s="110"/>
      <c r="HM1117" s="110"/>
      <c r="HN1117" s="110"/>
      <c r="HO1117" s="110"/>
      <c r="HP1117" s="110"/>
      <c r="HQ1117" s="110"/>
      <c r="HR1117" s="110"/>
      <c r="HS1117" s="110"/>
      <c r="HT1117" s="110"/>
      <c r="HU1117" s="110"/>
      <c r="HV1117" s="110"/>
      <c r="HW1117" s="110"/>
      <c r="HX1117" s="110"/>
      <c r="HY1117" s="110"/>
      <c r="HZ1117" s="110"/>
      <c r="IA1117" s="110"/>
      <c r="IB1117" s="110"/>
      <c r="IC1117" s="110"/>
      <c r="ID1117" s="110"/>
      <c r="IE1117" s="110"/>
      <c r="IF1117" s="110"/>
      <c r="IG1117" s="110"/>
      <c r="IH1117" s="110"/>
      <c r="II1117" s="110"/>
      <c r="IJ1117" s="110"/>
      <c r="IK1117" s="110"/>
      <c r="IL1117" s="110"/>
      <c r="IM1117" s="110"/>
      <c r="IN1117" s="110"/>
      <c r="IO1117" s="110"/>
      <c r="IP1117" s="110"/>
    </row>
    <row r="1118" spans="18:250" ht="16.5" hidden="1" customHeight="1">
      <c r="R1118" s="95"/>
      <c r="S1118" s="95"/>
      <c r="T1118" s="95"/>
      <c r="U1118" s="70"/>
      <c r="V1118" s="214"/>
      <c r="W1118" s="70"/>
      <c r="X1118" s="70"/>
      <c r="Y1118" s="70"/>
      <c r="Z1118" s="70"/>
      <c r="AA1118" s="70"/>
      <c r="AB1118" s="70"/>
      <c r="AC1118" s="70"/>
      <c r="AD1118" s="70"/>
      <c r="AE1118" s="70"/>
      <c r="AF1118" s="70"/>
      <c r="AG1118" s="70"/>
      <c r="AH1118" s="70"/>
      <c r="AI1118" s="70"/>
      <c r="AJ1118" s="70"/>
      <c r="AK1118" s="70"/>
      <c r="AL1118" s="70"/>
      <c r="AM1118" s="70"/>
      <c r="AN1118" s="70"/>
      <c r="AO1118" s="70"/>
      <c r="AP1118" s="70"/>
      <c r="AQ1118" s="70"/>
      <c r="AR1118" s="70"/>
      <c r="AS1118" s="70"/>
      <c r="AT1118" s="70"/>
      <c r="AU1118" s="70"/>
      <c r="AV1118" s="70"/>
      <c r="AW1118" s="70"/>
      <c r="AX1118" s="70"/>
      <c r="AY1118" s="70"/>
      <c r="AZ1118" s="70"/>
      <c r="BA1118" s="70"/>
      <c r="BB1118" s="70"/>
      <c r="BC1118" s="70"/>
      <c r="BD1118" s="70"/>
      <c r="BE1118" s="70"/>
      <c r="BF1118" s="70"/>
      <c r="BG1118" s="70"/>
      <c r="BH1118" s="70"/>
      <c r="BI1118" s="70"/>
      <c r="BJ1118" s="70"/>
      <c r="BK1118" s="70"/>
      <c r="BL1118" s="70"/>
      <c r="BM1118" s="70"/>
      <c r="BN1118" s="70"/>
      <c r="BO1118" s="70"/>
      <c r="BP1118" s="70"/>
      <c r="BQ1118" s="70"/>
      <c r="BR1118" s="70"/>
      <c r="BS1118" s="70"/>
      <c r="BT1118" s="70"/>
      <c r="BU1118" s="70"/>
      <c r="BV1118" s="70"/>
      <c r="BW1118" s="70"/>
      <c r="BX1118" s="70"/>
      <c r="BY1118" s="70"/>
      <c r="BZ1118" s="70"/>
      <c r="CA1118" s="70"/>
      <c r="CB1118" s="70"/>
      <c r="CC1118" s="70"/>
      <c r="CD1118" s="70"/>
      <c r="CE1118" s="70"/>
      <c r="CF1118" s="70"/>
      <c r="CG1118" s="70"/>
      <c r="CH1118" s="70"/>
      <c r="CI1118" s="70"/>
      <c r="CJ1118" s="70"/>
      <c r="CK1118" s="70"/>
      <c r="CL1118" s="70"/>
      <c r="CM1118" s="70"/>
      <c r="CN1118" s="70"/>
      <c r="CO1118" s="70"/>
      <c r="CP1118" s="70"/>
      <c r="CQ1118" s="70"/>
      <c r="CR1118" s="70"/>
      <c r="CS1118" s="70"/>
      <c r="CT1118" s="70"/>
      <c r="CU1118" s="70"/>
      <c r="CV1118" s="70"/>
      <c r="CW1118" s="70"/>
      <c r="CX1118" s="70"/>
      <c r="CY1118" s="70"/>
      <c r="CZ1118" s="70"/>
      <c r="DA1118" s="70"/>
      <c r="DB1118" s="70"/>
      <c r="DC1118" s="70"/>
      <c r="DD1118" s="70"/>
      <c r="DE1118" s="70"/>
      <c r="DF1118" s="70"/>
      <c r="DG1118" s="70"/>
      <c r="DH1118" s="70"/>
      <c r="DI1118" s="70"/>
      <c r="DJ1118" s="70"/>
      <c r="DK1118" s="70"/>
      <c r="DL1118" s="70"/>
      <c r="DM1118" s="70"/>
      <c r="DN1118" s="70"/>
      <c r="DO1118" s="70"/>
      <c r="DP1118" s="70"/>
      <c r="DQ1118" s="70"/>
      <c r="DR1118" s="70"/>
      <c r="DS1118" s="70"/>
      <c r="DT1118" s="70"/>
      <c r="DU1118" s="70"/>
      <c r="DV1118" s="70"/>
      <c r="DW1118" s="70"/>
      <c r="DX1118" s="70"/>
      <c r="DY1118" s="70"/>
      <c r="DZ1118" s="70"/>
      <c r="EA1118" s="70"/>
      <c r="EB1118" s="70"/>
      <c r="EC1118" s="70"/>
      <c r="ED1118" s="70"/>
      <c r="EE1118" s="95" t="s">
        <v>450</v>
      </c>
      <c r="EF1118" s="110"/>
      <c r="EG1118" s="110"/>
      <c r="EH1118" s="110"/>
      <c r="EI1118" s="216"/>
      <c r="EJ1118" s="110"/>
      <c r="EK1118" s="110"/>
      <c r="EL1118" s="110"/>
      <c r="EM1118" s="110"/>
      <c r="EN1118" s="110"/>
      <c r="EO1118" s="110"/>
      <c r="EP1118" s="110"/>
      <c r="EQ1118" s="110"/>
      <c r="ER1118" s="110"/>
      <c r="ES1118" s="110"/>
      <c r="ET1118" s="110"/>
      <c r="EU1118" s="110"/>
      <c r="EV1118" s="110"/>
      <c r="EW1118" s="110"/>
      <c r="EX1118" s="110"/>
      <c r="EY1118" s="110"/>
      <c r="EZ1118" s="110"/>
      <c r="FA1118" s="110"/>
      <c r="FB1118" s="110"/>
      <c r="FC1118" s="110"/>
      <c r="FD1118" s="110"/>
      <c r="FE1118" s="110"/>
      <c r="FF1118" s="110"/>
      <c r="FG1118" s="110"/>
      <c r="FH1118" s="110"/>
      <c r="FI1118" s="110"/>
      <c r="FJ1118" s="110"/>
      <c r="FK1118" s="110"/>
      <c r="FL1118" s="110"/>
      <c r="FM1118" s="110"/>
      <c r="FN1118" s="110"/>
      <c r="FO1118" s="110"/>
      <c r="FP1118" s="110"/>
      <c r="FQ1118" s="110"/>
      <c r="FR1118" s="110"/>
      <c r="FS1118" s="110"/>
      <c r="FT1118" s="110"/>
      <c r="FU1118" s="110"/>
      <c r="FV1118" s="110"/>
      <c r="FW1118" s="110"/>
      <c r="FX1118" s="110"/>
      <c r="FY1118" s="110"/>
      <c r="FZ1118" s="110"/>
      <c r="GA1118" s="110"/>
      <c r="GB1118" s="110"/>
      <c r="GC1118" s="110"/>
      <c r="GD1118" s="110"/>
      <c r="GE1118" s="110"/>
      <c r="GF1118" s="110"/>
      <c r="GG1118" s="110"/>
      <c r="GH1118" s="110"/>
      <c r="GI1118" s="110"/>
      <c r="GJ1118" s="110"/>
      <c r="GK1118" s="110"/>
      <c r="GL1118" s="110"/>
      <c r="GM1118" s="110"/>
      <c r="GN1118" s="110"/>
      <c r="GO1118" s="110"/>
      <c r="GP1118" s="110"/>
      <c r="GQ1118" s="110"/>
      <c r="GR1118" s="110"/>
      <c r="GS1118" s="110"/>
      <c r="GT1118" s="110"/>
      <c r="GU1118" s="110"/>
      <c r="GV1118" s="110"/>
      <c r="GW1118" s="110"/>
      <c r="GX1118" s="110"/>
      <c r="GY1118" s="110"/>
      <c r="GZ1118" s="110"/>
      <c r="HA1118" s="110"/>
      <c r="HB1118" s="110"/>
      <c r="HC1118" s="110"/>
      <c r="HD1118" s="110"/>
      <c r="HE1118" s="110"/>
      <c r="HF1118" s="110"/>
      <c r="HG1118" s="110"/>
      <c r="HH1118" s="110"/>
      <c r="HI1118" s="110"/>
      <c r="HJ1118" s="110"/>
      <c r="HK1118" s="110"/>
      <c r="HL1118" s="110"/>
      <c r="HM1118" s="110"/>
      <c r="HN1118" s="110"/>
      <c r="HO1118" s="110"/>
      <c r="HP1118" s="110"/>
      <c r="HQ1118" s="110"/>
      <c r="HR1118" s="110"/>
      <c r="HS1118" s="110"/>
      <c r="HT1118" s="110"/>
      <c r="HU1118" s="110"/>
      <c r="HV1118" s="110"/>
      <c r="HW1118" s="110"/>
      <c r="HX1118" s="110"/>
      <c r="HY1118" s="110"/>
      <c r="HZ1118" s="110"/>
      <c r="IA1118" s="110"/>
      <c r="IB1118" s="110"/>
      <c r="IC1118" s="110"/>
      <c r="ID1118" s="110"/>
      <c r="IE1118" s="110"/>
      <c r="IF1118" s="110"/>
      <c r="IG1118" s="110"/>
      <c r="IH1118" s="110"/>
      <c r="II1118" s="110"/>
      <c r="IJ1118" s="110"/>
      <c r="IK1118" s="110"/>
      <c r="IL1118" s="110"/>
      <c r="IM1118" s="110"/>
      <c r="IN1118" s="110"/>
      <c r="IO1118" s="110"/>
      <c r="IP1118" s="110"/>
    </row>
    <row r="1119" spans="18:250" ht="16.5" hidden="1" customHeight="1">
      <c r="R1119" s="95"/>
      <c r="S1119" s="95"/>
      <c r="T1119" s="95"/>
      <c r="U1119" s="70"/>
      <c r="V1119" s="214"/>
      <c r="W1119" s="70"/>
      <c r="X1119" s="70"/>
      <c r="Y1119" s="70"/>
      <c r="Z1119" s="70"/>
      <c r="AA1119" s="70"/>
      <c r="AB1119" s="70"/>
      <c r="AC1119" s="70"/>
      <c r="AD1119" s="70"/>
      <c r="AE1119" s="70"/>
      <c r="AF1119" s="70"/>
      <c r="AG1119" s="70"/>
      <c r="AH1119" s="70"/>
      <c r="AI1119" s="70"/>
      <c r="AJ1119" s="70"/>
      <c r="AK1119" s="70"/>
      <c r="AL1119" s="70"/>
      <c r="AM1119" s="70"/>
      <c r="AN1119" s="70"/>
      <c r="AO1119" s="70"/>
      <c r="AP1119" s="70"/>
      <c r="AQ1119" s="70"/>
      <c r="AR1119" s="70"/>
      <c r="AS1119" s="70"/>
      <c r="AT1119" s="70"/>
      <c r="AU1119" s="70"/>
      <c r="AV1119" s="70"/>
      <c r="AW1119" s="70"/>
      <c r="AX1119" s="70"/>
      <c r="AY1119" s="70"/>
      <c r="AZ1119" s="70"/>
      <c r="BA1119" s="70"/>
      <c r="BB1119" s="70"/>
      <c r="BC1119" s="70"/>
      <c r="BD1119" s="70"/>
      <c r="BE1119" s="70"/>
      <c r="BF1119" s="70"/>
      <c r="BG1119" s="70"/>
      <c r="BH1119" s="70"/>
      <c r="BI1119" s="70"/>
      <c r="BJ1119" s="70"/>
      <c r="BK1119" s="70"/>
      <c r="BL1119" s="70"/>
      <c r="BM1119" s="70"/>
      <c r="BN1119" s="70"/>
      <c r="BO1119" s="70"/>
      <c r="BP1119" s="70"/>
      <c r="BQ1119" s="70"/>
      <c r="BR1119" s="70"/>
      <c r="BS1119" s="70"/>
      <c r="BT1119" s="70"/>
      <c r="BU1119" s="70"/>
      <c r="BV1119" s="70"/>
      <c r="BW1119" s="70"/>
      <c r="BX1119" s="70"/>
      <c r="BY1119" s="70"/>
      <c r="BZ1119" s="70"/>
      <c r="CA1119" s="70"/>
      <c r="CB1119" s="70"/>
      <c r="CC1119" s="70"/>
      <c r="CD1119" s="70"/>
      <c r="CE1119" s="70"/>
      <c r="CF1119" s="70"/>
      <c r="CG1119" s="70"/>
      <c r="CH1119" s="70"/>
      <c r="CI1119" s="70"/>
      <c r="CJ1119" s="70"/>
      <c r="CK1119" s="70"/>
      <c r="CL1119" s="70"/>
      <c r="CM1119" s="70"/>
      <c r="CN1119" s="70"/>
      <c r="CO1119" s="70"/>
      <c r="CP1119" s="70"/>
      <c r="CQ1119" s="70"/>
      <c r="CR1119" s="70"/>
      <c r="CS1119" s="70"/>
      <c r="CT1119" s="70"/>
      <c r="CU1119" s="70"/>
      <c r="CV1119" s="70"/>
      <c r="CW1119" s="70"/>
      <c r="CX1119" s="70"/>
      <c r="CY1119" s="70"/>
      <c r="CZ1119" s="70"/>
      <c r="DA1119" s="70"/>
      <c r="DB1119" s="70"/>
      <c r="DC1119" s="70"/>
      <c r="DD1119" s="70"/>
      <c r="DE1119" s="70"/>
      <c r="DF1119" s="70"/>
      <c r="DG1119" s="70"/>
      <c r="DH1119" s="70"/>
      <c r="DI1119" s="70"/>
      <c r="DJ1119" s="70"/>
      <c r="DK1119" s="70"/>
      <c r="DL1119" s="70"/>
      <c r="DM1119" s="70"/>
      <c r="DN1119" s="70"/>
      <c r="DO1119" s="70"/>
      <c r="DP1119" s="70"/>
      <c r="DQ1119" s="70"/>
      <c r="DR1119" s="70"/>
      <c r="DS1119" s="70"/>
      <c r="DT1119" s="70"/>
      <c r="DU1119" s="70"/>
      <c r="DV1119" s="70"/>
      <c r="DW1119" s="70"/>
      <c r="DX1119" s="70"/>
      <c r="DY1119" s="70"/>
      <c r="DZ1119" s="70"/>
      <c r="EA1119" s="70"/>
      <c r="EB1119" s="70"/>
      <c r="EC1119" s="70"/>
      <c r="ED1119" s="70"/>
      <c r="EE1119" s="95" t="s">
        <v>450</v>
      </c>
      <c r="EF1119" s="110"/>
      <c r="EG1119" s="110"/>
      <c r="EH1119" s="110"/>
      <c r="EI1119" s="216"/>
      <c r="EJ1119" s="110"/>
      <c r="EK1119" s="110"/>
      <c r="EL1119" s="110"/>
      <c r="EM1119" s="110"/>
      <c r="EN1119" s="110"/>
      <c r="EO1119" s="110"/>
      <c r="EP1119" s="110"/>
      <c r="EQ1119" s="110"/>
      <c r="ER1119" s="110"/>
      <c r="ES1119" s="110"/>
      <c r="ET1119" s="110"/>
      <c r="EU1119" s="110"/>
      <c r="EV1119" s="110"/>
      <c r="EW1119" s="110"/>
      <c r="EX1119" s="110"/>
      <c r="EY1119" s="110"/>
      <c r="EZ1119" s="110"/>
      <c r="FA1119" s="110"/>
      <c r="FB1119" s="110"/>
      <c r="FC1119" s="110"/>
      <c r="FD1119" s="110"/>
      <c r="FE1119" s="110"/>
      <c r="FF1119" s="110"/>
      <c r="FG1119" s="110"/>
      <c r="FH1119" s="110"/>
      <c r="FI1119" s="110"/>
      <c r="FJ1119" s="110"/>
      <c r="FK1119" s="110"/>
      <c r="FL1119" s="110"/>
      <c r="FM1119" s="110"/>
      <c r="FN1119" s="110"/>
      <c r="FO1119" s="110"/>
      <c r="FP1119" s="110"/>
      <c r="FQ1119" s="110"/>
      <c r="FR1119" s="110"/>
      <c r="FS1119" s="110"/>
      <c r="FT1119" s="110"/>
      <c r="FU1119" s="110"/>
      <c r="FV1119" s="110"/>
      <c r="FW1119" s="110"/>
      <c r="FX1119" s="110"/>
      <c r="FY1119" s="110"/>
      <c r="FZ1119" s="110"/>
      <c r="GA1119" s="110"/>
      <c r="GB1119" s="110"/>
      <c r="GC1119" s="110"/>
      <c r="GD1119" s="110"/>
      <c r="GE1119" s="110"/>
      <c r="GF1119" s="110"/>
      <c r="GG1119" s="110"/>
      <c r="GH1119" s="110"/>
      <c r="GI1119" s="110"/>
      <c r="GJ1119" s="110"/>
      <c r="GK1119" s="110"/>
      <c r="GL1119" s="110"/>
      <c r="GM1119" s="110"/>
      <c r="GN1119" s="110"/>
      <c r="GO1119" s="110"/>
      <c r="GP1119" s="110"/>
      <c r="GQ1119" s="110"/>
      <c r="GR1119" s="110"/>
      <c r="GS1119" s="110"/>
      <c r="GT1119" s="110"/>
      <c r="GU1119" s="110"/>
      <c r="GV1119" s="110"/>
      <c r="GW1119" s="110"/>
      <c r="GX1119" s="110"/>
      <c r="GY1119" s="110"/>
      <c r="GZ1119" s="110"/>
      <c r="HA1119" s="110"/>
      <c r="HB1119" s="110"/>
      <c r="HC1119" s="110"/>
      <c r="HD1119" s="110"/>
      <c r="HE1119" s="110"/>
      <c r="HF1119" s="110"/>
      <c r="HG1119" s="110"/>
      <c r="HH1119" s="110"/>
      <c r="HI1119" s="110"/>
      <c r="HJ1119" s="110"/>
      <c r="HK1119" s="110"/>
      <c r="HL1119" s="110"/>
      <c r="HM1119" s="110"/>
      <c r="HN1119" s="110"/>
      <c r="HO1119" s="110"/>
      <c r="HP1119" s="110"/>
      <c r="HQ1119" s="110"/>
      <c r="HR1119" s="110"/>
      <c r="HS1119" s="110"/>
      <c r="HT1119" s="110"/>
      <c r="HU1119" s="110"/>
      <c r="HV1119" s="110"/>
      <c r="HW1119" s="110"/>
      <c r="HX1119" s="110"/>
      <c r="HY1119" s="110"/>
      <c r="HZ1119" s="110"/>
      <c r="IA1119" s="110"/>
      <c r="IB1119" s="110"/>
      <c r="IC1119" s="110"/>
      <c r="ID1119" s="110"/>
      <c r="IE1119" s="110"/>
      <c r="IF1119" s="110"/>
      <c r="IG1119" s="110"/>
      <c r="IH1119" s="110"/>
      <c r="II1119" s="110"/>
      <c r="IJ1119" s="110"/>
      <c r="IK1119" s="110"/>
      <c r="IL1119" s="110"/>
      <c r="IM1119" s="110"/>
      <c r="IN1119" s="110"/>
      <c r="IO1119" s="110"/>
      <c r="IP1119" s="110"/>
    </row>
    <row r="1120" spans="18:250" ht="16.5" hidden="1" customHeight="1">
      <c r="R1120" s="95"/>
      <c r="S1120" s="95"/>
      <c r="T1120" s="95"/>
      <c r="U1120" s="70"/>
      <c r="V1120" s="214"/>
      <c r="W1120" s="70"/>
      <c r="X1120" s="70"/>
      <c r="Y1120" s="70"/>
      <c r="Z1120" s="70"/>
      <c r="AA1120" s="70"/>
      <c r="AB1120" s="70"/>
      <c r="AC1120" s="70"/>
      <c r="AD1120" s="70"/>
      <c r="AE1120" s="70"/>
      <c r="AF1120" s="70"/>
      <c r="AG1120" s="70"/>
      <c r="AH1120" s="70"/>
      <c r="AI1120" s="70"/>
      <c r="AJ1120" s="70"/>
      <c r="AK1120" s="70"/>
      <c r="AL1120" s="70"/>
      <c r="AM1120" s="70"/>
      <c r="AN1120" s="70"/>
      <c r="AO1120" s="70"/>
      <c r="AP1120" s="70"/>
      <c r="AQ1120" s="70"/>
      <c r="AR1120" s="70"/>
      <c r="AS1120" s="70"/>
      <c r="AT1120" s="70"/>
      <c r="AU1120" s="70"/>
      <c r="AV1120" s="70"/>
      <c r="AW1120" s="70"/>
      <c r="AX1120" s="70"/>
      <c r="AY1120" s="70"/>
      <c r="AZ1120" s="70"/>
      <c r="BA1120" s="70"/>
      <c r="BB1120" s="70"/>
      <c r="BC1120" s="70"/>
      <c r="BD1120" s="70"/>
      <c r="BE1120" s="70"/>
      <c r="BF1120" s="70"/>
      <c r="BG1120" s="70"/>
      <c r="BH1120" s="70"/>
      <c r="BI1120" s="70"/>
      <c r="BJ1120" s="70"/>
      <c r="BK1120" s="70"/>
      <c r="BL1120" s="70"/>
      <c r="BM1120" s="70"/>
      <c r="BN1120" s="70"/>
      <c r="BO1120" s="70"/>
      <c r="BP1120" s="70"/>
      <c r="BQ1120" s="70"/>
      <c r="BR1120" s="70"/>
      <c r="BS1120" s="70"/>
      <c r="BT1120" s="70"/>
      <c r="BU1120" s="70"/>
      <c r="BV1120" s="70"/>
      <c r="BW1120" s="70"/>
      <c r="BX1120" s="70"/>
      <c r="BY1120" s="70"/>
      <c r="BZ1120" s="70"/>
      <c r="CA1120" s="70"/>
      <c r="CB1120" s="70"/>
      <c r="CC1120" s="70"/>
      <c r="CD1120" s="70"/>
      <c r="CE1120" s="70"/>
      <c r="CF1120" s="70"/>
      <c r="CG1120" s="70"/>
      <c r="CH1120" s="70"/>
      <c r="CI1120" s="70"/>
      <c r="CJ1120" s="70"/>
      <c r="CK1120" s="70"/>
      <c r="CL1120" s="70"/>
      <c r="CM1120" s="70"/>
      <c r="CN1120" s="70"/>
      <c r="CO1120" s="70"/>
      <c r="CP1120" s="70"/>
      <c r="CQ1120" s="70"/>
      <c r="CR1120" s="70"/>
      <c r="CS1120" s="70"/>
      <c r="CT1120" s="70"/>
      <c r="CU1120" s="70"/>
      <c r="CV1120" s="70"/>
      <c r="CW1120" s="70"/>
      <c r="CX1120" s="70"/>
      <c r="CY1120" s="70"/>
      <c r="CZ1120" s="70"/>
      <c r="DA1120" s="70"/>
      <c r="DB1120" s="70"/>
      <c r="DC1120" s="70"/>
      <c r="DD1120" s="70"/>
      <c r="DE1120" s="70"/>
      <c r="DF1120" s="70"/>
      <c r="DG1120" s="70"/>
      <c r="DH1120" s="70"/>
      <c r="DI1120" s="70"/>
      <c r="DJ1120" s="70"/>
      <c r="DK1120" s="70"/>
      <c r="DL1120" s="70"/>
      <c r="DM1120" s="70"/>
      <c r="DN1120" s="70"/>
      <c r="DO1120" s="70"/>
      <c r="DP1120" s="70"/>
      <c r="DQ1120" s="70"/>
      <c r="DR1120" s="70"/>
      <c r="DS1120" s="70"/>
      <c r="DT1120" s="70"/>
      <c r="DU1120" s="70"/>
      <c r="DV1120" s="70"/>
      <c r="DW1120" s="70"/>
      <c r="DX1120" s="70"/>
      <c r="DY1120" s="70"/>
      <c r="DZ1120" s="70"/>
      <c r="EA1120" s="70"/>
      <c r="EB1120" s="70"/>
      <c r="EC1120" s="70"/>
      <c r="ED1120" s="70"/>
      <c r="EE1120" s="95" t="s">
        <v>450</v>
      </c>
      <c r="EF1120" s="110"/>
      <c r="EG1120" s="110"/>
      <c r="EH1120" s="110"/>
      <c r="EI1120" s="216"/>
      <c r="EJ1120" s="110"/>
      <c r="EK1120" s="110"/>
      <c r="EL1120" s="110"/>
      <c r="EM1120" s="110"/>
      <c r="EN1120" s="110"/>
      <c r="EO1120" s="110"/>
      <c r="EP1120" s="110"/>
      <c r="EQ1120" s="110"/>
      <c r="ER1120" s="110"/>
      <c r="ES1120" s="110"/>
      <c r="ET1120" s="110"/>
      <c r="EU1120" s="110"/>
      <c r="EV1120" s="110"/>
      <c r="EW1120" s="110"/>
      <c r="EX1120" s="110"/>
      <c r="EY1120" s="110"/>
      <c r="EZ1120" s="110"/>
      <c r="FA1120" s="110"/>
      <c r="FB1120" s="110"/>
      <c r="FC1120" s="110"/>
      <c r="FD1120" s="110"/>
      <c r="FE1120" s="110"/>
      <c r="FF1120" s="110"/>
      <c r="FG1120" s="110"/>
      <c r="FH1120" s="110"/>
      <c r="FI1120" s="110"/>
      <c r="FJ1120" s="110"/>
      <c r="FK1120" s="110"/>
      <c r="FL1120" s="110"/>
      <c r="FM1120" s="110"/>
      <c r="FN1120" s="110"/>
      <c r="FO1120" s="110"/>
      <c r="FP1120" s="110"/>
      <c r="FQ1120" s="110"/>
      <c r="FR1120" s="110"/>
      <c r="FS1120" s="110"/>
      <c r="FT1120" s="110"/>
      <c r="FU1120" s="110"/>
      <c r="FV1120" s="110"/>
      <c r="FW1120" s="110"/>
      <c r="FX1120" s="110"/>
      <c r="FY1120" s="110"/>
      <c r="FZ1120" s="110"/>
      <c r="GA1120" s="110"/>
      <c r="GB1120" s="110"/>
      <c r="GC1120" s="110"/>
      <c r="GD1120" s="110"/>
      <c r="GE1120" s="110"/>
      <c r="GF1120" s="110"/>
      <c r="GG1120" s="110"/>
      <c r="GH1120" s="110"/>
      <c r="GI1120" s="110"/>
      <c r="GJ1120" s="110"/>
      <c r="GK1120" s="110"/>
      <c r="GL1120" s="110"/>
      <c r="GM1120" s="110"/>
      <c r="GN1120" s="110"/>
      <c r="GO1120" s="110"/>
      <c r="GP1120" s="110"/>
      <c r="GQ1120" s="110"/>
      <c r="GR1120" s="110"/>
      <c r="GS1120" s="110"/>
      <c r="GT1120" s="110"/>
      <c r="GU1120" s="110"/>
      <c r="GV1120" s="110"/>
      <c r="GW1120" s="110"/>
      <c r="GX1120" s="110"/>
      <c r="GY1120" s="110"/>
      <c r="GZ1120" s="110"/>
      <c r="HA1120" s="110"/>
      <c r="HB1120" s="110"/>
      <c r="HC1120" s="110"/>
      <c r="HD1120" s="110"/>
      <c r="HE1120" s="110"/>
      <c r="HF1120" s="110"/>
      <c r="HG1120" s="110"/>
      <c r="HH1120" s="110"/>
      <c r="HI1120" s="110"/>
      <c r="HJ1120" s="110"/>
      <c r="HK1120" s="110"/>
      <c r="HL1120" s="110"/>
      <c r="HM1120" s="110"/>
      <c r="HN1120" s="110"/>
      <c r="HO1120" s="110"/>
      <c r="HP1120" s="110"/>
      <c r="HQ1120" s="110"/>
      <c r="HR1120" s="110"/>
      <c r="HS1120" s="110"/>
      <c r="HT1120" s="110"/>
      <c r="HU1120" s="110"/>
      <c r="HV1120" s="110"/>
      <c r="HW1120" s="110"/>
      <c r="HX1120" s="110"/>
      <c r="HY1120" s="110"/>
      <c r="HZ1120" s="110"/>
      <c r="IA1120" s="110"/>
      <c r="IB1120" s="110"/>
      <c r="IC1120" s="110"/>
      <c r="ID1120" s="110"/>
      <c r="IE1120" s="110"/>
      <c r="IF1120" s="110"/>
      <c r="IG1120" s="110"/>
      <c r="IH1120" s="110"/>
      <c r="II1120" s="110"/>
      <c r="IJ1120" s="110"/>
      <c r="IK1120" s="110"/>
      <c r="IL1120" s="110"/>
      <c r="IM1120" s="110"/>
      <c r="IN1120" s="110"/>
      <c r="IO1120" s="110"/>
      <c r="IP1120" s="110"/>
    </row>
    <row r="1121" spans="18:250" ht="16.5" hidden="1" customHeight="1">
      <c r="R1121" s="95"/>
      <c r="S1121" s="95"/>
      <c r="T1121" s="95"/>
      <c r="U1121" s="70"/>
      <c r="V1121" s="214"/>
      <c r="W1121" s="70"/>
      <c r="X1121" s="70"/>
      <c r="Y1121" s="70"/>
      <c r="Z1121" s="70"/>
      <c r="AA1121" s="70"/>
      <c r="AB1121" s="70"/>
      <c r="AC1121" s="70"/>
      <c r="AD1121" s="70"/>
      <c r="AE1121" s="70"/>
      <c r="AF1121" s="70"/>
      <c r="AG1121" s="70"/>
      <c r="AH1121" s="70"/>
      <c r="AI1121" s="70"/>
      <c r="AJ1121" s="70"/>
      <c r="AK1121" s="70"/>
      <c r="AL1121" s="70"/>
      <c r="AM1121" s="70"/>
      <c r="AN1121" s="70"/>
      <c r="AO1121" s="70"/>
      <c r="AP1121" s="70"/>
      <c r="AQ1121" s="70"/>
      <c r="AR1121" s="70"/>
      <c r="AS1121" s="70"/>
      <c r="AT1121" s="70"/>
      <c r="AU1121" s="70"/>
      <c r="AV1121" s="70"/>
      <c r="AW1121" s="70"/>
      <c r="AX1121" s="70"/>
      <c r="AY1121" s="70"/>
      <c r="AZ1121" s="70"/>
      <c r="BA1121" s="70"/>
      <c r="BB1121" s="70"/>
      <c r="BC1121" s="70"/>
      <c r="BD1121" s="70"/>
      <c r="BE1121" s="70"/>
      <c r="BF1121" s="70"/>
      <c r="BG1121" s="70"/>
      <c r="BH1121" s="70"/>
      <c r="BI1121" s="70"/>
      <c r="BJ1121" s="70"/>
      <c r="BK1121" s="70"/>
      <c r="BL1121" s="70"/>
      <c r="BM1121" s="70"/>
      <c r="BN1121" s="70"/>
      <c r="BO1121" s="70"/>
      <c r="BP1121" s="70"/>
      <c r="BQ1121" s="70"/>
      <c r="BR1121" s="70"/>
      <c r="BS1121" s="70"/>
      <c r="BT1121" s="70"/>
      <c r="BU1121" s="70"/>
      <c r="BV1121" s="70"/>
      <c r="BW1121" s="70"/>
      <c r="BX1121" s="70"/>
      <c r="BY1121" s="70"/>
      <c r="BZ1121" s="70"/>
      <c r="CA1121" s="70"/>
      <c r="CB1121" s="70"/>
      <c r="CC1121" s="70"/>
      <c r="CD1121" s="70"/>
      <c r="CE1121" s="70"/>
      <c r="CF1121" s="70"/>
      <c r="CG1121" s="70"/>
      <c r="CH1121" s="70"/>
      <c r="CI1121" s="70"/>
      <c r="CJ1121" s="70"/>
      <c r="CK1121" s="70"/>
      <c r="CL1121" s="70"/>
      <c r="CM1121" s="70"/>
      <c r="CN1121" s="70"/>
      <c r="CO1121" s="70"/>
      <c r="CP1121" s="70"/>
      <c r="CQ1121" s="70"/>
      <c r="CR1121" s="70"/>
      <c r="CS1121" s="70"/>
      <c r="CT1121" s="70"/>
      <c r="CU1121" s="70"/>
      <c r="CV1121" s="70"/>
      <c r="CW1121" s="70"/>
      <c r="CX1121" s="70"/>
      <c r="CY1121" s="70"/>
      <c r="CZ1121" s="70"/>
      <c r="DA1121" s="70"/>
      <c r="DB1121" s="70"/>
      <c r="DC1121" s="70"/>
      <c r="DD1121" s="70"/>
      <c r="DE1121" s="70"/>
      <c r="DF1121" s="70"/>
      <c r="DG1121" s="70"/>
      <c r="DH1121" s="70"/>
      <c r="DI1121" s="70"/>
      <c r="DJ1121" s="70"/>
      <c r="DK1121" s="70"/>
      <c r="DL1121" s="70"/>
      <c r="DM1121" s="70"/>
      <c r="DN1121" s="70"/>
      <c r="DO1121" s="70"/>
      <c r="DP1121" s="70"/>
      <c r="DQ1121" s="70"/>
      <c r="DR1121" s="70"/>
      <c r="DS1121" s="70"/>
      <c r="DT1121" s="70"/>
      <c r="DU1121" s="70"/>
      <c r="DV1121" s="70"/>
      <c r="DW1121" s="70"/>
      <c r="DX1121" s="70"/>
      <c r="DY1121" s="70"/>
      <c r="DZ1121" s="70"/>
      <c r="EA1121" s="70"/>
      <c r="EB1121" s="70"/>
      <c r="EC1121" s="70"/>
      <c r="ED1121" s="70"/>
      <c r="EE1121" s="95" t="s">
        <v>450</v>
      </c>
      <c r="EF1121" s="110"/>
      <c r="EG1121" s="110"/>
      <c r="EH1121" s="110"/>
      <c r="EI1121" s="216"/>
      <c r="EJ1121" s="110"/>
      <c r="EK1121" s="110"/>
      <c r="EL1121" s="110"/>
      <c r="EM1121" s="110"/>
      <c r="EN1121" s="110"/>
      <c r="EO1121" s="110"/>
      <c r="EP1121" s="110"/>
      <c r="EQ1121" s="110"/>
      <c r="ER1121" s="110"/>
      <c r="ES1121" s="110"/>
      <c r="ET1121" s="110"/>
      <c r="EU1121" s="110"/>
      <c r="EV1121" s="110"/>
      <c r="EW1121" s="110"/>
      <c r="EX1121" s="110"/>
      <c r="EY1121" s="110"/>
      <c r="EZ1121" s="110"/>
      <c r="FA1121" s="110"/>
      <c r="FB1121" s="110"/>
      <c r="FC1121" s="110"/>
      <c r="FD1121" s="110"/>
      <c r="FE1121" s="110"/>
      <c r="FF1121" s="110"/>
      <c r="FG1121" s="110"/>
      <c r="FH1121" s="110"/>
      <c r="FI1121" s="110"/>
      <c r="FJ1121" s="110"/>
      <c r="FK1121" s="110"/>
      <c r="FL1121" s="110"/>
      <c r="FM1121" s="110"/>
      <c r="FN1121" s="110"/>
      <c r="FO1121" s="110"/>
      <c r="FP1121" s="110"/>
      <c r="FQ1121" s="110"/>
      <c r="FR1121" s="110"/>
      <c r="FS1121" s="110"/>
      <c r="FT1121" s="110"/>
      <c r="FU1121" s="110"/>
      <c r="FV1121" s="110"/>
      <c r="FW1121" s="110"/>
      <c r="FX1121" s="110"/>
      <c r="FY1121" s="110"/>
      <c r="FZ1121" s="110"/>
      <c r="GA1121" s="110"/>
      <c r="GB1121" s="110"/>
      <c r="GC1121" s="110"/>
      <c r="GD1121" s="110"/>
      <c r="GE1121" s="110"/>
      <c r="GF1121" s="110"/>
      <c r="GG1121" s="110"/>
      <c r="GH1121" s="110"/>
      <c r="GI1121" s="110"/>
      <c r="GJ1121" s="110"/>
      <c r="GK1121" s="110"/>
      <c r="GL1121" s="110"/>
      <c r="GM1121" s="110"/>
      <c r="GN1121" s="110"/>
      <c r="GO1121" s="110"/>
      <c r="GP1121" s="110"/>
      <c r="GQ1121" s="110"/>
      <c r="GR1121" s="110"/>
      <c r="GS1121" s="110"/>
      <c r="GT1121" s="110"/>
      <c r="GU1121" s="110"/>
      <c r="GV1121" s="110"/>
      <c r="GW1121" s="110"/>
      <c r="GX1121" s="110"/>
      <c r="GY1121" s="110"/>
      <c r="GZ1121" s="110"/>
      <c r="HA1121" s="110"/>
      <c r="HB1121" s="110"/>
      <c r="HC1121" s="110"/>
      <c r="HD1121" s="110"/>
      <c r="HE1121" s="110"/>
      <c r="HF1121" s="110"/>
      <c r="HG1121" s="110"/>
      <c r="HH1121" s="110"/>
      <c r="HI1121" s="110"/>
      <c r="HJ1121" s="110"/>
      <c r="HK1121" s="110"/>
      <c r="HL1121" s="110"/>
      <c r="HM1121" s="110"/>
      <c r="HN1121" s="110"/>
      <c r="HO1121" s="110"/>
      <c r="HP1121" s="110"/>
      <c r="HQ1121" s="110"/>
      <c r="HR1121" s="110"/>
      <c r="HS1121" s="110"/>
      <c r="HT1121" s="110"/>
      <c r="HU1121" s="110"/>
      <c r="HV1121" s="110"/>
      <c r="HW1121" s="110"/>
      <c r="HX1121" s="110"/>
      <c r="HY1121" s="110"/>
      <c r="HZ1121" s="110"/>
      <c r="IA1121" s="110"/>
      <c r="IB1121" s="110"/>
      <c r="IC1121" s="110"/>
      <c r="ID1121" s="110"/>
      <c r="IE1121" s="110"/>
      <c r="IF1121" s="110"/>
      <c r="IG1121" s="110"/>
      <c r="IH1121" s="110"/>
      <c r="II1121" s="110"/>
      <c r="IJ1121" s="110"/>
      <c r="IK1121" s="110"/>
      <c r="IL1121" s="110"/>
      <c r="IM1121" s="110"/>
      <c r="IN1121" s="110"/>
      <c r="IO1121" s="110"/>
      <c r="IP1121" s="110"/>
    </row>
    <row r="1122" spans="18:250" ht="16.5" hidden="1" customHeight="1">
      <c r="R1122" s="95"/>
      <c r="S1122" s="95"/>
      <c r="T1122" s="95"/>
      <c r="U1122" s="70"/>
      <c r="V1122" s="214"/>
      <c r="W1122" s="70"/>
      <c r="X1122" s="70"/>
      <c r="Y1122" s="70"/>
      <c r="Z1122" s="70"/>
      <c r="AA1122" s="70"/>
      <c r="AB1122" s="70"/>
      <c r="AC1122" s="70"/>
      <c r="AD1122" s="70"/>
      <c r="AE1122" s="70"/>
      <c r="AF1122" s="70"/>
      <c r="AG1122" s="70"/>
      <c r="AH1122" s="70"/>
      <c r="AI1122" s="70"/>
      <c r="AJ1122" s="70"/>
      <c r="AK1122" s="70"/>
      <c r="AL1122" s="70"/>
      <c r="AM1122" s="70"/>
      <c r="AN1122" s="70"/>
      <c r="AO1122" s="70"/>
      <c r="AP1122" s="70"/>
      <c r="AQ1122" s="70"/>
      <c r="AR1122" s="70"/>
      <c r="AS1122" s="70"/>
      <c r="AT1122" s="70"/>
      <c r="AU1122" s="70"/>
      <c r="AV1122" s="70"/>
      <c r="AW1122" s="70"/>
      <c r="AX1122" s="70"/>
      <c r="AY1122" s="70"/>
      <c r="AZ1122" s="70"/>
      <c r="BA1122" s="70"/>
      <c r="BB1122" s="70"/>
      <c r="BC1122" s="70"/>
      <c r="BD1122" s="70"/>
      <c r="BE1122" s="70"/>
      <c r="BF1122" s="70"/>
      <c r="BG1122" s="70"/>
      <c r="BH1122" s="70"/>
      <c r="BI1122" s="70"/>
      <c r="BJ1122" s="70"/>
      <c r="BK1122" s="70"/>
      <c r="BL1122" s="70"/>
      <c r="BM1122" s="70"/>
      <c r="BN1122" s="70"/>
      <c r="BO1122" s="70"/>
      <c r="BP1122" s="70"/>
      <c r="BQ1122" s="70"/>
      <c r="BR1122" s="70"/>
      <c r="BS1122" s="70"/>
      <c r="BT1122" s="70"/>
      <c r="BU1122" s="70"/>
      <c r="BV1122" s="70"/>
      <c r="BW1122" s="70"/>
      <c r="BX1122" s="70"/>
      <c r="BY1122" s="70"/>
      <c r="BZ1122" s="70"/>
      <c r="CA1122" s="70"/>
      <c r="CB1122" s="70"/>
      <c r="CC1122" s="70"/>
      <c r="CD1122" s="70"/>
      <c r="CE1122" s="70"/>
      <c r="CF1122" s="70"/>
      <c r="CG1122" s="70"/>
      <c r="CH1122" s="70"/>
      <c r="CI1122" s="70"/>
      <c r="CJ1122" s="70"/>
      <c r="CK1122" s="70"/>
      <c r="CL1122" s="70"/>
      <c r="CM1122" s="70"/>
      <c r="CN1122" s="70"/>
      <c r="CO1122" s="70"/>
      <c r="CP1122" s="70"/>
      <c r="CQ1122" s="70"/>
      <c r="CR1122" s="70"/>
      <c r="CS1122" s="70"/>
      <c r="CT1122" s="70"/>
      <c r="CU1122" s="70"/>
      <c r="CV1122" s="70"/>
      <c r="CW1122" s="70"/>
      <c r="CX1122" s="70"/>
      <c r="CY1122" s="70"/>
      <c r="CZ1122" s="70"/>
      <c r="DA1122" s="70"/>
      <c r="DB1122" s="70"/>
      <c r="DC1122" s="70"/>
      <c r="DD1122" s="70"/>
      <c r="DE1122" s="70"/>
      <c r="DF1122" s="70"/>
      <c r="DG1122" s="70"/>
      <c r="DH1122" s="70"/>
      <c r="DI1122" s="70"/>
      <c r="DJ1122" s="70"/>
      <c r="DK1122" s="70"/>
      <c r="DL1122" s="70"/>
      <c r="DM1122" s="70"/>
      <c r="DN1122" s="70"/>
      <c r="DO1122" s="70"/>
      <c r="DP1122" s="70"/>
      <c r="DQ1122" s="70"/>
      <c r="DR1122" s="70"/>
      <c r="DS1122" s="70"/>
      <c r="DT1122" s="70"/>
      <c r="DU1122" s="70"/>
      <c r="DV1122" s="70"/>
      <c r="DW1122" s="70"/>
      <c r="DX1122" s="70"/>
      <c r="DY1122" s="70"/>
      <c r="DZ1122" s="70"/>
      <c r="EA1122" s="70"/>
      <c r="EB1122" s="70"/>
      <c r="EC1122" s="70"/>
      <c r="ED1122" s="70"/>
      <c r="EE1122" s="95" t="s">
        <v>450</v>
      </c>
      <c r="EF1122" s="110"/>
      <c r="EG1122" s="110"/>
      <c r="EH1122" s="110"/>
      <c r="EI1122" s="216"/>
      <c r="EJ1122" s="110"/>
      <c r="EK1122" s="110"/>
      <c r="EL1122" s="110"/>
      <c r="EM1122" s="110"/>
      <c r="EN1122" s="110"/>
      <c r="EO1122" s="110"/>
      <c r="EP1122" s="110"/>
      <c r="EQ1122" s="110"/>
      <c r="ER1122" s="110"/>
      <c r="ES1122" s="110"/>
      <c r="ET1122" s="110"/>
      <c r="EU1122" s="110"/>
      <c r="EV1122" s="110"/>
      <c r="EW1122" s="110"/>
      <c r="EX1122" s="110"/>
      <c r="EY1122" s="110"/>
      <c r="EZ1122" s="110"/>
      <c r="FA1122" s="110"/>
      <c r="FB1122" s="110"/>
      <c r="FC1122" s="110"/>
      <c r="FD1122" s="110"/>
      <c r="FE1122" s="110"/>
      <c r="FF1122" s="110"/>
      <c r="FG1122" s="110"/>
      <c r="FH1122" s="110"/>
      <c r="FI1122" s="110"/>
      <c r="FJ1122" s="110"/>
      <c r="FK1122" s="110"/>
      <c r="FL1122" s="110"/>
      <c r="FM1122" s="110"/>
      <c r="FN1122" s="110"/>
      <c r="FO1122" s="110"/>
      <c r="FP1122" s="110"/>
      <c r="FQ1122" s="110"/>
      <c r="FR1122" s="110"/>
      <c r="FS1122" s="110"/>
      <c r="FT1122" s="110"/>
      <c r="FU1122" s="110"/>
      <c r="FV1122" s="110"/>
      <c r="FW1122" s="110"/>
      <c r="FX1122" s="110"/>
      <c r="FY1122" s="110"/>
      <c r="FZ1122" s="110"/>
      <c r="GA1122" s="110"/>
      <c r="GB1122" s="110"/>
      <c r="GC1122" s="110"/>
      <c r="GD1122" s="110"/>
      <c r="GE1122" s="110"/>
      <c r="GF1122" s="110"/>
      <c r="GG1122" s="110"/>
      <c r="GH1122" s="110"/>
      <c r="GI1122" s="110"/>
      <c r="GJ1122" s="110"/>
      <c r="GK1122" s="110"/>
      <c r="GL1122" s="110"/>
      <c r="GM1122" s="110"/>
      <c r="GN1122" s="110"/>
      <c r="GO1122" s="110"/>
      <c r="GP1122" s="110"/>
      <c r="GQ1122" s="110"/>
      <c r="GR1122" s="110"/>
      <c r="GS1122" s="110"/>
      <c r="GT1122" s="110"/>
      <c r="GU1122" s="110"/>
      <c r="GV1122" s="110"/>
      <c r="GW1122" s="110"/>
      <c r="GX1122" s="110"/>
      <c r="GY1122" s="110"/>
      <c r="GZ1122" s="110"/>
      <c r="HA1122" s="110"/>
      <c r="HB1122" s="110"/>
      <c r="HC1122" s="110"/>
      <c r="HD1122" s="110"/>
      <c r="HE1122" s="110"/>
      <c r="HF1122" s="110"/>
      <c r="HG1122" s="110"/>
      <c r="HH1122" s="110"/>
      <c r="HI1122" s="110"/>
      <c r="HJ1122" s="110"/>
      <c r="HK1122" s="110"/>
      <c r="HL1122" s="110"/>
      <c r="HM1122" s="110"/>
      <c r="HN1122" s="110"/>
      <c r="HO1122" s="110"/>
      <c r="HP1122" s="110"/>
      <c r="HQ1122" s="110"/>
      <c r="HR1122" s="110"/>
      <c r="HS1122" s="110"/>
      <c r="HT1122" s="110"/>
      <c r="HU1122" s="110"/>
      <c r="HV1122" s="110"/>
      <c r="HW1122" s="110"/>
      <c r="HX1122" s="110"/>
      <c r="HY1122" s="110"/>
      <c r="HZ1122" s="110"/>
      <c r="IA1122" s="110"/>
      <c r="IB1122" s="110"/>
      <c r="IC1122" s="110"/>
      <c r="ID1122" s="110"/>
      <c r="IE1122" s="110"/>
      <c r="IF1122" s="110"/>
      <c r="IG1122" s="110"/>
      <c r="IH1122" s="110"/>
      <c r="II1122" s="110"/>
      <c r="IJ1122" s="110"/>
      <c r="IK1122" s="110"/>
      <c r="IL1122" s="110"/>
      <c r="IM1122" s="110"/>
      <c r="IN1122" s="110"/>
      <c r="IO1122" s="110"/>
      <c r="IP1122" s="110"/>
    </row>
    <row r="1123" spans="18:250" ht="16.5" hidden="1" customHeight="1">
      <c r="R1123" s="95"/>
      <c r="S1123" s="95"/>
      <c r="T1123" s="95"/>
      <c r="U1123" s="70"/>
      <c r="V1123" s="214"/>
      <c r="W1123" s="70"/>
      <c r="X1123" s="70"/>
      <c r="Y1123" s="70"/>
      <c r="Z1123" s="70"/>
      <c r="AA1123" s="70"/>
      <c r="AB1123" s="70"/>
      <c r="AC1123" s="70"/>
      <c r="AD1123" s="70"/>
      <c r="AE1123" s="70"/>
      <c r="AF1123" s="70"/>
      <c r="AG1123" s="70"/>
      <c r="AH1123" s="70"/>
      <c r="AI1123" s="70"/>
      <c r="AJ1123" s="70"/>
      <c r="AK1123" s="70"/>
      <c r="AL1123" s="70"/>
      <c r="AM1123" s="70"/>
      <c r="AN1123" s="70"/>
      <c r="AO1123" s="70"/>
      <c r="AP1123" s="70"/>
      <c r="AQ1123" s="70"/>
      <c r="AR1123" s="70"/>
      <c r="AS1123" s="70"/>
      <c r="AT1123" s="70"/>
      <c r="AU1123" s="70"/>
      <c r="AV1123" s="70"/>
      <c r="AW1123" s="70"/>
      <c r="AX1123" s="70"/>
      <c r="AY1123" s="70"/>
      <c r="AZ1123" s="70"/>
      <c r="BA1123" s="70"/>
      <c r="BB1123" s="70"/>
      <c r="BC1123" s="70"/>
      <c r="BD1123" s="70"/>
      <c r="BE1123" s="70"/>
      <c r="BF1123" s="70"/>
      <c r="BG1123" s="70"/>
      <c r="BH1123" s="70"/>
      <c r="BI1123" s="70"/>
      <c r="BJ1123" s="70"/>
      <c r="BK1123" s="70"/>
      <c r="BL1123" s="70"/>
      <c r="BM1123" s="70"/>
      <c r="BN1123" s="70"/>
      <c r="BO1123" s="70"/>
      <c r="BP1123" s="70"/>
      <c r="BQ1123" s="70"/>
      <c r="BR1123" s="70"/>
      <c r="BS1123" s="70"/>
      <c r="BT1123" s="70"/>
      <c r="BU1123" s="70"/>
      <c r="BV1123" s="70"/>
      <c r="BW1123" s="70"/>
      <c r="BX1123" s="70"/>
      <c r="BY1123" s="70"/>
      <c r="BZ1123" s="70"/>
      <c r="CA1123" s="70"/>
      <c r="CB1123" s="70"/>
      <c r="CC1123" s="70"/>
      <c r="CD1123" s="70"/>
      <c r="CE1123" s="70"/>
      <c r="CF1123" s="70"/>
      <c r="CG1123" s="70"/>
      <c r="CH1123" s="70"/>
      <c r="CI1123" s="70"/>
      <c r="CJ1123" s="70"/>
      <c r="CK1123" s="70"/>
      <c r="CL1123" s="70"/>
      <c r="CM1123" s="70"/>
      <c r="CN1123" s="70"/>
      <c r="CO1123" s="70"/>
      <c r="CP1123" s="70"/>
      <c r="CQ1123" s="70"/>
      <c r="CR1123" s="70"/>
      <c r="CS1123" s="70"/>
      <c r="CT1123" s="70"/>
      <c r="CU1123" s="70"/>
      <c r="CV1123" s="70"/>
      <c r="CW1123" s="70"/>
      <c r="CX1123" s="70"/>
      <c r="CY1123" s="70"/>
      <c r="CZ1123" s="70"/>
      <c r="DA1123" s="70"/>
      <c r="DB1123" s="70"/>
      <c r="DC1123" s="70"/>
      <c r="DD1123" s="70"/>
      <c r="DE1123" s="70"/>
      <c r="DF1123" s="70"/>
      <c r="DG1123" s="70"/>
      <c r="DH1123" s="70"/>
      <c r="DI1123" s="70"/>
      <c r="DJ1123" s="70"/>
      <c r="DK1123" s="70"/>
      <c r="DL1123" s="70"/>
      <c r="DM1123" s="70"/>
      <c r="DN1123" s="70"/>
      <c r="DO1123" s="70"/>
      <c r="DP1123" s="70"/>
      <c r="DQ1123" s="70"/>
      <c r="DR1123" s="70"/>
      <c r="DS1123" s="70"/>
      <c r="DT1123" s="70"/>
      <c r="DU1123" s="70"/>
      <c r="DV1123" s="70"/>
      <c r="DW1123" s="70"/>
      <c r="DX1123" s="70"/>
      <c r="DY1123" s="70"/>
      <c r="DZ1123" s="70"/>
      <c r="EA1123" s="70"/>
      <c r="EB1123" s="70"/>
      <c r="EC1123" s="70"/>
      <c r="ED1123" s="70"/>
      <c r="EE1123" s="95" t="s">
        <v>450</v>
      </c>
      <c r="EF1123" s="110"/>
      <c r="EG1123" s="110"/>
      <c r="EH1123" s="110"/>
      <c r="EI1123" s="216"/>
      <c r="EJ1123" s="110"/>
      <c r="EK1123" s="110"/>
      <c r="EL1123" s="110"/>
      <c r="EM1123" s="110"/>
      <c r="EN1123" s="110"/>
      <c r="EO1123" s="110"/>
      <c r="EP1123" s="110"/>
      <c r="EQ1123" s="110"/>
      <c r="ER1123" s="110"/>
      <c r="ES1123" s="110"/>
      <c r="ET1123" s="110"/>
      <c r="EU1123" s="110"/>
      <c r="EV1123" s="110"/>
      <c r="EW1123" s="110"/>
      <c r="EX1123" s="110"/>
      <c r="EY1123" s="110"/>
      <c r="EZ1123" s="110"/>
      <c r="FA1123" s="110"/>
      <c r="FB1123" s="110"/>
      <c r="FC1123" s="110"/>
      <c r="FD1123" s="110"/>
      <c r="FE1123" s="110"/>
      <c r="FF1123" s="110"/>
      <c r="FG1123" s="110"/>
      <c r="FH1123" s="110"/>
      <c r="FI1123" s="110"/>
      <c r="FJ1123" s="110"/>
      <c r="FK1123" s="110"/>
      <c r="FL1123" s="110"/>
      <c r="FM1123" s="110"/>
      <c r="FN1123" s="110"/>
      <c r="FO1123" s="110"/>
      <c r="FP1123" s="110"/>
      <c r="FQ1123" s="110"/>
      <c r="FR1123" s="110"/>
      <c r="FS1123" s="110"/>
      <c r="FT1123" s="110"/>
      <c r="FU1123" s="110"/>
      <c r="FV1123" s="110"/>
      <c r="FW1123" s="110"/>
      <c r="FX1123" s="110"/>
      <c r="FY1123" s="110"/>
      <c r="FZ1123" s="110"/>
      <c r="GA1123" s="110"/>
      <c r="GB1123" s="110"/>
      <c r="GC1123" s="110"/>
      <c r="GD1123" s="110"/>
      <c r="GE1123" s="110"/>
      <c r="GF1123" s="110"/>
      <c r="GG1123" s="110"/>
      <c r="GH1123" s="110"/>
      <c r="GI1123" s="110"/>
      <c r="GJ1123" s="110"/>
      <c r="GK1123" s="110"/>
      <c r="GL1123" s="110"/>
      <c r="GM1123" s="110"/>
      <c r="GN1123" s="110"/>
      <c r="GO1123" s="110"/>
      <c r="GP1123" s="110"/>
      <c r="GQ1123" s="110"/>
      <c r="GR1123" s="110"/>
      <c r="GS1123" s="110"/>
      <c r="GT1123" s="110"/>
      <c r="GU1123" s="110"/>
      <c r="GV1123" s="110"/>
      <c r="GW1123" s="110"/>
      <c r="GX1123" s="110"/>
      <c r="GY1123" s="110"/>
      <c r="GZ1123" s="110"/>
      <c r="HA1123" s="110"/>
      <c r="HB1123" s="110"/>
      <c r="HC1123" s="110"/>
      <c r="HD1123" s="110"/>
      <c r="HE1123" s="110"/>
      <c r="HF1123" s="110"/>
      <c r="HG1123" s="110"/>
      <c r="HH1123" s="110"/>
      <c r="HI1123" s="110"/>
      <c r="HJ1123" s="110"/>
      <c r="HK1123" s="110"/>
      <c r="HL1123" s="110"/>
      <c r="HM1123" s="110"/>
      <c r="HN1123" s="110"/>
      <c r="HO1123" s="110"/>
      <c r="HP1123" s="110"/>
      <c r="HQ1123" s="110"/>
      <c r="HR1123" s="110"/>
      <c r="HS1123" s="110"/>
      <c r="HT1123" s="110"/>
      <c r="HU1123" s="110"/>
      <c r="HV1123" s="110"/>
      <c r="HW1123" s="110"/>
      <c r="HX1123" s="110"/>
      <c r="HY1123" s="110"/>
      <c r="HZ1123" s="110"/>
      <c r="IA1123" s="110"/>
      <c r="IB1123" s="110"/>
      <c r="IC1123" s="110"/>
      <c r="ID1123" s="110"/>
      <c r="IE1123" s="110"/>
      <c r="IF1123" s="110"/>
      <c r="IG1123" s="110"/>
      <c r="IH1123" s="110"/>
      <c r="II1123" s="110"/>
      <c r="IJ1123" s="110"/>
      <c r="IK1123" s="110"/>
      <c r="IL1123" s="110"/>
      <c r="IM1123" s="110"/>
      <c r="IN1123" s="110"/>
      <c r="IO1123" s="110"/>
      <c r="IP1123" s="110"/>
    </row>
    <row r="1124" spans="18:250" ht="16.5" hidden="1" customHeight="1">
      <c r="R1124" s="95"/>
      <c r="S1124" s="95"/>
      <c r="T1124" s="95"/>
      <c r="U1124" s="70"/>
      <c r="V1124" s="214"/>
      <c r="W1124" s="70"/>
      <c r="X1124" s="70"/>
      <c r="Y1124" s="70"/>
      <c r="Z1124" s="70"/>
      <c r="AA1124" s="70"/>
      <c r="AB1124" s="70"/>
      <c r="AC1124" s="70"/>
      <c r="AD1124" s="70"/>
      <c r="AE1124" s="70"/>
      <c r="AF1124" s="70"/>
      <c r="AG1124" s="70"/>
      <c r="AH1124" s="70"/>
      <c r="AI1124" s="70"/>
      <c r="AJ1124" s="70"/>
      <c r="AK1124" s="70"/>
      <c r="AL1124" s="70"/>
      <c r="AM1124" s="70"/>
      <c r="AN1124" s="70"/>
      <c r="AO1124" s="70"/>
      <c r="AP1124" s="70"/>
      <c r="AQ1124" s="70"/>
      <c r="AR1124" s="70"/>
      <c r="AS1124" s="70"/>
      <c r="AT1124" s="70"/>
      <c r="AU1124" s="70"/>
      <c r="AV1124" s="70"/>
      <c r="AW1124" s="70"/>
      <c r="AX1124" s="70"/>
      <c r="AY1124" s="70"/>
      <c r="AZ1124" s="70"/>
      <c r="BA1124" s="70"/>
      <c r="BB1124" s="70"/>
      <c r="BC1124" s="70"/>
      <c r="BD1124" s="70"/>
      <c r="BE1124" s="70"/>
      <c r="BF1124" s="70"/>
      <c r="BG1124" s="70"/>
      <c r="BH1124" s="70"/>
      <c r="BI1124" s="70"/>
      <c r="BJ1124" s="70"/>
      <c r="BK1124" s="70"/>
      <c r="BL1124" s="70"/>
      <c r="BM1124" s="70"/>
      <c r="BN1124" s="70"/>
      <c r="BO1124" s="70"/>
      <c r="BP1124" s="70"/>
      <c r="BQ1124" s="70"/>
      <c r="BR1124" s="70"/>
      <c r="BS1124" s="70"/>
      <c r="BT1124" s="70"/>
      <c r="BU1124" s="70"/>
      <c r="BV1124" s="70"/>
      <c r="BW1124" s="70"/>
      <c r="BX1124" s="70"/>
      <c r="BY1124" s="70"/>
      <c r="BZ1124" s="70"/>
      <c r="CA1124" s="70"/>
      <c r="CB1124" s="70"/>
      <c r="CC1124" s="70"/>
      <c r="CD1124" s="70"/>
      <c r="CE1124" s="70"/>
      <c r="CF1124" s="70"/>
      <c r="CG1124" s="70"/>
      <c r="CH1124" s="70"/>
      <c r="CI1124" s="70"/>
      <c r="CJ1124" s="70"/>
      <c r="CK1124" s="70"/>
      <c r="CL1124" s="70"/>
      <c r="CM1124" s="70"/>
      <c r="CN1124" s="70"/>
      <c r="CO1124" s="70"/>
      <c r="CP1124" s="70"/>
      <c r="CQ1124" s="70"/>
      <c r="CR1124" s="70"/>
      <c r="CS1124" s="70"/>
      <c r="CT1124" s="70"/>
      <c r="CU1124" s="70"/>
      <c r="CV1124" s="70"/>
      <c r="CW1124" s="70"/>
      <c r="CX1124" s="70"/>
      <c r="CY1124" s="70"/>
      <c r="CZ1124" s="70"/>
      <c r="DA1124" s="70"/>
      <c r="DB1124" s="70"/>
      <c r="DC1124" s="70"/>
      <c r="DD1124" s="70"/>
      <c r="DE1124" s="70"/>
      <c r="DF1124" s="70"/>
      <c r="DG1124" s="70"/>
      <c r="DH1124" s="70"/>
      <c r="DI1124" s="70"/>
      <c r="DJ1124" s="70"/>
      <c r="DK1124" s="70"/>
      <c r="DL1124" s="70"/>
      <c r="DM1124" s="70"/>
      <c r="DN1124" s="70"/>
      <c r="DO1124" s="70"/>
      <c r="DP1124" s="70"/>
      <c r="DQ1124" s="70"/>
      <c r="DR1124" s="70"/>
      <c r="DS1124" s="70"/>
      <c r="DT1124" s="70"/>
      <c r="DU1124" s="70"/>
      <c r="DV1124" s="70"/>
      <c r="DW1124" s="70"/>
      <c r="DX1124" s="70"/>
      <c r="DY1124" s="70"/>
      <c r="DZ1124" s="70"/>
      <c r="EA1124" s="70"/>
      <c r="EB1124" s="70"/>
      <c r="EC1124" s="70"/>
      <c r="ED1124" s="70"/>
      <c r="EE1124" s="95" t="s">
        <v>450</v>
      </c>
      <c r="EF1124" s="110"/>
      <c r="EG1124" s="110"/>
      <c r="EH1124" s="110"/>
      <c r="EI1124" s="216"/>
      <c r="EJ1124" s="110"/>
      <c r="EK1124" s="110"/>
      <c r="EL1124" s="110"/>
      <c r="EM1124" s="110"/>
      <c r="EN1124" s="110"/>
      <c r="EO1124" s="110"/>
      <c r="EP1124" s="110"/>
      <c r="EQ1124" s="110"/>
      <c r="ER1124" s="110"/>
      <c r="ES1124" s="110"/>
      <c r="ET1124" s="110"/>
      <c r="EU1124" s="110"/>
      <c r="EV1124" s="110"/>
      <c r="EW1124" s="110"/>
      <c r="EX1124" s="110"/>
      <c r="EY1124" s="110"/>
      <c r="EZ1124" s="110"/>
      <c r="FA1124" s="110"/>
      <c r="FB1124" s="110"/>
      <c r="FC1124" s="110"/>
      <c r="FD1124" s="110"/>
      <c r="FE1124" s="110"/>
      <c r="FF1124" s="110"/>
      <c r="FG1124" s="110"/>
      <c r="FH1124" s="110"/>
      <c r="FI1124" s="110"/>
      <c r="FJ1124" s="110"/>
      <c r="FK1124" s="110"/>
      <c r="FL1124" s="110"/>
      <c r="FM1124" s="110"/>
      <c r="FN1124" s="110"/>
      <c r="FO1124" s="110"/>
      <c r="FP1124" s="110"/>
      <c r="FQ1124" s="110"/>
      <c r="FR1124" s="110"/>
      <c r="FS1124" s="110"/>
      <c r="FT1124" s="110"/>
      <c r="FU1124" s="110"/>
      <c r="FV1124" s="110"/>
      <c r="FW1124" s="110"/>
      <c r="FX1124" s="110"/>
      <c r="FY1124" s="110"/>
      <c r="FZ1124" s="110"/>
      <c r="GA1124" s="110"/>
      <c r="GB1124" s="110"/>
      <c r="GC1124" s="110"/>
      <c r="GD1124" s="110"/>
      <c r="GE1124" s="110"/>
      <c r="GF1124" s="110"/>
      <c r="GG1124" s="110"/>
      <c r="GH1124" s="110"/>
      <c r="GI1124" s="110"/>
      <c r="GJ1124" s="110"/>
      <c r="GK1124" s="110"/>
      <c r="GL1124" s="110"/>
      <c r="GM1124" s="110"/>
      <c r="GN1124" s="110"/>
      <c r="GO1124" s="110"/>
      <c r="GP1124" s="110"/>
      <c r="GQ1124" s="110"/>
      <c r="GR1124" s="110"/>
      <c r="GS1124" s="110"/>
      <c r="GT1124" s="110"/>
      <c r="GU1124" s="110"/>
      <c r="GV1124" s="110"/>
      <c r="GW1124" s="110"/>
      <c r="GX1124" s="110"/>
      <c r="GY1124" s="110"/>
      <c r="GZ1124" s="110"/>
      <c r="HA1124" s="110"/>
      <c r="HB1124" s="110"/>
      <c r="HC1124" s="110"/>
      <c r="HD1124" s="110"/>
      <c r="HE1124" s="110"/>
      <c r="HF1124" s="110"/>
      <c r="HG1124" s="110"/>
      <c r="HH1124" s="110"/>
      <c r="HI1124" s="110"/>
      <c r="HJ1124" s="110"/>
      <c r="HK1124" s="110"/>
      <c r="HL1124" s="110"/>
      <c r="HM1124" s="110"/>
      <c r="HN1124" s="110"/>
      <c r="HO1124" s="110"/>
      <c r="HP1124" s="110"/>
      <c r="HQ1124" s="110"/>
      <c r="HR1124" s="110"/>
      <c r="HS1124" s="110"/>
      <c r="HT1124" s="110"/>
      <c r="HU1124" s="110"/>
      <c r="HV1124" s="110"/>
      <c r="HW1124" s="110"/>
      <c r="HX1124" s="110"/>
      <c r="HY1124" s="110"/>
      <c r="HZ1124" s="110"/>
      <c r="IA1124" s="110"/>
      <c r="IB1124" s="110"/>
      <c r="IC1124" s="110"/>
      <c r="ID1124" s="110"/>
      <c r="IE1124" s="110"/>
      <c r="IF1124" s="110"/>
      <c r="IG1124" s="110"/>
      <c r="IH1124" s="110"/>
      <c r="II1124" s="110"/>
      <c r="IJ1124" s="110"/>
      <c r="IK1124" s="110"/>
      <c r="IL1124" s="110"/>
      <c r="IM1124" s="110"/>
      <c r="IN1124" s="110"/>
      <c r="IO1124" s="110"/>
      <c r="IP1124" s="110"/>
    </row>
    <row r="1125" spans="18:250" ht="16.5" hidden="1" customHeight="1">
      <c r="R1125" s="95"/>
      <c r="S1125" s="95"/>
      <c r="T1125" s="95"/>
      <c r="U1125" s="70"/>
      <c r="V1125" s="214"/>
      <c r="W1125" s="70"/>
      <c r="X1125" s="70"/>
      <c r="Y1125" s="70"/>
      <c r="Z1125" s="70"/>
      <c r="AA1125" s="70"/>
      <c r="AB1125" s="70"/>
      <c r="AC1125" s="70"/>
      <c r="AD1125" s="70"/>
      <c r="AE1125" s="70"/>
      <c r="AF1125" s="70"/>
      <c r="AG1125" s="70"/>
      <c r="AH1125" s="70"/>
      <c r="AI1125" s="70"/>
      <c r="AJ1125" s="70"/>
      <c r="AK1125" s="70"/>
      <c r="AL1125" s="70"/>
      <c r="AM1125" s="70"/>
      <c r="AN1125" s="70"/>
      <c r="AO1125" s="70"/>
      <c r="AP1125" s="70"/>
      <c r="AQ1125" s="70"/>
      <c r="AR1125" s="70"/>
      <c r="AS1125" s="70"/>
      <c r="AT1125" s="70"/>
      <c r="AU1125" s="70"/>
      <c r="AV1125" s="70"/>
      <c r="AW1125" s="70"/>
      <c r="AX1125" s="70"/>
      <c r="AY1125" s="70"/>
      <c r="AZ1125" s="70"/>
      <c r="BA1125" s="70"/>
      <c r="BB1125" s="70"/>
      <c r="BC1125" s="70"/>
      <c r="BD1125" s="70"/>
      <c r="BE1125" s="70"/>
      <c r="BF1125" s="70"/>
      <c r="BG1125" s="70"/>
      <c r="BH1125" s="70"/>
      <c r="BI1125" s="70"/>
      <c r="BJ1125" s="70"/>
      <c r="BK1125" s="70"/>
      <c r="BL1125" s="70"/>
      <c r="BM1125" s="70"/>
      <c r="BN1125" s="70"/>
      <c r="BO1125" s="70"/>
      <c r="BP1125" s="70"/>
      <c r="BQ1125" s="70"/>
      <c r="BR1125" s="70"/>
      <c r="BS1125" s="70"/>
      <c r="BT1125" s="70"/>
      <c r="BU1125" s="70"/>
      <c r="BV1125" s="70"/>
      <c r="BW1125" s="70"/>
      <c r="BX1125" s="70"/>
      <c r="BY1125" s="70"/>
      <c r="BZ1125" s="70"/>
      <c r="CA1125" s="70"/>
      <c r="CB1125" s="70"/>
      <c r="CC1125" s="70"/>
      <c r="CD1125" s="70"/>
      <c r="CE1125" s="70"/>
      <c r="CF1125" s="70"/>
      <c r="CG1125" s="70"/>
      <c r="CH1125" s="70"/>
      <c r="CI1125" s="70"/>
      <c r="CJ1125" s="70"/>
      <c r="CK1125" s="70"/>
      <c r="CL1125" s="70"/>
      <c r="CM1125" s="70"/>
      <c r="CN1125" s="70"/>
      <c r="CO1125" s="70"/>
      <c r="CP1125" s="70"/>
      <c r="CQ1125" s="70"/>
      <c r="CR1125" s="70"/>
      <c r="CS1125" s="70"/>
      <c r="CT1125" s="70"/>
      <c r="CU1125" s="70"/>
      <c r="CV1125" s="70"/>
      <c r="CW1125" s="70"/>
      <c r="CX1125" s="70"/>
      <c r="CY1125" s="70"/>
      <c r="CZ1125" s="70"/>
      <c r="DA1125" s="70"/>
      <c r="DB1125" s="70"/>
      <c r="DC1125" s="70"/>
      <c r="DD1125" s="70"/>
      <c r="DE1125" s="70"/>
      <c r="DF1125" s="70"/>
      <c r="DG1125" s="70"/>
      <c r="DH1125" s="70"/>
      <c r="DI1125" s="70"/>
      <c r="DJ1125" s="70"/>
      <c r="DK1125" s="70"/>
      <c r="DL1125" s="70"/>
      <c r="DM1125" s="70"/>
      <c r="DN1125" s="70"/>
      <c r="DO1125" s="70"/>
      <c r="DP1125" s="70"/>
      <c r="DQ1125" s="70"/>
      <c r="DR1125" s="70"/>
      <c r="DS1125" s="70"/>
      <c r="DT1125" s="70"/>
      <c r="DU1125" s="70"/>
      <c r="DV1125" s="70"/>
      <c r="DW1125" s="70"/>
      <c r="DX1125" s="70"/>
      <c r="DY1125" s="70"/>
      <c r="DZ1125" s="70"/>
      <c r="EA1125" s="70"/>
      <c r="EB1125" s="70"/>
      <c r="EC1125" s="70"/>
      <c r="ED1125" s="70"/>
      <c r="EE1125" s="95" t="s">
        <v>450</v>
      </c>
      <c r="EF1125" s="110"/>
      <c r="EG1125" s="110"/>
      <c r="EH1125" s="110"/>
      <c r="EI1125" s="216"/>
      <c r="EJ1125" s="110"/>
      <c r="EK1125" s="110"/>
      <c r="EL1125" s="110"/>
      <c r="EM1125" s="110"/>
      <c r="EN1125" s="110"/>
      <c r="EO1125" s="110"/>
      <c r="EP1125" s="110"/>
      <c r="EQ1125" s="110"/>
      <c r="ER1125" s="110"/>
      <c r="ES1125" s="110"/>
      <c r="ET1125" s="110"/>
      <c r="EU1125" s="110"/>
      <c r="EV1125" s="110"/>
      <c r="EW1125" s="110"/>
      <c r="EX1125" s="110"/>
      <c r="EY1125" s="110"/>
      <c r="EZ1125" s="110"/>
      <c r="FA1125" s="110"/>
      <c r="FB1125" s="110"/>
      <c r="FC1125" s="110"/>
      <c r="FD1125" s="110"/>
      <c r="FE1125" s="110"/>
      <c r="FF1125" s="110"/>
      <c r="FG1125" s="110"/>
      <c r="FH1125" s="110"/>
      <c r="FI1125" s="110"/>
      <c r="FJ1125" s="110"/>
      <c r="FK1125" s="110"/>
      <c r="FL1125" s="110"/>
      <c r="FM1125" s="110"/>
      <c r="FN1125" s="110"/>
      <c r="FO1125" s="110"/>
      <c r="FP1125" s="110"/>
      <c r="FQ1125" s="110"/>
      <c r="FR1125" s="110"/>
      <c r="FS1125" s="110"/>
      <c r="FT1125" s="110"/>
      <c r="FU1125" s="110"/>
      <c r="FV1125" s="110"/>
      <c r="FW1125" s="110"/>
      <c r="FX1125" s="110"/>
      <c r="FY1125" s="110"/>
      <c r="FZ1125" s="110"/>
      <c r="GA1125" s="110"/>
      <c r="GB1125" s="110"/>
      <c r="GC1125" s="110"/>
      <c r="GD1125" s="110"/>
      <c r="GE1125" s="110"/>
      <c r="GF1125" s="110"/>
      <c r="GG1125" s="110"/>
      <c r="GH1125" s="110"/>
      <c r="GI1125" s="110"/>
      <c r="GJ1125" s="110"/>
      <c r="GK1125" s="110"/>
      <c r="GL1125" s="110"/>
      <c r="GM1125" s="110"/>
      <c r="GN1125" s="110"/>
      <c r="GO1125" s="110"/>
      <c r="GP1125" s="110"/>
      <c r="GQ1125" s="110"/>
      <c r="GR1125" s="110"/>
      <c r="GS1125" s="110"/>
      <c r="GT1125" s="110"/>
      <c r="GU1125" s="110"/>
      <c r="GV1125" s="110"/>
      <c r="GW1125" s="110"/>
      <c r="GX1125" s="110"/>
      <c r="GY1125" s="110"/>
      <c r="GZ1125" s="110"/>
      <c r="HA1125" s="110"/>
      <c r="HB1125" s="110"/>
      <c r="HC1125" s="110"/>
      <c r="HD1125" s="110"/>
      <c r="HE1125" s="110"/>
      <c r="HF1125" s="110"/>
      <c r="HG1125" s="110"/>
      <c r="HH1125" s="110"/>
      <c r="HI1125" s="110"/>
      <c r="HJ1125" s="110"/>
      <c r="HK1125" s="110"/>
      <c r="HL1125" s="110"/>
      <c r="HM1125" s="110"/>
      <c r="HN1125" s="110"/>
      <c r="HO1125" s="110"/>
      <c r="HP1125" s="110"/>
      <c r="HQ1125" s="110"/>
      <c r="HR1125" s="110"/>
      <c r="HS1125" s="110"/>
      <c r="HT1125" s="110"/>
      <c r="HU1125" s="110"/>
      <c r="HV1125" s="110"/>
      <c r="HW1125" s="110"/>
      <c r="HX1125" s="110"/>
      <c r="HY1125" s="110"/>
      <c r="HZ1125" s="110"/>
      <c r="IA1125" s="110"/>
      <c r="IB1125" s="110"/>
      <c r="IC1125" s="110"/>
      <c r="ID1125" s="110"/>
      <c r="IE1125" s="110"/>
      <c r="IF1125" s="110"/>
      <c r="IG1125" s="110"/>
      <c r="IH1125" s="110"/>
      <c r="II1125" s="110"/>
      <c r="IJ1125" s="110"/>
      <c r="IK1125" s="110"/>
      <c r="IL1125" s="110"/>
      <c r="IM1125" s="110"/>
      <c r="IN1125" s="110"/>
      <c r="IO1125" s="110"/>
      <c r="IP1125" s="110"/>
    </row>
    <row r="1126" spans="18:250" ht="16.5" hidden="1" customHeight="1">
      <c r="R1126" s="95"/>
      <c r="S1126" s="95"/>
      <c r="T1126" s="95"/>
      <c r="U1126" s="70"/>
      <c r="V1126" s="214"/>
      <c r="W1126" s="70"/>
      <c r="X1126" s="70"/>
      <c r="Y1126" s="70"/>
      <c r="Z1126" s="70"/>
      <c r="AA1126" s="70"/>
      <c r="AB1126" s="70"/>
      <c r="AC1126" s="70"/>
      <c r="AD1126" s="70"/>
      <c r="AE1126" s="70"/>
      <c r="AF1126" s="70"/>
      <c r="AG1126" s="70"/>
      <c r="AH1126" s="70"/>
      <c r="AI1126" s="70"/>
      <c r="AJ1126" s="70"/>
      <c r="AK1126" s="70"/>
      <c r="AL1126" s="70"/>
      <c r="AM1126" s="70"/>
      <c r="AN1126" s="70"/>
      <c r="AO1126" s="70"/>
      <c r="AP1126" s="70"/>
      <c r="AQ1126" s="70"/>
      <c r="AR1126" s="70"/>
      <c r="AS1126" s="70"/>
      <c r="AT1126" s="70"/>
      <c r="AU1126" s="70"/>
      <c r="AV1126" s="70"/>
      <c r="AW1126" s="70"/>
      <c r="AX1126" s="70"/>
      <c r="AY1126" s="70"/>
      <c r="AZ1126" s="70"/>
      <c r="BA1126" s="70"/>
      <c r="BB1126" s="70"/>
      <c r="BC1126" s="70"/>
      <c r="BD1126" s="70"/>
      <c r="BE1126" s="70"/>
      <c r="BF1126" s="70"/>
      <c r="BG1126" s="70"/>
      <c r="BH1126" s="70"/>
      <c r="BI1126" s="70"/>
      <c r="BJ1126" s="70"/>
      <c r="BK1126" s="70"/>
      <c r="BL1126" s="70"/>
      <c r="BM1126" s="70"/>
      <c r="BN1126" s="70"/>
      <c r="BO1126" s="70"/>
      <c r="BP1126" s="70"/>
      <c r="BQ1126" s="70"/>
      <c r="BR1126" s="70"/>
      <c r="BS1126" s="70"/>
      <c r="BT1126" s="70"/>
      <c r="BU1126" s="70"/>
      <c r="BV1126" s="70"/>
      <c r="BW1126" s="70"/>
      <c r="BX1126" s="70"/>
      <c r="BY1126" s="70"/>
      <c r="BZ1126" s="70"/>
      <c r="CA1126" s="70"/>
      <c r="CB1126" s="70"/>
      <c r="CC1126" s="70"/>
      <c r="CD1126" s="70"/>
      <c r="CE1126" s="70"/>
      <c r="CF1126" s="70"/>
      <c r="CG1126" s="70"/>
      <c r="CH1126" s="70"/>
      <c r="CI1126" s="70"/>
      <c r="CJ1126" s="70"/>
      <c r="CK1126" s="70"/>
      <c r="CL1126" s="70"/>
      <c r="CM1126" s="70"/>
      <c r="CN1126" s="70"/>
      <c r="CO1126" s="70"/>
      <c r="CP1126" s="70"/>
      <c r="CQ1126" s="70"/>
      <c r="CR1126" s="70"/>
      <c r="CS1126" s="70"/>
      <c r="CT1126" s="70"/>
      <c r="CU1126" s="70"/>
      <c r="CV1126" s="70"/>
      <c r="CW1126" s="70"/>
      <c r="CX1126" s="70"/>
      <c r="CY1126" s="70"/>
      <c r="CZ1126" s="70"/>
      <c r="DA1126" s="70"/>
      <c r="DB1126" s="70"/>
      <c r="DC1126" s="70"/>
      <c r="DD1126" s="70"/>
      <c r="DE1126" s="70"/>
      <c r="DF1126" s="70"/>
      <c r="DG1126" s="70"/>
      <c r="DH1126" s="70"/>
      <c r="DI1126" s="70"/>
      <c r="DJ1126" s="70"/>
      <c r="DK1126" s="70"/>
      <c r="DL1126" s="70"/>
      <c r="DM1126" s="70"/>
      <c r="DN1126" s="70"/>
      <c r="DO1126" s="70"/>
      <c r="DP1126" s="70"/>
      <c r="DQ1126" s="70"/>
      <c r="DR1126" s="70"/>
      <c r="DS1126" s="70"/>
      <c r="DT1126" s="70"/>
      <c r="DU1126" s="70"/>
      <c r="DV1126" s="70"/>
      <c r="DW1126" s="70"/>
      <c r="DX1126" s="70"/>
      <c r="DY1126" s="70"/>
      <c r="DZ1126" s="70"/>
      <c r="EA1126" s="70"/>
      <c r="EB1126" s="70"/>
      <c r="EC1126" s="70"/>
      <c r="ED1126" s="70"/>
      <c r="EE1126" s="95" t="s">
        <v>450</v>
      </c>
      <c r="EF1126" s="110"/>
      <c r="EG1126" s="110"/>
      <c r="EH1126" s="110"/>
      <c r="EI1126" s="216"/>
      <c r="EJ1126" s="110"/>
      <c r="EK1126" s="110"/>
      <c r="EL1126" s="110"/>
      <c r="EM1126" s="110"/>
      <c r="EN1126" s="110"/>
      <c r="EO1126" s="110"/>
      <c r="EP1126" s="110"/>
      <c r="EQ1126" s="110"/>
      <c r="ER1126" s="110"/>
      <c r="ES1126" s="110"/>
      <c r="ET1126" s="110"/>
      <c r="EU1126" s="110"/>
      <c r="EV1126" s="110"/>
      <c r="EW1126" s="110"/>
      <c r="EX1126" s="110"/>
      <c r="EY1126" s="110"/>
      <c r="EZ1126" s="110"/>
      <c r="FA1126" s="110"/>
      <c r="FB1126" s="110"/>
      <c r="FC1126" s="110"/>
      <c r="FD1126" s="110"/>
      <c r="FE1126" s="110"/>
      <c r="FF1126" s="110"/>
      <c r="FG1126" s="110"/>
      <c r="FH1126" s="110"/>
      <c r="FI1126" s="110"/>
      <c r="FJ1126" s="110"/>
      <c r="FK1126" s="110"/>
      <c r="FL1126" s="110"/>
      <c r="FM1126" s="110"/>
      <c r="FN1126" s="110"/>
      <c r="FO1126" s="110"/>
      <c r="FP1126" s="110"/>
      <c r="FQ1126" s="110"/>
      <c r="FR1126" s="110"/>
      <c r="FS1126" s="110"/>
      <c r="FT1126" s="110"/>
      <c r="FU1126" s="110"/>
      <c r="FV1126" s="110"/>
      <c r="FW1126" s="110"/>
      <c r="FX1126" s="110"/>
      <c r="FY1126" s="110"/>
      <c r="FZ1126" s="110"/>
      <c r="GA1126" s="110"/>
      <c r="GB1126" s="110"/>
      <c r="GC1126" s="110"/>
      <c r="GD1126" s="110"/>
      <c r="GE1126" s="110"/>
      <c r="GF1126" s="110"/>
      <c r="GG1126" s="110"/>
      <c r="GH1126" s="110"/>
      <c r="GI1126" s="110"/>
      <c r="GJ1126" s="110"/>
      <c r="GK1126" s="110"/>
      <c r="GL1126" s="110"/>
      <c r="GM1126" s="110"/>
      <c r="GN1126" s="110"/>
      <c r="GO1126" s="110"/>
      <c r="GP1126" s="110"/>
      <c r="GQ1126" s="110"/>
      <c r="GR1126" s="110"/>
      <c r="GS1126" s="110"/>
      <c r="GT1126" s="110"/>
      <c r="GU1126" s="110"/>
      <c r="GV1126" s="110"/>
      <c r="GW1126" s="110"/>
      <c r="GX1126" s="110"/>
      <c r="GY1126" s="110"/>
      <c r="GZ1126" s="110"/>
      <c r="HA1126" s="110"/>
      <c r="HB1126" s="110"/>
      <c r="HC1126" s="110"/>
      <c r="HD1126" s="110"/>
      <c r="HE1126" s="110"/>
      <c r="HF1126" s="110"/>
      <c r="HG1126" s="110"/>
      <c r="HH1126" s="110"/>
      <c r="HI1126" s="110"/>
      <c r="HJ1126" s="110"/>
      <c r="HK1126" s="110"/>
      <c r="HL1126" s="110"/>
      <c r="HM1126" s="110"/>
      <c r="HN1126" s="110"/>
      <c r="HO1126" s="110"/>
      <c r="HP1126" s="110"/>
      <c r="HQ1126" s="110"/>
      <c r="HR1126" s="110"/>
      <c r="HS1126" s="110"/>
      <c r="HT1126" s="110"/>
      <c r="HU1126" s="110"/>
      <c r="HV1126" s="110"/>
      <c r="HW1126" s="110"/>
      <c r="HX1126" s="110"/>
      <c r="HY1126" s="110"/>
      <c r="HZ1126" s="110"/>
      <c r="IA1126" s="110"/>
      <c r="IB1126" s="110"/>
      <c r="IC1126" s="110"/>
      <c r="ID1126" s="110"/>
      <c r="IE1126" s="110"/>
      <c r="IF1126" s="110"/>
      <c r="IG1126" s="110"/>
      <c r="IH1126" s="110"/>
      <c r="II1126" s="110"/>
      <c r="IJ1126" s="110"/>
      <c r="IK1126" s="110"/>
      <c r="IL1126" s="110"/>
      <c r="IM1126" s="110"/>
      <c r="IN1126" s="110"/>
      <c r="IO1126" s="110"/>
      <c r="IP1126" s="110"/>
    </row>
    <row r="1127" spans="18:250" ht="16.5" hidden="1" customHeight="1">
      <c r="R1127" s="95"/>
      <c r="S1127" s="95"/>
      <c r="T1127" s="95"/>
      <c r="U1127" s="70"/>
      <c r="V1127" s="214"/>
      <c r="W1127" s="70"/>
      <c r="X1127" s="70"/>
      <c r="Y1127" s="70"/>
      <c r="Z1127" s="70"/>
      <c r="AA1127" s="70"/>
      <c r="AB1127" s="70"/>
      <c r="AC1127" s="70"/>
      <c r="AD1127" s="70"/>
      <c r="AE1127" s="70"/>
      <c r="AF1127" s="70"/>
      <c r="AG1127" s="70"/>
      <c r="AH1127" s="70"/>
      <c r="AI1127" s="70"/>
      <c r="AJ1127" s="70"/>
      <c r="AK1127" s="70"/>
      <c r="AL1127" s="70"/>
      <c r="AM1127" s="70"/>
      <c r="AN1127" s="70"/>
      <c r="AO1127" s="70"/>
      <c r="AP1127" s="70"/>
      <c r="AQ1127" s="70"/>
      <c r="AR1127" s="70"/>
      <c r="AS1127" s="70"/>
      <c r="AT1127" s="70"/>
      <c r="AU1127" s="70"/>
      <c r="AV1127" s="70"/>
      <c r="AW1127" s="70"/>
      <c r="AX1127" s="70"/>
      <c r="AY1127" s="70"/>
      <c r="AZ1127" s="70"/>
      <c r="BA1127" s="70"/>
      <c r="BB1127" s="70"/>
      <c r="BC1127" s="70"/>
      <c r="BD1127" s="70"/>
      <c r="BE1127" s="70"/>
      <c r="BF1127" s="70"/>
      <c r="BG1127" s="70"/>
      <c r="BH1127" s="70"/>
      <c r="BI1127" s="70"/>
      <c r="BJ1127" s="70"/>
      <c r="BK1127" s="70"/>
      <c r="BL1127" s="70"/>
      <c r="BM1127" s="70"/>
      <c r="BN1127" s="70"/>
      <c r="BO1127" s="70"/>
      <c r="BP1127" s="70"/>
      <c r="BQ1127" s="70"/>
      <c r="BR1127" s="70"/>
      <c r="BS1127" s="70"/>
      <c r="BT1127" s="70"/>
      <c r="BU1127" s="70"/>
      <c r="BV1127" s="70"/>
      <c r="BW1127" s="70"/>
      <c r="BX1127" s="70"/>
      <c r="BY1127" s="70"/>
      <c r="BZ1127" s="70"/>
      <c r="CA1127" s="70"/>
      <c r="CB1127" s="70"/>
      <c r="CC1127" s="70"/>
      <c r="CD1127" s="70"/>
      <c r="CE1127" s="70"/>
      <c r="CF1127" s="70"/>
      <c r="CG1127" s="70"/>
      <c r="CH1127" s="70"/>
      <c r="CI1127" s="70"/>
      <c r="CJ1127" s="70"/>
      <c r="CK1127" s="70"/>
      <c r="CL1127" s="70"/>
      <c r="CM1127" s="70"/>
      <c r="CN1127" s="70"/>
      <c r="CO1127" s="70"/>
      <c r="CP1127" s="70"/>
      <c r="CQ1127" s="70"/>
      <c r="CR1127" s="70"/>
      <c r="CS1127" s="70"/>
      <c r="CT1127" s="70"/>
      <c r="CU1127" s="70"/>
      <c r="CV1127" s="70"/>
      <c r="CW1127" s="70"/>
      <c r="CX1127" s="70"/>
      <c r="CY1127" s="70"/>
      <c r="CZ1127" s="70"/>
      <c r="DA1127" s="70"/>
      <c r="DB1127" s="70"/>
      <c r="DC1127" s="70"/>
      <c r="DD1127" s="70"/>
      <c r="DE1127" s="70"/>
      <c r="DF1127" s="70"/>
      <c r="DG1127" s="70"/>
      <c r="DH1127" s="70"/>
      <c r="DI1127" s="70"/>
      <c r="DJ1127" s="70"/>
      <c r="DK1127" s="70"/>
      <c r="DL1127" s="70"/>
      <c r="DM1127" s="70"/>
      <c r="DN1127" s="70"/>
      <c r="DO1127" s="70"/>
      <c r="DP1127" s="70"/>
      <c r="DQ1127" s="70"/>
      <c r="DR1127" s="70"/>
      <c r="DS1127" s="70"/>
      <c r="DT1127" s="70"/>
      <c r="DU1127" s="70"/>
      <c r="DV1127" s="70"/>
      <c r="DW1127" s="70"/>
      <c r="DX1127" s="70"/>
      <c r="DY1127" s="70"/>
      <c r="DZ1127" s="70"/>
      <c r="EA1127" s="70"/>
      <c r="EB1127" s="70"/>
      <c r="EC1127" s="70"/>
      <c r="ED1127" s="70"/>
      <c r="EE1127" s="95" t="s">
        <v>450</v>
      </c>
      <c r="EF1127" s="110"/>
      <c r="EG1127" s="110"/>
      <c r="EH1127" s="110"/>
      <c r="EI1127" s="216"/>
      <c r="EJ1127" s="110"/>
      <c r="EK1127" s="110"/>
      <c r="EL1127" s="110"/>
      <c r="EM1127" s="110"/>
      <c r="EN1127" s="110"/>
      <c r="EO1127" s="110"/>
      <c r="EP1127" s="110"/>
      <c r="EQ1127" s="110"/>
      <c r="ER1127" s="110"/>
      <c r="ES1127" s="110"/>
      <c r="ET1127" s="110"/>
      <c r="EU1127" s="110"/>
      <c r="EV1127" s="110"/>
      <c r="EW1127" s="110"/>
      <c r="EX1127" s="110"/>
      <c r="EY1127" s="110"/>
      <c r="EZ1127" s="110"/>
      <c r="FA1127" s="110"/>
      <c r="FB1127" s="110"/>
      <c r="FC1127" s="110"/>
      <c r="FD1127" s="110"/>
      <c r="FE1127" s="110"/>
      <c r="FF1127" s="110"/>
      <c r="FG1127" s="110"/>
      <c r="FH1127" s="110"/>
      <c r="FI1127" s="110"/>
      <c r="FJ1127" s="110"/>
      <c r="FK1127" s="110"/>
      <c r="FL1127" s="110"/>
      <c r="FM1127" s="110"/>
      <c r="FN1127" s="110"/>
      <c r="FO1127" s="110"/>
      <c r="FP1127" s="110"/>
      <c r="FQ1127" s="110"/>
      <c r="FR1127" s="110"/>
      <c r="FS1127" s="110"/>
      <c r="FT1127" s="110"/>
      <c r="FU1127" s="110"/>
      <c r="FV1127" s="110"/>
      <c r="FW1127" s="110"/>
      <c r="FX1127" s="110"/>
      <c r="FY1127" s="110"/>
      <c r="FZ1127" s="110"/>
      <c r="GA1127" s="110"/>
      <c r="GB1127" s="110"/>
      <c r="GC1127" s="110"/>
      <c r="GD1127" s="110"/>
      <c r="GE1127" s="110"/>
      <c r="GF1127" s="110"/>
      <c r="GG1127" s="110"/>
      <c r="GH1127" s="110"/>
      <c r="GI1127" s="110"/>
      <c r="GJ1127" s="110"/>
      <c r="GK1127" s="110"/>
      <c r="GL1127" s="110"/>
      <c r="GM1127" s="110"/>
      <c r="GN1127" s="110"/>
      <c r="GO1127" s="110"/>
      <c r="GP1127" s="110"/>
      <c r="GQ1127" s="110"/>
      <c r="GR1127" s="110"/>
      <c r="GS1127" s="110"/>
      <c r="GT1127" s="110"/>
      <c r="GU1127" s="110"/>
      <c r="GV1127" s="110"/>
      <c r="GW1127" s="110"/>
      <c r="GX1127" s="110"/>
      <c r="GY1127" s="110"/>
      <c r="GZ1127" s="110"/>
      <c r="HA1127" s="110"/>
      <c r="HB1127" s="110"/>
      <c r="HC1127" s="110"/>
      <c r="HD1127" s="110"/>
      <c r="HE1127" s="110"/>
      <c r="HF1127" s="110"/>
      <c r="HG1127" s="110"/>
      <c r="HH1127" s="110"/>
      <c r="HI1127" s="110"/>
      <c r="HJ1127" s="110"/>
      <c r="HK1127" s="110"/>
      <c r="HL1127" s="110"/>
      <c r="HM1127" s="110"/>
      <c r="HN1127" s="110"/>
      <c r="HO1127" s="110"/>
      <c r="HP1127" s="110"/>
      <c r="HQ1127" s="110"/>
      <c r="HR1127" s="110"/>
      <c r="HS1127" s="110"/>
      <c r="HT1127" s="110"/>
      <c r="HU1127" s="110"/>
      <c r="HV1127" s="110"/>
      <c r="HW1127" s="110"/>
      <c r="HX1127" s="110"/>
      <c r="HY1127" s="110"/>
      <c r="HZ1127" s="110"/>
      <c r="IA1127" s="110"/>
      <c r="IB1127" s="110"/>
      <c r="IC1127" s="110"/>
      <c r="ID1127" s="110"/>
      <c r="IE1127" s="110"/>
      <c r="IF1127" s="110"/>
      <c r="IG1127" s="110"/>
      <c r="IH1127" s="110"/>
      <c r="II1127" s="110"/>
      <c r="IJ1127" s="110"/>
      <c r="IK1127" s="110"/>
      <c r="IL1127" s="110"/>
      <c r="IM1127" s="110"/>
      <c r="IN1127" s="110"/>
      <c r="IO1127" s="110"/>
      <c r="IP1127" s="110"/>
    </row>
    <row r="1128" spans="18:250" ht="16.5" hidden="1" customHeight="1">
      <c r="R1128" s="95"/>
      <c r="S1128" s="95"/>
      <c r="T1128" s="95"/>
      <c r="U1128" s="70"/>
      <c r="V1128" s="214"/>
      <c r="W1128" s="70"/>
      <c r="X1128" s="70"/>
      <c r="Y1128" s="70"/>
      <c r="Z1128" s="70"/>
      <c r="AA1128" s="70"/>
      <c r="AB1128" s="70"/>
      <c r="AC1128" s="70"/>
      <c r="AD1128" s="70"/>
      <c r="AE1128" s="70"/>
      <c r="AF1128" s="70"/>
      <c r="AG1128" s="70"/>
      <c r="AH1128" s="70"/>
      <c r="AI1128" s="70"/>
      <c r="AJ1128" s="70"/>
      <c r="AK1128" s="70"/>
      <c r="AL1128" s="70"/>
      <c r="AM1128" s="70"/>
      <c r="AN1128" s="70"/>
      <c r="AO1128" s="70"/>
      <c r="AP1128" s="70"/>
      <c r="AQ1128" s="70"/>
      <c r="AR1128" s="70"/>
      <c r="AS1128" s="70"/>
      <c r="AT1128" s="70"/>
      <c r="AU1128" s="70"/>
      <c r="AV1128" s="70"/>
      <c r="AW1128" s="70"/>
      <c r="AX1128" s="70"/>
      <c r="AY1128" s="70"/>
      <c r="AZ1128" s="70"/>
      <c r="BA1128" s="70"/>
      <c r="BB1128" s="70"/>
      <c r="BC1128" s="70"/>
      <c r="BD1128" s="70"/>
      <c r="BE1128" s="70"/>
      <c r="BF1128" s="70"/>
      <c r="BG1128" s="70"/>
      <c r="BH1128" s="70"/>
      <c r="BI1128" s="70"/>
      <c r="BJ1128" s="70"/>
      <c r="BK1128" s="70"/>
      <c r="BL1128" s="70"/>
      <c r="BM1128" s="70"/>
      <c r="BN1128" s="70"/>
      <c r="BO1128" s="70"/>
      <c r="BP1128" s="70"/>
      <c r="BQ1128" s="70"/>
      <c r="BR1128" s="70"/>
      <c r="BS1128" s="70"/>
      <c r="BT1128" s="70"/>
      <c r="BU1128" s="70"/>
      <c r="BV1128" s="70"/>
      <c r="BW1128" s="70"/>
      <c r="BX1128" s="70"/>
      <c r="BY1128" s="70"/>
      <c r="BZ1128" s="70"/>
      <c r="CA1128" s="70"/>
      <c r="CB1128" s="70"/>
      <c r="CC1128" s="70"/>
      <c r="CD1128" s="70"/>
      <c r="CE1128" s="70"/>
      <c r="CF1128" s="70"/>
      <c r="CG1128" s="70"/>
      <c r="CH1128" s="70"/>
      <c r="CI1128" s="70"/>
      <c r="CJ1128" s="70"/>
      <c r="CK1128" s="70"/>
      <c r="CL1128" s="70"/>
      <c r="CM1128" s="70"/>
      <c r="CN1128" s="70"/>
      <c r="CO1128" s="70"/>
      <c r="CP1128" s="70"/>
      <c r="CQ1128" s="70"/>
      <c r="CR1128" s="70"/>
      <c r="CS1128" s="70"/>
      <c r="CT1128" s="70"/>
      <c r="CU1128" s="70"/>
      <c r="CV1128" s="70"/>
      <c r="CW1128" s="70"/>
      <c r="CX1128" s="70"/>
      <c r="CY1128" s="70"/>
      <c r="CZ1128" s="70"/>
      <c r="DA1128" s="70"/>
      <c r="DB1128" s="70"/>
      <c r="DC1128" s="70"/>
      <c r="DD1128" s="70"/>
      <c r="DE1128" s="70"/>
      <c r="DF1128" s="70"/>
      <c r="DG1128" s="70"/>
      <c r="DH1128" s="70"/>
      <c r="DI1128" s="70"/>
      <c r="DJ1128" s="70"/>
      <c r="DK1128" s="70"/>
      <c r="DL1128" s="70"/>
      <c r="DM1128" s="70"/>
      <c r="DN1128" s="70"/>
      <c r="DO1128" s="70"/>
      <c r="DP1128" s="70"/>
      <c r="DQ1128" s="70"/>
      <c r="DR1128" s="70"/>
      <c r="DS1128" s="70"/>
      <c r="DT1128" s="70"/>
      <c r="DU1128" s="70"/>
      <c r="DV1128" s="70"/>
      <c r="DW1128" s="70"/>
      <c r="DX1128" s="70"/>
      <c r="DY1128" s="70"/>
      <c r="DZ1128" s="70"/>
      <c r="EA1128" s="70"/>
      <c r="EB1128" s="70"/>
      <c r="EC1128" s="70"/>
      <c r="ED1128" s="70"/>
      <c r="EE1128" s="95" t="s">
        <v>450</v>
      </c>
      <c r="EF1128" s="110"/>
      <c r="EG1128" s="110"/>
      <c r="EH1128" s="110"/>
      <c r="EI1128" s="216"/>
      <c r="EJ1128" s="110"/>
      <c r="EK1128" s="110"/>
      <c r="EL1128" s="110"/>
      <c r="EM1128" s="110"/>
      <c r="EN1128" s="110"/>
      <c r="EO1128" s="110"/>
      <c r="EP1128" s="110"/>
      <c r="EQ1128" s="110"/>
      <c r="ER1128" s="110"/>
      <c r="ES1128" s="110"/>
      <c r="ET1128" s="110"/>
      <c r="EU1128" s="110"/>
      <c r="EV1128" s="110"/>
      <c r="EW1128" s="110"/>
      <c r="EX1128" s="110"/>
      <c r="EY1128" s="110"/>
      <c r="EZ1128" s="110"/>
      <c r="FA1128" s="110"/>
      <c r="FB1128" s="110"/>
      <c r="FC1128" s="110"/>
      <c r="FD1128" s="110"/>
      <c r="FE1128" s="110"/>
      <c r="FF1128" s="110"/>
      <c r="FG1128" s="110"/>
      <c r="FH1128" s="110"/>
      <c r="FI1128" s="110"/>
      <c r="FJ1128" s="110"/>
      <c r="FK1128" s="110"/>
      <c r="FL1128" s="110"/>
      <c r="FM1128" s="110"/>
      <c r="FN1128" s="110"/>
      <c r="FO1128" s="110"/>
      <c r="FP1128" s="110"/>
      <c r="FQ1128" s="110"/>
      <c r="FR1128" s="110"/>
      <c r="FS1128" s="110"/>
      <c r="FT1128" s="110"/>
      <c r="FU1128" s="110"/>
      <c r="FV1128" s="110"/>
      <c r="FW1128" s="110"/>
      <c r="FX1128" s="110"/>
      <c r="FY1128" s="110"/>
      <c r="FZ1128" s="110"/>
      <c r="GA1128" s="110"/>
      <c r="GB1128" s="110"/>
      <c r="GC1128" s="110"/>
      <c r="GD1128" s="110"/>
      <c r="GE1128" s="110"/>
      <c r="GF1128" s="110"/>
      <c r="GG1128" s="110"/>
      <c r="GH1128" s="110"/>
      <c r="GI1128" s="110"/>
      <c r="GJ1128" s="110"/>
      <c r="GK1128" s="110"/>
      <c r="GL1128" s="110"/>
      <c r="GM1128" s="110"/>
      <c r="GN1128" s="110"/>
      <c r="GO1128" s="110"/>
      <c r="GP1128" s="110"/>
      <c r="GQ1128" s="110"/>
      <c r="GR1128" s="110"/>
      <c r="GS1128" s="110"/>
      <c r="GT1128" s="110"/>
      <c r="GU1128" s="110"/>
      <c r="GV1128" s="110"/>
      <c r="GW1128" s="110"/>
      <c r="GX1128" s="110"/>
      <c r="GY1128" s="110"/>
      <c r="GZ1128" s="110"/>
      <c r="HA1128" s="110"/>
      <c r="HB1128" s="110"/>
      <c r="HC1128" s="110"/>
      <c r="HD1128" s="110"/>
      <c r="HE1128" s="110"/>
      <c r="HF1128" s="110"/>
      <c r="HG1128" s="110"/>
      <c r="HH1128" s="110"/>
      <c r="HI1128" s="110"/>
      <c r="HJ1128" s="110"/>
      <c r="HK1128" s="110"/>
      <c r="HL1128" s="110"/>
      <c r="HM1128" s="110"/>
      <c r="HN1128" s="110"/>
      <c r="HO1128" s="110"/>
      <c r="HP1128" s="110"/>
      <c r="HQ1128" s="110"/>
      <c r="HR1128" s="110"/>
      <c r="HS1128" s="110"/>
      <c r="HT1128" s="110"/>
      <c r="HU1128" s="110"/>
      <c r="HV1128" s="110"/>
      <c r="HW1128" s="110"/>
      <c r="HX1128" s="110"/>
      <c r="HY1128" s="110"/>
      <c r="HZ1128" s="110"/>
      <c r="IA1128" s="110"/>
      <c r="IB1128" s="110"/>
      <c r="IC1128" s="110"/>
      <c r="ID1128" s="110"/>
      <c r="IE1128" s="110"/>
      <c r="IF1128" s="110"/>
      <c r="IG1128" s="110"/>
      <c r="IH1128" s="110"/>
      <c r="II1128" s="110"/>
      <c r="IJ1128" s="110"/>
      <c r="IK1128" s="110"/>
      <c r="IL1128" s="110"/>
      <c r="IM1128" s="110"/>
      <c r="IN1128" s="110"/>
      <c r="IO1128" s="110"/>
      <c r="IP1128" s="110"/>
    </row>
    <row r="1129" spans="18:250" ht="16.5" hidden="1" customHeight="1">
      <c r="R1129" s="95"/>
      <c r="S1129" s="95"/>
      <c r="T1129" s="95"/>
      <c r="U1129" s="70"/>
      <c r="V1129" s="214"/>
      <c r="W1129" s="70"/>
      <c r="X1129" s="70"/>
      <c r="Y1129" s="70"/>
      <c r="Z1129" s="70"/>
      <c r="AA1129" s="70"/>
      <c r="AB1129" s="70"/>
      <c r="AC1129" s="70"/>
      <c r="AD1129" s="70"/>
      <c r="AE1129" s="70"/>
      <c r="AF1129" s="70"/>
      <c r="AG1129" s="70"/>
      <c r="AH1129" s="70"/>
      <c r="AI1129" s="70"/>
      <c r="AJ1129" s="70"/>
      <c r="AK1129" s="70"/>
      <c r="AL1129" s="70"/>
      <c r="AM1129" s="70"/>
      <c r="AN1129" s="70"/>
      <c r="AO1129" s="70"/>
      <c r="AP1129" s="70"/>
      <c r="AQ1129" s="70"/>
      <c r="AR1129" s="70"/>
      <c r="AS1129" s="70"/>
      <c r="AT1129" s="70"/>
      <c r="AU1129" s="70"/>
      <c r="AV1129" s="70"/>
      <c r="AW1129" s="70"/>
      <c r="AX1129" s="70"/>
      <c r="AY1129" s="70"/>
      <c r="AZ1129" s="70"/>
      <c r="BA1129" s="70"/>
      <c r="BB1129" s="70"/>
      <c r="BC1129" s="70"/>
      <c r="BD1129" s="70"/>
      <c r="BE1129" s="70"/>
      <c r="BF1129" s="70"/>
      <c r="BG1129" s="70"/>
      <c r="BH1129" s="70"/>
      <c r="BI1129" s="70"/>
      <c r="BJ1129" s="70"/>
      <c r="BK1129" s="70"/>
      <c r="BL1129" s="70"/>
      <c r="BM1129" s="70"/>
      <c r="BN1129" s="70"/>
      <c r="BO1129" s="70"/>
      <c r="BP1129" s="70"/>
      <c r="BQ1129" s="70"/>
      <c r="BR1129" s="70"/>
      <c r="BS1129" s="70"/>
      <c r="BT1129" s="70"/>
      <c r="BU1129" s="70"/>
      <c r="BV1129" s="70"/>
      <c r="BW1129" s="70"/>
      <c r="BX1129" s="70"/>
      <c r="BY1129" s="70"/>
      <c r="BZ1129" s="70"/>
      <c r="CA1129" s="70"/>
      <c r="CB1129" s="70"/>
      <c r="CC1129" s="70"/>
      <c r="CD1129" s="70"/>
      <c r="CE1129" s="70"/>
      <c r="CF1129" s="70"/>
      <c r="CG1129" s="70"/>
      <c r="CH1129" s="70"/>
      <c r="CI1129" s="70"/>
      <c r="CJ1129" s="70"/>
      <c r="CK1129" s="70"/>
      <c r="CL1129" s="70"/>
      <c r="CM1129" s="70"/>
      <c r="CN1129" s="70"/>
      <c r="CO1129" s="70"/>
      <c r="CP1129" s="70"/>
      <c r="CQ1129" s="70"/>
      <c r="CR1129" s="70"/>
      <c r="CS1129" s="70"/>
      <c r="CT1129" s="70"/>
      <c r="CU1129" s="70"/>
      <c r="CV1129" s="70"/>
      <c r="CW1129" s="70"/>
      <c r="CX1129" s="70"/>
      <c r="CY1129" s="70"/>
      <c r="CZ1129" s="70"/>
      <c r="DA1129" s="70"/>
      <c r="DB1129" s="70"/>
      <c r="DC1129" s="70"/>
      <c r="DD1129" s="70"/>
      <c r="DE1129" s="70"/>
      <c r="DF1129" s="70"/>
      <c r="DG1129" s="70"/>
      <c r="DH1129" s="70"/>
      <c r="DI1129" s="70"/>
      <c r="DJ1129" s="70"/>
      <c r="DK1129" s="70"/>
      <c r="DL1129" s="70"/>
      <c r="DM1129" s="70"/>
      <c r="DN1129" s="70"/>
      <c r="DO1129" s="70"/>
      <c r="DP1129" s="70"/>
      <c r="DQ1129" s="70"/>
      <c r="DR1129" s="70"/>
      <c r="DS1129" s="70"/>
      <c r="DT1129" s="70"/>
      <c r="DU1129" s="70"/>
      <c r="DV1129" s="70"/>
      <c r="DW1129" s="70"/>
      <c r="DX1129" s="70"/>
      <c r="DY1129" s="70"/>
      <c r="DZ1129" s="70"/>
      <c r="EA1129" s="70"/>
      <c r="EB1129" s="70"/>
      <c r="EC1129" s="70"/>
      <c r="ED1129" s="70"/>
      <c r="EE1129" s="95" t="s">
        <v>450</v>
      </c>
      <c r="EF1129" s="110"/>
      <c r="EG1129" s="110"/>
      <c r="EH1129" s="110"/>
      <c r="EI1129" s="216"/>
      <c r="EJ1129" s="110"/>
      <c r="EK1129" s="110"/>
      <c r="EL1129" s="110"/>
      <c r="EM1129" s="110"/>
      <c r="EN1129" s="110"/>
      <c r="EO1129" s="110"/>
      <c r="EP1129" s="110"/>
      <c r="EQ1129" s="110"/>
      <c r="ER1129" s="110"/>
      <c r="ES1129" s="110"/>
      <c r="ET1129" s="110"/>
      <c r="EU1129" s="110"/>
      <c r="EV1129" s="110"/>
      <c r="EW1129" s="110"/>
      <c r="EX1129" s="110"/>
      <c r="EY1129" s="110"/>
      <c r="EZ1129" s="110"/>
      <c r="FA1129" s="110"/>
      <c r="FB1129" s="110"/>
      <c r="FC1129" s="110"/>
      <c r="FD1129" s="110"/>
      <c r="FE1129" s="110"/>
      <c r="FF1129" s="110"/>
      <c r="FG1129" s="110"/>
      <c r="FH1129" s="110"/>
      <c r="FI1129" s="110"/>
      <c r="FJ1129" s="110"/>
      <c r="FK1129" s="110"/>
      <c r="FL1129" s="110"/>
      <c r="FM1129" s="110"/>
      <c r="FN1129" s="110"/>
      <c r="FO1129" s="110"/>
      <c r="FP1129" s="110"/>
      <c r="FQ1129" s="110"/>
      <c r="FR1129" s="110"/>
      <c r="FS1129" s="110"/>
      <c r="FT1129" s="110"/>
      <c r="FU1129" s="110"/>
      <c r="FV1129" s="110"/>
      <c r="FW1129" s="110"/>
      <c r="FX1129" s="110"/>
      <c r="FY1129" s="110"/>
      <c r="FZ1129" s="110"/>
      <c r="GA1129" s="110"/>
      <c r="GB1129" s="110"/>
      <c r="GC1129" s="110"/>
      <c r="GD1129" s="110"/>
      <c r="GE1129" s="110"/>
      <c r="GF1129" s="110"/>
      <c r="GG1129" s="110"/>
      <c r="GH1129" s="110"/>
      <c r="GI1129" s="110"/>
      <c r="GJ1129" s="110"/>
      <c r="GK1129" s="110"/>
      <c r="GL1129" s="110"/>
      <c r="GM1129" s="110"/>
      <c r="GN1129" s="110"/>
      <c r="GO1129" s="110"/>
      <c r="GP1129" s="110"/>
      <c r="GQ1129" s="110"/>
      <c r="GR1129" s="110"/>
      <c r="GS1129" s="110"/>
      <c r="GT1129" s="110"/>
      <c r="GU1129" s="110"/>
      <c r="GV1129" s="110"/>
      <c r="GW1129" s="110"/>
      <c r="GX1129" s="110"/>
      <c r="GY1129" s="110"/>
      <c r="GZ1129" s="110"/>
      <c r="HA1129" s="110"/>
      <c r="HB1129" s="110"/>
      <c r="HC1129" s="110"/>
      <c r="HD1129" s="110"/>
      <c r="HE1129" s="110"/>
      <c r="HF1129" s="110"/>
      <c r="HG1129" s="110"/>
      <c r="HH1129" s="110"/>
      <c r="HI1129" s="110"/>
      <c r="HJ1129" s="110"/>
      <c r="HK1129" s="110"/>
      <c r="HL1129" s="110"/>
      <c r="HM1129" s="110"/>
      <c r="HN1129" s="110"/>
      <c r="HO1129" s="110"/>
      <c r="HP1129" s="110"/>
      <c r="HQ1129" s="110"/>
      <c r="HR1129" s="110"/>
      <c r="HS1129" s="110"/>
      <c r="HT1129" s="110"/>
      <c r="HU1129" s="110"/>
      <c r="HV1129" s="110"/>
      <c r="HW1129" s="110"/>
      <c r="HX1129" s="110"/>
      <c r="HY1129" s="110"/>
      <c r="HZ1129" s="110"/>
      <c r="IA1129" s="110"/>
      <c r="IB1129" s="110"/>
      <c r="IC1129" s="110"/>
      <c r="ID1129" s="110"/>
      <c r="IE1129" s="110"/>
      <c r="IF1129" s="110"/>
      <c r="IG1129" s="110"/>
      <c r="IH1129" s="110"/>
      <c r="II1129" s="110"/>
      <c r="IJ1129" s="110"/>
      <c r="IK1129" s="110"/>
      <c r="IL1129" s="110"/>
      <c r="IM1129" s="110"/>
      <c r="IN1129" s="110"/>
      <c r="IO1129" s="110"/>
      <c r="IP1129" s="110"/>
    </row>
    <row r="1130" spans="18:250" ht="16.5" hidden="1" customHeight="1">
      <c r="R1130" s="95"/>
      <c r="S1130" s="95"/>
      <c r="T1130" s="95"/>
      <c r="U1130" s="70"/>
      <c r="V1130" s="214"/>
      <c r="W1130" s="70"/>
      <c r="X1130" s="70"/>
      <c r="Y1130" s="70"/>
      <c r="Z1130" s="70"/>
      <c r="AA1130" s="70"/>
      <c r="AB1130" s="70"/>
      <c r="AC1130" s="70"/>
      <c r="AD1130" s="70"/>
      <c r="AE1130" s="70"/>
      <c r="AF1130" s="70"/>
      <c r="AG1130" s="70"/>
      <c r="AH1130" s="70"/>
      <c r="AI1130" s="70"/>
      <c r="AJ1130" s="70"/>
      <c r="AK1130" s="70"/>
      <c r="AL1130" s="70"/>
      <c r="AM1130" s="70"/>
      <c r="AN1130" s="70"/>
      <c r="AO1130" s="70"/>
      <c r="AP1130" s="70"/>
      <c r="AQ1130" s="70"/>
      <c r="AR1130" s="70"/>
      <c r="AS1130" s="70"/>
      <c r="AT1130" s="70"/>
      <c r="AU1130" s="70"/>
      <c r="AV1130" s="70"/>
      <c r="AW1130" s="70"/>
      <c r="AX1130" s="70"/>
      <c r="AY1130" s="70"/>
      <c r="AZ1130" s="70"/>
      <c r="BA1130" s="70"/>
      <c r="BB1130" s="70"/>
      <c r="BC1130" s="70"/>
      <c r="BD1130" s="70"/>
      <c r="BE1130" s="70"/>
      <c r="BF1130" s="70"/>
      <c r="BG1130" s="70"/>
      <c r="BH1130" s="70"/>
      <c r="BI1130" s="70"/>
      <c r="BJ1130" s="70"/>
      <c r="BK1130" s="70"/>
      <c r="BL1130" s="70"/>
      <c r="BM1130" s="70"/>
      <c r="BN1130" s="70"/>
      <c r="BO1130" s="70"/>
      <c r="BP1130" s="70"/>
      <c r="BQ1130" s="70"/>
      <c r="BR1130" s="70"/>
      <c r="BS1130" s="70"/>
      <c r="BT1130" s="70"/>
      <c r="BU1130" s="70"/>
      <c r="BV1130" s="70"/>
      <c r="BW1130" s="70"/>
      <c r="BX1130" s="70"/>
      <c r="BY1130" s="70"/>
      <c r="BZ1130" s="70"/>
      <c r="CA1130" s="70"/>
      <c r="CB1130" s="70"/>
      <c r="CC1130" s="70"/>
      <c r="CD1130" s="70"/>
      <c r="CE1130" s="70"/>
      <c r="CF1130" s="70"/>
      <c r="CG1130" s="70"/>
      <c r="CH1130" s="70"/>
      <c r="CI1130" s="70"/>
      <c r="CJ1130" s="70"/>
      <c r="CK1130" s="70"/>
      <c r="CL1130" s="70"/>
      <c r="CM1130" s="70"/>
      <c r="CN1130" s="70"/>
      <c r="CO1130" s="70"/>
      <c r="CP1130" s="70"/>
      <c r="CQ1130" s="70"/>
      <c r="CR1130" s="70"/>
      <c r="CS1130" s="70"/>
      <c r="CT1130" s="70"/>
      <c r="CU1130" s="70"/>
      <c r="CV1130" s="70"/>
      <c r="CW1130" s="70"/>
      <c r="CX1130" s="70"/>
      <c r="CY1130" s="70"/>
      <c r="CZ1130" s="70"/>
      <c r="DA1130" s="70"/>
      <c r="DB1130" s="70"/>
      <c r="DC1130" s="70"/>
      <c r="DD1130" s="70"/>
      <c r="DE1130" s="70"/>
      <c r="DF1130" s="70"/>
      <c r="DG1130" s="70"/>
      <c r="DH1130" s="70"/>
      <c r="DI1130" s="70"/>
      <c r="DJ1130" s="70"/>
      <c r="DK1130" s="70"/>
      <c r="DL1130" s="70"/>
      <c r="DM1130" s="70"/>
      <c r="DN1130" s="70"/>
      <c r="DO1130" s="70"/>
      <c r="DP1130" s="70"/>
      <c r="DQ1130" s="70"/>
      <c r="DR1130" s="70"/>
      <c r="DS1130" s="70"/>
      <c r="DT1130" s="70"/>
      <c r="DU1130" s="70"/>
      <c r="DV1130" s="70"/>
      <c r="DW1130" s="70"/>
      <c r="DX1130" s="70"/>
      <c r="DY1130" s="70"/>
      <c r="DZ1130" s="70"/>
      <c r="EA1130" s="70"/>
      <c r="EB1130" s="70"/>
      <c r="EC1130" s="70"/>
      <c r="ED1130" s="70"/>
      <c r="EE1130" s="95"/>
      <c r="EF1130" s="110"/>
      <c r="EG1130" s="110"/>
      <c r="EH1130" s="110"/>
      <c r="EI1130" s="216"/>
      <c r="EJ1130" s="110"/>
      <c r="EK1130" s="110"/>
      <c r="EL1130" s="110"/>
      <c r="EM1130" s="110"/>
      <c r="EN1130" s="110"/>
      <c r="EO1130" s="110"/>
      <c r="EP1130" s="110"/>
      <c r="EQ1130" s="110"/>
      <c r="ER1130" s="110"/>
      <c r="ES1130" s="110"/>
      <c r="ET1130" s="110"/>
      <c r="EU1130" s="110"/>
      <c r="EV1130" s="110"/>
      <c r="EW1130" s="110"/>
      <c r="EX1130" s="110"/>
      <c r="EY1130" s="110"/>
      <c r="EZ1130" s="110"/>
      <c r="FA1130" s="110"/>
      <c r="FB1130" s="110"/>
      <c r="FC1130" s="110"/>
      <c r="FD1130" s="110"/>
      <c r="FE1130" s="110"/>
      <c r="FF1130" s="110"/>
      <c r="FG1130" s="110"/>
      <c r="FH1130" s="110"/>
      <c r="FI1130" s="110"/>
      <c r="FJ1130" s="110"/>
      <c r="FK1130" s="110"/>
      <c r="FL1130" s="110"/>
      <c r="FM1130" s="110"/>
      <c r="FN1130" s="110"/>
      <c r="FO1130" s="110"/>
      <c r="FP1130" s="110"/>
      <c r="FQ1130" s="110"/>
      <c r="FR1130" s="110"/>
      <c r="FS1130" s="110"/>
      <c r="FT1130" s="110"/>
      <c r="FU1130" s="110"/>
      <c r="FV1130" s="110"/>
      <c r="FW1130" s="110"/>
      <c r="FX1130" s="110"/>
      <c r="FY1130" s="110"/>
      <c r="FZ1130" s="110"/>
      <c r="GA1130" s="110"/>
      <c r="GB1130" s="110"/>
      <c r="GC1130" s="110"/>
      <c r="GD1130" s="110"/>
      <c r="GE1130" s="110"/>
      <c r="GF1130" s="110"/>
      <c r="GG1130" s="110"/>
      <c r="GH1130" s="110"/>
      <c r="GI1130" s="110"/>
      <c r="GJ1130" s="110"/>
      <c r="GK1130" s="110"/>
      <c r="GL1130" s="110"/>
      <c r="GM1130" s="110"/>
      <c r="GN1130" s="110"/>
      <c r="GO1130" s="110"/>
      <c r="GP1130" s="110"/>
      <c r="GQ1130" s="110"/>
      <c r="GR1130" s="110"/>
      <c r="GS1130" s="110"/>
      <c r="GT1130" s="110"/>
      <c r="GU1130" s="110"/>
      <c r="GV1130" s="110"/>
      <c r="GW1130" s="110"/>
      <c r="GX1130" s="110"/>
      <c r="GY1130" s="110"/>
      <c r="GZ1130" s="110"/>
      <c r="HA1130" s="110"/>
      <c r="HB1130" s="110"/>
      <c r="HC1130" s="110"/>
      <c r="HD1130" s="110"/>
      <c r="HE1130" s="110"/>
      <c r="HF1130" s="110"/>
      <c r="HG1130" s="110"/>
      <c r="HH1130" s="110"/>
      <c r="HI1130" s="110"/>
      <c r="HJ1130" s="110"/>
      <c r="HK1130" s="110"/>
      <c r="HL1130" s="110"/>
      <c r="HM1130" s="110"/>
      <c r="HN1130" s="110"/>
      <c r="HO1130" s="110"/>
      <c r="HP1130" s="110"/>
      <c r="HQ1130" s="110"/>
      <c r="HR1130" s="110"/>
      <c r="HS1130" s="110"/>
      <c r="HT1130" s="110"/>
      <c r="HU1130" s="110"/>
      <c r="HV1130" s="110"/>
      <c r="HW1130" s="110"/>
      <c r="HX1130" s="110"/>
      <c r="HY1130" s="110"/>
      <c r="HZ1130" s="110"/>
      <c r="IA1130" s="110"/>
      <c r="IB1130" s="110"/>
      <c r="IC1130" s="110"/>
      <c r="ID1130" s="110"/>
      <c r="IE1130" s="110"/>
      <c r="IF1130" s="110"/>
      <c r="IG1130" s="110"/>
      <c r="IH1130" s="110"/>
      <c r="II1130" s="110"/>
      <c r="IJ1130" s="110"/>
      <c r="IK1130" s="110"/>
      <c r="IL1130" s="110"/>
      <c r="IM1130" s="110"/>
      <c r="IN1130" s="110"/>
      <c r="IO1130" s="110"/>
      <c r="IP1130" s="110"/>
    </row>
    <row r="1131" spans="18:250" ht="16.5" hidden="1" customHeight="1">
      <c r="R1131" s="95"/>
      <c r="S1131" s="95"/>
      <c r="T1131" s="95"/>
      <c r="U1131" s="70"/>
      <c r="V1131" s="214"/>
      <c r="W1131" s="70"/>
      <c r="X1131" s="70"/>
      <c r="Y1131" s="70"/>
      <c r="Z1131" s="70"/>
      <c r="AA1131" s="70"/>
      <c r="AB1131" s="70"/>
      <c r="AC1131" s="70"/>
      <c r="AD1131" s="70"/>
      <c r="AE1131" s="70"/>
      <c r="AF1131" s="70"/>
      <c r="AG1131" s="70"/>
      <c r="AH1131" s="70"/>
      <c r="AI1131" s="70"/>
      <c r="AJ1131" s="70"/>
      <c r="AK1131" s="70"/>
      <c r="AL1131" s="70"/>
      <c r="AM1131" s="70"/>
      <c r="AN1131" s="70"/>
      <c r="AO1131" s="70"/>
      <c r="AP1131" s="70"/>
      <c r="AQ1131" s="70"/>
      <c r="AR1131" s="70"/>
      <c r="AS1131" s="70"/>
      <c r="AT1131" s="70"/>
      <c r="AU1131" s="70"/>
      <c r="AV1131" s="70"/>
      <c r="AW1131" s="70"/>
      <c r="AX1131" s="70"/>
      <c r="AY1131" s="70"/>
      <c r="AZ1131" s="70"/>
      <c r="BA1131" s="70"/>
      <c r="BB1131" s="70"/>
      <c r="BC1131" s="70"/>
      <c r="BD1131" s="70"/>
      <c r="BE1131" s="70"/>
      <c r="BF1131" s="70"/>
      <c r="BG1131" s="70"/>
      <c r="BH1131" s="70"/>
      <c r="BI1131" s="70"/>
      <c r="BJ1131" s="70"/>
      <c r="BK1131" s="70"/>
      <c r="BL1131" s="70"/>
      <c r="BM1131" s="70"/>
      <c r="BN1131" s="70"/>
      <c r="BO1131" s="70"/>
      <c r="BP1131" s="70"/>
      <c r="BQ1131" s="70"/>
      <c r="BR1131" s="70"/>
      <c r="BS1131" s="70"/>
      <c r="BT1131" s="70"/>
      <c r="BU1131" s="70"/>
      <c r="BV1131" s="70"/>
      <c r="BW1131" s="70"/>
      <c r="BX1131" s="70"/>
      <c r="BY1131" s="70"/>
      <c r="BZ1131" s="70"/>
      <c r="CA1131" s="70"/>
      <c r="CB1131" s="70"/>
      <c r="CC1131" s="70"/>
      <c r="CD1131" s="70"/>
      <c r="CE1131" s="70"/>
      <c r="CF1131" s="70"/>
      <c r="CG1131" s="70"/>
      <c r="CH1131" s="70"/>
      <c r="CI1131" s="70"/>
      <c r="CJ1131" s="70"/>
      <c r="CK1131" s="70"/>
      <c r="CL1131" s="70"/>
      <c r="CM1131" s="70"/>
      <c r="CN1131" s="70"/>
      <c r="CO1131" s="70"/>
      <c r="CP1131" s="70"/>
      <c r="CQ1131" s="70"/>
      <c r="CR1131" s="70"/>
      <c r="CS1131" s="70"/>
      <c r="CT1131" s="70"/>
      <c r="CU1131" s="70"/>
      <c r="CV1131" s="70"/>
      <c r="CW1131" s="70"/>
      <c r="CX1131" s="70"/>
      <c r="CY1131" s="70"/>
      <c r="CZ1131" s="70"/>
      <c r="DA1131" s="70"/>
      <c r="DB1131" s="70"/>
      <c r="DC1131" s="70"/>
      <c r="DD1131" s="70"/>
      <c r="DE1131" s="70"/>
      <c r="DF1131" s="70"/>
      <c r="DG1131" s="70"/>
      <c r="DH1131" s="70"/>
      <c r="DI1131" s="70"/>
      <c r="DJ1131" s="70"/>
      <c r="DK1131" s="70"/>
      <c r="DL1131" s="70"/>
      <c r="DM1131" s="70"/>
      <c r="DN1131" s="70"/>
      <c r="DO1131" s="70"/>
      <c r="DP1131" s="70"/>
      <c r="DQ1131" s="70"/>
      <c r="DR1131" s="70"/>
      <c r="DS1131" s="70"/>
      <c r="DT1131" s="70"/>
      <c r="DU1131" s="70"/>
      <c r="DV1131" s="70"/>
      <c r="DW1131" s="70"/>
      <c r="DX1131" s="70"/>
      <c r="DY1131" s="70"/>
      <c r="DZ1131" s="70"/>
      <c r="EA1131" s="70"/>
      <c r="EB1131" s="70"/>
      <c r="EC1131" s="70"/>
      <c r="ED1131" s="70"/>
      <c r="EE1131" s="95"/>
      <c r="EF1131" s="110"/>
      <c r="EG1131" s="110"/>
      <c r="EH1131" s="110"/>
      <c r="EI1131" s="216"/>
      <c r="EJ1131" s="110"/>
      <c r="EK1131" s="110"/>
      <c r="EL1131" s="110"/>
      <c r="EM1131" s="110"/>
      <c r="EN1131" s="110"/>
      <c r="EO1131" s="110"/>
      <c r="EP1131" s="110"/>
      <c r="EQ1131" s="110"/>
      <c r="ER1131" s="110"/>
      <c r="ES1131" s="110"/>
      <c r="ET1131" s="110"/>
      <c r="EU1131" s="110"/>
      <c r="EV1131" s="110"/>
      <c r="EW1131" s="110"/>
      <c r="EX1131" s="110"/>
      <c r="EY1131" s="110"/>
      <c r="EZ1131" s="110"/>
      <c r="FA1131" s="110"/>
      <c r="FB1131" s="110"/>
      <c r="FC1131" s="110"/>
      <c r="FD1131" s="110"/>
      <c r="FE1131" s="110"/>
      <c r="FF1131" s="110"/>
      <c r="FG1131" s="110"/>
      <c r="FH1131" s="110"/>
      <c r="FI1131" s="110"/>
      <c r="FJ1131" s="110"/>
      <c r="FK1131" s="110"/>
      <c r="FL1131" s="110"/>
      <c r="FM1131" s="110"/>
      <c r="FN1131" s="110"/>
      <c r="FO1131" s="110"/>
      <c r="FP1131" s="110"/>
      <c r="FQ1131" s="110"/>
      <c r="FR1131" s="110"/>
      <c r="FS1131" s="110"/>
      <c r="FT1131" s="110"/>
      <c r="FU1131" s="110"/>
      <c r="FV1131" s="110"/>
      <c r="FW1131" s="110"/>
      <c r="FX1131" s="110"/>
      <c r="FY1131" s="110"/>
      <c r="FZ1131" s="110"/>
      <c r="GA1131" s="110"/>
      <c r="GB1131" s="110"/>
      <c r="GC1131" s="110"/>
      <c r="GD1131" s="110"/>
      <c r="GE1131" s="110"/>
      <c r="GF1131" s="110"/>
      <c r="GG1131" s="110"/>
      <c r="GH1131" s="110"/>
      <c r="GI1131" s="110"/>
      <c r="GJ1131" s="110"/>
      <c r="GK1131" s="110"/>
      <c r="GL1131" s="110"/>
      <c r="GM1131" s="110"/>
      <c r="GN1131" s="110"/>
      <c r="GO1131" s="110"/>
      <c r="GP1131" s="110"/>
      <c r="GQ1131" s="110"/>
      <c r="GR1131" s="110"/>
      <c r="GS1131" s="110"/>
      <c r="GT1131" s="110"/>
      <c r="GU1131" s="110"/>
      <c r="GV1131" s="110"/>
      <c r="GW1131" s="110"/>
      <c r="GX1131" s="110"/>
      <c r="GY1131" s="110"/>
      <c r="GZ1131" s="110"/>
      <c r="HA1131" s="110"/>
      <c r="HB1131" s="110"/>
      <c r="HC1131" s="110"/>
      <c r="HD1131" s="110"/>
      <c r="HE1131" s="110"/>
      <c r="HF1131" s="110"/>
      <c r="HG1131" s="110"/>
      <c r="HH1131" s="110"/>
      <c r="HI1131" s="110"/>
      <c r="HJ1131" s="110"/>
      <c r="HK1131" s="110"/>
      <c r="HL1131" s="110"/>
      <c r="HM1131" s="110"/>
      <c r="HN1131" s="110"/>
      <c r="HO1131" s="110"/>
      <c r="HP1131" s="110"/>
      <c r="HQ1131" s="110"/>
      <c r="HR1131" s="110"/>
      <c r="HS1131" s="110"/>
      <c r="HT1131" s="110"/>
      <c r="HU1131" s="110"/>
      <c r="HV1131" s="110"/>
      <c r="HW1131" s="110"/>
      <c r="HX1131" s="110"/>
      <c r="HY1131" s="110"/>
      <c r="HZ1131" s="110"/>
      <c r="IA1131" s="110"/>
      <c r="IB1131" s="110"/>
      <c r="IC1131" s="110"/>
      <c r="ID1131" s="110"/>
      <c r="IE1131" s="110"/>
      <c r="IF1131" s="110"/>
      <c r="IG1131" s="110"/>
      <c r="IH1131" s="110"/>
      <c r="II1131" s="110"/>
      <c r="IJ1131" s="110"/>
      <c r="IK1131" s="110"/>
      <c r="IL1131" s="110"/>
      <c r="IM1131" s="110"/>
      <c r="IN1131" s="110"/>
      <c r="IO1131" s="110"/>
      <c r="IP1131" s="110"/>
    </row>
    <row r="1132" spans="18:250" ht="16.5" hidden="1" customHeight="1">
      <c r="R1132" s="95"/>
      <c r="S1132" s="95"/>
      <c r="T1132" s="95"/>
      <c r="U1132" s="70"/>
      <c r="V1132" s="214"/>
      <c r="W1132" s="70"/>
      <c r="X1132" s="70"/>
      <c r="Y1132" s="70"/>
      <c r="Z1132" s="70"/>
      <c r="AA1132" s="70"/>
      <c r="AB1132" s="70"/>
      <c r="AC1132" s="70"/>
      <c r="AD1132" s="70"/>
      <c r="AE1132" s="70"/>
      <c r="AF1132" s="70"/>
      <c r="AG1132" s="70"/>
      <c r="AH1132" s="70"/>
      <c r="AI1132" s="70"/>
      <c r="AJ1132" s="70"/>
      <c r="AK1132" s="70"/>
      <c r="AL1132" s="70"/>
      <c r="AM1132" s="70"/>
      <c r="AN1132" s="70"/>
      <c r="AO1132" s="70"/>
      <c r="AP1132" s="70"/>
      <c r="AQ1132" s="70"/>
      <c r="AR1132" s="70"/>
      <c r="AS1132" s="70"/>
      <c r="AT1132" s="70"/>
      <c r="AU1132" s="70"/>
      <c r="AV1132" s="70"/>
      <c r="AW1132" s="70"/>
      <c r="AX1132" s="70"/>
      <c r="AY1132" s="70"/>
      <c r="AZ1132" s="70"/>
      <c r="BA1132" s="70"/>
      <c r="BB1132" s="70"/>
      <c r="BC1132" s="70"/>
      <c r="BD1132" s="70"/>
      <c r="BE1132" s="70"/>
      <c r="BF1132" s="70"/>
      <c r="BG1132" s="70"/>
      <c r="BH1132" s="70"/>
      <c r="BI1132" s="70"/>
      <c r="BJ1132" s="70"/>
      <c r="BK1132" s="70"/>
      <c r="BL1132" s="70"/>
      <c r="BM1132" s="70"/>
      <c r="BN1132" s="70"/>
      <c r="BO1132" s="70"/>
      <c r="BP1132" s="70"/>
      <c r="BQ1132" s="70"/>
      <c r="BR1132" s="70"/>
      <c r="BS1132" s="70"/>
      <c r="BT1132" s="70"/>
      <c r="BU1132" s="70"/>
      <c r="BV1132" s="70"/>
      <c r="BW1132" s="70"/>
      <c r="BX1132" s="70"/>
      <c r="BY1132" s="70"/>
      <c r="BZ1132" s="70"/>
      <c r="CA1132" s="70"/>
      <c r="CB1132" s="70"/>
      <c r="CC1132" s="70"/>
      <c r="CD1132" s="70"/>
      <c r="CE1132" s="70"/>
      <c r="CF1132" s="70"/>
      <c r="CG1132" s="70"/>
      <c r="CH1132" s="70"/>
      <c r="CI1132" s="70"/>
      <c r="CJ1132" s="70"/>
      <c r="CK1132" s="70"/>
      <c r="CL1132" s="70"/>
      <c r="CM1132" s="70"/>
      <c r="CN1132" s="70"/>
      <c r="CO1132" s="70"/>
      <c r="CP1132" s="70"/>
      <c r="CQ1132" s="70"/>
      <c r="CR1132" s="70"/>
      <c r="CS1132" s="70"/>
      <c r="CT1132" s="70"/>
      <c r="CU1132" s="70"/>
      <c r="CV1132" s="70"/>
      <c r="CW1132" s="70"/>
      <c r="CX1132" s="70"/>
      <c r="CY1132" s="70"/>
      <c r="CZ1132" s="70"/>
      <c r="DA1132" s="70"/>
      <c r="DB1132" s="70"/>
      <c r="DC1132" s="70"/>
      <c r="DD1132" s="70"/>
      <c r="DE1132" s="70"/>
      <c r="DF1132" s="70"/>
      <c r="DG1132" s="70"/>
      <c r="DH1132" s="70"/>
      <c r="DI1132" s="70"/>
      <c r="DJ1132" s="70"/>
      <c r="DK1132" s="70"/>
      <c r="DL1132" s="70"/>
      <c r="DM1132" s="70"/>
      <c r="DN1132" s="70"/>
      <c r="DO1132" s="70"/>
      <c r="DP1132" s="70"/>
      <c r="DQ1132" s="70"/>
      <c r="DR1132" s="70"/>
      <c r="DS1132" s="70"/>
      <c r="DT1132" s="70"/>
      <c r="DU1132" s="70"/>
      <c r="DV1132" s="70"/>
      <c r="DW1132" s="70"/>
      <c r="DX1132" s="70"/>
      <c r="DY1132" s="70"/>
      <c r="DZ1132" s="70"/>
      <c r="EA1132" s="70"/>
      <c r="EB1132" s="70"/>
      <c r="EC1132" s="70"/>
      <c r="ED1132" s="70"/>
      <c r="EE1132" s="95"/>
      <c r="EF1132" s="110"/>
      <c r="EG1132" s="110"/>
      <c r="EH1132" s="110"/>
      <c r="EI1132" s="216"/>
      <c r="EJ1132" s="110"/>
      <c r="EK1132" s="110"/>
      <c r="EL1132" s="110"/>
      <c r="EM1132" s="110"/>
      <c r="EN1132" s="110"/>
      <c r="EO1132" s="110"/>
      <c r="EP1132" s="110"/>
      <c r="EQ1132" s="110"/>
      <c r="ER1132" s="110"/>
      <c r="ES1132" s="110"/>
      <c r="ET1132" s="110"/>
      <c r="EU1132" s="110"/>
      <c r="EV1132" s="110"/>
      <c r="EW1132" s="110"/>
      <c r="EX1132" s="110"/>
      <c r="EY1132" s="110"/>
      <c r="EZ1132" s="110"/>
      <c r="FA1132" s="110"/>
      <c r="FB1132" s="110"/>
      <c r="FC1132" s="110"/>
      <c r="FD1132" s="110"/>
      <c r="FE1132" s="110"/>
      <c r="FF1132" s="110"/>
      <c r="FG1132" s="110"/>
      <c r="FH1132" s="110"/>
      <c r="FI1132" s="110"/>
      <c r="FJ1132" s="110"/>
      <c r="FK1132" s="110"/>
      <c r="FL1132" s="110"/>
      <c r="FM1132" s="110"/>
      <c r="FN1132" s="110"/>
      <c r="FO1132" s="110"/>
      <c r="FP1132" s="110"/>
      <c r="FQ1132" s="110"/>
      <c r="FR1132" s="110"/>
      <c r="FS1132" s="110"/>
      <c r="FT1132" s="110"/>
      <c r="FU1132" s="110"/>
      <c r="FV1132" s="110"/>
      <c r="FW1132" s="110"/>
      <c r="FX1132" s="110"/>
      <c r="FY1132" s="110"/>
      <c r="FZ1132" s="110"/>
      <c r="GA1132" s="110"/>
      <c r="GB1132" s="110"/>
      <c r="GC1132" s="110"/>
      <c r="GD1132" s="110"/>
      <c r="GE1132" s="110"/>
      <c r="GF1132" s="110"/>
      <c r="GG1132" s="110"/>
      <c r="GH1132" s="110"/>
      <c r="GI1132" s="110"/>
      <c r="GJ1132" s="110"/>
      <c r="GK1132" s="110"/>
      <c r="GL1132" s="110"/>
      <c r="GM1132" s="110"/>
      <c r="GN1132" s="110"/>
      <c r="GO1132" s="110"/>
      <c r="GP1132" s="110"/>
      <c r="GQ1132" s="110"/>
      <c r="GR1132" s="110"/>
      <c r="GS1132" s="110"/>
      <c r="GT1132" s="110"/>
      <c r="GU1132" s="110"/>
      <c r="GV1132" s="110"/>
      <c r="GW1132" s="110"/>
      <c r="GX1132" s="110"/>
      <c r="GY1132" s="110"/>
      <c r="GZ1132" s="110"/>
      <c r="HA1132" s="110"/>
      <c r="HB1132" s="110"/>
      <c r="HC1132" s="110"/>
      <c r="HD1132" s="110"/>
      <c r="HE1132" s="110"/>
      <c r="HF1132" s="110"/>
      <c r="HG1132" s="110"/>
      <c r="HH1132" s="110"/>
      <c r="HI1132" s="110"/>
      <c r="HJ1132" s="110"/>
      <c r="HK1132" s="110"/>
      <c r="HL1132" s="110"/>
      <c r="HM1132" s="110"/>
      <c r="HN1132" s="110"/>
      <c r="HO1132" s="110"/>
      <c r="HP1132" s="110"/>
      <c r="HQ1132" s="110"/>
      <c r="HR1132" s="110"/>
      <c r="HS1132" s="110"/>
      <c r="HT1132" s="110"/>
      <c r="HU1132" s="110"/>
      <c r="HV1132" s="110"/>
      <c r="HW1132" s="110"/>
      <c r="HX1132" s="110"/>
      <c r="HY1132" s="110"/>
      <c r="HZ1132" s="110"/>
      <c r="IA1132" s="110"/>
      <c r="IB1132" s="110"/>
      <c r="IC1132" s="110"/>
      <c r="ID1132" s="110"/>
      <c r="IE1132" s="110"/>
      <c r="IF1132" s="110"/>
      <c r="IG1132" s="110"/>
      <c r="IH1132" s="110"/>
      <c r="II1132" s="110"/>
      <c r="IJ1132" s="110"/>
      <c r="IK1132" s="110"/>
      <c r="IL1132" s="110"/>
      <c r="IM1132" s="110"/>
      <c r="IN1132" s="110"/>
      <c r="IO1132" s="110"/>
      <c r="IP1132" s="110"/>
    </row>
    <row r="1133" spans="18:250" ht="16.5" hidden="1" customHeight="1">
      <c r="R1133" s="95"/>
      <c r="S1133" s="95"/>
      <c r="T1133" s="95"/>
      <c r="U1133" s="70"/>
      <c r="V1133" s="214"/>
      <c r="W1133" s="70"/>
      <c r="X1133" s="70"/>
      <c r="Y1133" s="70"/>
      <c r="Z1133" s="70"/>
      <c r="AA1133" s="70"/>
      <c r="AB1133" s="70"/>
      <c r="AC1133" s="70"/>
      <c r="AD1133" s="70"/>
      <c r="AE1133" s="70"/>
      <c r="AF1133" s="70"/>
      <c r="AG1133" s="70"/>
      <c r="AH1133" s="70"/>
      <c r="AI1133" s="70"/>
      <c r="AJ1133" s="70"/>
      <c r="AK1133" s="70"/>
      <c r="AL1133" s="70"/>
      <c r="AM1133" s="70"/>
      <c r="AN1133" s="70"/>
      <c r="AO1133" s="70"/>
      <c r="AP1133" s="70"/>
      <c r="AQ1133" s="70"/>
      <c r="AR1133" s="70"/>
      <c r="AS1133" s="70"/>
      <c r="AT1133" s="70"/>
      <c r="AU1133" s="70"/>
      <c r="AV1133" s="70"/>
      <c r="AW1133" s="70"/>
      <c r="AX1133" s="70"/>
      <c r="AY1133" s="70"/>
      <c r="AZ1133" s="70"/>
      <c r="BA1133" s="70"/>
      <c r="BB1133" s="70"/>
      <c r="BC1133" s="70"/>
      <c r="BD1133" s="70"/>
      <c r="BE1133" s="70"/>
      <c r="BF1133" s="70"/>
      <c r="BG1133" s="70"/>
      <c r="BH1133" s="70"/>
      <c r="BI1133" s="70"/>
      <c r="BJ1133" s="70"/>
      <c r="BK1133" s="70"/>
      <c r="BL1133" s="70"/>
      <c r="BM1133" s="70"/>
      <c r="BN1133" s="70"/>
      <c r="BO1133" s="70"/>
      <c r="BP1133" s="70"/>
      <c r="BQ1133" s="70"/>
      <c r="BR1133" s="70"/>
      <c r="BS1133" s="70"/>
      <c r="BT1133" s="70"/>
      <c r="BU1133" s="70"/>
      <c r="BV1133" s="70"/>
      <c r="BW1133" s="70"/>
      <c r="BX1133" s="70"/>
      <c r="BY1133" s="70"/>
      <c r="BZ1133" s="70"/>
      <c r="CA1133" s="70"/>
      <c r="CB1133" s="70"/>
      <c r="CC1133" s="70"/>
      <c r="CD1133" s="70"/>
      <c r="CE1133" s="70"/>
      <c r="CF1133" s="70"/>
      <c r="CG1133" s="70"/>
      <c r="CH1133" s="70"/>
      <c r="CI1133" s="70"/>
      <c r="CJ1133" s="70"/>
      <c r="CK1133" s="70"/>
      <c r="CL1133" s="70"/>
      <c r="CM1133" s="70"/>
      <c r="CN1133" s="70"/>
      <c r="CO1133" s="70"/>
      <c r="CP1133" s="70"/>
      <c r="CQ1133" s="70"/>
      <c r="CR1133" s="70"/>
      <c r="CS1133" s="70"/>
      <c r="CT1133" s="70"/>
      <c r="CU1133" s="70"/>
      <c r="CV1133" s="70"/>
      <c r="CW1133" s="70"/>
      <c r="CX1133" s="70"/>
      <c r="CY1133" s="70"/>
      <c r="CZ1133" s="70"/>
      <c r="DA1133" s="70"/>
      <c r="DB1133" s="70"/>
      <c r="DC1133" s="70"/>
      <c r="DD1133" s="70"/>
      <c r="DE1133" s="70"/>
      <c r="DF1133" s="70"/>
      <c r="DG1133" s="70"/>
      <c r="DH1133" s="70"/>
      <c r="DI1133" s="70"/>
      <c r="DJ1133" s="70"/>
      <c r="DK1133" s="70"/>
      <c r="DL1133" s="70"/>
      <c r="DM1133" s="70"/>
      <c r="DN1133" s="70"/>
      <c r="DO1133" s="70"/>
      <c r="DP1133" s="70"/>
      <c r="DQ1133" s="70"/>
      <c r="DR1133" s="70"/>
      <c r="DS1133" s="70"/>
      <c r="DT1133" s="70"/>
      <c r="DU1133" s="70"/>
      <c r="DV1133" s="70"/>
      <c r="DW1133" s="70"/>
      <c r="DX1133" s="70"/>
      <c r="DY1133" s="70"/>
      <c r="DZ1133" s="70"/>
      <c r="EA1133" s="70"/>
      <c r="EB1133" s="70"/>
      <c r="EC1133" s="70"/>
      <c r="ED1133" s="70"/>
      <c r="EE1133" s="95"/>
      <c r="EF1133" s="110"/>
      <c r="EG1133" s="110"/>
      <c r="EH1133" s="110"/>
      <c r="EI1133" s="216"/>
      <c r="EJ1133" s="110"/>
      <c r="EK1133" s="110"/>
      <c r="EL1133" s="110"/>
      <c r="EM1133" s="110"/>
      <c r="EN1133" s="110"/>
      <c r="EO1133" s="110"/>
      <c r="EP1133" s="110"/>
      <c r="EQ1133" s="110"/>
      <c r="ER1133" s="110"/>
      <c r="ES1133" s="110"/>
      <c r="ET1133" s="110"/>
      <c r="EU1133" s="110"/>
      <c r="EV1133" s="110"/>
      <c r="EW1133" s="110"/>
      <c r="EX1133" s="110"/>
      <c r="EY1133" s="110"/>
      <c r="EZ1133" s="110"/>
      <c r="FA1133" s="110"/>
      <c r="FB1133" s="110"/>
      <c r="FC1133" s="110"/>
      <c r="FD1133" s="110"/>
      <c r="FE1133" s="110"/>
      <c r="FF1133" s="110"/>
      <c r="FG1133" s="110"/>
      <c r="FH1133" s="110"/>
      <c r="FI1133" s="110"/>
      <c r="FJ1133" s="110"/>
      <c r="FK1133" s="110"/>
      <c r="FL1133" s="110"/>
      <c r="FM1133" s="110"/>
      <c r="FN1133" s="110"/>
      <c r="FO1133" s="110"/>
      <c r="FP1133" s="110"/>
      <c r="FQ1133" s="110"/>
      <c r="FR1133" s="110"/>
      <c r="FS1133" s="110"/>
      <c r="FT1133" s="110"/>
      <c r="FU1133" s="110"/>
      <c r="FV1133" s="110"/>
      <c r="FW1133" s="110"/>
      <c r="FX1133" s="110"/>
      <c r="FY1133" s="110"/>
      <c r="FZ1133" s="110"/>
      <c r="GA1133" s="110"/>
      <c r="GB1133" s="110"/>
      <c r="GC1133" s="110"/>
      <c r="GD1133" s="110"/>
      <c r="GE1133" s="110"/>
      <c r="GF1133" s="110"/>
      <c r="GG1133" s="110"/>
      <c r="GH1133" s="110"/>
      <c r="GI1133" s="110"/>
      <c r="GJ1133" s="110"/>
      <c r="GK1133" s="110"/>
      <c r="GL1133" s="110"/>
      <c r="GM1133" s="110"/>
      <c r="GN1133" s="110"/>
      <c r="GO1133" s="110"/>
      <c r="GP1133" s="110"/>
      <c r="GQ1133" s="110"/>
      <c r="GR1133" s="110"/>
      <c r="GS1133" s="110"/>
      <c r="GT1133" s="110"/>
      <c r="GU1133" s="110"/>
      <c r="GV1133" s="110"/>
      <c r="GW1133" s="110"/>
      <c r="GX1133" s="110"/>
      <c r="GY1133" s="110"/>
      <c r="GZ1133" s="110"/>
      <c r="HA1133" s="110"/>
      <c r="HB1133" s="110"/>
      <c r="HC1133" s="110"/>
      <c r="HD1133" s="110"/>
      <c r="HE1133" s="110"/>
      <c r="HF1133" s="110"/>
      <c r="HG1133" s="110"/>
      <c r="HH1133" s="110"/>
      <c r="HI1133" s="110"/>
      <c r="HJ1133" s="110"/>
      <c r="HK1133" s="110"/>
      <c r="HL1133" s="110"/>
      <c r="HM1133" s="110"/>
      <c r="HN1133" s="110"/>
      <c r="HO1133" s="110"/>
      <c r="HP1133" s="110"/>
      <c r="HQ1133" s="110"/>
      <c r="HR1133" s="110"/>
      <c r="HS1133" s="110"/>
      <c r="HT1133" s="110"/>
      <c r="HU1133" s="110"/>
      <c r="HV1133" s="110"/>
      <c r="HW1133" s="110"/>
      <c r="HX1133" s="110"/>
      <c r="HY1133" s="110"/>
      <c r="HZ1133" s="110"/>
      <c r="IA1133" s="110"/>
      <c r="IB1133" s="110"/>
      <c r="IC1133" s="110"/>
      <c r="ID1133" s="110"/>
      <c r="IE1133" s="110"/>
      <c r="IF1133" s="110"/>
      <c r="IG1133" s="110"/>
      <c r="IH1133" s="110"/>
      <c r="II1133" s="110"/>
      <c r="IJ1133" s="110"/>
      <c r="IK1133" s="110"/>
      <c r="IL1133" s="110"/>
      <c r="IM1133" s="110"/>
      <c r="IN1133" s="110"/>
      <c r="IO1133" s="110"/>
      <c r="IP1133" s="110"/>
    </row>
    <row r="1134" spans="18:250" ht="16.5" hidden="1" customHeight="1">
      <c r="R1134" s="95"/>
      <c r="S1134" s="95"/>
      <c r="T1134" s="95"/>
      <c r="U1134" s="70"/>
      <c r="V1134" s="214"/>
      <c r="W1134" s="70"/>
      <c r="X1134" s="70"/>
      <c r="Y1134" s="70"/>
      <c r="Z1134" s="70"/>
      <c r="AA1134" s="70"/>
      <c r="AB1134" s="70"/>
      <c r="AC1134" s="70"/>
      <c r="AD1134" s="70"/>
      <c r="AE1134" s="70"/>
      <c r="AF1134" s="70"/>
      <c r="AG1134" s="70"/>
      <c r="AH1134" s="70"/>
      <c r="AI1134" s="70"/>
      <c r="AJ1134" s="70"/>
      <c r="AK1134" s="70"/>
      <c r="AL1134" s="70"/>
      <c r="AM1134" s="70"/>
      <c r="AN1134" s="70"/>
      <c r="AO1134" s="70"/>
      <c r="AP1134" s="70"/>
      <c r="AQ1134" s="70"/>
      <c r="AR1134" s="70"/>
      <c r="AS1134" s="70"/>
      <c r="AT1134" s="70"/>
      <c r="AU1134" s="70"/>
      <c r="AV1134" s="70"/>
      <c r="AW1134" s="70"/>
      <c r="AX1134" s="70"/>
      <c r="AY1134" s="70"/>
      <c r="AZ1134" s="70"/>
      <c r="BA1134" s="70"/>
      <c r="BB1134" s="70"/>
      <c r="BC1134" s="70"/>
      <c r="BD1134" s="70"/>
      <c r="BE1134" s="70"/>
      <c r="BF1134" s="70"/>
      <c r="BG1134" s="70"/>
      <c r="BH1134" s="70"/>
      <c r="BI1134" s="70"/>
      <c r="BJ1134" s="70"/>
      <c r="BK1134" s="70"/>
      <c r="BL1134" s="70"/>
      <c r="BM1134" s="70"/>
      <c r="BN1134" s="70"/>
      <c r="BO1134" s="70"/>
      <c r="BP1134" s="70"/>
      <c r="BQ1134" s="70"/>
      <c r="BR1134" s="70"/>
      <c r="BS1134" s="70"/>
      <c r="BT1134" s="70"/>
      <c r="BU1134" s="70"/>
      <c r="BV1134" s="70"/>
      <c r="BW1134" s="70"/>
      <c r="BX1134" s="70"/>
      <c r="BY1134" s="70"/>
      <c r="BZ1134" s="70"/>
      <c r="CA1134" s="70"/>
      <c r="CB1134" s="70"/>
      <c r="CC1134" s="70"/>
      <c r="CD1134" s="70"/>
      <c r="CE1134" s="70"/>
      <c r="CF1134" s="70"/>
      <c r="CG1134" s="70"/>
      <c r="CH1134" s="70"/>
      <c r="CI1134" s="70"/>
      <c r="CJ1134" s="70"/>
      <c r="CK1134" s="70"/>
      <c r="CL1134" s="70"/>
      <c r="CM1134" s="70"/>
      <c r="CN1134" s="70"/>
      <c r="CO1134" s="70"/>
      <c r="CP1134" s="70"/>
      <c r="CQ1134" s="70"/>
      <c r="CR1134" s="70"/>
      <c r="CS1134" s="70"/>
      <c r="CT1134" s="70"/>
      <c r="CU1134" s="70"/>
      <c r="CV1134" s="70"/>
      <c r="CW1134" s="70"/>
      <c r="CX1134" s="70"/>
      <c r="CY1134" s="70"/>
      <c r="CZ1134" s="70"/>
      <c r="DA1134" s="70"/>
      <c r="DB1134" s="70"/>
      <c r="DC1134" s="70"/>
      <c r="DD1134" s="70"/>
      <c r="DE1134" s="70"/>
      <c r="DF1134" s="70"/>
      <c r="DG1134" s="70"/>
      <c r="DH1134" s="70"/>
      <c r="DI1134" s="70"/>
      <c r="DJ1134" s="70"/>
      <c r="DK1134" s="70"/>
      <c r="DL1134" s="70"/>
      <c r="DM1134" s="70"/>
      <c r="DN1134" s="70"/>
      <c r="DO1134" s="70"/>
      <c r="DP1134" s="70"/>
      <c r="DQ1134" s="70"/>
      <c r="DR1134" s="70"/>
      <c r="DS1134" s="70"/>
      <c r="DT1134" s="70"/>
      <c r="DU1134" s="70"/>
      <c r="DV1134" s="70"/>
      <c r="DW1134" s="70"/>
      <c r="DX1134" s="70"/>
      <c r="DY1134" s="70"/>
      <c r="DZ1134" s="70"/>
      <c r="EA1134" s="70"/>
      <c r="EB1134" s="70"/>
      <c r="EC1134" s="70"/>
      <c r="ED1134" s="70"/>
      <c r="EE1134" s="95"/>
      <c r="EF1134" s="110"/>
      <c r="EG1134" s="110"/>
      <c r="EH1134" s="110"/>
      <c r="EI1134" s="216"/>
      <c r="EJ1134" s="110"/>
      <c r="EK1134" s="110"/>
      <c r="EL1134" s="110"/>
      <c r="EM1134" s="110"/>
      <c r="EN1134" s="110"/>
      <c r="EO1134" s="110"/>
      <c r="EP1134" s="110"/>
      <c r="EQ1134" s="110"/>
      <c r="ER1134" s="110"/>
      <c r="ES1134" s="110"/>
      <c r="ET1134" s="110"/>
      <c r="EU1134" s="110"/>
      <c r="EV1134" s="110"/>
      <c r="EW1134" s="110"/>
      <c r="EX1134" s="110"/>
      <c r="EY1134" s="110"/>
      <c r="EZ1134" s="110"/>
      <c r="FA1134" s="110"/>
      <c r="FB1134" s="110"/>
      <c r="FC1134" s="110"/>
      <c r="FD1134" s="110"/>
      <c r="FE1134" s="110"/>
      <c r="FF1134" s="110"/>
      <c r="FG1134" s="110"/>
      <c r="FH1134" s="110"/>
      <c r="FI1134" s="110"/>
      <c r="FJ1134" s="110"/>
      <c r="FK1134" s="110"/>
      <c r="FL1134" s="110"/>
      <c r="FM1134" s="110"/>
      <c r="FN1134" s="110"/>
      <c r="FO1134" s="110"/>
      <c r="FP1134" s="110"/>
      <c r="FQ1134" s="110"/>
      <c r="FR1134" s="110"/>
      <c r="FS1134" s="110"/>
      <c r="FT1134" s="110"/>
      <c r="FU1134" s="110"/>
      <c r="FV1134" s="110"/>
      <c r="FW1134" s="110"/>
      <c r="FX1134" s="110"/>
      <c r="FY1134" s="110"/>
      <c r="FZ1134" s="110"/>
      <c r="GA1134" s="110"/>
      <c r="GB1134" s="110"/>
      <c r="GC1134" s="110"/>
      <c r="GD1134" s="110"/>
      <c r="GE1134" s="110"/>
      <c r="GF1134" s="110"/>
      <c r="GG1134" s="110"/>
      <c r="GH1134" s="110"/>
      <c r="GI1134" s="110"/>
      <c r="GJ1134" s="110"/>
      <c r="GK1134" s="110"/>
      <c r="GL1134" s="110"/>
      <c r="GM1134" s="110"/>
      <c r="GN1134" s="110"/>
      <c r="GO1134" s="110"/>
      <c r="GP1134" s="110"/>
      <c r="GQ1134" s="110"/>
      <c r="GR1134" s="110"/>
      <c r="GS1134" s="110"/>
      <c r="GT1134" s="110"/>
      <c r="GU1134" s="110"/>
      <c r="GV1134" s="110"/>
      <c r="GW1134" s="110"/>
      <c r="GX1134" s="110"/>
      <c r="GY1134" s="110"/>
      <c r="GZ1134" s="110"/>
      <c r="HA1134" s="110"/>
      <c r="HB1134" s="110"/>
      <c r="HC1134" s="110"/>
      <c r="HD1134" s="110"/>
      <c r="HE1134" s="110"/>
      <c r="HF1134" s="110"/>
      <c r="HG1134" s="110"/>
      <c r="HH1134" s="110"/>
      <c r="HI1134" s="110"/>
      <c r="HJ1134" s="110"/>
      <c r="HK1134" s="110"/>
      <c r="HL1134" s="110"/>
      <c r="HM1134" s="110"/>
      <c r="HN1134" s="110"/>
      <c r="HO1134" s="110"/>
      <c r="HP1134" s="110"/>
      <c r="HQ1134" s="110"/>
      <c r="HR1134" s="110"/>
      <c r="HS1134" s="110"/>
      <c r="HT1134" s="110"/>
      <c r="HU1134" s="110"/>
      <c r="HV1134" s="110"/>
      <c r="HW1134" s="110"/>
      <c r="HX1134" s="110"/>
      <c r="HY1134" s="110"/>
      <c r="HZ1134" s="110"/>
      <c r="IA1134" s="110"/>
      <c r="IB1134" s="110"/>
      <c r="IC1134" s="110"/>
      <c r="ID1134" s="110"/>
      <c r="IE1134" s="110"/>
      <c r="IF1134" s="110"/>
      <c r="IG1134" s="110"/>
      <c r="IH1134" s="110"/>
      <c r="II1134" s="110"/>
      <c r="IJ1134" s="110"/>
      <c r="IK1134" s="110"/>
      <c r="IL1134" s="110"/>
      <c r="IM1134" s="110"/>
      <c r="IN1134" s="110"/>
      <c r="IO1134" s="110"/>
      <c r="IP1134" s="110"/>
    </row>
    <row r="1135" spans="18:250" ht="16.5" hidden="1" customHeight="1">
      <c r="R1135" s="95"/>
      <c r="S1135" s="95"/>
      <c r="T1135" s="95"/>
      <c r="U1135" s="70"/>
      <c r="V1135" s="214"/>
      <c r="W1135" s="70"/>
      <c r="X1135" s="70"/>
      <c r="Y1135" s="70"/>
      <c r="Z1135" s="70"/>
      <c r="AA1135" s="70"/>
      <c r="AB1135" s="70"/>
      <c r="AC1135" s="70"/>
      <c r="AD1135" s="70"/>
      <c r="AE1135" s="70"/>
      <c r="AF1135" s="70"/>
      <c r="AG1135" s="70"/>
      <c r="AH1135" s="70"/>
      <c r="AI1135" s="70"/>
      <c r="AJ1135" s="70"/>
      <c r="AK1135" s="70"/>
      <c r="AL1135" s="70"/>
      <c r="AM1135" s="70"/>
      <c r="AN1135" s="70"/>
      <c r="AO1135" s="70"/>
      <c r="AP1135" s="70"/>
      <c r="AQ1135" s="70"/>
      <c r="AR1135" s="70"/>
      <c r="AS1135" s="70"/>
      <c r="AT1135" s="70"/>
      <c r="AU1135" s="70"/>
      <c r="AV1135" s="70"/>
      <c r="AW1135" s="70"/>
      <c r="AX1135" s="70"/>
      <c r="AY1135" s="70"/>
      <c r="AZ1135" s="70"/>
      <c r="BA1135" s="70"/>
      <c r="BB1135" s="70"/>
      <c r="BC1135" s="70"/>
      <c r="BD1135" s="70"/>
      <c r="BE1135" s="70"/>
      <c r="BF1135" s="70"/>
      <c r="BG1135" s="70"/>
      <c r="BH1135" s="70"/>
      <c r="BI1135" s="70"/>
      <c r="BJ1135" s="70"/>
      <c r="BK1135" s="70"/>
      <c r="BL1135" s="70"/>
      <c r="BM1135" s="70"/>
      <c r="BN1135" s="70"/>
      <c r="BO1135" s="70"/>
      <c r="BP1135" s="70"/>
      <c r="BQ1135" s="70"/>
      <c r="BR1135" s="70"/>
      <c r="BS1135" s="70"/>
      <c r="BT1135" s="70"/>
      <c r="BU1135" s="70"/>
      <c r="BV1135" s="70"/>
      <c r="BW1135" s="70"/>
      <c r="BX1135" s="70"/>
      <c r="BY1135" s="70"/>
      <c r="BZ1135" s="70"/>
      <c r="CA1135" s="70"/>
      <c r="CB1135" s="70"/>
      <c r="CC1135" s="70"/>
      <c r="CD1135" s="70"/>
      <c r="CE1135" s="70"/>
      <c r="CF1135" s="70"/>
      <c r="CG1135" s="70"/>
      <c r="CH1135" s="70"/>
      <c r="CI1135" s="70"/>
      <c r="CJ1135" s="70"/>
      <c r="CK1135" s="70"/>
      <c r="CL1135" s="70"/>
      <c r="CM1135" s="70"/>
      <c r="CN1135" s="70"/>
      <c r="CO1135" s="70"/>
      <c r="CP1135" s="70"/>
      <c r="CQ1135" s="70"/>
      <c r="CR1135" s="70"/>
      <c r="CS1135" s="70"/>
      <c r="CT1135" s="70"/>
      <c r="CU1135" s="70"/>
      <c r="CV1135" s="70"/>
      <c r="CW1135" s="70"/>
      <c r="CX1135" s="70"/>
      <c r="CY1135" s="70"/>
      <c r="CZ1135" s="70"/>
      <c r="DA1135" s="70"/>
      <c r="DB1135" s="70"/>
      <c r="DC1135" s="70"/>
      <c r="DD1135" s="70"/>
      <c r="DE1135" s="70"/>
      <c r="DF1135" s="70"/>
      <c r="DG1135" s="70"/>
      <c r="DH1135" s="70"/>
      <c r="DI1135" s="70"/>
      <c r="DJ1135" s="70"/>
      <c r="DK1135" s="70"/>
      <c r="DL1135" s="70"/>
      <c r="DM1135" s="70"/>
      <c r="DN1135" s="70"/>
      <c r="DO1135" s="70"/>
      <c r="DP1135" s="70"/>
      <c r="DQ1135" s="70"/>
      <c r="DR1135" s="70"/>
      <c r="DS1135" s="70"/>
      <c r="DT1135" s="70"/>
      <c r="DU1135" s="70"/>
      <c r="DV1135" s="70"/>
      <c r="DW1135" s="70"/>
      <c r="DX1135" s="70"/>
      <c r="DY1135" s="70"/>
      <c r="DZ1135" s="70"/>
      <c r="EA1135" s="70"/>
      <c r="EB1135" s="70"/>
      <c r="EC1135" s="70"/>
      <c r="ED1135" s="70"/>
      <c r="EE1135" s="95"/>
      <c r="EF1135" s="110"/>
      <c r="EG1135" s="110"/>
      <c r="EH1135" s="110"/>
      <c r="EI1135" s="216"/>
      <c r="EJ1135" s="110"/>
      <c r="EK1135" s="110"/>
      <c r="EL1135" s="110"/>
      <c r="EM1135" s="110"/>
      <c r="EN1135" s="110"/>
      <c r="EO1135" s="110"/>
      <c r="EP1135" s="110"/>
      <c r="EQ1135" s="110"/>
      <c r="ER1135" s="110"/>
      <c r="ES1135" s="110"/>
      <c r="ET1135" s="110"/>
      <c r="EU1135" s="110"/>
      <c r="EV1135" s="110"/>
      <c r="EW1135" s="110"/>
      <c r="EX1135" s="110"/>
      <c r="EY1135" s="110"/>
      <c r="EZ1135" s="110"/>
      <c r="FA1135" s="110"/>
      <c r="FB1135" s="110"/>
      <c r="FC1135" s="110"/>
      <c r="FD1135" s="110"/>
      <c r="FE1135" s="110"/>
      <c r="FF1135" s="110"/>
      <c r="FG1135" s="110"/>
      <c r="FH1135" s="110"/>
      <c r="FI1135" s="110"/>
      <c r="FJ1135" s="110"/>
      <c r="FK1135" s="110"/>
      <c r="FL1135" s="110"/>
      <c r="FM1135" s="110"/>
      <c r="FN1135" s="110"/>
      <c r="FO1135" s="110"/>
      <c r="FP1135" s="110"/>
      <c r="FQ1135" s="110"/>
      <c r="FR1135" s="110"/>
      <c r="FS1135" s="110"/>
      <c r="FT1135" s="110"/>
      <c r="FU1135" s="110"/>
      <c r="FV1135" s="110"/>
      <c r="FW1135" s="110"/>
      <c r="FX1135" s="110"/>
      <c r="FY1135" s="110"/>
      <c r="FZ1135" s="110"/>
      <c r="GA1135" s="110"/>
      <c r="GB1135" s="110"/>
      <c r="GC1135" s="110"/>
      <c r="GD1135" s="110"/>
      <c r="GE1135" s="110"/>
      <c r="GF1135" s="110"/>
      <c r="GG1135" s="110"/>
      <c r="GH1135" s="110"/>
      <c r="GI1135" s="110"/>
      <c r="GJ1135" s="110"/>
      <c r="GK1135" s="110"/>
      <c r="GL1135" s="110"/>
      <c r="GM1135" s="110"/>
      <c r="GN1135" s="110"/>
      <c r="GO1135" s="110"/>
      <c r="GP1135" s="110"/>
      <c r="GQ1135" s="110"/>
      <c r="GR1135" s="110"/>
      <c r="GS1135" s="110"/>
      <c r="GT1135" s="110"/>
      <c r="GU1135" s="110"/>
      <c r="GV1135" s="110"/>
      <c r="GW1135" s="110"/>
      <c r="GX1135" s="110"/>
      <c r="GY1135" s="110"/>
      <c r="GZ1135" s="110"/>
      <c r="HA1135" s="110"/>
      <c r="HB1135" s="110"/>
      <c r="HC1135" s="110"/>
      <c r="HD1135" s="110"/>
      <c r="HE1135" s="110"/>
      <c r="HF1135" s="110"/>
      <c r="HG1135" s="110"/>
      <c r="HH1135" s="110"/>
      <c r="HI1135" s="110"/>
      <c r="HJ1135" s="110"/>
      <c r="HK1135" s="110"/>
      <c r="HL1135" s="110"/>
      <c r="HM1135" s="110"/>
      <c r="HN1135" s="110"/>
      <c r="HO1135" s="110"/>
      <c r="HP1135" s="110"/>
      <c r="HQ1135" s="110"/>
      <c r="HR1135" s="110"/>
      <c r="HS1135" s="110"/>
      <c r="HT1135" s="110"/>
      <c r="HU1135" s="110"/>
      <c r="HV1135" s="110"/>
      <c r="HW1135" s="110"/>
      <c r="HX1135" s="110"/>
      <c r="HY1135" s="110"/>
      <c r="HZ1135" s="110"/>
      <c r="IA1135" s="110"/>
      <c r="IB1135" s="110"/>
      <c r="IC1135" s="110"/>
      <c r="ID1135" s="110"/>
      <c r="IE1135" s="110"/>
      <c r="IF1135" s="110"/>
      <c r="IG1135" s="110"/>
      <c r="IH1135" s="110"/>
      <c r="II1135" s="110"/>
      <c r="IJ1135" s="110"/>
      <c r="IK1135" s="110"/>
      <c r="IL1135" s="110"/>
      <c r="IM1135" s="110"/>
      <c r="IN1135" s="110"/>
      <c r="IO1135" s="110"/>
      <c r="IP1135" s="110"/>
    </row>
    <row r="1136" spans="18:250" ht="16.5" hidden="1" customHeight="1">
      <c r="R1136" s="95"/>
      <c r="S1136" s="95"/>
      <c r="T1136" s="95"/>
      <c r="U1136" s="70"/>
      <c r="V1136" s="214"/>
      <c r="W1136" s="70"/>
      <c r="X1136" s="70"/>
      <c r="Y1136" s="70"/>
      <c r="Z1136" s="70"/>
      <c r="AA1136" s="70"/>
      <c r="AB1136" s="70"/>
      <c r="AC1136" s="70"/>
      <c r="AD1136" s="70"/>
      <c r="AE1136" s="70"/>
      <c r="AF1136" s="70"/>
      <c r="AG1136" s="70"/>
      <c r="AH1136" s="70"/>
      <c r="AI1136" s="70"/>
      <c r="AJ1136" s="70"/>
      <c r="AK1136" s="70"/>
      <c r="AL1136" s="70"/>
      <c r="AM1136" s="70"/>
      <c r="AN1136" s="70"/>
      <c r="AO1136" s="70"/>
      <c r="AP1136" s="70"/>
      <c r="AQ1136" s="70"/>
      <c r="AR1136" s="70"/>
      <c r="AS1136" s="70"/>
      <c r="AT1136" s="70"/>
      <c r="AU1136" s="70"/>
      <c r="AV1136" s="70"/>
      <c r="AW1136" s="70"/>
      <c r="AX1136" s="70"/>
      <c r="AY1136" s="70"/>
      <c r="AZ1136" s="70"/>
      <c r="BA1136" s="70"/>
      <c r="BB1136" s="70"/>
      <c r="BC1136" s="70"/>
      <c r="BD1136" s="70"/>
      <c r="BE1136" s="70"/>
      <c r="BF1136" s="70"/>
      <c r="BG1136" s="70"/>
      <c r="BH1136" s="70"/>
      <c r="BI1136" s="70"/>
      <c r="BJ1136" s="70"/>
      <c r="BK1136" s="70"/>
      <c r="BL1136" s="70"/>
      <c r="BM1136" s="70"/>
      <c r="BN1136" s="70"/>
      <c r="BO1136" s="70"/>
      <c r="BP1136" s="70"/>
      <c r="BQ1136" s="70"/>
      <c r="BR1136" s="70"/>
      <c r="BS1136" s="70"/>
      <c r="BT1136" s="70"/>
      <c r="BU1136" s="70"/>
      <c r="BV1136" s="70"/>
      <c r="BW1136" s="70"/>
      <c r="BX1136" s="70"/>
      <c r="BY1136" s="70"/>
      <c r="BZ1136" s="70"/>
      <c r="CA1136" s="70"/>
      <c r="CB1136" s="70"/>
      <c r="CC1136" s="70"/>
      <c r="CD1136" s="70"/>
      <c r="CE1136" s="70"/>
      <c r="CF1136" s="70"/>
      <c r="CG1136" s="70"/>
      <c r="CH1136" s="70"/>
      <c r="CI1136" s="70"/>
      <c r="CJ1136" s="70"/>
      <c r="CK1136" s="70"/>
      <c r="CL1136" s="70"/>
      <c r="CM1136" s="70"/>
      <c r="CN1136" s="70"/>
      <c r="CO1136" s="70"/>
      <c r="CP1136" s="70"/>
      <c r="CQ1136" s="70"/>
      <c r="CR1136" s="70"/>
      <c r="CS1136" s="70"/>
      <c r="CT1136" s="70"/>
      <c r="CU1136" s="70"/>
      <c r="CV1136" s="70"/>
      <c r="CW1136" s="70"/>
      <c r="CX1136" s="70"/>
      <c r="CY1136" s="70"/>
      <c r="CZ1136" s="70"/>
      <c r="DA1136" s="70"/>
      <c r="DB1136" s="70"/>
      <c r="DC1136" s="70"/>
      <c r="DD1136" s="70"/>
      <c r="DE1136" s="70"/>
      <c r="DF1136" s="70"/>
      <c r="DG1136" s="70"/>
      <c r="DH1136" s="70"/>
      <c r="DI1136" s="70"/>
      <c r="DJ1136" s="70"/>
      <c r="DK1136" s="70"/>
      <c r="DL1136" s="70"/>
      <c r="DM1136" s="70"/>
      <c r="DN1136" s="70"/>
      <c r="DO1136" s="70"/>
      <c r="DP1136" s="70"/>
      <c r="DQ1136" s="70"/>
      <c r="DR1136" s="70"/>
      <c r="DS1136" s="70"/>
      <c r="DT1136" s="70"/>
      <c r="DU1136" s="70"/>
      <c r="DV1136" s="70"/>
      <c r="DW1136" s="70"/>
      <c r="DX1136" s="70"/>
      <c r="DY1136" s="70"/>
      <c r="DZ1136" s="70"/>
      <c r="EA1136" s="70"/>
      <c r="EB1136" s="70"/>
      <c r="EC1136" s="70"/>
      <c r="ED1136" s="70"/>
      <c r="EE1136" s="95"/>
      <c r="EF1136" s="110"/>
      <c r="EG1136" s="110"/>
      <c r="EH1136" s="110"/>
      <c r="EI1136" s="216"/>
      <c r="EJ1136" s="110"/>
      <c r="EK1136" s="110"/>
      <c r="EL1136" s="110"/>
      <c r="EM1136" s="110"/>
      <c r="EN1136" s="110"/>
      <c r="EO1136" s="110"/>
      <c r="EP1136" s="110"/>
      <c r="EQ1136" s="110"/>
      <c r="ER1136" s="110"/>
      <c r="ES1136" s="110"/>
      <c r="ET1136" s="110"/>
      <c r="EU1136" s="110"/>
      <c r="EV1136" s="110"/>
      <c r="EW1136" s="110"/>
      <c r="EX1136" s="110"/>
      <c r="EY1136" s="110"/>
      <c r="EZ1136" s="110"/>
      <c r="FA1136" s="110"/>
      <c r="FB1136" s="110"/>
      <c r="FC1136" s="110"/>
      <c r="FD1136" s="110"/>
      <c r="FE1136" s="110"/>
      <c r="FF1136" s="110"/>
      <c r="FG1136" s="110"/>
      <c r="FH1136" s="110"/>
      <c r="FI1136" s="110"/>
      <c r="FJ1136" s="110"/>
      <c r="FK1136" s="110"/>
      <c r="FL1136" s="110"/>
      <c r="FM1136" s="110"/>
      <c r="FN1136" s="110"/>
      <c r="FO1136" s="110"/>
      <c r="FP1136" s="110"/>
      <c r="FQ1136" s="110"/>
      <c r="FR1136" s="110"/>
      <c r="FS1136" s="110"/>
      <c r="FT1136" s="110"/>
      <c r="FU1136" s="110"/>
      <c r="FV1136" s="110"/>
      <c r="FW1136" s="110"/>
      <c r="FX1136" s="110"/>
      <c r="FY1136" s="110"/>
      <c r="FZ1136" s="110"/>
      <c r="GA1136" s="110"/>
      <c r="GB1136" s="110"/>
      <c r="GC1136" s="110"/>
      <c r="GD1136" s="110"/>
      <c r="GE1136" s="110"/>
      <c r="GF1136" s="110"/>
      <c r="GG1136" s="110"/>
      <c r="GH1136" s="110"/>
      <c r="GI1136" s="110"/>
      <c r="GJ1136" s="110"/>
      <c r="GK1136" s="110"/>
      <c r="GL1136" s="110"/>
      <c r="GM1136" s="110"/>
      <c r="GN1136" s="110"/>
      <c r="GO1136" s="110"/>
      <c r="GP1136" s="110"/>
      <c r="GQ1136" s="110"/>
      <c r="GR1136" s="110"/>
      <c r="GS1136" s="110"/>
      <c r="GT1136" s="110"/>
      <c r="GU1136" s="110"/>
      <c r="GV1136" s="110"/>
      <c r="GW1136" s="110"/>
      <c r="GX1136" s="110"/>
      <c r="GY1136" s="110"/>
      <c r="GZ1136" s="110"/>
      <c r="HA1136" s="110"/>
      <c r="HB1136" s="110"/>
      <c r="HC1136" s="110"/>
      <c r="HD1136" s="110"/>
      <c r="HE1136" s="110"/>
      <c r="HF1136" s="110"/>
      <c r="HG1136" s="110"/>
      <c r="HH1136" s="110"/>
      <c r="HI1136" s="110"/>
      <c r="HJ1136" s="110"/>
      <c r="HK1136" s="110"/>
      <c r="HL1136" s="110"/>
      <c r="HM1136" s="110"/>
      <c r="HN1136" s="110"/>
      <c r="HO1136" s="110"/>
      <c r="HP1136" s="110"/>
      <c r="HQ1136" s="110"/>
      <c r="HR1136" s="110"/>
      <c r="HS1136" s="110"/>
      <c r="HT1136" s="110"/>
      <c r="HU1136" s="110"/>
      <c r="HV1136" s="110"/>
      <c r="HW1136" s="110"/>
      <c r="HX1136" s="110"/>
      <c r="HY1136" s="110"/>
      <c r="HZ1136" s="110"/>
      <c r="IA1136" s="110"/>
      <c r="IB1136" s="110"/>
      <c r="IC1136" s="110"/>
      <c r="ID1136" s="110"/>
      <c r="IE1136" s="110"/>
      <c r="IF1136" s="110"/>
      <c r="IG1136" s="110"/>
      <c r="IH1136" s="110"/>
      <c r="II1136" s="110"/>
      <c r="IJ1136" s="110"/>
      <c r="IK1136" s="110"/>
      <c r="IL1136" s="110"/>
      <c r="IM1136" s="110"/>
      <c r="IN1136" s="110"/>
      <c r="IO1136" s="110"/>
      <c r="IP1136" s="110"/>
    </row>
    <row r="1137" spans="18:250" ht="16.5" hidden="1" customHeight="1">
      <c r="R1137" s="95"/>
      <c r="S1137" s="95"/>
      <c r="T1137" s="95"/>
      <c r="U1137" s="70"/>
      <c r="V1137" s="214"/>
      <c r="W1137" s="70"/>
      <c r="X1137" s="70"/>
      <c r="Y1137" s="70"/>
      <c r="Z1137" s="70"/>
      <c r="AA1137" s="70"/>
      <c r="AB1137" s="70"/>
      <c r="AC1137" s="70"/>
      <c r="AD1137" s="70"/>
      <c r="AE1137" s="70"/>
      <c r="AF1137" s="70"/>
      <c r="AG1137" s="70"/>
      <c r="AH1137" s="70"/>
      <c r="AI1137" s="70"/>
      <c r="AJ1137" s="70"/>
      <c r="AK1137" s="70"/>
      <c r="AL1137" s="70"/>
      <c r="AM1137" s="70"/>
      <c r="AN1137" s="70"/>
      <c r="AO1137" s="70"/>
      <c r="AP1137" s="70"/>
      <c r="AQ1137" s="70"/>
      <c r="AR1137" s="70"/>
      <c r="AS1137" s="70"/>
      <c r="AT1137" s="70"/>
      <c r="AU1137" s="70"/>
      <c r="AV1137" s="70"/>
      <c r="AW1137" s="70"/>
      <c r="AX1137" s="70"/>
      <c r="AY1137" s="70"/>
      <c r="AZ1137" s="70"/>
      <c r="BA1137" s="70"/>
      <c r="BB1137" s="70"/>
      <c r="BC1137" s="70"/>
      <c r="BD1137" s="70"/>
      <c r="BE1137" s="70"/>
      <c r="BF1137" s="70"/>
      <c r="BG1137" s="70"/>
      <c r="BH1137" s="70"/>
      <c r="BI1137" s="70"/>
      <c r="BJ1137" s="70"/>
      <c r="BK1137" s="70"/>
      <c r="BL1137" s="70"/>
      <c r="BM1137" s="70"/>
      <c r="BN1137" s="70"/>
      <c r="BO1137" s="70"/>
      <c r="BP1137" s="70"/>
      <c r="BQ1137" s="70"/>
      <c r="BR1137" s="70"/>
      <c r="BS1137" s="70"/>
      <c r="BT1137" s="70"/>
      <c r="BU1137" s="70"/>
      <c r="BV1137" s="70"/>
      <c r="BW1137" s="70"/>
      <c r="BX1137" s="70"/>
      <c r="BY1137" s="70"/>
      <c r="BZ1137" s="70"/>
      <c r="CA1137" s="70"/>
      <c r="CB1137" s="70"/>
      <c r="CC1137" s="70"/>
      <c r="CD1137" s="70"/>
      <c r="CE1137" s="70"/>
      <c r="CF1137" s="70"/>
      <c r="CG1137" s="70"/>
      <c r="CH1137" s="70"/>
      <c r="CI1137" s="70"/>
      <c r="CJ1137" s="70"/>
      <c r="CK1137" s="70"/>
      <c r="CL1137" s="70"/>
      <c r="CM1137" s="70"/>
      <c r="CN1137" s="70"/>
      <c r="CO1137" s="70"/>
      <c r="CP1137" s="70"/>
      <c r="CQ1137" s="70"/>
      <c r="CR1137" s="70"/>
      <c r="CS1137" s="70"/>
      <c r="CT1137" s="70"/>
      <c r="CU1137" s="70"/>
      <c r="CV1137" s="70"/>
      <c r="CW1137" s="70"/>
      <c r="CX1137" s="70"/>
      <c r="CY1137" s="70"/>
      <c r="CZ1137" s="70"/>
      <c r="DA1137" s="70"/>
      <c r="DB1137" s="70"/>
      <c r="DC1137" s="70"/>
      <c r="DD1137" s="70"/>
      <c r="DE1137" s="70"/>
      <c r="DF1137" s="70"/>
      <c r="DG1137" s="70"/>
      <c r="DH1137" s="70"/>
      <c r="DI1137" s="70"/>
      <c r="DJ1137" s="70"/>
      <c r="DK1137" s="70"/>
      <c r="DL1137" s="70"/>
      <c r="DM1137" s="70"/>
      <c r="DN1137" s="70"/>
      <c r="DO1137" s="70"/>
      <c r="DP1137" s="70"/>
      <c r="DQ1137" s="70"/>
      <c r="DR1137" s="70"/>
      <c r="DS1137" s="70"/>
      <c r="DT1137" s="70"/>
      <c r="DU1137" s="70"/>
      <c r="DV1137" s="70"/>
      <c r="DW1137" s="70"/>
      <c r="DX1137" s="70"/>
      <c r="DY1137" s="70"/>
      <c r="DZ1137" s="70"/>
      <c r="EA1137" s="70"/>
      <c r="EB1137" s="70"/>
      <c r="EC1137" s="70"/>
      <c r="ED1137" s="70"/>
      <c r="EE1137" s="95"/>
      <c r="EF1137" s="110"/>
      <c r="EG1137" s="110"/>
      <c r="EH1137" s="110"/>
      <c r="EI1137" s="216"/>
      <c r="EJ1137" s="110"/>
      <c r="EK1137" s="110"/>
      <c r="EL1137" s="110"/>
      <c r="EM1137" s="110"/>
      <c r="EN1137" s="110"/>
      <c r="EO1137" s="110"/>
      <c r="EP1137" s="110"/>
      <c r="EQ1137" s="110"/>
      <c r="ER1137" s="110"/>
      <c r="ES1137" s="110"/>
      <c r="ET1137" s="110"/>
      <c r="EU1137" s="110"/>
      <c r="EV1137" s="110"/>
      <c r="EW1137" s="110"/>
      <c r="EX1137" s="110"/>
      <c r="EY1137" s="110"/>
      <c r="EZ1137" s="110"/>
      <c r="FA1137" s="110"/>
      <c r="FB1137" s="110"/>
      <c r="FC1137" s="110"/>
      <c r="FD1137" s="110"/>
      <c r="FE1137" s="110"/>
      <c r="FF1137" s="110"/>
      <c r="FG1137" s="110"/>
      <c r="FH1137" s="110"/>
      <c r="FI1137" s="110"/>
      <c r="FJ1137" s="110"/>
      <c r="FK1137" s="110"/>
      <c r="FL1137" s="110"/>
      <c r="FM1137" s="110"/>
      <c r="FN1137" s="110"/>
      <c r="FO1137" s="110"/>
      <c r="FP1137" s="110"/>
      <c r="FQ1137" s="110"/>
      <c r="FR1137" s="110"/>
      <c r="FS1137" s="110"/>
      <c r="FT1137" s="110"/>
      <c r="FU1137" s="110"/>
      <c r="FV1137" s="110"/>
      <c r="FW1137" s="110"/>
      <c r="FX1137" s="110"/>
      <c r="FY1137" s="110"/>
      <c r="FZ1137" s="110"/>
      <c r="GA1137" s="110"/>
      <c r="GB1137" s="110"/>
      <c r="GC1137" s="110"/>
      <c r="GD1137" s="110"/>
      <c r="GE1137" s="110"/>
      <c r="GF1137" s="110"/>
      <c r="GG1137" s="110"/>
      <c r="GH1137" s="110"/>
      <c r="GI1137" s="110"/>
      <c r="GJ1137" s="110"/>
      <c r="GK1137" s="110"/>
      <c r="GL1137" s="110"/>
      <c r="GM1137" s="110"/>
      <c r="GN1137" s="110"/>
      <c r="GO1137" s="110"/>
      <c r="GP1137" s="110"/>
      <c r="GQ1137" s="110"/>
      <c r="GR1137" s="110"/>
      <c r="GS1137" s="110"/>
      <c r="GT1137" s="110"/>
      <c r="GU1137" s="110"/>
      <c r="GV1137" s="110"/>
      <c r="GW1137" s="110"/>
      <c r="GX1137" s="110"/>
      <c r="GY1137" s="110"/>
      <c r="GZ1137" s="110"/>
      <c r="HA1137" s="110"/>
      <c r="HB1137" s="110"/>
      <c r="HC1137" s="110"/>
      <c r="HD1137" s="110"/>
      <c r="HE1137" s="110"/>
      <c r="HF1137" s="110"/>
      <c r="HG1137" s="110"/>
      <c r="HH1137" s="110"/>
      <c r="HI1137" s="110"/>
      <c r="HJ1137" s="110"/>
      <c r="HK1137" s="110"/>
      <c r="HL1137" s="110"/>
      <c r="HM1137" s="110"/>
      <c r="HN1137" s="110"/>
      <c r="HO1137" s="110"/>
      <c r="HP1137" s="110"/>
      <c r="HQ1137" s="110"/>
      <c r="HR1137" s="110"/>
      <c r="HS1137" s="110"/>
      <c r="HT1137" s="110"/>
      <c r="HU1137" s="110"/>
      <c r="HV1137" s="110"/>
      <c r="HW1137" s="110"/>
      <c r="HX1137" s="110"/>
      <c r="HY1137" s="110"/>
      <c r="HZ1137" s="110"/>
      <c r="IA1137" s="110"/>
      <c r="IB1137" s="110"/>
      <c r="IC1137" s="110"/>
      <c r="ID1137" s="110"/>
      <c r="IE1137" s="110"/>
      <c r="IF1137" s="110"/>
      <c r="IG1137" s="110"/>
      <c r="IH1137" s="110"/>
      <c r="II1137" s="110"/>
      <c r="IJ1137" s="110"/>
      <c r="IK1137" s="110"/>
      <c r="IL1137" s="110"/>
      <c r="IM1137" s="110"/>
      <c r="IN1137" s="110"/>
      <c r="IO1137" s="110"/>
      <c r="IP1137" s="110"/>
    </row>
    <row r="1138" spans="18:250" ht="16.5" hidden="1" customHeight="1">
      <c r="R1138" s="95"/>
      <c r="S1138" s="95"/>
      <c r="T1138" s="95"/>
      <c r="U1138" s="70"/>
      <c r="V1138" s="214"/>
      <c r="W1138" s="70"/>
      <c r="X1138" s="70"/>
      <c r="Y1138" s="70"/>
      <c r="Z1138" s="70"/>
      <c r="AA1138" s="70"/>
      <c r="AB1138" s="70"/>
      <c r="AC1138" s="70"/>
      <c r="AD1138" s="70"/>
      <c r="AE1138" s="70"/>
      <c r="AF1138" s="70"/>
      <c r="AG1138" s="70"/>
      <c r="AH1138" s="70"/>
      <c r="AI1138" s="70"/>
      <c r="AJ1138" s="70"/>
      <c r="AK1138" s="70"/>
      <c r="AL1138" s="70"/>
      <c r="AM1138" s="70"/>
      <c r="AN1138" s="70"/>
      <c r="AO1138" s="70"/>
      <c r="AP1138" s="70"/>
      <c r="AQ1138" s="70"/>
      <c r="AR1138" s="70"/>
      <c r="AS1138" s="70"/>
      <c r="AT1138" s="70"/>
      <c r="AU1138" s="70"/>
      <c r="AV1138" s="70"/>
      <c r="AW1138" s="70"/>
      <c r="AX1138" s="70"/>
      <c r="AY1138" s="70"/>
      <c r="AZ1138" s="70"/>
      <c r="BA1138" s="70"/>
      <c r="BB1138" s="70"/>
      <c r="BC1138" s="70"/>
      <c r="BD1138" s="70"/>
      <c r="BE1138" s="70"/>
      <c r="BF1138" s="70"/>
      <c r="BG1138" s="70"/>
      <c r="BH1138" s="70"/>
      <c r="BI1138" s="70"/>
      <c r="BJ1138" s="70"/>
      <c r="BK1138" s="70"/>
      <c r="BL1138" s="70"/>
      <c r="BM1138" s="70"/>
      <c r="BN1138" s="70"/>
      <c r="BO1138" s="70"/>
      <c r="BP1138" s="70"/>
      <c r="BQ1138" s="70"/>
      <c r="BR1138" s="70"/>
      <c r="BS1138" s="70"/>
      <c r="BT1138" s="70"/>
      <c r="BU1138" s="70"/>
      <c r="BV1138" s="70"/>
      <c r="BW1138" s="70"/>
      <c r="BX1138" s="70"/>
      <c r="BY1138" s="70"/>
      <c r="BZ1138" s="70"/>
      <c r="CA1138" s="70"/>
      <c r="CB1138" s="70"/>
      <c r="CC1138" s="70"/>
      <c r="CD1138" s="70"/>
      <c r="CE1138" s="70"/>
      <c r="CF1138" s="70"/>
      <c r="CG1138" s="70"/>
      <c r="CH1138" s="70"/>
      <c r="CI1138" s="70"/>
      <c r="CJ1138" s="70"/>
      <c r="CK1138" s="70"/>
      <c r="CL1138" s="70"/>
      <c r="CM1138" s="70"/>
      <c r="CN1138" s="70"/>
      <c r="CO1138" s="70"/>
      <c r="CP1138" s="70"/>
      <c r="CQ1138" s="70"/>
      <c r="CR1138" s="70"/>
      <c r="CS1138" s="70"/>
      <c r="CT1138" s="70"/>
      <c r="CU1138" s="70"/>
      <c r="CV1138" s="70"/>
      <c r="CW1138" s="70"/>
      <c r="CX1138" s="70"/>
      <c r="CY1138" s="70"/>
      <c r="CZ1138" s="70"/>
      <c r="DA1138" s="70"/>
      <c r="DB1138" s="70"/>
      <c r="DC1138" s="70"/>
      <c r="DD1138" s="70"/>
      <c r="DE1138" s="70"/>
      <c r="DF1138" s="70"/>
      <c r="DG1138" s="70"/>
      <c r="DH1138" s="70"/>
      <c r="DI1138" s="70"/>
      <c r="DJ1138" s="70"/>
      <c r="DK1138" s="70"/>
      <c r="DL1138" s="70"/>
      <c r="DM1138" s="70"/>
      <c r="DN1138" s="70"/>
      <c r="DO1138" s="70"/>
      <c r="DP1138" s="70"/>
      <c r="DQ1138" s="70"/>
      <c r="DR1138" s="70"/>
      <c r="DS1138" s="70"/>
      <c r="DT1138" s="70"/>
      <c r="DU1138" s="70"/>
      <c r="DV1138" s="70"/>
      <c r="DW1138" s="70"/>
      <c r="DX1138" s="70"/>
      <c r="DY1138" s="70"/>
      <c r="DZ1138" s="70"/>
      <c r="EA1138" s="70"/>
      <c r="EB1138" s="70"/>
      <c r="EC1138" s="70"/>
      <c r="ED1138" s="70"/>
      <c r="EE1138" s="95"/>
      <c r="EF1138" s="110"/>
      <c r="EG1138" s="110"/>
      <c r="EH1138" s="110"/>
      <c r="EI1138" s="216"/>
      <c r="EJ1138" s="110"/>
      <c r="EK1138" s="110"/>
      <c r="EL1138" s="110"/>
      <c r="EM1138" s="110"/>
      <c r="EN1138" s="110"/>
      <c r="EO1138" s="110"/>
      <c r="EP1138" s="110"/>
      <c r="EQ1138" s="110"/>
      <c r="ER1138" s="110"/>
      <c r="ES1138" s="110"/>
      <c r="ET1138" s="110"/>
      <c r="EU1138" s="110"/>
      <c r="EV1138" s="110"/>
      <c r="EW1138" s="110"/>
      <c r="EX1138" s="110"/>
      <c r="EY1138" s="110"/>
      <c r="EZ1138" s="110"/>
      <c r="FA1138" s="110"/>
      <c r="FB1138" s="110"/>
      <c r="FC1138" s="110"/>
      <c r="FD1138" s="110"/>
      <c r="FE1138" s="110"/>
      <c r="FF1138" s="110"/>
      <c r="FG1138" s="110"/>
      <c r="FH1138" s="110"/>
      <c r="FI1138" s="110"/>
      <c r="FJ1138" s="110"/>
      <c r="FK1138" s="110"/>
      <c r="FL1138" s="110"/>
      <c r="FM1138" s="110"/>
      <c r="FN1138" s="110"/>
      <c r="FO1138" s="110"/>
      <c r="FP1138" s="110"/>
      <c r="FQ1138" s="110"/>
      <c r="FR1138" s="110"/>
      <c r="FS1138" s="110"/>
      <c r="FT1138" s="110"/>
      <c r="FU1138" s="110"/>
      <c r="FV1138" s="110"/>
      <c r="FW1138" s="110"/>
      <c r="FX1138" s="110"/>
      <c r="FY1138" s="110"/>
      <c r="FZ1138" s="110"/>
      <c r="GA1138" s="110"/>
      <c r="GB1138" s="110"/>
      <c r="GC1138" s="110"/>
      <c r="GD1138" s="110"/>
      <c r="GE1138" s="110"/>
      <c r="GF1138" s="110"/>
      <c r="GG1138" s="110"/>
      <c r="GH1138" s="110"/>
      <c r="GI1138" s="110"/>
      <c r="GJ1138" s="110"/>
      <c r="GK1138" s="110"/>
      <c r="GL1138" s="110"/>
      <c r="GM1138" s="110"/>
      <c r="GN1138" s="110"/>
      <c r="GO1138" s="110"/>
      <c r="GP1138" s="110"/>
      <c r="GQ1138" s="110"/>
      <c r="GR1138" s="110"/>
      <c r="GS1138" s="110"/>
      <c r="GT1138" s="110"/>
      <c r="GU1138" s="110"/>
      <c r="GV1138" s="110"/>
      <c r="GW1138" s="110"/>
      <c r="GX1138" s="110"/>
      <c r="GY1138" s="110"/>
      <c r="GZ1138" s="110"/>
      <c r="HA1138" s="110"/>
      <c r="HB1138" s="110"/>
      <c r="HC1138" s="110"/>
      <c r="HD1138" s="110"/>
      <c r="HE1138" s="110"/>
      <c r="HF1138" s="110"/>
      <c r="HG1138" s="110"/>
      <c r="HH1138" s="110"/>
      <c r="HI1138" s="110"/>
      <c r="HJ1138" s="110"/>
      <c r="HK1138" s="110"/>
      <c r="HL1138" s="110"/>
      <c r="HM1138" s="110"/>
      <c r="HN1138" s="110"/>
      <c r="HO1138" s="110"/>
      <c r="HP1138" s="110"/>
      <c r="HQ1138" s="110"/>
      <c r="HR1138" s="110"/>
      <c r="HS1138" s="110"/>
      <c r="HT1138" s="110"/>
      <c r="HU1138" s="110"/>
      <c r="HV1138" s="110"/>
      <c r="HW1138" s="110"/>
      <c r="HX1138" s="110"/>
      <c r="HY1138" s="110"/>
      <c r="HZ1138" s="110"/>
      <c r="IA1138" s="110"/>
      <c r="IB1138" s="110"/>
      <c r="IC1138" s="110"/>
      <c r="ID1138" s="110"/>
      <c r="IE1138" s="110"/>
      <c r="IF1138" s="110"/>
      <c r="IG1138" s="110"/>
      <c r="IH1138" s="110"/>
      <c r="II1138" s="110"/>
      <c r="IJ1138" s="110"/>
      <c r="IK1138" s="110"/>
      <c r="IL1138" s="110"/>
      <c r="IM1138" s="110"/>
      <c r="IN1138" s="110"/>
      <c r="IO1138" s="110"/>
      <c r="IP1138" s="110"/>
    </row>
    <row r="1139" spans="18:250" ht="16.5" hidden="1" customHeight="1">
      <c r="R1139" s="95"/>
      <c r="S1139" s="95"/>
      <c r="T1139" s="95"/>
      <c r="U1139" s="70"/>
      <c r="V1139" s="214"/>
      <c r="W1139" s="70"/>
      <c r="X1139" s="70"/>
      <c r="Y1139" s="70"/>
      <c r="Z1139" s="70"/>
      <c r="AA1139" s="70"/>
      <c r="AB1139" s="70"/>
      <c r="AC1139" s="70"/>
      <c r="AD1139" s="70"/>
      <c r="AE1139" s="70"/>
      <c r="AF1139" s="70"/>
      <c r="AG1139" s="70"/>
      <c r="AH1139" s="70"/>
      <c r="AI1139" s="70"/>
      <c r="AJ1139" s="70"/>
      <c r="AK1139" s="70"/>
      <c r="AL1139" s="70"/>
      <c r="AM1139" s="70"/>
      <c r="AN1139" s="70"/>
      <c r="AO1139" s="70"/>
      <c r="AP1139" s="70"/>
      <c r="AQ1139" s="70"/>
      <c r="AR1139" s="70"/>
      <c r="AS1139" s="70"/>
      <c r="AT1139" s="70"/>
      <c r="AU1139" s="70"/>
      <c r="AV1139" s="70"/>
      <c r="AW1139" s="70"/>
      <c r="AX1139" s="70"/>
      <c r="AY1139" s="70"/>
      <c r="AZ1139" s="70"/>
      <c r="BA1139" s="70"/>
      <c r="BB1139" s="70"/>
      <c r="BC1139" s="70"/>
      <c r="BD1139" s="70"/>
      <c r="BE1139" s="70"/>
      <c r="BF1139" s="70"/>
      <c r="BG1139" s="70"/>
      <c r="BH1139" s="70"/>
      <c r="BI1139" s="70"/>
      <c r="BJ1139" s="70"/>
      <c r="BK1139" s="70"/>
      <c r="BL1139" s="70"/>
      <c r="BM1139" s="70"/>
      <c r="BN1139" s="70"/>
      <c r="BO1139" s="70"/>
      <c r="BP1139" s="70"/>
      <c r="BQ1139" s="70"/>
      <c r="BR1139" s="70"/>
      <c r="BS1139" s="70"/>
      <c r="BT1139" s="70"/>
      <c r="BU1139" s="70"/>
      <c r="BV1139" s="70"/>
      <c r="BW1139" s="70"/>
      <c r="BX1139" s="70"/>
      <c r="BY1139" s="70"/>
      <c r="BZ1139" s="70"/>
      <c r="CA1139" s="70"/>
      <c r="CB1139" s="70"/>
      <c r="CC1139" s="70"/>
      <c r="CD1139" s="70"/>
      <c r="CE1139" s="70"/>
      <c r="CF1139" s="70"/>
      <c r="CG1139" s="70"/>
      <c r="CH1139" s="70"/>
      <c r="CI1139" s="70"/>
      <c r="CJ1139" s="70"/>
      <c r="CK1139" s="70"/>
      <c r="CL1139" s="70"/>
      <c r="CM1139" s="70"/>
      <c r="CN1139" s="70"/>
      <c r="CO1139" s="70"/>
      <c r="CP1139" s="70"/>
      <c r="CQ1139" s="70"/>
      <c r="CR1139" s="70"/>
      <c r="CS1139" s="70"/>
      <c r="CT1139" s="70"/>
      <c r="CU1139" s="70"/>
      <c r="CV1139" s="70"/>
      <c r="CW1139" s="70"/>
      <c r="CX1139" s="70"/>
      <c r="CY1139" s="70"/>
      <c r="CZ1139" s="70"/>
      <c r="DA1139" s="70"/>
      <c r="DB1139" s="70"/>
      <c r="DC1139" s="70"/>
      <c r="DD1139" s="70"/>
      <c r="DE1139" s="70"/>
      <c r="DF1139" s="70"/>
      <c r="DG1139" s="70"/>
      <c r="DH1139" s="70"/>
      <c r="DI1139" s="70"/>
      <c r="DJ1139" s="70"/>
      <c r="DK1139" s="70"/>
      <c r="DL1139" s="70"/>
      <c r="DM1139" s="70"/>
      <c r="DN1139" s="70"/>
      <c r="DO1139" s="70"/>
      <c r="DP1139" s="70"/>
      <c r="DQ1139" s="70"/>
      <c r="DR1139" s="70"/>
      <c r="DS1139" s="70"/>
      <c r="DT1139" s="70"/>
      <c r="DU1139" s="70"/>
      <c r="DV1139" s="70"/>
      <c r="DW1139" s="70"/>
      <c r="DX1139" s="70"/>
      <c r="DY1139" s="70"/>
      <c r="DZ1139" s="70"/>
      <c r="EA1139" s="70"/>
      <c r="EB1139" s="70"/>
      <c r="EC1139" s="70"/>
      <c r="ED1139" s="70"/>
      <c r="EE1139" s="95"/>
      <c r="EF1139" s="110"/>
      <c r="EG1139" s="110"/>
      <c r="EH1139" s="110"/>
      <c r="EI1139" s="216"/>
      <c r="EJ1139" s="110"/>
      <c r="EK1139" s="110"/>
      <c r="EL1139" s="110"/>
      <c r="EM1139" s="110"/>
      <c r="EN1139" s="110"/>
      <c r="EO1139" s="110"/>
      <c r="EP1139" s="110"/>
      <c r="EQ1139" s="110"/>
      <c r="ER1139" s="110"/>
      <c r="ES1139" s="110"/>
      <c r="ET1139" s="110"/>
      <c r="EU1139" s="110"/>
      <c r="EV1139" s="110"/>
      <c r="EW1139" s="110"/>
      <c r="EX1139" s="110"/>
      <c r="EY1139" s="110"/>
      <c r="EZ1139" s="110"/>
      <c r="FA1139" s="110"/>
      <c r="FB1139" s="110"/>
      <c r="FC1139" s="110"/>
      <c r="FD1139" s="110"/>
      <c r="FE1139" s="110"/>
      <c r="FF1139" s="110"/>
      <c r="FG1139" s="110"/>
      <c r="FH1139" s="110"/>
      <c r="FI1139" s="110"/>
      <c r="FJ1139" s="110"/>
      <c r="FK1139" s="110"/>
      <c r="FL1139" s="110"/>
      <c r="FM1139" s="110"/>
      <c r="FN1139" s="110"/>
      <c r="FO1139" s="110"/>
      <c r="FP1139" s="110"/>
      <c r="FQ1139" s="110"/>
      <c r="FR1139" s="110"/>
      <c r="FS1139" s="110"/>
      <c r="FT1139" s="110"/>
      <c r="FU1139" s="110"/>
      <c r="FV1139" s="110"/>
      <c r="FW1139" s="110"/>
      <c r="FX1139" s="110"/>
      <c r="FY1139" s="110"/>
      <c r="FZ1139" s="110"/>
      <c r="GA1139" s="110"/>
      <c r="GB1139" s="110"/>
      <c r="GC1139" s="110"/>
      <c r="GD1139" s="110"/>
      <c r="GE1139" s="110"/>
      <c r="GF1139" s="110"/>
      <c r="GG1139" s="110"/>
      <c r="GH1139" s="110"/>
      <c r="GI1139" s="110"/>
      <c r="GJ1139" s="110"/>
      <c r="GK1139" s="110"/>
      <c r="GL1139" s="110"/>
      <c r="GM1139" s="110"/>
      <c r="GN1139" s="110"/>
      <c r="GO1139" s="110"/>
      <c r="GP1139" s="110"/>
      <c r="GQ1139" s="110"/>
      <c r="GR1139" s="110"/>
      <c r="GS1139" s="110"/>
      <c r="GT1139" s="110"/>
      <c r="GU1139" s="110"/>
      <c r="GV1139" s="110"/>
      <c r="GW1139" s="110"/>
      <c r="GX1139" s="110"/>
      <c r="GY1139" s="110"/>
      <c r="GZ1139" s="110"/>
      <c r="HA1139" s="110"/>
      <c r="HB1139" s="110"/>
      <c r="HC1139" s="110"/>
      <c r="HD1139" s="110"/>
      <c r="HE1139" s="110"/>
      <c r="HF1139" s="110"/>
      <c r="HG1139" s="110"/>
      <c r="HH1139" s="110"/>
      <c r="HI1139" s="110"/>
      <c r="HJ1139" s="110"/>
      <c r="HK1139" s="110"/>
      <c r="HL1139" s="110"/>
      <c r="HM1139" s="110"/>
      <c r="HN1139" s="110"/>
      <c r="HO1139" s="110"/>
      <c r="HP1139" s="110"/>
      <c r="HQ1139" s="110"/>
      <c r="HR1139" s="110"/>
      <c r="HS1139" s="110"/>
      <c r="HT1139" s="110"/>
      <c r="HU1139" s="110"/>
      <c r="HV1139" s="110"/>
      <c r="HW1139" s="110"/>
      <c r="HX1139" s="110"/>
      <c r="HY1139" s="110"/>
      <c r="HZ1139" s="110"/>
      <c r="IA1139" s="110"/>
      <c r="IB1139" s="110"/>
      <c r="IC1139" s="110"/>
      <c r="ID1139" s="110"/>
      <c r="IE1139" s="110"/>
      <c r="IF1139" s="110"/>
      <c r="IG1139" s="110"/>
      <c r="IH1139" s="110"/>
      <c r="II1139" s="110"/>
      <c r="IJ1139" s="110"/>
      <c r="IK1139" s="110"/>
      <c r="IL1139" s="110"/>
      <c r="IM1139" s="110"/>
      <c r="IN1139" s="110"/>
      <c r="IO1139" s="110"/>
      <c r="IP1139" s="110"/>
    </row>
    <row r="1140" spans="18:250" ht="16.5" hidden="1" customHeight="1">
      <c r="R1140" s="95"/>
      <c r="S1140" s="95"/>
      <c r="T1140" s="95"/>
      <c r="U1140" s="70"/>
      <c r="V1140" s="214"/>
      <c r="W1140" s="70"/>
      <c r="X1140" s="70"/>
      <c r="Y1140" s="70"/>
      <c r="Z1140" s="70"/>
      <c r="AA1140" s="70"/>
      <c r="AB1140" s="70"/>
      <c r="AC1140" s="70"/>
      <c r="AD1140" s="70"/>
      <c r="AE1140" s="70"/>
      <c r="AF1140" s="70"/>
      <c r="AG1140" s="70"/>
      <c r="AH1140" s="70"/>
      <c r="AI1140" s="70"/>
      <c r="AJ1140" s="70"/>
      <c r="AK1140" s="70"/>
      <c r="AL1140" s="70"/>
      <c r="AM1140" s="70"/>
      <c r="AN1140" s="70"/>
      <c r="AO1140" s="70"/>
      <c r="AP1140" s="70"/>
      <c r="AQ1140" s="70"/>
      <c r="AR1140" s="70"/>
      <c r="AS1140" s="70"/>
      <c r="AT1140" s="70"/>
      <c r="AU1140" s="70"/>
      <c r="AV1140" s="70"/>
      <c r="AW1140" s="70"/>
      <c r="AX1140" s="70"/>
      <c r="AY1140" s="70"/>
      <c r="AZ1140" s="70"/>
      <c r="BA1140" s="70"/>
      <c r="BB1140" s="70"/>
      <c r="BC1140" s="70"/>
      <c r="BD1140" s="70"/>
      <c r="BE1140" s="70"/>
      <c r="BF1140" s="70"/>
      <c r="BG1140" s="70"/>
      <c r="BH1140" s="70"/>
      <c r="BI1140" s="70"/>
      <c r="BJ1140" s="70"/>
      <c r="BK1140" s="70"/>
      <c r="BL1140" s="70"/>
      <c r="BM1140" s="70"/>
      <c r="BN1140" s="70"/>
      <c r="BO1140" s="70"/>
      <c r="BP1140" s="70"/>
      <c r="BQ1140" s="70"/>
      <c r="BR1140" s="70"/>
      <c r="BS1140" s="70"/>
      <c r="BT1140" s="70"/>
      <c r="BU1140" s="70"/>
      <c r="BV1140" s="70"/>
      <c r="BW1140" s="70"/>
      <c r="BX1140" s="70"/>
      <c r="BY1140" s="70"/>
      <c r="BZ1140" s="70"/>
      <c r="CA1140" s="70"/>
      <c r="CB1140" s="70"/>
      <c r="CC1140" s="70"/>
      <c r="CD1140" s="70"/>
      <c r="CE1140" s="70"/>
      <c r="CF1140" s="70"/>
      <c r="CG1140" s="70"/>
      <c r="CH1140" s="70"/>
      <c r="CI1140" s="70"/>
      <c r="CJ1140" s="70"/>
      <c r="CK1140" s="70"/>
      <c r="CL1140" s="70"/>
      <c r="CM1140" s="70"/>
      <c r="CN1140" s="70"/>
      <c r="CO1140" s="70"/>
      <c r="CP1140" s="70"/>
      <c r="CQ1140" s="70"/>
      <c r="CR1140" s="70"/>
      <c r="CS1140" s="70"/>
      <c r="CT1140" s="70"/>
      <c r="CU1140" s="70"/>
      <c r="CV1140" s="70"/>
      <c r="CW1140" s="70"/>
      <c r="CX1140" s="70"/>
      <c r="CY1140" s="70"/>
      <c r="CZ1140" s="70"/>
      <c r="DA1140" s="70"/>
      <c r="DB1140" s="70"/>
      <c r="DC1140" s="70"/>
      <c r="DD1140" s="70"/>
      <c r="DE1140" s="70"/>
      <c r="DF1140" s="70"/>
      <c r="DG1140" s="70"/>
      <c r="DH1140" s="70"/>
      <c r="DI1140" s="70"/>
      <c r="DJ1140" s="70"/>
      <c r="DK1140" s="70"/>
      <c r="DL1140" s="70"/>
      <c r="DM1140" s="70"/>
      <c r="DN1140" s="70"/>
      <c r="DO1140" s="70"/>
      <c r="DP1140" s="70"/>
      <c r="DQ1140" s="70"/>
      <c r="DR1140" s="70"/>
      <c r="DS1140" s="70"/>
      <c r="DT1140" s="70"/>
      <c r="DU1140" s="70"/>
      <c r="DV1140" s="70"/>
      <c r="DW1140" s="70"/>
      <c r="DX1140" s="70"/>
      <c r="DY1140" s="70"/>
      <c r="DZ1140" s="70"/>
      <c r="EA1140" s="70"/>
      <c r="EB1140" s="70"/>
      <c r="EC1140" s="70"/>
      <c r="ED1140" s="70"/>
      <c r="EE1140" s="95"/>
      <c r="EF1140" s="110"/>
      <c r="EG1140" s="110"/>
      <c r="EH1140" s="110"/>
      <c r="EI1140" s="216"/>
      <c r="EJ1140" s="110"/>
      <c r="EK1140" s="110"/>
      <c r="EL1140" s="110"/>
      <c r="EM1140" s="110"/>
      <c r="EN1140" s="110"/>
      <c r="EO1140" s="110"/>
      <c r="EP1140" s="110"/>
      <c r="EQ1140" s="110"/>
      <c r="ER1140" s="110"/>
      <c r="ES1140" s="110"/>
      <c r="ET1140" s="110"/>
      <c r="EU1140" s="110"/>
      <c r="EV1140" s="110"/>
      <c r="EW1140" s="110"/>
      <c r="EX1140" s="110"/>
      <c r="EY1140" s="110"/>
      <c r="EZ1140" s="110"/>
      <c r="FA1140" s="110"/>
      <c r="FB1140" s="110"/>
      <c r="FC1140" s="110"/>
      <c r="FD1140" s="110"/>
      <c r="FE1140" s="110"/>
      <c r="FF1140" s="110"/>
      <c r="FG1140" s="110"/>
      <c r="FH1140" s="110"/>
      <c r="FI1140" s="110"/>
      <c r="FJ1140" s="110"/>
      <c r="FK1140" s="110"/>
      <c r="FL1140" s="110"/>
      <c r="FM1140" s="110"/>
      <c r="FN1140" s="110"/>
      <c r="FO1140" s="110"/>
      <c r="FP1140" s="110"/>
      <c r="FQ1140" s="110"/>
      <c r="FR1140" s="110"/>
      <c r="FS1140" s="110"/>
      <c r="FT1140" s="110"/>
      <c r="FU1140" s="110"/>
      <c r="FV1140" s="110"/>
      <c r="FW1140" s="110"/>
      <c r="FX1140" s="110"/>
      <c r="FY1140" s="110"/>
      <c r="FZ1140" s="110"/>
      <c r="GA1140" s="110"/>
      <c r="GB1140" s="110"/>
      <c r="GC1140" s="110"/>
      <c r="GD1140" s="110"/>
      <c r="GE1140" s="110"/>
      <c r="GF1140" s="110"/>
      <c r="GG1140" s="110"/>
      <c r="GH1140" s="110"/>
      <c r="GI1140" s="110"/>
      <c r="GJ1140" s="110"/>
      <c r="GK1140" s="110"/>
      <c r="GL1140" s="110"/>
      <c r="GM1140" s="110"/>
      <c r="GN1140" s="110"/>
      <c r="GO1140" s="110"/>
      <c r="GP1140" s="110"/>
      <c r="GQ1140" s="110"/>
      <c r="GR1140" s="110"/>
      <c r="GS1140" s="110"/>
      <c r="GT1140" s="110"/>
      <c r="GU1140" s="110"/>
      <c r="GV1140" s="110"/>
      <c r="GW1140" s="110"/>
      <c r="GX1140" s="110"/>
      <c r="GY1140" s="110"/>
      <c r="GZ1140" s="110"/>
      <c r="HA1140" s="110"/>
      <c r="HB1140" s="110"/>
      <c r="HC1140" s="110"/>
      <c r="HD1140" s="110"/>
      <c r="HE1140" s="110"/>
      <c r="HF1140" s="110"/>
      <c r="HG1140" s="110"/>
      <c r="HH1140" s="110"/>
      <c r="HI1140" s="110"/>
      <c r="HJ1140" s="110"/>
      <c r="HK1140" s="110"/>
      <c r="HL1140" s="110"/>
      <c r="HM1140" s="110"/>
      <c r="HN1140" s="110"/>
      <c r="HO1140" s="110"/>
      <c r="HP1140" s="110"/>
      <c r="HQ1140" s="110"/>
      <c r="HR1140" s="110"/>
      <c r="HS1140" s="110"/>
      <c r="HT1140" s="110"/>
      <c r="HU1140" s="110"/>
      <c r="HV1140" s="110"/>
      <c r="HW1140" s="110"/>
      <c r="HX1140" s="110"/>
      <c r="HY1140" s="110"/>
      <c r="HZ1140" s="110"/>
      <c r="IA1140" s="110"/>
      <c r="IB1140" s="110"/>
      <c r="IC1140" s="110"/>
      <c r="ID1140" s="110"/>
      <c r="IE1140" s="110"/>
      <c r="IF1140" s="110"/>
      <c r="IG1140" s="110"/>
      <c r="IH1140" s="110"/>
      <c r="II1140" s="110"/>
      <c r="IJ1140" s="110"/>
      <c r="IK1140" s="110"/>
      <c r="IL1140" s="110"/>
      <c r="IM1140" s="110"/>
      <c r="IN1140" s="110"/>
      <c r="IO1140" s="110"/>
      <c r="IP1140" s="110"/>
    </row>
    <row r="1141" spans="18:250" ht="16.5" hidden="1" customHeight="1">
      <c r="R1141" s="95"/>
      <c r="S1141" s="95"/>
      <c r="T1141" s="95"/>
      <c r="U1141" s="70"/>
      <c r="V1141" s="214"/>
      <c r="W1141" s="70"/>
      <c r="X1141" s="70"/>
      <c r="Y1141" s="70"/>
      <c r="Z1141" s="70"/>
      <c r="AA1141" s="70"/>
      <c r="AB1141" s="70"/>
      <c r="AC1141" s="70"/>
      <c r="AD1141" s="70"/>
      <c r="AE1141" s="70"/>
      <c r="AF1141" s="70"/>
      <c r="AG1141" s="70"/>
      <c r="AH1141" s="70"/>
      <c r="AI1141" s="70"/>
      <c r="AJ1141" s="70"/>
      <c r="AK1141" s="70"/>
      <c r="AL1141" s="70"/>
      <c r="AM1141" s="70"/>
      <c r="AN1141" s="70"/>
      <c r="AO1141" s="70"/>
      <c r="AP1141" s="70"/>
      <c r="AQ1141" s="70"/>
      <c r="AR1141" s="70"/>
      <c r="AS1141" s="70"/>
      <c r="AT1141" s="70"/>
      <c r="AU1141" s="70"/>
      <c r="AV1141" s="70"/>
      <c r="AW1141" s="70"/>
      <c r="AX1141" s="70"/>
      <c r="AY1141" s="70"/>
      <c r="AZ1141" s="70"/>
      <c r="BA1141" s="70"/>
      <c r="BB1141" s="70"/>
      <c r="BC1141" s="70"/>
      <c r="BD1141" s="70"/>
      <c r="BE1141" s="70"/>
      <c r="BF1141" s="70"/>
      <c r="BG1141" s="70"/>
      <c r="BH1141" s="70"/>
      <c r="BI1141" s="70"/>
      <c r="BJ1141" s="70"/>
      <c r="BK1141" s="70"/>
      <c r="BL1141" s="70"/>
      <c r="BM1141" s="70"/>
      <c r="BN1141" s="70"/>
      <c r="BO1141" s="70"/>
      <c r="BP1141" s="70"/>
      <c r="BQ1141" s="70"/>
      <c r="BR1141" s="70"/>
      <c r="BS1141" s="70"/>
      <c r="BT1141" s="70"/>
      <c r="BU1141" s="70"/>
      <c r="BV1141" s="70"/>
      <c r="BW1141" s="70"/>
      <c r="BX1141" s="70"/>
      <c r="BY1141" s="70"/>
      <c r="BZ1141" s="70"/>
      <c r="CA1141" s="70"/>
      <c r="CB1141" s="70"/>
      <c r="CC1141" s="70"/>
      <c r="CD1141" s="70"/>
      <c r="CE1141" s="70"/>
      <c r="CF1141" s="70"/>
      <c r="CG1141" s="70"/>
      <c r="CH1141" s="70"/>
      <c r="CI1141" s="70"/>
      <c r="CJ1141" s="70"/>
      <c r="CK1141" s="70"/>
      <c r="CL1141" s="70"/>
      <c r="CM1141" s="70"/>
      <c r="CN1141" s="70"/>
      <c r="CO1141" s="70"/>
      <c r="CP1141" s="70"/>
      <c r="CQ1141" s="70"/>
      <c r="CR1141" s="70"/>
      <c r="CS1141" s="70"/>
      <c r="CT1141" s="70"/>
      <c r="CU1141" s="70"/>
      <c r="CV1141" s="70"/>
      <c r="CW1141" s="70"/>
      <c r="CX1141" s="70"/>
      <c r="CY1141" s="70"/>
      <c r="CZ1141" s="70"/>
      <c r="DA1141" s="70"/>
      <c r="DB1141" s="70"/>
      <c r="DC1141" s="70"/>
      <c r="DD1141" s="70"/>
      <c r="DE1141" s="70"/>
      <c r="DF1141" s="70"/>
      <c r="DG1141" s="70"/>
      <c r="DH1141" s="70"/>
      <c r="DI1141" s="70"/>
      <c r="DJ1141" s="70"/>
      <c r="DK1141" s="70"/>
      <c r="DL1141" s="70"/>
      <c r="DM1141" s="70"/>
      <c r="DN1141" s="70"/>
      <c r="DO1141" s="70"/>
      <c r="DP1141" s="70"/>
      <c r="DQ1141" s="70"/>
      <c r="DR1141" s="70"/>
      <c r="DS1141" s="70"/>
      <c r="DT1141" s="70"/>
      <c r="DU1141" s="70"/>
      <c r="DV1141" s="70"/>
      <c r="DW1141" s="70"/>
      <c r="DX1141" s="70"/>
      <c r="DY1141" s="70"/>
      <c r="DZ1141" s="70"/>
      <c r="EA1141" s="70"/>
      <c r="EB1141" s="70"/>
      <c r="EC1141" s="70"/>
      <c r="ED1141" s="70"/>
      <c r="EE1141" s="95"/>
      <c r="EF1141" s="110"/>
      <c r="EG1141" s="110"/>
      <c r="EH1141" s="110"/>
      <c r="EI1141" s="216"/>
      <c r="EJ1141" s="110"/>
      <c r="EK1141" s="110"/>
      <c r="EL1141" s="110"/>
      <c r="EM1141" s="110"/>
      <c r="EN1141" s="110"/>
      <c r="EO1141" s="110"/>
      <c r="EP1141" s="110"/>
      <c r="EQ1141" s="110"/>
      <c r="ER1141" s="110"/>
      <c r="ES1141" s="110"/>
      <c r="ET1141" s="110"/>
      <c r="EU1141" s="110"/>
      <c r="EV1141" s="110"/>
      <c r="EW1141" s="110"/>
      <c r="EX1141" s="110"/>
      <c r="EY1141" s="110"/>
      <c r="EZ1141" s="110"/>
      <c r="FA1141" s="110"/>
      <c r="FB1141" s="110"/>
      <c r="FC1141" s="110"/>
      <c r="FD1141" s="110"/>
      <c r="FE1141" s="110"/>
      <c r="FF1141" s="110"/>
      <c r="FG1141" s="110"/>
      <c r="FH1141" s="110"/>
      <c r="FI1141" s="110"/>
      <c r="FJ1141" s="110"/>
      <c r="FK1141" s="110"/>
      <c r="FL1141" s="110"/>
      <c r="FM1141" s="110"/>
      <c r="FN1141" s="110"/>
      <c r="FO1141" s="110"/>
      <c r="FP1141" s="110"/>
      <c r="FQ1141" s="110"/>
      <c r="FR1141" s="110"/>
      <c r="FS1141" s="110"/>
      <c r="FT1141" s="110"/>
      <c r="FU1141" s="110"/>
      <c r="FV1141" s="110"/>
      <c r="FW1141" s="110"/>
      <c r="FX1141" s="110"/>
      <c r="FY1141" s="110"/>
      <c r="FZ1141" s="110"/>
      <c r="GA1141" s="110"/>
      <c r="GB1141" s="110"/>
      <c r="GC1141" s="110"/>
      <c r="GD1141" s="110"/>
      <c r="GE1141" s="110"/>
      <c r="GF1141" s="110"/>
      <c r="GG1141" s="110"/>
      <c r="GH1141" s="110"/>
      <c r="GI1141" s="110"/>
      <c r="GJ1141" s="110"/>
      <c r="GK1141" s="110"/>
      <c r="GL1141" s="110"/>
      <c r="GM1141" s="110"/>
      <c r="GN1141" s="110"/>
      <c r="GO1141" s="110"/>
      <c r="GP1141" s="110"/>
      <c r="GQ1141" s="110"/>
      <c r="GR1141" s="110"/>
      <c r="GS1141" s="110"/>
      <c r="GT1141" s="110"/>
      <c r="GU1141" s="110"/>
      <c r="GV1141" s="110"/>
      <c r="GW1141" s="110"/>
      <c r="GX1141" s="110"/>
      <c r="GY1141" s="110"/>
      <c r="GZ1141" s="110"/>
      <c r="HA1141" s="110"/>
      <c r="HB1141" s="110"/>
      <c r="HC1141" s="110"/>
      <c r="HD1141" s="110"/>
      <c r="HE1141" s="110"/>
      <c r="HF1141" s="110"/>
      <c r="HG1141" s="110"/>
      <c r="HH1141" s="110"/>
      <c r="HI1141" s="110"/>
      <c r="HJ1141" s="110"/>
      <c r="HK1141" s="110"/>
      <c r="HL1141" s="110"/>
      <c r="HM1141" s="110"/>
      <c r="HN1141" s="110"/>
      <c r="HO1141" s="110"/>
      <c r="HP1141" s="110"/>
      <c r="HQ1141" s="110"/>
      <c r="HR1141" s="110"/>
      <c r="HS1141" s="110"/>
      <c r="HT1141" s="110"/>
      <c r="HU1141" s="110"/>
      <c r="HV1141" s="110"/>
      <c r="HW1141" s="110"/>
      <c r="HX1141" s="110"/>
      <c r="HY1141" s="110"/>
      <c r="HZ1141" s="110"/>
      <c r="IA1141" s="110"/>
      <c r="IB1141" s="110"/>
      <c r="IC1141" s="110"/>
      <c r="ID1141" s="110"/>
      <c r="IE1141" s="110"/>
      <c r="IF1141" s="110"/>
      <c r="IG1141" s="110"/>
      <c r="IH1141" s="110"/>
      <c r="II1141" s="110"/>
      <c r="IJ1141" s="110"/>
      <c r="IK1141" s="110"/>
      <c r="IL1141" s="110"/>
      <c r="IM1141" s="110"/>
      <c r="IN1141" s="110"/>
      <c r="IO1141" s="110"/>
      <c r="IP1141" s="110"/>
    </row>
    <row r="1142" spans="18:250" ht="16.5" hidden="1" customHeight="1">
      <c r="R1142" s="95"/>
      <c r="S1142" s="95"/>
      <c r="T1142" s="95"/>
      <c r="U1142" s="70"/>
      <c r="V1142" s="214"/>
      <c r="W1142" s="70"/>
      <c r="X1142" s="70"/>
      <c r="Y1142" s="70"/>
      <c r="Z1142" s="70"/>
      <c r="AA1142" s="70"/>
      <c r="AB1142" s="70"/>
      <c r="AC1142" s="70"/>
      <c r="AD1142" s="70"/>
      <c r="AE1142" s="70"/>
      <c r="AF1142" s="70"/>
      <c r="AG1142" s="70"/>
      <c r="AH1142" s="70"/>
      <c r="AI1142" s="70"/>
      <c r="AJ1142" s="70"/>
      <c r="AK1142" s="70"/>
      <c r="AL1142" s="70"/>
      <c r="AM1142" s="70"/>
      <c r="AN1142" s="70"/>
      <c r="AO1142" s="70"/>
      <c r="AP1142" s="70"/>
      <c r="AQ1142" s="70"/>
      <c r="AR1142" s="70"/>
      <c r="AS1142" s="70"/>
      <c r="AT1142" s="70"/>
      <c r="AU1142" s="70"/>
      <c r="AV1142" s="70"/>
      <c r="AW1142" s="70"/>
      <c r="AX1142" s="70"/>
      <c r="AY1142" s="70"/>
      <c r="AZ1142" s="70"/>
      <c r="BA1142" s="70"/>
      <c r="BB1142" s="70"/>
      <c r="BC1142" s="70"/>
      <c r="BD1142" s="70"/>
      <c r="BE1142" s="70"/>
      <c r="BF1142" s="70"/>
      <c r="BG1142" s="70"/>
      <c r="BH1142" s="70"/>
      <c r="BI1142" s="70"/>
      <c r="BJ1142" s="70"/>
      <c r="BK1142" s="70"/>
      <c r="BL1142" s="70"/>
      <c r="BM1142" s="70"/>
      <c r="BN1142" s="70"/>
      <c r="BO1142" s="70"/>
      <c r="BP1142" s="70"/>
      <c r="BQ1142" s="70"/>
      <c r="BR1142" s="70"/>
      <c r="BS1142" s="70"/>
      <c r="BT1142" s="70"/>
      <c r="BU1142" s="70"/>
      <c r="BV1142" s="70"/>
      <c r="BW1142" s="70"/>
      <c r="BX1142" s="70"/>
      <c r="BY1142" s="70"/>
      <c r="BZ1142" s="70"/>
      <c r="CA1142" s="70"/>
      <c r="CB1142" s="70"/>
      <c r="CC1142" s="70"/>
      <c r="CD1142" s="70"/>
      <c r="CE1142" s="70"/>
      <c r="CF1142" s="70"/>
      <c r="CG1142" s="70"/>
      <c r="CH1142" s="70"/>
      <c r="CI1142" s="70"/>
      <c r="CJ1142" s="70"/>
      <c r="CK1142" s="70"/>
      <c r="CL1142" s="70"/>
      <c r="CM1142" s="70"/>
      <c r="CN1142" s="70"/>
      <c r="CO1142" s="70"/>
      <c r="CP1142" s="70"/>
      <c r="CQ1142" s="70"/>
      <c r="CR1142" s="70"/>
      <c r="CS1142" s="70"/>
      <c r="CT1142" s="70"/>
      <c r="CU1142" s="70"/>
      <c r="CV1142" s="70"/>
      <c r="CW1142" s="70"/>
      <c r="CX1142" s="70"/>
      <c r="CY1142" s="70"/>
      <c r="CZ1142" s="70"/>
      <c r="DA1142" s="70"/>
      <c r="DB1142" s="70"/>
      <c r="DC1142" s="70"/>
      <c r="DD1142" s="70"/>
      <c r="DE1142" s="70"/>
      <c r="DF1142" s="70"/>
      <c r="DG1142" s="70"/>
      <c r="DH1142" s="70"/>
      <c r="DI1142" s="70"/>
      <c r="DJ1142" s="70"/>
      <c r="DK1142" s="70"/>
      <c r="DL1142" s="70"/>
      <c r="DM1142" s="70"/>
      <c r="DN1142" s="70"/>
      <c r="DO1142" s="70"/>
      <c r="DP1142" s="70"/>
      <c r="DQ1142" s="70"/>
      <c r="DR1142" s="70"/>
      <c r="DS1142" s="70"/>
      <c r="DT1142" s="70"/>
      <c r="DU1142" s="70"/>
      <c r="DV1142" s="70"/>
      <c r="DW1142" s="70"/>
      <c r="DX1142" s="70"/>
      <c r="DY1142" s="70"/>
      <c r="DZ1142" s="70"/>
      <c r="EA1142" s="70"/>
      <c r="EB1142" s="70"/>
      <c r="EC1142" s="70"/>
      <c r="ED1142" s="70"/>
      <c r="EE1142" s="95"/>
      <c r="EF1142" s="110"/>
      <c r="EG1142" s="110"/>
      <c r="EH1142" s="110"/>
      <c r="EI1142" s="216"/>
      <c r="EJ1142" s="110"/>
      <c r="EK1142" s="110"/>
      <c r="EL1142" s="110"/>
      <c r="EM1142" s="110"/>
      <c r="EN1142" s="110"/>
      <c r="EO1142" s="110"/>
      <c r="EP1142" s="110"/>
      <c r="EQ1142" s="110"/>
      <c r="ER1142" s="110"/>
      <c r="ES1142" s="110"/>
      <c r="ET1142" s="110"/>
      <c r="EU1142" s="110"/>
      <c r="EV1142" s="110"/>
      <c r="EW1142" s="110"/>
      <c r="EX1142" s="110"/>
      <c r="EY1142" s="110"/>
      <c r="EZ1142" s="110"/>
      <c r="FA1142" s="110"/>
      <c r="FB1142" s="110"/>
      <c r="FC1142" s="110"/>
      <c r="FD1142" s="110"/>
      <c r="FE1142" s="110"/>
      <c r="FF1142" s="110"/>
      <c r="FG1142" s="110"/>
      <c r="FH1142" s="110"/>
      <c r="FI1142" s="110"/>
      <c r="FJ1142" s="110"/>
      <c r="FK1142" s="110"/>
      <c r="FL1142" s="110"/>
      <c r="FM1142" s="110"/>
      <c r="FN1142" s="110"/>
      <c r="FO1142" s="110"/>
      <c r="FP1142" s="110"/>
      <c r="FQ1142" s="110"/>
      <c r="FR1142" s="110"/>
      <c r="FS1142" s="110"/>
      <c r="FT1142" s="110"/>
      <c r="FU1142" s="110"/>
      <c r="FV1142" s="110"/>
      <c r="FW1142" s="110"/>
      <c r="FX1142" s="110"/>
      <c r="FY1142" s="110"/>
      <c r="FZ1142" s="110"/>
      <c r="GA1142" s="110"/>
      <c r="GB1142" s="110"/>
      <c r="GC1142" s="110"/>
      <c r="GD1142" s="110"/>
      <c r="GE1142" s="110"/>
      <c r="GF1142" s="110"/>
      <c r="GG1142" s="110"/>
      <c r="GH1142" s="110"/>
      <c r="GI1142" s="110"/>
      <c r="GJ1142" s="110"/>
      <c r="GK1142" s="110"/>
      <c r="GL1142" s="110"/>
      <c r="GM1142" s="110"/>
      <c r="GN1142" s="110"/>
      <c r="GO1142" s="110"/>
      <c r="GP1142" s="110"/>
      <c r="GQ1142" s="110"/>
      <c r="GR1142" s="110"/>
      <c r="GS1142" s="110"/>
      <c r="GT1142" s="110"/>
      <c r="GU1142" s="110"/>
      <c r="GV1142" s="110"/>
      <c r="GW1142" s="110"/>
      <c r="GX1142" s="110"/>
      <c r="GY1142" s="110"/>
      <c r="GZ1142" s="110"/>
      <c r="HA1142" s="110"/>
      <c r="HB1142" s="110"/>
      <c r="HC1142" s="110"/>
      <c r="HD1142" s="110"/>
      <c r="HE1142" s="110"/>
      <c r="HF1142" s="110"/>
      <c r="HG1142" s="110"/>
      <c r="HH1142" s="110"/>
      <c r="HI1142" s="110"/>
      <c r="HJ1142" s="110"/>
      <c r="HK1142" s="110"/>
      <c r="HL1142" s="110"/>
      <c r="HM1142" s="110"/>
      <c r="HN1142" s="110"/>
      <c r="HO1142" s="110"/>
      <c r="HP1142" s="110"/>
      <c r="HQ1142" s="110"/>
      <c r="HR1142" s="110"/>
      <c r="HS1142" s="110"/>
      <c r="HT1142" s="110"/>
      <c r="HU1142" s="110"/>
      <c r="HV1142" s="110"/>
      <c r="HW1142" s="110"/>
      <c r="HX1142" s="110"/>
      <c r="HY1142" s="110"/>
      <c r="HZ1142" s="110"/>
      <c r="IA1142" s="110"/>
      <c r="IB1142" s="110"/>
      <c r="IC1142" s="110"/>
      <c r="ID1142" s="110"/>
      <c r="IE1142" s="110"/>
      <c r="IF1142" s="110"/>
      <c r="IG1142" s="110"/>
      <c r="IH1142" s="110"/>
      <c r="II1142" s="110"/>
      <c r="IJ1142" s="110"/>
      <c r="IK1142" s="110"/>
      <c r="IL1142" s="110"/>
      <c r="IM1142" s="110"/>
      <c r="IN1142" s="110"/>
      <c r="IO1142" s="110"/>
      <c r="IP1142" s="110"/>
    </row>
    <row r="1143" spans="18:250" ht="16.5" hidden="1" customHeight="1">
      <c r="R1143" s="95"/>
      <c r="S1143" s="95"/>
      <c r="T1143" s="95"/>
      <c r="U1143" s="70"/>
      <c r="V1143" s="214"/>
      <c r="W1143" s="70"/>
      <c r="X1143" s="70"/>
      <c r="Y1143" s="70"/>
      <c r="Z1143" s="70"/>
      <c r="AA1143" s="70"/>
      <c r="AB1143" s="70"/>
      <c r="AC1143" s="70"/>
      <c r="AD1143" s="70"/>
      <c r="AE1143" s="70"/>
      <c r="AF1143" s="70"/>
      <c r="AG1143" s="70"/>
      <c r="AH1143" s="70"/>
      <c r="AI1143" s="70"/>
      <c r="AJ1143" s="70"/>
      <c r="AK1143" s="70"/>
      <c r="AL1143" s="70"/>
      <c r="AM1143" s="70"/>
      <c r="AN1143" s="70"/>
      <c r="AO1143" s="70"/>
      <c r="AP1143" s="70"/>
      <c r="AQ1143" s="70"/>
      <c r="AR1143" s="70"/>
      <c r="AS1143" s="70"/>
      <c r="AT1143" s="70"/>
      <c r="AU1143" s="70"/>
      <c r="AV1143" s="70"/>
      <c r="AW1143" s="70"/>
      <c r="AX1143" s="70"/>
      <c r="AY1143" s="70"/>
      <c r="AZ1143" s="70"/>
      <c r="BA1143" s="70"/>
      <c r="BB1143" s="70"/>
      <c r="BC1143" s="70"/>
      <c r="BD1143" s="70"/>
      <c r="BE1143" s="70"/>
      <c r="BF1143" s="70"/>
      <c r="BG1143" s="70"/>
      <c r="BH1143" s="70"/>
      <c r="BI1143" s="70"/>
      <c r="BJ1143" s="70"/>
      <c r="BK1143" s="70"/>
      <c r="BL1143" s="70"/>
      <c r="BM1143" s="70"/>
      <c r="BN1143" s="70"/>
      <c r="BO1143" s="70"/>
      <c r="BP1143" s="70"/>
      <c r="BQ1143" s="70"/>
      <c r="BR1143" s="70"/>
      <c r="BS1143" s="70"/>
      <c r="BT1143" s="70"/>
      <c r="BU1143" s="70"/>
      <c r="BV1143" s="70"/>
      <c r="BW1143" s="70"/>
      <c r="BX1143" s="70"/>
      <c r="BY1143" s="70"/>
      <c r="BZ1143" s="70"/>
      <c r="CA1143" s="70"/>
      <c r="CB1143" s="70"/>
      <c r="CC1143" s="70"/>
      <c r="CD1143" s="70"/>
      <c r="CE1143" s="70"/>
      <c r="CF1143" s="70"/>
      <c r="CG1143" s="70"/>
      <c r="CH1143" s="70"/>
      <c r="CI1143" s="70"/>
      <c r="CJ1143" s="70"/>
      <c r="CK1143" s="70"/>
      <c r="CL1143" s="70"/>
      <c r="CM1143" s="70"/>
      <c r="CN1143" s="70"/>
      <c r="CO1143" s="70"/>
      <c r="CP1143" s="70"/>
      <c r="CQ1143" s="70"/>
      <c r="CR1143" s="70"/>
      <c r="CS1143" s="70"/>
      <c r="CT1143" s="70"/>
      <c r="CU1143" s="70"/>
      <c r="CV1143" s="70"/>
      <c r="CW1143" s="70"/>
      <c r="CX1143" s="70"/>
      <c r="CY1143" s="70"/>
      <c r="CZ1143" s="70"/>
      <c r="DA1143" s="70"/>
      <c r="DB1143" s="70"/>
      <c r="DC1143" s="70"/>
      <c r="DD1143" s="70"/>
      <c r="DE1143" s="70"/>
      <c r="DF1143" s="70"/>
      <c r="DG1143" s="70"/>
      <c r="DH1143" s="70"/>
      <c r="DI1143" s="70"/>
      <c r="DJ1143" s="70"/>
      <c r="DK1143" s="70"/>
      <c r="DL1143" s="70"/>
      <c r="DM1143" s="70"/>
      <c r="DN1143" s="70"/>
      <c r="DO1143" s="70"/>
      <c r="DP1143" s="70"/>
      <c r="DQ1143" s="70"/>
      <c r="DR1143" s="70"/>
      <c r="DS1143" s="70"/>
      <c r="DT1143" s="70"/>
      <c r="DU1143" s="70"/>
      <c r="DV1143" s="70"/>
      <c r="DW1143" s="70"/>
      <c r="DX1143" s="70"/>
      <c r="DY1143" s="70"/>
      <c r="DZ1143" s="70"/>
      <c r="EA1143" s="70"/>
      <c r="EB1143" s="70"/>
      <c r="EC1143" s="70"/>
      <c r="ED1143" s="70"/>
      <c r="EE1143" s="95"/>
      <c r="EF1143" s="110"/>
      <c r="EG1143" s="110"/>
      <c r="EH1143" s="110"/>
      <c r="EI1143" s="216"/>
      <c r="EJ1143" s="110"/>
      <c r="EK1143" s="110"/>
      <c r="EL1143" s="110"/>
      <c r="EM1143" s="110"/>
      <c r="EN1143" s="110"/>
      <c r="EO1143" s="110"/>
      <c r="EP1143" s="110"/>
      <c r="EQ1143" s="110"/>
      <c r="ER1143" s="110"/>
      <c r="ES1143" s="110"/>
      <c r="ET1143" s="110"/>
      <c r="EU1143" s="110"/>
      <c r="EV1143" s="110"/>
      <c r="EW1143" s="110"/>
      <c r="EX1143" s="110"/>
      <c r="EY1143" s="110"/>
      <c r="EZ1143" s="110"/>
      <c r="FA1143" s="110"/>
      <c r="FB1143" s="110"/>
      <c r="FC1143" s="110"/>
      <c r="FD1143" s="110"/>
      <c r="FE1143" s="110"/>
      <c r="FF1143" s="110"/>
      <c r="FG1143" s="110"/>
      <c r="FH1143" s="110"/>
      <c r="FI1143" s="110"/>
      <c r="FJ1143" s="110"/>
      <c r="FK1143" s="110"/>
      <c r="FL1143" s="110"/>
      <c r="FM1143" s="110"/>
      <c r="FN1143" s="110"/>
      <c r="FO1143" s="110"/>
      <c r="FP1143" s="110"/>
      <c r="FQ1143" s="110"/>
      <c r="FR1143" s="110"/>
      <c r="FS1143" s="110"/>
      <c r="FT1143" s="110"/>
      <c r="FU1143" s="110"/>
      <c r="FV1143" s="110"/>
      <c r="FW1143" s="110"/>
      <c r="FX1143" s="110"/>
      <c r="FY1143" s="110"/>
      <c r="FZ1143" s="110"/>
      <c r="GA1143" s="110"/>
      <c r="GB1143" s="110"/>
      <c r="GC1143" s="110"/>
      <c r="GD1143" s="110"/>
      <c r="GE1143" s="110"/>
      <c r="GF1143" s="110"/>
      <c r="GG1143" s="110"/>
      <c r="GH1143" s="110"/>
      <c r="GI1143" s="110"/>
      <c r="GJ1143" s="110"/>
      <c r="GK1143" s="110"/>
      <c r="GL1143" s="110"/>
      <c r="GM1143" s="110"/>
      <c r="GN1143" s="110"/>
      <c r="GO1143" s="110"/>
      <c r="GP1143" s="110"/>
      <c r="GQ1143" s="110"/>
      <c r="GR1143" s="110"/>
      <c r="GS1143" s="110"/>
      <c r="GT1143" s="110"/>
      <c r="GU1143" s="110"/>
      <c r="GV1143" s="110"/>
      <c r="GW1143" s="110"/>
      <c r="GX1143" s="110"/>
      <c r="GY1143" s="110"/>
      <c r="GZ1143" s="110"/>
      <c r="HA1143" s="110"/>
      <c r="HB1143" s="110"/>
      <c r="HC1143" s="110"/>
      <c r="HD1143" s="110"/>
      <c r="HE1143" s="110"/>
      <c r="HF1143" s="110"/>
      <c r="HG1143" s="110"/>
      <c r="HH1143" s="110"/>
      <c r="HI1143" s="110"/>
      <c r="HJ1143" s="110"/>
      <c r="HK1143" s="110"/>
      <c r="HL1143" s="110"/>
      <c r="HM1143" s="110"/>
      <c r="HN1143" s="110"/>
      <c r="HO1143" s="110"/>
      <c r="HP1143" s="110"/>
      <c r="HQ1143" s="110"/>
      <c r="HR1143" s="110"/>
      <c r="HS1143" s="110"/>
      <c r="HT1143" s="110"/>
      <c r="HU1143" s="110"/>
      <c r="HV1143" s="110"/>
      <c r="HW1143" s="110"/>
      <c r="HX1143" s="110"/>
      <c r="HY1143" s="110"/>
      <c r="HZ1143" s="110"/>
      <c r="IA1143" s="110"/>
      <c r="IB1143" s="110"/>
      <c r="IC1143" s="110"/>
      <c r="ID1143" s="110"/>
      <c r="IE1143" s="110"/>
      <c r="IF1143" s="110"/>
      <c r="IG1143" s="110"/>
      <c r="IH1143" s="110"/>
      <c r="II1143" s="110"/>
      <c r="IJ1143" s="110"/>
      <c r="IK1143" s="110"/>
      <c r="IL1143" s="110"/>
      <c r="IM1143" s="110"/>
      <c r="IN1143" s="110"/>
      <c r="IO1143" s="110"/>
      <c r="IP1143" s="110"/>
    </row>
    <row r="1144" spans="18:250" ht="16.5" hidden="1" customHeight="1">
      <c r="R1144" s="95"/>
      <c r="S1144" s="95"/>
      <c r="T1144" s="95"/>
      <c r="U1144" s="70"/>
      <c r="V1144" s="214"/>
      <c r="W1144" s="70"/>
      <c r="X1144" s="70"/>
      <c r="Y1144" s="70"/>
      <c r="Z1144" s="70"/>
      <c r="AA1144" s="70"/>
      <c r="AB1144" s="70"/>
      <c r="AC1144" s="70"/>
      <c r="AD1144" s="70"/>
      <c r="AE1144" s="70"/>
      <c r="AF1144" s="70"/>
      <c r="AG1144" s="70"/>
      <c r="AH1144" s="70"/>
      <c r="AI1144" s="70"/>
      <c r="AJ1144" s="70"/>
      <c r="AK1144" s="70"/>
      <c r="AL1144" s="70"/>
      <c r="AM1144" s="70"/>
      <c r="AN1144" s="70"/>
      <c r="AO1144" s="70"/>
      <c r="AP1144" s="70"/>
      <c r="AQ1144" s="70"/>
      <c r="AR1144" s="70"/>
      <c r="AS1144" s="70"/>
      <c r="AT1144" s="70"/>
      <c r="AU1144" s="70"/>
      <c r="AV1144" s="70"/>
      <c r="AW1144" s="70"/>
      <c r="AX1144" s="70"/>
      <c r="AY1144" s="70"/>
      <c r="AZ1144" s="70"/>
      <c r="BA1144" s="70"/>
      <c r="BB1144" s="70"/>
      <c r="BC1144" s="70"/>
      <c r="BD1144" s="70"/>
      <c r="BE1144" s="70"/>
      <c r="BF1144" s="70"/>
      <c r="BG1144" s="70"/>
      <c r="BH1144" s="70"/>
      <c r="BI1144" s="70"/>
      <c r="BJ1144" s="70"/>
      <c r="BK1144" s="70"/>
      <c r="BL1144" s="70"/>
      <c r="BM1144" s="70"/>
      <c r="BN1144" s="70"/>
      <c r="BO1144" s="70"/>
      <c r="BP1144" s="70"/>
      <c r="BQ1144" s="70"/>
      <c r="BR1144" s="70"/>
      <c r="BS1144" s="70"/>
      <c r="BT1144" s="70"/>
      <c r="BU1144" s="70"/>
      <c r="BV1144" s="70"/>
      <c r="BW1144" s="70"/>
      <c r="BX1144" s="70"/>
      <c r="BY1144" s="70"/>
      <c r="BZ1144" s="70"/>
      <c r="CA1144" s="70"/>
      <c r="CB1144" s="70"/>
      <c r="CC1144" s="70"/>
      <c r="CD1144" s="70"/>
      <c r="CE1144" s="70"/>
      <c r="CF1144" s="70"/>
      <c r="CG1144" s="70"/>
      <c r="CH1144" s="70"/>
      <c r="CI1144" s="70"/>
      <c r="CJ1144" s="70"/>
      <c r="CK1144" s="70"/>
      <c r="CL1144" s="70"/>
      <c r="CM1144" s="70"/>
      <c r="CN1144" s="70"/>
      <c r="CO1144" s="70"/>
      <c r="CP1144" s="70"/>
      <c r="CQ1144" s="70"/>
      <c r="CR1144" s="70"/>
      <c r="CS1144" s="70"/>
      <c r="CT1144" s="70"/>
      <c r="CU1144" s="70"/>
      <c r="CV1144" s="70"/>
      <c r="CW1144" s="70"/>
      <c r="CX1144" s="70"/>
      <c r="CY1144" s="70"/>
      <c r="CZ1144" s="70"/>
      <c r="DA1144" s="70"/>
      <c r="DB1144" s="70"/>
      <c r="DC1144" s="70"/>
      <c r="DD1144" s="70"/>
      <c r="DE1144" s="70"/>
      <c r="DF1144" s="70"/>
      <c r="DG1144" s="70"/>
      <c r="DH1144" s="70"/>
      <c r="DI1144" s="70"/>
      <c r="DJ1144" s="70"/>
      <c r="DK1144" s="70"/>
      <c r="DL1144" s="70"/>
      <c r="DM1144" s="70"/>
      <c r="DN1144" s="70"/>
      <c r="DO1144" s="70"/>
      <c r="DP1144" s="70"/>
      <c r="DQ1144" s="70"/>
      <c r="DR1144" s="70"/>
      <c r="DS1144" s="70"/>
      <c r="DT1144" s="70"/>
      <c r="DU1144" s="70"/>
      <c r="DV1144" s="70"/>
      <c r="DW1144" s="70"/>
      <c r="DX1144" s="70"/>
      <c r="DY1144" s="70"/>
      <c r="DZ1144" s="70"/>
      <c r="EA1144" s="70"/>
      <c r="EB1144" s="70"/>
      <c r="EC1144" s="70"/>
      <c r="ED1144" s="70"/>
      <c r="EE1144" s="95"/>
      <c r="EF1144" s="110"/>
      <c r="EG1144" s="110"/>
      <c r="EH1144" s="110"/>
      <c r="EI1144" s="216"/>
      <c r="EJ1144" s="110"/>
      <c r="EK1144" s="110"/>
      <c r="EL1144" s="110"/>
      <c r="EM1144" s="110"/>
      <c r="EN1144" s="110"/>
      <c r="EO1144" s="110"/>
      <c r="EP1144" s="110"/>
      <c r="EQ1144" s="110"/>
      <c r="ER1144" s="110"/>
      <c r="ES1144" s="110"/>
      <c r="ET1144" s="110"/>
      <c r="EU1144" s="110"/>
      <c r="EV1144" s="110"/>
      <c r="EW1144" s="110"/>
      <c r="EX1144" s="110"/>
      <c r="EY1144" s="110"/>
      <c r="EZ1144" s="110"/>
      <c r="FA1144" s="110"/>
      <c r="FB1144" s="110"/>
      <c r="FC1144" s="110"/>
      <c r="FD1144" s="110"/>
      <c r="FE1144" s="110"/>
      <c r="FF1144" s="110"/>
      <c r="FG1144" s="110"/>
      <c r="FH1144" s="110"/>
      <c r="FI1144" s="110"/>
      <c r="FJ1144" s="110"/>
      <c r="FK1144" s="110"/>
      <c r="FL1144" s="110"/>
      <c r="FM1144" s="110"/>
      <c r="FN1144" s="110"/>
      <c r="FO1144" s="110"/>
      <c r="FP1144" s="110"/>
      <c r="FQ1144" s="110"/>
      <c r="FR1144" s="110"/>
      <c r="FS1144" s="110"/>
      <c r="FT1144" s="110"/>
      <c r="FU1144" s="110"/>
      <c r="FV1144" s="110"/>
      <c r="FW1144" s="110"/>
      <c r="FX1144" s="110"/>
      <c r="FY1144" s="110"/>
      <c r="FZ1144" s="110"/>
      <c r="GA1144" s="110"/>
      <c r="GB1144" s="110"/>
      <c r="GC1144" s="110"/>
      <c r="GD1144" s="110"/>
      <c r="GE1144" s="110"/>
      <c r="GF1144" s="110"/>
      <c r="GG1144" s="110"/>
      <c r="GH1144" s="110"/>
      <c r="GI1144" s="110"/>
      <c r="GJ1144" s="110"/>
      <c r="GK1144" s="110"/>
      <c r="GL1144" s="110"/>
      <c r="GM1144" s="110"/>
      <c r="GN1144" s="110"/>
      <c r="GO1144" s="110"/>
      <c r="GP1144" s="110"/>
      <c r="GQ1144" s="110"/>
      <c r="GR1144" s="110"/>
      <c r="GS1144" s="110"/>
      <c r="GT1144" s="110"/>
      <c r="GU1144" s="110"/>
      <c r="GV1144" s="110"/>
      <c r="GW1144" s="110"/>
      <c r="GX1144" s="110"/>
      <c r="GY1144" s="110"/>
      <c r="GZ1144" s="110"/>
      <c r="HA1144" s="110"/>
      <c r="HB1144" s="110"/>
      <c r="HC1144" s="110"/>
      <c r="HD1144" s="110"/>
      <c r="HE1144" s="110"/>
      <c r="HF1144" s="110"/>
      <c r="HG1144" s="110"/>
      <c r="HH1144" s="110"/>
      <c r="HI1144" s="110"/>
      <c r="HJ1144" s="110"/>
      <c r="HK1144" s="110"/>
      <c r="HL1144" s="110"/>
      <c r="HM1144" s="110"/>
      <c r="HN1144" s="110"/>
      <c r="HO1144" s="110"/>
      <c r="HP1144" s="110"/>
      <c r="HQ1144" s="110"/>
      <c r="HR1144" s="110"/>
      <c r="HS1144" s="110"/>
      <c r="HT1144" s="110"/>
      <c r="HU1144" s="110"/>
      <c r="HV1144" s="110"/>
      <c r="HW1144" s="110"/>
      <c r="HX1144" s="110"/>
      <c r="HY1144" s="110"/>
      <c r="HZ1144" s="110"/>
      <c r="IA1144" s="110"/>
      <c r="IB1144" s="110"/>
      <c r="IC1144" s="110"/>
      <c r="ID1144" s="110"/>
      <c r="IE1144" s="110"/>
      <c r="IF1144" s="110"/>
      <c r="IG1144" s="110"/>
      <c r="IH1144" s="110"/>
      <c r="II1144" s="110"/>
      <c r="IJ1144" s="110"/>
      <c r="IK1144" s="110"/>
      <c r="IL1144" s="110"/>
      <c r="IM1144" s="110"/>
      <c r="IN1144" s="110"/>
      <c r="IO1144" s="110"/>
      <c r="IP1144" s="110"/>
    </row>
    <row r="1145" spans="18:250" ht="16.5" hidden="1" customHeight="1">
      <c r="R1145" s="95"/>
      <c r="S1145" s="95"/>
      <c r="T1145" s="95"/>
      <c r="U1145" s="70"/>
      <c r="V1145" s="214"/>
      <c r="W1145" s="70"/>
      <c r="X1145" s="70"/>
      <c r="Y1145" s="70"/>
      <c r="Z1145" s="70"/>
      <c r="AA1145" s="70"/>
      <c r="AB1145" s="70"/>
      <c r="AC1145" s="70"/>
      <c r="AD1145" s="70"/>
      <c r="AE1145" s="70"/>
      <c r="AF1145" s="70"/>
      <c r="AG1145" s="70"/>
      <c r="AH1145" s="70"/>
      <c r="AI1145" s="70"/>
      <c r="AJ1145" s="70"/>
      <c r="AK1145" s="70"/>
      <c r="AL1145" s="70"/>
      <c r="AM1145" s="70"/>
      <c r="AN1145" s="70"/>
      <c r="AO1145" s="70"/>
      <c r="AP1145" s="70"/>
      <c r="AQ1145" s="70"/>
      <c r="AR1145" s="70"/>
      <c r="AS1145" s="70"/>
      <c r="AT1145" s="70"/>
      <c r="AU1145" s="70"/>
      <c r="AV1145" s="70"/>
      <c r="AW1145" s="70"/>
      <c r="AX1145" s="70"/>
      <c r="AY1145" s="70"/>
      <c r="AZ1145" s="70"/>
      <c r="BA1145" s="70"/>
      <c r="BB1145" s="70"/>
      <c r="BC1145" s="70"/>
      <c r="BD1145" s="70"/>
      <c r="BE1145" s="70"/>
      <c r="BF1145" s="70"/>
      <c r="BG1145" s="70"/>
      <c r="BH1145" s="70"/>
      <c r="BI1145" s="70"/>
      <c r="BJ1145" s="70"/>
      <c r="BK1145" s="70"/>
      <c r="BL1145" s="70"/>
      <c r="BM1145" s="70"/>
      <c r="BN1145" s="70"/>
      <c r="BO1145" s="70"/>
      <c r="BP1145" s="70"/>
      <c r="BQ1145" s="70"/>
      <c r="BR1145" s="70"/>
      <c r="BS1145" s="70"/>
      <c r="BT1145" s="70"/>
      <c r="BU1145" s="70"/>
      <c r="BV1145" s="70"/>
      <c r="BW1145" s="70"/>
      <c r="BX1145" s="70"/>
      <c r="BY1145" s="70"/>
      <c r="BZ1145" s="70"/>
      <c r="CA1145" s="70"/>
      <c r="CB1145" s="70"/>
      <c r="CC1145" s="70"/>
      <c r="CD1145" s="70"/>
      <c r="CE1145" s="70"/>
      <c r="CF1145" s="70"/>
      <c r="CG1145" s="70"/>
      <c r="CH1145" s="70"/>
      <c r="CI1145" s="70"/>
      <c r="CJ1145" s="70"/>
      <c r="CK1145" s="70"/>
      <c r="CL1145" s="70"/>
      <c r="CM1145" s="70"/>
      <c r="CN1145" s="70"/>
      <c r="CO1145" s="70"/>
      <c r="CP1145" s="70"/>
      <c r="CQ1145" s="70"/>
      <c r="CR1145" s="70"/>
      <c r="CS1145" s="70"/>
      <c r="CT1145" s="70"/>
      <c r="CU1145" s="70"/>
      <c r="CV1145" s="70"/>
      <c r="CW1145" s="70"/>
      <c r="CX1145" s="70"/>
      <c r="CY1145" s="70"/>
      <c r="CZ1145" s="70"/>
      <c r="DA1145" s="70"/>
      <c r="DB1145" s="70"/>
      <c r="DC1145" s="70"/>
      <c r="DD1145" s="70"/>
      <c r="DE1145" s="70"/>
      <c r="DF1145" s="70"/>
      <c r="DG1145" s="70"/>
      <c r="DH1145" s="70"/>
      <c r="DI1145" s="70"/>
      <c r="DJ1145" s="70"/>
      <c r="DK1145" s="70"/>
      <c r="DL1145" s="70"/>
      <c r="DM1145" s="70"/>
      <c r="DN1145" s="70"/>
      <c r="DO1145" s="70"/>
      <c r="DP1145" s="70"/>
      <c r="DQ1145" s="70"/>
      <c r="DR1145" s="70"/>
      <c r="DS1145" s="70"/>
      <c r="DT1145" s="70"/>
      <c r="DU1145" s="70"/>
      <c r="DV1145" s="70"/>
      <c r="DW1145" s="70"/>
      <c r="DX1145" s="70"/>
      <c r="DY1145" s="70"/>
      <c r="DZ1145" s="70"/>
      <c r="EA1145" s="70"/>
      <c r="EB1145" s="70"/>
      <c r="EC1145" s="70"/>
      <c r="ED1145" s="70"/>
      <c r="EE1145" s="95"/>
      <c r="EF1145" s="110"/>
      <c r="EG1145" s="110"/>
      <c r="EH1145" s="110"/>
      <c r="EI1145" s="216"/>
      <c r="EJ1145" s="110"/>
      <c r="EK1145" s="110"/>
      <c r="EL1145" s="110"/>
      <c r="EM1145" s="110"/>
      <c r="EN1145" s="110"/>
      <c r="EO1145" s="110"/>
      <c r="EP1145" s="110"/>
      <c r="EQ1145" s="110"/>
      <c r="ER1145" s="110"/>
      <c r="ES1145" s="110"/>
      <c r="ET1145" s="110"/>
      <c r="EU1145" s="110"/>
      <c r="EV1145" s="110"/>
      <c r="EW1145" s="110"/>
      <c r="EX1145" s="110"/>
      <c r="EY1145" s="110"/>
      <c r="EZ1145" s="110"/>
      <c r="FA1145" s="110"/>
      <c r="FB1145" s="110"/>
      <c r="FC1145" s="110"/>
      <c r="FD1145" s="110"/>
      <c r="FE1145" s="110"/>
      <c r="FF1145" s="110"/>
      <c r="FG1145" s="110"/>
      <c r="FH1145" s="110"/>
      <c r="FI1145" s="110"/>
      <c r="FJ1145" s="110"/>
      <c r="FK1145" s="110"/>
      <c r="FL1145" s="110"/>
      <c r="FM1145" s="110"/>
      <c r="FN1145" s="110"/>
      <c r="FO1145" s="110"/>
      <c r="FP1145" s="110"/>
      <c r="FQ1145" s="110"/>
      <c r="FR1145" s="110"/>
      <c r="FS1145" s="110"/>
      <c r="FT1145" s="110"/>
      <c r="FU1145" s="110"/>
      <c r="FV1145" s="110"/>
      <c r="FW1145" s="110"/>
      <c r="FX1145" s="110"/>
      <c r="FY1145" s="110"/>
      <c r="FZ1145" s="110"/>
      <c r="GA1145" s="110"/>
      <c r="GB1145" s="110"/>
      <c r="GC1145" s="110"/>
      <c r="GD1145" s="110"/>
      <c r="GE1145" s="110"/>
      <c r="GF1145" s="110"/>
      <c r="GG1145" s="110"/>
      <c r="GH1145" s="110"/>
      <c r="GI1145" s="110"/>
      <c r="GJ1145" s="110"/>
      <c r="GK1145" s="110"/>
      <c r="GL1145" s="110"/>
      <c r="GM1145" s="110"/>
      <c r="GN1145" s="110"/>
      <c r="GO1145" s="110"/>
      <c r="GP1145" s="110"/>
      <c r="GQ1145" s="110"/>
      <c r="GR1145" s="110"/>
      <c r="GS1145" s="110"/>
      <c r="GT1145" s="110"/>
      <c r="GU1145" s="110"/>
      <c r="GV1145" s="110"/>
      <c r="GW1145" s="110"/>
      <c r="GX1145" s="110"/>
      <c r="GY1145" s="110"/>
      <c r="GZ1145" s="110"/>
      <c r="HA1145" s="110"/>
      <c r="HB1145" s="110"/>
      <c r="HC1145" s="110"/>
      <c r="HD1145" s="110"/>
      <c r="HE1145" s="110"/>
      <c r="HF1145" s="110"/>
      <c r="HG1145" s="110"/>
      <c r="HH1145" s="110"/>
      <c r="HI1145" s="110"/>
      <c r="HJ1145" s="110"/>
      <c r="HK1145" s="110"/>
      <c r="HL1145" s="110"/>
      <c r="HM1145" s="110"/>
      <c r="HN1145" s="110"/>
      <c r="HO1145" s="110"/>
      <c r="HP1145" s="110"/>
      <c r="HQ1145" s="110"/>
      <c r="HR1145" s="110"/>
      <c r="HS1145" s="110"/>
      <c r="HT1145" s="110"/>
      <c r="HU1145" s="110"/>
      <c r="HV1145" s="110"/>
      <c r="HW1145" s="110"/>
      <c r="HX1145" s="110"/>
      <c r="HY1145" s="110"/>
      <c r="HZ1145" s="110"/>
      <c r="IA1145" s="110"/>
      <c r="IB1145" s="110"/>
      <c r="IC1145" s="110"/>
      <c r="ID1145" s="110"/>
      <c r="IE1145" s="110"/>
      <c r="IF1145" s="110"/>
      <c r="IG1145" s="110"/>
      <c r="IH1145" s="110"/>
      <c r="II1145" s="110"/>
      <c r="IJ1145" s="110"/>
      <c r="IK1145" s="110"/>
      <c r="IL1145" s="110"/>
      <c r="IM1145" s="110"/>
      <c r="IN1145" s="110"/>
      <c r="IO1145" s="110"/>
      <c r="IP1145" s="110"/>
    </row>
    <row r="1146" spans="18:250" ht="16.5" hidden="1" customHeight="1">
      <c r="R1146" s="95"/>
      <c r="S1146" s="95"/>
      <c r="T1146" s="95"/>
      <c r="U1146" s="70"/>
      <c r="V1146" s="214"/>
      <c r="W1146" s="70"/>
      <c r="X1146" s="70"/>
      <c r="Y1146" s="70"/>
      <c r="Z1146" s="70"/>
      <c r="AA1146" s="70"/>
      <c r="AB1146" s="70"/>
      <c r="AC1146" s="70"/>
      <c r="AD1146" s="70"/>
      <c r="AE1146" s="70"/>
      <c r="AF1146" s="70"/>
      <c r="AG1146" s="70"/>
      <c r="AH1146" s="70"/>
      <c r="AI1146" s="70"/>
      <c r="AJ1146" s="70"/>
      <c r="AK1146" s="70"/>
      <c r="AL1146" s="70"/>
      <c r="AM1146" s="70"/>
      <c r="AN1146" s="70"/>
      <c r="AO1146" s="70"/>
      <c r="AP1146" s="70"/>
      <c r="AQ1146" s="70"/>
      <c r="AR1146" s="70"/>
      <c r="AS1146" s="70"/>
      <c r="AT1146" s="70"/>
      <c r="AU1146" s="70"/>
      <c r="AV1146" s="70"/>
      <c r="AW1146" s="70"/>
      <c r="AX1146" s="70"/>
      <c r="AY1146" s="70"/>
      <c r="AZ1146" s="70"/>
      <c r="BA1146" s="70"/>
      <c r="BB1146" s="70"/>
      <c r="BC1146" s="70"/>
      <c r="BD1146" s="70"/>
      <c r="BE1146" s="70"/>
      <c r="BF1146" s="70"/>
      <c r="BG1146" s="70"/>
      <c r="BH1146" s="70"/>
      <c r="BI1146" s="70"/>
      <c r="BJ1146" s="70"/>
      <c r="BK1146" s="70"/>
      <c r="BL1146" s="70"/>
      <c r="BM1146" s="70"/>
      <c r="BN1146" s="70"/>
      <c r="BO1146" s="70"/>
      <c r="BP1146" s="70"/>
      <c r="BQ1146" s="70"/>
      <c r="BR1146" s="70"/>
      <c r="BS1146" s="70"/>
      <c r="BT1146" s="70"/>
      <c r="BU1146" s="70"/>
      <c r="BV1146" s="70"/>
      <c r="BW1146" s="70"/>
      <c r="BX1146" s="70"/>
      <c r="BY1146" s="70"/>
      <c r="BZ1146" s="70"/>
      <c r="CA1146" s="70"/>
      <c r="CB1146" s="70"/>
      <c r="CC1146" s="70"/>
      <c r="CD1146" s="70"/>
      <c r="CE1146" s="70"/>
      <c r="CF1146" s="70"/>
      <c r="CG1146" s="70"/>
      <c r="CH1146" s="70"/>
      <c r="CI1146" s="70"/>
      <c r="CJ1146" s="70"/>
      <c r="CK1146" s="70"/>
      <c r="CL1146" s="70"/>
      <c r="CM1146" s="70"/>
      <c r="CN1146" s="70"/>
      <c r="CO1146" s="70"/>
      <c r="CP1146" s="70"/>
      <c r="CQ1146" s="70"/>
      <c r="CR1146" s="70"/>
      <c r="CS1146" s="70"/>
      <c r="CT1146" s="70"/>
      <c r="CU1146" s="70"/>
      <c r="CV1146" s="70"/>
      <c r="CW1146" s="70"/>
      <c r="CX1146" s="70"/>
      <c r="CY1146" s="70"/>
      <c r="CZ1146" s="70"/>
      <c r="DA1146" s="70"/>
      <c r="DB1146" s="70"/>
      <c r="DC1146" s="70"/>
      <c r="DD1146" s="70"/>
      <c r="DE1146" s="70"/>
      <c r="DF1146" s="70"/>
      <c r="DG1146" s="70"/>
      <c r="DH1146" s="70"/>
      <c r="DI1146" s="70"/>
      <c r="DJ1146" s="70"/>
      <c r="DK1146" s="70"/>
      <c r="DL1146" s="70"/>
      <c r="DM1146" s="70"/>
      <c r="DN1146" s="70"/>
      <c r="DO1146" s="70"/>
      <c r="DP1146" s="70"/>
      <c r="DQ1146" s="70"/>
      <c r="DR1146" s="70"/>
      <c r="DS1146" s="70"/>
      <c r="DT1146" s="70"/>
      <c r="DU1146" s="70"/>
      <c r="DV1146" s="70"/>
      <c r="DW1146" s="70"/>
      <c r="DX1146" s="70"/>
      <c r="DY1146" s="70"/>
      <c r="DZ1146" s="70"/>
      <c r="EA1146" s="70"/>
      <c r="EB1146" s="70"/>
      <c r="EC1146" s="70"/>
      <c r="ED1146" s="70"/>
      <c r="EE1146" s="95"/>
      <c r="EF1146" s="110"/>
      <c r="EG1146" s="110"/>
      <c r="EH1146" s="110"/>
      <c r="EI1146" s="216"/>
      <c r="EJ1146" s="110"/>
      <c r="EK1146" s="110"/>
      <c r="EL1146" s="110"/>
      <c r="EM1146" s="110"/>
      <c r="EN1146" s="110"/>
      <c r="EO1146" s="110"/>
      <c r="EP1146" s="110"/>
      <c r="EQ1146" s="110"/>
      <c r="ER1146" s="110"/>
      <c r="ES1146" s="110"/>
      <c r="ET1146" s="110"/>
      <c r="EU1146" s="110"/>
      <c r="EV1146" s="110"/>
      <c r="EW1146" s="110"/>
      <c r="EX1146" s="110"/>
      <c r="EY1146" s="110"/>
      <c r="EZ1146" s="110"/>
      <c r="FA1146" s="110"/>
      <c r="FB1146" s="110"/>
      <c r="FC1146" s="110"/>
      <c r="FD1146" s="110"/>
      <c r="FE1146" s="110"/>
      <c r="FF1146" s="110"/>
      <c r="FG1146" s="110"/>
      <c r="FH1146" s="110"/>
      <c r="FI1146" s="110"/>
      <c r="FJ1146" s="110"/>
      <c r="FK1146" s="110"/>
      <c r="FL1146" s="110"/>
      <c r="FM1146" s="110"/>
      <c r="FN1146" s="110"/>
      <c r="FO1146" s="110"/>
      <c r="FP1146" s="110"/>
      <c r="FQ1146" s="110"/>
      <c r="FR1146" s="110"/>
      <c r="FS1146" s="110"/>
      <c r="FT1146" s="110"/>
      <c r="FU1146" s="110"/>
      <c r="FV1146" s="110"/>
      <c r="FW1146" s="110"/>
      <c r="FX1146" s="110"/>
      <c r="FY1146" s="110"/>
      <c r="FZ1146" s="110"/>
      <c r="GA1146" s="110"/>
      <c r="GB1146" s="110"/>
      <c r="GC1146" s="110"/>
      <c r="GD1146" s="110"/>
      <c r="GE1146" s="110"/>
      <c r="GF1146" s="110"/>
      <c r="GG1146" s="110"/>
      <c r="GH1146" s="110"/>
      <c r="GI1146" s="110"/>
      <c r="GJ1146" s="110"/>
      <c r="GK1146" s="110"/>
      <c r="GL1146" s="110"/>
      <c r="GM1146" s="110"/>
      <c r="GN1146" s="110"/>
      <c r="GO1146" s="110"/>
      <c r="GP1146" s="110"/>
      <c r="GQ1146" s="110"/>
      <c r="GR1146" s="110"/>
      <c r="GS1146" s="110"/>
      <c r="GT1146" s="110"/>
      <c r="GU1146" s="110"/>
      <c r="GV1146" s="110"/>
      <c r="GW1146" s="110"/>
      <c r="GX1146" s="110"/>
      <c r="GY1146" s="110"/>
      <c r="GZ1146" s="110"/>
      <c r="HA1146" s="110"/>
      <c r="HB1146" s="110"/>
      <c r="HC1146" s="110"/>
      <c r="HD1146" s="110"/>
      <c r="HE1146" s="110"/>
      <c r="HF1146" s="110"/>
      <c r="HG1146" s="110"/>
      <c r="HH1146" s="110"/>
      <c r="HI1146" s="110"/>
      <c r="HJ1146" s="110"/>
      <c r="HK1146" s="110"/>
      <c r="HL1146" s="110"/>
      <c r="HM1146" s="110"/>
      <c r="HN1146" s="110"/>
      <c r="HO1146" s="110"/>
      <c r="HP1146" s="110"/>
      <c r="HQ1146" s="110"/>
      <c r="HR1146" s="110"/>
      <c r="HS1146" s="110"/>
      <c r="HT1146" s="110"/>
      <c r="HU1146" s="110"/>
      <c r="HV1146" s="110"/>
      <c r="HW1146" s="110"/>
      <c r="HX1146" s="110"/>
      <c r="HY1146" s="110"/>
      <c r="HZ1146" s="110"/>
      <c r="IA1146" s="110"/>
      <c r="IB1146" s="110"/>
      <c r="IC1146" s="110"/>
      <c r="ID1146" s="110"/>
      <c r="IE1146" s="110"/>
      <c r="IF1146" s="110"/>
      <c r="IG1146" s="110"/>
      <c r="IH1146" s="110"/>
      <c r="II1146" s="110"/>
      <c r="IJ1146" s="110"/>
      <c r="IK1146" s="110"/>
      <c r="IL1146" s="110"/>
      <c r="IM1146" s="110"/>
      <c r="IN1146" s="110"/>
      <c r="IO1146" s="110"/>
      <c r="IP1146" s="110"/>
    </row>
    <row r="1147" spans="18:250" ht="16.5" hidden="1" customHeight="1">
      <c r="R1147" s="95"/>
      <c r="S1147" s="95"/>
      <c r="T1147" s="95"/>
      <c r="U1147" s="70"/>
      <c r="V1147" s="214"/>
      <c r="W1147" s="70"/>
      <c r="X1147" s="70"/>
      <c r="Y1147" s="70"/>
      <c r="Z1147" s="70"/>
      <c r="AA1147" s="70"/>
      <c r="AB1147" s="70"/>
      <c r="AC1147" s="70"/>
      <c r="AD1147" s="70"/>
      <c r="AE1147" s="70"/>
      <c r="AF1147" s="70"/>
      <c r="AG1147" s="70"/>
      <c r="AH1147" s="70"/>
      <c r="AI1147" s="70"/>
      <c r="AJ1147" s="70"/>
      <c r="AK1147" s="70"/>
      <c r="AL1147" s="70"/>
      <c r="AM1147" s="70"/>
      <c r="AN1147" s="70"/>
      <c r="AO1147" s="70"/>
      <c r="AP1147" s="70"/>
      <c r="AQ1147" s="70"/>
      <c r="AR1147" s="70"/>
      <c r="AS1147" s="70"/>
      <c r="AT1147" s="70"/>
      <c r="AU1147" s="70"/>
      <c r="AV1147" s="70"/>
      <c r="AW1147" s="70"/>
      <c r="AX1147" s="70"/>
      <c r="AY1147" s="70"/>
      <c r="AZ1147" s="70"/>
      <c r="BA1147" s="70"/>
      <c r="BB1147" s="70"/>
      <c r="BC1147" s="70"/>
      <c r="BD1147" s="70"/>
      <c r="BE1147" s="70"/>
      <c r="BF1147" s="70"/>
      <c r="BG1147" s="70"/>
      <c r="BH1147" s="70"/>
      <c r="BI1147" s="70"/>
      <c r="BJ1147" s="70"/>
      <c r="BK1147" s="70"/>
      <c r="BL1147" s="70"/>
      <c r="BM1147" s="70"/>
      <c r="BN1147" s="70"/>
      <c r="BO1147" s="70"/>
      <c r="BP1147" s="70"/>
      <c r="BQ1147" s="70"/>
      <c r="BR1147" s="70"/>
      <c r="BS1147" s="70"/>
      <c r="BT1147" s="70"/>
      <c r="BU1147" s="70"/>
      <c r="BV1147" s="70"/>
      <c r="BW1147" s="70"/>
      <c r="BX1147" s="70"/>
      <c r="BY1147" s="70"/>
      <c r="BZ1147" s="70"/>
      <c r="CA1147" s="70"/>
      <c r="CB1147" s="70"/>
      <c r="CC1147" s="70"/>
      <c r="CD1147" s="70"/>
      <c r="CE1147" s="70"/>
      <c r="CF1147" s="70"/>
      <c r="CG1147" s="70"/>
      <c r="CH1147" s="70"/>
      <c r="CI1147" s="70"/>
      <c r="CJ1147" s="70"/>
      <c r="CK1147" s="70"/>
      <c r="CL1147" s="70"/>
      <c r="CM1147" s="70"/>
      <c r="CN1147" s="70"/>
      <c r="CO1147" s="70"/>
      <c r="CP1147" s="70"/>
      <c r="CQ1147" s="70"/>
      <c r="CR1147" s="70"/>
      <c r="CS1147" s="70"/>
      <c r="CT1147" s="70"/>
      <c r="CU1147" s="70"/>
      <c r="CV1147" s="70"/>
      <c r="CW1147" s="70"/>
      <c r="CX1147" s="70"/>
      <c r="CY1147" s="70"/>
      <c r="CZ1147" s="70"/>
      <c r="DA1147" s="70"/>
      <c r="DB1147" s="70"/>
      <c r="DC1147" s="70"/>
      <c r="DD1147" s="70"/>
      <c r="DE1147" s="70"/>
      <c r="DF1147" s="70"/>
      <c r="DG1147" s="70"/>
      <c r="DH1147" s="70"/>
      <c r="DI1147" s="70"/>
      <c r="DJ1147" s="70"/>
      <c r="DK1147" s="70"/>
      <c r="DL1147" s="70"/>
      <c r="DM1147" s="70"/>
      <c r="DN1147" s="70"/>
      <c r="DO1147" s="70"/>
      <c r="DP1147" s="70"/>
      <c r="DQ1147" s="70"/>
      <c r="DR1147" s="70"/>
      <c r="DS1147" s="70"/>
      <c r="DT1147" s="70"/>
      <c r="DU1147" s="70"/>
      <c r="DV1147" s="70"/>
      <c r="DW1147" s="70"/>
      <c r="DX1147" s="70"/>
      <c r="DY1147" s="70"/>
      <c r="DZ1147" s="70"/>
      <c r="EA1147" s="70"/>
      <c r="EB1147" s="70"/>
      <c r="EC1147" s="70"/>
      <c r="ED1147" s="70"/>
      <c r="EE1147" s="95"/>
      <c r="EF1147" s="110"/>
      <c r="EG1147" s="110"/>
      <c r="EH1147" s="110"/>
      <c r="EI1147" s="216"/>
      <c r="EJ1147" s="110"/>
      <c r="EK1147" s="110"/>
      <c r="EL1147" s="110"/>
      <c r="EM1147" s="110"/>
      <c r="EN1147" s="110"/>
      <c r="EO1147" s="110"/>
      <c r="EP1147" s="110"/>
      <c r="EQ1147" s="110"/>
      <c r="ER1147" s="110"/>
      <c r="ES1147" s="110"/>
      <c r="ET1147" s="110"/>
      <c r="EU1147" s="110"/>
      <c r="EV1147" s="110"/>
      <c r="EW1147" s="110"/>
      <c r="EX1147" s="110"/>
      <c r="EY1147" s="110"/>
      <c r="EZ1147" s="110"/>
      <c r="FA1147" s="110"/>
      <c r="FB1147" s="110"/>
      <c r="FC1147" s="110"/>
      <c r="FD1147" s="110"/>
      <c r="FE1147" s="110"/>
      <c r="FF1147" s="110"/>
      <c r="FG1147" s="110"/>
      <c r="FH1147" s="110"/>
      <c r="FI1147" s="110"/>
      <c r="FJ1147" s="110"/>
      <c r="FK1147" s="110"/>
      <c r="FL1147" s="110"/>
      <c r="FM1147" s="110"/>
      <c r="FN1147" s="110"/>
      <c r="FO1147" s="110"/>
      <c r="FP1147" s="110"/>
      <c r="FQ1147" s="110"/>
      <c r="FR1147" s="110"/>
      <c r="FS1147" s="110"/>
      <c r="FT1147" s="110"/>
      <c r="FU1147" s="110"/>
      <c r="FV1147" s="110"/>
      <c r="FW1147" s="110"/>
      <c r="FX1147" s="110"/>
      <c r="FY1147" s="110"/>
      <c r="FZ1147" s="110"/>
      <c r="GA1147" s="110"/>
      <c r="GB1147" s="110"/>
      <c r="GC1147" s="110"/>
      <c r="GD1147" s="110"/>
      <c r="GE1147" s="110"/>
      <c r="GF1147" s="110"/>
      <c r="GG1147" s="110"/>
      <c r="GH1147" s="110"/>
      <c r="GI1147" s="110"/>
      <c r="GJ1147" s="110"/>
      <c r="GK1147" s="110"/>
      <c r="GL1147" s="110"/>
      <c r="GM1147" s="110"/>
      <c r="GN1147" s="110"/>
      <c r="GO1147" s="110"/>
      <c r="GP1147" s="110"/>
      <c r="GQ1147" s="110"/>
      <c r="GR1147" s="110"/>
      <c r="GS1147" s="110"/>
      <c r="GT1147" s="110"/>
      <c r="GU1147" s="110"/>
      <c r="GV1147" s="110"/>
      <c r="GW1147" s="110"/>
      <c r="GX1147" s="110"/>
      <c r="GY1147" s="110"/>
      <c r="GZ1147" s="110"/>
      <c r="HA1147" s="110"/>
      <c r="HB1147" s="110"/>
      <c r="HC1147" s="110"/>
      <c r="HD1147" s="110"/>
      <c r="HE1147" s="110"/>
      <c r="HF1147" s="110"/>
      <c r="HG1147" s="110"/>
      <c r="HH1147" s="110"/>
      <c r="HI1147" s="110"/>
      <c r="HJ1147" s="110"/>
      <c r="HK1147" s="110"/>
      <c r="HL1147" s="110"/>
      <c r="HM1147" s="110"/>
      <c r="HN1147" s="110"/>
      <c r="HO1147" s="110"/>
      <c r="HP1147" s="110"/>
      <c r="HQ1147" s="110"/>
      <c r="HR1147" s="110"/>
      <c r="HS1147" s="110"/>
      <c r="HT1147" s="110"/>
      <c r="HU1147" s="110"/>
      <c r="HV1147" s="110"/>
      <c r="HW1147" s="110"/>
      <c r="HX1147" s="110"/>
      <c r="HY1147" s="110"/>
      <c r="HZ1147" s="110"/>
      <c r="IA1147" s="110"/>
      <c r="IB1147" s="110"/>
      <c r="IC1147" s="110"/>
      <c r="ID1147" s="110"/>
      <c r="IE1147" s="110"/>
      <c r="IF1147" s="110"/>
      <c r="IG1147" s="110"/>
      <c r="IH1147" s="110"/>
      <c r="II1147" s="110"/>
      <c r="IJ1147" s="110"/>
      <c r="IK1147" s="110"/>
      <c r="IL1147" s="110"/>
      <c r="IM1147" s="110"/>
      <c r="IN1147" s="110"/>
      <c r="IO1147" s="110"/>
      <c r="IP1147" s="110"/>
    </row>
    <row r="1148" spans="18:250" ht="16.5" hidden="1" customHeight="1">
      <c r="R1148" s="95"/>
      <c r="S1148" s="95"/>
      <c r="T1148" s="95"/>
      <c r="U1148" s="70"/>
      <c r="V1148" s="214"/>
      <c r="W1148" s="70"/>
      <c r="X1148" s="70"/>
      <c r="Y1148" s="70"/>
      <c r="Z1148" s="70"/>
      <c r="AA1148" s="70"/>
      <c r="AB1148" s="70"/>
      <c r="AC1148" s="70"/>
      <c r="AD1148" s="70"/>
      <c r="AE1148" s="70"/>
      <c r="AF1148" s="70"/>
      <c r="AG1148" s="70"/>
      <c r="AH1148" s="70"/>
      <c r="AI1148" s="70"/>
      <c r="AJ1148" s="70"/>
      <c r="AK1148" s="70"/>
      <c r="AL1148" s="70"/>
      <c r="AM1148" s="70"/>
      <c r="AN1148" s="70"/>
      <c r="AO1148" s="70"/>
      <c r="AP1148" s="70"/>
      <c r="AQ1148" s="70"/>
      <c r="AR1148" s="70"/>
      <c r="AS1148" s="70"/>
      <c r="AT1148" s="70"/>
      <c r="AU1148" s="70"/>
      <c r="AV1148" s="70"/>
      <c r="AW1148" s="70"/>
      <c r="AX1148" s="70"/>
      <c r="AY1148" s="70"/>
      <c r="AZ1148" s="70"/>
      <c r="BA1148" s="70"/>
      <c r="BB1148" s="70"/>
      <c r="BC1148" s="70"/>
      <c r="BD1148" s="70"/>
      <c r="BE1148" s="70"/>
      <c r="BF1148" s="70"/>
      <c r="BG1148" s="70"/>
      <c r="BH1148" s="70"/>
      <c r="BI1148" s="70"/>
      <c r="BJ1148" s="70"/>
      <c r="BK1148" s="70"/>
      <c r="BL1148" s="70"/>
      <c r="BM1148" s="70"/>
      <c r="BN1148" s="70"/>
      <c r="BO1148" s="70"/>
      <c r="BP1148" s="70"/>
      <c r="BQ1148" s="70"/>
      <c r="BR1148" s="70"/>
      <c r="BS1148" s="70"/>
      <c r="BT1148" s="70"/>
      <c r="BU1148" s="70"/>
      <c r="BV1148" s="70"/>
      <c r="BW1148" s="70"/>
      <c r="BX1148" s="70"/>
      <c r="BY1148" s="70"/>
      <c r="BZ1148" s="70"/>
      <c r="CA1148" s="70"/>
      <c r="CB1148" s="70"/>
      <c r="CC1148" s="70"/>
      <c r="CD1148" s="70"/>
      <c r="CE1148" s="70"/>
      <c r="CF1148" s="70"/>
      <c r="CG1148" s="70"/>
      <c r="CH1148" s="70"/>
      <c r="CI1148" s="70"/>
      <c r="CJ1148" s="70"/>
      <c r="CK1148" s="70"/>
      <c r="CL1148" s="70"/>
      <c r="CM1148" s="70"/>
      <c r="CN1148" s="70"/>
      <c r="CO1148" s="70"/>
      <c r="CP1148" s="70"/>
      <c r="CQ1148" s="70"/>
      <c r="CR1148" s="70"/>
      <c r="CS1148" s="70"/>
      <c r="CT1148" s="70"/>
      <c r="CU1148" s="70"/>
      <c r="CV1148" s="70"/>
      <c r="CW1148" s="70"/>
      <c r="CX1148" s="70"/>
      <c r="CY1148" s="70"/>
      <c r="CZ1148" s="70"/>
      <c r="DA1148" s="70"/>
      <c r="DB1148" s="70"/>
      <c r="DC1148" s="70"/>
      <c r="DD1148" s="70"/>
      <c r="DE1148" s="70"/>
      <c r="DF1148" s="70"/>
      <c r="DG1148" s="70"/>
      <c r="DH1148" s="70"/>
      <c r="DI1148" s="70"/>
      <c r="DJ1148" s="70"/>
      <c r="DK1148" s="70"/>
      <c r="DL1148" s="70"/>
      <c r="DM1148" s="70"/>
      <c r="DN1148" s="70"/>
      <c r="DO1148" s="70"/>
      <c r="DP1148" s="70"/>
      <c r="DQ1148" s="70"/>
      <c r="DR1148" s="70"/>
      <c r="DS1148" s="70"/>
      <c r="DT1148" s="70"/>
      <c r="DU1148" s="70"/>
      <c r="DV1148" s="70"/>
      <c r="DW1148" s="70"/>
      <c r="DX1148" s="70"/>
      <c r="DY1148" s="70"/>
      <c r="DZ1148" s="70"/>
      <c r="EA1148" s="70"/>
      <c r="EB1148" s="70"/>
      <c r="EC1148" s="70"/>
      <c r="ED1148" s="70"/>
      <c r="EE1148" s="95"/>
      <c r="EF1148" s="110"/>
      <c r="EG1148" s="110"/>
      <c r="EH1148" s="110"/>
      <c r="EI1148" s="216"/>
      <c r="EJ1148" s="110"/>
      <c r="EK1148" s="110"/>
      <c r="EL1148" s="110"/>
      <c r="EM1148" s="110"/>
      <c r="EN1148" s="110"/>
      <c r="EO1148" s="110"/>
      <c r="EP1148" s="110"/>
      <c r="EQ1148" s="110"/>
      <c r="ER1148" s="110"/>
      <c r="ES1148" s="110"/>
      <c r="ET1148" s="110"/>
      <c r="EU1148" s="110"/>
      <c r="EV1148" s="110"/>
      <c r="EW1148" s="110"/>
      <c r="EX1148" s="110"/>
      <c r="EY1148" s="110"/>
      <c r="EZ1148" s="110"/>
      <c r="FA1148" s="110"/>
      <c r="FB1148" s="110"/>
      <c r="FC1148" s="110"/>
      <c r="FD1148" s="110"/>
      <c r="FE1148" s="110"/>
      <c r="FF1148" s="110"/>
      <c r="FG1148" s="110"/>
      <c r="FH1148" s="110"/>
      <c r="FI1148" s="110"/>
      <c r="FJ1148" s="110"/>
      <c r="FK1148" s="110"/>
      <c r="FL1148" s="110"/>
      <c r="FM1148" s="110"/>
      <c r="FN1148" s="110"/>
      <c r="FO1148" s="110"/>
      <c r="FP1148" s="110"/>
      <c r="FQ1148" s="110"/>
      <c r="FR1148" s="110"/>
      <c r="FS1148" s="110"/>
      <c r="FT1148" s="110"/>
      <c r="FU1148" s="110"/>
      <c r="FV1148" s="110"/>
      <c r="FW1148" s="110"/>
      <c r="FX1148" s="110"/>
      <c r="FY1148" s="110"/>
      <c r="FZ1148" s="110"/>
      <c r="GA1148" s="110"/>
      <c r="GB1148" s="110"/>
      <c r="GC1148" s="110"/>
      <c r="GD1148" s="110"/>
      <c r="GE1148" s="110"/>
      <c r="GF1148" s="110"/>
      <c r="GG1148" s="110"/>
      <c r="GH1148" s="110"/>
      <c r="GI1148" s="110"/>
      <c r="GJ1148" s="110"/>
      <c r="GK1148" s="110"/>
      <c r="GL1148" s="110"/>
      <c r="GM1148" s="110"/>
      <c r="GN1148" s="110"/>
      <c r="GO1148" s="110"/>
      <c r="GP1148" s="110"/>
      <c r="GQ1148" s="110"/>
      <c r="GR1148" s="110"/>
      <c r="GS1148" s="110"/>
      <c r="GT1148" s="110"/>
      <c r="GU1148" s="110"/>
      <c r="GV1148" s="110"/>
      <c r="GW1148" s="110"/>
      <c r="GX1148" s="110"/>
      <c r="GY1148" s="110"/>
      <c r="GZ1148" s="110"/>
      <c r="HA1148" s="110"/>
      <c r="HB1148" s="110"/>
      <c r="HC1148" s="110"/>
      <c r="HD1148" s="110"/>
      <c r="HE1148" s="110"/>
      <c r="HF1148" s="110"/>
      <c r="HG1148" s="110"/>
      <c r="HH1148" s="110"/>
      <c r="HI1148" s="110"/>
      <c r="HJ1148" s="110"/>
      <c r="HK1148" s="110"/>
      <c r="HL1148" s="110"/>
      <c r="HM1148" s="110"/>
      <c r="HN1148" s="110"/>
      <c r="HO1148" s="110"/>
      <c r="HP1148" s="110"/>
      <c r="HQ1148" s="110"/>
      <c r="HR1148" s="110"/>
      <c r="HS1148" s="110"/>
      <c r="HT1148" s="110"/>
      <c r="HU1148" s="110"/>
      <c r="HV1148" s="110"/>
      <c r="HW1148" s="110"/>
      <c r="HX1148" s="110"/>
      <c r="HY1148" s="110"/>
      <c r="HZ1148" s="110"/>
      <c r="IA1148" s="110"/>
      <c r="IB1148" s="110"/>
      <c r="IC1148" s="110"/>
      <c r="ID1148" s="110"/>
      <c r="IE1148" s="110"/>
      <c r="IF1148" s="110"/>
      <c r="IG1148" s="110"/>
      <c r="IH1148" s="110"/>
      <c r="II1148" s="110"/>
      <c r="IJ1148" s="110"/>
      <c r="IK1148" s="110"/>
      <c r="IL1148" s="110"/>
      <c r="IM1148" s="110"/>
      <c r="IN1148" s="110"/>
      <c r="IO1148" s="110"/>
      <c r="IP1148" s="110"/>
    </row>
    <row r="1149" spans="18:250" ht="16.5" hidden="1" customHeight="1">
      <c r="R1149" s="95"/>
      <c r="S1149" s="95"/>
      <c r="T1149" s="95"/>
      <c r="U1149" s="70"/>
      <c r="V1149" s="214"/>
      <c r="W1149" s="70"/>
      <c r="X1149" s="70"/>
      <c r="Y1149" s="70"/>
      <c r="Z1149" s="70"/>
      <c r="AA1149" s="70"/>
      <c r="AB1149" s="70"/>
      <c r="AC1149" s="70"/>
      <c r="AD1149" s="70"/>
      <c r="AE1149" s="70"/>
      <c r="AF1149" s="70"/>
      <c r="AG1149" s="70"/>
      <c r="AH1149" s="70"/>
      <c r="AI1149" s="70"/>
      <c r="AJ1149" s="70"/>
      <c r="AK1149" s="70"/>
      <c r="AL1149" s="70"/>
      <c r="AM1149" s="70"/>
      <c r="AN1149" s="70"/>
      <c r="AO1149" s="70"/>
      <c r="AP1149" s="70"/>
      <c r="AQ1149" s="70"/>
      <c r="AR1149" s="70"/>
      <c r="AS1149" s="70"/>
      <c r="AT1149" s="70"/>
      <c r="AU1149" s="70"/>
      <c r="AV1149" s="70"/>
      <c r="AW1149" s="70"/>
      <c r="AX1149" s="70"/>
      <c r="AY1149" s="70"/>
      <c r="AZ1149" s="70"/>
      <c r="BA1149" s="70"/>
      <c r="BB1149" s="70"/>
      <c r="BC1149" s="70"/>
      <c r="BD1149" s="70"/>
      <c r="BE1149" s="70"/>
      <c r="BF1149" s="70"/>
      <c r="BG1149" s="70"/>
      <c r="BH1149" s="70"/>
      <c r="BI1149" s="70"/>
      <c r="BJ1149" s="70"/>
      <c r="BK1149" s="70"/>
      <c r="BL1149" s="70"/>
      <c r="BM1149" s="70"/>
      <c r="BN1149" s="70"/>
      <c r="BO1149" s="70"/>
      <c r="BP1149" s="70"/>
      <c r="BQ1149" s="70"/>
      <c r="BR1149" s="70"/>
      <c r="BS1149" s="70"/>
      <c r="BT1149" s="70"/>
      <c r="BU1149" s="70"/>
      <c r="BV1149" s="70"/>
      <c r="BW1149" s="70"/>
      <c r="BX1149" s="70"/>
      <c r="BY1149" s="70"/>
      <c r="BZ1149" s="70"/>
      <c r="CA1149" s="70"/>
      <c r="CB1149" s="70"/>
      <c r="CC1149" s="70"/>
      <c r="CD1149" s="70"/>
      <c r="CE1149" s="70"/>
      <c r="CF1149" s="70"/>
      <c r="CG1149" s="70"/>
      <c r="CH1149" s="70"/>
      <c r="CI1149" s="70"/>
      <c r="CJ1149" s="70"/>
      <c r="CK1149" s="70"/>
      <c r="CL1149" s="70"/>
      <c r="CM1149" s="70"/>
      <c r="CN1149" s="70"/>
      <c r="CO1149" s="70"/>
      <c r="CP1149" s="70"/>
      <c r="CQ1149" s="70"/>
      <c r="CR1149" s="70"/>
      <c r="CS1149" s="70"/>
      <c r="CT1149" s="70"/>
      <c r="CU1149" s="70"/>
      <c r="CV1149" s="70"/>
      <c r="CW1149" s="70"/>
      <c r="CX1149" s="70"/>
      <c r="CY1149" s="70"/>
      <c r="CZ1149" s="70"/>
      <c r="DA1149" s="70"/>
      <c r="DB1149" s="70"/>
      <c r="DC1149" s="70"/>
      <c r="DD1149" s="70"/>
      <c r="DE1149" s="70"/>
      <c r="DF1149" s="70"/>
      <c r="DG1149" s="70"/>
      <c r="DH1149" s="70"/>
      <c r="DI1149" s="70"/>
      <c r="DJ1149" s="70"/>
      <c r="DK1149" s="70"/>
      <c r="DL1149" s="70"/>
      <c r="DM1149" s="70"/>
      <c r="DN1149" s="70"/>
      <c r="DO1149" s="70"/>
      <c r="DP1149" s="70"/>
      <c r="DQ1149" s="70"/>
      <c r="DR1149" s="70"/>
      <c r="DS1149" s="70"/>
      <c r="DT1149" s="70"/>
      <c r="DU1149" s="70"/>
      <c r="DV1149" s="70"/>
      <c r="DW1149" s="70"/>
      <c r="DX1149" s="70"/>
      <c r="DY1149" s="70"/>
      <c r="DZ1149" s="70"/>
      <c r="EA1149" s="70"/>
      <c r="EB1149" s="70"/>
      <c r="EC1149" s="70"/>
      <c r="ED1149" s="70"/>
      <c r="EE1149" s="95"/>
      <c r="EF1149" s="110"/>
      <c r="EG1149" s="110"/>
      <c r="EH1149" s="110"/>
      <c r="EI1149" s="216"/>
      <c r="EJ1149" s="110"/>
      <c r="EK1149" s="110"/>
      <c r="EL1149" s="110"/>
      <c r="EM1149" s="110"/>
      <c r="EN1149" s="110"/>
      <c r="EO1149" s="110"/>
      <c r="EP1149" s="110"/>
      <c r="EQ1149" s="110"/>
      <c r="ER1149" s="110"/>
      <c r="ES1149" s="110"/>
      <c r="ET1149" s="110"/>
      <c r="EU1149" s="110"/>
      <c r="EV1149" s="110"/>
      <c r="EW1149" s="110"/>
      <c r="EX1149" s="110"/>
      <c r="EY1149" s="110"/>
      <c r="EZ1149" s="110"/>
      <c r="FA1149" s="110"/>
      <c r="FB1149" s="110"/>
      <c r="FC1149" s="110"/>
      <c r="FD1149" s="110"/>
      <c r="FE1149" s="110"/>
      <c r="FF1149" s="110"/>
      <c r="FG1149" s="110"/>
      <c r="FH1149" s="110"/>
      <c r="FI1149" s="110"/>
      <c r="FJ1149" s="110"/>
      <c r="FK1149" s="110"/>
      <c r="FL1149" s="110"/>
      <c r="FM1149" s="110"/>
      <c r="FN1149" s="110"/>
      <c r="FO1149" s="110"/>
      <c r="FP1149" s="110"/>
      <c r="FQ1149" s="110"/>
      <c r="FR1149" s="110"/>
      <c r="FS1149" s="110"/>
      <c r="FT1149" s="110"/>
      <c r="FU1149" s="110"/>
      <c r="FV1149" s="110"/>
      <c r="FW1149" s="110"/>
      <c r="FX1149" s="110"/>
      <c r="FY1149" s="110"/>
      <c r="FZ1149" s="110"/>
      <c r="GA1149" s="110"/>
      <c r="GB1149" s="110"/>
      <c r="GC1149" s="110"/>
      <c r="GD1149" s="110"/>
      <c r="GE1149" s="110"/>
      <c r="GF1149" s="110"/>
      <c r="GG1149" s="110"/>
      <c r="GH1149" s="110"/>
      <c r="GI1149" s="110"/>
      <c r="GJ1149" s="110"/>
      <c r="GK1149" s="110"/>
      <c r="GL1149" s="110"/>
      <c r="GM1149" s="110"/>
      <c r="GN1149" s="110"/>
      <c r="GO1149" s="110"/>
      <c r="GP1149" s="110"/>
      <c r="GQ1149" s="110"/>
      <c r="GR1149" s="110"/>
      <c r="GS1149" s="110"/>
      <c r="GT1149" s="110"/>
      <c r="GU1149" s="110"/>
      <c r="GV1149" s="110"/>
      <c r="GW1149" s="110"/>
      <c r="GX1149" s="110"/>
      <c r="GY1149" s="110"/>
      <c r="GZ1149" s="110"/>
      <c r="HA1149" s="110"/>
      <c r="HB1149" s="110"/>
      <c r="HC1149" s="110"/>
      <c r="HD1149" s="110"/>
      <c r="HE1149" s="110"/>
      <c r="HF1149" s="110"/>
      <c r="HG1149" s="110"/>
      <c r="HH1149" s="110"/>
      <c r="HI1149" s="110"/>
      <c r="HJ1149" s="110"/>
      <c r="HK1149" s="110"/>
      <c r="HL1149" s="110"/>
      <c r="HM1149" s="110"/>
      <c r="HN1149" s="110"/>
      <c r="HO1149" s="110"/>
      <c r="HP1149" s="110"/>
      <c r="HQ1149" s="110"/>
      <c r="HR1149" s="110"/>
      <c r="HS1149" s="110"/>
      <c r="HT1149" s="110"/>
      <c r="HU1149" s="110"/>
      <c r="HV1149" s="110"/>
      <c r="HW1149" s="110"/>
      <c r="HX1149" s="110"/>
      <c r="HY1149" s="110"/>
      <c r="HZ1149" s="110"/>
      <c r="IA1149" s="110"/>
      <c r="IB1149" s="110"/>
      <c r="IC1149" s="110"/>
      <c r="ID1149" s="110"/>
      <c r="IE1149" s="110"/>
      <c r="IF1149" s="110"/>
      <c r="IG1149" s="110"/>
      <c r="IH1149" s="110"/>
      <c r="II1149" s="110"/>
      <c r="IJ1149" s="110"/>
      <c r="IK1149" s="110"/>
      <c r="IL1149" s="110"/>
      <c r="IM1149" s="110"/>
      <c r="IN1149" s="110"/>
      <c r="IO1149" s="110"/>
      <c r="IP1149" s="110"/>
    </row>
    <row r="1150" spans="18:250" ht="16.5" hidden="1" customHeight="1">
      <c r="R1150" s="95"/>
      <c r="S1150" s="95"/>
      <c r="T1150" s="95"/>
      <c r="U1150" s="70"/>
      <c r="V1150" s="214"/>
      <c r="W1150" s="70"/>
      <c r="X1150" s="70"/>
      <c r="Y1150" s="70"/>
      <c r="Z1150" s="70"/>
      <c r="AA1150" s="70"/>
      <c r="AB1150" s="70"/>
      <c r="AC1150" s="70"/>
      <c r="AD1150" s="70"/>
      <c r="AE1150" s="70"/>
      <c r="AF1150" s="70"/>
      <c r="AG1150" s="70"/>
      <c r="AH1150" s="70"/>
      <c r="AI1150" s="70"/>
      <c r="AJ1150" s="70"/>
      <c r="AK1150" s="70"/>
      <c r="AL1150" s="70"/>
      <c r="AM1150" s="70"/>
      <c r="AN1150" s="70"/>
      <c r="AO1150" s="70"/>
      <c r="AP1150" s="70"/>
      <c r="AQ1150" s="70"/>
      <c r="AR1150" s="70"/>
      <c r="AS1150" s="70"/>
      <c r="AT1150" s="70"/>
      <c r="AU1150" s="70"/>
      <c r="AV1150" s="70"/>
      <c r="AW1150" s="70"/>
      <c r="AX1150" s="70"/>
      <c r="AY1150" s="70"/>
      <c r="AZ1150" s="70"/>
      <c r="BA1150" s="70"/>
      <c r="BB1150" s="70"/>
      <c r="BC1150" s="70"/>
      <c r="BD1150" s="70"/>
      <c r="BE1150" s="70"/>
      <c r="BF1150" s="70"/>
      <c r="BG1150" s="70"/>
      <c r="BH1150" s="70"/>
      <c r="BI1150" s="70"/>
      <c r="BJ1150" s="70"/>
      <c r="BK1150" s="70"/>
      <c r="BL1150" s="70"/>
      <c r="BM1150" s="70"/>
      <c r="BN1150" s="70"/>
      <c r="BO1150" s="70"/>
      <c r="BP1150" s="70"/>
      <c r="BQ1150" s="70"/>
      <c r="BR1150" s="70"/>
      <c r="BS1150" s="70"/>
      <c r="BT1150" s="70"/>
      <c r="BU1150" s="70"/>
      <c r="BV1150" s="70"/>
      <c r="BW1150" s="70"/>
      <c r="BX1150" s="70"/>
      <c r="BY1150" s="70"/>
      <c r="BZ1150" s="70"/>
      <c r="CA1150" s="70"/>
      <c r="CB1150" s="70"/>
      <c r="CC1150" s="70"/>
      <c r="CD1150" s="70"/>
      <c r="CE1150" s="70"/>
      <c r="CF1150" s="70"/>
      <c r="CG1150" s="70"/>
      <c r="CH1150" s="70"/>
      <c r="CI1150" s="70"/>
      <c r="CJ1150" s="70"/>
      <c r="CK1150" s="70"/>
      <c r="CL1150" s="70"/>
      <c r="CM1150" s="70"/>
      <c r="CN1150" s="70"/>
      <c r="CO1150" s="70"/>
      <c r="CP1150" s="70"/>
      <c r="CQ1150" s="70"/>
      <c r="CR1150" s="70"/>
      <c r="CS1150" s="70"/>
      <c r="CT1150" s="70"/>
      <c r="CU1150" s="70"/>
      <c r="CV1150" s="70"/>
      <c r="CW1150" s="70"/>
      <c r="CX1150" s="70"/>
      <c r="CY1150" s="70"/>
      <c r="CZ1150" s="70"/>
      <c r="DA1150" s="70"/>
      <c r="DB1150" s="70"/>
      <c r="DC1150" s="70"/>
      <c r="DD1150" s="70"/>
      <c r="DE1150" s="70"/>
      <c r="DF1150" s="70"/>
      <c r="DG1150" s="70"/>
      <c r="DH1150" s="70"/>
      <c r="DI1150" s="70"/>
      <c r="DJ1150" s="70"/>
      <c r="DK1150" s="70"/>
      <c r="DL1150" s="70"/>
      <c r="DM1150" s="70"/>
      <c r="DN1150" s="70"/>
      <c r="DO1150" s="70"/>
      <c r="DP1150" s="70"/>
      <c r="DQ1150" s="70"/>
      <c r="DR1150" s="70"/>
      <c r="DS1150" s="70"/>
      <c r="DT1150" s="70"/>
      <c r="DU1150" s="70"/>
      <c r="DV1150" s="70"/>
      <c r="DW1150" s="70"/>
      <c r="DX1150" s="70"/>
      <c r="DY1150" s="70"/>
      <c r="DZ1150" s="70"/>
      <c r="EA1150" s="70"/>
      <c r="EB1150" s="70"/>
      <c r="EC1150" s="70"/>
      <c r="ED1150" s="70"/>
      <c r="EE1150" s="95"/>
      <c r="EF1150" s="110"/>
      <c r="EG1150" s="110"/>
      <c r="EH1150" s="110"/>
      <c r="EI1150" s="216"/>
      <c r="EJ1150" s="110"/>
      <c r="EK1150" s="110"/>
      <c r="EL1150" s="110"/>
      <c r="EM1150" s="110"/>
      <c r="EN1150" s="110"/>
      <c r="EO1150" s="110"/>
      <c r="EP1150" s="110"/>
      <c r="EQ1150" s="110"/>
      <c r="ER1150" s="110"/>
      <c r="ES1150" s="110"/>
      <c r="ET1150" s="110"/>
      <c r="EU1150" s="110"/>
      <c r="EV1150" s="110"/>
      <c r="EW1150" s="110"/>
      <c r="EX1150" s="110"/>
      <c r="EY1150" s="110"/>
      <c r="EZ1150" s="110"/>
      <c r="FA1150" s="110"/>
      <c r="FB1150" s="110"/>
      <c r="FC1150" s="110"/>
      <c r="FD1150" s="110"/>
      <c r="FE1150" s="110"/>
      <c r="FF1150" s="110"/>
      <c r="FG1150" s="110"/>
      <c r="FH1150" s="110"/>
      <c r="FI1150" s="110"/>
      <c r="FJ1150" s="110"/>
      <c r="FK1150" s="110"/>
      <c r="FL1150" s="110"/>
      <c r="FM1150" s="110"/>
      <c r="FN1150" s="110"/>
      <c r="FO1150" s="110"/>
      <c r="FP1150" s="110"/>
      <c r="FQ1150" s="110"/>
      <c r="FR1150" s="110"/>
      <c r="FS1150" s="110"/>
      <c r="FT1150" s="110"/>
      <c r="FU1150" s="110"/>
      <c r="FV1150" s="110"/>
      <c r="FW1150" s="110"/>
      <c r="FX1150" s="110"/>
      <c r="FY1150" s="110"/>
      <c r="FZ1150" s="110"/>
      <c r="GA1150" s="110"/>
      <c r="GB1150" s="110"/>
      <c r="GC1150" s="110"/>
      <c r="GD1150" s="110"/>
      <c r="GE1150" s="110"/>
      <c r="GF1150" s="110"/>
      <c r="GG1150" s="110"/>
      <c r="GH1150" s="110"/>
      <c r="GI1150" s="110"/>
      <c r="GJ1150" s="110"/>
      <c r="GK1150" s="110"/>
      <c r="GL1150" s="110"/>
      <c r="GM1150" s="110"/>
      <c r="GN1150" s="110"/>
      <c r="GO1150" s="110"/>
      <c r="GP1150" s="110"/>
      <c r="GQ1150" s="110"/>
      <c r="GR1150" s="110"/>
      <c r="GS1150" s="110"/>
      <c r="GT1150" s="110"/>
      <c r="GU1150" s="110"/>
      <c r="GV1150" s="110"/>
      <c r="GW1150" s="110"/>
      <c r="GX1150" s="110"/>
      <c r="GY1150" s="110"/>
      <c r="GZ1150" s="110"/>
      <c r="HA1150" s="110"/>
      <c r="HB1150" s="110"/>
      <c r="HC1150" s="110"/>
      <c r="HD1150" s="110"/>
      <c r="HE1150" s="110"/>
      <c r="HF1150" s="110"/>
      <c r="HG1150" s="110"/>
      <c r="HH1150" s="110"/>
      <c r="HI1150" s="110"/>
      <c r="HJ1150" s="110"/>
      <c r="HK1150" s="110"/>
      <c r="HL1150" s="110"/>
      <c r="HM1150" s="110"/>
      <c r="HN1150" s="110"/>
      <c r="HO1150" s="110"/>
      <c r="HP1150" s="110"/>
      <c r="HQ1150" s="110"/>
      <c r="HR1150" s="110"/>
      <c r="HS1150" s="110"/>
      <c r="HT1150" s="110"/>
      <c r="HU1150" s="110"/>
      <c r="HV1150" s="110"/>
      <c r="HW1150" s="110"/>
      <c r="HX1150" s="110"/>
      <c r="HY1150" s="110"/>
      <c r="HZ1150" s="110"/>
      <c r="IA1150" s="110"/>
      <c r="IB1150" s="110"/>
      <c r="IC1150" s="110"/>
      <c r="ID1150" s="110"/>
      <c r="IE1150" s="110"/>
      <c r="IF1150" s="110"/>
      <c r="IG1150" s="110"/>
      <c r="IH1150" s="110"/>
      <c r="II1150" s="110"/>
      <c r="IJ1150" s="110"/>
      <c r="IK1150" s="110"/>
      <c r="IL1150" s="110"/>
      <c r="IM1150" s="110"/>
      <c r="IN1150" s="110"/>
      <c r="IO1150" s="110"/>
      <c r="IP1150" s="110"/>
    </row>
    <row r="1151" spans="18:250" ht="16.5" hidden="1" customHeight="1">
      <c r="R1151" s="95"/>
      <c r="S1151" s="95"/>
      <c r="T1151" s="95"/>
      <c r="U1151" s="70"/>
      <c r="V1151" s="214"/>
      <c r="W1151" s="70"/>
      <c r="X1151" s="70"/>
      <c r="Y1151" s="70"/>
      <c r="Z1151" s="70"/>
      <c r="AA1151" s="70"/>
      <c r="AB1151" s="70"/>
      <c r="AC1151" s="70"/>
      <c r="AD1151" s="70"/>
      <c r="AE1151" s="70"/>
      <c r="AF1151" s="70"/>
      <c r="AG1151" s="70"/>
      <c r="AH1151" s="70"/>
      <c r="AI1151" s="70"/>
      <c r="AJ1151" s="70"/>
      <c r="AK1151" s="70"/>
      <c r="AL1151" s="70"/>
      <c r="AM1151" s="70"/>
      <c r="AN1151" s="70"/>
      <c r="AO1151" s="70"/>
      <c r="AP1151" s="70"/>
      <c r="AQ1151" s="70"/>
      <c r="AR1151" s="70"/>
      <c r="AS1151" s="70"/>
      <c r="AT1151" s="70"/>
      <c r="AU1151" s="70"/>
      <c r="AV1151" s="70"/>
      <c r="AW1151" s="70"/>
      <c r="AX1151" s="70"/>
      <c r="AY1151" s="70"/>
      <c r="AZ1151" s="70"/>
      <c r="BA1151" s="70"/>
      <c r="BB1151" s="70"/>
      <c r="BC1151" s="70"/>
      <c r="BD1151" s="70"/>
      <c r="BE1151" s="70"/>
      <c r="BF1151" s="70"/>
      <c r="BG1151" s="70"/>
      <c r="BH1151" s="70"/>
      <c r="BI1151" s="70"/>
      <c r="BJ1151" s="70"/>
      <c r="BK1151" s="70"/>
      <c r="BL1151" s="70"/>
      <c r="BM1151" s="70"/>
      <c r="BN1151" s="70"/>
      <c r="BO1151" s="70"/>
      <c r="BP1151" s="70"/>
      <c r="BQ1151" s="70"/>
      <c r="BR1151" s="70"/>
      <c r="BS1151" s="70"/>
      <c r="BT1151" s="70"/>
      <c r="BU1151" s="70"/>
      <c r="BV1151" s="70"/>
      <c r="BW1151" s="70"/>
      <c r="BX1151" s="70"/>
      <c r="BY1151" s="70"/>
      <c r="BZ1151" s="70"/>
      <c r="CA1151" s="70"/>
      <c r="CB1151" s="70"/>
      <c r="CC1151" s="70"/>
      <c r="CD1151" s="70"/>
      <c r="CE1151" s="70"/>
      <c r="CF1151" s="70"/>
      <c r="CG1151" s="70"/>
      <c r="CH1151" s="70"/>
      <c r="CI1151" s="70"/>
      <c r="CJ1151" s="70"/>
      <c r="CK1151" s="70"/>
      <c r="CL1151" s="70"/>
      <c r="CM1151" s="70"/>
      <c r="CN1151" s="70"/>
      <c r="CO1151" s="70"/>
      <c r="CP1151" s="70"/>
      <c r="CQ1151" s="70"/>
      <c r="CR1151" s="70"/>
      <c r="CS1151" s="70"/>
      <c r="CT1151" s="70"/>
      <c r="CU1151" s="70"/>
      <c r="CV1151" s="70"/>
      <c r="CW1151" s="70"/>
      <c r="CX1151" s="70"/>
      <c r="CY1151" s="70"/>
      <c r="CZ1151" s="70"/>
      <c r="DA1151" s="70"/>
      <c r="DB1151" s="70"/>
      <c r="DC1151" s="70"/>
      <c r="DD1151" s="70"/>
      <c r="DE1151" s="70"/>
      <c r="DF1151" s="70"/>
      <c r="DG1151" s="70"/>
      <c r="DH1151" s="70"/>
      <c r="DI1151" s="70"/>
      <c r="DJ1151" s="70"/>
      <c r="DK1151" s="70"/>
      <c r="DL1151" s="70"/>
      <c r="DM1151" s="70"/>
      <c r="DN1151" s="70"/>
      <c r="DO1151" s="70"/>
      <c r="DP1151" s="70"/>
      <c r="DQ1151" s="70"/>
      <c r="DR1151" s="70"/>
      <c r="DS1151" s="70"/>
      <c r="DT1151" s="70"/>
      <c r="DU1151" s="70"/>
      <c r="DV1151" s="70"/>
      <c r="DW1151" s="70"/>
      <c r="DX1151" s="70"/>
      <c r="DY1151" s="70"/>
      <c r="DZ1151" s="70"/>
      <c r="EA1151" s="70"/>
      <c r="EB1151" s="70"/>
      <c r="EC1151" s="70"/>
      <c r="ED1151" s="70"/>
      <c r="EE1151" s="95" t="s">
        <v>450</v>
      </c>
      <c r="EF1151" s="95"/>
      <c r="EG1151" s="95"/>
      <c r="EH1151" s="70"/>
      <c r="EI1151" s="216"/>
      <c r="EJ1151" s="70"/>
      <c r="EK1151" s="70"/>
      <c r="EL1151" s="70"/>
      <c r="EM1151" s="70"/>
      <c r="EN1151" s="70"/>
      <c r="EO1151" s="70"/>
      <c r="EP1151" s="70"/>
      <c r="EQ1151" s="70"/>
      <c r="ER1151" s="70"/>
      <c r="ES1151" s="70"/>
      <c r="ET1151" s="70"/>
      <c r="EU1151" s="70"/>
      <c r="EV1151" s="70"/>
      <c r="EW1151" s="70"/>
      <c r="EX1151" s="70"/>
      <c r="EY1151" s="70"/>
      <c r="EZ1151" s="70"/>
      <c r="FA1151" s="70"/>
      <c r="FB1151" s="70"/>
      <c r="FC1151" s="70"/>
      <c r="FD1151" s="70"/>
      <c r="FE1151" s="70"/>
      <c r="FF1151" s="70"/>
      <c r="FG1151" s="70"/>
      <c r="FH1151" s="70"/>
      <c r="FI1151" s="70"/>
      <c r="FJ1151" s="70"/>
      <c r="FK1151" s="70"/>
      <c r="FL1151" s="70"/>
      <c r="FM1151" s="70"/>
      <c r="FN1151" s="70"/>
      <c r="FO1151" s="70"/>
      <c r="FP1151" s="70"/>
      <c r="FQ1151" s="70"/>
      <c r="FR1151" s="70"/>
      <c r="FS1151" s="70"/>
      <c r="FT1151" s="70"/>
      <c r="FU1151" s="70"/>
      <c r="FV1151" s="70"/>
      <c r="FW1151" s="70"/>
      <c r="FX1151" s="70"/>
      <c r="FY1151" s="70"/>
      <c r="FZ1151" s="70"/>
      <c r="GA1151" s="70"/>
      <c r="GB1151" s="70"/>
      <c r="GC1151" s="70"/>
      <c r="GD1151" s="70"/>
      <c r="GE1151" s="70"/>
      <c r="GF1151" s="70"/>
      <c r="GG1151" s="70"/>
      <c r="GH1151" s="70"/>
      <c r="GI1151" s="70"/>
      <c r="GJ1151" s="70"/>
      <c r="GK1151" s="70"/>
      <c r="GL1151" s="70"/>
      <c r="GM1151" s="70"/>
      <c r="GN1151" s="70"/>
      <c r="GO1151" s="70"/>
      <c r="GP1151" s="70"/>
      <c r="GQ1151" s="70"/>
      <c r="GR1151" s="70"/>
      <c r="GS1151" s="70"/>
      <c r="GT1151" s="70"/>
      <c r="GU1151" s="70"/>
      <c r="GV1151" s="70"/>
      <c r="GW1151" s="70"/>
      <c r="GX1151" s="70"/>
      <c r="GY1151" s="70"/>
      <c r="GZ1151" s="70"/>
      <c r="HA1151" s="70"/>
      <c r="HB1151" s="70"/>
      <c r="HC1151" s="70"/>
      <c r="HD1151" s="70"/>
      <c r="HE1151" s="70"/>
      <c r="HF1151" s="70"/>
      <c r="HG1151" s="70"/>
      <c r="HH1151" s="70"/>
      <c r="HI1151" s="70"/>
      <c r="HJ1151" s="70"/>
      <c r="HK1151" s="70"/>
      <c r="HL1151" s="70"/>
      <c r="HM1151" s="70"/>
      <c r="HN1151" s="70"/>
      <c r="HO1151" s="70"/>
      <c r="HP1151" s="70"/>
      <c r="HQ1151" s="70"/>
      <c r="HR1151" s="70"/>
      <c r="HS1151" s="70"/>
      <c r="HT1151" s="70"/>
      <c r="HU1151" s="70"/>
      <c r="HV1151" s="70"/>
      <c r="HW1151" s="70"/>
      <c r="HX1151" s="70"/>
      <c r="HY1151" s="70"/>
      <c r="HZ1151" s="70"/>
      <c r="IA1151" s="70"/>
      <c r="IB1151" s="70"/>
      <c r="IC1151" s="70"/>
      <c r="ID1151" s="70"/>
      <c r="IE1151" s="70"/>
      <c r="IF1151" s="70"/>
      <c r="IG1151" s="70"/>
      <c r="IH1151" s="70"/>
      <c r="II1151" s="70"/>
      <c r="IJ1151" s="70"/>
      <c r="IK1151" s="70"/>
      <c r="IL1151" s="70"/>
      <c r="IM1151" s="70"/>
      <c r="IN1151" s="70"/>
      <c r="IO1151" s="70"/>
      <c r="IP1151" s="70"/>
    </row>
    <row r="1152" spans="18:250" ht="16.5" hidden="1" customHeight="1">
      <c r="R1152" s="95"/>
      <c r="S1152" s="95"/>
      <c r="T1152" s="95"/>
      <c r="U1152" s="70"/>
      <c r="V1152" s="214"/>
      <c r="W1152" s="70"/>
      <c r="X1152" s="70"/>
      <c r="Y1152" s="70"/>
      <c r="Z1152" s="70"/>
      <c r="AA1152" s="70"/>
      <c r="AB1152" s="70"/>
      <c r="AC1152" s="70"/>
      <c r="AD1152" s="70"/>
      <c r="AE1152" s="70"/>
      <c r="AF1152" s="70"/>
      <c r="AG1152" s="70"/>
      <c r="AH1152" s="70"/>
      <c r="AI1152" s="70"/>
      <c r="AJ1152" s="70"/>
      <c r="AK1152" s="70"/>
      <c r="AL1152" s="70"/>
      <c r="AM1152" s="70"/>
      <c r="AN1152" s="70"/>
      <c r="AO1152" s="70"/>
      <c r="AP1152" s="70"/>
      <c r="AQ1152" s="70"/>
      <c r="AR1152" s="70"/>
      <c r="AS1152" s="70"/>
      <c r="AT1152" s="70"/>
      <c r="AU1152" s="70"/>
      <c r="AV1152" s="70"/>
      <c r="AW1152" s="70"/>
      <c r="AX1152" s="70"/>
      <c r="AY1152" s="70"/>
      <c r="AZ1152" s="70"/>
      <c r="BA1152" s="70"/>
      <c r="BB1152" s="70"/>
      <c r="BC1152" s="70"/>
      <c r="BD1152" s="70"/>
      <c r="BE1152" s="70"/>
      <c r="BF1152" s="70"/>
      <c r="BG1152" s="70"/>
      <c r="BH1152" s="70"/>
      <c r="BI1152" s="70"/>
      <c r="BJ1152" s="70"/>
      <c r="BK1152" s="70"/>
      <c r="BL1152" s="70"/>
      <c r="BM1152" s="70"/>
      <c r="BN1152" s="70"/>
      <c r="BO1152" s="70"/>
      <c r="BP1152" s="70"/>
      <c r="BQ1152" s="70"/>
      <c r="BR1152" s="70"/>
      <c r="BS1152" s="70"/>
      <c r="BT1152" s="70"/>
      <c r="BU1152" s="70"/>
      <c r="BV1152" s="70"/>
      <c r="BW1152" s="70"/>
      <c r="BX1152" s="70"/>
      <c r="BY1152" s="70"/>
      <c r="BZ1152" s="70"/>
      <c r="CA1152" s="70"/>
      <c r="CB1152" s="70"/>
      <c r="CC1152" s="70"/>
      <c r="CD1152" s="70"/>
      <c r="CE1152" s="70"/>
      <c r="CF1152" s="70"/>
      <c r="CG1152" s="70"/>
      <c r="CH1152" s="70"/>
      <c r="CI1152" s="70"/>
      <c r="CJ1152" s="70"/>
      <c r="CK1152" s="70"/>
      <c r="CL1152" s="70"/>
      <c r="CM1152" s="70"/>
      <c r="CN1152" s="70"/>
      <c r="CO1152" s="70"/>
      <c r="CP1152" s="70"/>
      <c r="CQ1152" s="70"/>
      <c r="CR1152" s="70"/>
      <c r="CS1152" s="70"/>
      <c r="CT1152" s="70"/>
      <c r="CU1152" s="70"/>
      <c r="CV1152" s="70"/>
      <c r="CW1152" s="70"/>
      <c r="CX1152" s="70"/>
      <c r="CY1152" s="70"/>
      <c r="CZ1152" s="70"/>
      <c r="DA1152" s="70"/>
      <c r="DB1152" s="70"/>
      <c r="DC1152" s="70"/>
      <c r="DD1152" s="70"/>
      <c r="DE1152" s="70"/>
      <c r="DF1152" s="70"/>
      <c r="DG1152" s="70"/>
      <c r="DH1152" s="70"/>
      <c r="DI1152" s="70"/>
      <c r="DJ1152" s="70"/>
      <c r="DK1152" s="70"/>
      <c r="DL1152" s="70"/>
      <c r="DM1152" s="70"/>
      <c r="DN1152" s="70"/>
      <c r="DO1152" s="70"/>
      <c r="DP1152" s="70"/>
      <c r="DQ1152" s="70"/>
      <c r="DR1152" s="70"/>
      <c r="DS1152" s="70"/>
      <c r="DT1152" s="70"/>
      <c r="DU1152" s="70"/>
      <c r="DV1152" s="70"/>
      <c r="DW1152" s="70"/>
      <c r="DX1152" s="70"/>
      <c r="DY1152" s="70"/>
      <c r="DZ1152" s="70"/>
      <c r="EA1152" s="70"/>
      <c r="EB1152" s="70"/>
      <c r="EC1152" s="70"/>
      <c r="ED1152" s="70"/>
      <c r="EE1152" s="95" t="s">
        <v>450</v>
      </c>
      <c r="EF1152" s="95"/>
      <c r="EG1152" s="95"/>
      <c r="EH1152" s="70"/>
      <c r="EI1152" s="216"/>
      <c r="EJ1152" s="70"/>
      <c r="EK1152" s="70"/>
      <c r="EL1152" s="70"/>
      <c r="EM1152" s="70"/>
      <c r="EN1152" s="70"/>
      <c r="EO1152" s="70"/>
      <c r="EP1152" s="70"/>
      <c r="EQ1152" s="70"/>
      <c r="ER1152" s="70"/>
      <c r="ES1152" s="70"/>
      <c r="ET1152" s="70"/>
      <c r="EU1152" s="70"/>
      <c r="EV1152" s="70"/>
      <c r="EW1152" s="70"/>
      <c r="EX1152" s="70"/>
      <c r="EY1152" s="70"/>
      <c r="EZ1152" s="70"/>
      <c r="FA1152" s="70"/>
      <c r="FB1152" s="70"/>
      <c r="FC1152" s="70"/>
      <c r="FD1152" s="70"/>
      <c r="FE1152" s="70"/>
      <c r="FF1152" s="70"/>
      <c r="FG1152" s="70"/>
      <c r="FH1152" s="70"/>
      <c r="FI1152" s="70"/>
      <c r="FJ1152" s="70"/>
      <c r="FK1152" s="70"/>
      <c r="FL1152" s="70"/>
      <c r="FM1152" s="70"/>
      <c r="FN1152" s="70"/>
      <c r="FO1152" s="70"/>
      <c r="FP1152" s="70"/>
      <c r="FQ1152" s="70"/>
      <c r="FR1152" s="70"/>
      <c r="FS1152" s="70"/>
      <c r="FT1152" s="70"/>
      <c r="FU1152" s="70"/>
      <c r="FV1152" s="70"/>
      <c r="FW1152" s="70"/>
      <c r="FX1152" s="70"/>
      <c r="FY1152" s="70"/>
      <c r="FZ1152" s="70"/>
      <c r="GA1152" s="70"/>
      <c r="GB1152" s="70"/>
      <c r="GC1152" s="70"/>
      <c r="GD1152" s="70"/>
      <c r="GE1152" s="70"/>
      <c r="GF1152" s="70"/>
      <c r="GG1152" s="70"/>
      <c r="GH1152" s="70"/>
      <c r="GI1152" s="70"/>
      <c r="GJ1152" s="70"/>
      <c r="GK1152" s="70"/>
      <c r="GL1152" s="70"/>
      <c r="GM1152" s="70"/>
      <c r="GN1152" s="70"/>
      <c r="GO1152" s="70"/>
      <c r="GP1152" s="70"/>
      <c r="GQ1152" s="70"/>
      <c r="GR1152" s="70"/>
      <c r="GS1152" s="70"/>
      <c r="GT1152" s="70"/>
      <c r="GU1152" s="70"/>
      <c r="GV1152" s="70"/>
      <c r="GW1152" s="70"/>
      <c r="GX1152" s="70"/>
      <c r="GY1152" s="70"/>
      <c r="GZ1152" s="70"/>
      <c r="HA1152" s="70"/>
      <c r="HB1152" s="70"/>
      <c r="HC1152" s="70"/>
      <c r="HD1152" s="70"/>
      <c r="HE1152" s="70"/>
      <c r="HF1152" s="70"/>
      <c r="HG1152" s="70"/>
      <c r="HH1152" s="70"/>
      <c r="HI1152" s="70"/>
      <c r="HJ1152" s="70"/>
      <c r="HK1152" s="70"/>
      <c r="HL1152" s="70"/>
      <c r="HM1152" s="70"/>
      <c r="HN1152" s="70"/>
      <c r="HO1152" s="70"/>
      <c r="HP1152" s="70"/>
      <c r="HQ1152" s="70"/>
      <c r="HR1152" s="70"/>
      <c r="HS1152" s="70"/>
      <c r="HT1152" s="70"/>
      <c r="HU1152" s="70"/>
      <c r="HV1152" s="70"/>
      <c r="HW1152" s="70"/>
      <c r="HX1152" s="70"/>
      <c r="HY1152" s="70"/>
      <c r="HZ1152" s="70"/>
      <c r="IA1152" s="70"/>
      <c r="IB1152" s="70"/>
      <c r="IC1152" s="70"/>
      <c r="ID1152" s="70"/>
      <c r="IE1152" s="70"/>
      <c r="IF1152" s="70"/>
      <c r="IG1152" s="70"/>
      <c r="IH1152" s="70"/>
      <c r="II1152" s="70"/>
      <c r="IJ1152" s="70"/>
      <c r="IK1152" s="70"/>
      <c r="IL1152" s="70"/>
      <c r="IM1152" s="70"/>
      <c r="IN1152" s="70"/>
      <c r="IO1152" s="70"/>
      <c r="IP1152" s="70"/>
    </row>
    <row r="1153" spans="18:250" ht="16.5" hidden="1" customHeight="1">
      <c r="R1153" s="95"/>
      <c r="S1153" s="95"/>
      <c r="T1153" s="95"/>
      <c r="U1153" s="70"/>
      <c r="V1153" s="214"/>
      <c r="W1153" s="70"/>
      <c r="X1153" s="70"/>
      <c r="Y1153" s="70"/>
      <c r="Z1153" s="70"/>
      <c r="AA1153" s="70"/>
      <c r="AB1153" s="70"/>
      <c r="AC1153" s="70"/>
      <c r="AD1153" s="70"/>
      <c r="AE1153" s="70"/>
      <c r="AF1153" s="70"/>
      <c r="AG1153" s="70"/>
      <c r="AH1153" s="70"/>
      <c r="AI1153" s="70"/>
      <c r="AJ1153" s="70"/>
      <c r="AK1153" s="70"/>
      <c r="AL1153" s="70"/>
      <c r="AM1153" s="70"/>
      <c r="AN1153" s="70"/>
      <c r="AO1153" s="70"/>
      <c r="AP1153" s="70"/>
      <c r="AQ1153" s="70"/>
      <c r="AR1153" s="70"/>
      <c r="AS1153" s="70"/>
      <c r="AT1153" s="70"/>
      <c r="AU1153" s="70"/>
      <c r="AV1153" s="70"/>
      <c r="AW1153" s="70"/>
      <c r="AX1153" s="70"/>
      <c r="AY1153" s="70"/>
      <c r="AZ1153" s="70"/>
      <c r="BA1153" s="70"/>
      <c r="BB1153" s="70"/>
      <c r="BC1153" s="70"/>
      <c r="BD1153" s="70"/>
      <c r="BE1153" s="70"/>
      <c r="BF1153" s="70"/>
      <c r="BG1153" s="70"/>
      <c r="BH1153" s="70"/>
      <c r="BI1153" s="70"/>
      <c r="BJ1153" s="70"/>
      <c r="BK1153" s="70"/>
      <c r="BL1153" s="70"/>
      <c r="BM1153" s="70"/>
      <c r="BN1153" s="70"/>
      <c r="BO1153" s="70"/>
      <c r="BP1153" s="70"/>
      <c r="BQ1153" s="70"/>
      <c r="BR1153" s="70"/>
      <c r="BS1153" s="70"/>
      <c r="BT1153" s="70"/>
      <c r="BU1153" s="70"/>
      <c r="BV1153" s="70"/>
      <c r="BW1153" s="70"/>
      <c r="BX1153" s="70"/>
      <c r="BY1153" s="70"/>
      <c r="BZ1153" s="70"/>
      <c r="CA1153" s="70"/>
      <c r="CB1153" s="70"/>
      <c r="CC1153" s="70"/>
      <c r="CD1153" s="70"/>
      <c r="CE1153" s="70"/>
      <c r="CF1153" s="70"/>
      <c r="CG1153" s="70"/>
      <c r="CH1153" s="70"/>
      <c r="CI1153" s="70"/>
      <c r="CJ1153" s="70"/>
      <c r="CK1153" s="70"/>
      <c r="CL1153" s="70"/>
      <c r="CM1153" s="70"/>
      <c r="CN1153" s="70"/>
      <c r="CO1153" s="70"/>
      <c r="CP1153" s="70"/>
      <c r="CQ1153" s="70"/>
      <c r="CR1153" s="70"/>
      <c r="CS1153" s="70"/>
      <c r="CT1153" s="70"/>
      <c r="CU1153" s="70"/>
      <c r="CV1153" s="70"/>
      <c r="CW1153" s="70"/>
      <c r="CX1153" s="70"/>
      <c r="CY1153" s="70"/>
      <c r="CZ1153" s="70"/>
      <c r="DA1153" s="70"/>
      <c r="DB1153" s="70"/>
      <c r="DC1153" s="70"/>
      <c r="DD1153" s="70"/>
      <c r="DE1153" s="70"/>
      <c r="DF1153" s="70"/>
      <c r="DG1153" s="70"/>
      <c r="DH1153" s="70"/>
      <c r="DI1153" s="70"/>
      <c r="DJ1153" s="70"/>
      <c r="DK1153" s="70"/>
      <c r="DL1153" s="70"/>
      <c r="DM1153" s="70"/>
      <c r="DN1153" s="70"/>
      <c r="DO1153" s="70"/>
      <c r="DP1153" s="70"/>
      <c r="DQ1153" s="70"/>
      <c r="DR1153" s="70"/>
      <c r="DS1153" s="70"/>
      <c r="DT1153" s="70"/>
      <c r="DU1153" s="70"/>
      <c r="DV1153" s="70"/>
      <c r="DW1153" s="70"/>
      <c r="DX1153" s="70"/>
      <c r="DY1153" s="70"/>
      <c r="DZ1153" s="70"/>
      <c r="EA1153" s="70"/>
      <c r="EB1153" s="70"/>
      <c r="EC1153" s="70"/>
      <c r="ED1153" s="70"/>
      <c r="EE1153" s="95" t="s">
        <v>450</v>
      </c>
      <c r="EF1153" s="95"/>
      <c r="EG1153" s="95"/>
      <c r="EH1153" s="70"/>
      <c r="EI1153" s="216"/>
      <c r="EJ1153" s="70"/>
      <c r="EK1153" s="70"/>
      <c r="EL1153" s="70"/>
      <c r="EM1153" s="70"/>
      <c r="EN1153" s="70"/>
      <c r="EO1153" s="70"/>
      <c r="EP1153" s="70"/>
      <c r="EQ1153" s="70"/>
      <c r="ER1153" s="70"/>
      <c r="ES1153" s="70"/>
      <c r="ET1153" s="70"/>
      <c r="EU1153" s="70"/>
      <c r="EV1153" s="70"/>
      <c r="EW1153" s="70"/>
      <c r="EX1153" s="70"/>
      <c r="EY1153" s="70"/>
      <c r="EZ1153" s="70"/>
      <c r="FA1153" s="70"/>
      <c r="FB1153" s="70"/>
      <c r="FC1153" s="70"/>
      <c r="FD1153" s="70"/>
      <c r="FE1153" s="70"/>
      <c r="FF1153" s="70"/>
      <c r="FG1153" s="70"/>
      <c r="FH1153" s="70"/>
      <c r="FI1153" s="70"/>
      <c r="FJ1153" s="70"/>
      <c r="FK1153" s="70"/>
      <c r="FL1153" s="70"/>
      <c r="FM1153" s="70"/>
      <c r="FN1153" s="70"/>
      <c r="FO1153" s="70"/>
      <c r="FP1153" s="70"/>
      <c r="FQ1153" s="70"/>
      <c r="FR1153" s="70"/>
      <c r="FS1153" s="70"/>
      <c r="FT1153" s="70"/>
      <c r="FU1153" s="70"/>
      <c r="FV1153" s="70"/>
      <c r="FW1153" s="70"/>
      <c r="FX1153" s="70"/>
      <c r="FY1153" s="70"/>
      <c r="FZ1153" s="70"/>
      <c r="GA1153" s="70"/>
      <c r="GB1153" s="70"/>
      <c r="GC1153" s="70"/>
      <c r="GD1153" s="70"/>
      <c r="GE1153" s="70"/>
      <c r="GF1153" s="70"/>
      <c r="GG1153" s="70"/>
      <c r="GH1153" s="70"/>
      <c r="GI1153" s="70"/>
      <c r="GJ1153" s="70"/>
      <c r="GK1153" s="70"/>
      <c r="GL1153" s="70"/>
      <c r="GM1153" s="70"/>
      <c r="GN1153" s="70"/>
      <c r="GO1153" s="70"/>
      <c r="GP1153" s="70"/>
      <c r="GQ1153" s="70"/>
      <c r="GR1153" s="70"/>
      <c r="GS1153" s="70"/>
      <c r="GT1153" s="70"/>
      <c r="GU1153" s="70"/>
      <c r="GV1153" s="70"/>
      <c r="GW1153" s="70"/>
      <c r="GX1153" s="70"/>
      <c r="GY1153" s="70"/>
      <c r="GZ1153" s="70"/>
      <c r="HA1153" s="70"/>
      <c r="HB1153" s="70"/>
      <c r="HC1153" s="70"/>
      <c r="HD1153" s="70"/>
      <c r="HE1153" s="70"/>
      <c r="HF1153" s="70"/>
      <c r="HG1153" s="70"/>
      <c r="HH1153" s="70"/>
      <c r="HI1153" s="70"/>
      <c r="HJ1153" s="70"/>
      <c r="HK1153" s="70"/>
      <c r="HL1153" s="70"/>
      <c r="HM1153" s="70"/>
      <c r="HN1153" s="70"/>
      <c r="HO1153" s="70"/>
      <c r="HP1153" s="70"/>
      <c r="HQ1153" s="70"/>
      <c r="HR1153" s="70"/>
      <c r="HS1153" s="70"/>
      <c r="HT1153" s="70"/>
      <c r="HU1153" s="70"/>
      <c r="HV1153" s="70"/>
      <c r="HW1153" s="70"/>
      <c r="HX1153" s="70"/>
      <c r="HY1153" s="70"/>
      <c r="HZ1153" s="70"/>
      <c r="IA1153" s="70"/>
      <c r="IB1153" s="70"/>
      <c r="IC1153" s="70"/>
      <c r="ID1153" s="70"/>
      <c r="IE1153" s="70"/>
      <c r="IF1153" s="70"/>
      <c r="IG1153" s="70"/>
      <c r="IH1153" s="70"/>
      <c r="II1153" s="70"/>
      <c r="IJ1153" s="70"/>
      <c r="IK1153" s="70"/>
      <c r="IL1153" s="70"/>
      <c r="IM1153" s="70"/>
      <c r="IN1153" s="70"/>
      <c r="IO1153" s="70"/>
      <c r="IP1153" s="70"/>
    </row>
    <row r="1154" spans="18:250" ht="16.5" hidden="1" customHeight="1">
      <c r="R1154" s="95"/>
      <c r="S1154" s="95"/>
      <c r="T1154" s="95"/>
      <c r="U1154" s="70"/>
      <c r="V1154" s="214"/>
      <c r="W1154" s="70"/>
      <c r="X1154" s="70"/>
      <c r="Y1154" s="70"/>
      <c r="Z1154" s="70"/>
      <c r="AA1154" s="70"/>
      <c r="AB1154" s="70"/>
      <c r="AC1154" s="70"/>
      <c r="AD1154" s="70"/>
      <c r="AE1154" s="70"/>
      <c r="AF1154" s="70"/>
      <c r="AG1154" s="70"/>
      <c r="AH1154" s="70"/>
      <c r="AI1154" s="70"/>
      <c r="AJ1154" s="70"/>
      <c r="AK1154" s="70"/>
      <c r="AL1154" s="70"/>
      <c r="AM1154" s="70"/>
      <c r="AN1154" s="70"/>
      <c r="AO1154" s="70"/>
      <c r="AP1154" s="70"/>
      <c r="AQ1154" s="70"/>
      <c r="AR1154" s="70"/>
      <c r="AS1154" s="70"/>
      <c r="AT1154" s="70"/>
      <c r="AU1154" s="70"/>
      <c r="AV1154" s="70"/>
      <c r="AW1154" s="70"/>
      <c r="AX1154" s="70"/>
      <c r="AY1154" s="70"/>
      <c r="AZ1154" s="70"/>
      <c r="BA1154" s="70"/>
      <c r="BB1154" s="70"/>
      <c r="BC1154" s="70"/>
      <c r="BD1154" s="70"/>
      <c r="BE1154" s="70"/>
      <c r="BF1154" s="70"/>
      <c r="BG1154" s="70"/>
      <c r="BH1154" s="70"/>
      <c r="BI1154" s="70"/>
      <c r="BJ1154" s="70"/>
      <c r="BK1154" s="70"/>
      <c r="BL1154" s="70"/>
      <c r="BM1154" s="70"/>
      <c r="BN1154" s="70"/>
      <c r="BO1154" s="70"/>
      <c r="BP1154" s="70"/>
      <c r="BQ1154" s="70"/>
      <c r="BR1154" s="70"/>
      <c r="BS1154" s="70"/>
      <c r="BT1154" s="70"/>
      <c r="BU1154" s="70"/>
      <c r="BV1154" s="70"/>
      <c r="BW1154" s="70"/>
      <c r="BX1154" s="70"/>
      <c r="BY1154" s="70"/>
      <c r="BZ1154" s="70"/>
      <c r="CA1154" s="70"/>
      <c r="CB1154" s="70"/>
      <c r="CC1154" s="70"/>
      <c r="CD1154" s="70"/>
      <c r="CE1154" s="70"/>
      <c r="CF1154" s="70"/>
      <c r="CG1154" s="70"/>
      <c r="CH1154" s="70"/>
      <c r="CI1154" s="70"/>
      <c r="CJ1154" s="70"/>
      <c r="CK1154" s="70"/>
      <c r="CL1154" s="70"/>
      <c r="CM1154" s="70"/>
      <c r="CN1154" s="70"/>
      <c r="CO1154" s="70"/>
      <c r="CP1154" s="70"/>
      <c r="CQ1154" s="70"/>
      <c r="CR1154" s="70"/>
      <c r="CS1154" s="70"/>
      <c r="CT1154" s="70"/>
      <c r="CU1154" s="70"/>
      <c r="CV1154" s="70"/>
      <c r="CW1154" s="70"/>
      <c r="CX1154" s="70"/>
      <c r="CY1154" s="70"/>
      <c r="CZ1154" s="70"/>
      <c r="DA1154" s="70"/>
      <c r="DB1154" s="70"/>
      <c r="DC1154" s="70"/>
      <c r="DD1154" s="70"/>
      <c r="DE1154" s="70"/>
      <c r="DF1154" s="70"/>
      <c r="DG1154" s="70"/>
      <c r="DH1154" s="70"/>
      <c r="DI1154" s="70"/>
      <c r="DJ1154" s="70"/>
      <c r="DK1154" s="70"/>
      <c r="DL1154" s="70"/>
      <c r="DM1154" s="70"/>
      <c r="DN1154" s="70"/>
      <c r="DO1154" s="70"/>
      <c r="DP1154" s="70"/>
      <c r="DQ1154" s="70"/>
      <c r="DR1154" s="70"/>
      <c r="DS1154" s="70"/>
      <c r="DT1154" s="70"/>
      <c r="DU1154" s="70"/>
      <c r="DV1154" s="70"/>
      <c r="DW1154" s="70"/>
      <c r="DX1154" s="70"/>
      <c r="DY1154" s="70"/>
      <c r="DZ1154" s="70"/>
      <c r="EA1154" s="70"/>
      <c r="EB1154" s="70"/>
      <c r="EC1154" s="70"/>
      <c r="ED1154" s="70"/>
      <c r="EE1154" s="95" t="s">
        <v>450</v>
      </c>
      <c r="EF1154" s="95"/>
      <c r="EG1154" s="95"/>
      <c r="EH1154" s="70"/>
      <c r="EI1154" s="216"/>
      <c r="EJ1154" s="70"/>
      <c r="EK1154" s="70"/>
      <c r="EL1154" s="70"/>
      <c r="EM1154" s="70"/>
      <c r="EN1154" s="70"/>
      <c r="EO1154" s="70"/>
      <c r="EP1154" s="70"/>
      <c r="EQ1154" s="70"/>
      <c r="ER1154" s="70"/>
      <c r="ES1154" s="70"/>
      <c r="ET1154" s="70"/>
      <c r="EU1154" s="70"/>
      <c r="EV1154" s="70"/>
      <c r="EW1154" s="70"/>
      <c r="EX1154" s="70"/>
      <c r="EY1154" s="70"/>
      <c r="EZ1154" s="70"/>
      <c r="FA1154" s="70"/>
      <c r="FB1154" s="70"/>
      <c r="FC1154" s="70"/>
      <c r="FD1154" s="70"/>
      <c r="FE1154" s="70"/>
      <c r="FF1154" s="70"/>
      <c r="FG1154" s="70"/>
      <c r="FH1154" s="70"/>
      <c r="FI1154" s="70"/>
      <c r="FJ1154" s="70"/>
      <c r="FK1154" s="70"/>
      <c r="FL1154" s="70"/>
      <c r="FM1154" s="70"/>
      <c r="FN1154" s="70"/>
      <c r="FO1154" s="70"/>
      <c r="FP1154" s="70"/>
      <c r="FQ1154" s="70"/>
      <c r="FR1154" s="70"/>
      <c r="FS1154" s="70"/>
      <c r="FT1154" s="70"/>
      <c r="FU1154" s="70"/>
      <c r="FV1154" s="70"/>
      <c r="FW1154" s="70"/>
      <c r="FX1154" s="70"/>
      <c r="FY1154" s="70"/>
      <c r="FZ1154" s="70"/>
      <c r="GA1154" s="70"/>
      <c r="GB1154" s="70"/>
      <c r="GC1154" s="70"/>
      <c r="GD1154" s="70"/>
      <c r="GE1154" s="70"/>
      <c r="GF1154" s="70"/>
      <c r="GG1154" s="70"/>
      <c r="GH1154" s="70"/>
      <c r="GI1154" s="70"/>
      <c r="GJ1154" s="70"/>
      <c r="GK1154" s="70"/>
      <c r="GL1154" s="70"/>
      <c r="GM1154" s="70"/>
      <c r="GN1154" s="70"/>
      <c r="GO1154" s="70"/>
      <c r="GP1154" s="70"/>
      <c r="GQ1154" s="70"/>
      <c r="GR1154" s="70"/>
      <c r="GS1154" s="70"/>
      <c r="GT1154" s="70"/>
      <c r="GU1154" s="70"/>
      <c r="GV1154" s="70"/>
      <c r="GW1154" s="70"/>
      <c r="GX1154" s="70"/>
      <c r="GY1154" s="70"/>
      <c r="GZ1154" s="70"/>
      <c r="HA1154" s="70"/>
      <c r="HB1154" s="70"/>
      <c r="HC1154" s="70"/>
      <c r="HD1154" s="70"/>
      <c r="HE1154" s="70"/>
      <c r="HF1154" s="70"/>
      <c r="HG1154" s="70"/>
      <c r="HH1154" s="70"/>
      <c r="HI1154" s="70"/>
      <c r="HJ1154" s="70"/>
      <c r="HK1154" s="70"/>
      <c r="HL1154" s="70"/>
      <c r="HM1154" s="70"/>
      <c r="HN1154" s="70"/>
      <c r="HO1154" s="70"/>
      <c r="HP1154" s="70"/>
      <c r="HQ1154" s="70"/>
      <c r="HR1154" s="70"/>
      <c r="HS1154" s="70"/>
      <c r="HT1154" s="70"/>
      <c r="HU1154" s="70"/>
      <c r="HV1154" s="70"/>
      <c r="HW1154" s="70"/>
      <c r="HX1154" s="70"/>
      <c r="HY1154" s="70"/>
      <c r="HZ1154" s="70"/>
      <c r="IA1154" s="70"/>
      <c r="IB1154" s="70"/>
      <c r="IC1154" s="70"/>
      <c r="ID1154" s="70"/>
      <c r="IE1154" s="70"/>
      <c r="IF1154" s="70"/>
      <c r="IG1154" s="70"/>
      <c r="IH1154" s="70"/>
      <c r="II1154" s="70"/>
      <c r="IJ1154" s="70"/>
      <c r="IK1154" s="70"/>
      <c r="IL1154" s="70"/>
      <c r="IM1154" s="70"/>
      <c r="IN1154" s="70"/>
      <c r="IO1154" s="70"/>
      <c r="IP1154" s="70"/>
    </row>
    <row r="1155" spans="18:250" ht="16.5" hidden="1" customHeight="1">
      <c r="R1155" s="95"/>
      <c r="S1155" s="95"/>
      <c r="T1155" s="95"/>
      <c r="U1155" s="70"/>
      <c r="V1155" s="214"/>
      <c r="W1155" s="70"/>
      <c r="X1155" s="70"/>
      <c r="Y1155" s="70"/>
      <c r="Z1155" s="70"/>
      <c r="AA1155" s="70"/>
      <c r="AB1155" s="70"/>
      <c r="AC1155" s="70"/>
      <c r="AD1155" s="70"/>
      <c r="AE1155" s="70"/>
      <c r="AF1155" s="70"/>
      <c r="AG1155" s="70"/>
      <c r="AH1155" s="70"/>
      <c r="AI1155" s="70"/>
      <c r="AJ1155" s="70"/>
      <c r="AK1155" s="70"/>
      <c r="AL1155" s="70"/>
      <c r="AM1155" s="70"/>
      <c r="AN1155" s="70"/>
      <c r="AO1155" s="70"/>
      <c r="AP1155" s="70"/>
      <c r="AQ1155" s="70"/>
      <c r="AR1155" s="70"/>
      <c r="AS1155" s="70"/>
      <c r="AT1155" s="70"/>
      <c r="AU1155" s="70"/>
      <c r="AV1155" s="70"/>
      <c r="AW1155" s="70"/>
      <c r="AX1155" s="70"/>
      <c r="AY1155" s="70"/>
      <c r="AZ1155" s="70"/>
      <c r="BA1155" s="70"/>
      <c r="BB1155" s="70"/>
      <c r="BC1155" s="70"/>
      <c r="BD1155" s="70"/>
      <c r="BE1155" s="70"/>
      <c r="BF1155" s="70"/>
      <c r="BG1155" s="70"/>
      <c r="BH1155" s="70"/>
      <c r="BI1155" s="70"/>
      <c r="BJ1155" s="70"/>
      <c r="BK1155" s="70"/>
      <c r="BL1155" s="70"/>
      <c r="BM1155" s="70"/>
      <c r="BN1155" s="70"/>
      <c r="BO1155" s="70"/>
      <c r="BP1155" s="70"/>
      <c r="BQ1155" s="70"/>
      <c r="BR1155" s="70"/>
      <c r="BS1155" s="70"/>
      <c r="BT1155" s="70"/>
      <c r="BU1155" s="70"/>
      <c r="BV1155" s="70"/>
      <c r="BW1155" s="70"/>
      <c r="BX1155" s="70"/>
      <c r="BY1155" s="70"/>
      <c r="BZ1155" s="70"/>
      <c r="CA1155" s="70"/>
      <c r="CB1155" s="70"/>
      <c r="CC1155" s="70"/>
      <c r="CD1155" s="70"/>
      <c r="CE1155" s="70"/>
      <c r="CF1155" s="70"/>
      <c r="CG1155" s="70"/>
      <c r="CH1155" s="70"/>
      <c r="CI1155" s="70"/>
      <c r="CJ1155" s="70"/>
      <c r="CK1155" s="70"/>
      <c r="CL1155" s="70"/>
      <c r="CM1155" s="70"/>
      <c r="CN1155" s="70"/>
      <c r="CO1155" s="70"/>
      <c r="CP1155" s="70"/>
      <c r="CQ1155" s="70"/>
      <c r="CR1155" s="70"/>
      <c r="CS1155" s="70"/>
      <c r="CT1155" s="70"/>
      <c r="CU1155" s="70"/>
      <c r="CV1155" s="70"/>
      <c r="CW1155" s="70"/>
      <c r="CX1155" s="70"/>
      <c r="CY1155" s="70"/>
      <c r="CZ1155" s="70"/>
      <c r="DA1155" s="70"/>
      <c r="DB1155" s="70"/>
      <c r="DC1155" s="70"/>
      <c r="DD1155" s="70"/>
      <c r="DE1155" s="70"/>
      <c r="DF1155" s="70"/>
      <c r="DG1155" s="70"/>
      <c r="DH1155" s="70"/>
      <c r="DI1155" s="70"/>
      <c r="DJ1155" s="70"/>
      <c r="DK1155" s="70"/>
      <c r="DL1155" s="70"/>
      <c r="DM1155" s="70"/>
      <c r="DN1155" s="70"/>
      <c r="DO1155" s="70"/>
      <c r="DP1155" s="70"/>
      <c r="DQ1155" s="70"/>
      <c r="DR1155" s="70"/>
      <c r="DS1155" s="70"/>
      <c r="DT1155" s="70"/>
      <c r="DU1155" s="70"/>
      <c r="DV1155" s="70"/>
      <c r="DW1155" s="70"/>
      <c r="DX1155" s="70"/>
      <c r="DY1155" s="70"/>
      <c r="DZ1155" s="70"/>
      <c r="EA1155" s="70"/>
      <c r="EB1155" s="70"/>
      <c r="EC1155" s="70"/>
      <c r="ED1155" s="70"/>
      <c r="EE1155" s="95" t="s">
        <v>450</v>
      </c>
      <c r="EF1155" s="95"/>
      <c r="EG1155" s="95"/>
      <c r="EH1155" s="70"/>
      <c r="EI1155" s="216"/>
      <c r="EJ1155" s="70"/>
      <c r="EK1155" s="70"/>
      <c r="EL1155" s="70"/>
      <c r="EM1155" s="70"/>
      <c r="EN1155" s="70"/>
      <c r="EO1155" s="70"/>
      <c r="EP1155" s="70"/>
      <c r="EQ1155" s="70"/>
      <c r="ER1155" s="70"/>
      <c r="ES1155" s="70"/>
      <c r="ET1155" s="70"/>
      <c r="EU1155" s="70"/>
      <c r="EV1155" s="70"/>
      <c r="EW1155" s="70"/>
      <c r="EX1155" s="70"/>
      <c r="EY1155" s="70"/>
      <c r="EZ1155" s="70"/>
      <c r="FA1155" s="70"/>
      <c r="FB1155" s="70"/>
      <c r="FC1155" s="70"/>
      <c r="FD1155" s="70"/>
      <c r="FE1155" s="70"/>
      <c r="FF1155" s="70"/>
      <c r="FG1155" s="70"/>
      <c r="FH1155" s="70"/>
      <c r="FI1155" s="70"/>
      <c r="FJ1155" s="70"/>
      <c r="FK1155" s="70"/>
      <c r="FL1155" s="70"/>
      <c r="FM1155" s="70"/>
      <c r="FN1155" s="70"/>
      <c r="FO1155" s="70"/>
      <c r="FP1155" s="70"/>
      <c r="FQ1155" s="70"/>
      <c r="FR1155" s="70"/>
      <c r="FS1155" s="70"/>
      <c r="FT1155" s="70"/>
      <c r="FU1155" s="70"/>
      <c r="FV1155" s="70"/>
      <c r="FW1155" s="70"/>
      <c r="FX1155" s="70"/>
      <c r="FY1155" s="70"/>
      <c r="FZ1155" s="70"/>
      <c r="GA1155" s="70"/>
      <c r="GB1155" s="70"/>
      <c r="GC1155" s="70"/>
      <c r="GD1155" s="70"/>
      <c r="GE1155" s="70"/>
      <c r="GF1155" s="70"/>
      <c r="GG1155" s="70"/>
      <c r="GH1155" s="70"/>
      <c r="GI1155" s="70"/>
      <c r="GJ1155" s="70"/>
      <c r="GK1155" s="70"/>
      <c r="GL1155" s="70"/>
      <c r="GM1155" s="70"/>
      <c r="GN1155" s="70"/>
      <c r="GO1155" s="70"/>
      <c r="GP1155" s="70"/>
      <c r="GQ1155" s="70"/>
      <c r="GR1155" s="70"/>
      <c r="GS1155" s="70"/>
      <c r="GT1155" s="70"/>
      <c r="GU1155" s="70"/>
      <c r="GV1155" s="70"/>
      <c r="GW1155" s="70"/>
      <c r="GX1155" s="70"/>
      <c r="GY1155" s="70"/>
      <c r="GZ1155" s="70"/>
      <c r="HA1155" s="70"/>
      <c r="HB1155" s="70"/>
      <c r="HC1155" s="70"/>
      <c r="HD1155" s="70"/>
      <c r="HE1155" s="70"/>
      <c r="HF1155" s="70"/>
      <c r="HG1155" s="70"/>
      <c r="HH1155" s="70"/>
      <c r="HI1155" s="70"/>
      <c r="HJ1155" s="70"/>
      <c r="HK1155" s="70"/>
      <c r="HL1155" s="70"/>
      <c r="HM1155" s="70"/>
      <c r="HN1155" s="70"/>
      <c r="HO1155" s="70"/>
      <c r="HP1155" s="70"/>
      <c r="HQ1155" s="70"/>
      <c r="HR1155" s="70"/>
      <c r="HS1155" s="70"/>
      <c r="HT1155" s="70"/>
      <c r="HU1155" s="70"/>
      <c r="HV1155" s="70"/>
      <c r="HW1155" s="70"/>
      <c r="HX1155" s="70"/>
      <c r="HY1155" s="70"/>
      <c r="HZ1155" s="70"/>
      <c r="IA1155" s="70"/>
      <c r="IB1155" s="70"/>
      <c r="IC1155" s="70"/>
      <c r="ID1155" s="70"/>
      <c r="IE1155" s="70"/>
      <c r="IF1155" s="70"/>
      <c r="IG1155" s="70"/>
      <c r="IH1155" s="70"/>
      <c r="II1155" s="70"/>
      <c r="IJ1155" s="70"/>
      <c r="IK1155" s="70"/>
      <c r="IL1155" s="70"/>
      <c r="IM1155" s="70"/>
      <c r="IN1155" s="70"/>
      <c r="IO1155" s="70"/>
      <c r="IP1155" s="70"/>
    </row>
    <row r="1156" spans="18:250" ht="16.5" hidden="1" customHeight="1">
      <c r="R1156" s="95"/>
      <c r="S1156" s="95"/>
      <c r="T1156" s="95"/>
      <c r="U1156" s="70"/>
      <c r="V1156" s="214"/>
      <c r="W1156" s="70"/>
      <c r="X1156" s="70"/>
      <c r="Y1156" s="70"/>
      <c r="Z1156" s="70"/>
      <c r="AA1156" s="70"/>
      <c r="AB1156" s="70"/>
      <c r="AC1156" s="70"/>
      <c r="AD1156" s="70"/>
      <c r="AE1156" s="70"/>
      <c r="AF1156" s="70"/>
      <c r="AG1156" s="70"/>
      <c r="AH1156" s="70"/>
      <c r="AI1156" s="70"/>
      <c r="AJ1156" s="70"/>
      <c r="AK1156" s="70"/>
      <c r="AL1156" s="70"/>
      <c r="AM1156" s="70"/>
      <c r="AN1156" s="70"/>
      <c r="AO1156" s="70"/>
      <c r="AP1156" s="70"/>
      <c r="AQ1156" s="70"/>
      <c r="AR1156" s="70"/>
      <c r="AS1156" s="70"/>
      <c r="AT1156" s="70"/>
      <c r="AU1156" s="70"/>
      <c r="AV1156" s="70"/>
      <c r="AW1156" s="70"/>
      <c r="AX1156" s="70"/>
      <c r="AY1156" s="70"/>
      <c r="AZ1156" s="70"/>
      <c r="BA1156" s="70"/>
      <c r="BB1156" s="70"/>
      <c r="BC1156" s="70"/>
      <c r="BD1156" s="70"/>
      <c r="BE1156" s="70"/>
      <c r="BF1156" s="70"/>
      <c r="BG1156" s="70"/>
      <c r="BH1156" s="70"/>
      <c r="BI1156" s="70"/>
      <c r="BJ1156" s="70"/>
      <c r="BK1156" s="70"/>
      <c r="BL1156" s="70"/>
      <c r="BM1156" s="70"/>
      <c r="BN1156" s="70"/>
      <c r="BO1156" s="70"/>
      <c r="BP1156" s="70"/>
      <c r="BQ1156" s="70"/>
      <c r="BR1156" s="70"/>
      <c r="BS1156" s="70"/>
      <c r="BT1156" s="70"/>
      <c r="BU1156" s="70"/>
      <c r="BV1156" s="70"/>
      <c r="BW1156" s="70"/>
      <c r="BX1156" s="70"/>
      <c r="BY1156" s="70"/>
      <c r="BZ1156" s="70"/>
      <c r="CA1156" s="70"/>
      <c r="CB1156" s="70"/>
      <c r="CC1156" s="70"/>
      <c r="CD1156" s="70"/>
      <c r="CE1156" s="70"/>
      <c r="CF1156" s="70"/>
      <c r="CG1156" s="70"/>
      <c r="CH1156" s="70"/>
      <c r="CI1156" s="70"/>
      <c r="CJ1156" s="70"/>
      <c r="CK1156" s="70"/>
      <c r="CL1156" s="70"/>
      <c r="CM1156" s="70"/>
      <c r="CN1156" s="70"/>
      <c r="CO1156" s="70"/>
      <c r="CP1156" s="70"/>
      <c r="CQ1156" s="70"/>
      <c r="CR1156" s="70"/>
      <c r="CS1156" s="70"/>
      <c r="CT1156" s="70"/>
      <c r="CU1156" s="70"/>
      <c r="CV1156" s="70"/>
      <c r="CW1156" s="70"/>
      <c r="CX1156" s="70"/>
      <c r="CY1156" s="70"/>
      <c r="CZ1156" s="70"/>
      <c r="DA1156" s="70"/>
      <c r="DB1156" s="70"/>
      <c r="DC1156" s="70"/>
      <c r="DD1156" s="70"/>
      <c r="DE1156" s="70"/>
      <c r="DF1156" s="70"/>
      <c r="DG1156" s="70"/>
      <c r="DH1156" s="70"/>
      <c r="DI1156" s="70"/>
      <c r="DJ1156" s="70"/>
      <c r="DK1156" s="70"/>
      <c r="DL1156" s="70"/>
      <c r="DM1156" s="70"/>
      <c r="DN1156" s="70"/>
      <c r="DO1156" s="70"/>
      <c r="DP1156" s="70"/>
      <c r="DQ1156" s="70"/>
      <c r="DR1156" s="70"/>
      <c r="DS1156" s="70"/>
      <c r="DT1156" s="70"/>
      <c r="DU1156" s="70"/>
      <c r="DV1156" s="70"/>
      <c r="DW1156" s="70"/>
      <c r="DX1156" s="70"/>
      <c r="DY1156" s="70"/>
      <c r="DZ1156" s="70"/>
      <c r="EA1156" s="70"/>
      <c r="EB1156" s="70"/>
      <c r="EC1156" s="70"/>
      <c r="ED1156" s="70"/>
      <c r="EE1156" s="95" t="s">
        <v>450</v>
      </c>
      <c r="EF1156" s="95"/>
      <c r="EG1156" s="95"/>
      <c r="EH1156" s="70"/>
      <c r="EI1156" s="216"/>
      <c r="EJ1156" s="70"/>
      <c r="EK1156" s="70"/>
      <c r="EL1156" s="70"/>
      <c r="EM1156" s="70"/>
      <c r="EN1156" s="70"/>
      <c r="EO1156" s="70"/>
      <c r="EP1156" s="70"/>
      <c r="EQ1156" s="70"/>
      <c r="ER1156" s="70"/>
      <c r="ES1156" s="70"/>
      <c r="ET1156" s="70"/>
      <c r="EU1156" s="70"/>
      <c r="EV1156" s="70"/>
      <c r="EW1156" s="70"/>
      <c r="EX1156" s="70"/>
      <c r="EY1156" s="70"/>
      <c r="EZ1156" s="70"/>
      <c r="FA1156" s="70"/>
      <c r="FB1156" s="70"/>
      <c r="FC1156" s="70"/>
      <c r="FD1156" s="70"/>
      <c r="FE1156" s="70"/>
      <c r="FF1156" s="70"/>
      <c r="FG1156" s="70"/>
      <c r="FH1156" s="70"/>
      <c r="FI1156" s="70"/>
      <c r="FJ1156" s="70"/>
      <c r="FK1156" s="70"/>
      <c r="FL1156" s="70"/>
      <c r="FM1156" s="70"/>
      <c r="FN1156" s="70"/>
      <c r="FO1156" s="70"/>
      <c r="FP1156" s="70"/>
      <c r="FQ1156" s="70"/>
      <c r="FR1156" s="70"/>
      <c r="FS1156" s="70"/>
      <c r="FT1156" s="70"/>
      <c r="FU1156" s="70"/>
      <c r="FV1156" s="70"/>
      <c r="FW1156" s="70"/>
      <c r="FX1156" s="70"/>
      <c r="FY1156" s="70"/>
      <c r="FZ1156" s="70"/>
      <c r="GA1156" s="70"/>
      <c r="GB1156" s="70"/>
      <c r="GC1156" s="70"/>
      <c r="GD1156" s="70"/>
      <c r="GE1156" s="70"/>
      <c r="GF1156" s="70"/>
      <c r="GG1156" s="70"/>
      <c r="GH1156" s="70"/>
      <c r="GI1156" s="70"/>
      <c r="GJ1156" s="70"/>
      <c r="GK1156" s="70"/>
      <c r="GL1156" s="70"/>
      <c r="GM1156" s="70"/>
      <c r="GN1156" s="70"/>
      <c r="GO1156" s="70"/>
      <c r="GP1156" s="70"/>
      <c r="GQ1156" s="70"/>
      <c r="GR1156" s="70"/>
      <c r="GS1156" s="70"/>
      <c r="GT1156" s="70"/>
      <c r="GU1156" s="70"/>
      <c r="GV1156" s="70"/>
      <c r="GW1156" s="70"/>
      <c r="GX1156" s="70"/>
      <c r="GY1156" s="70"/>
      <c r="GZ1156" s="70"/>
      <c r="HA1156" s="70"/>
      <c r="HB1156" s="70"/>
      <c r="HC1156" s="70"/>
      <c r="HD1156" s="70"/>
      <c r="HE1156" s="70"/>
      <c r="HF1156" s="70"/>
      <c r="HG1156" s="70"/>
      <c r="HH1156" s="70"/>
      <c r="HI1156" s="70"/>
      <c r="HJ1156" s="70"/>
      <c r="HK1156" s="70"/>
      <c r="HL1156" s="70"/>
      <c r="HM1156" s="70"/>
      <c r="HN1156" s="70"/>
      <c r="HO1156" s="70"/>
      <c r="HP1156" s="70"/>
      <c r="HQ1156" s="70"/>
      <c r="HR1156" s="70"/>
      <c r="HS1156" s="70"/>
      <c r="HT1156" s="70"/>
      <c r="HU1156" s="70"/>
      <c r="HV1156" s="70"/>
      <c r="HW1156" s="70"/>
      <c r="HX1156" s="70"/>
      <c r="HY1156" s="70"/>
      <c r="HZ1156" s="70"/>
      <c r="IA1156" s="70"/>
      <c r="IB1156" s="70"/>
      <c r="IC1156" s="70"/>
      <c r="ID1156" s="70"/>
      <c r="IE1156" s="70"/>
      <c r="IF1156" s="70"/>
      <c r="IG1156" s="70"/>
      <c r="IH1156" s="70"/>
      <c r="II1156" s="70"/>
      <c r="IJ1156" s="70"/>
      <c r="IK1156" s="70"/>
      <c r="IL1156" s="70"/>
      <c r="IM1156" s="70"/>
      <c r="IN1156" s="70"/>
      <c r="IO1156" s="70"/>
      <c r="IP1156" s="70"/>
    </row>
    <row r="1157" spans="18:250" ht="16.5" hidden="1" customHeight="1">
      <c r="R1157" s="95"/>
      <c r="S1157" s="95"/>
      <c r="T1157" s="95"/>
      <c r="U1157" s="70"/>
      <c r="V1157" s="214"/>
      <c r="W1157" s="70"/>
      <c r="X1157" s="70"/>
      <c r="Y1157" s="70"/>
      <c r="Z1157" s="70"/>
      <c r="AA1157" s="70"/>
      <c r="AB1157" s="70"/>
      <c r="AC1157" s="70"/>
      <c r="AD1157" s="70"/>
      <c r="AE1157" s="70"/>
      <c r="AF1157" s="70"/>
      <c r="AG1157" s="70"/>
      <c r="AH1157" s="70"/>
      <c r="AI1157" s="70"/>
      <c r="AJ1157" s="70"/>
      <c r="AK1157" s="70"/>
      <c r="AL1157" s="70"/>
      <c r="AM1157" s="70"/>
      <c r="AN1157" s="70"/>
      <c r="AO1157" s="70"/>
      <c r="AP1157" s="70"/>
      <c r="AQ1157" s="70"/>
      <c r="AR1157" s="70"/>
      <c r="AS1157" s="70"/>
      <c r="AT1157" s="70"/>
      <c r="AU1157" s="70"/>
      <c r="AV1157" s="70"/>
      <c r="AW1157" s="70"/>
      <c r="AX1157" s="70"/>
      <c r="AY1157" s="70"/>
      <c r="AZ1157" s="70"/>
      <c r="BA1157" s="70"/>
      <c r="BB1157" s="70"/>
      <c r="BC1157" s="70"/>
      <c r="BD1157" s="70"/>
      <c r="BE1157" s="70"/>
      <c r="BF1157" s="70"/>
      <c r="BG1157" s="70"/>
      <c r="BH1157" s="70"/>
      <c r="BI1157" s="70"/>
      <c r="BJ1157" s="70"/>
      <c r="BK1157" s="70"/>
      <c r="BL1157" s="70"/>
      <c r="BM1157" s="70"/>
      <c r="BN1157" s="70"/>
      <c r="BO1157" s="70"/>
      <c r="BP1157" s="70"/>
      <c r="BQ1157" s="70"/>
      <c r="BR1157" s="70"/>
      <c r="BS1157" s="70"/>
      <c r="BT1157" s="70"/>
      <c r="BU1157" s="70"/>
      <c r="BV1157" s="70"/>
      <c r="BW1157" s="70"/>
      <c r="BX1157" s="70"/>
      <c r="BY1157" s="70"/>
      <c r="BZ1157" s="70"/>
      <c r="CA1157" s="70"/>
      <c r="CB1157" s="70"/>
      <c r="CC1157" s="70"/>
      <c r="CD1157" s="70"/>
      <c r="CE1157" s="70"/>
      <c r="CF1157" s="70"/>
      <c r="CG1157" s="70"/>
      <c r="CH1157" s="70"/>
      <c r="CI1157" s="70"/>
      <c r="CJ1157" s="70"/>
      <c r="CK1157" s="70"/>
      <c r="CL1157" s="70"/>
      <c r="CM1157" s="70"/>
      <c r="CN1157" s="70"/>
      <c r="CO1157" s="70"/>
      <c r="CP1157" s="70"/>
      <c r="CQ1157" s="70"/>
      <c r="CR1157" s="70"/>
      <c r="CS1157" s="70"/>
      <c r="CT1157" s="70"/>
      <c r="CU1157" s="70"/>
      <c r="CV1157" s="70"/>
      <c r="CW1157" s="70"/>
      <c r="CX1157" s="70"/>
      <c r="CY1157" s="70"/>
      <c r="CZ1157" s="70"/>
      <c r="DA1157" s="70"/>
      <c r="DB1157" s="70"/>
      <c r="DC1157" s="70"/>
      <c r="DD1157" s="70"/>
      <c r="DE1157" s="70"/>
      <c r="DF1157" s="70"/>
      <c r="DG1157" s="70"/>
      <c r="DH1157" s="70"/>
      <c r="DI1157" s="70"/>
      <c r="DJ1157" s="70"/>
      <c r="DK1157" s="70"/>
      <c r="DL1157" s="70"/>
      <c r="DM1157" s="70"/>
      <c r="DN1157" s="70"/>
      <c r="DO1157" s="70"/>
      <c r="DP1157" s="70"/>
      <c r="DQ1157" s="70"/>
      <c r="DR1157" s="70"/>
      <c r="DS1157" s="70"/>
      <c r="DT1157" s="70"/>
      <c r="DU1157" s="70"/>
      <c r="DV1157" s="70"/>
      <c r="DW1157" s="70"/>
      <c r="DX1157" s="70"/>
      <c r="DY1157" s="70"/>
      <c r="DZ1157" s="70"/>
      <c r="EA1157" s="70"/>
      <c r="EB1157" s="70"/>
      <c r="EC1157" s="70"/>
      <c r="ED1157" s="70"/>
      <c r="EE1157" s="95" t="s">
        <v>450</v>
      </c>
      <c r="EF1157" s="95"/>
      <c r="EG1157" s="95"/>
      <c r="EH1157" s="70"/>
      <c r="EI1157" s="216"/>
      <c r="EJ1157" s="70"/>
      <c r="EK1157" s="70"/>
      <c r="EL1157" s="70"/>
      <c r="EM1157" s="70"/>
      <c r="EN1157" s="70"/>
      <c r="EO1157" s="70"/>
      <c r="EP1157" s="70"/>
      <c r="EQ1157" s="70"/>
      <c r="ER1157" s="70"/>
      <c r="ES1157" s="70"/>
      <c r="ET1157" s="70"/>
      <c r="EU1157" s="70"/>
      <c r="EV1157" s="70"/>
      <c r="EW1157" s="70"/>
      <c r="EX1157" s="70"/>
      <c r="EY1157" s="70"/>
      <c r="EZ1157" s="70"/>
      <c r="FA1157" s="70"/>
      <c r="FB1157" s="70"/>
      <c r="FC1157" s="70"/>
      <c r="FD1157" s="70"/>
      <c r="FE1157" s="70"/>
      <c r="FF1157" s="70"/>
      <c r="FG1157" s="70"/>
      <c r="FH1157" s="70"/>
      <c r="FI1157" s="70"/>
      <c r="FJ1157" s="70"/>
      <c r="FK1157" s="70"/>
      <c r="FL1157" s="70"/>
      <c r="FM1157" s="70"/>
      <c r="FN1157" s="70"/>
      <c r="FO1157" s="70"/>
      <c r="FP1157" s="70"/>
      <c r="FQ1157" s="70"/>
      <c r="FR1157" s="70"/>
      <c r="FS1157" s="70"/>
      <c r="FT1157" s="70"/>
      <c r="FU1157" s="70"/>
      <c r="FV1157" s="70"/>
      <c r="FW1157" s="70"/>
      <c r="FX1157" s="70"/>
      <c r="FY1157" s="70"/>
      <c r="FZ1157" s="70"/>
      <c r="GA1157" s="70"/>
      <c r="GB1157" s="70"/>
      <c r="GC1157" s="70"/>
      <c r="GD1157" s="70"/>
      <c r="GE1157" s="70"/>
      <c r="GF1157" s="70"/>
      <c r="GG1157" s="70"/>
      <c r="GH1157" s="70"/>
      <c r="GI1157" s="70"/>
      <c r="GJ1157" s="70"/>
      <c r="GK1157" s="70"/>
      <c r="GL1157" s="70"/>
      <c r="GM1157" s="70"/>
      <c r="GN1157" s="70"/>
      <c r="GO1157" s="70"/>
      <c r="GP1157" s="70"/>
      <c r="GQ1157" s="70"/>
      <c r="GR1157" s="70"/>
      <c r="GS1157" s="70"/>
      <c r="GT1157" s="70"/>
      <c r="GU1157" s="70"/>
      <c r="GV1157" s="70"/>
      <c r="GW1157" s="70"/>
      <c r="GX1157" s="70"/>
      <c r="GY1157" s="70"/>
      <c r="GZ1157" s="70"/>
      <c r="HA1157" s="70"/>
      <c r="HB1157" s="70"/>
      <c r="HC1157" s="70"/>
      <c r="HD1157" s="70"/>
      <c r="HE1157" s="70"/>
      <c r="HF1157" s="70"/>
      <c r="HG1157" s="70"/>
      <c r="HH1157" s="70"/>
      <c r="HI1157" s="70"/>
      <c r="HJ1157" s="70"/>
      <c r="HK1157" s="70"/>
      <c r="HL1157" s="70"/>
      <c r="HM1157" s="70"/>
      <c r="HN1157" s="70"/>
      <c r="HO1157" s="70"/>
      <c r="HP1157" s="70"/>
      <c r="HQ1157" s="70"/>
      <c r="HR1157" s="70"/>
      <c r="HS1157" s="70"/>
      <c r="HT1157" s="70"/>
      <c r="HU1157" s="70"/>
      <c r="HV1157" s="70"/>
      <c r="HW1157" s="70"/>
      <c r="HX1157" s="70"/>
      <c r="HY1157" s="70"/>
      <c r="HZ1157" s="70"/>
      <c r="IA1157" s="70"/>
      <c r="IB1157" s="70"/>
      <c r="IC1157" s="70"/>
      <c r="ID1157" s="70"/>
      <c r="IE1157" s="70"/>
      <c r="IF1157" s="70"/>
      <c r="IG1157" s="70"/>
      <c r="IH1157" s="70"/>
      <c r="II1157" s="70"/>
      <c r="IJ1157" s="70"/>
      <c r="IK1157" s="70"/>
      <c r="IL1157" s="70"/>
      <c r="IM1157" s="70"/>
      <c r="IN1157" s="70"/>
      <c r="IO1157" s="70"/>
      <c r="IP1157" s="70"/>
    </row>
    <row r="1158" spans="18:250" ht="16.5" hidden="1" customHeight="1">
      <c r="R1158" s="95"/>
      <c r="S1158" s="95"/>
      <c r="T1158" s="95"/>
      <c r="U1158" s="70"/>
      <c r="V1158" s="214"/>
      <c r="W1158" s="70"/>
      <c r="X1158" s="70"/>
      <c r="Y1158" s="70"/>
      <c r="Z1158" s="70"/>
      <c r="AA1158" s="70"/>
      <c r="AB1158" s="70"/>
      <c r="AC1158" s="70"/>
      <c r="AD1158" s="70"/>
      <c r="AE1158" s="70"/>
      <c r="AF1158" s="70"/>
      <c r="AG1158" s="70"/>
      <c r="AH1158" s="70"/>
      <c r="AI1158" s="70"/>
      <c r="AJ1158" s="70"/>
      <c r="AK1158" s="70"/>
      <c r="AL1158" s="70"/>
      <c r="AM1158" s="70"/>
      <c r="AN1158" s="70"/>
      <c r="AO1158" s="70"/>
      <c r="AP1158" s="70"/>
      <c r="AQ1158" s="70"/>
      <c r="AR1158" s="70"/>
      <c r="AS1158" s="70"/>
      <c r="AT1158" s="70"/>
      <c r="AU1158" s="70"/>
      <c r="AV1158" s="70"/>
      <c r="AW1158" s="70"/>
      <c r="AX1158" s="70"/>
      <c r="AY1158" s="70"/>
      <c r="AZ1158" s="70"/>
      <c r="BA1158" s="70"/>
      <c r="BB1158" s="70"/>
      <c r="BC1158" s="70"/>
      <c r="BD1158" s="70"/>
      <c r="BE1158" s="70"/>
      <c r="BF1158" s="70"/>
      <c r="BG1158" s="70"/>
      <c r="BH1158" s="70"/>
      <c r="BI1158" s="70"/>
      <c r="BJ1158" s="70"/>
      <c r="BK1158" s="70"/>
      <c r="BL1158" s="70"/>
      <c r="BM1158" s="70"/>
      <c r="BN1158" s="70"/>
      <c r="BO1158" s="70"/>
      <c r="BP1158" s="70"/>
      <c r="BQ1158" s="70"/>
      <c r="BR1158" s="70"/>
      <c r="BS1158" s="70"/>
      <c r="BT1158" s="70"/>
      <c r="BU1158" s="70"/>
      <c r="BV1158" s="70"/>
      <c r="BW1158" s="70"/>
      <c r="BX1158" s="70"/>
      <c r="BY1158" s="70"/>
      <c r="BZ1158" s="70"/>
      <c r="CA1158" s="70"/>
      <c r="CB1158" s="70"/>
      <c r="CC1158" s="70"/>
      <c r="CD1158" s="70"/>
      <c r="CE1158" s="70"/>
      <c r="CF1158" s="70"/>
      <c r="CG1158" s="70"/>
      <c r="CH1158" s="70"/>
      <c r="CI1158" s="70"/>
      <c r="CJ1158" s="70"/>
      <c r="CK1158" s="70"/>
      <c r="CL1158" s="70"/>
      <c r="CM1158" s="70"/>
      <c r="CN1158" s="70"/>
      <c r="CO1158" s="70"/>
      <c r="CP1158" s="70"/>
      <c r="CQ1158" s="70"/>
      <c r="CR1158" s="70"/>
      <c r="CS1158" s="70"/>
      <c r="CT1158" s="70"/>
      <c r="CU1158" s="70"/>
      <c r="CV1158" s="70"/>
      <c r="CW1158" s="70"/>
      <c r="CX1158" s="70"/>
      <c r="CY1158" s="70"/>
      <c r="CZ1158" s="70"/>
      <c r="DA1158" s="70"/>
      <c r="DB1158" s="70"/>
      <c r="DC1158" s="70"/>
      <c r="DD1158" s="70"/>
      <c r="DE1158" s="70"/>
      <c r="DF1158" s="70"/>
      <c r="DG1158" s="70"/>
      <c r="DH1158" s="70"/>
      <c r="DI1158" s="70"/>
      <c r="DJ1158" s="70"/>
      <c r="DK1158" s="70"/>
      <c r="DL1158" s="70"/>
      <c r="DM1158" s="70"/>
      <c r="DN1158" s="70"/>
      <c r="DO1158" s="70"/>
      <c r="DP1158" s="70"/>
      <c r="DQ1158" s="70"/>
      <c r="DR1158" s="70"/>
      <c r="DS1158" s="70"/>
      <c r="DT1158" s="70"/>
      <c r="DU1158" s="70"/>
      <c r="DV1158" s="70"/>
      <c r="DW1158" s="70"/>
      <c r="DX1158" s="70"/>
      <c r="DY1158" s="70"/>
      <c r="DZ1158" s="70"/>
      <c r="EA1158" s="70"/>
      <c r="EB1158" s="70"/>
      <c r="EC1158" s="70"/>
      <c r="ED1158" s="70"/>
      <c r="EE1158" s="95" t="s">
        <v>450</v>
      </c>
      <c r="EF1158" s="95"/>
      <c r="EG1158" s="95"/>
      <c r="EH1158" s="70"/>
      <c r="EI1158" s="216"/>
      <c r="EJ1158" s="70"/>
      <c r="EK1158" s="70"/>
      <c r="EL1158" s="70"/>
      <c r="EM1158" s="70"/>
      <c r="EN1158" s="70"/>
      <c r="EO1158" s="70"/>
      <c r="EP1158" s="70"/>
      <c r="EQ1158" s="70"/>
      <c r="ER1158" s="70"/>
      <c r="ES1158" s="70"/>
      <c r="ET1158" s="70"/>
      <c r="EU1158" s="70"/>
      <c r="EV1158" s="70"/>
      <c r="EW1158" s="70"/>
      <c r="EX1158" s="70"/>
      <c r="EY1158" s="70"/>
      <c r="EZ1158" s="70"/>
      <c r="FA1158" s="70"/>
      <c r="FB1158" s="70"/>
      <c r="FC1158" s="70"/>
      <c r="FD1158" s="70"/>
      <c r="FE1158" s="70"/>
      <c r="FF1158" s="70"/>
      <c r="FG1158" s="70"/>
      <c r="FH1158" s="70"/>
      <c r="FI1158" s="70"/>
      <c r="FJ1158" s="70"/>
      <c r="FK1158" s="70"/>
      <c r="FL1158" s="70"/>
      <c r="FM1158" s="70"/>
      <c r="FN1158" s="70"/>
      <c r="FO1158" s="70"/>
      <c r="FP1158" s="70"/>
      <c r="FQ1158" s="70"/>
      <c r="FR1158" s="70"/>
      <c r="FS1158" s="70"/>
      <c r="FT1158" s="70"/>
      <c r="FU1158" s="70"/>
      <c r="FV1158" s="70"/>
      <c r="FW1158" s="70"/>
      <c r="FX1158" s="70"/>
      <c r="FY1158" s="70"/>
      <c r="FZ1158" s="70"/>
      <c r="GA1158" s="70"/>
      <c r="GB1158" s="70"/>
      <c r="GC1158" s="70"/>
      <c r="GD1158" s="70"/>
      <c r="GE1158" s="70"/>
      <c r="GF1158" s="70"/>
      <c r="GG1158" s="70"/>
      <c r="GH1158" s="70"/>
      <c r="GI1158" s="70"/>
      <c r="GJ1158" s="70"/>
      <c r="GK1158" s="70"/>
      <c r="GL1158" s="70"/>
      <c r="GM1158" s="70"/>
      <c r="GN1158" s="70"/>
      <c r="GO1158" s="70"/>
      <c r="GP1158" s="70"/>
      <c r="GQ1158" s="70"/>
      <c r="GR1158" s="70"/>
      <c r="GS1158" s="70"/>
      <c r="GT1158" s="70"/>
      <c r="GU1158" s="70"/>
      <c r="GV1158" s="70"/>
      <c r="GW1158" s="70"/>
      <c r="GX1158" s="70"/>
      <c r="GY1158" s="70"/>
      <c r="GZ1158" s="70"/>
      <c r="HA1158" s="70"/>
      <c r="HB1158" s="70"/>
      <c r="HC1158" s="70"/>
      <c r="HD1158" s="70"/>
      <c r="HE1158" s="70"/>
      <c r="HF1158" s="70"/>
      <c r="HG1158" s="70"/>
      <c r="HH1158" s="70"/>
      <c r="HI1158" s="70"/>
      <c r="HJ1158" s="70"/>
      <c r="HK1158" s="70"/>
      <c r="HL1158" s="70"/>
      <c r="HM1158" s="70"/>
      <c r="HN1158" s="70"/>
      <c r="HO1158" s="70"/>
      <c r="HP1158" s="70"/>
      <c r="HQ1158" s="70"/>
      <c r="HR1158" s="70"/>
      <c r="HS1158" s="70"/>
      <c r="HT1158" s="70"/>
      <c r="HU1158" s="70"/>
      <c r="HV1158" s="70"/>
      <c r="HW1158" s="70"/>
      <c r="HX1158" s="70"/>
      <c r="HY1158" s="70"/>
      <c r="HZ1158" s="70"/>
      <c r="IA1158" s="70"/>
      <c r="IB1158" s="70"/>
      <c r="IC1158" s="70"/>
      <c r="ID1158" s="70"/>
      <c r="IE1158" s="70"/>
      <c r="IF1158" s="70"/>
      <c r="IG1158" s="70"/>
      <c r="IH1158" s="70"/>
      <c r="II1158" s="70"/>
      <c r="IJ1158" s="70"/>
      <c r="IK1158" s="70"/>
      <c r="IL1158" s="70"/>
      <c r="IM1158" s="70"/>
      <c r="IN1158" s="70"/>
      <c r="IO1158" s="70"/>
      <c r="IP1158" s="70"/>
    </row>
    <row r="1159" spans="18:250" ht="16.5" hidden="1" customHeight="1">
      <c r="R1159" s="95"/>
      <c r="S1159" s="95"/>
      <c r="T1159" s="95"/>
      <c r="U1159" s="70"/>
      <c r="V1159" s="214"/>
      <c r="W1159" s="70"/>
      <c r="X1159" s="70"/>
      <c r="Y1159" s="70"/>
      <c r="Z1159" s="70"/>
      <c r="AA1159" s="70"/>
      <c r="AB1159" s="70"/>
      <c r="AC1159" s="70"/>
      <c r="AD1159" s="70"/>
      <c r="AE1159" s="70"/>
      <c r="AF1159" s="70"/>
      <c r="AG1159" s="70"/>
      <c r="AH1159" s="70"/>
      <c r="AI1159" s="70"/>
      <c r="AJ1159" s="70"/>
      <c r="AK1159" s="70"/>
      <c r="AL1159" s="70"/>
      <c r="AM1159" s="70"/>
      <c r="AN1159" s="70"/>
      <c r="AO1159" s="70"/>
      <c r="AP1159" s="70"/>
      <c r="AQ1159" s="70"/>
      <c r="AR1159" s="70"/>
      <c r="AS1159" s="70"/>
      <c r="AT1159" s="70"/>
      <c r="AU1159" s="70"/>
      <c r="AV1159" s="70"/>
      <c r="AW1159" s="70"/>
      <c r="AX1159" s="70"/>
      <c r="AY1159" s="70"/>
      <c r="AZ1159" s="70"/>
      <c r="BA1159" s="70"/>
      <c r="BB1159" s="70"/>
      <c r="BC1159" s="70"/>
      <c r="BD1159" s="70"/>
      <c r="BE1159" s="70"/>
      <c r="BF1159" s="70"/>
      <c r="BG1159" s="70"/>
      <c r="BH1159" s="70"/>
      <c r="BI1159" s="70"/>
      <c r="BJ1159" s="70"/>
      <c r="BK1159" s="70"/>
      <c r="BL1159" s="70"/>
      <c r="BM1159" s="70"/>
      <c r="BN1159" s="70"/>
      <c r="BO1159" s="70"/>
      <c r="BP1159" s="70"/>
      <c r="BQ1159" s="70"/>
      <c r="BR1159" s="70"/>
      <c r="BS1159" s="70"/>
      <c r="BT1159" s="70"/>
      <c r="BU1159" s="70"/>
      <c r="BV1159" s="70"/>
      <c r="BW1159" s="70"/>
      <c r="BX1159" s="70"/>
      <c r="BY1159" s="70"/>
      <c r="BZ1159" s="70"/>
      <c r="CA1159" s="70"/>
      <c r="CB1159" s="70"/>
      <c r="CC1159" s="70"/>
      <c r="CD1159" s="70"/>
      <c r="CE1159" s="70"/>
      <c r="CF1159" s="70"/>
      <c r="CG1159" s="70"/>
      <c r="CH1159" s="70"/>
      <c r="CI1159" s="70"/>
      <c r="CJ1159" s="70"/>
      <c r="CK1159" s="70"/>
      <c r="CL1159" s="70"/>
      <c r="CM1159" s="70"/>
      <c r="CN1159" s="70"/>
      <c r="CO1159" s="70"/>
      <c r="CP1159" s="70"/>
      <c r="CQ1159" s="70"/>
      <c r="CR1159" s="70"/>
      <c r="CS1159" s="70"/>
      <c r="CT1159" s="70"/>
      <c r="CU1159" s="70"/>
      <c r="CV1159" s="70"/>
      <c r="CW1159" s="70"/>
      <c r="CX1159" s="70"/>
      <c r="CY1159" s="70"/>
      <c r="CZ1159" s="70"/>
      <c r="DA1159" s="70"/>
      <c r="DB1159" s="70"/>
      <c r="DC1159" s="70"/>
      <c r="DD1159" s="70"/>
      <c r="DE1159" s="70"/>
      <c r="DF1159" s="70"/>
      <c r="DG1159" s="70"/>
      <c r="DH1159" s="70"/>
      <c r="DI1159" s="70"/>
      <c r="DJ1159" s="70"/>
      <c r="DK1159" s="70"/>
      <c r="DL1159" s="70"/>
      <c r="DM1159" s="70"/>
      <c r="DN1159" s="70"/>
      <c r="DO1159" s="70"/>
      <c r="DP1159" s="70"/>
      <c r="DQ1159" s="70"/>
      <c r="DR1159" s="70"/>
      <c r="DS1159" s="70"/>
      <c r="DT1159" s="70"/>
      <c r="DU1159" s="70"/>
      <c r="DV1159" s="70"/>
      <c r="DW1159" s="70"/>
      <c r="DX1159" s="70"/>
      <c r="DY1159" s="70"/>
      <c r="DZ1159" s="70"/>
      <c r="EA1159" s="70"/>
      <c r="EB1159" s="70"/>
      <c r="EC1159" s="70"/>
      <c r="ED1159" s="70"/>
      <c r="EE1159" s="95" t="s">
        <v>450</v>
      </c>
      <c r="EF1159" s="95"/>
      <c r="EG1159" s="95"/>
      <c r="EH1159" s="70"/>
      <c r="EI1159" s="216"/>
      <c r="EJ1159" s="70"/>
      <c r="EK1159" s="70"/>
      <c r="EL1159" s="70"/>
      <c r="EM1159" s="70"/>
      <c r="EN1159" s="70"/>
      <c r="EO1159" s="70"/>
      <c r="EP1159" s="70"/>
      <c r="EQ1159" s="70"/>
      <c r="ER1159" s="70"/>
      <c r="ES1159" s="70"/>
      <c r="ET1159" s="70"/>
      <c r="EU1159" s="70"/>
      <c r="EV1159" s="70"/>
      <c r="EW1159" s="70"/>
      <c r="EX1159" s="70"/>
      <c r="EY1159" s="70"/>
      <c r="EZ1159" s="70"/>
      <c r="FA1159" s="70"/>
      <c r="FB1159" s="70"/>
      <c r="FC1159" s="70"/>
      <c r="FD1159" s="70"/>
      <c r="FE1159" s="70"/>
      <c r="FF1159" s="70"/>
      <c r="FG1159" s="70"/>
      <c r="FH1159" s="70"/>
      <c r="FI1159" s="70"/>
      <c r="FJ1159" s="70"/>
      <c r="FK1159" s="70"/>
      <c r="FL1159" s="70"/>
      <c r="FM1159" s="70"/>
      <c r="FN1159" s="70"/>
      <c r="FO1159" s="70"/>
      <c r="FP1159" s="70"/>
      <c r="FQ1159" s="70"/>
      <c r="FR1159" s="70"/>
      <c r="FS1159" s="70"/>
      <c r="FT1159" s="70"/>
      <c r="FU1159" s="70"/>
      <c r="FV1159" s="70"/>
      <c r="FW1159" s="70"/>
      <c r="FX1159" s="70"/>
      <c r="FY1159" s="70"/>
      <c r="FZ1159" s="70"/>
      <c r="GA1159" s="70"/>
      <c r="GB1159" s="70"/>
      <c r="GC1159" s="70"/>
      <c r="GD1159" s="70"/>
      <c r="GE1159" s="70"/>
      <c r="GF1159" s="70"/>
      <c r="GG1159" s="70"/>
      <c r="GH1159" s="70"/>
      <c r="GI1159" s="70"/>
      <c r="GJ1159" s="70"/>
      <c r="GK1159" s="70"/>
      <c r="GL1159" s="70"/>
      <c r="GM1159" s="70"/>
      <c r="GN1159" s="70"/>
      <c r="GO1159" s="70"/>
      <c r="GP1159" s="70"/>
      <c r="GQ1159" s="70"/>
      <c r="GR1159" s="70"/>
      <c r="GS1159" s="70"/>
      <c r="GT1159" s="70"/>
      <c r="GU1159" s="70"/>
      <c r="GV1159" s="70"/>
      <c r="GW1159" s="70"/>
      <c r="GX1159" s="70"/>
      <c r="GY1159" s="70"/>
      <c r="GZ1159" s="70"/>
      <c r="HA1159" s="70"/>
      <c r="HB1159" s="70"/>
      <c r="HC1159" s="70"/>
      <c r="HD1159" s="70"/>
      <c r="HE1159" s="70"/>
      <c r="HF1159" s="70"/>
      <c r="HG1159" s="70"/>
      <c r="HH1159" s="70"/>
      <c r="HI1159" s="70"/>
      <c r="HJ1159" s="70"/>
      <c r="HK1159" s="70"/>
      <c r="HL1159" s="70"/>
      <c r="HM1159" s="70"/>
      <c r="HN1159" s="70"/>
      <c r="HO1159" s="70"/>
      <c r="HP1159" s="70"/>
      <c r="HQ1159" s="70"/>
      <c r="HR1159" s="70"/>
      <c r="HS1159" s="70"/>
      <c r="HT1159" s="70"/>
      <c r="HU1159" s="70"/>
      <c r="HV1159" s="70"/>
      <c r="HW1159" s="70"/>
      <c r="HX1159" s="70"/>
      <c r="HY1159" s="70"/>
      <c r="HZ1159" s="70"/>
      <c r="IA1159" s="70"/>
      <c r="IB1159" s="70"/>
      <c r="IC1159" s="70"/>
      <c r="ID1159" s="70"/>
      <c r="IE1159" s="70"/>
      <c r="IF1159" s="70"/>
      <c r="IG1159" s="70"/>
      <c r="IH1159" s="70"/>
      <c r="II1159" s="70"/>
      <c r="IJ1159" s="70"/>
      <c r="IK1159" s="70"/>
      <c r="IL1159" s="70"/>
      <c r="IM1159" s="70"/>
      <c r="IN1159" s="70"/>
      <c r="IO1159" s="70"/>
      <c r="IP1159" s="70"/>
    </row>
    <row r="1160" spans="18:250" ht="16.5" hidden="1" customHeight="1">
      <c r="R1160" s="95"/>
      <c r="S1160" s="95"/>
      <c r="T1160" s="95"/>
      <c r="U1160" s="70"/>
      <c r="V1160" s="214"/>
      <c r="W1160" s="70"/>
      <c r="X1160" s="70"/>
      <c r="Y1160" s="70"/>
      <c r="Z1160" s="70"/>
      <c r="AA1160" s="70"/>
      <c r="AB1160" s="70"/>
      <c r="AC1160" s="70"/>
      <c r="AD1160" s="70"/>
      <c r="AE1160" s="70"/>
      <c r="AF1160" s="70"/>
      <c r="AG1160" s="70"/>
      <c r="AH1160" s="70"/>
      <c r="AI1160" s="70"/>
      <c r="AJ1160" s="70"/>
      <c r="AK1160" s="70"/>
      <c r="AL1160" s="70"/>
      <c r="AM1160" s="70"/>
      <c r="AN1160" s="70"/>
      <c r="AO1160" s="70"/>
      <c r="AP1160" s="70"/>
      <c r="AQ1160" s="70"/>
      <c r="AR1160" s="70"/>
      <c r="AS1160" s="70"/>
      <c r="AT1160" s="70"/>
      <c r="AU1160" s="70"/>
      <c r="AV1160" s="70"/>
      <c r="AW1160" s="70"/>
      <c r="AX1160" s="70"/>
      <c r="AY1160" s="70"/>
      <c r="AZ1160" s="70"/>
      <c r="BA1160" s="70"/>
      <c r="BB1160" s="70"/>
      <c r="BC1160" s="70"/>
      <c r="BD1160" s="70"/>
      <c r="BE1160" s="70"/>
      <c r="BF1160" s="70"/>
      <c r="BG1160" s="70"/>
      <c r="BH1160" s="70"/>
      <c r="BI1160" s="70"/>
      <c r="BJ1160" s="70"/>
      <c r="BK1160" s="70"/>
      <c r="BL1160" s="70"/>
      <c r="BM1160" s="70"/>
      <c r="BN1160" s="70"/>
      <c r="BO1160" s="70"/>
      <c r="BP1160" s="70"/>
      <c r="BQ1160" s="70"/>
      <c r="BR1160" s="70"/>
      <c r="BS1160" s="70"/>
      <c r="BT1160" s="70"/>
      <c r="BU1160" s="70"/>
      <c r="BV1160" s="70"/>
      <c r="BW1160" s="70"/>
      <c r="BX1160" s="70"/>
      <c r="BY1160" s="70"/>
      <c r="BZ1160" s="70"/>
      <c r="CA1160" s="70"/>
      <c r="CB1160" s="70"/>
      <c r="CC1160" s="70"/>
      <c r="CD1160" s="70"/>
      <c r="CE1160" s="70"/>
      <c r="CF1160" s="70"/>
      <c r="CG1160" s="70"/>
      <c r="CH1160" s="70"/>
      <c r="CI1160" s="70"/>
      <c r="CJ1160" s="70"/>
      <c r="CK1160" s="70"/>
      <c r="CL1160" s="70"/>
      <c r="CM1160" s="70"/>
      <c r="CN1160" s="70"/>
      <c r="CO1160" s="70"/>
      <c r="CP1160" s="70"/>
      <c r="CQ1160" s="70"/>
      <c r="CR1160" s="70"/>
      <c r="CS1160" s="70"/>
      <c r="CT1160" s="70"/>
      <c r="CU1160" s="70"/>
      <c r="CV1160" s="70"/>
      <c r="CW1160" s="70"/>
      <c r="CX1160" s="70"/>
      <c r="CY1160" s="70"/>
      <c r="CZ1160" s="70"/>
      <c r="DA1160" s="70"/>
      <c r="DB1160" s="70"/>
      <c r="DC1160" s="70"/>
      <c r="DD1160" s="70"/>
      <c r="DE1160" s="70"/>
      <c r="DF1160" s="70"/>
      <c r="DG1160" s="70"/>
      <c r="DH1160" s="70"/>
      <c r="DI1160" s="70"/>
      <c r="DJ1160" s="70"/>
      <c r="DK1160" s="70"/>
      <c r="DL1160" s="70"/>
      <c r="DM1160" s="70"/>
      <c r="DN1160" s="70"/>
      <c r="DO1160" s="70"/>
      <c r="DP1160" s="70"/>
      <c r="DQ1160" s="70"/>
      <c r="DR1160" s="70"/>
      <c r="DS1160" s="70"/>
      <c r="DT1160" s="70"/>
      <c r="DU1160" s="70"/>
      <c r="DV1160" s="70"/>
      <c r="DW1160" s="70"/>
      <c r="DX1160" s="70"/>
      <c r="DY1160" s="70"/>
      <c r="DZ1160" s="70"/>
      <c r="EA1160" s="70"/>
      <c r="EB1160" s="70"/>
      <c r="EC1160" s="70"/>
      <c r="ED1160" s="70"/>
      <c r="EE1160" s="95" t="s">
        <v>450</v>
      </c>
      <c r="EF1160" s="95"/>
      <c r="EG1160" s="95"/>
      <c r="EH1160" s="70"/>
      <c r="EI1160" s="216"/>
      <c r="EJ1160" s="70"/>
      <c r="EK1160" s="70"/>
      <c r="EL1160" s="70"/>
      <c r="EM1160" s="70"/>
      <c r="EN1160" s="70"/>
      <c r="EO1160" s="70"/>
      <c r="EP1160" s="70"/>
      <c r="EQ1160" s="70"/>
      <c r="ER1160" s="70"/>
      <c r="ES1160" s="70"/>
      <c r="ET1160" s="70"/>
      <c r="EU1160" s="70"/>
      <c r="EV1160" s="70"/>
      <c r="EW1160" s="70"/>
      <c r="EX1160" s="70"/>
      <c r="EY1160" s="70"/>
      <c r="EZ1160" s="70"/>
      <c r="FA1160" s="70"/>
      <c r="FB1160" s="70"/>
      <c r="FC1160" s="70"/>
      <c r="FD1160" s="70"/>
      <c r="FE1160" s="70"/>
      <c r="FF1160" s="70"/>
      <c r="FG1160" s="70"/>
      <c r="FH1160" s="70"/>
      <c r="FI1160" s="70"/>
      <c r="FJ1160" s="70"/>
      <c r="FK1160" s="70"/>
      <c r="FL1160" s="70"/>
      <c r="FM1160" s="70"/>
      <c r="FN1160" s="70"/>
      <c r="FO1160" s="70"/>
      <c r="FP1160" s="70"/>
      <c r="FQ1160" s="70"/>
      <c r="FR1160" s="70"/>
      <c r="FS1160" s="70"/>
      <c r="FT1160" s="70"/>
      <c r="FU1160" s="70"/>
      <c r="FV1160" s="70"/>
      <c r="FW1160" s="70"/>
      <c r="FX1160" s="70"/>
      <c r="FY1160" s="70"/>
      <c r="FZ1160" s="70"/>
      <c r="GA1160" s="70"/>
      <c r="GB1160" s="70"/>
      <c r="GC1160" s="70"/>
      <c r="GD1160" s="70"/>
      <c r="GE1160" s="70"/>
      <c r="GF1160" s="70"/>
      <c r="GG1160" s="70"/>
      <c r="GH1160" s="70"/>
      <c r="GI1160" s="70"/>
      <c r="GJ1160" s="70"/>
      <c r="GK1160" s="70"/>
      <c r="GL1160" s="70"/>
      <c r="GM1160" s="70"/>
      <c r="GN1160" s="70"/>
      <c r="GO1160" s="70"/>
      <c r="GP1160" s="70"/>
      <c r="GQ1160" s="70"/>
      <c r="GR1160" s="70"/>
      <c r="GS1160" s="70"/>
      <c r="GT1160" s="70"/>
      <c r="GU1160" s="70"/>
      <c r="GV1160" s="70"/>
      <c r="GW1160" s="70"/>
      <c r="GX1160" s="70"/>
      <c r="GY1160" s="70"/>
      <c r="GZ1160" s="70"/>
      <c r="HA1160" s="70"/>
      <c r="HB1160" s="70"/>
      <c r="HC1160" s="70"/>
      <c r="HD1160" s="70"/>
      <c r="HE1160" s="70"/>
      <c r="HF1160" s="70"/>
      <c r="HG1160" s="70"/>
      <c r="HH1160" s="70"/>
      <c r="HI1160" s="70"/>
      <c r="HJ1160" s="70"/>
      <c r="HK1160" s="70"/>
      <c r="HL1160" s="70"/>
      <c r="HM1160" s="70"/>
      <c r="HN1160" s="70"/>
      <c r="HO1160" s="70"/>
      <c r="HP1160" s="70"/>
      <c r="HQ1160" s="70"/>
      <c r="HR1160" s="70"/>
      <c r="HS1160" s="70"/>
      <c r="HT1160" s="70"/>
      <c r="HU1160" s="70"/>
      <c r="HV1160" s="70"/>
      <c r="HW1160" s="70"/>
      <c r="HX1160" s="70"/>
      <c r="HY1160" s="70"/>
      <c r="HZ1160" s="70"/>
      <c r="IA1160" s="70"/>
      <c r="IB1160" s="70"/>
      <c r="IC1160" s="70"/>
      <c r="ID1160" s="70"/>
      <c r="IE1160" s="70"/>
      <c r="IF1160" s="70"/>
      <c r="IG1160" s="70"/>
      <c r="IH1160" s="70"/>
      <c r="II1160" s="70"/>
      <c r="IJ1160" s="70"/>
      <c r="IK1160" s="70"/>
      <c r="IL1160" s="70"/>
      <c r="IM1160" s="70"/>
      <c r="IN1160" s="70"/>
      <c r="IO1160" s="70"/>
      <c r="IP1160" s="70"/>
    </row>
    <row r="1162" spans="18:250" ht="16.5" hidden="1" customHeight="1">
      <c r="R1162" s="265" t="s">
        <v>1224</v>
      </c>
      <c r="V1162" s="214" t="str">
        <f t="shared" ref="V1162:V1163" si="23">S1162&amp;TEXT(T1162,"00")&amp;TEXT(U1162,"00")</f>
        <v>0000</v>
      </c>
      <c r="W1162" s="266"/>
      <c r="EE1162" s="265" t="s">
        <v>1336</v>
      </c>
      <c r="EI1162" s="214" t="str">
        <f t="shared" ref="EI1162:EI1163" si="24">EF1162&amp;TEXT(EG1162,"00")&amp;TEXT(EH1162,"00")</f>
        <v>0000</v>
      </c>
      <c r="EJ1162" s="266"/>
    </row>
    <row r="1163" spans="18:250" ht="16.5" hidden="1" customHeight="1">
      <c r="R1163" s="263" t="s">
        <v>76</v>
      </c>
      <c r="S1163" t="s">
        <v>1221</v>
      </c>
      <c r="T1163" t="s">
        <v>1222</v>
      </c>
      <c r="U1163" t="s">
        <v>1223</v>
      </c>
      <c r="V1163" s="214" t="str">
        <f t="shared" si="23"/>
        <v>InsuranceReverseNameGenderAge</v>
      </c>
      <c r="W1163" t="s">
        <v>1225</v>
      </c>
      <c r="X1163" t="s">
        <v>1226</v>
      </c>
      <c r="Y1163" t="s">
        <v>1227</v>
      </c>
      <c r="Z1163" t="s">
        <v>1228</v>
      </c>
      <c r="AA1163" t="s">
        <v>1229</v>
      </c>
      <c r="AB1163" t="s">
        <v>1230</v>
      </c>
      <c r="AC1163" t="s">
        <v>1231</v>
      </c>
      <c r="AD1163" t="s">
        <v>1232</v>
      </c>
      <c r="AE1163" t="s">
        <v>1233</v>
      </c>
      <c r="AF1163" t="s">
        <v>1234</v>
      </c>
      <c r="AG1163" t="s">
        <v>1235</v>
      </c>
      <c r="AH1163" t="s">
        <v>1236</v>
      </c>
      <c r="AI1163" t="s">
        <v>1237</v>
      </c>
      <c r="AJ1163" t="s">
        <v>1238</v>
      </c>
      <c r="AK1163" t="s">
        <v>1239</v>
      </c>
      <c r="AL1163" t="s">
        <v>1240</v>
      </c>
      <c r="AM1163" t="s">
        <v>1241</v>
      </c>
      <c r="AN1163" t="s">
        <v>1242</v>
      </c>
      <c r="AO1163" t="s">
        <v>1243</v>
      </c>
      <c r="AP1163" t="s">
        <v>1244</v>
      </c>
      <c r="AQ1163" t="s">
        <v>1245</v>
      </c>
      <c r="AR1163" t="s">
        <v>1246</v>
      </c>
      <c r="AS1163" t="s">
        <v>1247</v>
      </c>
      <c r="AT1163" t="s">
        <v>1248</v>
      </c>
      <c r="AU1163" t="s">
        <v>1249</v>
      </c>
      <c r="AV1163" t="s">
        <v>1250</v>
      </c>
      <c r="AW1163" t="s">
        <v>1251</v>
      </c>
      <c r="AX1163" t="s">
        <v>1252</v>
      </c>
      <c r="AY1163" t="s">
        <v>1253</v>
      </c>
      <c r="AZ1163" t="s">
        <v>1254</v>
      </c>
      <c r="BA1163" t="s">
        <v>1255</v>
      </c>
      <c r="BB1163" t="s">
        <v>1256</v>
      </c>
      <c r="BC1163" t="s">
        <v>1257</v>
      </c>
      <c r="BD1163" t="s">
        <v>1258</v>
      </c>
      <c r="BE1163" t="s">
        <v>1259</v>
      </c>
      <c r="BF1163" t="s">
        <v>1260</v>
      </c>
      <c r="BG1163" t="s">
        <v>1261</v>
      </c>
      <c r="BH1163" t="s">
        <v>1262</v>
      </c>
      <c r="BI1163" t="s">
        <v>1263</v>
      </c>
      <c r="BJ1163" t="s">
        <v>1264</v>
      </c>
      <c r="BK1163" t="s">
        <v>1265</v>
      </c>
      <c r="BL1163" t="s">
        <v>1266</v>
      </c>
      <c r="BM1163" t="s">
        <v>1267</v>
      </c>
      <c r="BN1163" t="s">
        <v>1268</v>
      </c>
      <c r="BO1163" t="s">
        <v>1269</v>
      </c>
      <c r="BP1163" t="s">
        <v>1270</v>
      </c>
      <c r="BQ1163" t="s">
        <v>1271</v>
      </c>
      <c r="BR1163" t="s">
        <v>1272</v>
      </c>
      <c r="BS1163" t="s">
        <v>1273</v>
      </c>
      <c r="BT1163" t="s">
        <v>1274</v>
      </c>
      <c r="BU1163" t="s">
        <v>1275</v>
      </c>
      <c r="BV1163" t="s">
        <v>1276</v>
      </c>
      <c r="BW1163" t="s">
        <v>1277</v>
      </c>
      <c r="BX1163" t="s">
        <v>1278</v>
      </c>
      <c r="BY1163" t="s">
        <v>1279</v>
      </c>
      <c r="BZ1163" t="s">
        <v>1280</v>
      </c>
      <c r="CA1163" t="s">
        <v>1281</v>
      </c>
      <c r="CB1163" t="s">
        <v>1282</v>
      </c>
      <c r="CC1163" t="s">
        <v>1283</v>
      </c>
      <c r="CD1163" t="s">
        <v>1284</v>
      </c>
      <c r="CE1163" t="s">
        <v>1285</v>
      </c>
      <c r="CF1163" t="s">
        <v>1286</v>
      </c>
      <c r="CG1163" t="s">
        <v>1287</v>
      </c>
      <c r="CH1163" t="s">
        <v>1288</v>
      </c>
      <c r="CI1163" t="s">
        <v>1289</v>
      </c>
      <c r="CJ1163" t="s">
        <v>1290</v>
      </c>
      <c r="CK1163" t="s">
        <v>1291</v>
      </c>
      <c r="CL1163" t="s">
        <v>1292</v>
      </c>
      <c r="CM1163" t="s">
        <v>1293</v>
      </c>
      <c r="CN1163" t="s">
        <v>1294</v>
      </c>
      <c r="CO1163" t="s">
        <v>1295</v>
      </c>
      <c r="CP1163" t="s">
        <v>1296</v>
      </c>
      <c r="CQ1163" t="s">
        <v>1297</v>
      </c>
      <c r="CR1163" t="s">
        <v>1298</v>
      </c>
      <c r="CS1163" t="s">
        <v>1299</v>
      </c>
      <c r="CT1163" t="s">
        <v>1300</v>
      </c>
      <c r="CU1163" t="s">
        <v>1301</v>
      </c>
      <c r="CV1163" t="s">
        <v>1302</v>
      </c>
      <c r="CW1163" t="s">
        <v>1303</v>
      </c>
      <c r="CX1163" t="s">
        <v>1304</v>
      </c>
      <c r="CY1163" t="s">
        <v>1305</v>
      </c>
      <c r="CZ1163" t="s">
        <v>1306</v>
      </c>
      <c r="DA1163" t="s">
        <v>1307</v>
      </c>
      <c r="DB1163" t="s">
        <v>1308</v>
      </c>
      <c r="DC1163" t="s">
        <v>1309</v>
      </c>
      <c r="DD1163" t="s">
        <v>1310</v>
      </c>
      <c r="DE1163" t="s">
        <v>1311</v>
      </c>
      <c r="DF1163" t="s">
        <v>1312</v>
      </c>
      <c r="DG1163" t="s">
        <v>1313</v>
      </c>
      <c r="DH1163" t="s">
        <v>1314</v>
      </c>
      <c r="DI1163" t="s">
        <v>1315</v>
      </c>
      <c r="DJ1163" t="s">
        <v>1316</v>
      </c>
      <c r="DK1163" t="s">
        <v>1317</v>
      </c>
      <c r="DL1163" t="s">
        <v>1318</v>
      </c>
      <c r="DM1163" t="s">
        <v>1319</v>
      </c>
      <c r="DN1163" t="s">
        <v>1320</v>
      </c>
      <c r="DO1163" t="s">
        <v>1321</v>
      </c>
      <c r="DP1163" t="s">
        <v>1322</v>
      </c>
      <c r="DQ1163" t="s">
        <v>1323</v>
      </c>
      <c r="DR1163" t="s">
        <v>1324</v>
      </c>
      <c r="DS1163" t="s">
        <v>1325</v>
      </c>
      <c r="DT1163" t="s">
        <v>1326</v>
      </c>
      <c r="DU1163" t="s">
        <v>1327</v>
      </c>
      <c r="DV1163" t="s">
        <v>1328</v>
      </c>
      <c r="DW1163" t="s">
        <v>1329</v>
      </c>
      <c r="DX1163" t="s">
        <v>1330</v>
      </c>
      <c r="DY1163" t="s">
        <v>1331</v>
      </c>
      <c r="DZ1163" t="s">
        <v>1332</v>
      </c>
      <c r="EA1163" t="s">
        <v>1333</v>
      </c>
      <c r="EB1163" t="s">
        <v>1334</v>
      </c>
      <c r="EC1163" t="s">
        <v>1335</v>
      </c>
      <c r="ED1163" s="666"/>
      <c r="EE1163" s="263" t="s">
        <v>76</v>
      </c>
      <c r="EF1163" t="s">
        <v>1221</v>
      </c>
      <c r="EG1163" t="s">
        <v>1222</v>
      </c>
      <c r="EH1163" t="s">
        <v>1223</v>
      </c>
      <c r="EI1163" s="214" t="str">
        <f t="shared" si="24"/>
        <v>InsuranceReverseNameGenderAge</v>
      </c>
      <c r="EJ1163" t="s">
        <v>1225</v>
      </c>
      <c r="EK1163" t="s">
        <v>1226</v>
      </c>
      <c r="EL1163" t="s">
        <v>1227</v>
      </c>
      <c r="EM1163" t="s">
        <v>1228</v>
      </c>
      <c r="EN1163" t="s">
        <v>1229</v>
      </c>
      <c r="EO1163" t="s">
        <v>1230</v>
      </c>
      <c r="EP1163" t="s">
        <v>1231</v>
      </c>
      <c r="EQ1163" t="s">
        <v>1232</v>
      </c>
      <c r="ER1163" t="s">
        <v>1233</v>
      </c>
      <c r="ES1163" t="s">
        <v>1234</v>
      </c>
      <c r="ET1163" t="s">
        <v>1235</v>
      </c>
      <c r="EU1163" t="s">
        <v>1236</v>
      </c>
      <c r="EV1163" t="s">
        <v>1237</v>
      </c>
      <c r="EW1163" t="s">
        <v>1238</v>
      </c>
      <c r="EX1163" t="s">
        <v>1239</v>
      </c>
      <c r="EY1163" t="s">
        <v>1240</v>
      </c>
      <c r="EZ1163" t="s">
        <v>1241</v>
      </c>
      <c r="FA1163" t="s">
        <v>1242</v>
      </c>
      <c r="FB1163" t="s">
        <v>1243</v>
      </c>
      <c r="FC1163" t="s">
        <v>1244</v>
      </c>
      <c r="FD1163" t="s">
        <v>1245</v>
      </c>
      <c r="FE1163" t="s">
        <v>1246</v>
      </c>
      <c r="FF1163" t="s">
        <v>1247</v>
      </c>
      <c r="FG1163" t="s">
        <v>1248</v>
      </c>
      <c r="FH1163" t="s">
        <v>1249</v>
      </c>
      <c r="FI1163" t="s">
        <v>1250</v>
      </c>
      <c r="FJ1163" t="s">
        <v>1251</v>
      </c>
      <c r="FK1163" t="s">
        <v>1252</v>
      </c>
      <c r="FL1163" t="s">
        <v>1253</v>
      </c>
      <c r="FM1163" t="s">
        <v>1254</v>
      </c>
      <c r="FN1163" t="s">
        <v>1255</v>
      </c>
      <c r="FO1163" t="s">
        <v>1256</v>
      </c>
      <c r="FP1163" t="s">
        <v>1257</v>
      </c>
      <c r="FQ1163" t="s">
        <v>1258</v>
      </c>
      <c r="FR1163" t="s">
        <v>1259</v>
      </c>
      <c r="FS1163" t="s">
        <v>1260</v>
      </c>
      <c r="FT1163" t="s">
        <v>1261</v>
      </c>
      <c r="FU1163" t="s">
        <v>1262</v>
      </c>
      <c r="FV1163" t="s">
        <v>1263</v>
      </c>
      <c r="FW1163" t="s">
        <v>1264</v>
      </c>
      <c r="FX1163" t="s">
        <v>1265</v>
      </c>
      <c r="FY1163" t="s">
        <v>1266</v>
      </c>
      <c r="FZ1163" t="s">
        <v>1267</v>
      </c>
      <c r="GA1163" t="s">
        <v>1268</v>
      </c>
      <c r="GB1163" t="s">
        <v>1269</v>
      </c>
      <c r="GC1163" t="s">
        <v>1270</v>
      </c>
      <c r="GD1163" t="s">
        <v>1271</v>
      </c>
      <c r="GE1163" t="s">
        <v>1272</v>
      </c>
      <c r="GF1163" t="s">
        <v>1273</v>
      </c>
      <c r="GG1163" t="s">
        <v>1274</v>
      </c>
      <c r="GH1163" t="s">
        <v>1275</v>
      </c>
      <c r="GI1163" t="s">
        <v>1276</v>
      </c>
      <c r="GJ1163" t="s">
        <v>1277</v>
      </c>
      <c r="GK1163" t="s">
        <v>1278</v>
      </c>
      <c r="GL1163" t="s">
        <v>1279</v>
      </c>
      <c r="GM1163" t="s">
        <v>1280</v>
      </c>
      <c r="GN1163" t="s">
        <v>1281</v>
      </c>
      <c r="GO1163" t="s">
        <v>1282</v>
      </c>
      <c r="GP1163" t="s">
        <v>1283</v>
      </c>
      <c r="GQ1163" t="s">
        <v>1284</v>
      </c>
      <c r="GR1163" t="s">
        <v>1285</v>
      </c>
      <c r="GS1163" t="s">
        <v>1286</v>
      </c>
      <c r="GT1163" t="s">
        <v>1287</v>
      </c>
      <c r="GU1163" t="s">
        <v>1288</v>
      </c>
      <c r="GV1163" t="s">
        <v>1289</v>
      </c>
      <c r="GW1163" t="s">
        <v>1290</v>
      </c>
      <c r="GX1163" t="s">
        <v>1291</v>
      </c>
      <c r="GY1163" t="s">
        <v>1292</v>
      </c>
      <c r="GZ1163" t="s">
        <v>1293</v>
      </c>
      <c r="HA1163" t="s">
        <v>1294</v>
      </c>
      <c r="HB1163" t="s">
        <v>1295</v>
      </c>
      <c r="HC1163" t="s">
        <v>1296</v>
      </c>
      <c r="HD1163" t="s">
        <v>1297</v>
      </c>
      <c r="HE1163" t="s">
        <v>1298</v>
      </c>
      <c r="HF1163" t="s">
        <v>1299</v>
      </c>
      <c r="HG1163" t="s">
        <v>1300</v>
      </c>
      <c r="HH1163" t="s">
        <v>1301</v>
      </c>
      <c r="HI1163" t="s">
        <v>1302</v>
      </c>
      <c r="HJ1163" t="s">
        <v>1303</v>
      </c>
      <c r="HK1163" t="s">
        <v>1304</v>
      </c>
      <c r="HL1163" t="s">
        <v>1305</v>
      </c>
      <c r="HM1163" t="s">
        <v>1306</v>
      </c>
      <c r="HN1163" t="s">
        <v>1307</v>
      </c>
      <c r="HO1163" t="s">
        <v>1308</v>
      </c>
      <c r="HP1163" t="s">
        <v>1309</v>
      </c>
      <c r="HQ1163" t="s">
        <v>1310</v>
      </c>
      <c r="HR1163" t="s">
        <v>1311</v>
      </c>
      <c r="HS1163" t="s">
        <v>1312</v>
      </c>
      <c r="HT1163" t="s">
        <v>1313</v>
      </c>
      <c r="HU1163" t="s">
        <v>1314</v>
      </c>
      <c r="HV1163" t="s">
        <v>1315</v>
      </c>
      <c r="HW1163" t="s">
        <v>1316</v>
      </c>
      <c r="HX1163" t="s">
        <v>1317</v>
      </c>
      <c r="HY1163" t="s">
        <v>1318</v>
      </c>
      <c r="HZ1163" t="s">
        <v>1319</v>
      </c>
      <c r="IA1163" t="s">
        <v>1320</v>
      </c>
      <c r="IB1163" t="s">
        <v>1321</v>
      </c>
      <c r="IC1163" t="s">
        <v>1322</v>
      </c>
      <c r="ID1163" t="s">
        <v>1323</v>
      </c>
      <c r="IE1163" t="s">
        <v>1324</v>
      </c>
      <c r="IF1163" t="s">
        <v>1325</v>
      </c>
      <c r="IG1163" t="s">
        <v>1326</v>
      </c>
      <c r="IH1163" t="s">
        <v>1327</v>
      </c>
      <c r="II1163" t="s">
        <v>1328</v>
      </c>
      <c r="IJ1163" t="s">
        <v>1329</v>
      </c>
      <c r="IK1163" t="s">
        <v>1330</v>
      </c>
      <c r="IL1163" t="s">
        <v>1331</v>
      </c>
      <c r="IM1163" t="s">
        <v>1332</v>
      </c>
      <c r="IN1163" t="s">
        <v>1333</v>
      </c>
      <c r="IO1163" t="s">
        <v>1334</v>
      </c>
      <c r="IP1163" t="s">
        <v>1335</v>
      </c>
    </row>
    <row r="1164" spans="18:250" ht="16.5" hidden="1" customHeight="1">
      <c r="R1164" s="264" t="s">
        <v>450</v>
      </c>
      <c r="U1164" s="665"/>
      <c r="V1164" s="214"/>
      <c r="ED1164" s="110"/>
      <c r="EE1164" s="264" t="s">
        <v>450</v>
      </c>
      <c r="EH1164" s="665"/>
      <c r="EI1164" s="214"/>
    </row>
    <row r="1165" spans="18:250" ht="16.5" hidden="1" customHeight="1">
      <c r="R1165" s="264" t="s">
        <v>450</v>
      </c>
      <c r="V1165" s="214"/>
      <c r="ED1165" s="110"/>
      <c r="EE1165" s="264" t="s">
        <v>450</v>
      </c>
      <c r="EI1165" s="214"/>
    </row>
    <row r="1166" spans="18:250" ht="16.5" hidden="1" customHeight="1">
      <c r="R1166" s="264" t="s">
        <v>450</v>
      </c>
      <c r="V1166" s="214"/>
      <c r="ED1166" s="110"/>
      <c r="EE1166" s="264" t="s">
        <v>450</v>
      </c>
      <c r="EI1166" s="214"/>
    </row>
    <row r="1167" spans="18:250" ht="16.5" hidden="1" customHeight="1">
      <c r="R1167" s="264" t="s">
        <v>450</v>
      </c>
      <c r="V1167" s="214"/>
      <c r="ED1167" s="110"/>
      <c r="EE1167" s="264" t="s">
        <v>450</v>
      </c>
      <c r="EI1167" s="214"/>
    </row>
    <row r="1168" spans="18:250" ht="16.5" hidden="1" customHeight="1">
      <c r="R1168" s="264" t="s">
        <v>450</v>
      </c>
      <c r="V1168" s="214"/>
      <c r="ED1168" s="110"/>
      <c r="EE1168" s="264" t="s">
        <v>450</v>
      </c>
      <c r="EI1168" s="214"/>
    </row>
    <row r="1169" spans="18:139" ht="16.5" hidden="1" customHeight="1">
      <c r="R1169" s="264" t="s">
        <v>450</v>
      </c>
      <c r="V1169" s="214"/>
      <c r="ED1169" s="110"/>
      <c r="EE1169" s="264" t="s">
        <v>450</v>
      </c>
      <c r="EI1169" s="214"/>
    </row>
    <row r="1170" spans="18:139" ht="16.5" hidden="1" customHeight="1">
      <c r="R1170" s="264" t="s">
        <v>450</v>
      </c>
      <c r="V1170" s="214"/>
      <c r="ED1170" s="110"/>
      <c r="EE1170" s="264" t="s">
        <v>450</v>
      </c>
      <c r="EI1170" s="214"/>
    </row>
    <row r="1171" spans="18:139" ht="16.5" hidden="1" customHeight="1">
      <c r="R1171" s="264" t="s">
        <v>450</v>
      </c>
      <c r="V1171" s="214"/>
      <c r="ED1171" s="110"/>
      <c r="EE1171" s="264" t="s">
        <v>450</v>
      </c>
      <c r="EI1171" s="214"/>
    </row>
    <row r="1172" spans="18:139" ht="16.5" hidden="1" customHeight="1">
      <c r="R1172" s="264" t="s">
        <v>450</v>
      </c>
      <c r="V1172" s="214"/>
      <c r="ED1172" s="110"/>
      <c r="EE1172" s="264" t="s">
        <v>450</v>
      </c>
      <c r="EI1172" s="214"/>
    </row>
    <row r="1173" spans="18:139" ht="16.5" hidden="1" customHeight="1">
      <c r="R1173" s="264" t="s">
        <v>450</v>
      </c>
      <c r="V1173" s="214"/>
      <c r="ED1173" s="110"/>
      <c r="EE1173" s="264" t="s">
        <v>450</v>
      </c>
      <c r="EI1173" s="214"/>
    </row>
    <row r="1174" spans="18:139" ht="16.5" hidden="1" customHeight="1">
      <c r="R1174" s="264" t="s">
        <v>450</v>
      </c>
      <c r="V1174" s="214"/>
      <c r="ED1174" s="110"/>
      <c r="EE1174" s="264" t="s">
        <v>450</v>
      </c>
      <c r="EI1174" s="214"/>
    </row>
    <row r="1175" spans="18:139" ht="16.5" hidden="1" customHeight="1">
      <c r="R1175" s="264" t="s">
        <v>450</v>
      </c>
      <c r="V1175" s="214"/>
      <c r="ED1175" s="110"/>
      <c r="EE1175" s="264" t="s">
        <v>450</v>
      </c>
      <c r="EI1175" s="214"/>
    </row>
    <row r="1176" spans="18:139" ht="16.5" hidden="1" customHeight="1">
      <c r="R1176" s="264" t="s">
        <v>450</v>
      </c>
      <c r="V1176" s="214"/>
      <c r="ED1176" s="110"/>
      <c r="EE1176" s="264" t="s">
        <v>450</v>
      </c>
      <c r="EI1176" s="214"/>
    </row>
    <row r="1177" spans="18:139" ht="16.5" hidden="1" customHeight="1">
      <c r="R1177" s="264" t="s">
        <v>450</v>
      </c>
      <c r="V1177" s="214"/>
      <c r="ED1177" s="110"/>
      <c r="EE1177" s="264" t="s">
        <v>450</v>
      </c>
      <c r="EI1177" s="214"/>
    </row>
    <row r="1178" spans="18:139" ht="16.5" hidden="1" customHeight="1">
      <c r="R1178" s="264" t="s">
        <v>450</v>
      </c>
      <c r="V1178" s="214"/>
      <c r="ED1178" s="110"/>
      <c r="EE1178" s="264" t="s">
        <v>450</v>
      </c>
      <c r="EI1178" s="214"/>
    </row>
    <row r="1179" spans="18:139" ht="16.5" hidden="1" customHeight="1">
      <c r="R1179" s="264" t="s">
        <v>450</v>
      </c>
      <c r="V1179" s="214"/>
      <c r="ED1179" s="110"/>
      <c r="EE1179" s="264" t="s">
        <v>450</v>
      </c>
      <c r="EI1179" s="214"/>
    </row>
    <row r="1180" spans="18:139" ht="16.5" hidden="1" customHeight="1">
      <c r="R1180" s="264" t="s">
        <v>450</v>
      </c>
      <c r="V1180" s="214"/>
      <c r="ED1180" s="110"/>
      <c r="EE1180" s="264" t="s">
        <v>450</v>
      </c>
      <c r="EI1180" s="214"/>
    </row>
    <row r="1181" spans="18:139" ht="16.5" hidden="1" customHeight="1">
      <c r="R1181" s="264" t="s">
        <v>450</v>
      </c>
      <c r="V1181" s="214"/>
      <c r="ED1181" s="110"/>
      <c r="EE1181" s="264" t="s">
        <v>450</v>
      </c>
      <c r="EI1181" s="214"/>
    </row>
    <row r="1182" spans="18:139" ht="16.5" hidden="1" customHeight="1">
      <c r="R1182" s="264" t="s">
        <v>450</v>
      </c>
      <c r="V1182" s="214"/>
      <c r="ED1182" s="110"/>
      <c r="EE1182" s="264" t="s">
        <v>450</v>
      </c>
      <c r="EI1182" s="214"/>
    </row>
    <row r="1183" spans="18:139" ht="16.5" hidden="1" customHeight="1">
      <c r="R1183" s="264" t="s">
        <v>450</v>
      </c>
      <c r="V1183" s="214"/>
      <c r="ED1183" s="110"/>
      <c r="EE1183" s="264" t="s">
        <v>450</v>
      </c>
      <c r="EI1183" s="214"/>
    </row>
    <row r="1184" spans="18:139" ht="16.5" hidden="1" customHeight="1">
      <c r="R1184" s="264" t="s">
        <v>450</v>
      </c>
      <c r="V1184" s="214"/>
      <c r="ED1184" s="110"/>
      <c r="EE1184" s="264" t="s">
        <v>450</v>
      </c>
      <c r="EI1184" s="214"/>
    </row>
    <row r="1185" spans="18:139" ht="16.5" hidden="1" customHeight="1">
      <c r="R1185" s="264" t="s">
        <v>450</v>
      </c>
      <c r="V1185" s="214"/>
      <c r="ED1185" s="110"/>
      <c r="EE1185" s="264" t="s">
        <v>450</v>
      </c>
      <c r="EI1185" s="214"/>
    </row>
    <row r="1186" spans="18:139" ht="16.5" hidden="1" customHeight="1">
      <c r="R1186" s="264" t="s">
        <v>450</v>
      </c>
      <c r="V1186" s="214"/>
      <c r="ED1186" s="110"/>
      <c r="EE1186" s="264" t="s">
        <v>450</v>
      </c>
      <c r="EI1186" s="214"/>
    </row>
    <row r="1187" spans="18:139" ht="16.5" hidden="1" customHeight="1">
      <c r="R1187" s="264" t="s">
        <v>450</v>
      </c>
      <c r="V1187" s="214"/>
      <c r="ED1187" s="110"/>
      <c r="EE1187" s="264" t="s">
        <v>450</v>
      </c>
      <c r="EI1187" s="214"/>
    </row>
    <row r="1188" spans="18:139" ht="16.5" hidden="1" customHeight="1">
      <c r="R1188" s="264" t="s">
        <v>450</v>
      </c>
      <c r="V1188" s="214"/>
      <c r="ED1188" s="110"/>
      <c r="EE1188" s="264" t="s">
        <v>450</v>
      </c>
      <c r="EI1188" s="214"/>
    </row>
    <row r="1189" spans="18:139" ht="16.5" hidden="1" customHeight="1">
      <c r="R1189" s="264" t="s">
        <v>450</v>
      </c>
      <c r="V1189" s="214"/>
      <c r="ED1189" s="110"/>
      <c r="EE1189" s="264" t="s">
        <v>450</v>
      </c>
      <c r="EI1189" s="214"/>
    </row>
    <row r="1190" spans="18:139" ht="16.5" hidden="1" customHeight="1">
      <c r="R1190" s="264" t="s">
        <v>450</v>
      </c>
      <c r="V1190" s="214"/>
      <c r="ED1190" s="110"/>
      <c r="EE1190" s="264" t="s">
        <v>450</v>
      </c>
      <c r="EI1190" s="214"/>
    </row>
    <row r="1191" spans="18:139" ht="16.5" hidden="1" customHeight="1">
      <c r="R1191" s="264" t="s">
        <v>450</v>
      </c>
      <c r="V1191" s="214"/>
      <c r="ED1191" s="110"/>
      <c r="EE1191" s="264" t="s">
        <v>450</v>
      </c>
      <c r="EI1191" s="214"/>
    </row>
    <row r="1192" spans="18:139" ht="16.5" hidden="1" customHeight="1">
      <c r="R1192" s="264" t="s">
        <v>450</v>
      </c>
      <c r="V1192" s="214"/>
      <c r="ED1192" s="110"/>
      <c r="EE1192" s="264" t="s">
        <v>450</v>
      </c>
      <c r="EI1192" s="214"/>
    </row>
    <row r="1193" spans="18:139" ht="16.5" hidden="1" customHeight="1">
      <c r="R1193" s="264" t="s">
        <v>450</v>
      </c>
      <c r="V1193" s="214"/>
      <c r="ED1193" s="110"/>
      <c r="EE1193" s="264" t="s">
        <v>450</v>
      </c>
      <c r="EI1193" s="214"/>
    </row>
    <row r="1194" spans="18:139" ht="16.5" hidden="1" customHeight="1">
      <c r="R1194" s="264" t="s">
        <v>450</v>
      </c>
      <c r="V1194" s="214"/>
      <c r="ED1194" s="110"/>
      <c r="EE1194" s="264" t="s">
        <v>450</v>
      </c>
      <c r="EI1194" s="214"/>
    </row>
    <row r="1195" spans="18:139" ht="16.5" hidden="1" customHeight="1">
      <c r="R1195" s="264" t="s">
        <v>450</v>
      </c>
      <c r="V1195" s="214"/>
      <c r="ED1195" s="110"/>
      <c r="EE1195" s="264" t="s">
        <v>450</v>
      </c>
      <c r="EI1195" s="214"/>
    </row>
    <row r="1196" spans="18:139" ht="16.5" hidden="1" customHeight="1">
      <c r="R1196" s="264" t="s">
        <v>450</v>
      </c>
      <c r="V1196" s="214"/>
      <c r="ED1196" s="110"/>
      <c r="EE1196" s="264" t="s">
        <v>450</v>
      </c>
      <c r="EI1196" s="214"/>
    </row>
    <row r="1197" spans="18:139" ht="16.5" hidden="1" customHeight="1">
      <c r="R1197" s="264" t="s">
        <v>450</v>
      </c>
      <c r="V1197" s="214"/>
      <c r="ED1197" s="110"/>
      <c r="EE1197" s="264" t="s">
        <v>450</v>
      </c>
      <c r="EI1197" s="214"/>
    </row>
    <row r="1198" spans="18:139" ht="16.5" hidden="1" customHeight="1">
      <c r="R1198" s="264" t="s">
        <v>450</v>
      </c>
      <c r="V1198" s="214"/>
      <c r="ED1198" s="110"/>
      <c r="EE1198" s="264" t="s">
        <v>450</v>
      </c>
      <c r="EI1198" s="214"/>
    </row>
    <row r="1199" spans="18:139" ht="16.5" hidden="1" customHeight="1">
      <c r="R1199" s="264" t="s">
        <v>450</v>
      </c>
      <c r="V1199" s="214"/>
      <c r="ED1199" s="110"/>
      <c r="EE1199" s="264" t="s">
        <v>450</v>
      </c>
      <c r="EI1199" s="214"/>
    </row>
    <row r="1200" spans="18:139" ht="16.5" hidden="1" customHeight="1">
      <c r="R1200" s="264" t="s">
        <v>450</v>
      </c>
      <c r="V1200" s="214"/>
      <c r="ED1200" s="110"/>
      <c r="EE1200" s="264" t="s">
        <v>450</v>
      </c>
      <c r="EI1200" s="214"/>
    </row>
    <row r="1201" spans="18:139" ht="16.5" hidden="1" customHeight="1">
      <c r="R1201" s="264" t="s">
        <v>450</v>
      </c>
      <c r="V1201" s="214"/>
      <c r="ED1201" s="110"/>
      <c r="EE1201" s="264" t="s">
        <v>450</v>
      </c>
      <c r="EI1201" s="214"/>
    </row>
    <row r="1202" spans="18:139" ht="16.5" hidden="1" customHeight="1">
      <c r="R1202" s="264" t="s">
        <v>450</v>
      </c>
      <c r="V1202" s="214"/>
      <c r="ED1202" s="110"/>
      <c r="EE1202" s="264" t="s">
        <v>450</v>
      </c>
      <c r="EI1202" s="214"/>
    </row>
    <row r="1203" spans="18:139" ht="16.5" hidden="1" customHeight="1">
      <c r="R1203" s="264" t="s">
        <v>450</v>
      </c>
      <c r="V1203" s="214"/>
      <c r="ED1203" s="110"/>
      <c r="EE1203" s="264" t="s">
        <v>450</v>
      </c>
      <c r="EI1203" s="214"/>
    </row>
    <row r="1204" spans="18:139" ht="16.5" hidden="1" customHeight="1">
      <c r="R1204" s="264" t="s">
        <v>450</v>
      </c>
      <c r="V1204" s="214"/>
      <c r="ED1204" s="110"/>
      <c r="EE1204" s="264" t="s">
        <v>450</v>
      </c>
      <c r="EI1204" s="214"/>
    </row>
    <row r="1205" spans="18:139" ht="16.5" hidden="1" customHeight="1">
      <c r="R1205" s="264" t="s">
        <v>450</v>
      </c>
      <c r="V1205" s="214"/>
      <c r="ED1205" s="110"/>
      <c r="EE1205" s="264" t="s">
        <v>450</v>
      </c>
      <c r="EI1205" s="214"/>
    </row>
    <row r="1206" spans="18:139" ht="16.5" hidden="1" customHeight="1">
      <c r="R1206" s="264" t="s">
        <v>450</v>
      </c>
      <c r="V1206" s="214"/>
      <c r="ED1206" s="110"/>
      <c r="EE1206" s="264" t="s">
        <v>450</v>
      </c>
      <c r="EI1206" s="214"/>
    </row>
    <row r="1207" spans="18:139" ht="16.5" hidden="1" customHeight="1">
      <c r="R1207" s="264" t="s">
        <v>450</v>
      </c>
      <c r="V1207" s="214"/>
      <c r="ED1207" s="110"/>
      <c r="EE1207" s="264" t="s">
        <v>450</v>
      </c>
      <c r="EI1207" s="214"/>
    </row>
    <row r="1208" spans="18:139" ht="16.5" hidden="1" customHeight="1">
      <c r="R1208" s="264" t="s">
        <v>450</v>
      </c>
      <c r="V1208" s="214"/>
      <c r="ED1208" s="110"/>
      <c r="EE1208" s="264" t="s">
        <v>450</v>
      </c>
      <c r="EI1208" s="214"/>
    </row>
    <row r="1209" spans="18:139" ht="16.5" hidden="1" customHeight="1">
      <c r="R1209" s="264" t="s">
        <v>450</v>
      </c>
      <c r="V1209" s="214"/>
      <c r="ED1209" s="110"/>
      <c r="EE1209" s="264" t="s">
        <v>450</v>
      </c>
      <c r="EI1209" s="214"/>
    </row>
    <row r="1210" spans="18:139" ht="16.5" hidden="1" customHeight="1">
      <c r="R1210" s="264" t="s">
        <v>450</v>
      </c>
      <c r="U1210" s="665"/>
      <c r="V1210" s="214"/>
      <c r="ED1210" s="110"/>
      <c r="EE1210" s="264" t="s">
        <v>450</v>
      </c>
      <c r="EI1210" s="214"/>
    </row>
    <row r="1211" spans="18:139" ht="16.5" hidden="1" customHeight="1">
      <c r="R1211" s="264" t="s">
        <v>450</v>
      </c>
      <c r="V1211" s="214"/>
      <c r="ED1211" s="110"/>
      <c r="EE1211" s="264" t="s">
        <v>450</v>
      </c>
      <c r="EI1211" s="214"/>
    </row>
    <row r="1212" spans="18:139" ht="16.5" hidden="1" customHeight="1">
      <c r="R1212" s="264" t="s">
        <v>450</v>
      </c>
      <c r="V1212" s="214"/>
      <c r="ED1212" s="110"/>
      <c r="EE1212" s="264" t="s">
        <v>450</v>
      </c>
      <c r="EI1212" s="214"/>
    </row>
    <row r="1213" spans="18:139" ht="16.5" hidden="1" customHeight="1">
      <c r="R1213" s="264" t="s">
        <v>450</v>
      </c>
      <c r="V1213" s="214"/>
      <c r="ED1213" s="110"/>
      <c r="EE1213" s="264" t="s">
        <v>450</v>
      </c>
      <c r="EI1213" s="214"/>
    </row>
    <row r="1214" spans="18:139" ht="16.5" hidden="1" customHeight="1">
      <c r="R1214" s="264" t="s">
        <v>450</v>
      </c>
      <c r="V1214" s="214"/>
      <c r="ED1214" s="110"/>
      <c r="EE1214" s="264" t="s">
        <v>450</v>
      </c>
      <c r="EI1214" s="214"/>
    </row>
    <row r="1215" spans="18:139" ht="16.5" hidden="1" customHeight="1">
      <c r="R1215" s="264" t="s">
        <v>450</v>
      </c>
      <c r="V1215" s="214"/>
      <c r="ED1215" s="110"/>
      <c r="EE1215" s="264" t="s">
        <v>450</v>
      </c>
      <c r="EI1215" s="214"/>
    </row>
    <row r="1216" spans="18:139" ht="16.5" hidden="1" customHeight="1">
      <c r="R1216" s="264" t="s">
        <v>450</v>
      </c>
      <c r="V1216" s="214"/>
      <c r="ED1216" s="110"/>
      <c r="EE1216" s="264" t="s">
        <v>450</v>
      </c>
      <c r="EI1216" s="214"/>
    </row>
    <row r="1217" spans="18:139" ht="16.5" hidden="1" customHeight="1">
      <c r="R1217" s="264" t="s">
        <v>450</v>
      </c>
      <c r="V1217" s="214"/>
      <c r="ED1217" s="110"/>
      <c r="EE1217" s="264" t="s">
        <v>450</v>
      </c>
      <c r="EI1217" s="214"/>
    </row>
    <row r="1218" spans="18:139" ht="16.5" hidden="1" customHeight="1">
      <c r="R1218" s="264" t="s">
        <v>450</v>
      </c>
      <c r="V1218" s="214"/>
      <c r="ED1218" s="110"/>
      <c r="EE1218" s="264" t="s">
        <v>450</v>
      </c>
      <c r="EI1218" s="214"/>
    </row>
    <row r="1219" spans="18:139" ht="16.5" hidden="1" customHeight="1">
      <c r="R1219" s="264" t="s">
        <v>450</v>
      </c>
      <c r="V1219" s="214"/>
      <c r="ED1219" s="110"/>
      <c r="EE1219" s="264" t="s">
        <v>450</v>
      </c>
      <c r="EI1219" s="214"/>
    </row>
    <row r="1220" spans="18:139" ht="16.5" hidden="1" customHeight="1">
      <c r="R1220" s="264" t="s">
        <v>450</v>
      </c>
      <c r="V1220" s="214"/>
      <c r="ED1220" s="110"/>
      <c r="EE1220" s="264" t="s">
        <v>450</v>
      </c>
      <c r="EI1220" s="214"/>
    </row>
    <row r="1221" spans="18:139" ht="16.5" hidden="1" customHeight="1">
      <c r="R1221" s="264" t="s">
        <v>450</v>
      </c>
      <c r="V1221" s="214"/>
      <c r="ED1221" s="110"/>
      <c r="EE1221" s="264" t="s">
        <v>450</v>
      </c>
      <c r="EI1221" s="214"/>
    </row>
    <row r="1222" spans="18:139" ht="16.5" hidden="1" customHeight="1">
      <c r="R1222" s="264" t="s">
        <v>450</v>
      </c>
      <c r="V1222" s="214"/>
      <c r="ED1222" s="110"/>
      <c r="EE1222" s="264" t="s">
        <v>450</v>
      </c>
      <c r="EI1222" s="214"/>
    </row>
    <row r="1223" spans="18:139" ht="16.5" hidden="1" customHeight="1">
      <c r="R1223" s="264" t="s">
        <v>450</v>
      </c>
      <c r="V1223" s="214"/>
      <c r="ED1223" s="110"/>
      <c r="EE1223" s="264" t="s">
        <v>450</v>
      </c>
      <c r="EI1223" s="214"/>
    </row>
    <row r="1224" spans="18:139" ht="16.5" hidden="1" customHeight="1">
      <c r="R1224" s="264" t="s">
        <v>450</v>
      </c>
      <c r="V1224" s="214"/>
      <c r="ED1224" s="110"/>
      <c r="EE1224" s="264" t="s">
        <v>450</v>
      </c>
      <c r="EI1224" s="214"/>
    </row>
    <row r="1225" spans="18:139" ht="16.5" hidden="1" customHeight="1">
      <c r="R1225" s="264" t="s">
        <v>450</v>
      </c>
      <c r="V1225" s="214"/>
      <c r="ED1225" s="110"/>
      <c r="EE1225" s="264" t="s">
        <v>450</v>
      </c>
      <c r="EH1225" s="665"/>
      <c r="EI1225" s="214"/>
    </row>
    <row r="1226" spans="18:139" ht="16.5" hidden="1" customHeight="1">
      <c r="R1226" s="264" t="s">
        <v>450</v>
      </c>
      <c r="V1226" s="214"/>
      <c r="ED1226" s="110"/>
      <c r="EE1226" s="264" t="s">
        <v>450</v>
      </c>
      <c r="EI1226" s="214"/>
    </row>
    <row r="1227" spans="18:139" ht="16.5" hidden="1" customHeight="1">
      <c r="R1227" s="264" t="s">
        <v>450</v>
      </c>
      <c r="V1227" s="214"/>
      <c r="ED1227" s="110"/>
      <c r="EE1227" s="264" t="s">
        <v>450</v>
      </c>
      <c r="EI1227" s="214"/>
    </row>
    <row r="1228" spans="18:139" ht="16.5" hidden="1" customHeight="1">
      <c r="R1228" s="264" t="s">
        <v>450</v>
      </c>
      <c r="V1228" s="214"/>
      <c r="ED1228" s="110"/>
      <c r="EE1228" s="264" t="s">
        <v>450</v>
      </c>
      <c r="EI1228" s="214"/>
    </row>
    <row r="1229" spans="18:139" ht="16.5" hidden="1" customHeight="1">
      <c r="R1229" s="264" t="s">
        <v>450</v>
      </c>
      <c r="V1229" s="214"/>
      <c r="ED1229" s="110"/>
      <c r="EE1229" s="264" t="s">
        <v>450</v>
      </c>
      <c r="EI1229" s="214"/>
    </row>
    <row r="1230" spans="18:139" ht="16.5" hidden="1" customHeight="1">
      <c r="R1230" s="264" t="s">
        <v>450</v>
      </c>
      <c r="V1230" s="214"/>
      <c r="ED1230" s="110"/>
      <c r="EE1230" s="264" t="s">
        <v>450</v>
      </c>
      <c r="EI1230" s="214"/>
    </row>
    <row r="1231" spans="18:139" ht="16.5" hidden="1" customHeight="1">
      <c r="R1231" s="264" t="s">
        <v>450</v>
      </c>
      <c r="V1231" s="214"/>
      <c r="ED1231" s="110"/>
      <c r="EE1231" s="264" t="s">
        <v>450</v>
      </c>
      <c r="EI1231" s="214"/>
    </row>
    <row r="1232" spans="18:139" ht="16.5" hidden="1" customHeight="1">
      <c r="R1232" s="264" t="s">
        <v>450</v>
      </c>
      <c r="V1232" s="214"/>
      <c r="ED1232" s="110"/>
      <c r="EE1232" s="264" t="s">
        <v>450</v>
      </c>
      <c r="EI1232" s="214"/>
    </row>
    <row r="1233" spans="18:139" ht="16.5" hidden="1" customHeight="1">
      <c r="R1233" s="264" t="s">
        <v>450</v>
      </c>
      <c r="V1233" s="214"/>
      <c r="ED1233" s="110"/>
      <c r="EE1233" s="264" t="s">
        <v>450</v>
      </c>
      <c r="EI1233" s="214"/>
    </row>
    <row r="1234" spans="18:139" ht="16.5" hidden="1" customHeight="1">
      <c r="R1234" s="264" t="s">
        <v>450</v>
      </c>
      <c r="V1234" s="214"/>
      <c r="ED1234" s="110"/>
      <c r="EE1234" s="264" t="s">
        <v>450</v>
      </c>
      <c r="EI1234" s="214"/>
    </row>
    <row r="1235" spans="18:139" ht="16.5" hidden="1" customHeight="1">
      <c r="R1235" s="264" t="s">
        <v>450</v>
      </c>
      <c r="V1235" s="214"/>
      <c r="ED1235" s="110"/>
      <c r="EE1235" s="264" t="s">
        <v>450</v>
      </c>
      <c r="EI1235" s="214"/>
    </row>
    <row r="1236" spans="18:139" ht="16.5" hidden="1" customHeight="1">
      <c r="R1236" s="264" t="s">
        <v>450</v>
      </c>
      <c r="V1236" s="214"/>
      <c r="ED1236" s="110"/>
      <c r="EE1236" s="264" t="s">
        <v>450</v>
      </c>
      <c r="EI1236" s="214"/>
    </row>
    <row r="1237" spans="18:139" ht="16.5" hidden="1" customHeight="1">
      <c r="R1237" s="264" t="s">
        <v>450</v>
      </c>
      <c r="V1237" s="214"/>
      <c r="ED1237" s="110"/>
      <c r="EE1237" s="264" t="s">
        <v>450</v>
      </c>
      <c r="EI1237" s="214"/>
    </row>
    <row r="1238" spans="18:139" ht="16.5" hidden="1" customHeight="1">
      <c r="R1238" s="264" t="s">
        <v>450</v>
      </c>
      <c r="V1238" s="214"/>
      <c r="ED1238" s="110"/>
      <c r="EE1238" s="264" t="s">
        <v>450</v>
      </c>
      <c r="EI1238" s="214"/>
    </row>
    <row r="1239" spans="18:139" ht="16.5" hidden="1" customHeight="1">
      <c r="R1239" s="264" t="s">
        <v>450</v>
      </c>
      <c r="V1239" s="214"/>
      <c r="ED1239" s="110"/>
      <c r="EE1239" s="264" t="s">
        <v>450</v>
      </c>
      <c r="EI1239" s="214"/>
    </row>
    <row r="1240" spans="18:139" ht="16.5" hidden="1" customHeight="1">
      <c r="R1240" s="264" t="s">
        <v>450</v>
      </c>
      <c r="V1240" s="214"/>
      <c r="ED1240" s="110"/>
      <c r="EE1240" s="264" t="s">
        <v>450</v>
      </c>
      <c r="EI1240" s="214"/>
    </row>
    <row r="1241" spans="18:139" ht="16.5" hidden="1" customHeight="1">
      <c r="R1241" s="264" t="s">
        <v>450</v>
      </c>
      <c r="V1241" s="214"/>
      <c r="ED1241" s="110"/>
      <c r="EE1241" s="264" t="s">
        <v>450</v>
      </c>
      <c r="EI1241" s="214"/>
    </row>
    <row r="1242" spans="18:139" ht="16.5" hidden="1" customHeight="1">
      <c r="R1242" s="264" t="s">
        <v>450</v>
      </c>
      <c r="V1242" s="214"/>
      <c r="ED1242" s="110"/>
      <c r="EE1242" s="264" t="s">
        <v>450</v>
      </c>
      <c r="EI1242" s="214"/>
    </row>
    <row r="1243" spans="18:139" ht="16.5" hidden="1" customHeight="1">
      <c r="R1243" s="264" t="s">
        <v>450</v>
      </c>
      <c r="V1243" s="214"/>
      <c r="ED1243" s="110"/>
      <c r="EE1243" s="264" t="s">
        <v>450</v>
      </c>
      <c r="EI1243" s="214"/>
    </row>
    <row r="1244" spans="18:139" ht="16.5" hidden="1" customHeight="1">
      <c r="R1244" s="264" t="s">
        <v>450</v>
      </c>
      <c r="V1244" s="214"/>
      <c r="ED1244" s="110"/>
      <c r="EE1244" s="264" t="s">
        <v>450</v>
      </c>
      <c r="EI1244" s="214"/>
    </row>
    <row r="1245" spans="18:139" ht="16.5" hidden="1" customHeight="1">
      <c r="R1245" s="264" t="s">
        <v>450</v>
      </c>
      <c r="V1245" s="214"/>
      <c r="ED1245" s="110"/>
      <c r="EE1245" s="264" t="s">
        <v>450</v>
      </c>
      <c r="EI1245" s="214"/>
    </row>
    <row r="1246" spans="18:139" ht="16.5" hidden="1" customHeight="1">
      <c r="R1246" s="264" t="s">
        <v>450</v>
      </c>
      <c r="V1246" s="214"/>
      <c r="ED1246" s="110"/>
      <c r="EE1246" s="264" t="s">
        <v>450</v>
      </c>
      <c r="EI1246" s="214"/>
    </row>
    <row r="1247" spans="18:139" ht="16.5" hidden="1" customHeight="1">
      <c r="R1247" s="264" t="s">
        <v>450</v>
      </c>
      <c r="V1247" s="214"/>
      <c r="ED1247" s="110"/>
      <c r="EE1247" s="264" t="s">
        <v>450</v>
      </c>
      <c r="EI1247" s="214"/>
    </row>
    <row r="1248" spans="18:139" ht="16.5" hidden="1" customHeight="1">
      <c r="R1248" s="264" t="s">
        <v>450</v>
      </c>
      <c r="V1248" s="214"/>
      <c r="ED1248" s="110"/>
      <c r="EE1248" s="264" t="s">
        <v>450</v>
      </c>
      <c r="EI1248" s="214"/>
    </row>
    <row r="1249" spans="18:139" ht="16.5" hidden="1" customHeight="1">
      <c r="R1249" s="264" t="s">
        <v>450</v>
      </c>
      <c r="V1249" s="214"/>
      <c r="ED1249" s="110"/>
      <c r="EE1249" s="264" t="s">
        <v>450</v>
      </c>
      <c r="EI1249" s="214"/>
    </row>
    <row r="1250" spans="18:139" ht="16.5" hidden="1" customHeight="1">
      <c r="R1250" s="264" t="s">
        <v>450</v>
      </c>
      <c r="V1250" s="214"/>
      <c r="ED1250" s="110"/>
      <c r="EE1250" s="264" t="s">
        <v>450</v>
      </c>
      <c r="EI1250" s="214"/>
    </row>
    <row r="1251" spans="18:139" ht="16.5" hidden="1" customHeight="1">
      <c r="R1251" s="264" t="s">
        <v>450</v>
      </c>
      <c r="V1251" s="214"/>
      <c r="ED1251" s="110"/>
      <c r="EE1251" s="264" t="s">
        <v>450</v>
      </c>
      <c r="EI1251" s="214"/>
    </row>
    <row r="1252" spans="18:139" ht="16.5" hidden="1" customHeight="1">
      <c r="R1252" s="264" t="s">
        <v>450</v>
      </c>
      <c r="V1252" s="214"/>
      <c r="ED1252" s="110"/>
      <c r="EE1252" s="264" t="s">
        <v>450</v>
      </c>
      <c r="EI1252" s="214"/>
    </row>
    <row r="1253" spans="18:139" ht="16.5" hidden="1" customHeight="1">
      <c r="R1253" s="264" t="s">
        <v>450</v>
      </c>
      <c r="V1253" s="214"/>
      <c r="ED1253" s="110"/>
      <c r="EE1253" s="264" t="s">
        <v>450</v>
      </c>
      <c r="EI1253" s="214"/>
    </row>
    <row r="1254" spans="18:139" ht="16.5" hidden="1" customHeight="1">
      <c r="R1254" s="264" t="s">
        <v>450</v>
      </c>
      <c r="V1254" s="214"/>
      <c r="ED1254" s="110"/>
      <c r="EE1254" s="264" t="s">
        <v>450</v>
      </c>
      <c r="EI1254" s="214"/>
    </row>
    <row r="1255" spans="18:139" ht="16.5" hidden="1" customHeight="1">
      <c r="R1255" s="264" t="s">
        <v>450</v>
      </c>
      <c r="V1255" s="214"/>
      <c r="ED1255" s="110"/>
      <c r="EE1255" s="264" t="s">
        <v>450</v>
      </c>
      <c r="EI1255" s="214"/>
    </row>
    <row r="1256" spans="18:139" ht="16.5" hidden="1" customHeight="1">
      <c r="R1256" s="264" t="s">
        <v>450</v>
      </c>
      <c r="V1256" s="214"/>
      <c r="ED1256" s="110"/>
      <c r="EE1256" s="264" t="s">
        <v>450</v>
      </c>
      <c r="EI1256" s="214"/>
    </row>
    <row r="1257" spans="18:139" ht="16.5" hidden="1" customHeight="1">
      <c r="R1257" s="264" t="s">
        <v>450</v>
      </c>
      <c r="V1257" s="214"/>
      <c r="ED1257" s="110"/>
      <c r="EE1257" s="264" t="s">
        <v>450</v>
      </c>
      <c r="EI1257" s="214"/>
    </row>
    <row r="1258" spans="18:139" ht="16.5" hidden="1" customHeight="1">
      <c r="R1258" s="264" t="s">
        <v>450</v>
      </c>
      <c r="V1258" s="214"/>
      <c r="ED1258" s="110"/>
      <c r="EE1258" s="264" t="s">
        <v>450</v>
      </c>
      <c r="EI1258" s="214"/>
    </row>
    <row r="1259" spans="18:139" ht="16.5" hidden="1" customHeight="1">
      <c r="R1259" s="264" t="s">
        <v>450</v>
      </c>
      <c r="V1259" s="214"/>
      <c r="ED1259" s="110"/>
      <c r="EE1259" s="264" t="s">
        <v>450</v>
      </c>
      <c r="EI1259" s="214"/>
    </row>
    <row r="1260" spans="18:139" ht="16.5" hidden="1" customHeight="1">
      <c r="R1260" s="264" t="s">
        <v>450</v>
      </c>
      <c r="V1260" s="214"/>
      <c r="ED1260" s="110"/>
      <c r="EE1260" s="264" t="s">
        <v>450</v>
      </c>
      <c r="EI1260" s="214"/>
    </row>
    <row r="1261" spans="18:139" ht="16.5" hidden="1" customHeight="1">
      <c r="R1261" s="264" t="s">
        <v>450</v>
      </c>
      <c r="V1261" s="214"/>
      <c r="ED1261" s="110"/>
      <c r="EE1261" s="264" t="s">
        <v>450</v>
      </c>
      <c r="EI1261" s="214"/>
    </row>
    <row r="1262" spans="18:139" ht="16.5" hidden="1" customHeight="1">
      <c r="R1262" s="264" t="s">
        <v>450</v>
      </c>
      <c r="V1262" s="214"/>
      <c r="ED1262" s="110"/>
      <c r="EE1262" s="264" t="s">
        <v>450</v>
      </c>
      <c r="EI1262" s="214"/>
    </row>
    <row r="1263" spans="18:139" ht="16.5" hidden="1" customHeight="1">
      <c r="R1263" s="264" t="s">
        <v>450</v>
      </c>
      <c r="V1263" s="214"/>
      <c r="ED1263" s="110"/>
      <c r="EE1263" s="264" t="s">
        <v>450</v>
      </c>
      <c r="EI1263" s="214"/>
    </row>
    <row r="1264" spans="18:139" ht="16.5" hidden="1" customHeight="1">
      <c r="R1264" s="264" t="s">
        <v>450</v>
      </c>
      <c r="V1264" s="214"/>
      <c r="ED1264" s="110"/>
      <c r="EE1264" s="264" t="s">
        <v>450</v>
      </c>
      <c r="EI1264" s="214"/>
    </row>
    <row r="1265" spans="18:139" ht="16.5" hidden="1" customHeight="1">
      <c r="R1265" s="264" t="s">
        <v>450</v>
      </c>
      <c r="V1265" s="214"/>
      <c r="ED1265" s="110"/>
      <c r="EE1265" s="264" t="s">
        <v>450</v>
      </c>
      <c r="EI1265" s="214"/>
    </row>
    <row r="1266" spans="18:139" ht="16.5" hidden="1" customHeight="1">
      <c r="R1266" s="264" t="s">
        <v>450</v>
      </c>
      <c r="V1266" s="214"/>
      <c r="ED1266" s="110"/>
      <c r="EE1266" s="264" t="s">
        <v>450</v>
      </c>
      <c r="EI1266" s="214"/>
    </row>
    <row r="1267" spans="18:139" ht="16.5" hidden="1" customHeight="1">
      <c r="R1267" s="264" t="s">
        <v>450</v>
      </c>
      <c r="V1267" s="214"/>
      <c r="ED1267" s="110"/>
      <c r="EE1267" s="264" t="s">
        <v>450</v>
      </c>
      <c r="EI1267" s="214"/>
    </row>
    <row r="1268" spans="18:139" ht="16.5" hidden="1" customHeight="1">
      <c r="R1268" s="264" t="s">
        <v>450</v>
      </c>
      <c r="V1268" s="214"/>
      <c r="ED1268" s="110"/>
      <c r="EE1268" s="264" t="s">
        <v>450</v>
      </c>
      <c r="EI1268" s="214"/>
    </row>
    <row r="1269" spans="18:139" ht="16.5" hidden="1" customHeight="1">
      <c r="R1269" s="264" t="s">
        <v>450</v>
      </c>
      <c r="V1269" s="214"/>
      <c r="ED1269" s="110"/>
      <c r="EE1269" s="264" t="s">
        <v>450</v>
      </c>
      <c r="EI1269" s="214"/>
    </row>
    <row r="1270" spans="18:139" ht="16.5" hidden="1" customHeight="1">
      <c r="R1270" s="264" t="s">
        <v>450</v>
      </c>
      <c r="V1270" s="214"/>
      <c r="ED1270" s="110"/>
      <c r="EE1270" s="264" t="s">
        <v>450</v>
      </c>
      <c r="EI1270" s="214"/>
    </row>
    <row r="1271" spans="18:139" ht="16.5" hidden="1" customHeight="1">
      <c r="R1271" s="264" t="s">
        <v>450</v>
      </c>
      <c r="V1271" s="214"/>
      <c r="ED1271" s="110"/>
      <c r="EE1271" s="264" t="s">
        <v>450</v>
      </c>
      <c r="EI1271" s="214"/>
    </row>
    <row r="1272" spans="18:139" ht="16.5" hidden="1" customHeight="1">
      <c r="R1272" s="264" t="s">
        <v>450</v>
      </c>
      <c r="V1272" s="214"/>
      <c r="ED1272" s="110"/>
      <c r="EE1272" s="264" t="s">
        <v>450</v>
      </c>
      <c r="EI1272" s="214"/>
    </row>
    <row r="1273" spans="18:139" ht="16.5" hidden="1" customHeight="1">
      <c r="R1273" s="264" t="s">
        <v>450</v>
      </c>
      <c r="V1273" s="214"/>
      <c r="ED1273" s="110"/>
      <c r="EE1273" s="264" t="s">
        <v>450</v>
      </c>
      <c r="EI1273" s="214"/>
    </row>
    <row r="1274" spans="18:139" ht="16.5" hidden="1" customHeight="1">
      <c r="R1274" s="264" t="s">
        <v>450</v>
      </c>
      <c r="V1274" s="214"/>
      <c r="ED1274" s="110"/>
      <c r="EE1274" s="264" t="s">
        <v>450</v>
      </c>
      <c r="EI1274" s="214"/>
    </row>
    <row r="1275" spans="18:139" ht="16.5" hidden="1" customHeight="1">
      <c r="R1275" s="264" t="s">
        <v>450</v>
      </c>
      <c r="V1275" s="214"/>
      <c r="ED1275" s="110"/>
      <c r="EE1275" s="264" t="s">
        <v>450</v>
      </c>
      <c r="EI1275" s="214"/>
    </row>
    <row r="1276" spans="18:139" ht="16.5" hidden="1" customHeight="1">
      <c r="R1276" s="264" t="s">
        <v>450</v>
      </c>
      <c r="V1276" s="214"/>
      <c r="ED1276" s="110"/>
      <c r="EE1276" s="264" t="s">
        <v>450</v>
      </c>
      <c r="EI1276" s="214"/>
    </row>
    <row r="1277" spans="18:139" ht="16.5" hidden="1" customHeight="1">
      <c r="R1277" s="264" t="s">
        <v>450</v>
      </c>
      <c r="V1277" s="214"/>
      <c r="ED1277" s="110"/>
      <c r="EE1277" s="264" t="s">
        <v>450</v>
      </c>
      <c r="EI1277" s="214"/>
    </row>
    <row r="1278" spans="18:139" ht="16.5" hidden="1" customHeight="1">
      <c r="R1278" s="264" t="s">
        <v>450</v>
      </c>
      <c r="V1278" s="214"/>
      <c r="ED1278" s="110"/>
      <c r="EE1278" s="264" t="s">
        <v>450</v>
      </c>
      <c r="EI1278" s="214"/>
    </row>
    <row r="1279" spans="18:139" ht="16.5" hidden="1" customHeight="1">
      <c r="R1279" s="264" t="s">
        <v>450</v>
      </c>
      <c r="V1279" s="214"/>
      <c r="ED1279" s="110"/>
      <c r="EE1279" s="264" t="s">
        <v>450</v>
      </c>
      <c r="EI1279" s="214"/>
    </row>
    <row r="1280" spans="18:139" ht="16.5" hidden="1" customHeight="1">
      <c r="R1280" s="264" t="s">
        <v>450</v>
      </c>
      <c r="V1280" s="214"/>
      <c r="ED1280" s="110"/>
      <c r="EE1280" s="264" t="s">
        <v>450</v>
      </c>
      <c r="EI1280" s="214"/>
    </row>
    <row r="1281" spans="18:139" ht="16.5" hidden="1" customHeight="1">
      <c r="R1281" s="264" t="s">
        <v>450</v>
      </c>
      <c r="V1281" s="214"/>
      <c r="ED1281" s="110"/>
      <c r="EE1281" s="264" t="s">
        <v>450</v>
      </c>
      <c r="EI1281" s="214"/>
    </row>
    <row r="1282" spans="18:139" ht="16.5" hidden="1" customHeight="1">
      <c r="R1282" s="264" t="s">
        <v>450</v>
      </c>
      <c r="V1282" s="214"/>
      <c r="ED1282" s="110"/>
      <c r="EE1282" s="264" t="s">
        <v>450</v>
      </c>
      <c r="EI1282" s="214"/>
    </row>
    <row r="1283" spans="18:139" ht="16.5" hidden="1" customHeight="1">
      <c r="R1283" s="264" t="s">
        <v>450</v>
      </c>
      <c r="V1283" s="214"/>
      <c r="ED1283" s="110"/>
      <c r="EE1283" s="264" t="s">
        <v>450</v>
      </c>
      <c r="EI1283" s="214"/>
    </row>
    <row r="1284" spans="18:139" ht="16.5" hidden="1" customHeight="1">
      <c r="R1284" s="264" t="s">
        <v>450</v>
      </c>
      <c r="V1284" s="214"/>
      <c r="ED1284" s="110"/>
      <c r="EE1284" s="264" t="s">
        <v>450</v>
      </c>
      <c r="EI1284" s="214"/>
    </row>
    <row r="1285" spans="18:139" ht="16.5" hidden="1" customHeight="1">
      <c r="R1285" s="264" t="s">
        <v>450</v>
      </c>
      <c r="V1285" s="214"/>
      <c r="ED1285" s="110"/>
      <c r="EE1285" s="264" t="s">
        <v>450</v>
      </c>
      <c r="EI1285" s="214"/>
    </row>
    <row r="1286" spans="18:139" ht="16.5" hidden="1" customHeight="1">
      <c r="R1286" s="264" t="s">
        <v>450</v>
      </c>
      <c r="V1286" s="214"/>
      <c r="ED1286" s="110"/>
      <c r="EE1286" s="264" t="s">
        <v>450</v>
      </c>
      <c r="EI1286" s="214"/>
    </row>
    <row r="1287" spans="18:139" ht="16.5" hidden="1" customHeight="1">
      <c r="R1287" s="264" t="s">
        <v>450</v>
      </c>
      <c r="V1287" s="214"/>
      <c r="ED1287" s="110"/>
      <c r="EE1287" s="264" t="s">
        <v>450</v>
      </c>
      <c r="EI1287" s="214"/>
    </row>
    <row r="1288" spans="18:139" ht="16.5" hidden="1" customHeight="1">
      <c r="R1288" s="264" t="s">
        <v>450</v>
      </c>
      <c r="V1288" s="214"/>
      <c r="ED1288" s="110"/>
      <c r="EE1288" s="264" t="s">
        <v>450</v>
      </c>
      <c r="EI1288" s="214"/>
    </row>
    <row r="1289" spans="18:139" ht="16.5" hidden="1" customHeight="1">
      <c r="R1289" s="264" t="s">
        <v>450</v>
      </c>
      <c r="V1289" s="214"/>
      <c r="ED1289" s="110"/>
      <c r="EE1289" s="264" t="s">
        <v>450</v>
      </c>
      <c r="EI1289" s="214"/>
    </row>
    <row r="1290" spans="18:139" ht="16.5" hidden="1" customHeight="1">
      <c r="R1290" s="264" t="s">
        <v>450</v>
      </c>
      <c r="V1290" s="214"/>
      <c r="ED1290" s="110"/>
      <c r="EE1290" s="264" t="s">
        <v>450</v>
      </c>
      <c r="EI1290" s="214"/>
    </row>
    <row r="1291" spans="18:139" ht="16.5" hidden="1" customHeight="1">
      <c r="R1291" s="264" t="s">
        <v>450</v>
      </c>
      <c r="V1291" s="214"/>
      <c r="ED1291" s="110"/>
      <c r="EE1291" s="264" t="s">
        <v>450</v>
      </c>
      <c r="EI1291" s="214"/>
    </row>
    <row r="1292" spans="18:139" ht="16.5" hidden="1" customHeight="1">
      <c r="R1292" s="264" t="s">
        <v>450</v>
      </c>
      <c r="V1292" s="214"/>
      <c r="ED1292" s="110"/>
      <c r="EE1292" s="264" t="s">
        <v>450</v>
      </c>
      <c r="EI1292" s="214"/>
    </row>
    <row r="1293" spans="18:139" ht="16.5" hidden="1" customHeight="1">
      <c r="R1293" s="264" t="s">
        <v>450</v>
      </c>
      <c r="V1293" s="214"/>
      <c r="ED1293" s="110"/>
      <c r="EE1293" s="264" t="s">
        <v>450</v>
      </c>
      <c r="EI1293" s="214"/>
    </row>
    <row r="1294" spans="18:139" ht="16.5" hidden="1" customHeight="1">
      <c r="R1294" s="264" t="s">
        <v>450</v>
      </c>
      <c r="V1294" s="214"/>
      <c r="ED1294" s="110"/>
      <c r="EE1294" s="264" t="s">
        <v>450</v>
      </c>
      <c r="EI1294" s="214"/>
    </row>
    <row r="1295" spans="18:139" ht="16.5" hidden="1" customHeight="1">
      <c r="R1295" s="264" t="s">
        <v>450</v>
      </c>
      <c r="V1295" s="214"/>
      <c r="ED1295" s="110"/>
      <c r="EE1295" s="264" t="s">
        <v>450</v>
      </c>
      <c r="EI1295" s="214"/>
    </row>
    <row r="1296" spans="18:139" ht="16.5" hidden="1" customHeight="1">
      <c r="R1296" s="264" t="s">
        <v>450</v>
      </c>
      <c r="V1296" s="214"/>
      <c r="ED1296" s="110"/>
      <c r="EE1296" s="264" t="s">
        <v>450</v>
      </c>
      <c r="EI1296" s="214"/>
    </row>
    <row r="1297" spans="18:139" ht="16.5" hidden="1" customHeight="1">
      <c r="R1297" s="264" t="s">
        <v>450</v>
      </c>
      <c r="V1297" s="214"/>
      <c r="ED1297" s="110"/>
      <c r="EE1297" s="264" t="s">
        <v>450</v>
      </c>
      <c r="EI1297" s="214"/>
    </row>
    <row r="1298" spans="18:139" ht="16.5" hidden="1" customHeight="1">
      <c r="R1298" s="264" t="s">
        <v>450</v>
      </c>
      <c r="V1298" s="214"/>
      <c r="ED1298" s="110"/>
      <c r="EE1298" s="264" t="s">
        <v>450</v>
      </c>
      <c r="EI1298" s="214"/>
    </row>
    <row r="1299" spans="18:139" ht="16.5" hidden="1" customHeight="1">
      <c r="R1299" s="264" t="s">
        <v>450</v>
      </c>
      <c r="V1299" s="214"/>
      <c r="ED1299" s="110"/>
      <c r="EE1299" s="264" t="s">
        <v>450</v>
      </c>
      <c r="EI1299" s="214"/>
    </row>
    <row r="1300" spans="18:139" ht="16.5" hidden="1" customHeight="1">
      <c r="R1300" s="264" t="s">
        <v>450</v>
      </c>
      <c r="V1300" s="214"/>
      <c r="ED1300" s="110"/>
      <c r="EE1300" s="264" t="s">
        <v>450</v>
      </c>
      <c r="EI1300" s="214"/>
    </row>
    <row r="1301" spans="18:139" ht="16.5" hidden="1" customHeight="1">
      <c r="R1301" s="264" t="s">
        <v>450</v>
      </c>
      <c r="V1301" s="214"/>
      <c r="ED1301" s="110"/>
      <c r="EE1301" s="264" t="s">
        <v>450</v>
      </c>
      <c r="EI1301" s="214"/>
    </row>
    <row r="1302" spans="18:139" ht="16.5" hidden="1" customHeight="1">
      <c r="R1302" s="264" t="s">
        <v>450</v>
      </c>
      <c r="V1302" s="214"/>
      <c r="ED1302" s="110"/>
      <c r="EE1302" s="264" t="s">
        <v>450</v>
      </c>
      <c r="EI1302" s="214"/>
    </row>
    <row r="1303" spans="18:139" ht="16.5" hidden="1" customHeight="1">
      <c r="R1303" s="264" t="s">
        <v>450</v>
      </c>
      <c r="V1303" s="214"/>
      <c r="ED1303" s="110"/>
      <c r="EE1303" s="264" t="s">
        <v>450</v>
      </c>
      <c r="EI1303" s="214"/>
    </row>
    <row r="1304" spans="18:139" ht="16.5" hidden="1" customHeight="1">
      <c r="R1304" s="264" t="s">
        <v>450</v>
      </c>
      <c r="V1304" s="214"/>
      <c r="ED1304" s="110"/>
      <c r="EE1304" s="264" t="s">
        <v>450</v>
      </c>
      <c r="EI1304" s="214"/>
    </row>
    <row r="1305" spans="18:139" ht="16.5" hidden="1" customHeight="1">
      <c r="R1305" s="264" t="s">
        <v>450</v>
      </c>
      <c r="V1305" s="214"/>
      <c r="ED1305" s="110"/>
      <c r="EE1305" s="264" t="s">
        <v>450</v>
      </c>
      <c r="EI1305" s="214"/>
    </row>
    <row r="1306" spans="18:139" ht="16.5" hidden="1" customHeight="1">
      <c r="R1306" s="264" t="s">
        <v>450</v>
      </c>
      <c r="V1306" s="214"/>
      <c r="ED1306" s="110"/>
      <c r="EE1306" s="264" t="s">
        <v>450</v>
      </c>
      <c r="EI1306" s="214"/>
    </row>
    <row r="1307" spans="18:139" ht="16.5" hidden="1" customHeight="1">
      <c r="R1307" s="264" t="s">
        <v>450</v>
      </c>
      <c r="V1307" s="214"/>
      <c r="ED1307" s="110"/>
      <c r="EE1307" s="264" t="s">
        <v>450</v>
      </c>
      <c r="EI1307" s="214"/>
    </row>
    <row r="1308" spans="18:139" ht="16.5" hidden="1" customHeight="1">
      <c r="R1308" s="264" t="s">
        <v>450</v>
      </c>
      <c r="V1308" s="214"/>
      <c r="ED1308" s="110"/>
      <c r="EE1308" s="264" t="s">
        <v>450</v>
      </c>
      <c r="EI1308" s="214"/>
    </row>
    <row r="1309" spans="18:139" ht="16.5" hidden="1" customHeight="1">
      <c r="R1309" s="264" t="s">
        <v>450</v>
      </c>
      <c r="V1309" s="214"/>
      <c r="ED1309" s="110"/>
      <c r="EE1309" s="264" t="s">
        <v>450</v>
      </c>
      <c r="EI1309" s="214"/>
    </row>
    <row r="1310" spans="18:139" ht="16.5" hidden="1" customHeight="1">
      <c r="R1310" s="264" t="s">
        <v>450</v>
      </c>
      <c r="V1310" s="214"/>
      <c r="ED1310" s="110"/>
      <c r="EE1310" s="264" t="s">
        <v>450</v>
      </c>
      <c r="EI1310" s="214"/>
    </row>
    <row r="1311" spans="18:139" ht="16.5" hidden="1" customHeight="1">
      <c r="R1311" s="264" t="s">
        <v>450</v>
      </c>
      <c r="V1311" s="214"/>
      <c r="ED1311" s="110"/>
      <c r="EE1311" s="264" t="s">
        <v>450</v>
      </c>
      <c r="EI1311" s="214"/>
    </row>
    <row r="1312" spans="18:139" ht="16.5" hidden="1" customHeight="1">
      <c r="R1312" s="264" t="s">
        <v>450</v>
      </c>
      <c r="V1312" s="214"/>
      <c r="ED1312" s="110"/>
      <c r="EE1312" s="264" t="s">
        <v>450</v>
      </c>
      <c r="EI1312" s="214"/>
    </row>
    <row r="1313" spans="18:139" ht="16.5" hidden="1" customHeight="1">
      <c r="R1313" s="264" t="s">
        <v>450</v>
      </c>
      <c r="V1313" s="214"/>
      <c r="ED1313" s="110"/>
      <c r="EE1313" s="264" t="s">
        <v>450</v>
      </c>
      <c r="EI1313" s="214"/>
    </row>
    <row r="1314" spans="18:139" ht="16.5" hidden="1" customHeight="1">
      <c r="R1314" s="264" t="s">
        <v>450</v>
      </c>
      <c r="V1314" s="214"/>
      <c r="ED1314" s="110"/>
      <c r="EE1314" s="264" t="s">
        <v>450</v>
      </c>
      <c r="EI1314" s="214"/>
    </row>
    <row r="1315" spans="18:139" ht="16.5" hidden="1" customHeight="1">
      <c r="R1315" s="264" t="s">
        <v>450</v>
      </c>
      <c r="V1315" s="214"/>
      <c r="ED1315" s="110"/>
      <c r="EE1315" s="264" t="s">
        <v>450</v>
      </c>
      <c r="EI1315" s="214"/>
    </row>
    <row r="1316" spans="18:139" ht="16.5" hidden="1" customHeight="1">
      <c r="R1316" s="264" t="s">
        <v>450</v>
      </c>
      <c r="V1316" s="214"/>
      <c r="ED1316" s="110"/>
      <c r="EE1316" s="264" t="s">
        <v>450</v>
      </c>
      <c r="EI1316" s="214"/>
    </row>
    <row r="1317" spans="18:139" ht="16.5" hidden="1" customHeight="1">
      <c r="R1317" s="264" t="s">
        <v>450</v>
      </c>
      <c r="V1317" s="214"/>
      <c r="ED1317" s="110"/>
      <c r="EE1317" s="264" t="s">
        <v>450</v>
      </c>
      <c r="EI1317" s="214"/>
    </row>
    <row r="1318" spans="18:139" ht="16.5" hidden="1" customHeight="1">
      <c r="R1318" s="264" t="s">
        <v>450</v>
      </c>
      <c r="V1318" s="214"/>
      <c r="ED1318" s="110"/>
      <c r="EE1318" s="264" t="s">
        <v>450</v>
      </c>
      <c r="EI1318" s="214"/>
    </row>
    <row r="1319" spans="18:139" ht="16.5" hidden="1" customHeight="1">
      <c r="R1319" s="264" t="s">
        <v>450</v>
      </c>
      <c r="V1319" s="214"/>
      <c r="ED1319" s="110"/>
      <c r="EE1319" s="264" t="s">
        <v>450</v>
      </c>
      <c r="EI1319" s="214"/>
    </row>
    <row r="1320" spans="18:139" ht="16.5" hidden="1" customHeight="1">
      <c r="R1320" s="264" t="s">
        <v>450</v>
      </c>
      <c r="V1320" s="214"/>
      <c r="ED1320" s="110"/>
      <c r="EE1320" s="264" t="s">
        <v>450</v>
      </c>
      <c r="EI1320" s="214"/>
    </row>
    <row r="1321" spans="18:139" ht="16.5" hidden="1" customHeight="1">
      <c r="R1321" s="264" t="s">
        <v>450</v>
      </c>
      <c r="V1321" s="214"/>
      <c r="ED1321" s="110"/>
      <c r="EE1321" s="264" t="s">
        <v>450</v>
      </c>
      <c r="EI1321" s="214"/>
    </row>
    <row r="1322" spans="18:139" ht="16.5" hidden="1" customHeight="1">
      <c r="R1322" s="264" t="s">
        <v>450</v>
      </c>
      <c r="V1322" s="214"/>
      <c r="ED1322" s="110"/>
      <c r="EE1322" s="264" t="s">
        <v>450</v>
      </c>
      <c r="EI1322" s="214"/>
    </row>
    <row r="1323" spans="18:139" ht="16.5" hidden="1" customHeight="1">
      <c r="R1323" s="264" t="s">
        <v>450</v>
      </c>
      <c r="V1323" s="214"/>
      <c r="ED1323" s="110"/>
      <c r="EE1323" s="264" t="s">
        <v>450</v>
      </c>
      <c r="EI1323" s="214"/>
    </row>
    <row r="1324" spans="18:139" ht="16.5" hidden="1" customHeight="1">
      <c r="R1324" s="264" t="s">
        <v>450</v>
      </c>
      <c r="V1324" s="214"/>
      <c r="ED1324" s="110"/>
      <c r="EE1324" s="264" t="s">
        <v>450</v>
      </c>
      <c r="EI1324" s="214"/>
    </row>
    <row r="1325" spans="18:139" ht="16.5" hidden="1" customHeight="1">
      <c r="R1325" s="264" t="s">
        <v>450</v>
      </c>
      <c r="V1325" s="214"/>
      <c r="ED1325" s="110"/>
      <c r="EE1325" s="264" t="s">
        <v>450</v>
      </c>
      <c r="EI1325" s="214"/>
    </row>
    <row r="1326" spans="18:139" ht="16.5" hidden="1" customHeight="1">
      <c r="R1326" s="264" t="s">
        <v>450</v>
      </c>
      <c r="V1326" s="214"/>
      <c r="ED1326" s="110"/>
      <c r="EE1326" s="264" t="s">
        <v>450</v>
      </c>
      <c r="EI1326" s="214"/>
    </row>
    <row r="1327" spans="18:139" ht="16.5" hidden="1" customHeight="1">
      <c r="R1327" s="264" t="s">
        <v>450</v>
      </c>
      <c r="V1327" s="214"/>
      <c r="ED1327" s="110"/>
      <c r="EE1327" s="264" t="s">
        <v>450</v>
      </c>
      <c r="EI1327" s="214"/>
    </row>
    <row r="1328" spans="18:139" ht="16.5" hidden="1" customHeight="1">
      <c r="R1328" s="264" t="s">
        <v>450</v>
      </c>
      <c r="V1328" s="214"/>
      <c r="ED1328" s="110"/>
      <c r="EE1328" s="264" t="s">
        <v>450</v>
      </c>
      <c r="EI1328" s="214"/>
    </row>
    <row r="1329" spans="18:139" ht="16.5" hidden="1" customHeight="1">
      <c r="R1329" s="264" t="s">
        <v>450</v>
      </c>
      <c r="V1329" s="214"/>
      <c r="ED1329" s="110"/>
      <c r="EE1329" s="264" t="s">
        <v>450</v>
      </c>
      <c r="EI1329" s="214"/>
    </row>
    <row r="1330" spans="18:139" ht="16.5" hidden="1" customHeight="1">
      <c r="R1330" s="264" t="s">
        <v>450</v>
      </c>
      <c r="V1330" s="214"/>
      <c r="ED1330" s="110"/>
      <c r="EE1330" s="264" t="s">
        <v>450</v>
      </c>
      <c r="EI1330" s="214"/>
    </row>
    <row r="1331" spans="18:139" ht="16.5" hidden="1" customHeight="1">
      <c r="R1331" s="264" t="s">
        <v>450</v>
      </c>
      <c r="V1331" s="214"/>
      <c r="ED1331" s="110"/>
      <c r="EE1331" s="264" t="s">
        <v>450</v>
      </c>
      <c r="EI1331" s="214"/>
    </row>
    <row r="1332" spans="18:139" ht="16.5" hidden="1" customHeight="1">
      <c r="R1332" s="264" t="s">
        <v>450</v>
      </c>
      <c r="V1332" s="214"/>
      <c r="ED1332" s="110"/>
      <c r="EE1332" s="264" t="s">
        <v>450</v>
      </c>
      <c r="EI1332" s="214"/>
    </row>
    <row r="1333" spans="18:139" ht="16.5" hidden="1" customHeight="1">
      <c r="R1333" s="264" t="s">
        <v>450</v>
      </c>
      <c r="V1333" s="214"/>
      <c r="ED1333" s="110"/>
      <c r="EE1333" s="264" t="s">
        <v>450</v>
      </c>
      <c r="EI1333" s="214"/>
    </row>
    <row r="1334" spans="18:139" ht="16.5" hidden="1" customHeight="1">
      <c r="R1334" s="264" t="s">
        <v>450</v>
      </c>
      <c r="V1334" s="214"/>
      <c r="ED1334" s="110"/>
      <c r="EE1334" s="264" t="s">
        <v>450</v>
      </c>
      <c r="EI1334" s="214"/>
    </row>
    <row r="1335" spans="18:139" ht="16.5" hidden="1" customHeight="1">
      <c r="R1335" s="264" t="s">
        <v>450</v>
      </c>
      <c r="V1335" s="214"/>
      <c r="ED1335" s="110"/>
      <c r="EE1335" s="264" t="s">
        <v>450</v>
      </c>
      <c r="EI1335" s="214"/>
    </row>
    <row r="1336" spans="18:139" ht="16.5" hidden="1" customHeight="1">
      <c r="R1336" s="264" t="s">
        <v>450</v>
      </c>
      <c r="V1336" s="214"/>
      <c r="ED1336" s="110"/>
      <c r="EE1336" s="264" t="s">
        <v>450</v>
      </c>
      <c r="EI1336" s="214"/>
    </row>
    <row r="1337" spans="18:139" ht="16.5" hidden="1" customHeight="1">
      <c r="R1337" s="264" t="s">
        <v>450</v>
      </c>
      <c r="V1337" s="214"/>
      <c r="ED1337" s="110"/>
      <c r="EE1337" s="264" t="s">
        <v>450</v>
      </c>
      <c r="EI1337" s="214"/>
    </row>
    <row r="1338" spans="18:139" ht="16.5" hidden="1" customHeight="1">
      <c r="R1338" s="264" t="s">
        <v>450</v>
      </c>
      <c r="V1338" s="214"/>
      <c r="ED1338" s="110"/>
      <c r="EE1338" s="264" t="s">
        <v>450</v>
      </c>
      <c r="EI1338" s="214"/>
    </row>
    <row r="1339" spans="18:139" ht="16.5" hidden="1" customHeight="1">
      <c r="R1339" s="264" t="s">
        <v>450</v>
      </c>
      <c r="V1339" s="214"/>
      <c r="ED1339" s="110"/>
      <c r="EE1339" s="264" t="s">
        <v>450</v>
      </c>
      <c r="EI1339" s="214"/>
    </row>
    <row r="1340" spans="18:139" ht="16.5" hidden="1" customHeight="1">
      <c r="R1340" s="264" t="s">
        <v>450</v>
      </c>
      <c r="V1340" s="214"/>
      <c r="ED1340" s="110"/>
      <c r="EE1340" s="264" t="s">
        <v>450</v>
      </c>
      <c r="EI1340" s="214"/>
    </row>
    <row r="1341" spans="18:139" ht="16.5" hidden="1" customHeight="1">
      <c r="R1341" s="264" t="s">
        <v>450</v>
      </c>
      <c r="V1341" s="214"/>
      <c r="ED1341" s="110"/>
      <c r="EE1341" s="264" t="s">
        <v>450</v>
      </c>
      <c r="EI1341" s="214"/>
    </row>
    <row r="1342" spans="18:139" ht="16.5" hidden="1" customHeight="1">
      <c r="R1342" s="264" t="s">
        <v>450</v>
      </c>
      <c r="V1342" s="214"/>
      <c r="ED1342" s="110"/>
      <c r="EE1342" s="264" t="s">
        <v>450</v>
      </c>
      <c r="EI1342" s="214"/>
    </row>
    <row r="1343" spans="18:139" ht="16.5" hidden="1" customHeight="1">
      <c r="R1343" s="264" t="s">
        <v>450</v>
      </c>
      <c r="V1343" s="214"/>
      <c r="ED1343" s="110"/>
      <c r="EE1343" s="264" t="s">
        <v>450</v>
      </c>
      <c r="EI1343" s="214"/>
    </row>
    <row r="1344" spans="18:139" ht="16.5" hidden="1" customHeight="1">
      <c r="R1344" s="264" t="s">
        <v>450</v>
      </c>
      <c r="V1344" s="214"/>
      <c r="ED1344" s="110"/>
      <c r="EE1344" s="264" t="s">
        <v>450</v>
      </c>
      <c r="EI1344" s="214"/>
    </row>
    <row r="1345" spans="18:139" ht="16.5" hidden="1" customHeight="1">
      <c r="R1345" s="264" t="s">
        <v>450</v>
      </c>
      <c r="V1345" s="214"/>
      <c r="ED1345" s="110"/>
      <c r="EE1345" s="264" t="s">
        <v>450</v>
      </c>
      <c r="EI1345" s="214"/>
    </row>
    <row r="1346" spans="18:139" ht="16.5" hidden="1" customHeight="1">
      <c r="R1346" s="264" t="s">
        <v>450</v>
      </c>
      <c r="V1346" s="214"/>
      <c r="ED1346" s="110"/>
      <c r="EE1346" s="264" t="s">
        <v>450</v>
      </c>
      <c r="EI1346" s="214"/>
    </row>
    <row r="1347" spans="18:139" ht="16.5" hidden="1" customHeight="1">
      <c r="R1347" s="264" t="s">
        <v>450</v>
      </c>
      <c r="V1347" s="214"/>
      <c r="ED1347" s="110"/>
      <c r="EE1347" s="264" t="s">
        <v>450</v>
      </c>
      <c r="EI1347" s="214"/>
    </row>
    <row r="1348" spans="18:139" ht="16.5" hidden="1" customHeight="1">
      <c r="R1348" s="264" t="s">
        <v>450</v>
      </c>
      <c r="V1348" s="214"/>
      <c r="ED1348" s="110"/>
      <c r="EE1348" s="264" t="s">
        <v>450</v>
      </c>
      <c r="EI1348" s="214"/>
    </row>
    <row r="1349" spans="18:139" ht="16.5" hidden="1" customHeight="1">
      <c r="R1349" s="264" t="s">
        <v>450</v>
      </c>
      <c r="V1349" s="214"/>
      <c r="ED1349" s="110"/>
      <c r="EE1349" s="264" t="s">
        <v>450</v>
      </c>
      <c r="EI1349" s="214"/>
    </row>
    <row r="1350" spans="18:139" ht="16.5" hidden="1" customHeight="1">
      <c r="R1350" s="264" t="s">
        <v>450</v>
      </c>
      <c r="V1350" s="214"/>
      <c r="ED1350" s="110"/>
      <c r="EE1350" s="264" t="s">
        <v>450</v>
      </c>
      <c r="EI1350" s="214"/>
    </row>
    <row r="1351" spans="18:139" ht="16.5" hidden="1" customHeight="1">
      <c r="R1351" s="264" t="s">
        <v>450</v>
      </c>
      <c r="V1351" s="214"/>
      <c r="ED1351" s="110"/>
      <c r="EE1351" s="264" t="s">
        <v>450</v>
      </c>
      <c r="EI1351" s="214"/>
    </row>
    <row r="1352" spans="18:139" ht="16.5" hidden="1" customHeight="1">
      <c r="R1352" s="264" t="s">
        <v>450</v>
      </c>
      <c r="V1352" s="214"/>
      <c r="ED1352" s="110"/>
      <c r="EE1352" s="264" t="s">
        <v>450</v>
      </c>
      <c r="EI1352" s="214"/>
    </row>
    <row r="1353" spans="18:139" ht="16.5" hidden="1" customHeight="1">
      <c r="R1353" s="264" t="s">
        <v>450</v>
      </c>
      <c r="V1353" s="214"/>
      <c r="ED1353" s="110"/>
      <c r="EE1353" s="264" t="s">
        <v>450</v>
      </c>
      <c r="EI1353" s="214"/>
    </row>
    <row r="1354" spans="18:139" ht="16.5" hidden="1" customHeight="1">
      <c r="R1354" s="264" t="s">
        <v>450</v>
      </c>
      <c r="V1354" s="214"/>
      <c r="ED1354" s="110"/>
      <c r="EE1354" s="264" t="s">
        <v>450</v>
      </c>
      <c r="EI1354" s="214"/>
    </row>
    <row r="1355" spans="18:139" ht="16.5" hidden="1" customHeight="1">
      <c r="R1355" s="264" t="s">
        <v>450</v>
      </c>
      <c r="V1355" s="214"/>
      <c r="ED1355" s="110"/>
      <c r="EE1355" s="264" t="s">
        <v>450</v>
      </c>
      <c r="EI1355" s="214"/>
    </row>
    <row r="1356" spans="18:139" ht="16.5" hidden="1" customHeight="1">
      <c r="R1356" s="264" t="s">
        <v>450</v>
      </c>
      <c r="V1356" s="214"/>
      <c r="ED1356" s="110"/>
      <c r="EE1356" s="264" t="s">
        <v>450</v>
      </c>
      <c r="EI1356" s="214"/>
    </row>
    <row r="1357" spans="18:139" ht="16.5" hidden="1" customHeight="1">
      <c r="R1357" s="264" t="s">
        <v>450</v>
      </c>
      <c r="V1357" s="214"/>
      <c r="ED1357" s="110"/>
      <c r="EE1357" s="264" t="s">
        <v>450</v>
      </c>
      <c r="EI1357" s="214"/>
    </row>
    <row r="1358" spans="18:139" ht="16.5" hidden="1" customHeight="1">
      <c r="R1358" s="264" t="s">
        <v>450</v>
      </c>
      <c r="V1358" s="214"/>
      <c r="ED1358" s="110"/>
      <c r="EE1358" s="264" t="s">
        <v>450</v>
      </c>
      <c r="EI1358" s="214"/>
    </row>
    <row r="1359" spans="18:139" ht="16.5" hidden="1" customHeight="1">
      <c r="R1359" s="264" t="s">
        <v>450</v>
      </c>
      <c r="V1359" s="214"/>
      <c r="ED1359" s="110"/>
      <c r="EE1359" s="264" t="s">
        <v>450</v>
      </c>
      <c r="EI1359" s="214"/>
    </row>
    <row r="1360" spans="18:139" ht="16.5" hidden="1" customHeight="1">
      <c r="R1360" s="264" t="s">
        <v>450</v>
      </c>
      <c r="V1360" s="214"/>
      <c r="ED1360" s="110"/>
      <c r="EE1360" s="264" t="s">
        <v>450</v>
      </c>
      <c r="EI1360" s="214"/>
    </row>
    <row r="1361" spans="18:139" ht="16.5" hidden="1" customHeight="1">
      <c r="R1361" s="264" t="s">
        <v>450</v>
      </c>
      <c r="V1361" s="214"/>
      <c r="ED1361" s="110"/>
      <c r="EE1361" s="264" t="s">
        <v>450</v>
      </c>
      <c r="EI1361" s="214"/>
    </row>
    <row r="1362" spans="18:139" ht="16.5" hidden="1" customHeight="1">
      <c r="R1362" s="264" t="s">
        <v>450</v>
      </c>
      <c r="V1362" s="214"/>
      <c r="ED1362" s="110"/>
      <c r="EE1362" s="264" t="s">
        <v>450</v>
      </c>
      <c r="EI1362" s="214"/>
    </row>
    <row r="1363" spans="18:139" ht="16.5" hidden="1" customHeight="1">
      <c r="R1363" s="264" t="s">
        <v>450</v>
      </c>
      <c r="V1363" s="214"/>
      <c r="ED1363" s="110"/>
      <c r="EE1363" s="264" t="s">
        <v>450</v>
      </c>
      <c r="EI1363" s="214"/>
    </row>
    <row r="1364" spans="18:139" ht="16.5" hidden="1" customHeight="1">
      <c r="R1364" s="264" t="s">
        <v>450</v>
      </c>
      <c r="V1364" s="214"/>
      <c r="ED1364" s="110"/>
      <c r="EE1364" s="264" t="s">
        <v>450</v>
      </c>
      <c r="EI1364" s="214"/>
    </row>
    <row r="1365" spans="18:139" ht="16.5" hidden="1" customHeight="1">
      <c r="R1365" s="264" t="s">
        <v>450</v>
      </c>
      <c r="V1365" s="214"/>
      <c r="ED1365" s="110"/>
      <c r="EE1365" s="264" t="s">
        <v>450</v>
      </c>
      <c r="EI1365" s="214"/>
    </row>
    <row r="1366" spans="18:139" ht="16.5" hidden="1" customHeight="1">
      <c r="R1366" s="264" t="s">
        <v>450</v>
      </c>
      <c r="V1366" s="214"/>
      <c r="ED1366" s="110"/>
      <c r="EE1366" s="264" t="s">
        <v>450</v>
      </c>
      <c r="EI1366" s="214"/>
    </row>
    <row r="1367" spans="18:139" ht="16.5" hidden="1" customHeight="1">
      <c r="R1367" s="264" t="s">
        <v>450</v>
      </c>
      <c r="V1367" s="214"/>
      <c r="ED1367" s="110"/>
      <c r="EE1367" s="264" t="s">
        <v>450</v>
      </c>
      <c r="EI1367" s="214"/>
    </row>
    <row r="1368" spans="18:139" ht="16.5" hidden="1" customHeight="1">
      <c r="R1368" s="264" t="s">
        <v>450</v>
      </c>
      <c r="V1368" s="214"/>
      <c r="ED1368" s="110"/>
      <c r="EE1368" s="264" t="s">
        <v>450</v>
      </c>
      <c r="EI1368" s="214"/>
    </row>
    <row r="1369" spans="18:139" ht="16.5" hidden="1" customHeight="1">
      <c r="R1369" s="264" t="s">
        <v>450</v>
      </c>
      <c r="V1369" s="214"/>
      <c r="ED1369" s="110"/>
      <c r="EE1369" s="264" t="s">
        <v>450</v>
      </c>
      <c r="EI1369" s="214"/>
    </row>
    <row r="1370" spans="18:139" ht="16.5" hidden="1" customHeight="1">
      <c r="R1370" s="264" t="s">
        <v>450</v>
      </c>
      <c r="V1370" s="214"/>
      <c r="ED1370" s="110"/>
      <c r="EE1370" s="264" t="s">
        <v>450</v>
      </c>
      <c r="EI1370" s="214"/>
    </row>
    <row r="1371" spans="18:139" ht="16.5" hidden="1" customHeight="1">
      <c r="R1371" s="264" t="s">
        <v>450</v>
      </c>
      <c r="V1371" s="214"/>
      <c r="ED1371" s="110"/>
      <c r="EE1371" s="264" t="s">
        <v>450</v>
      </c>
      <c r="EI1371" s="214"/>
    </row>
    <row r="1372" spans="18:139" ht="16.5" hidden="1" customHeight="1">
      <c r="R1372" s="264" t="s">
        <v>450</v>
      </c>
      <c r="V1372" s="214"/>
      <c r="ED1372" s="110"/>
      <c r="EE1372" s="264" t="s">
        <v>450</v>
      </c>
      <c r="EI1372" s="214"/>
    </row>
    <row r="1373" spans="18:139" ht="16.5" hidden="1" customHeight="1">
      <c r="R1373" s="264" t="s">
        <v>450</v>
      </c>
      <c r="V1373" s="214"/>
      <c r="ED1373" s="110"/>
      <c r="EE1373" s="264" t="s">
        <v>450</v>
      </c>
      <c r="EI1373" s="214"/>
    </row>
    <row r="1374" spans="18:139" ht="16.5" hidden="1" customHeight="1">
      <c r="R1374" s="264" t="s">
        <v>450</v>
      </c>
      <c r="V1374" s="214"/>
      <c r="ED1374" s="110"/>
      <c r="EE1374" s="264" t="s">
        <v>450</v>
      </c>
      <c r="EI1374" s="214"/>
    </row>
    <row r="1375" spans="18:139" ht="16.5" hidden="1" customHeight="1">
      <c r="R1375" s="264" t="s">
        <v>450</v>
      </c>
      <c r="V1375" s="214"/>
      <c r="ED1375" s="110"/>
      <c r="EE1375" s="264" t="s">
        <v>450</v>
      </c>
      <c r="EI1375" s="214"/>
    </row>
    <row r="1376" spans="18:139" ht="16.5" hidden="1" customHeight="1">
      <c r="R1376" s="264" t="s">
        <v>450</v>
      </c>
      <c r="V1376" s="214"/>
      <c r="ED1376" s="110"/>
      <c r="EE1376" s="264" t="s">
        <v>450</v>
      </c>
      <c r="EI1376" s="214"/>
    </row>
    <row r="1377" spans="18:139" ht="16.5" hidden="1" customHeight="1">
      <c r="R1377" s="264" t="s">
        <v>450</v>
      </c>
      <c r="V1377" s="214"/>
      <c r="ED1377" s="110"/>
      <c r="EE1377" s="264" t="s">
        <v>450</v>
      </c>
      <c r="EI1377" s="214"/>
    </row>
    <row r="1378" spans="18:139" ht="16.5" hidden="1" customHeight="1">
      <c r="R1378" s="264" t="s">
        <v>450</v>
      </c>
      <c r="V1378" s="214"/>
      <c r="ED1378" s="110"/>
      <c r="EE1378" s="264" t="s">
        <v>450</v>
      </c>
      <c r="EI1378" s="214"/>
    </row>
    <row r="1379" spans="18:139" ht="16.5" hidden="1" customHeight="1">
      <c r="R1379" s="264" t="s">
        <v>450</v>
      </c>
      <c r="V1379" s="214"/>
      <c r="ED1379" s="110"/>
      <c r="EE1379" s="264" t="s">
        <v>450</v>
      </c>
      <c r="EI1379" s="214"/>
    </row>
    <row r="1380" spans="18:139" ht="16.5" hidden="1" customHeight="1">
      <c r="R1380" s="264" t="s">
        <v>450</v>
      </c>
      <c r="V1380" s="214"/>
      <c r="ED1380" s="110"/>
      <c r="EE1380" s="264" t="s">
        <v>450</v>
      </c>
      <c r="EI1380" s="214"/>
    </row>
    <row r="1381" spans="18:139" ht="16.5" hidden="1" customHeight="1">
      <c r="R1381" s="264" t="s">
        <v>450</v>
      </c>
      <c r="V1381" s="214"/>
      <c r="ED1381" s="110"/>
      <c r="EE1381" s="264" t="s">
        <v>450</v>
      </c>
      <c r="EI1381" s="214"/>
    </row>
    <row r="1382" spans="18:139" ht="16.5" hidden="1" customHeight="1">
      <c r="R1382" s="264" t="s">
        <v>450</v>
      </c>
      <c r="V1382" s="214"/>
      <c r="ED1382" s="110"/>
      <c r="EE1382" s="264" t="s">
        <v>450</v>
      </c>
      <c r="EI1382" s="214"/>
    </row>
    <row r="1383" spans="18:139" ht="16.5" hidden="1" customHeight="1">
      <c r="R1383" s="264" t="s">
        <v>450</v>
      </c>
      <c r="V1383" s="214"/>
      <c r="ED1383" s="110"/>
      <c r="EE1383" s="264" t="s">
        <v>450</v>
      </c>
      <c r="EI1383" s="214"/>
    </row>
    <row r="1384" spans="18:139" ht="16.5" hidden="1" customHeight="1">
      <c r="R1384" s="264" t="s">
        <v>450</v>
      </c>
      <c r="V1384" s="214"/>
      <c r="ED1384" s="110"/>
      <c r="EE1384" s="264" t="s">
        <v>450</v>
      </c>
      <c r="EI1384" s="214"/>
    </row>
    <row r="1385" spans="18:139" ht="16.5" hidden="1" customHeight="1">
      <c r="R1385" s="264" t="s">
        <v>450</v>
      </c>
      <c r="V1385" s="214"/>
      <c r="ED1385" s="110"/>
      <c r="EE1385" s="264" t="s">
        <v>450</v>
      </c>
      <c r="EI1385" s="214"/>
    </row>
    <row r="1386" spans="18:139" ht="16.5" hidden="1" customHeight="1">
      <c r="R1386" s="264" t="s">
        <v>450</v>
      </c>
      <c r="V1386" s="214"/>
      <c r="ED1386" s="110"/>
      <c r="EE1386" s="264" t="s">
        <v>450</v>
      </c>
      <c r="EI1386" s="214"/>
    </row>
    <row r="1387" spans="18:139" ht="16.5" hidden="1" customHeight="1">
      <c r="R1387" s="264" t="s">
        <v>450</v>
      </c>
      <c r="V1387" s="214"/>
      <c r="ED1387" s="110"/>
      <c r="EE1387" s="264" t="s">
        <v>450</v>
      </c>
      <c r="EI1387" s="214"/>
    </row>
    <row r="1388" spans="18:139" ht="16.5" hidden="1" customHeight="1">
      <c r="R1388" s="264" t="s">
        <v>450</v>
      </c>
      <c r="V1388" s="214"/>
      <c r="ED1388" s="110"/>
      <c r="EE1388" s="264" t="s">
        <v>450</v>
      </c>
      <c r="EI1388" s="214"/>
    </row>
    <row r="1389" spans="18:139" ht="16.5" hidden="1" customHeight="1">
      <c r="R1389" s="264" t="s">
        <v>450</v>
      </c>
      <c r="V1389" s="214"/>
      <c r="ED1389" s="110"/>
      <c r="EE1389" s="264" t="s">
        <v>450</v>
      </c>
      <c r="EI1389" s="214"/>
    </row>
    <row r="1390" spans="18:139" ht="16.5" hidden="1" customHeight="1">
      <c r="R1390" s="264" t="s">
        <v>450</v>
      </c>
      <c r="V1390" s="214"/>
      <c r="ED1390" s="110"/>
      <c r="EE1390" s="264" t="s">
        <v>450</v>
      </c>
      <c r="EI1390" s="214"/>
    </row>
    <row r="1391" spans="18:139" ht="16.5" hidden="1" customHeight="1">
      <c r="R1391" s="264" t="s">
        <v>450</v>
      </c>
      <c r="V1391" s="214"/>
      <c r="ED1391" s="110"/>
      <c r="EE1391" s="264" t="s">
        <v>450</v>
      </c>
      <c r="EI1391" s="214"/>
    </row>
    <row r="1392" spans="18:139" ht="16.5" hidden="1" customHeight="1">
      <c r="R1392" s="264" t="s">
        <v>450</v>
      </c>
      <c r="V1392" s="214"/>
      <c r="ED1392" s="110"/>
      <c r="EE1392" s="264" t="s">
        <v>450</v>
      </c>
      <c r="EI1392" s="214"/>
    </row>
    <row r="1393" spans="18:139" ht="16.5" hidden="1" customHeight="1">
      <c r="R1393" s="264" t="s">
        <v>450</v>
      </c>
      <c r="V1393" s="214"/>
      <c r="ED1393" s="110"/>
      <c r="EE1393" s="264" t="s">
        <v>450</v>
      </c>
      <c r="EI1393" s="214"/>
    </row>
    <row r="1394" spans="18:139" ht="16.5" hidden="1" customHeight="1">
      <c r="R1394" s="264" t="s">
        <v>450</v>
      </c>
      <c r="V1394" s="214"/>
      <c r="ED1394" s="110"/>
      <c r="EE1394" s="264" t="s">
        <v>450</v>
      </c>
      <c r="EI1394" s="214"/>
    </row>
    <row r="1395" spans="18:139" ht="16.5" hidden="1" customHeight="1">
      <c r="R1395" s="264" t="s">
        <v>450</v>
      </c>
      <c r="V1395" s="214"/>
      <c r="ED1395" s="110"/>
      <c r="EE1395" s="264" t="s">
        <v>450</v>
      </c>
      <c r="EI1395" s="214"/>
    </row>
    <row r="1396" spans="18:139" ht="16.5" hidden="1" customHeight="1">
      <c r="R1396" s="264" t="s">
        <v>450</v>
      </c>
      <c r="V1396" s="214"/>
      <c r="ED1396" s="110"/>
      <c r="EE1396" s="264" t="s">
        <v>450</v>
      </c>
      <c r="EI1396" s="214"/>
    </row>
    <row r="1397" spans="18:139" ht="16.5" hidden="1" customHeight="1">
      <c r="R1397" s="264" t="s">
        <v>450</v>
      </c>
      <c r="V1397" s="214"/>
      <c r="ED1397" s="110"/>
      <c r="EE1397" s="264" t="s">
        <v>450</v>
      </c>
      <c r="EI1397" s="214"/>
    </row>
    <row r="1398" spans="18:139" ht="16.5" hidden="1" customHeight="1">
      <c r="R1398" s="264" t="s">
        <v>450</v>
      </c>
      <c r="V1398" s="214"/>
      <c r="ED1398" s="110"/>
      <c r="EE1398" s="264" t="s">
        <v>450</v>
      </c>
      <c r="EI1398" s="214"/>
    </row>
    <row r="1399" spans="18:139" ht="16.5" hidden="1" customHeight="1">
      <c r="R1399" s="264" t="s">
        <v>450</v>
      </c>
      <c r="V1399" s="214"/>
      <c r="ED1399" s="110"/>
      <c r="EE1399" s="264" t="s">
        <v>450</v>
      </c>
      <c r="EI1399" s="214"/>
    </row>
    <row r="1400" spans="18:139" ht="16.5" hidden="1" customHeight="1">
      <c r="R1400" s="264" t="s">
        <v>450</v>
      </c>
      <c r="V1400" s="214"/>
      <c r="ED1400" s="110"/>
      <c r="EE1400" s="264" t="s">
        <v>450</v>
      </c>
      <c r="EI1400" s="214"/>
    </row>
    <row r="1401" spans="18:139" ht="16.5" hidden="1" customHeight="1">
      <c r="R1401" s="264" t="s">
        <v>450</v>
      </c>
      <c r="V1401" s="214"/>
      <c r="ED1401" s="110"/>
      <c r="EE1401" s="264" t="s">
        <v>450</v>
      </c>
      <c r="EI1401" s="214"/>
    </row>
    <row r="1402" spans="18:139" ht="16.5" hidden="1" customHeight="1">
      <c r="R1402" s="264" t="s">
        <v>450</v>
      </c>
      <c r="V1402" s="214"/>
      <c r="ED1402" s="110"/>
      <c r="EE1402" s="264" t="s">
        <v>450</v>
      </c>
      <c r="EI1402" s="214"/>
    </row>
    <row r="1403" spans="18:139" ht="16.5" hidden="1" customHeight="1">
      <c r="R1403" s="264" t="s">
        <v>450</v>
      </c>
      <c r="V1403" s="214"/>
      <c r="ED1403" s="110"/>
      <c r="EE1403" s="264" t="s">
        <v>450</v>
      </c>
      <c r="EI1403" s="214"/>
    </row>
    <row r="1404" spans="18:139" ht="16.5" hidden="1" customHeight="1">
      <c r="R1404" s="264" t="s">
        <v>450</v>
      </c>
      <c r="V1404" s="214"/>
      <c r="ED1404" s="110"/>
      <c r="EE1404" s="264" t="s">
        <v>450</v>
      </c>
      <c r="EI1404" s="214"/>
    </row>
    <row r="1405" spans="18:139" ht="16.5" hidden="1" customHeight="1">
      <c r="R1405" s="264" t="s">
        <v>450</v>
      </c>
      <c r="V1405" s="214"/>
      <c r="ED1405" s="110"/>
      <c r="EE1405" s="264" t="s">
        <v>450</v>
      </c>
      <c r="EI1405" s="214"/>
    </row>
    <row r="1406" spans="18:139" ht="16.5" hidden="1" customHeight="1">
      <c r="R1406" s="264" t="s">
        <v>450</v>
      </c>
      <c r="V1406" s="214"/>
      <c r="ED1406" s="110"/>
      <c r="EE1406" s="264" t="s">
        <v>450</v>
      </c>
      <c r="EI1406" s="214"/>
    </row>
    <row r="1407" spans="18:139" ht="16.5" hidden="1" customHeight="1">
      <c r="R1407" s="264" t="s">
        <v>450</v>
      </c>
      <c r="V1407" s="214"/>
      <c r="ED1407" s="110"/>
      <c r="EE1407" s="264" t="s">
        <v>450</v>
      </c>
      <c r="EI1407" s="214"/>
    </row>
    <row r="1408" spans="18:139" ht="16.5" hidden="1" customHeight="1">
      <c r="R1408" s="264" t="s">
        <v>450</v>
      </c>
      <c r="V1408" s="214"/>
      <c r="ED1408" s="110"/>
      <c r="EE1408" s="264" t="s">
        <v>450</v>
      </c>
      <c r="EI1408" s="214"/>
    </row>
    <row r="1409" spans="18:139" ht="16.5" hidden="1" customHeight="1">
      <c r="R1409" s="264" t="s">
        <v>450</v>
      </c>
      <c r="V1409" s="214"/>
      <c r="ED1409" s="110"/>
      <c r="EE1409" s="264" t="s">
        <v>450</v>
      </c>
      <c r="EI1409" s="214"/>
    </row>
    <row r="1410" spans="18:139" ht="16.5" hidden="1" customHeight="1">
      <c r="R1410" s="264" t="s">
        <v>450</v>
      </c>
      <c r="V1410" s="214"/>
      <c r="ED1410" s="110"/>
      <c r="EE1410" s="264" t="s">
        <v>450</v>
      </c>
      <c r="EI1410" s="214"/>
    </row>
    <row r="1411" spans="18:139" ht="16.5" hidden="1" customHeight="1">
      <c r="R1411" s="264" t="s">
        <v>450</v>
      </c>
      <c r="V1411" s="214"/>
      <c r="ED1411" s="110"/>
      <c r="EE1411" s="264" t="s">
        <v>450</v>
      </c>
      <c r="EI1411" s="214"/>
    </row>
    <row r="1412" spans="18:139" ht="16.5" hidden="1" customHeight="1">
      <c r="R1412" s="264" t="s">
        <v>450</v>
      </c>
      <c r="V1412" s="214"/>
      <c r="ED1412" s="110"/>
      <c r="EE1412" s="264" t="s">
        <v>450</v>
      </c>
      <c r="EI1412" s="214"/>
    </row>
    <row r="1413" spans="18:139" ht="16.5" hidden="1" customHeight="1">
      <c r="R1413" s="264" t="s">
        <v>450</v>
      </c>
      <c r="V1413" s="214"/>
      <c r="ED1413" s="110"/>
      <c r="EE1413" s="264" t="s">
        <v>450</v>
      </c>
      <c r="EI1413" s="214"/>
    </row>
    <row r="1414" spans="18:139" ht="16.5" hidden="1" customHeight="1">
      <c r="R1414" s="264" t="s">
        <v>450</v>
      </c>
      <c r="V1414" s="214"/>
      <c r="ED1414" s="110"/>
      <c r="EE1414" s="264" t="s">
        <v>450</v>
      </c>
      <c r="EI1414" s="214"/>
    </row>
    <row r="1415" spans="18:139" ht="16.5" hidden="1" customHeight="1">
      <c r="R1415" s="264" t="s">
        <v>450</v>
      </c>
      <c r="V1415" s="214"/>
      <c r="ED1415" s="110"/>
      <c r="EE1415" s="264" t="s">
        <v>450</v>
      </c>
      <c r="EI1415" s="214"/>
    </row>
    <row r="1416" spans="18:139" ht="16.5" hidden="1" customHeight="1">
      <c r="R1416" s="264" t="s">
        <v>450</v>
      </c>
      <c r="V1416" s="214"/>
      <c r="ED1416" s="110"/>
      <c r="EE1416" s="264" t="s">
        <v>450</v>
      </c>
      <c r="EI1416" s="214"/>
    </row>
    <row r="1417" spans="18:139" ht="16.5" hidden="1" customHeight="1">
      <c r="R1417" s="264" t="s">
        <v>450</v>
      </c>
      <c r="V1417" s="214"/>
      <c r="ED1417" s="110"/>
      <c r="EE1417" s="264" t="s">
        <v>450</v>
      </c>
      <c r="EI1417" s="214"/>
    </row>
    <row r="1418" spans="18:139" ht="16.5" hidden="1" customHeight="1">
      <c r="R1418" s="264" t="s">
        <v>450</v>
      </c>
      <c r="V1418" s="214"/>
      <c r="ED1418" s="110"/>
      <c r="EE1418" s="264" t="s">
        <v>450</v>
      </c>
      <c r="EI1418" s="214"/>
    </row>
    <row r="1419" spans="18:139" ht="16.5" hidden="1" customHeight="1">
      <c r="R1419" s="264" t="s">
        <v>450</v>
      </c>
      <c r="V1419" s="214"/>
      <c r="ED1419" s="110"/>
      <c r="EE1419" s="264" t="s">
        <v>450</v>
      </c>
      <c r="EI1419" s="214"/>
    </row>
    <row r="1420" spans="18:139" ht="16.5" hidden="1" customHeight="1">
      <c r="R1420" s="264" t="s">
        <v>450</v>
      </c>
      <c r="V1420" s="214"/>
      <c r="ED1420" s="110"/>
      <c r="EE1420" s="264" t="s">
        <v>450</v>
      </c>
      <c r="EI1420" s="214"/>
    </row>
    <row r="1421" spans="18:139" ht="16.5" hidden="1" customHeight="1">
      <c r="R1421" s="264" t="s">
        <v>450</v>
      </c>
      <c r="V1421" s="214"/>
      <c r="ED1421" s="110"/>
      <c r="EE1421" s="264" t="s">
        <v>450</v>
      </c>
      <c r="EI1421" s="214"/>
    </row>
    <row r="1422" spans="18:139" ht="16.5" hidden="1" customHeight="1">
      <c r="R1422" s="264" t="s">
        <v>450</v>
      </c>
      <c r="V1422" s="214"/>
      <c r="ED1422" s="110"/>
      <c r="EE1422" s="264" t="s">
        <v>450</v>
      </c>
      <c r="EI1422" s="214"/>
    </row>
    <row r="1423" spans="18:139" ht="16.5" hidden="1" customHeight="1">
      <c r="R1423" s="264" t="s">
        <v>450</v>
      </c>
      <c r="V1423" s="214"/>
      <c r="ED1423" s="110"/>
      <c r="EE1423" s="264" t="s">
        <v>450</v>
      </c>
      <c r="EI1423" s="214"/>
    </row>
    <row r="1424" spans="18:139" ht="16.5" hidden="1" customHeight="1">
      <c r="R1424" s="264" t="s">
        <v>450</v>
      </c>
      <c r="V1424" s="214"/>
      <c r="ED1424" s="110"/>
      <c r="EE1424" s="264" t="s">
        <v>450</v>
      </c>
      <c r="EI1424" s="214"/>
    </row>
    <row r="1425" spans="18:252" ht="16.5" hidden="1" customHeight="1">
      <c r="R1425" s="264" t="s">
        <v>450</v>
      </c>
      <c r="V1425" s="214"/>
      <c r="ED1425" s="110"/>
      <c r="EE1425" s="264" t="s">
        <v>450</v>
      </c>
      <c r="EI1425" s="214"/>
    </row>
    <row r="1426" spans="18:252" ht="16.5" hidden="1" customHeight="1">
      <c r="R1426" s="264" t="s">
        <v>450</v>
      </c>
      <c r="V1426" s="214"/>
      <c r="ED1426" s="110"/>
      <c r="EE1426" s="264" t="s">
        <v>450</v>
      </c>
      <c r="EI1426" s="214"/>
    </row>
    <row r="1427" spans="18:252" ht="16.5" hidden="1" customHeight="1">
      <c r="R1427" s="264" t="s">
        <v>450</v>
      </c>
      <c r="V1427" s="214"/>
      <c r="ED1427" s="110"/>
      <c r="EE1427" s="264" t="s">
        <v>450</v>
      </c>
      <c r="EI1427" s="214"/>
    </row>
    <row r="1428" spans="18:252" ht="16.5" hidden="1" customHeight="1">
      <c r="R1428" s="264" t="s">
        <v>450</v>
      </c>
      <c r="V1428" s="214"/>
      <c r="ED1428" s="110"/>
      <c r="EE1428" s="264" t="s">
        <v>450</v>
      </c>
      <c r="EI1428" s="214"/>
    </row>
    <row r="1429" spans="18:252" ht="16.5" hidden="1" customHeight="1">
      <c r="R1429" s="264" t="s">
        <v>450</v>
      </c>
      <c r="V1429" s="214"/>
      <c r="ED1429" s="110"/>
      <c r="EE1429" s="264" t="s">
        <v>450</v>
      </c>
      <c r="EI1429" s="214"/>
    </row>
    <row r="1430" spans="18:252" ht="16.5" hidden="1" customHeight="1">
      <c r="W1430" s="214"/>
    </row>
    <row r="1431" spans="18:252" ht="16.5" hidden="1" customHeight="1">
      <c r="W1431" s="214"/>
    </row>
    <row r="1432" spans="18:252" ht="16.5" hidden="1" customHeight="1">
      <c r="R1432" s="265"/>
      <c r="S1432" s="265"/>
      <c r="T1432" s="265"/>
      <c r="U1432" s="265"/>
      <c r="V1432" s="265"/>
      <c r="W1432" s="266"/>
      <c r="EF1432" s="265"/>
      <c r="EG1432" s="265"/>
      <c r="EH1432" s="265"/>
      <c r="EI1432" s="267"/>
      <c r="EJ1432" s="265"/>
      <c r="EK1432" s="266"/>
    </row>
    <row r="1433" spans="18:252" ht="16.5" hidden="1" customHeight="1">
      <c r="R1433" s="263"/>
      <c r="S1433" s="263"/>
      <c r="T1433" s="263"/>
      <c r="U1433" s="263"/>
      <c r="V1433" s="263"/>
      <c r="W1433" s="266"/>
      <c r="X1433" s="263"/>
      <c r="Y1433" s="263"/>
      <c r="Z1433" s="263"/>
      <c r="AA1433" s="263"/>
      <c r="AB1433" s="263"/>
      <c r="AC1433" s="263"/>
      <c r="AD1433" s="263"/>
      <c r="AE1433" s="263"/>
      <c r="AF1433" s="263"/>
      <c r="AG1433" s="263"/>
      <c r="AH1433" s="263"/>
      <c r="AI1433" s="263"/>
      <c r="AJ1433" s="263"/>
      <c r="AK1433" s="263"/>
      <c r="AL1433" s="263"/>
      <c r="AM1433" s="263"/>
      <c r="AN1433" s="263"/>
      <c r="AO1433" s="263"/>
      <c r="AP1433" s="263"/>
      <c r="AQ1433" s="263"/>
      <c r="AR1433" s="263"/>
      <c r="AS1433" s="263"/>
      <c r="AT1433" s="263"/>
      <c r="AU1433" s="263"/>
      <c r="AV1433" s="263"/>
      <c r="AW1433" s="263"/>
      <c r="AX1433" s="263"/>
      <c r="AY1433" s="263"/>
      <c r="AZ1433" s="263"/>
      <c r="BA1433" s="263"/>
      <c r="BB1433" s="263"/>
      <c r="BC1433" s="263"/>
      <c r="BD1433" s="263"/>
      <c r="BE1433" s="263"/>
      <c r="BF1433" s="263"/>
      <c r="BG1433" s="263"/>
      <c r="BH1433" s="263"/>
      <c r="BI1433" s="263"/>
      <c r="BJ1433" s="263"/>
      <c r="BK1433" s="263"/>
      <c r="BL1433" s="263"/>
      <c r="BM1433" s="263"/>
      <c r="BN1433" s="263"/>
      <c r="BO1433" s="263"/>
      <c r="BP1433" s="263"/>
      <c r="BQ1433" s="263"/>
      <c r="BR1433" s="263"/>
      <c r="BS1433" s="263"/>
      <c r="BT1433" s="263"/>
      <c r="BU1433" s="263"/>
      <c r="BV1433" s="263"/>
      <c r="BW1433" s="263"/>
      <c r="BX1433" s="263"/>
      <c r="BY1433" s="263"/>
      <c r="BZ1433" s="263"/>
      <c r="CA1433" s="263"/>
      <c r="CB1433" s="263"/>
      <c r="CC1433" s="263"/>
      <c r="CD1433" s="263"/>
      <c r="CE1433" s="263"/>
      <c r="CF1433" s="263"/>
      <c r="CG1433" s="263"/>
      <c r="CH1433" s="263"/>
      <c r="CI1433" s="263"/>
      <c r="CJ1433" s="263"/>
      <c r="CK1433" s="263"/>
      <c r="CL1433" s="263"/>
      <c r="CM1433" s="263"/>
      <c r="CN1433" s="263"/>
      <c r="CO1433" s="263"/>
      <c r="CP1433" s="263"/>
      <c r="CQ1433" s="263"/>
      <c r="CR1433" s="263"/>
      <c r="CS1433" s="263"/>
      <c r="CT1433" s="263"/>
      <c r="CU1433" s="263"/>
      <c r="CV1433" s="263"/>
      <c r="CW1433" s="263"/>
      <c r="CX1433" s="263"/>
      <c r="CY1433" s="263"/>
      <c r="CZ1433" s="263"/>
      <c r="DA1433" s="263"/>
      <c r="DB1433" s="263"/>
      <c r="DC1433" s="263"/>
      <c r="DD1433" s="263"/>
      <c r="DE1433" s="263"/>
      <c r="DF1433" s="263"/>
      <c r="DG1433" s="263"/>
      <c r="DH1433" s="263"/>
      <c r="DI1433" s="263"/>
      <c r="DJ1433" s="263"/>
      <c r="DK1433" s="263"/>
      <c r="DL1433" s="263"/>
      <c r="DM1433" s="263"/>
      <c r="DN1433" s="263"/>
      <c r="DO1433" s="263"/>
      <c r="DP1433" s="263"/>
      <c r="DQ1433" s="263"/>
      <c r="DR1433" s="263"/>
      <c r="DS1433" s="263"/>
      <c r="DT1433" s="263"/>
      <c r="DU1433" s="263"/>
      <c r="DV1433" s="263"/>
      <c r="DW1433" s="263"/>
      <c r="DX1433" s="263"/>
      <c r="DY1433" s="263"/>
      <c r="DZ1433" s="263"/>
      <c r="EA1433" s="263"/>
      <c r="EB1433" s="263"/>
      <c r="EC1433" s="263"/>
      <c r="ED1433" s="263"/>
      <c r="EF1433" s="263"/>
      <c r="EG1433" s="263"/>
      <c r="EH1433" s="263"/>
      <c r="EI1433" s="263"/>
      <c r="EJ1433" s="263"/>
      <c r="EK1433" s="266"/>
      <c r="EL1433" s="263"/>
      <c r="EM1433" s="263"/>
      <c r="EN1433" s="263"/>
      <c r="EO1433" s="263"/>
      <c r="EP1433" s="263"/>
      <c r="EQ1433" s="263"/>
      <c r="ER1433" s="263"/>
      <c r="ES1433" s="263"/>
      <c r="ET1433" s="263"/>
      <c r="EU1433" s="263"/>
      <c r="EV1433" s="263"/>
      <c r="EW1433" s="263"/>
      <c r="EX1433" s="263"/>
      <c r="EY1433" s="263"/>
      <c r="EZ1433" s="263"/>
      <c r="FA1433" s="263"/>
      <c r="FB1433" s="263"/>
      <c r="FC1433" s="263"/>
      <c r="FD1433" s="263"/>
      <c r="FE1433" s="263"/>
      <c r="FF1433" s="263"/>
      <c r="FG1433" s="263"/>
      <c r="FH1433" s="263"/>
      <c r="FI1433" s="263"/>
      <c r="FJ1433" s="263"/>
      <c r="FK1433" s="263"/>
      <c r="FL1433" s="263"/>
      <c r="FM1433" s="263"/>
      <c r="FN1433" s="263"/>
      <c r="FO1433" s="263"/>
      <c r="FP1433" s="263"/>
      <c r="FQ1433" s="263"/>
      <c r="FR1433" s="263"/>
      <c r="FS1433" s="263"/>
      <c r="FT1433" s="263"/>
      <c r="FU1433" s="263"/>
      <c r="FV1433" s="263"/>
      <c r="FW1433" s="263"/>
      <c r="FX1433" s="263"/>
      <c r="FY1433" s="263"/>
      <c r="FZ1433" s="263"/>
      <c r="GA1433" s="263"/>
      <c r="GB1433" s="263"/>
      <c r="GC1433" s="263"/>
      <c r="GD1433" s="263"/>
      <c r="GE1433" s="263"/>
      <c r="GF1433" s="263"/>
      <c r="GG1433" s="263"/>
      <c r="GH1433" s="263"/>
      <c r="GI1433" s="263"/>
      <c r="GJ1433" s="263"/>
      <c r="GK1433" s="263"/>
      <c r="GL1433" s="263"/>
      <c r="GM1433" s="263"/>
      <c r="GN1433" s="263"/>
      <c r="GO1433" s="263"/>
      <c r="GP1433" s="263"/>
      <c r="GQ1433" s="263"/>
      <c r="GR1433" s="263"/>
      <c r="GS1433" s="263"/>
      <c r="GT1433" s="263"/>
      <c r="GU1433" s="263"/>
      <c r="GV1433" s="263"/>
      <c r="GW1433" s="263"/>
      <c r="GX1433" s="263"/>
      <c r="GY1433" s="263"/>
      <c r="GZ1433" s="263"/>
      <c r="HA1433" s="263"/>
      <c r="HB1433" s="263"/>
      <c r="HC1433" s="263"/>
      <c r="HD1433" s="263"/>
      <c r="HE1433" s="263"/>
      <c r="HF1433" s="263"/>
      <c r="HG1433" s="263"/>
      <c r="HH1433" s="263"/>
      <c r="HI1433" s="263"/>
      <c r="HJ1433" s="263"/>
      <c r="HK1433" s="263"/>
      <c r="HL1433" s="263"/>
      <c r="HM1433" s="263"/>
      <c r="HN1433" s="263"/>
      <c r="HO1433" s="263"/>
      <c r="HP1433" s="263"/>
      <c r="HQ1433" s="263"/>
      <c r="HR1433" s="263"/>
      <c r="HS1433" s="263"/>
      <c r="HT1433" s="263"/>
      <c r="HU1433" s="263"/>
      <c r="HV1433" s="263"/>
      <c r="HW1433" s="263"/>
      <c r="HX1433" s="263"/>
      <c r="HY1433" s="263"/>
      <c r="HZ1433" s="263"/>
      <c r="IA1433" s="263"/>
      <c r="IB1433" s="263"/>
      <c r="IC1433" s="263"/>
      <c r="ID1433" s="263"/>
      <c r="IE1433" s="263"/>
      <c r="IF1433" s="263"/>
      <c r="IG1433" s="263"/>
      <c r="IH1433" s="263"/>
      <c r="II1433" s="263"/>
      <c r="IJ1433" s="263"/>
      <c r="IK1433" s="263"/>
      <c r="IL1433" s="263"/>
      <c r="IM1433" s="263"/>
      <c r="IN1433" s="263"/>
      <c r="IO1433" s="263"/>
      <c r="IP1433" s="263"/>
      <c r="IQ1433" s="263"/>
      <c r="IR1433" s="263"/>
    </row>
    <row r="1434" spans="18:252" ht="16.5" hidden="1" customHeight="1">
      <c r="R1434" s="264"/>
      <c r="S1434" s="110"/>
      <c r="T1434" s="110"/>
      <c r="U1434" s="110"/>
      <c r="V1434" s="110"/>
      <c r="W1434" s="266"/>
      <c r="X1434" s="110"/>
      <c r="Y1434" s="110"/>
      <c r="Z1434" s="110"/>
      <c r="AA1434" s="110"/>
      <c r="AB1434" s="110"/>
      <c r="AC1434" s="110"/>
      <c r="AD1434" s="110"/>
      <c r="AE1434" s="110"/>
      <c r="AF1434" s="110"/>
      <c r="AG1434" s="110"/>
      <c r="AH1434" s="110"/>
      <c r="AI1434" s="110"/>
      <c r="AJ1434" s="110"/>
      <c r="AK1434" s="110"/>
      <c r="AL1434" s="110"/>
      <c r="AM1434" s="110"/>
      <c r="AN1434" s="110"/>
      <c r="AO1434" s="110"/>
      <c r="AP1434" s="110"/>
      <c r="AQ1434" s="110"/>
      <c r="AR1434" s="110"/>
      <c r="AS1434" s="110"/>
      <c r="AT1434" s="110"/>
      <c r="AU1434" s="110"/>
      <c r="AV1434" s="110"/>
      <c r="AW1434" s="110"/>
      <c r="AX1434" s="110"/>
      <c r="AY1434" s="110"/>
      <c r="AZ1434" s="110"/>
      <c r="BA1434" s="110"/>
      <c r="BB1434" s="110"/>
      <c r="BC1434" s="110"/>
      <c r="BD1434" s="110"/>
      <c r="BE1434" s="110"/>
      <c r="BF1434" s="110"/>
      <c r="BG1434" s="110"/>
      <c r="BH1434" s="110"/>
      <c r="BI1434" s="110"/>
      <c r="BJ1434" s="110"/>
      <c r="BK1434" s="110"/>
      <c r="BL1434" s="110"/>
      <c r="BM1434" s="110"/>
      <c r="BN1434" s="110"/>
      <c r="BO1434" s="110"/>
      <c r="BP1434" s="110"/>
      <c r="BQ1434" s="110"/>
      <c r="BR1434" s="110"/>
      <c r="BS1434" s="110"/>
      <c r="BT1434" s="110"/>
      <c r="BU1434" s="110"/>
      <c r="BV1434" s="110"/>
      <c r="BW1434" s="110"/>
      <c r="BX1434" s="110"/>
      <c r="BY1434" s="110"/>
      <c r="BZ1434" s="110"/>
      <c r="CA1434" s="110"/>
      <c r="CB1434" s="110"/>
      <c r="CC1434" s="110"/>
      <c r="CD1434" s="110"/>
      <c r="CE1434" s="110"/>
      <c r="CF1434" s="110"/>
      <c r="CG1434" s="110"/>
      <c r="CH1434" s="110"/>
      <c r="CI1434" s="110"/>
      <c r="CJ1434" s="110"/>
      <c r="CK1434" s="110"/>
      <c r="CL1434" s="110"/>
      <c r="CM1434" s="110"/>
      <c r="CN1434" s="110"/>
      <c r="CO1434" s="110"/>
      <c r="CP1434" s="110"/>
      <c r="CQ1434" s="110"/>
      <c r="CR1434" s="110"/>
      <c r="CS1434" s="110"/>
      <c r="CT1434" s="110"/>
      <c r="CU1434" s="110"/>
      <c r="CV1434" s="110"/>
      <c r="CW1434" s="110"/>
      <c r="CX1434" s="110"/>
      <c r="CY1434" s="110"/>
      <c r="CZ1434" s="110"/>
      <c r="DA1434" s="110"/>
      <c r="DB1434" s="110"/>
      <c r="DC1434" s="110"/>
      <c r="DD1434" s="110"/>
      <c r="DE1434" s="110"/>
      <c r="DF1434" s="110"/>
      <c r="DG1434" s="110"/>
      <c r="DH1434" s="110"/>
      <c r="DI1434" s="110"/>
      <c r="DJ1434" s="110"/>
      <c r="DK1434" s="110"/>
      <c r="DL1434" s="110"/>
      <c r="DM1434" s="110"/>
      <c r="DN1434" s="110"/>
      <c r="DO1434" s="110"/>
      <c r="DP1434" s="110"/>
      <c r="DQ1434" s="110"/>
      <c r="DR1434" s="110"/>
      <c r="DS1434" s="110"/>
      <c r="DT1434" s="110"/>
      <c r="DU1434" s="110"/>
      <c r="DV1434" s="110"/>
      <c r="DW1434" s="110"/>
      <c r="DX1434" s="110"/>
      <c r="DY1434" s="110"/>
      <c r="DZ1434" s="110"/>
      <c r="EA1434" s="110"/>
      <c r="EB1434" s="110"/>
      <c r="EC1434" s="110"/>
      <c r="ED1434" s="110"/>
      <c r="EF1434" s="264"/>
      <c r="EG1434" s="110"/>
      <c r="EH1434" s="110"/>
      <c r="EI1434" s="110"/>
      <c r="EJ1434" s="110"/>
      <c r="EK1434" s="266"/>
      <c r="EL1434" s="110"/>
      <c r="EM1434" s="110"/>
      <c r="EN1434" s="110"/>
      <c r="EO1434" s="110"/>
      <c r="EP1434" s="110"/>
      <c r="EQ1434" s="110"/>
      <c r="ER1434" s="110"/>
      <c r="ES1434" s="110"/>
      <c r="ET1434" s="110"/>
      <c r="EU1434" s="110"/>
      <c r="EV1434" s="110"/>
      <c r="EW1434" s="110"/>
      <c r="EX1434" s="110"/>
      <c r="EY1434" s="110"/>
      <c r="EZ1434" s="110"/>
      <c r="FA1434" s="110"/>
      <c r="FB1434" s="110"/>
      <c r="FC1434" s="110"/>
      <c r="FD1434" s="110"/>
      <c r="FE1434" s="110"/>
      <c r="FF1434" s="110"/>
      <c r="FG1434" s="110"/>
      <c r="FH1434" s="110"/>
      <c r="FI1434" s="110"/>
      <c r="FJ1434" s="110"/>
      <c r="FK1434" s="110"/>
      <c r="FL1434" s="110"/>
      <c r="FM1434" s="110"/>
      <c r="FN1434" s="110"/>
      <c r="FO1434" s="110"/>
      <c r="FP1434" s="110"/>
      <c r="FQ1434" s="110"/>
      <c r="FR1434" s="110"/>
      <c r="FS1434" s="110"/>
      <c r="FT1434" s="110"/>
      <c r="FU1434" s="110"/>
      <c r="FV1434" s="110"/>
      <c r="FW1434" s="110"/>
      <c r="FX1434" s="110"/>
      <c r="FY1434" s="110"/>
      <c r="FZ1434" s="110"/>
      <c r="GA1434" s="110"/>
      <c r="GB1434" s="110"/>
      <c r="GC1434" s="110"/>
      <c r="GD1434" s="110"/>
      <c r="GE1434" s="110"/>
      <c r="GF1434" s="110"/>
      <c r="GG1434" s="110"/>
      <c r="GH1434" s="110"/>
      <c r="GI1434" s="110"/>
      <c r="GJ1434" s="110"/>
      <c r="GK1434" s="110"/>
      <c r="GL1434" s="110"/>
      <c r="GM1434" s="110"/>
      <c r="GN1434" s="110"/>
      <c r="GO1434" s="110"/>
      <c r="GP1434" s="110"/>
      <c r="GQ1434" s="110"/>
      <c r="GR1434" s="110"/>
      <c r="GS1434" s="110"/>
      <c r="GT1434" s="110"/>
      <c r="GU1434" s="110"/>
      <c r="GV1434" s="110"/>
      <c r="GW1434" s="110"/>
      <c r="GX1434" s="110"/>
      <c r="GY1434" s="110"/>
      <c r="GZ1434" s="110"/>
      <c r="HA1434" s="110"/>
      <c r="HB1434" s="110"/>
      <c r="HC1434" s="110"/>
      <c r="HD1434" s="110"/>
      <c r="HE1434" s="110"/>
      <c r="HF1434" s="110"/>
      <c r="HG1434" s="110"/>
      <c r="HH1434" s="110"/>
      <c r="HI1434" s="110"/>
      <c r="HJ1434" s="110"/>
      <c r="HK1434" s="110"/>
      <c r="HL1434" s="110"/>
      <c r="HM1434" s="110"/>
      <c r="HN1434" s="110"/>
      <c r="HO1434" s="110"/>
      <c r="HP1434" s="110"/>
      <c r="HQ1434" s="110"/>
      <c r="HR1434" s="110"/>
      <c r="HS1434" s="110"/>
      <c r="HT1434" s="110"/>
      <c r="HU1434" s="110"/>
      <c r="HV1434" s="110"/>
      <c r="HW1434" s="110"/>
      <c r="HX1434" s="110"/>
      <c r="HY1434" s="110"/>
      <c r="HZ1434" s="110"/>
      <c r="IA1434" s="110"/>
      <c r="IB1434" s="110"/>
      <c r="IC1434" s="110"/>
      <c r="ID1434" s="110"/>
      <c r="IE1434" s="110"/>
      <c r="IF1434" s="110"/>
      <c r="IG1434" s="110"/>
      <c r="IH1434" s="110"/>
      <c r="II1434" s="110"/>
      <c r="IJ1434" s="110"/>
      <c r="IK1434" s="110"/>
      <c r="IL1434" s="110"/>
      <c r="IM1434" s="110"/>
      <c r="IN1434" s="110"/>
      <c r="IO1434" s="110"/>
      <c r="IP1434" s="110"/>
      <c r="IQ1434" s="110"/>
      <c r="IR1434" s="110"/>
    </row>
    <row r="1435" spans="18:252" ht="16.5" hidden="1" customHeight="1">
      <c r="R1435" s="264"/>
      <c r="S1435" s="110"/>
      <c r="T1435" s="110"/>
      <c r="U1435" s="110"/>
      <c r="V1435" s="110"/>
      <c r="W1435" s="266"/>
      <c r="X1435" s="110"/>
      <c r="Y1435" s="110"/>
      <c r="Z1435" s="110"/>
      <c r="AA1435" s="110"/>
      <c r="AB1435" s="110"/>
      <c r="AC1435" s="110"/>
      <c r="AD1435" s="110"/>
      <c r="AE1435" s="110"/>
      <c r="AF1435" s="110"/>
      <c r="AG1435" s="110"/>
      <c r="AH1435" s="110"/>
      <c r="AI1435" s="110"/>
      <c r="AJ1435" s="110"/>
      <c r="AK1435" s="110"/>
      <c r="AL1435" s="110"/>
      <c r="AM1435" s="110"/>
      <c r="AN1435" s="110"/>
      <c r="AO1435" s="110"/>
      <c r="AP1435" s="110"/>
      <c r="AQ1435" s="110"/>
      <c r="AR1435" s="110"/>
      <c r="AS1435" s="110"/>
      <c r="AT1435" s="110"/>
      <c r="AU1435" s="110"/>
      <c r="AV1435" s="110"/>
      <c r="AW1435" s="110"/>
      <c r="AX1435" s="110"/>
      <c r="AY1435" s="110"/>
      <c r="AZ1435" s="110"/>
      <c r="BA1435" s="110"/>
      <c r="BB1435" s="110"/>
      <c r="BC1435" s="110"/>
      <c r="BD1435" s="110"/>
      <c r="BE1435" s="110"/>
      <c r="BF1435" s="110"/>
      <c r="BG1435" s="110"/>
      <c r="BH1435" s="110"/>
      <c r="BI1435" s="110"/>
      <c r="BJ1435" s="110"/>
      <c r="BK1435" s="110"/>
      <c r="BL1435" s="110"/>
      <c r="BM1435" s="110"/>
      <c r="BN1435" s="110"/>
      <c r="BO1435" s="110"/>
      <c r="BP1435" s="110"/>
      <c r="BQ1435" s="110"/>
      <c r="BR1435" s="110"/>
      <c r="BS1435" s="110"/>
      <c r="BT1435" s="110"/>
      <c r="BU1435" s="110"/>
      <c r="BV1435" s="110"/>
      <c r="BW1435" s="110"/>
      <c r="BX1435" s="110"/>
      <c r="BY1435" s="110"/>
      <c r="BZ1435" s="110"/>
      <c r="CA1435" s="110"/>
      <c r="CB1435" s="110"/>
      <c r="CC1435" s="110"/>
      <c r="CD1435" s="110"/>
      <c r="CE1435" s="110"/>
      <c r="CF1435" s="110"/>
      <c r="CG1435" s="110"/>
      <c r="CH1435" s="110"/>
      <c r="CI1435" s="110"/>
      <c r="CJ1435" s="110"/>
      <c r="CK1435" s="110"/>
      <c r="CL1435" s="110"/>
      <c r="CM1435" s="110"/>
      <c r="CN1435" s="110"/>
      <c r="CO1435" s="110"/>
      <c r="CP1435" s="110"/>
      <c r="CQ1435" s="110"/>
      <c r="CR1435" s="110"/>
      <c r="CS1435" s="110"/>
      <c r="CT1435" s="110"/>
      <c r="CU1435" s="110"/>
      <c r="CV1435" s="110"/>
      <c r="CW1435" s="110"/>
      <c r="CX1435" s="110"/>
      <c r="CY1435" s="110"/>
      <c r="CZ1435" s="110"/>
      <c r="DA1435" s="110"/>
      <c r="DB1435" s="110"/>
      <c r="DC1435" s="110"/>
      <c r="DD1435" s="110"/>
      <c r="DE1435" s="110"/>
      <c r="DF1435" s="110"/>
      <c r="DG1435" s="110"/>
      <c r="DH1435" s="110"/>
      <c r="DI1435" s="110"/>
      <c r="DJ1435" s="110"/>
      <c r="DK1435" s="110"/>
      <c r="DL1435" s="110"/>
      <c r="DM1435" s="110"/>
      <c r="DN1435" s="110"/>
      <c r="DO1435" s="110"/>
      <c r="DP1435" s="110"/>
      <c r="DQ1435" s="110"/>
      <c r="DR1435" s="110"/>
      <c r="DS1435" s="110"/>
      <c r="DT1435" s="110"/>
      <c r="DU1435" s="110"/>
      <c r="DV1435" s="110"/>
      <c r="DW1435" s="110"/>
      <c r="DX1435" s="110"/>
      <c r="DY1435" s="110"/>
      <c r="DZ1435" s="110"/>
      <c r="EA1435" s="110"/>
      <c r="EB1435" s="110"/>
      <c r="EC1435" s="110"/>
      <c r="ED1435" s="110"/>
      <c r="EF1435" s="264"/>
      <c r="EG1435" s="110"/>
      <c r="EH1435" s="110"/>
      <c r="EI1435" s="110"/>
      <c r="EJ1435" s="110"/>
      <c r="EK1435" s="266"/>
      <c r="EL1435" s="110"/>
      <c r="EM1435" s="110"/>
      <c r="EN1435" s="110"/>
      <c r="EO1435" s="110"/>
      <c r="EP1435" s="110"/>
      <c r="EQ1435" s="110"/>
      <c r="ER1435" s="110"/>
      <c r="ES1435" s="110"/>
      <c r="ET1435" s="110"/>
      <c r="EU1435" s="110"/>
      <c r="EV1435" s="110"/>
      <c r="EW1435" s="110"/>
      <c r="EX1435" s="110"/>
      <c r="EY1435" s="110"/>
      <c r="EZ1435" s="110"/>
      <c r="FA1435" s="110"/>
      <c r="FB1435" s="110"/>
      <c r="FC1435" s="110"/>
      <c r="FD1435" s="110"/>
      <c r="FE1435" s="110"/>
      <c r="FF1435" s="110"/>
      <c r="FG1435" s="110"/>
      <c r="FH1435" s="110"/>
      <c r="FI1435" s="110"/>
      <c r="FJ1435" s="110"/>
      <c r="FK1435" s="110"/>
      <c r="FL1435" s="110"/>
      <c r="FM1435" s="110"/>
      <c r="FN1435" s="110"/>
      <c r="FO1435" s="110"/>
      <c r="FP1435" s="110"/>
      <c r="FQ1435" s="110"/>
      <c r="FR1435" s="110"/>
      <c r="FS1435" s="110"/>
      <c r="FT1435" s="110"/>
      <c r="FU1435" s="110"/>
      <c r="FV1435" s="110"/>
      <c r="FW1435" s="110"/>
      <c r="FX1435" s="110"/>
      <c r="FY1435" s="110"/>
      <c r="FZ1435" s="110"/>
      <c r="GA1435" s="110"/>
      <c r="GB1435" s="110"/>
      <c r="GC1435" s="110"/>
      <c r="GD1435" s="110"/>
      <c r="GE1435" s="110"/>
      <c r="GF1435" s="110"/>
      <c r="GG1435" s="110"/>
      <c r="GH1435" s="110"/>
      <c r="GI1435" s="110"/>
      <c r="GJ1435" s="110"/>
      <c r="GK1435" s="110"/>
      <c r="GL1435" s="110"/>
      <c r="GM1435" s="110"/>
      <c r="GN1435" s="110"/>
      <c r="GO1435" s="110"/>
      <c r="GP1435" s="110"/>
      <c r="GQ1435" s="110"/>
      <c r="GR1435" s="110"/>
      <c r="GS1435" s="110"/>
      <c r="GT1435" s="110"/>
      <c r="GU1435" s="110"/>
      <c r="GV1435" s="110"/>
      <c r="GW1435" s="110"/>
      <c r="GX1435" s="110"/>
      <c r="GY1435" s="110"/>
      <c r="GZ1435" s="110"/>
      <c r="HA1435" s="110"/>
      <c r="HB1435" s="110"/>
      <c r="HC1435" s="110"/>
      <c r="HD1435" s="110"/>
      <c r="HE1435" s="110"/>
      <c r="HF1435" s="110"/>
      <c r="HG1435" s="110"/>
      <c r="HH1435" s="110"/>
      <c r="HI1435" s="110"/>
      <c r="HJ1435" s="110"/>
      <c r="HK1435" s="110"/>
      <c r="HL1435" s="110"/>
      <c r="HM1435" s="110"/>
      <c r="HN1435" s="110"/>
      <c r="HO1435" s="110"/>
      <c r="HP1435" s="110"/>
      <c r="HQ1435" s="110"/>
      <c r="HR1435" s="110"/>
      <c r="HS1435" s="110"/>
      <c r="HT1435" s="110"/>
      <c r="HU1435" s="110"/>
      <c r="HV1435" s="110"/>
      <c r="HW1435" s="110"/>
      <c r="HX1435" s="110"/>
      <c r="HY1435" s="110"/>
      <c r="HZ1435" s="110"/>
      <c r="IA1435" s="110"/>
      <c r="IB1435" s="110"/>
      <c r="IC1435" s="110"/>
      <c r="ID1435" s="110"/>
      <c r="IE1435" s="110"/>
      <c r="IF1435" s="110"/>
      <c r="IG1435" s="110"/>
      <c r="IH1435" s="110"/>
      <c r="II1435" s="110"/>
      <c r="IJ1435" s="110"/>
      <c r="IK1435" s="110"/>
      <c r="IL1435" s="110"/>
      <c r="IM1435" s="110"/>
      <c r="IN1435" s="110"/>
      <c r="IO1435" s="110"/>
      <c r="IP1435" s="110"/>
      <c r="IQ1435" s="110"/>
      <c r="IR1435" s="110"/>
    </row>
    <row r="1436" spans="18:252" ht="16.5" hidden="1" customHeight="1">
      <c r="R1436" s="264"/>
      <c r="S1436" s="110"/>
      <c r="T1436" s="110"/>
      <c r="U1436" s="110"/>
      <c r="V1436" s="110"/>
      <c r="W1436" s="266"/>
      <c r="X1436" s="110"/>
      <c r="Y1436" s="110"/>
      <c r="Z1436" s="110"/>
      <c r="AA1436" s="110"/>
      <c r="AB1436" s="110"/>
      <c r="AC1436" s="110"/>
      <c r="AD1436" s="110"/>
      <c r="AE1436" s="110"/>
      <c r="AF1436" s="110"/>
      <c r="AG1436" s="110"/>
      <c r="AH1436" s="110"/>
      <c r="AI1436" s="110"/>
      <c r="AJ1436" s="110"/>
      <c r="AK1436" s="110"/>
      <c r="AL1436" s="110"/>
      <c r="AM1436" s="110"/>
      <c r="AN1436" s="110"/>
      <c r="AO1436" s="110"/>
      <c r="AP1436" s="110"/>
      <c r="AQ1436" s="110"/>
      <c r="AR1436" s="110"/>
      <c r="AS1436" s="110"/>
      <c r="AT1436" s="110"/>
      <c r="AU1436" s="110"/>
      <c r="AV1436" s="110"/>
      <c r="AW1436" s="110"/>
      <c r="AX1436" s="110"/>
      <c r="AY1436" s="110"/>
      <c r="AZ1436" s="110"/>
      <c r="BA1436" s="110"/>
      <c r="BB1436" s="110"/>
      <c r="BC1436" s="110"/>
      <c r="BD1436" s="110"/>
      <c r="BE1436" s="110"/>
      <c r="BF1436" s="110"/>
      <c r="BG1436" s="110"/>
      <c r="BH1436" s="110"/>
      <c r="BI1436" s="110"/>
      <c r="BJ1436" s="110"/>
      <c r="BK1436" s="110"/>
      <c r="BL1436" s="110"/>
      <c r="BM1436" s="110"/>
      <c r="BN1436" s="110"/>
      <c r="BO1436" s="110"/>
      <c r="BP1436" s="110"/>
      <c r="BQ1436" s="110"/>
      <c r="BR1436" s="110"/>
      <c r="BS1436" s="110"/>
      <c r="BT1436" s="110"/>
      <c r="BU1436" s="110"/>
      <c r="BV1436" s="110"/>
      <c r="BW1436" s="110"/>
      <c r="BX1436" s="110"/>
      <c r="BY1436" s="110"/>
      <c r="BZ1436" s="110"/>
      <c r="CA1436" s="110"/>
      <c r="CB1436" s="110"/>
      <c r="CC1436" s="110"/>
      <c r="CD1436" s="110"/>
      <c r="CE1436" s="110"/>
      <c r="CF1436" s="110"/>
      <c r="CG1436" s="110"/>
      <c r="CH1436" s="110"/>
      <c r="CI1436" s="110"/>
      <c r="CJ1436" s="110"/>
      <c r="CK1436" s="110"/>
      <c r="CL1436" s="110"/>
      <c r="CM1436" s="110"/>
      <c r="CN1436" s="110"/>
      <c r="CO1436" s="110"/>
      <c r="CP1436" s="110"/>
      <c r="CQ1436" s="110"/>
      <c r="CR1436" s="110"/>
      <c r="CS1436" s="110"/>
      <c r="CT1436" s="110"/>
      <c r="CU1436" s="110"/>
      <c r="CV1436" s="110"/>
      <c r="CW1436" s="110"/>
      <c r="CX1436" s="110"/>
      <c r="CY1436" s="110"/>
      <c r="CZ1436" s="110"/>
      <c r="DA1436" s="110"/>
      <c r="DB1436" s="110"/>
      <c r="DC1436" s="110"/>
      <c r="DD1436" s="110"/>
      <c r="DE1436" s="110"/>
      <c r="DF1436" s="110"/>
      <c r="DG1436" s="110"/>
      <c r="DH1436" s="110"/>
      <c r="DI1436" s="110"/>
      <c r="DJ1436" s="110"/>
      <c r="DK1436" s="110"/>
      <c r="DL1436" s="110"/>
      <c r="DM1436" s="110"/>
      <c r="DN1436" s="110"/>
      <c r="DO1436" s="110"/>
      <c r="DP1436" s="110"/>
      <c r="DQ1436" s="110"/>
      <c r="DR1436" s="110"/>
      <c r="DS1436" s="110"/>
      <c r="DT1436" s="110"/>
      <c r="DU1436" s="110"/>
      <c r="DV1436" s="110"/>
      <c r="DW1436" s="110"/>
      <c r="DX1436" s="110"/>
      <c r="DY1436" s="110"/>
      <c r="DZ1436" s="110"/>
      <c r="EA1436" s="110"/>
      <c r="EB1436" s="110"/>
      <c r="EC1436" s="110"/>
      <c r="ED1436" s="110"/>
      <c r="EF1436" s="264"/>
      <c r="EG1436" s="110"/>
      <c r="EH1436" s="110"/>
      <c r="EI1436" s="110"/>
      <c r="EJ1436" s="110"/>
      <c r="EK1436" s="266"/>
      <c r="EL1436" s="110"/>
      <c r="EM1436" s="110"/>
      <c r="EN1436" s="110"/>
      <c r="EO1436" s="110"/>
      <c r="EP1436" s="110"/>
      <c r="EQ1436" s="110"/>
      <c r="ER1436" s="110"/>
      <c r="ES1436" s="110"/>
      <c r="ET1436" s="110"/>
      <c r="EU1436" s="110"/>
      <c r="EV1436" s="110"/>
      <c r="EW1436" s="110"/>
      <c r="EX1436" s="110"/>
      <c r="EY1436" s="110"/>
      <c r="EZ1436" s="110"/>
      <c r="FA1436" s="110"/>
      <c r="FB1436" s="110"/>
      <c r="FC1436" s="110"/>
      <c r="FD1436" s="110"/>
      <c r="FE1436" s="110"/>
      <c r="FF1436" s="110"/>
      <c r="FG1436" s="110"/>
      <c r="FH1436" s="110"/>
      <c r="FI1436" s="110"/>
      <c r="FJ1436" s="110"/>
      <c r="FK1436" s="110"/>
      <c r="FL1436" s="110"/>
      <c r="FM1436" s="110"/>
      <c r="FN1436" s="110"/>
      <c r="FO1436" s="110"/>
      <c r="FP1436" s="110"/>
      <c r="FQ1436" s="110"/>
      <c r="FR1436" s="110"/>
      <c r="FS1436" s="110"/>
      <c r="FT1436" s="110"/>
      <c r="FU1436" s="110"/>
      <c r="FV1436" s="110"/>
      <c r="FW1436" s="110"/>
      <c r="FX1436" s="110"/>
      <c r="FY1436" s="110"/>
      <c r="FZ1436" s="110"/>
      <c r="GA1436" s="110"/>
      <c r="GB1436" s="110"/>
      <c r="GC1436" s="110"/>
      <c r="GD1436" s="110"/>
      <c r="GE1436" s="110"/>
      <c r="GF1436" s="110"/>
      <c r="GG1436" s="110"/>
      <c r="GH1436" s="110"/>
      <c r="GI1436" s="110"/>
      <c r="GJ1436" s="110"/>
      <c r="GK1436" s="110"/>
      <c r="GL1436" s="110"/>
      <c r="GM1436" s="110"/>
      <c r="GN1436" s="110"/>
      <c r="GO1436" s="110"/>
      <c r="GP1436" s="110"/>
      <c r="GQ1436" s="110"/>
      <c r="GR1436" s="110"/>
      <c r="GS1436" s="110"/>
      <c r="GT1436" s="110"/>
      <c r="GU1436" s="110"/>
      <c r="GV1436" s="110"/>
      <c r="GW1436" s="110"/>
      <c r="GX1436" s="110"/>
      <c r="GY1436" s="110"/>
      <c r="GZ1436" s="110"/>
      <c r="HA1436" s="110"/>
      <c r="HB1436" s="110"/>
      <c r="HC1436" s="110"/>
      <c r="HD1436" s="110"/>
      <c r="HE1436" s="110"/>
      <c r="HF1436" s="110"/>
      <c r="HG1436" s="110"/>
      <c r="HH1436" s="110"/>
      <c r="HI1436" s="110"/>
      <c r="HJ1436" s="110"/>
      <c r="HK1436" s="110"/>
      <c r="HL1436" s="110"/>
      <c r="HM1436" s="110"/>
      <c r="HN1436" s="110"/>
      <c r="HO1436" s="110"/>
      <c r="HP1436" s="110"/>
      <c r="HQ1436" s="110"/>
      <c r="HR1436" s="110"/>
      <c r="HS1436" s="110"/>
      <c r="HT1436" s="110"/>
      <c r="HU1436" s="110"/>
      <c r="HV1436" s="110"/>
      <c r="HW1436" s="110"/>
      <c r="HX1436" s="110"/>
      <c r="HY1436" s="110"/>
      <c r="HZ1436" s="110"/>
      <c r="IA1436" s="110"/>
      <c r="IB1436" s="110"/>
      <c r="IC1436" s="110"/>
      <c r="ID1436" s="110"/>
      <c r="IE1436" s="110"/>
      <c r="IF1436" s="110"/>
      <c r="IG1436" s="110"/>
      <c r="IH1436" s="110"/>
      <c r="II1436" s="110"/>
      <c r="IJ1436" s="110"/>
      <c r="IK1436" s="110"/>
      <c r="IL1436" s="110"/>
      <c r="IM1436" s="110"/>
      <c r="IN1436" s="110"/>
      <c r="IO1436" s="110"/>
      <c r="IP1436" s="110"/>
      <c r="IQ1436" s="110"/>
      <c r="IR1436" s="110"/>
    </row>
    <row r="1437" spans="18:252" ht="16.5" hidden="1" customHeight="1">
      <c r="R1437" s="264"/>
      <c r="S1437" s="110"/>
      <c r="T1437" s="110"/>
      <c r="U1437" s="110"/>
      <c r="V1437" s="110"/>
      <c r="W1437" s="266"/>
      <c r="X1437" s="110"/>
      <c r="Y1437" s="110"/>
      <c r="Z1437" s="110"/>
      <c r="AA1437" s="110"/>
      <c r="AB1437" s="110"/>
      <c r="AC1437" s="110"/>
      <c r="AD1437" s="110"/>
      <c r="AE1437" s="110"/>
      <c r="AF1437" s="110"/>
      <c r="AG1437" s="110"/>
      <c r="AH1437" s="110"/>
      <c r="AI1437" s="110"/>
      <c r="AJ1437" s="110"/>
      <c r="AK1437" s="110"/>
      <c r="AL1437" s="110"/>
      <c r="AM1437" s="110"/>
      <c r="AN1437" s="110"/>
      <c r="AO1437" s="110"/>
      <c r="AP1437" s="110"/>
      <c r="AQ1437" s="110"/>
      <c r="AR1437" s="110"/>
      <c r="AS1437" s="110"/>
      <c r="AT1437" s="110"/>
      <c r="AU1437" s="110"/>
      <c r="AV1437" s="110"/>
      <c r="AW1437" s="110"/>
      <c r="AX1437" s="110"/>
      <c r="AY1437" s="110"/>
      <c r="AZ1437" s="110"/>
      <c r="BA1437" s="110"/>
      <c r="BB1437" s="110"/>
      <c r="BC1437" s="110"/>
      <c r="BD1437" s="110"/>
      <c r="BE1437" s="110"/>
      <c r="BF1437" s="110"/>
      <c r="BG1437" s="110"/>
      <c r="BH1437" s="110"/>
      <c r="BI1437" s="110"/>
      <c r="BJ1437" s="110"/>
      <c r="BK1437" s="110"/>
      <c r="BL1437" s="110"/>
      <c r="BM1437" s="110"/>
      <c r="BN1437" s="110"/>
      <c r="BO1437" s="110"/>
      <c r="BP1437" s="110"/>
      <c r="BQ1437" s="110"/>
      <c r="BR1437" s="110"/>
      <c r="BS1437" s="110"/>
      <c r="BT1437" s="110"/>
      <c r="BU1437" s="110"/>
      <c r="BV1437" s="110"/>
      <c r="BW1437" s="110"/>
      <c r="BX1437" s="110"/>
      <c r="BY1437" s="110"/>
      <c r="BZ1437" s="110"/>
      <c r="CA1437" s="110"/>
      <c r="CB1437" s="110"/>
      <c r="CC1437" s="110"/>
      <c r="CD1437" s="110"/>
      <c r="CE1437" s="110"/>
      <c r="CF1437" s="110"/>
      <c r="CG1437" s="110"/>
      <c r="CH1437" s="110"/>
      <c r="CI1437" s="110"/>
      <c r="CJ1437" s="110"/>
      <c r="CK1437" s="110"/>
      <c r="CL1437" s="110"/>
      <c r="CM1437" s="110"/>
      <c r="CN1437" s="110"/>
      <c r="CO1437" s="110"/>
      <c r="CP1437" s="110"/>
      <c r="CQ1437" s="110"/>
      <c r="CR1437" s="110"/>
      <c r="CS1437" s="110"/>
      <c r="CT1437" s="110"/>
      <c r="CU1437" s="110"/>
      <c r="CV1437" s="110"/>
      <c r="CW1437" s="110"/>
      <c r="CX1437" s="110"/>
      <c r="CY1437" s="110"/>
      <c r="CZ1437" s="110"/>
      <c r="DA1437" s="110"/>
      <c r="DB1437" s="110"/>
      <c r="DC1437" s="110"/>
      <c r="DD1437" s="110"/>
      <c r="DE1437" s="110"/>
      <c r="DF1437" s="110"/>
      <c r="DG1437" s="110"/>
      <c r="DH1437" s="110"/>
      <c r="DI1437" s="110"/>
      <c r="DJ1437" s="110"/>
      <c r="DK1437" s="110"/>
      <c r="DL1437" s="110"/>
      <c r="DM1437" s="110"/>
      <c r="DN1437" s="110"/>
      <c r="DO1437" s="110"/>
      <c r="DP1437" s="110"/>
      <c r="DQ1437" s="110"/>
      <c r="DR1437" s="110"/>
      <c r="DS1437" s="110"/>
      <c r="DT1437" s="110"/>
      <c r="DU1437" s="110"/>
      <c r="DV1437" s="110"/>
      <c r="DW1437" s="110"/>
      <c r="DX1437" s="110"/>
      <c r="DY1437" s="110"/>
      <c r="DZ1437" s="110"/>
      <c r="EA1437" s="110"/>
      <c r="EB1437" s="110"/>
      <c r="EC1437" s="110"/>
      <c r="ED1437" s="110"/>
      <c r="EF1437" s="264"/>
      <c r="EG1437" s="110"/>
      <c r="EH1437" s="110"/>
      <c r="EI1437" s="110"/>
      <c r="EJ1437" s="110"/>
      <c r="EK1437" s="266"/>
      <c r="EL1437" s="110"/>
      <c r="EM1437" s="110"/>
      <c r="EN1437" s="110"/>
      <c r="EO1437" s="110"/>
      <c r="EP1437" s="110"/>
      <c r="EQ1437" s="110"/>
      <c r="ER1437" s="110"/>
      <c r="ES1437" s="110"/>
      <c r="ET1437" s="110"/>
      <c r="EU1437" s="110"/>
      <c r="EV1437" s="110"/>
      <c r="EW1437" s="110"/>
      <c r="EX1437" s="110"/>
      <c r="EY1437" s="110"/>
      <c r="EZ1437" s="110"/>
      <c r="FA1437" s="110"/>
      <c r="FB1437" s="110"/>
      <c r="FC1437" s="110"/>
      <c r="FD1437" s="110"/>
      <c r="FE1437" s="110"/>
      <c r="FF1437" s="110"/>
      <c r="FG1437" s="110"/>
      <c r="FH1437" s="110"/>
      <c r="FI1437" s="110"/>
      <c r="FJ1437" s="110"/>
      <c r="FK1437" s="110"/>
      <c r="FL1437" s="110"/>
      <c r="FM1437" s="110"/>
      <c r="FN1437" s="110"/>
      <c r="FO1437" s="110"/>
      <c r="FP1437" s="110"/>
      <c r="FQ1437" s="110"/>
      <c r="FR1437" s="110"/>
      <c r="FS1437" s="110"/>
      <c r="FT1437" s="110"/>
      <c r="FU1437" s="110"/>
      <c r="FV1437" s="110"/>
      <c r="FW1437" s="110"/>
      <c r="FX1437" s="110"/>
      <c r="FY1437" s="110"/>
      <c r="FZ1437" s="110"/>
      <c r="GA1437" s="110"/>
      <c r="GB1437" s="110"/>
      <c r="GC1437" s="110"/>
      <c r="GD1437" s="110"/>
      <c r="GE1437" s="110"/>
      <c r="GF1437" s="110"/>
      <c r="GG1437" s="110"/>
      <c r="GH1437" s="110"/>
      <c r="GI1437" s="110"/>
      <c r="GJ1437" s="110"/>
      <c r="GK1437" s="110"/>
      <c r="GL1437" s="110"/>
      <c r="GM1437" s="110"/>
      <c r="GN1437" s="110"/>
      <c r="GO1437" s="110"/>
      <c r="GP1437" s="110"/>
      <c r="GQ1437" s="110"/>
      <c r="GR1437" s="110"/>
      <c r="GS1437" s="110"/>
      <c r="GT1437" s="110"/>
      <c r="GU1437" s="110"/>
      <c r="GV1437" s="110"/>
      <c r="GW1437" s="110"/>
      <c r="GX1437" s="110"/>
      <c r="GY1437" s="110"/>
      <c r="GZ1437" s="110"/>
      <c r="HA1437" s="110"/>
      <c r="HB1437" s="110"/>
      <c r="HC1437" s="110"/>
      <c r="HD1437" s="110"/>
      <c r="HE1437" s="110"/>
      <c r="HF1437" s="110"/>
      <c r="HG1437" s="110"/>
      <c r="HH1437" s="110"/>
      <c r="HI1437" s="110"/>
      <c r="HJ1437" s="110"/>
      <c r="HK1437" s="110"/>
      <c r="HL1437" s="110"/>
      <c r="HM1437" s="110"/>
      <c r="HN1437" s="110"/>
      <c r="HO1437" s="110"/>
      <c r="HP1437" s="110"/>
      <c r="HQ1437" s="110"/>
      <c r="HR1437" s="110"/>
      <c r="HS1437" s="110"/>
      <c r="HT1437" s="110"/>
      <c r="HU1437" s="110"/>
      <c r="HV1437" s="110"/>
      <c r="HW1437" s="110"/>
      <c r="HX1437" s="110"/>
      <c r="HY1437" s="110"/>
      <c r="HZ1437" s="110"/>
      <c r="IA1437" s="110"/>
      <c r="IB1437" s="110"/>
      <c r="IC1437" s="110"/>
      <c r="ID1437" s="110"/>
      <c r="IE1437" s="110"/>
      <c r="IF1437" s="110"/>
      <c r="IG1437" s="110"/>
      <c r="IH1437" s="110"/>
      <c r="II1437" s="110"/>
      <c r="IJ1437" s="110"/>
      <c r="IK1437" s="110"/>
      <c r="IL1437" s="110"/>
      <c r="IM1437" s="110"/>
      <c r="IN1437" s="110"/>
      <c r="IO1437" s="110"/>
      <c r="IP1437" s="110"/>
      <c r="IQ1437" s="110"/>
      <c r="IR1437" s="110"/>
    </row>
    <row r="1438" spans="18:252" ht="16.5" hidden="1" customHeight="1">
      <c r="R1438" s="264"/>
      <c r="S1438" s="110"/>
      <c r="T1438" s="110"/>
      <c r="U1438" s="110"/>
      <c r="V1438" s="110"/>
      <c r="W1438" s="266"/>
      <c r="X1438" s="110"/>
      <c r="Y1438" s="110"/>
      <c r="Z1438" s="110"/>
      <c r="AA1438" s="110"/>
      <c r="AB1438" s="110"/>
      <c r="AC1438" s="110"/>
      <c r="AD1438" s="110"/>
      <c r="AE1438" s="110"/>
      <c r="AF1438" s="110"/>
      <c r="AG1438" s="110"/>
      <c r="AH1438" s="110"/>
      <c r="AI1438" s="110"/>
      <c r="AJ1438" s="110"/>
      <c r="AK1438" s="110"/>
      <c r="AL1438" s="110"/>
      <c r="AM1438" s="110"/>
      <c r="AN1438" s="110"/>
      <c r="AO1438" s="110"/>
      <c r="AP1438" s="110"/>
      <c r="AQ1438" s="110"/>
      <c r="AR1438" s="110"/>
      <c r="AS1438" s="110"/>
      <c r="AT1438" s="110"/>
      <c r="AU1438" s="110"/>
      <c r="AV1438" s="110"/>
      <c r="AW1438" s="110"/>
      <c r="AX1438" s="110"/>
      <c r="AY1438" s="110"/>
      <c r="AZ1438" s="110"/>
      <c r="BA1438" s="110"/>
      <c r="BB1438" s="110"/>
      <c r="BC1438" s="110"/>
      <c r="BD1438" s="110"/>
      <c r="BE1438" s="110"/>
      <c r="BF1438" s="110"/>
      <c r="BG1438" s="110"/>
      <c r="BH1438" s="110"/>
      <c r="BI1438" s="110"/>
      <c r="BJ1438" s="110"/>
      <c r="BK1438" s="110"/>
      <c r="BL1438" s="110"/>
      <c r="BM1438" s="110"/>
      <c r="BN1438" s="110"/>
      <c r="BO1438" s="110"/>
      <c r="BP1438" s="110"/>
      <c r="BQ1438" s="110"/>
      <c r="BR1438" s="110"/>
      <c r="BS1438" s="110"/>
      <c r="BT1438" s="110"/>
      <c r="BU1438" s="110"/>
      <c r="BV1438" s="110"/>
      <c r="BW1438" s="110"/>
      <c r="BX1438" s="110"/>
      <c r="BY1438" s="110"/>
      <c r="BZ1438" s="110"/>
      <c r="CA1438" s="110"/>
      <c r="CB1438" s="110"/>
      <c r="CC1438" s="110"/>
      <c r="CD1438" s="110"/>
      <c r="CE1438" s="110"/>
      <c r="CF1438" s="110"/>
      <c r="CG1438" s="110"/>
      <c r="CH1438" s="110"/>
      <c r="CI1438" s="110"/>
      <c r="CJ1438" s="110"/>
      <c r="CK1438" s="110"/>
      <c r="CL1438" s="110"/>
      <c r="CM1438" s="110"/>
      <c r="CN1438" s="110"/>
      <c r="CO1438" s="110"/>
      <c r="CP1438" s="110"/>
      <c r="CQ1438" s="110"/>
      <c r="CR1438" s="110"/>
      <c r="CS1438" s="110"/>
      <c r="CT1438" s="110"/>
      <c r="CU1438" s="110"/>
      <c r="CV1438" s="110"/>
      <c r="CW1438" s="110"/>
      <c r="CX1438" s="110"/>
      <c r="CY1438" s="110"/>
      <c r="CZ1438" s="110"/>
      <c r="DA1438" s="110"/>
      <c r="DB1438" s="110"/>
      <c r="DC1438" s="110"/>
      <c r="DD1438" s="110"/>
      <c r="DE1438" s="110"/>
      <c r="DF1438" s="110"/>
      <c r="DG1438" s="110"/>
      <c r="DH1438" s="110"/>
      <c r="DI1438" s="110"/>
      <c r="DJ1438" s="110"/>
      <c r="DK1438" s="110"/>
      <c r="DL1438" s="110"/>
      <c r="DM1438" s="110"/>
      <c r="DN1438" s="110"/>
      <c r="DO1438" s="110"/>
      <c r="DP1438" s="110"/>
      <c r="DQ1438" s="110"/>
      <c r="DR1438" s="110"/>
      <c r="DS1438" s="110"/>
      <c r="DT1438" s="110"/>
      <c r="DU1438" s="110"/>
      <c r="DV1438" s="110"/>
      <c r="DW1438" s="110"/>
      <c r="DX1438" s="110"/>
      <c r="DY1438" s="110"/>
      <c r="DZ1438" s="110"/>
      <c r="EA1438" s="110"/>
      <c r="EB1438" s="110"/>
      <c r="EC1438" s="110"/>
      <c r="ED1438" s="110"/>
      <c r="EF1438" s="264"/>
      <c r="EG1438" s="110"/>
      <c r="EH1438" s="110"/>
      <c r="EI1438" s="110"/>
      <c r="EJ1438" s="110"/>
      <c r="EK1438" s="266"/>
      <c r="EL1438" s="110"/>
      <c r="EM1438" s="110"/>
      <c r="EN1438" s="110"/>
      <c r="EO1438" s="110"/>
      <c r="EP1438" s="110"/>
      <c r="EQ1438" s="110"/>
      <c r="ER1438" s="110"/>
      <c r="ES1438" s="110"/>
      <c r="ET1438" s="110"/>
      <c r="EU1438" s="110"/>
      <c r="EV1438" s="110"/>
      <c r="EW1438" s="110"/>
      <c r="EX1438" s="110"/>
      <c r="EY1438" s="110"/>
      <c r="EZ1438" s="110"/>
      <c r="FA1438" s="110"/>
      <c r="FB1438" s="110"/>
      <c r="FC1438" s="110"/>
      <c r="FD1438" s="110"/>
      <c r="FE1438" s="110"/>
      <c r="FF1438" s="110"/>
      <c r="FG1438" s="110"/>
      <c r="FH1438" s="110"/>
      <c r="FI1438" s="110"/>
      <c r="FJ1438" s="110"/>
      <c r="FK1438" s="110"/>
      <c r="FL1438" s="110"/>
      <c r="FM1438" s="110"/>
      <c r="FN1438" s="110"/>
      <c r="FO1438" s="110"/>
      <c r="FP1438" s="110"/>
      <c r="FQ1438" s="110"/>
      <c r="FR1438" s="110"/>
      <c r="FS1438" s="110"/>
      <c r="FT1438" s="110"/>
      <c r="FU1438" s="110"/>
      <c r="FV1438" s="110"/>
      <c r="FW1438" s="110"/>
      <c r="FX1438" s="110"/>
      <c r="FY1438" s="110"/>
      <c r="FZ1438" s="110"/>
      <c r="GA1438" s="110"/>
      <c r="GB1438" s="110"/>
      <c r="GC1438" s="110"/>
      <c r="GD1438" s="110"/>
      <c r="GE1438" s="110"/>
      <c r="GF1438" s="110"/>
      <c r="GG1438" s="110"/>
      <c r="GH1438" s="110"/>
      <c r="GI1438" s="110"/>
      <c r="GJ1438" s="110"/>
      <c r="GK1438" s="110"/>
      <c r="GL1438" s="110"/>
      <c r="GM1438" s="110"/>
      <c r="GN1438" s="110"/>
      <c r="GO1438" s="110"/>
      <c r="GP1438" s="110"/>
      <c r="GQ1438" s="110"/>
      <c r="GR1438" s="110"/>
      <c r="GS1438" s="110"/>
      <c r="GT1438" s="110"/>
      <c r="GU1438" s="110"/>
      <c r="GV1438" s="110"/>
      <c r="GW1438" s="110"/>
      <c r="GX1438" s="110"/>
      <c r="GY1438" s="110"/>
      <c r="GZ1438" s="110"/>
      <c r="HA1438" s="110"/>
      <c r="HB1438" s="110"/>
      <c r="HC1438" s="110"/>
      <c r="HD1438" s="110"/>
      <c r="HE1438" s="110"/>
      <c r="HF1438" s="110"/>
      <c r="HG1438" s="110"/>
      <c r="HH1438" s="110"/>
      <c r="HI1438" s="110"/>
      <c r="HJ1438" s="110"/>
      <c r="HK1438" s="110"/>
      <c r="HL1438" s="110"/>
      <c r="HM1438" s="110"/>
      <c r="HN1438" s="110"/>
      <c r="HO1438" s="110"/>
      <c r="HP1438" s="110"/>
      <c r="HQ1438" s="110"/>
      <c r="HR1438" s="110"/>
      <c r="HS1438" s="110"/>
      <c r="HT1438" s="110"/>
      <c r="HU1438" s="110"/>
      <c r="HV1438" s="110"/>
      <c r="HW1438" s="110"/>
      <c r="HX1438" s="110"/>
      <c r="HY1438" s="110"/>
      <c r="HZ1438" s="110"/>
      <c r="IA1438" s="110"/>
      <c r="IB1438" s="110"/>
      <c r="IC1438" s="110"/>
      <c r="ID1438" s="110"/>
      <c r="IE1438" s="110"/>
      <c r="IF1438" s="110"/>
      <c r="IG1438" s="110"/>
      <c r="IH1438" s="110"/>
      <c r="II1438" s="110"/>
      <c r="IJ1438" s="110"/>
      <c r="IK1438" s="110"/>
      <c r="IL1438" s="110"/>
      <c r="IM1438" s="110"/>
      <c r="IN1438" s="110"/>
      <c r="IO1438" s="110"/>
      <c r="IP1438" s="110"/>
      <c r="IQ1438" s="110"/>
      <c r="IR1438" s="110"/>
    </row>
    <row r="1439" spans="18:252" ht="16.5" hidden="1" customHeight="1">
      <c r="R1439" s="264"/>
      <c r="S1439" s="110"/>
      <c r="T1439" s="110"/>
      <c r="U1439" s="110"/>
      <c r="V1439" s="110"/>
      <c r="W1439" s="266"/>
      <c r="X1439" s="110"/>
      <c r="Y1439" s="110"/>
      <c r="Z1439" s="110"/>
      <c r="AA1439" s="110"/>
      <c r="AB1439" s="110"/>
      <c r="AC1439" s="110"/>
      <c r="AD1439" s="110"/>
      <c r="AE1439" s="110"/>
      <c r="AF1439" s="110"/>
      <c r="AG1439" s="110"/>
      <c r="AH1439" s="110"/>
      <c r="AI1439" s="110"/>
      <c r="AJ1439" s="110"/>
      <c r="AK1439" s="110"/>
      <c r="AL1439" s="110"/>
      <c r="AM1439" s="110"/>
      <c r="AN1439" s="110"/>
      <c r="AO1439" s="110"/>
      <c r="AP1439" s="110"/>
      <c r="AQ1439" s="110"/>
      <c r="AR1439" s="110"/>
      <c r="AS1439" s="110"/>
      <c r="AT1439" s="110"/>
      <c r="AU1439" s="110"/>
      <c r="AV1439" s="110"/>
      <c r="AW1439" s="110"/>
      <c r="AX1439" s="110"/>
      <c r="AY1439" s="110"/>
      <c r="AZ1439" s="110"/>
      <c r="BA1439" s="110"/>
      <c r="BB1439" s="110"/>
      <c r="BC1439" s="110"/>
      <c r="BD1439" s="110"/>
      <c r="BE1439" s="110"/>
      <c r="BF1439" s="110"/>
      <c r="BG1439" s="110"/>
      <c r="BH1439" s="110"/>
      <c r="BI1439" s="110"/>
      <c r="BJ1439" s="110"/>
      <c r="BK1439" s="110"/>
      <c r="BL1439" s="110"/>
      <c r="BM1439" s="110"/>
      <c r="BN1439" s="110"/>
      <c r="BO1439" s="110"/>
      <c r="BP1439" s="110"/>
      <c r="BQ1439" s="110"/>
      <c r="BR1439" s="110"/>
      <c r="BS1439" s="110"/>
      <c r="BT1439" s="110"/>
      <c r="BU1439" s="110"/>
      <c r="BV1439" s="110"/>
      <c r="BW1439" s="110"/>
      <c r="BX1439" s="110"/>
      <c r="BY1439" s="110"/>
      <c r="BZ1439" s="110"/>
      <c r="CA1439" s="110"/>
      <c r="CB1439" s="110"/>
      <c r="CC1439" s="110"/>
      <c r="CD1439" s="110"/>
      <c r="CE1439" s="110"/>
      <c r="CF1439" s="110"/>
      <c r="CG1439" s="110"/>
      <c r="CH1439" s="110"/>
      <c r="CI1439" s="110"/>
      <c r="CJ1439" s="110"/>
      <c r="CK1439" s="110"/>
      <c r="CL1439" s="110"/>
      <c r="CM1439" s="110"/>
      <c r="CN1439" s="110"/>
      <c r="CO1439" s="110"/>
      <c r="CP1439" s="110"/>
      <c r="CQ1439" s="110"/>
      <c r="CR1439" s="110"/>
      <c r="CS1439" s="110"/>
      <c r="CT1439" s="110"/>
      <c r="CU1439" s="110"/>
      <c r="CV1439" s="110"/>
      <c r="CW1439" s="110"/>
      <c r="CX1439" s="110"/>
      <c r="CY1439" s="110"/>
      <c r="CZ1439" s="110"/>
      <c r="DA1439" s="110"/>
      <c r="DB1439" s="110"/>
      <c r="DC1439" s="110"/>
      <c r="DD1439" s="110"/>
      <c r="DE1439" s="110"/>
      <c r="DF1439" s="110"/>
      <c r="DG1439" s="110"/>
      <c r="DH1439" s="110"/>
      <c r="DI1439" s="110"/>
      <c r="DJ1439" s="110"/>
      <c r="DK1439" s="110"/>
      <c r="DL1439" s="110"/>
      <c r="DM1439" s="110"/>
      <c r="DN1439" s="110"/>
      <c r="DO1439" s="110"/>
      <c r="DP1439" s="110"/>
      <c r="DQ1439" s="110"/>
      <c r="DR1439" s="110"/>
      <c r="DS1439" s="110"/>
      <c r="DT1439" s="110"/>
      <c r="DU1439" s="110"/>
      <c r="DV1439" s="110"/>
      <c r="DW1439" s="110"/>
      <c r="DX1439" s="110"/>
      <c r="DY1439" s="110"/>
      <c r="DZ1439" s="110"/>
      <c r="EA1439" s="110"/>
      <c r="EB1439" s="110"/>
      <c r="EC1439" s="110"/>
      <c r="ED1439" s="110"/>
      <c r="EF1439" s="264"/>
      <c r="EG1439" s="110"/>
      <c r="EH1439" s="110"/>
      <c r="EI1439" s="110"/>
      <c r="EJ1439" s="110"/>
      <c r="EK1439" s="266"/>
      <c r="EL1439" s="110"/>
      <c r="EM1439" s="110"/>
      <c r="EN1439" s="110"/>
      <c r="EO1439" s="110"/>
      <c r="EP1439" s="110"/>
      <c r="EQ1439" s="110"/>
      <c r="ER1439" s="110"/>
      <c r="ES1439" s="110"/>
      <c r="ET1439" s="110"/>
      <c r="EU1439" s="110"/>
      <c r="EV1439" s="110"/>
      <c r="EW1439" s="110"/>
      <c r="EX1439" s="110"/>
      <c r="EY1439" s="110"/>
      <c r="EZ1439" s="110"/>
      <c r="FA1439" s="110"/>
      <c r="FB1439" s="110"/>
      <c r="FC1439" s="110"/>
      <c r="FD1439" s="110"/>
      <c r="FE1439" s="110"/>
      <c r="FF1439" s="110"/>
      <c r="FG1439" s="110"/>
      <c r="FH1439" s="110"/>
      <c r="FI1439" s="110"/>
      <c r="FJ1439" s="110"/>
      <c r="FK1439" s="110"/>
      <c r="FL1439" s="110"/>
      <c r="FM1439" s="110"/>
      <c r="FN1439" s="110"/>
      <c r="FO1439" s="110"/>
      <c r="FP1439" s="110"/>
      <c r="FQ1439" s="110"/>
      <c r="FR1439" s="110"/>
      <c r="FS1439" s="110"/>
      <c r="FT1439" s="110"/>
      <c r="FU1439" s="110"/>
      <c r="FV1439" s="110"/>
      <c r="FW1439" s="110"/>
      <c r="FX1439" s="110"/>
      <c r="FY1439" s="110"/>
      <c r="FZ1439" s="110"/>
      <c r="GA1439" s="110"/>
      <c r="GB1439" s="110"/>
      <c r="GC1439" s="110"/>
      <c r="GD1439" s="110"/>
      <c r="GE1439" s="110"/>
      <c r="GF1439" s="110"/>
      <c r="GG1439" s="110"/>
      <c r="GH1439" s="110"/>
      <c r="GI1439" s="110"/>
      <c r="GJ1439" s="110"/>
      <c r="GK1439" s="110"/>
      <c r="GL1439" s="110"/>
      <c r="GM1439" s="110"/>
      <c r="GN1439" s="110"/>
      <c r="GO1439" s="110"/>
      <c r="GP1439" s="110"/>
      <c r="GQ1439" s="110"/>
      <c r="GR1439" s="110"/>
      <c r="GS1439" s="110"/>
      <c r="GT1439" s="110"/>
      <c r="GU1439" s="110"/>
      <c r="GV1439" s="110"/>
      <c r="GW1439" s="110"/>
      <c r="GX1439" s="110"/>
      <c r="GY1439" s="110"/>
      <c r="GZ1439" s="110"/>
      <c r="HA1439" s="110"/>
      <c r="HB1439" s="110"/>
      <c r="HC1439" s="110"/>
      <c r="HD1439" s="110"/>
      <c r="HE1439" s="110"/>
      <c r="HF1439" s="110"/>
      <c r="HG1439" s="110"/>
      <c r="HH1439" s="110"/>
      <c r="HI1439" s="110"/>
      <c r="HJ1439" s="110"/>
      <c r="HK1439" s="110"/>
      <c r="HL1439" s="110"/>
      <c r="HM1439" s="110"/>
      <c r="HN1439" s="110"/>
      <c r="HO1439" s="110"/>
      <c r="HP1439" s="110"/>
      <c r="HQ1439" s="110"/>
      <c r="HR1439" s="110"/>
      <c r="HS1439" s="110"/>
      <c r="HT1439" s="110"/>
      <c r="HU1439" s="110"/>
      <c r="HV1439" s="110"/>
      <c r="HW1439" s="110"/>
      <c r="HX1439" s="110"/>
      <c r="HY1439" s="110"/>
      <c r="HZ1439" s="110"/>
      <c r="IA1439" s="110"/>
      <c r="IB1439" s="110"/>
      <c r="IC1439" s="110"/>
      <c r="ID1439" s="110"/>
      <c r="IE1439" s="110"/>
      <c r="IF1439" s="110"/>
      <c r="IG1439" s="110"/>
      <c r="IH1439" s="110"/>
      <c r="II1439" s="110"/>
      <c r="IJ1439" s="110"/>
      <c r="IK1439" s="110"/>
      <c r="IL1439" s="110"/>
      <c r="IM1439" s="110"/>
      <c r="IN1439" s="110"/>
      <c r="IO1439" s="110"/>
      <c r="IP1439" s="110"/>
      <c r="IQ1439" s="110"/>
      <c r="IR1439" s="110"/>
    </row>
    <row r="1440" spans="18:252" ht="16.5" hidden="1" customHeight="1">
      <c r="R1440" s="264"/>
      <c r="S1440" s="110"/>
      <c r="T1440" s="110"/>
      <c r="U1440" s="110"/>
      <c r="V1440" s="110"/>
      <c r="W1440" s="266"/>
      <c r="X1440" s="110"/>
      <c r="Y1440" s="110"/>
      <c r="Z1440" s="110"/>
      <c r="AA1440" s="110"/>
      <c r="AB1440" s="110"/>
      <c r="AC1440" s="110"/>
      <c r="AD1440" s="110"/>
      <c r="AE1440" s="110"/>
      <c r="AF1440" s="110"/>
      <c r="AG1440" s="110"/>
      <c r="AH1440" s="110"/>
      <c r="AI1440" s="110"/>
      <c r="AJ1440" s="110"/>
      <c r="AK1440" s="110"/>
      <c r="AL1440" s="110"/>
      <c r="AM1440" s="110"/>
      <c r="AN1440" s="110"/>
      <c r="AO1440" s="110"/>
      <c r="AP1440" s="110"/>
      <c r="AQ1440" s="110"/>
      <c r="AR1440" s="110"/>
      <c r="AS1440" s="110"/>
      <c r="AT1440" s="110"/>
      <c r="AU1440" s="110"/>
      <c r="AV1440" s="110"/>
      <c r="AW1440" s="110"/>
      <c r="AX1440" s="110"/>
      <c r="AY1440" s="110"/>
      <c r="AZ1440" s="110"/>
      <c r="BA1440" s="110"/>
      <c r="BB1440" s="110"/>
      <c r="BC1440" s="110"/>
      <c r="BD1440" s="110"/>
      <c r="BE1440" s="110"/>
      <c r="BF1440" s="110"/>
      <c r="BG1440" s="110"/>
      <c r="BH1440" s="110"/>
      <c r="BI1440" s="110"/>
      <c r="BJ1440" s="110"/>
      <c r="BK1440" s="110"/>
      <c r="BL1440" s="110"/>
      <c r="BM1440" s="110"/>
      <c r="BN1440" s="110"/>
      <c r="BO1440" s="110"/>
      <c r="BP1440" s="110"/>
      <c r="BQ1440" s="110"/>
      <c r="BR1440" s="110"/>
      <c r="BS1440" s="110"/>
      <c r="BT1440" s="110"/>
      <c r="BU1440" s="110"/>
      <c r="BV1440" s="110"/>
      <c r="BW1440" s="110"/>
      <c r="BX1440" s="110"/>
      <c r="BY1440" s="110"/>
      <c r="BZ1440" s="110"/>
      <c r="CA1440" s="110"/>
      <c r="CB1440" s="110"/>
      <c r="CC1440" s="110"/>
      <c r="CD1440" s="110"/>
      <c r="CE1440" s="110"/>
      <c r="CF1440" s="110"/>
      <c r="CG1440" s="110"/>
      <c r="CH1440" s="110"/>
      <c r="CI1440" s="110"/>
      <c r="CJ1440" s="110"/>
      <c r="CK1440" s="110"/>
      <c r="CL1440" s="110"/>
      <c r="CM1440" s="110"/>
      <c r="CN1440" s="110"/>
      <c r="CO1440" s="110"/>
      <c r="CP1440" s="110"/>
      <c r="CQ1440" s="110"/>
      <c r="CR1440" s="110"/>
      <c r="CS1440" s="110"/>
      <c r="CT1440" s="110"/>
      <c r="CU1440" s="110"/>
      <c r="CV1440" s="110"/>
      <c r="CW1440" s="110"/>
      <c r="CX1440" s="110"/>
      <c r="CY1440" s="110"/>
      <c r="CZ1440" s="110"/>
      <c r="DA1440" s="110"/>
      <c r="DB1440" s="110"/>
      <c r="DC1440" s="110"/>
      <c r="DD1440" s="110"/>
      <c r="DE1440" s="110"/>
      <c r="DF1440" s="110"/>
      <c r="DG1440" s="110"/>
      <c r="DH1440" s="110"/>
      <c r="DI1440" s="110"/>
      <c r="DJ1440" s="110"/>
      <c r="DK1440" s="110"/>
      <c r="DL1440" s="110"/>
      <c r="DM1440" s="110"/>
      <c r="DN1440" s="110"/>
      <c r="DO1440" s="110"/>
      <c r="DP1440" s="110"/>
      <c r="DQ1440" s="110"/>
      <c r="DR1440" s="110"/>
      <c r="DS1440" s="110"/>
      <c r="DT1440" s="110"/>
      <c r="DU1440" s="110"/>
      <c r="DV1440" s="110"/>
      <c r="DW1440" s="110"/>
      <c r="DX1440" s="110"/>
      <c r="DY1440" s="110"/>
      <c r="DZ1440" s="110"/>
      <c r="EA1440" s="110"/>
      <c r="EB1440" s="110"/>
      <c r="EC1440" s="110"/>
      <c r="ED1440" s="110"/>
      <c r="EF1440" s="264"/>
      <c r="EG1440" s="110"/>
      <c r="EH1440" s="110"/>
      <c r="EI1440" s="110"/>
      <c r="EJ1440" s="110"/>
      <c r="EK1440" s="266"/>
      <c r="EL1440" s="110"/>
      <c r="EM1440" s="110"/>
      <c r="EN1440" s="110"/>
      <c r="EO1440" s="110"/>
      <c r="EP1440" s="110"/>
      <c r="EQ1440" s="110"/>
      <c r="ER1440" s="110"/>
      <c r="ES1440" s="110"/>
      <c r="ET1440" s="110"/>
      <c r="EU1440" s="110"/>
      <c r="EV1440" s="110"/>
      <c r="EW1440" s="110"/>
      <c r="EX1440" s="110"/>
      <c r="EY1440" s="110"/>
      <c r="EZ1440" s="110"/>
      <c r="FA1440" s="110"/>
      <c r="FB1440" s="110"/>
      <c r="FC1440" s="110"/>
      <c r="FD1440" s="110"/>
      <c r="FE1440" s="110"/>
      <c r="FF1440" s="110"/>
      <c r="FG1440" s="110"/>
      <c r="FH1440" s="110"/>
      <c r="FI1440" s="110"/>
      <c r="FJ1440" s="110"/>
      <c r="FK1440" s="110"/>
      <c r="FL1440" s="110"/>
      <c r="FM1440" s="110"/>
      <c r="FN1440" s="110"/>
      <c r="FO1440" s="110"/>
      <c r="FP1440" s="110"/>
      <c r="FQ1440" s="110"/>
      <c r="FR1440" s="110"/>
      <c r="FS1440" s="110"/>
      <c r="FT1440" s="110"/>
      <c r="FU1440" s="110"/>
      <c r="FV1440" s="110"/>
      <c r="FW1440" s="110"/>
      <c r="FX1440" s="110"/>
      <c r="FY1440" s="110"/>
      <c r="FZ1440" s="110"/>
      <c r="GA1440" s="110"/>
      <c r="GB1440" s="110"/>
      <c r="GC1440" s="110"/>
      <c r="GD1440" s="110"/>
      <c r="GE1440" s="110"/>
      <c r="GF1440" s="110"/>
      <c r="GG1440" s="110"/>
      <c r="GH1440" s="110"/>
      <c r="GI1440" s="110"/>
      <c r="GJ1440" s="110"/>
      <c r="GK1440" s="110"/>
      <c r="GL1440" s="110"/>
      <c r="GM1440" s="110"/>
      <c r="GN1440" s="110"/>
      <c r="GO1440" s="110"/>
      <c r="GP1440" s="110"/>
      <c r="GQ1440" s="110"/>
      <c r="GR1440" s="110"/>
      <c r="GS1440" s="110"/>
      <c r="GT1440" s="110"/>
      <c r="GU1440" s="110"/>
      <c r="GV1440" s="110"/>
      <c r="GW1440" s="110"/>
      <c r="GX1440" s="110"/>
      <c r="GY1440" s="110"/>
      <c r="GZ1440" s="110"/>
      <c r="HA1440" s="110"/>
      <c r="HB1440" s="110"/>
      <c r="HC1440" s="110"/>
      <c r="HD1440" s="110"/>
      <c r="HE1440" s="110"/>
      <c r="HF1440" s="110"/>
      <c r="HG1440" s="110"/>
      <c r="HH1440" s="110"/>
      <c r="HI1440" s="110"/>
      <c r="HJ1440" s="110"/>
      <c r="HK1440" s="110"/>
      <c r="HL1440" s="110"/>
      <c r="HM1440" s="110"/>
      <c r="HN1440" s="110"/>
      <c r="HO1440" s="110"/>
      <c r="HP1440" s="110"/>
      <c r="HQ1440" s="110"/>
      <c r="HR1440" s="110"/>
      <c r="HS1440" s="110"/>
      <c r="HT1440" s="110"/>
      <c r="HU1440" s="110"/>
      <c r="HV1440" s="110"/>
      <c r="HW1440" s="110"/>
      <c r="HX1440" s="110"/>
      <c r="HY1440" s="110"/>
      <c r="HZ1440" s="110"/>
      <c r="IA1440" s="110"/>
      <c r="IB1440" s="110"/>
      <c r="IC1440" s="110"/>
      <c r="ID1440" s="110"/>
      <c r="IE1440" s="110"/>
      <c r="IF1440" s="110"/>
      <c r="IG1440" s="110"/>
      <c r="IH1440" s="110"/>
      <c r="II1440" s="110"/>
      <c r="IJ1440" s="110"/>
      <c r="IK1440" s="110"/>
      <c r="IL1440" s="110"/>
      <c r="IM1440" s="110"/>
      <c r="IN1440" s="110"/>
      <c r="IO1440" s="110"/>
      <c r="IP1440" s="110"/>
      <c r="IQ1440" s="110"/>
      <c r="IR1440" s="110"/>
    </row>
    <row r="1441" spans="18:252" ht="16.5" hidden="1" customHeight="1">
      <c r="R1441" s="264"/>
      <c r="S1441" s="110"/>
      <c r="T1441" s="110"/>
      <c r="U1441" s="110"/>
      <c r="V1441" s="110"/>
      <c r="W1441" s="266"/>
      <c r="X1441" s="110"/>
      <c r="Y1441" s="110"/>
      <c r="Z1441" s="110"/>
      <c r="AA1441" s="110"/>
      <c r="AB1441" s="110"/>
      <c r="AC1441" s="110"/>
      <c r="AD1441" s="110"/>
      <c r="AE1441" s="110"/>
      <c r="AF1441" s="110"/>
      <c r="AG1441" s="110"/>
      <c r="AH1441" s="110"/>
      <c r="AI1441" s="110"/>
      <c r="AJ1441" s="110"/>
      <c r="AK1441" s="110"/>
      <c r="AL1441" s="110"/>
      <c r="AM1441" s="110"/>
      <c r="AN1441" s="110"/>
      <c r="AO1441" s="110"/>
      <c r="AP1441" s="110"/>
      <c r="AQ1441" s="110"/>
      <c r="AR1441" s="110"/>
      <c r="AS1441" s="110"/>
      <c r="AT1441" s="110"/>
      <c r="AU1441" s="110"/>
      <c r="AV1441" s="110"/>
      <c r="AW1441" s="110"/>
      <c r="AX1441" s="110"/>
      <c r="AY1441" s="110"/>
      <c r="AZ1441" s="110"/>
      <c r="BA1441" s="110"/>
      <c r="BB1441" s="110"/>
      <c r="BC1441" s="110"/>
      <c r="BD1441" s="110"/>
      <c r="BE1441" s="110"/>
      <c r="BF1441" s="110"/>
      <c r="BG1441" s="110"/>
      <c r="BH1441" s="110"/>
      <c r="BI1441" s="110"/>
      <c r="BJ1441" s="110"/>
      <c r="BK1441" s="110"/>
      <c r="BL1441" s="110"/>
      <c r="BM1441" s="110"/>
      <c r="BN1441" s="110"/>
      <c r="BO1441" s="110"/>
      <c r="BP1441" s="110"/>
      <c r="BQ1441" s="110"/>
      <c r="BR1441" s="110"/>
      <c r="BS1441" s="110"/>
      <c r="BT1441" s="110"/>
      <c r="BU1441" s="110"/>
      <c r="BV1441" s="110"/>
      <c r="BW1441" s="110"/>
      <c r="BX1441" s="110"/>
      <c r="BY1441" s="110"/>
      <c r="BZ1441" s="110"/>
      <c r="CA1441" s="110"/>
      <c r="CB1441" s="110"/>
      <c r="CC1441" s="110"/>
      <c r="CD1441" s="110"/>
      <c r="CE1441" s="110"/>
      <c r="CF1441" s="110"/>
      <c r="CG1441" s="110"/>
      <c r="CH1441" s="110"/>
      <c r="CI1441" s="110"/>
      <c r="CJ1441" s="110"/>
      <c r="CK1441" s="110"/>
      <c r="CL1441" s="110"/>
      <c r="CM1441" s="110"/>
      <c r="CN1441" s="110"/>
      <c r="CO1441" s="110"/>
      <c r="CP1441" s="110"/>
      <c r="CQ1441" s="110"/>
      <c r="CR1441" s="110"/>
      <c r="CS1441" s="110"/>
      <c r="CT1441" s="110"/>
      <c r="CU1441" s="110"/>
      <c r="CV1441" s="110"/>
      <c r="CW1441" s="110"/>
      <c r="CX1441" s="110"/>
      <c r="CY1441" s="110"/>
      <c r="CZ1441" s="110"/>
      <c r="DA1441" s="110"/>
      <c r="DB1441" s="110"/>
      <c r="DC1441" s="110"/>
      <c r="DD1441" s="110"/>
      <c r="DE1441" s="110"/>
      <c r="DF1441" s="110"/>
      <c r="DG1441" s="110"/>
      <c r="DH1441" s="110"/>
      <c r="DI1441" s="110"/>
      <c r="DJ1441" s="110"/>
      <c r="DK1441" s="110"/>
      <c r="DL1441" s="110"/>
      <c r="DM1441" s="110"/>
      <c r="DN1441" s="110"/>
      <c r="DO1441" s="110"/>
      <c r="DP1441" s="110"/>
      <c r="DQ1441" s="110"/>
      <c r="DR1441" s="110"/>
      <c r="DS1441" s="110"/>
      <c r="DT1441" s="110"/>
      <c r="DU1441" s="110"/>
      <c r="DV1441" s="110"/>
      <c r="DW1441" s="110"/>
      <c r="DX1441" s="110"/>
      <c r="DY1441" s="110"/>
      <c r="DZ1441" s="110"/>
      <c r="EA1441" s="110"/>
      <c r="EB1441" s="110"/>
      <c r="EC1441" s="110"/>
      <c r="ED1441" s="110"/>
      <c r="EF1441" s="264"/>
      <c r="EG1441" s="110"/>
      <c r="EH1441" s="110"/>
      <c r="EI1441" s="110"/>
      <c r="EJ1441" s="110"/>
      <c r="EK1441" s="266"/>
      <c r="EL1441" s="110"/>
      <c r="EM1441" s="110"/>
      <c r="EN1441" s="110"/>
      <c r="EO1441" s="110"/>
      <c r="EP1441" s="110"/>
      <c r="EQ1441" s="110"/>
      <c r="ER1441" s="110"/>
      <c r="ES1441" s="110"/>
      <c r="ET1441" s="110"/>
      <c r="EU1441" s="110"/>
      <c r="EV1441" s="110"/>
      <c r="EW1441" s="110"/>
      <c r="EX1441" s="110"/>
      <c r="EY1441" s="110"/>
      <c r="EZ1441" s="110"/>
      <c r="FA1441" s="110"/>
      <c r="FB1441" s="110"/>
      <c r="FC1441" s="110"/>
      <c r="FD1441" s="110"/>
      <c r="FE1441" s="110"/>
      <c r="FF1441" s="110"/>
      <c r="FG1441" s="110"/>
      <c r="FH1441" s="110"/>
      <c r="FI1441" s="110"/>
      <c r="FJ1441" s="110"/>
      <c r="FK1441" s="110"/>
      <c r="FL1441" s="110"/>
      <c r="FM1441" s="110"/>
      <c r="FN1441" s="110"/>
      <c r="FO1441" s="110"/>
      <c r="FP1441" s="110"/>
      <c r="FQ1441" s="110"/>
      <c r="FR1441" s="110"/>
      <c r="FS1441" s="110"/>
      <c r="FT1441" s="110"/>
      <c r="FU1441" s="110"/>
      <c r="FV1441" s="110"/>
      <c r="FW1441" s="110"/>
      <c r="FX1441" s="110"/>
      <c r="FY1441" s="110"/>
      <c r="FZ1441" s="110"/>
      <c r="GA1441" s="110"/>
      <c r="GB1441" s="110"/>
      <c r="GC1441" s="110"/>
      <c r="GD1441" s="110"/>
      <c r="GE1441" s="110"/>
      <c r="GF1441" s="110"/>
      <c r="GG1441" s="110"/>
      <c r="GH1441" s="110"/>
      <c r="GI1441" s="110"/>
      <c r="GJ1441" s="110"/>
      <c r="GK1441" s="110"/>
      <c r="GL1441" s="110"/>
      <c r="GM1441" s="110"/>
      <c r="GN1441" s="110"/>
      <c r="GO1441" s="110"/>
      <c r="GP1441" s="110"/>
      <c r="GQ1441" s="110"/>
      <c r="GR1441" s="110"/>
      <c r="GS1441" s="110"/>
      <c r="GT1441" s="110"/>
      <c r="GU1441" s="110"/>
      <c r="GV1441" s="110"/>
      <c r="GW1441" s="110"/>
      <c r="GX1441" s="110"/>
      <c r="GY1441" s="110"/>
      <c r="GZ1441" s="110"/>
      <c r="HA1441" s="110"/>
      <c r="HB1441" s="110"/>
      <c r="HC1441" s="110"/>
      <c r="HD1441" s="110"/>
      <c r="HE1441" s="110"/>
      <c r="HF1441" s="110"/>
      <c r="HG1441" s="110"/>
      <c r="HH1441" s="110"/>
      <c r="HI1441" s="110"/>
      <c r="HJ1441" s="110"/>
      <c r="HK1441" s="110"/>
      <c r="HL1441" s="110"/>
      <c r="HM1441" s="110"/>
      <c r="HN1441" s="110"/>
      <c r="HO1441" s="110"/>
      <c r="HP1441" s="110"/>
      <c r="HQ1441" s="110"/>
      <c r="HR1441" s="110"/>
      <c r="HS1441" s="110"/>
      <c r="HT1441" s="110"/>
      <c r="HU1441" s="110"/>
      <c r="HV1441" s="110"/>
      <c r="HW1441" s="110"/>
      <c r="HX1441" s="110"/>
      <c r="HY1441" s="110"/>
      <c r="HZ1441" s="110"/>
      <c r="IA1441" s="110"/>
      <c r="IB1441" s="110"/>
      <c r="IC1441" s="110"/>
      <c r="ID1441" s="110"/>
      <c r="IE1441" s="110"/>
      <c r="IF1441" s="110"/>
      <c r="IG1441" s="110"/>
      <c r="IH1441" s="110"/>
      <c r="II1441" s="110"/>
      <c r="IJ1441" s="110"/>
      <c r="IK1441" s="110"/>
      <c r="IL1441" s="110"/>
      <c r="IM1441" s="110"/>
      <c r="IN1441" s="110"/>
      <c r="IO1441" s="110"/>
      <c r="IP1441" s="110"/>
      <c r="IQ1441" s="110"/>
      <c r="IR1441" s="110"/>
    </row>
    <row r="1442" spans="18:252" ht="16.5" hidden="1" customHeight="1">
      <c r="R1442" s="264"/>
      <c r="S1442" s="110"/>
      <c r="T1442" s="110"/>
      <c r="U1442" s="110"/>
      <c r="V1442" s="110"/>
      <c r="W1442" s="266"/>
      <c r="X1442" s="110"/>
      <c r="Y1442" s="110"/>
      <c r="Z1442" s="110"/>
      <c r="AA1442" s="110"/>
      <c r="AB1442" s="110"/>
      <c r="AC1442" s="110"/>
      <c r="AD1442" s="110"/>
      <c r="AE1442" s="110"/>
      <c r="AF1442" s="110"/>
      <c r="AG1442" s="110"/>
      <c r="AH1442" s="110"/>
      <c r="AI1442" s="110"/>
      <c r="AJ1442" s="110"/>
      <c r="AK1442" s="110"/>
      <c r="AL1442" s="110"/>
      <c r="AM1442" s="110"/>
      <c r="AN1442" s="110"/>
      <c r="AO1442" s="110"/>
      <c r="AP1442" s="110"/>
      <c r="AQ1442" s="110"/>
      <c r="AR1442" s="110"/>
      <c r="AS1442" s="110"/>
      <c r="AT1442" s="110"/>
      <c r="AU1442" s="110"/>
      <c r="AV1442" s="110"/>
      <c r="AW1442" s="110"/>
      <c r="AX1442" s="110"/>
      <c r="AY1442" s="110"/>
      <c r="AZ1442" s="110"/>
      <c r="BA1442" s="110"/>
      <c r="BB1442" s="110"/>
      <c r="BC1442" s="110"/>
      <c r="BD1442" s="110"/>
      <c r="BE1442" s="110"/>
      <c r="BF1442" s="110"/>
      <c r="BG1442" s="110"/>
      <c r="BH1442" s="110"/>
      <c r="BI1442" s="110"/>
      <c r="BJ1442" s="110"/>
      <c r="BK1442" s="110"/>
      <c r="BL1442" s="110"/>
      <c r="BM1442" s="110"/>
      <c r="BN1442" s="110"/>
      <c r="BO1442" s="110"/>
      <c r="BP1442" s="110"/>
      <c r="BQ1442" s="110"/>
      <c r="BR1442" s="110"/>
      <c r="BS1442" s="110"/>
      <c r="BT1442" s="110"/>
      <c r="BU1442" s="110"/>
      <c r="BV1442" s="110"/>
      <c r="BW1442" s="110"/>
      <c r="BX1442" s="110"/>
      <c r="BY1442" s="110"/>
      <c r="BZ1442" s="110"/>
      <c r="CA1442" s="110"/>
      <c r="CB1442" s="110"/>
      <c r="CC1442" s="110"/>
      <c r="CD1442" s="110"/>
      <c r="CE1442" s="110"/>
      <c r="CF1442" s="110"/>
      <c r="CG1442" s="110"/>
      <c r="CH1442" s="110"/>
      <c r="CI1442" s="110"/>
      <c r="CJ1442" s="110"/>
      <c r="CK1442" s="110"/>
      <c r="CL1442" s="110"/>
      <c r="CM1442" s="110"/>
      <c r="CN1442" s="110"/>
      <c r="CO1442" s="110"/>
      <c r="CP1442" s="110"/>
      <c r="CQ1442" s="110"/>
      <c r="CR1442" s="110"/>
      <c r="CS1442" s="110"/>
      <c r="CT1442" s="110"/>
      <c r="CU1442" s="110"/>
      <c r="CV1442" s="110"/>
      <c r="CW1442" s="110"/>
      <c r="CX1442" s="110"/>
      <c r="CY1442" s="110"/>
      <c r="CZ1442" s="110"/>
      <c r="DA1442" s="110"/>
      <c r="DB1442" s="110"/>
      <c r="DC1442" s="110"/>
      <c r="DD1442" s="110"/>
      <c r="DE1442" s="110"/>
      <c r="DF1442" s="110"/>
      <c r="DG1442" s="110"/>
      <c r="DH1442" s="110"/>
      <c r="DI1442" s="110"/>
      <c r="DJ1442" s="110"/>
      <c r="DK1442" s="110"/>
      <c r="DL1442" s="110"/>
      <c r="DM1442" s="110"/>
      <c r="DN1442" s="110"/>
      <c r="DO1442" s="110"/>
      <c r="DP1442" s="110"/>
      <c r="DQ1442" s="110"/>
      <c r="DR1442" s="110"/>
      <c r="DS1442" s="110"/>
      <c r="DT1442" s="110"/>
      <c r="DU1442" s="110"/>
      <c r="DV1442" s="110"/>
      <c r="DW1442" s="110"/>
      <c r="DX1442" s="110"/>
      <c r="DY1442" s="110"/>
      <c r="DZ1442" s="110"/>
      <c r="EA1442" s="110"/>
      <c r="EB1442" s="110"/>
      <c r="EC1442" s="110"/>
      <c r="ED1442" s="110"/>
      <c r="EF1442" s="264"/>
      <c r="EG1442" s="110"/>
      <c r="EH1442" s="110"/>
      <c r="EI1442" s="110"/>
      <c r="EJ1442" s="110"/>
      <c r="EK1442" s="266"/>
      <c r="EL1442" s="110"/>
      <c r="EM1442" s="110"/>
      <c r="EN1442" s="110"/>
      <c r="EO1442" s="110"/>
      <c r="EP1442" s="110"/>
      <c r="EQ1442" s="110"/>
      <c r="ER1442" s="110"/>
      <c r="ES1442" s="110"/>
      <c r="ET1442" s="110"/>
      <c r="EU1442" s="110"/>
      <c r="EV1442" s="110"/>
      <c r="EW1442" s="110"/>
      <c r="EX1442" s="110"/>
      <c r="EY1442" s="110"/>
      <c r="EZ1442" s="110"/>
      <c r="FA1442" s="110"/>
      <c r="FB1442" s="110"/>
      <c r="FC1442" s="110"/>
      <c r="FD1442" s="110"/>
      <c r="FE1442" s="110"/>
      <c r="FF1442" s="110"/>
      <c r="FG1442" s="110"/>
      <c r="FH1442" s="110"/>
      <c r="FI1442" s="110"/>
      <c r="FJ1442" s="110"/>
      <c r="FK1442" s="110"/>
      <c r="FL1442" s="110"/>
      <c r="FM1442" s="110"/>
      <c r="FN1442" s="110"/>
      <c r="FO1442" s="110"/>
      <c r="FP1442" s="110"/>
      <c r="FQ1442" s="110"/>
      <c r="FR1442" s="110"/>
      <c r="FS1442" s="110"/>
      <c r="FT1442" s="110"/>
      <c r="FU1442" s="110"/>
      <c r="FV1442" s="110"/>
      <c r="FW1442" s="110"/>
      <c r="FX1442" s="110"/>
      <c r="FY1442" s="110"/>
      <c r="FZ1442" s="110"/>
      <c r="GA1442" s="110"/>
      <c r="GB1442" s="110"/>
      <c r="GC1442" s="110"/>
      <c r="GD1442" s="110"/>
      <c r="GE1442" s="110"/>
      <c r="GF1442" s="110"/>
      <c r="GG1442" s="110"/>
      <c r="GH1442" s="110"/>
      <c r="GI1442" s="110"/>
      <c r="GJ1442" s="110"/>
      <c r="GK1442" s="110"/>
      <c r="GL1442" s="110"/>
      <c r="GM1442" s="110"/>
      <c r="GN1442" s="110"/>
      <c r="GO1442" s="110"/>
      <c r="GP1442" s="110"/>
      <c r="GQ1442" s="110"/>
      <c r="GR1442" s="110"/>
      <c r="GS1442" s="110"/>
      <c r="GT1442" s="110"/>
      <c r="GU1442" s="110"/>
      <c r="GV1442" s="110"/>
      <c r="GW1442" s="110"/>
      <c r="GX1442" s="110"/>
      <c r="GY1442" s="110"/>
      <c r="GZ1442" s="110"/>
      <c r="HA1442" s="110"/>
      <c r="HB1442" s="110"/>
      <c r="HC1442" s="110"/>
      <c r="HD1442" s="110"/>
      <c r="HE1442" s="110"/>
      <c r="HF1442" s="110"/>
      <c r="HG1442" s="110"/>
      <c r="HH1442" s="110"/>
      <c r="HI1442" s="110"/>
      <c r="HJ1442" s="110"/>
      <c r="HK1442" s="110"/>
      <c r="HL1442" s="110"/>
      <c r="HM1442" s="110"/>
      <c r="HN1442" s="110"/>
      <c r="HO1442" s="110"/>
      <c r="HP1442" s="110"/>
      <c r="HQ1442" s="110"/>
      <c r="HR1442" s="110"/>
      <c r="HS1442" s="110"/>
      <c r="HT1442" s="110"/>
      <c r="HU1442" s="110"/>
      <c r="HV1442" s="110"/>
      <c r="HW1442" s="110"/>
      <c r="HX1442" s="110"/>
      <c r="HY1442" s="110"/>
      <c r="HZ1442" s="110"/>
      <c r="IA1442" s="110"/>
      <c r="IB1442" s="110"/>
      <c r="IC1442" s="110"/>
      <c r="ID1442" s="110"/>
      <c r="IE1442" s="110"/>
      <c r="IF1442" s="110"/>
      <c r="IG1442" s="110"/>
      <c r="IH1442" s="110"/>
      <c r="II1442" s="110"/>
      <c r="IJ1442" s="110"/>
      <c r="IK1442" s="110"/>
      <c r="IL1442" s="110"/>
      <c r="IM1442" s="110"/>
      <c r="IN1442" s="110"/>
      <c r="IO1442" s="110"/>
      <c r="IP1442" s="110"/>
      <c r="IQ1442" s="110"/>
      <c r="IR1442" s="110"/>
    </row>
    <row r="1443" spans="18:252" ht="16.5" hidden="1" customHeight="1">
      <c r="R1443" s="264"/>
      <c r="S1443" s="110"/>
      <c r="T1443" s="110"/>
      <c r="U1443" s="110"/>
      <c r="V1443" s="110"/>
      <c r="W1443" s="266"/>
      <c r="X1443" s="110"/>
      <c r="Y1443" s="110"/>
      <c r="Z1443" s="110"/>
      <c r="AA1443" s="110"/>
      <c r="AB1443" s="110"/>
      <c r="AC1443" s="110"/>
      <c r="AD1443" s="110"/>
      <c r="AE1443" s="110"/>
      <c r="AF1443" s="110"/>
      <c r="AG1443" s="110"/>
      <c r="AH1443" s="110"/>
      <c r="AI1443" s="110"/>
      <c r="AJ1443" s="110"/>
      <c r="AK1443" s="110"/>
      <c r="AL1443" s="110"/>
      <c r="AM1443" s="110"/>
      <c r="AN1443" s="110"/>
      <c r="AO1443" s="110"/>
      <c r="AP1443" s="110"/>
      <c r="AQ1443" s="110"/>
      <c r="AR1443" s="110"/>
      <c r="AS1443" s="110"/>
      <c r="AT1443" s="110"/>
      <c r="AU1443" s="110"/>
      <c r="AV1443" s="110"/>
      <c r="AW1443" s="110"/>
      <c r="AX1443" s="110"/>
      <c r="AY1443" s="110"/>
      <c r="AZ1443" s="110"/>
      <c r="BA1443" s="110"/>
      <c r="BB1443" s="110"/>
      <c r="BC1443" s="110"/>
      <c r="BD1443" s="110"/>
      <c r="BE1443" s="110"/>
      <c r="BF1443" s="110"/>
      <c r="BG1443" s="110"/>
      <c r="BH1443" s="110"/>
      <c r="BI1443" s="110"/>
      <c r="BJ1443" s="110"/>
      <c r="BK1443" s="110"/>
      <c r="BL1443" s="110"/>
      <c r="BM1443" s="110"/>
      <c r="BN1443" s="110"/>
      <c r="BO1443" s="110"/>
      <c r="BP1443" s="110"/>
      <c r="BQ1443" s="110"/>
      <c r="BR1443" s="110"/>
      <c r="BS1443" s="110"/>
      <c r="BT1443" s="110"/>
      <c r="BU1443" s="110"/>
      <c r="BV1443" s="110"/>
      <c r="BW1443" s="110"/>
      <c r="BX1443" s="110"/>
      <c r="BY1443" s="110"/>
      <c r="BZ1443" s="110"/>
      <c r="CA1443" s="110"/>
      <c r="CB1443" s="110"/>
      <c r="CC1443" s="110"/>
      <c r="CD1443" s="110"/>
      <c r="CE1443" s="110"/>
      <c r="CF1443" s="110"/>
      <c r="CG1443" s="110"/>
      <c r="CH1443" s="110"/>
      <c r="CI1443" s="110"/>
      <c r="CJ1443" s="110"/>
      <c r="CK1443" s="110"/>
      <c r="CL1443" s="110"/>
      <c r="CM1443" s="110"/>
      <c r="CN1443" s="110"/>
      <c r="CO1443" s="110"/>
      <c r="CP1443" s="110"/>
      <c r="CQ1443" s="110"/>
      <c r="CR1443" s="110"/>
      <c r="CS1443" s="110"/>
      <c r="CT1443" s="110"/>
      <c r="CU1443" s="110"/>
      <c r="CV1443" s="110"/>
      <c r="CW1443" s="110"/>
      <c r="CX1443" s="110"/>
      <c r="CY1443" s="110"/>
      <c r="CZ1443" s="110"/>
      <c r="DA1443" s="110"/>
      <c r="DB1443" s="110"/>
      <c r="DC1443" s="110"/>
      <c r="DD1443" s="110"/>
      <c r="DE1443" s="110"/>
      <c r="DF1443" s="110"/>
      <c r="DG1443" s="110"/>
      <c r="DH1443" s="110"/>
      <c r="DI1443" s="110"/>
      <c r="DJ1443" s="110"/>
      <c r="DK1443" s="110"/>
      <c r="DL1443" s="110"/>
      <c r="DM1443" s="110"/>
      <c r="DN1443" s="110"/>
      <c r="DO1443" s="110"/>
      <c r="DP1443" s="110"/>
      <c r="DQ1443" s="110"/>
      <c r="DR1443" s="110"/>
      <c r="DS1443" s="110"/>
      <c r="DT1443" s="110"/>
      <c r="DU1443" s="110"/>
      <c r="DV1443" s="110"/>
      <c r="DW1443" s="110"/>
      <c r="DX1443" s="110"/>
      <c r="DY1443" s="110"/>
      <c r="DZ1443" s="110"/>
      <c r="EA1443" s="110"/>
      <c r="EB1443" s="110"/>
      <c r="EC1443" s="110"/>
      <c r="ED1443" s="110"/>
      <c r="EF1443" s="264"/>
      <c r="EG1443" s="110"/>
      <c r="EH1443" s="110"/>
      <c r="EI1443" s="110"/>
      <c r="EJ1443" s="110"/>
      <c r="EK1443" s="266"/>
      <c r="EL1443" s="110"/>
      <c r="EM1443" s="110"/>
      <c r="EN1443" s="110"/>
      <c r="EO1443" s="110"/>
      <c r="EP1443" s="110"/>
      <c r="EQ1443" s="110"/>
      <c r="ER1443" s="110"/>
      <c r="ES1443" s="110"/>
      <c r="ET1443" s="110"/>
      <c r="EU1443" s="110"/>
      <c r="EV1443" s="110"/>
      <c r="EW1443" s="110"/>
      <c r="EX1443" s="110"/>
      <c r="EY1443" s="110"/>
      <c r="EZ1443" s="110"/>
      <c r="FA1443" s="110"/>
      <c r="FB1443" s="110"/>
      <c r="FC1443" s="110"/>
      <c r="FD1443" s="110"/>
      <c r="FE1443" s="110"/>
      <c r="FF1443" s="110"/>
      <c r="FG1443" s="110"/>
      <c r="FH1443" s="110"/>
      <c r="FI1443" s="110"/>
      <c r="FJ1443" s="110"/>
      <c r="FK1443" s="110"/>
      <c r="FL1443" s="110"/>
      <c r="FM1443" s="110"/>
      <c r="FN1443" s="110"/>
      <c r="FO1443" s="110"/>
      <c r="FP1443" s="110"/>
      <c r="FQ1443" s="110"/>
      <c r="FR1443" s="110"/>
      <c r="FS1443" s="110"/>
      <c r="FT1443" s="110"/>
      <c r="FU1443" s="110"/>
      <c r="FV1443" s="110"/>
      <c r="FW1443" s="110"/>
      <c r="FX1443" s="110"/>
      <c r="FY1443" s="110"/>
      <c r="FZ1443" s="110"/>
      <c r="GA1443" s="110"/>
      <c r="GB1443" s="110"/>
      <c r="GC1443" s="110"/>
      <c r="GD1443" s="110"/>
      <c r="GE1443" s="110"/>
      <c r="GF1443" s="110"/>
      <c r="GG1443" s="110"/>
      <c r="GH1443" s="110"/>
      <c r="GI1443" s="110"/>
      <c r="GJ1443" s="110"/>
      <c r="GK1443" s="110"/>
      <c r="GL1443" s="110"/>
      <c r="GM1443" s="110"/>
      <c r="GN1443" s="110"/>
      <c r="GO1443" s="110"/>
      <c r="GP1443" s="110"/>
      <c r="GQ1443" s="110"/>
      <c r="GR1443" s="110"/>
      <c r="GS1443" s="110"/>
      <c r="GT1443" s="110"/>
      <c r="GU1443" s="110"/>
      <c r="GV1443" s="110"/>
      <c r="GW1443" s="110"/>
      <c r="GX1443" s="110"/>
      <c r="GY1443" s="110"/>
      <c r="GZ1443" s="110"/>
      <c r="HA1443" s="110"/>
      <c r="HB1443" s="110"/>
      <c r="HC1443" s="110"/>
      <c r="HD1443" s="110"/>
      <c r="HE1443" s="110"/>
      <c r="HF1443" s="110"/>
      <c r="HG1443" s="110"/>
      <c r="HH1443" s="110"/>
      <c r="HI1443" s="110"/>
      <c r="HJ1443" s="110"/>
      <c r="HK1443" s="110"/>
      <c r="HL1443" s="110"/>
      <c r="HM1443" s="110"/>
      <c r="HN1443" s="110"/>
      <c r="HO1443" s="110"/>
      <c r="HP1443" s="110"/>
      <c r="HQ1443" s="110"/>
      <c r="HR1443" s="110"/>
      <c r="HS1443" s="110"/>
      <c r="HT1443" s="110"/>
      <c r="HU1443" s="110"/>
      <c r="HV1443" s="110"/>
      <c r="HW1443" s="110"/>
      <c r="HX1443" s="110"/>
      <c r="HY1443" s="110"/>
      <c r="HZ1443" s="110"/>
      <c r="IA1443" s="110"/>
      <c r="IB1443" s="110"/>
      <c r="IC1443" s="110"/>
      <c r="ID1443" s="110"/>
      <c r="IE1443" s="110"/>
      <c r="IF1443" s="110"/>
      <c r="IG1443" s="110"/>
      <c r="IH1443" s="110"/>
      <c r="II1443" s="110"/>
      <c r="IJ1443" s="110"/>
      <c r="IK1443" s="110"/>
      <c r="IL1443" s="110"/>
      <c r="IM1443" s="110"/>
      <c r="IN1443" s="110"/>
      <c r="IO1443" s="110"/>
      <c r="IP1443" s="110"/>
      <c r="IQ1443" s="110"/>
      <c r="IR1443" s="110"/>
    </row>
    <row r="1444" spans="18:252" ht="16.5" hidden="1" customHeight="1">
      <c r="R1444" s="264"/>
      <c r="S1444" s="110"/>
      <c r="T1444" s="110"/>
      <c r="U1444" s="110"/>
      <c r="V1444" s="110"/>
      <c r="W1444" s="266"/>
      <c r="X1444" s="110"/>
      <c r="Y1444" s="110"/>
      <c r="Z1444" s="110"/>
      <c r="AA1444" s="110"/>
      <c r="AB1444" s="110"/>
      <c r="AC1444" s="110"/>
      <c r="AD1444" s="110"/>
      <c r="AE1444" s="110"/>
      <c r="AF1444" s="110"/>
      <c r="AG1444" s="110"/>
      <c r="AH1444" s="110"/>
      <c r="AI1444" s="110"/>
      <c r="AJ1444" s="110"/>
      <c r="AK1444" s="110"/>
      <c r="AL1444" s="110"/>
      <c r="AM1444" s="110"/>
      <c r="AN1444" s="110"/>
      <c r="AO1444" s="110"/>
      <c r="AP1444" s="110"/>
      <c r="AQ1444" s="110"/>
      <c r="AR1444" s="110"/>
      <c r="AS1444" s="110"/>
      <c r="AT1444" s="110"/>
      <c r="AU1444" s="110"/>
      <c r="AV1444" s="110"/>
      <c r="AW1444" s="110"/>
      <c r="AX1444" s="110"/>
      <c r="AY1444" s="110"/>
      <c r="AZ1444" s="110"/>
      <c r="BA1444" s="110"/>
      <c r="BB1444" s="110"/>
      <c r="BC1444" s="110"/>
      <c r="BD1444" s="110"/>
      <c r="BE1444" s="110"/>
      <c r="BF1444" s="110"/>
      <c r="BG1444" s="110"/>
      <c r="BH1444" s="110"/>
      <c r="BI1444" s="110"/>
      <c r="BJ1444" s="110"/>
      <c r="BK1444" s="110"/>
      <c r="BL1444" s="110"/>
      <c r="BM1444" s="110"/>
      <c r="BN1444" s="110"/>
      <c r="BO1444" s="110"/>
      <c r="BP1444" s="110"/>
      <c r="BQ1444" s="110"/>
      <c r="BR1444" s="110"/>
      <c r="BS1444" s="110"/>
      <c r="BT1444" s="110"/>
      <c r="BU1444" s="110"/>
      <c r="BV1444" s="110"/>
      <c r="BW1444" s="110"/>
      <c r="BX1444" s="110"/>
      <c r="BY1444" s="110"/>
      <c r="BZ1444" s="110"/>
      <c r="CA1444" s="110"/>
      <c r="CB1444" s="110"/>
      <c r="CC1444" s="110"/>
      <c r="CD1444" s="110"/>
      <c r="CE1444" s="110"/>
      <c r="CF1444" s="110"/>
      <c r="CG1444" s="110"/>
      <c r="CH1444" s="110"/>
      <c r="CI1444" s="110"/>
      <c r="CJ1444" s="110"/>
      <c r="CK1444" s="110"/>
      <c r="CL1444" s="110"/>
      <c r="CM1444" s="110"/>
      <c r="CN1444" s="110"/>
      <c r="CO1444" s="110"/>
      <c r="CP1444" s="110"/>
      <c r="CQ1444" s="110"/>
      <c r="CR1444" s="110"/>
      <c r="CS1444" s="110"/>
      <c r="CT1444" s="110"/>
      <c r="CU1444" s="110"/>
      <c r="CV1444" s="110"/>
      <c r="CW1444" s="110"/>
      <c r="CX1444" s="110"/>
      <c r="CY1444" s="110"/>
      <c r="CZ1444" s="110"/>
      <c r="DA1444" s="110"/>
      <c r="DB1444" s="110"/>
      <c r="DC1444" s="110"/>
      <c r="DD1444" s="110"/>
      <c r="DE1444" s="110"/>
      <c r="DF1444" s="110"/>
      <c r="DG1444" s="110"/>
      <c r="DH1444" s="110"/>
      <c r="DI1444" s="110"/>
      <c r="DJ1444" s="110"/>
      <c r="DK1444" s="110"/>
      <c r="DL1444" s="110"/>
      <c r="DM1444" s="110"/>
      <c r="DN1444" s="110"/>
      <c r="DO1444" s="110"/>
      <c r="DP1444" s="110"/>
      <c r="DQ1444" s="110"/>
      <c r="DR1444" s="110"/>
      <c r="DS1444" s="110"/>
      <c r="DT1444" s="110"/>
      <c r="DU1444" s="110"/>
      <c r="DV1444" s="110"/>
      <c r="DW1444" s="110"/>
      <c r="DX1444" s="110"/>
      <c r="DY1444" s="110"/>
      <c r="DZ1444" s="110"/>
      <c r="EA1444" s="110"/>
      <c r="EB1444" s="110"/>
      <c r="EC1444" s="110"/>
      <c r="ED1444" s="110"/>
      <c r="EF1444" s="264"/>
      <c r="EG1444" s="110"/>
      <c r="EH1444" s="110"/>
      <c r="EI1444" s="110"/>
      <c r="EJ1444" s="110"/>
      <c r="EK1444" s="266"/>
      <c r="EL1444" s="110"/>
      <c r="EM1444" s="110"/>
      <c r="EN1444" s="110"/>
      <c r="EO1444" s="110"/>
      <c r="EP1444" s="110"/>
      <c r="EQ1444" s="110"/>
      <c r="ER1444" s="110"/>
      <c r="ES1444" s="110"/>
      <c r="ET1444" s="110"/>
      <c r="EU1444" s="110"/>
      <c r="EV1444" s="110"/>
      <c r="EW1444" s="110"/>
      <c r="EX1444" s="110"/>
      <c r="EY1444" s="110"/>
      <c r="EZ1444" s="110"/>
      <c r="FA1444" s="110"/>
      <c r="FB1444" s="110"/>
      <c r="FC1444" s="110"/>
      <c r="FD1444" s="110"/>
      <c r="FE1444" s="110"/>
      <c r="FF1444" s="110"/>
      <c r="FG1444" s="110"/>
      <c r="FH1444" s="110"/>
      <c r="FI1444" s="110"/>
      <c r="FJ1444" s="110"/>
      <c r="FK1444" s="110"/>
      <c r="FL1444" s="110"/>
      <c r="FM1444" s="110"/>
      <c r="FN1444" s="110"/>
      <c r="FO1444" s="110"/>
      <c r="FP1444" s="110"/>
      <c r="FQ1444" s="110"/>
      <c r="FR1444" s="110"/>
      <c r="FS1444" s="110"/>
      <c r="FT1444" s="110"/>
      <c r="FU1444" s="110"/>
      <c r="FV1444" s="110"/>
      <c r="FW1444" s="110"/>
      <c r="FX1444" s="110"/>
      <c r="FY1444" s="110"/>
      <c r="FZ1444" s="110"/>
      <c r="GA1444" s="110"/>
      <c r="GB1444" s="110"/>
      <c r="GC1444" s="110"/>
      <c r="GD1444" s="110"/>
      <c r="GE1444" s="110"/>
      <c r="GF1444" s="110"/>
      <c r="GG1444" s="110"/>
      <c r="GH1444" s="110"/>
      <c r="GI1444" s="110"/>
      <c r="GJ1444" s="110"/>
      <c r="GK1444" s="110"/>
      <c r="GL1444" s="110"/>
      <c r="GM1444" s="110"/>
      <c r="GN1444" s="110"/>
      <c r="GO1444" s="110"/>
      <c r="GP1444" s="110"/>
      <c r="GQ1444" s="110"/>
      <c r="GR1444" s="110"/>
      <c r="GS1444" s="110"/>
      <c r="GT1444" s="110"/>
      <c r="GU1444" s="110"/>
      <c r="GV1444" s="110"/>
      <c r="GW1444" s="110"/>
      <c r="GX1444" s="110"/>
      <c r="GY1444" s="110"/>
      <c r="GZ1444" s="110"/>
      <c r="HA1444" s="110"/>
      <c r="HB1444" s="110"/>
      <c r="HC1444" s="110"/>
      <c r="HD1444" s="110"/>
      <c r="HE1444" s="110"/>
      <c r="HF1444" s="110"/>
      <c r="HG1444" s="110"/>
      <c r="HH1444" s="110"/>
      <c r="HI1444" s="110"/>
      <c r="HJ1444" s="110"/>
      <c r="HK1444" s="110"/>
      <c r="HL1444" s="110"/>
      <c r="HM1444" s="110"/>
      <c r="HN1444" s="110"/>
      <c r="HO1444" s="110"/>
      <c r="HP1444" s="110"/>
      <c r="HQ1444" s="110"/>
      <c r="HR1444" s="110"/>
      <c r="HS1444" s="110"/>
      <c r="HT1444" s="110"/>
      <c r="HU1444" s="110"/>
      <c r="HV1444" s="110"/>
      <c r="HW1444" s="110"/>
      <c r="HX1444" s="110"/>
      <c r="HY1444" s="110"/>
      <c r="HZ1444" s="110"/>
      <c r="IA1444" s="110"/>
      <c r="IB1444" s="110"/>
      <c r="IC1444" s="110"/>
      <c r="ID1444" s="110"/>
      <c r="IE1444" s="110"/>
      <c r="IF1444" s="110"/>
      <c r="IG1444" s="110"/>
      <c r="IH1444" s="110"/>
      <c r="II1444" s="110"/>
      <c r="IJ1444" s="110"/>
      <c r="IK1444" s="110"/>
      <c r="IL1444" s="110"/>
      <c r="IM1444" s="110"/>
      <c r="IN1444" s="110"/>
      <c r="IO1444" s="110"/>
      <c r="IP1444" s="110"/>
      <c r="IQ1444" s="110"/>
      <c r="IR1444" s="110"/>
    </row>
    <row r="1445" spans="18:252" ht="16.5" hidden="1" customHeight="1">
      <c r="R1445" s="264"/>
      <c r="S1445" s="110"/>
      <c r="T1445" s="110"/>
      <c r="U1445" s="110"/>
      <c r="V1445" s="110"/>
      <c r="W1445" s="266"/>
      <c r="X1445" s="110"/>
      <c r="Y1445" s="110"/>
      <c r="Z1445" s="110"/>
      <c r="AA1445" s="110"/>
      <c r="AB1445" s="110"/>
      <c r="AC1445" s="110"/>
      <c r="AD1445" s="110"/>
      <c r="AE1445" s="110"/>
      <c r="AF1445" s="110"/>
      <c r="AG1445" s="110"/>
      <c r="AH1445" s="110"/>
      <c r="AI1445" s="110"/>
      <c r="AJ1445" s="110"/>
      <c r="AK1445" s="110"/>
      <c r="AL1445" s="110"/>
      <c r="AM1445" s="110"/>
      <c r="AN1445" s="110"/>
      <c r="AO1445" s="110"/>
      <c r="AP1445" s="110"/>
      <c r="AQ1445" s="110"/>
      <c r="AR1445" s="110"/>
      <c r="AS1445" s="110"/>
      <c r="AT1445" s="110"/>
      <c r="AU1445" s="110"/>
      <c r="AV1445" s="110"/>
      <c r="AW1445" s="110"/>
      <c r="AX1445" s="110"/>
      <c r="AY1445" s="110"/>
      <c r="AZ1445" s="110"/>
      <c r="BA1445" s="110"/>
      <c r="BB1445" s="110"/>
      <c r="BC1445" s="110"/>
      <c r="BD1445" s="110"/>
      <c r="BE1445" s="110"/>
      <c r="BF1445" s="110"/>
      <c r="BG1445" s="110"/>
      <c r="BH1445" s="110"/>
      <c r="BI1445" s="110"/>
      <c r="BJ1445" s="110"/>
      <c r="BK1445" s="110"/>
      <c r="BL1445" s="110"/>
      <c r="BM1445" s="110"/>
      <c r="BN1445" s="110"/>
      <c r="BO1445" s="110"/>
      <c r="BP1445" s="110"/>
      <c r="BQ1445" s="110"/>
      <c r="BR1445" s="110"/>
      <c r="BS1445" s="110"/>
      <c r="BT1445" s="110"/>
      <c r="BU1445" s="110"/>
      <c r="BV1445" s="110"/>
      <c r="BW1445" s="110"/>
      <c r="BX1445" s="110"/>
      <c r="BY1445" s="110"/>
      <c r="BZ1445" s="110"/>
      <c r="CA1445" s="110"/>
      <c r="CB1445" s="110"/>
      <c r="CC1445" s="110"/>
      <c r="CD1445" s="110"/>
      <c r="CE1445" s="110"/>
      <c r="CF1445" s="110"/>
      <c r="CG1445" s="110"/>
      <c r="CH1445" s="110"/>
      <c r="CI1445" s="110"/>
      <c r="CJ1445" s="110"/>
      <c r="CK1445" s="110"/>
      <c r="CL1445" s="110"/>
      <c r="CM1445" s="110"/>
      <c r="CN1445" s="110"/>
      <c r="CO1445" s="110"/>
      <c r="CP1445" s="110"/>
      <c r="CQ1445" s="110"/>
      <c r="CR1445" s="110"/>
      <c r="CS1445" s="110"/>
      <c r="CT1445" s="110"/>
      <c r="CU1445" s="110"/>
      <c r="CV1445" s="110"/>
      <c r="CW1445" s="110"/>
      <c r="CX1445" s="110"/>
      <c r="CY1445" s="110"/>
      <c r="CZ1445" s="110"/>
      <c r="DA1445" s="110"/>
      <c r="DB1445" s="110"/>
      <c r="DC1445" s="110"/>
      <c r="DD1445" s="110"/>
      <c r="DE1445" s="110"/>
      <c r="DF1445" s="110"/>
      <c r="DG1445" s="110"/>
      <c r="DH1445" s="110"/>
      <c r="DI1445" s="110"/>
      <c r="DJ1445" s="110"/>
      <c r="DK1445" s="110"/>
      <c r="DL1445" s="110"/>
      <c r="DM1445" s="110"/>
      <c r="DN1445" s="110"/>
      <c r="DO1445" s="110"/>
      <c r="DP1445" s="110"/>
      <c r="DQ1445" s="110"/>
      <c r="DR1445" s="110"/>
      <c r="DS1445" s="110"/>
      <c r="DT1445" s="110"/>
      <c r="DU1445" s="110"/>
      <c r="DV1445" s="110"/>
      <c r="DW1445" s="110"/>
      <c r="DX1445" s="110"/>
      <c r="DY1445" s="110"/>
      <c r="DZ1445" s="110"/>
      <c r="EA1445" s="110"/>
      <c r="EB1445" s="110"/>
      <c r="EC1445" s="110"/>
      <c r="ED1445" s="110"/>
      <c r="EF1445" s="264"/>
      <c r="EG1445" s="110"/>
      <c r="EH1445" s="110"/>
      <c r="EI1445" s="110"/>
      <c r="EJ1445" s="110"/>
      <c r="EK1445" s="266"/>
      <c r="EL1445" s="110"/>
      <c r="EM1445" s="110"/>
      <c r="EN1445" s="110"/>
      <c r="EO1445" s="110"/>
      <c r="EP1445" s="110"/>
      <c r="EQ1445" s="110"/>
      <c r="ER1445" s="110"/>
      <c r="ES1445" s="110"/>
      <c r="ET1445" s="110"/>
      <c r="EU1445" s="110"/>
      <c r="EV1445" s="110"/>
      <c r="EW1445" s="110"/>
      <c r="EX1445" s="110"/>
      <c r="EY1445" s="110"/>
      <c r="EZ1445" s="110"/>
      <c r="FA1445" s="110"/>
      <c r="FB1445" s="110"/>
      <c r="FC1445" s="110"/>
      <c r="FD1445" s="110"/>
      <c r="FE1445" s="110"/>
      <c r="FF1445" s="110"/>
      <c r="FG1445" s="110"/>
      <c r="FH1445" s="110"/>
      <c r="FI1445" s="110"/>
      <c r="FJ1445" s="110"/>
      <c r="FK1445" s="110"/>
      <c r="FL1445" s="110"/>
      <c r="FM1445" s="110"/>
      <c r="FN1445" s="110"/>
      <c r="FO1445" s="110"/>
      <c r="FP1445" s="110"/>
      <c r="FQ1445" s="110"/>
      <c r="FR1445" s="110"/>
      <c r="FS1445" s="110"/>
      <c r="FT1445" s="110"/>
      <c r="FU1445" s="110"/>
      <c r="FV1445" s="110"/>
      <c r="FW1445" s="110"/>
      <c r="FX1445" s="110"/>
      <c r="FY1445" s="110"/>
      <c r="FZ1445" s="110"/>
      <c r="GA1445" s="110"/>
      <c r="GB1445" s="110"/>
      <c r="GC1445" s="110"/>
      <c r="GD1445" s="110"/>
      <c r="GE1445" s="110"/>
      <c r="GF1445" s="110"/>
      <c r="GG1445" s="110"/>
      <c r="GH1445" s="110"/>
      <c r="GI1445" s="110"/>
      <c r="GJ1445" s="110"/>
      <c r="GK1445" s="110"/>
      <c r="GL1445" s="110"/>
      <c r="GM1445" s="110"/>
      <c r="GN1445" s="110"/>
      <c r="GO1445" s="110"/>
      <c r="GP1445" s="110"/>
      <c r="GQ1445" s="110"/>
      <c r="GR1445" s="110"/>
      <c r="GS1445" s="110"/>
      <c r="GT1445" s="110"/>
      <c r="GU1445" s="110"/>
      <c r="GV1445" s="110"/>
      <c r="GW1445" s="110"/>
      <c r="GX1445" s="110"/>
      <c r="GY1445" s="110"/>
      <c r="GZ1445" s="110"/>
      <c r="HA1445" s="110"/>
      <c r="HB1445" s="110"/>
      <c r="HC1445" s="110"/>
      <c r="HD1445" s="110"/>
      <c r="HE1445" s="110"/>
      <c r="HF1445" s="110"/>
      <c r="HG1445" s="110"/>
      <c r="HH1445" s="110"/>
      <c r="HI1445" s="110"/>
      <c r="HJ1445" s="110"/>
      <c r="HK1445" s="110"/>
      <c r="HL1445" s="110"/>
      <c r="HM1445" s="110"/>
      <c r="HN1445" s="110"/>
      <c r="HO1445" s="110"/>
      <c r="HP1445" s="110"/>
      <c r="HQ1445" s="110"/>
      <c r="HR1445" s="110"/>
      <c r="HS1445" s="110"/>
      <c r="HT1445" s="110"/>
      <c r="HU1445" s="110"/>
      <c r="HV1445" s="110"/>
      <c r="HW1445" s="110"/>
      <c r="HX1445" s="110"/>
      <c r="HY1445" s="110"/>
      <c r="HZ1445" s="110"/>
      <c r="IA1445" s="110"/>
      <c r="IB1445" s="110"/>
      <c r="IC1445" s="110"/>
      <c r="ID1445" s="110"/>
      <c r="IE1445" s="110"/>
      <c r="IF1445" s="110"/>
      <c r="IG1445" s="110"/>
      <c r="IH1445" s="110"/>
      <c r="II1445" s="110"/>
      <c r="IJ1445" s="110"/>
      <c r="IK1445" s="110"/>
      <c r="IL1445" s="110"/>
      <c r="IM1445" s="110"/>
      <c r="IN1445" s="110"/>
      <c r="IO1445" s="110"/>
      <c r="IP1445" s="110"/>
      <c r="IQ1445" s="110"/>
      <c r="IR1445" s="110"/>
    </row>
    <row r="1446" spans="18:252" ht="16.5" hidden="1" customHeight="1">
      <c r="R1446" s="264"/>
      <c r="S1446" s="110"/>
      <c r="T1446" s="110"/>
      <c r="U1446" s="110"/>
      <c r="V1446" s="110"/>
      <c r="W1446" s="266"/>
      <c r="X1446" s="110"/>
      <c r="Y1446" s="110"/>
      <c r="Z1446" s="110"/>
      <c r="AA1446" s="110"/>
      <c r="AB1446" s="110"/>
      <c r="AC1446" s="110"/>
      <c r="AD1446" s="110"/>
      <c r="AE1446" s="110"/>
      <c r="AF1446" s="110"/>
      <c r="AG1446" s="110"/>
      <c r="AH1446" s="110"/>
      <c r="AI1446" s="110"/>
      <c r="AJ1446" s="110"/>
      <c r="AK1446" s="110"/>
      <c r="AL1446" s="110"/>
      <c r="AM1446" s="110"/>
      <c r="AN1446" s="110"/>
      <c r="AO1446" s="110"/>
      <c r="AP1446" s="110"/>
      <c r="AQ1446" s="110"/>
      <c r="AR1446" s="110"/>
      <c r="AS1446" s="110"/>
      <c r="AT1446" s="110"/>
      <c r="AU1446" s="110"/>
      <c r="AV1446" s="110"/>
      <c r="AW1446" s="110"/>
      <c r="AX1446" s="110"/>
      <c r="AY1446" s="110"/>
      <c r="AZ1446" s="110"/>
      <c r="BA1446" s="110"/>
      <c r="BB1446" s="110"/>
      <c r="BC1446" s="110"/>
      <c r="BD1446" s="110"/>
      <c r="BE1446" s="110"/>
      <c r="BF1446" s="110"/>
      <c r="BG1446" s="110"/>
      <c r="BH1446" s="110"/>
      <c r="BI1446" s="110"/>
      <c r="BJ1446" s="110"/>
      <c r="BK1446" s="110"/>
      <c r="BL1446" s="110"/>
      <c r="BM1446" s="110"/>
      <c r="BN1446" s="110"/>
      <c r="BO1446" s="110"/>
      <c r="BP1446" s="110"/>
      <c r="BQ1446" s="110"/>
      <c r="BR1446" s="110"/>
      <c r="BS1446" s="110"/>
      <c r="BT1446" s="110"/>
      <c r="BU1446" s="110"/>
      <c r="BV1446" s="110"/>
      <c r="BW1446" s="110"/>
      <c r="BX1446" s="110"/>
      <c r="BY1446" s="110"/>
      <c r="BZ1446" s="110"/>
      <c r="CA1446" s="110"/>
      <c r="CB1446" s="110"/>
      <c r="CC1446" s="110"/>
      <c r="CD1446" s="110"/>
      <c r="CE1446" s="110"/>
      <c r="CF1446" s="110"/>
      <c r="CG1446" s="110"/>
      <c r="CH1446" s="110"/>
      <c r="CI1446" s="110"/>
      <c r="CJ1446" s="110"/>
      <c r="CK1446" s="110"/>
      <c r="CL1446" s="110"/>
      <c r="CM1446" s="110"/>
      <c r="CN1446" s="110"/>
      <c r="CO1446" s="110"/>
      <c r="CP1446" s="110"/>
      <c r="CQ1446" s="110"/>
      <c r="CR1446" s="110"/>
      <c r="CS1446" s="110"/>
      <c r="CT1446" s="110"/>
      <c r="CU1446" s="110"/>
      <c r="CV1446" s="110"/>
      <c r="CW1446" s="110"/>
      <c r="CX1446" s="110"/>
      <c r="CY1446" s="110"/>
      <c r="CZ1446" s="110"/>
      <c r="DA1446" s="110"/>
      <c r="DB1446" s="110"/>
      <c r="DC1446" s="110"/>
      <c r="DD1446" s="110"/>
      <c r="DE1446" s="110"/>
      <c r="DF1446" s="110"/>
      <c r="DG1446" s="110"/>
      <c r="DH1446" s="110"/>
      <c r="DI1446" s="110"/>
      <c r="DJ1446" s="110"/>
      <c r="DK1446" s="110"/>
      <c r="DL1446" s="110"/>
      <c r="DM1446" s="110"/>
      <c r="DN1446" s="110"/>
      <c r="DO1446" s="110"/>
      <c r="DP1446" s="110"/>
      <c r="DQ1446" s="110"/>
      <c r="DR1446" s="110"/>
      <c r="DS1446" s="110"/>
      <c r="DT1446" s="110"/>
      <c r="DU1446" s="110"/>
      <c r="DV1446" s="110"/>
      <c r="DW1446" s="110"/>
      <c r="DX1446" s="110"/>
      <c r="DY1446" s="110"/>
      <c r="DZ1446" s="110"/>
      <c r="EA1446" s="110"/>
      <c r="EB1446" s="110"/>
      <c r="EC1446" s="110"/>
      <c r="ED1446" s="110"/>
      <c r="EF1446" s="264"/>
      <c r="EG1446" s="110"/>
      <c r="EH1446" s="110"/>
      <c r="EI1446" s="110"/>
      <c r="EJ1446" s="110"/>
      <c r="EK1446" s="266"/>
      <c r="EL1446" s="110"/>
      <c r="EM1446" s="110"/>
      <c r="EN1446" s="110"/>
      <c r="EO1446" s="110"/>
      <c r="EP1446" s="110"/>
      <c r="EQ1446" s="110"/>
      <c r="ER1446" s="110"/>
      <c r="ES1446" s="110"/>
      <c r="ET1446" s="110"/>
      <c r="EU1446" s="110"/>
      <c r="EV1446" s="110"/>
      <c r="EW1446" s="110"/>
      <c r="EX1446" s="110"/>
      <c r="EY1446" s="110"/>
      <c r="EZ1446" s="110"/>
      <c r="FA1446" s="110"/>
      <c r="FB1446" s="110"/>
      <c r="FC1446" s="110"/>
      <c r="FD1446" s="110"/>
      <c r="FE1446" s="110"/>
      <c r="FF1446" s="110"/>
      <c r="FG1446" s="110"/>
      <c r="FH1446" s="110"/>
      <c r="FI1446" s="110"/>
      <c r="FJ1446" s="110"/>
      <c r="FK1446" s="110"/>
      <c r="FL1446" s="110"/>
      <c r="FM1446" s="110"/>
      <c r="FN1446" s="110"/>
      <c r="FO1446" s="110"/>
      <c r="FP1446" s="110"/>
      <c r="FQ1446" s="110"/>
      <c r="FR1446" s="110"/>
      <c r="FS1446" s="110"/>
      <c r="FT1446" s="110"/>
      <c r="FU1446" s="110"/>
      <c r="FV1446" s="110"/>
      <c r="FW1446" s="110"/>
      <c r="FX1446" s="110"/>
      <c r="FY1446" s="110"/>
      <c r="FZ1446" s="110"/>
      <c r="GA1446" s="110"/>
      <c r="GB1446" s="110"/>
      <c r="GC1446" s="110"/>
      <c r="GD1446" s="110"/>
      <c r="GE1446" s="110"/>
      <c r="GF1446" s="110"/>
      <c r="GG1446" s="110"/>
      <c r="GH1446" s="110"/>
      <c r="GI1446" s="110"/>
      <c r="GJ1446" s="110"/>
      <c r="GK1446" s="110"/>
      <c r="GL1446" s="110"/>
      <c r="GM1446" s="110"/>
      <c r="GN1446" s="110"/>
      <c r="GO1446" s="110"/>
      <c r="GP1446" s="110"/>
      <c r="GQ1446" s="110"/>
      <c r="GR1446" s="110"/>
      <c r="GS1446" s="110"/>
      <c r="GT1446" s="110"/>
      <c r="GU1446" s="110"/>
      <c r="GV1446" s="110"/>
      <c r="GW1446" s="110"/>
      <c r="GX1446" s="110"/>
      <c r="GY1446" s="110"/>
      <c r="GZ1446" s="110"/>
      <c r="HA1446" s="110"/>
      <c r="HB1446" s="110"/>
      <c r="HC1446" s="110"/>
      <c r="HD1446" s="110"/>
      <c r="HE1446" s="110"/>
      <c r="HF1446" s="110"/>
      <c r="HG1446" s="110"/>
      <c r="HH1446" s="110"/>
      <c r="HI1446" s="110"/>
      <c r="HJ1446" s="110"/>
      <c r="HK1446" s="110"/>
      <c r="HL1446" s="110"/>
      <c r="HM1446" s="110"/>
      <c r="HN1446" s="110"/>
      <c r="HO1446" s="110"/>
      <c r="HP1446" s="110"/>
      <c r="HQ1446" s="110"/>
      <c r="HR1446" s="110"/>
      <c r="HS1446" s="110"/>
      <c r="HT1446" s="110"/>
      <c r="HU1446" s="110"/>
      <c r="HV1446" s="110"/>
      <c r="HW1446" s="110"/>
      <c r="HX1446" s="110"/>
      <c r="HY1446" s="110"/>
      <c r="HZ1446" s="110"/>
      <c r="IA1446" s="110"/>
      <c r="IB1446" s="110"/>
      <c r="IC1446" s="110"/>
      <c r="ID1446" s="110"/>
      <c r="IE1446" s="110"/>
      <c r="IF1446" s="110"/>
      <c r="IG1446" s="110"/>
      <c r="IH1446" s="110"/>
      <c r="II1446" s="110"/>
      <c r="IJ1446" s="110"/>
      <c r="IK1446" s="110"/>
      <c r="IL1446" s="110"/>
      <c r="IM1446" s="110"/>
      <c r="IN1446" s="110"/>
      <c r="IO1446" s="110"/>
      <c r="IP1446" s="110"/>
      <c r="IQ1446" s="110"/>
      <c r="IR1446" s="110"/>
    </row>
    <row r="1447" spans="18:252" ht="16.5" hidden="1" customHeight="1">
      <c r="R1447" s="264"/>
      <c r="S1447" s="110"/>
      <c r="T1447" s="110"/>
      <c r="U1447" s="110"/>
      <c r="V1447" s="110"/>
      <c r="W1447" s="266"/>
      <c r="X1447" s="110"/>
      <c r="Y1447" s="110"/>
      <c r="Z1447" s="110"/>
      <c r="AA1447" s="110"/>
      <c r="AB1447" s="110"/>
      <c r="AC1447" s="110"/>
      <c r="AD1447" s="110"/>
      <c r="AE1447" s="110"/>
      <c r="AF1447" s="110"/>
      <c r="AG1447" s="110"/>
      <c r="AH1447" s="110"/>
      <c r="AI1447" s="110"/>
      <c r="AJ1447" s="110"/>
      <c r="AK1447" s="110"/>
      <c r="AL1447" s="110"/>
      <c r="AM1447" s="110"/>
      <c r="AN1447" s="110"/>
      <c r="AO1447" s="110"/>
      <c r="AP1447" s="110"/>
      <c r="AQ1447" s="110"/>
      <c r="AR1447" s="110"/>
      <c r="AS1447" s="110"/>
      <c r="AT1447" s="110"/>
      <c r="AU1447" s="110"/>
      <c r="AV1447" s="110"/>
      <c r="AW1447" s="110"/>
      <c r="AX1447" s="110"/>
      <c r="AY1447" s="110"/>
      <c r="AZ1447" s="110"/>
      <c r="BA1447" s="110"/>
      <c r="BB1447" s="110"/>
      <c r="BC1447" s="110"/>
      <c r="BD1447" s="110"/>
      <c r="BE1447" s="110"/>
      <c r="BF1447" s="110"/>
      <c r="BG1447" s="110"/>
      <c r="BH1447" s="110"/>
      <c r="BI1447" s="110"/>
      <c r="BJ1447" s="110"/>
      <c r="BK1447" s="110"/>
      <c r="BL1447" s="110"/>
      <c r="BM1447" s="110"/>
      <c r="BN1447" s="110"/>
      <c r="BO1447" s="110"/>
      <c r="BP1447" s="110"/>
      <c r="BQ1447" s="110"/>
      <c r="BR1447" s="110"/>
      <c r="BS1447" s="110"/>
      <c r="BT1447" s="110"/>
      <c r="BU1447" s="110"/>
      <c r="BV1447" s="110"/>
      <c r="BW1447" s="110"/>
      <c r="BX1447" s="110"/>
      <c r="BY1447" s="110"/>
      <c r="BZ1447" s="110"/>
      <c r="CA1447" s="110"/>
      <c r="CB1447" s="110"/>
      <c r="CC1447" s="110"/>
      <c r="CD1447" s="110"/>
      <c r="CE1447" s="110"/>
      <c r="CF1447" s="110"/>
      <c r="CG1447" s="110"/>
      <c r="CH1447" s="110"/>
      <c r="CI1447" s="110"/>
      <c r="CJ1447" s="110"/>
      <c r="CK1447" s="110"/>
      <c r="CL1447" s="110"/>
      <c r="CM1447" s="110"/>
      <c r="CN1447" s="110"/>
      <c r="CO1447" s="110"/>
      <c r="CP1447" s="110"/>
      <c r="CQ1447" s="110"/>
      <c r="CR1447" s="110"/>
      <c r="CS1447" s="110"/>
      <c r="CT1447" s="110"/>
      <c r="CU1447" s="110"/>
      <c r="CV1447" s="110"/>
      <c r="CW1447" s="110"/>
      <c r="CX1447" s="110"/>
      <c r="CY1447" s="110"/>
      <c r="CZ1447" s="110"/>
      <c r="DA1447" s="110"/>
      <c r="DB1447" s="110"/>
      <c r="DC1447" s="110"/>
      <c r="DD1447" s="110"/>
      <c r="DE1447" s="110"/>
      <c r="DF1447" s="110"/>
      <c r="DG1447" s="110"/>
      <c r="DH1447" s="110"/>
      <c r="DI1447" s="110"/>
      <c r="DJ1447" s="110"/>
      <c r="DK1447" s="110"/>
      <c r="DL1447" s="110"/>
      <c r="DM1447" s="110"/>
      <c r="DN1447" s="110"/>
      <c r="DO1447" s="110"/>
      <c r="DP1447" s="110"/>
      <c r="DQ1447" s="110"/>
      <c r="DR1447" s="110"/>
      <c r="DS1447" s="110"/>
      <c r="DT1447" s="110"/>
      <c r="DU1447" s="110"/>
      <c r="DV1447" s="110"/>
      <c r="DW1447" s="110"/>
      <c r="DX1447" s="110"/>
      <c r="DY1447" s="110"/>
      <c r="DZ1447" s="110"/>
      <c r="EA1447" s="110"/>
      <c r="EB1447" s="110"/>
      <c r="EC1447" s="110"/>
      <c r="ED1447" s="110"/>
      <c r="EF1447" s="264"/>
      <c r="EG1447" s="110"/>
      <c r="EH1447" s="110"/>
      <c r="EI1447" s="110"/>
      <c r="EJ1447" s="110"/>
      <c r="EK1447" s="266"/>
      <c r="EL1447" s="110"/>
      <c r="EM1447" s="110"/>
      <c r="EN1447" s="110"/>
      <c r="EO1447" s="110"/>
      <c r="EP1447" s="110"/>
      <c r="EQ1447" s="110"/>
      <c r="ER1447" s="110"/>
      <c r="ES1447" s="110"/>
      <c r="ET1447" s="110"/>
      <c r="EU1447" s="110"/>
      <c r="EV1447" s="110"/>
      <c r="EW1447" s="110"/>
      <c r="EX1447" s="110"/>
      <c r="EY1447" s="110"/>
      <c r="EZ1447" s="110"/>
      <c r="FA1447" s="110"/>
      <c r="FB1447" s="110"/>
      <c r="FC1447" s="110"/>
      <c r="FD1447" s="110"/>
      <c r="FE1447" s="110"/>
      <c r="FF1447" s="110"/>
      <c r="FG1447" s="110"/>
      <c r="FH1447" s="110"/>
      <c r="FI1447" s="110"/>
      <c r="FJ1447" s="110"/>
      <c r="FK1447" s="110"/>
      <c r="FL1447" s="110"/>
      <c r="FM1447" s="110"/>
      <c r="FN1447" s="110"/>
      <c r="FO1447" s="110"/>
      <c r="FP1447" s="110"/>
      <c r="FQ1447" s="110"/>
      <c r="FR1447" s="110"/>
      <c r="FS1447" s="110"/>
      <c r="FT1447" s="110"/>
      <c r="FU1447" s="110"/>
      <c r="FV1447" s="110"/>
      <c r="FW1447" s="110"/>
      <c r="FX1447" s="110"/>
      <c r="FY1447" s="110"/>
      <c r="FZ1447" s="110"/>
      <c r="GA1447" s="110"/>
      <c r="GB1447" s="110"/>
      <c r="GC1447" s="110"/>
      <c r="GD1447" s="110"/>
      <c r="GE1447" s="110"/>
      <c r="GF1447" s="110"/>
      <c r="GG1447" s="110"/>
      <c r="GH1447" s="110"/>
      <c r="GI1447" s="110"/>
      <c r="GJ1447" s="110"/>
      <c r="GK1447" s="110"/>
      <c r="GL1447" s="110"/>
      <c r="GM1447" s="110"/>
      <c r="GN1447" s="110"/>
      <c r="GO1447" s="110"/>
      <c r="GP1447" s="110"/>
      <c r="GQ1447" s="110"/>
      <c r="GR1447" s="110"/>
      <c r="GS1447" s="110"/>
      <c r="GT1447" s="110"/>
      <c r="GU1447" s="110"/>
      <c r="GV1447" s="110"/>
      <c r="GW1447" s="110"/>
      <c r="GX1447" s="110"/>
      <c r="GY1447" s="110"/>
      <c r="GZ1447" s="110"/>
      <c r="HA1447" s="110"/>
      <c r="HB1447" s="110"/>
      <c r="HC1447" s="110"/>
      <c r="HD1447" s="110"/>
      <c r="HE1447" s="110"/>
      <c r="HF1447" s="110"/>
      <c r="HG1447" s="110"/>
      <c r="HH1447" s="110"/>
      <c r="HI1447" s="110"/>
      <c r="HJ1447" s="110"/>
      <c r="HK1447" s="110"/>
      <c r="HL1447" s="110"/>
      <c r="HM1447" s="110"/>
      <c r="HN1447" s="110"/>
      <c r="HO1447" s="110"/>
      <c r="HP1447" s="110"/>
      <c r="HQ1447" s="110"/>
      <c r="HR1447" s="110"/>
      <c r="HS1447" s="110"/>
      <c r="HT1447" s="110"/>
      <c r="HU1447" s="110"/>
      <c r="HV1447" s="110"/>
      <c r="HW1447" s="110"/>
      <c r="HX1447" s="110"/>
      <c r="HY1447" s="110"/>
      <c r="HZ1447" s="110"/>
      <c r="IA1447" s="110"/>
      <c r="IB1447" s="110"/>
      <c r="IC1447" s="110"/>
      <c r="ID1447" s="110"/>
      <c r="IE1447" s="110"/>
      <c r="IF1447" s="110"/>
      <c r="IG1447" s="110"/>
      <c r="IH1447" s="110"/>
      <c r="II1447" s="110"/>
      <c r="IJ1447" s="110"/>
      <c r="IK1447" s="110"/>
      <c r="IL1447" s="110"/>
      <c r="IM1447" s="110"/>
      <c r="IN1447" s="110"/>
      <c r="IO1447" s="110"/>
      <c r="IP1447" s="110"/>
      <c r="IQ1447" s="110"/>
      <c r="IR1447" s="110"/>
    </row>
    <row r="1448" spans="18:252" ht="16.5" hidden="1" customHeight="1">
      <c r="R1448" s="264"/>
      <c r="S1448" s="110"/>
      <c r="T1448" s="110"/>
      <c r="U1448" s="110"/>
      <c r="V1448" s="110"/>
      <c r="W1448" s="266"/>
      <c r="X1448" s="110"/>
      <c r="Y1448" s="110"/>
      <c r="Z1448" s="110"/>
      <c r="AA1448" s="110"/>
      <c r="AB1448" s="110"/>
      <c r="AC1448" s="110"/>
      <c r="AD1448" s="110"/>
      <c r="AE1448" s="110"/>
      <c r="AF1448" s="110"/>
      <c r="AG1448" s="110"/>
      <c r="AH1448" s="110"/>
      <c r="AI1448" s="110"/>
      <c r="AJ1448" s="110"/>
      <c r="AK1448" s="110"/>
      <c r="AL1448" s="110"/>
      <c r="AM1448" s="110"/>
      <c r="AN1448" s="110"/>
      <c r="AO1448" s="110"/>
      <c r="AP1448" s="110"/>
      <c r="AQ1448" s="110"/>
      <c r="AR1448" s="110"/>
      <c r="AS1448" s="110"/>
      <c r="AT1448" s="110"/>
      <c r="AU1448" s="110"/>
      <c r="AV1448" s="110"/>
      <c r="AW1448" s="110"/>
      <c r="AX1448" s="110"/>
      <c r="AY1448" s="110"/>
      <c r="AZ1448" s="110"/>
      <c r="BA1448" s="110"/>
      <c r="BB1448" s="110"/>
      <c r="BC1448" s="110"/>
      <c r="BD1448" s="110"/>
      <c r="BE1448" s="110"/>
      <c r="BF1448" s="110"/>
      <c r="BG1448" s="110"/>
      <c r="BH1448" s="110"/>
      <c r="BI1448" s="110"/>
      <c r="BJ1448" s="110"/>
      <c r="BK1448" s="110"/>
      <c r="BL1448" s="110"/>
      <c r="BM1448" s="110"/>
      <c r="BN1448" s="110"/>
      <c r="BO1448" s="110"/>
      <c r="BP1448" s="110"/>
      <c r="BQ1448" s="110"/>
      <c r="BR1448" s="110"/>
      <c r="BS1448" s="110"/>
      <c r="BT1448" s="110"/>
      <c r="BU1448" s="110"/>
      <c r="BV1448" s="110"/>
      <c r="BW1448" s="110"/>
      <c r="BX1448" s="110"/>
      <c r="BY1448" s="110"/>
      <c r="BZ1448" s="110"/>
      <c r="CA1448" s="110"/>
      <c r="CB1448" s="110"/>
      <c r="CC1448" s="110"/>
      <c r="CD1448" s="110"/>
      <c r="CE1448" s="110"/>
      <c r="CF1448" s="110"/>
      <c r="CG1448" s="110"/>
      <c r="CH1448" s="110"/>
      <c r="CI1448" s="110"/>
      <c r="CJ1448" s="110"/>
      <c r="CK1448" s="110"/>
      <c r="CL1448" s="110"/>
      <c r="CM1448" s="110"/>
      <c r="CN1448" s="110"/>
      <c r="CO1448" s="110"/>
      <c r="CP1448" s="110"/>
      <c r="CQ1448" s="110"/>
      <c r="CR1448" s="110"/>
      <c r="CS1448" s="110"/>
      <c r="CT1448" s="110"/>
      <c r="CU1448" s="110"/>
      <c r="CV1448" s="110"/>
      <c r="CW1448" s="110"/>
      <c r="CX1448" s="110"/>
      <c r="CY1448" s="110"/>
      <c r="CZ1448" s="110"/>
      <c r="DA1448" s="110"/>
      <c r="DB1448" s="110"/>
      <c r="DC1448" s="110"/>
      <c r="DD1448" s="110"/>
      <c r="DE1448" s="110"/>
      <c r="DF1448" s="110"/>
      <c r="DG1448" s="110"/>
      <c r="DH1448" s="110"/>
      <c r="DI1448" s="110"/>
      <c r="DJ1448" s="110"/>
      <c r="DK1448" s="110"/>
      <c r="DL1448" s="110"/>
      <c r="DM1448" s="110"/>
      <c r="DN1448" s="110"/>
      <c r="DO1448" s="110"/>
      <c r="DP1448" s="110"/>
      <c r="DQ1448" s="110"/>
      <c r="DR1448" s="110"/>
      <c r="DS1448" s="110"/>
      <c r="DT1448" s="110"/>
      <c r="DU1448" s="110"/>
      <c r="DV1448" s="110"/>
      <c r="DW1448" s="110"/>
      <c r="DX1448" s="110"/>
      <c r="DY1448" s="110"/>
      <c r="DZ1448" s="110"/>
      <c r="EA1448" s="110"/>
      <c r="EB1448" s="110"/>
      <c r="EC1448" s="110"/>
      <c r="ED1448" s="110"/>
      <c r="EF1448" s="264"/>
      <c r="EG1448" s="110"/>
      <c r="EH1448" s="110"/>
      <c r="EI1448" s="110"/>
      <c r="EJ1448" s="110"/>
      <c r="EK1448" s="266"/>
      <c r="EL1448" s="110"/>
      <c r="EM1448" s="110"/>
      <c r="EN1448" s="110"/>
      <c r="EO1448" s="110"/>
      <c r="EP1448" s="110"/>
      <c r="EQ1448" s="110"/>
      <c r="ER1448" s="110"/>
      <c r="ES1448" s="110"/>
      <c r="ET1448" s="110"/>
      <c r="EU1448" s="110"/>
      <c r="EV1448" s="110"/>
      <c r="EW1448" s="110"/>
      <c r="EX1448" s="110"/>
      <c r="EY1448" s="110"/>
      <c r="EZ1448" s="110"/>
      <c r="FA1448" s="110"/>
      <c r="FB1448" s="110"/>
      <c r="FC1448" s="110"/>
      <c r="FD1448" s="110"/>
      <c r="FE1448" s="110"/>
      <c r="FF1448" s="110"/>
      <c r="FG1448" s="110"/>
      <c r="FH1448" s="110"/>
      <c r="FI1448" s="110"/>
      <c r="FJ1448" s="110"/>
      <c r="FK1448" s="110"/>
      <c r="FL1448" s="110"/>
      <c r="FM1448" s="110"/>
      <c r="FN1448" s="110"/>
      <c r="FO1448" s="110"/>
      <c r="FP1448" s="110"/>
      <c r="FQ1448" s="110"/>
      <c r="FR1448" s="110"/>
      <c r="FS1448" s="110"/>
      <c r="FT1448" s="110"/>
      <c r="FU1448" s="110"/>
      <c r="FV1448" s="110"/>
      <c r="FW1448" s="110"/>
      <c r="FX1448" s="110"/>
      <c r="FY1448" s="110"/>
      <c r="FZ1448" s="110"/>
      <c r="GA1448" s="110"/>
      <c r="GB1448" s="110"/>
      <c r="GC1448" s="110"/>
      <c r="GD1448" s="110"/>
      <c r="GE1448" s="110"/>
      <c r="GF1448" s="110"/>
      <c r="GG1448" s="110"/>
      <c r="GH1448" s="110"/>
      <c r="GI1448" s="110"/>
      <c r="GJ1448" s="110"/>
      <c r="GK1448" s="110"/>
      <c r="GL1448" s="110"/>
      <c r="GM1448" s="110"/>
      <c r="GN1448" s="110"/>
      <c r="GO1448" s="110"/>
      <c r="GP1448" s="110"/>
      <c r="GQ1448" s="110"/>
      <c r="GR1448" s="110"/>
      <c r="GS1448" s="110"/>
      <c r="GT1448" s="110"/>
      <c r="GU1448" s="110"/>
      <c r="GV1448" s="110"/>
      <c r="GW1448" s="110"/>
      <c r="GX1448" s="110"/>
      <c r="GY1448" s="110"/>
      <c r="GZ1448" s="110"/>
      <c r="HA1448" s="110"/>
      <c r="HB1448" s="110"/>
      <c r="HC1448" s="110"/>
      <c r="HD1448" s="110"/>
      <c r="HE1448" s="110"/>
      <c r="HF1448" s="110"/>
      <c r="HG1448" s="110"/>
      <c r="HH1448" s="110"/>
      <c r="HI1448" s="110"/>
      <c r="HJ1448" s="110"/>
      <c r="HK1448" s="110"/>
      <c r="HL1448" s="110"/>
      <c r="HM1448" s="110"/>
      <c r="HN1448" s="110"/>
      <c r="HO1448" s="110"/>
      <c r="HP1448" s="110"/>
      <c r="HQ1448" s="110"/>
      <c r="HR1448" s="110"/>
      <c r="HS1448" s="110"/>
      <c r="HT1448" s="110"/>
      <c r="HU1448" s="110"/>
      <c r="HV1448" s="110"/>
      <c r="HW1448" s="110"/>
      <c r="HX1448" s="110"/>
      <c r="HY1448" s="110"/>
      <c r="HZ1448" s="110"/>
      <c r="IA1448" s="110"/>
      <c r="IB1448" s="110"/>
      <c r="IC1448" s="110"/>
      <c r="ID1448" s="110"/>
      <c r="IE1448" s="110"/>
      <c r="IF1448" s="110"/>
      <c r="IG1448" s="110"/>
      <c r="IH1448" s="110"/>
      <c r="II1448" s="110"/>
      <c r="IJ1448" s="110"/>
      <c r="IK1448" s="110"/>
      <c r="IL1448" s="110"/>
      <c r="IM1448" s="110"/>
      <c r="IN1448" s="110"/>
      <c r="IO1448" s="110"/>
      <c r="IP1448" s="110"/>
      <c r="IQ1448" s="110"/>
      <c r="IR1448" s="110"/>
    </row>
    <row r="1449" spans="18:252" ht="16.5" hidden="1" customHeight="1">
      <c r="R1449" s="264"/>
      <c r="S1449" s="110"/>
      <c r="T1449" s="110"/>
      <c r="U1449" s="110"/>
      <c r="V1449" s="110"/>
      <c r="W1449" s="266"/>
      <c r="X1449" s="110"/>
      <c r="Y1449" s="110"/>
      <c r="Z1449" s="110"/>
      <c r="AA1449" s="110"/>
      <c r="AB1449" s="110"/>
      <c r="AC1449" s="110"/>
      <c r="AD1449" s="110"/>
      <c r="AE1449" s="110"/>
      <c r="AF1449" s="110"/>
      <c r="AG1449" s="110"/>
      <c r="AH1449" s="110"/>
      <c r="AI1449" s="110"/>
      <c r="AJ1449" s="110"/>
      <c r="AK1449" s="110"/>
      <c r="AL1449" s="110"/>
      <c r="AM1449" s="110"/>
      <c r="AN1449" s="110"/>
      <c r="AO1449" s="110"/>
      <c r="AP1449" s="110"/>
      <c r="AQ1449" s="110"/>
      <c r="AR1449" s="110"/>
      <c r="AS1449" s="110"/>
      <c r="AT1449" s="110"/>
      <c r="AU1449" s="110"/>
      <c r="AV1449" s="110"/>
      <c r="AW1449" s="110"/>
      <c r="AX1449" s="110"/>
      <c r="AY1449" s="110"/>
      <c r="AZ1449" s="110"/>
      <c r="BA1449" s="110"/>
      <c r="BB1449" s="110"/>
      <c r="BC1449" s="110"/>
      <c r="BD1449" s="110"/>
      <c r="BE1449" s="110"/>
      <c r="BF1449" s="110"/>
      <c r="BG1449" s="110"/>
      <c r="BH1449" s="110"/>
      <c r="BI1449" s="110"/>
      <c r="BJ1449" s="110"/>
      <c r="BK1449" s="110"/>
      <c r="BL1449" s="110"/>
      <c r="BM1449" s="110"/>
      <c r="BN1449" s="110"/>
      <c r="BO1449" s="110"/>
      <c r="BP1449" s="110"/>
      <c r="BQ1449" s="110"/>
      <c r="BR1449" s="110"/>
      <c r="BS1449" s="110"/>
      <c r="BT1449" s="110"/>
      <c r="BU1449" s="110"/>
      <c r="BV1449" s="110"/>
      <c r="BW1449" s="110"/>
      <c r="BX1449" s="110"/>
      <c r="BY1449" s="110"/>
      <c r="BZ1449" s="110"/>
      <c r="CA1449" s="110"/>
      <c r="CB1449" s="110"/>
      <c r="CC1449" s="110"/>
      <c r="CD1449" s="110"/>
      <c r="CE1449" s="110"/>
      <c r="CF1449" s="110"/>
      <c r="CG1449" s="110"/>
      <c r="CH1449" s="110"/>
      <c r="CI1449" s="110"/>
      <c r="CJ1449" s="110"/>
      <c r="CK1449" s="110"/>
      <c r="CL1449" s="110"/>
      <c r="CM1449" s="110"/>
      <c r="CN1449" s="110"/>
      <c r="CO1449" s="110"/>
      <c r="CP1449" s="110"/>
      <c r="CQ1449" s="110"/>
      <c r="CR1449" s="110"/>
      <c r="CS1449" s="110"/>
      <c r="CT1449" s="110"/>
      <c r="CU1449" s="110"/>
      <c r="CV1449" s="110"/>
      <c r="CW1449" s="110"/>
      <c r="CX1449" s="110"/>
      <c r="CY1449" s="110"/>
      <c r="CZ1449" s="110"/>
      <c r="DA1449" s="110"/>
      <c r="DB1449" s="110"/>
      <c r="DC1449" s="110"/>
      <c r="DD1449" s="110"/>
      <c r="DE1449" s="110"/>
      <c r="DF1449" s="110"/>
      <c r="DG1449" s="110"/>
      <c r="DH1449" s="110"/>
      <c r="DI1449" s="110"/>
      <c r="DJ1449" s="110"/>
      <c r="DK1449" s="110"/>
      <c r="DL1449" s="110"/>
      <c r="DM1449" s="110"/>
      <c r="DN1449" s="110"/>
      <c r="DO1449" s="110"/>
      <c r="DP1449" s="110"/>
      <c r="DQ1449" s="110"/>
      <c r="DR1449" s="110"/>
      <c r="DS1449" s="110"/>
      <c r="DT1449" s="110"/>
      <c r="DU1449" s="110"/>
      <c r="DV1449" s="110"/>
      <c r="DW1449" s="110"/>
      <c r="DX1449" s="110"/>
      <c r="DY1449" s="110"/>
      <c r="DZ1449" s="110"/>
      <c r="EA1449" s="110"/>
      <c r="EB1449" s="110"/>
      <c r="EC1449" s="110"/>
      <c r="ED1449" s="110"/>
      <c r="EF1449" s="264"/>
      <c r="EG1449" s="110"/>
      <c r="EH1449" s="110"/>
      <c r="EI1449" s="110"/>
      <c r="EJ1449" s="110"/>
      <c r="EK1449" s="266"/>
      <c r="EL1449" s="110"/>
      <c r="EM1449" s="110"/>
      <c r="EN1449" s="110"/>
      <c r="EO1449" s="110"/>
      <c r="EP1449" s="110"/>
      <c r="EQ1449" s="110"/>
      <c r="ER1449" s="110"/>
      <c r="ES1449" s="110"/>
      <c r="ET1449" s="110"/>
      <c r="EU1449" s="110"/>
      <c r="EV1449" s="110"/>
      <c r="EW1449" s="110"/>
      <c r="EX1449" s="110"/>
      <c r="EY1449" s="110"/>
      <c r="EZ1449" s="110"/>
      <c r="FA1449" s="110"/>
      <c r="FB1449" s="110"/>
      <c r="FC1449" s="110"/>
      <c r="FD1449" s="110"/>
      <c r="FE1449" s="110"/>
      <c r="FF1449" s="110"/>
      <c r="FG1449" s="110"/>
      <c r="FH1449" s="110"/>
      <c r="FI1449" s="110"/>
      <c r="FJ1449" s="110"/>
      <c r="FK1449" s="110"/>
      <c r="FL1449" s="110"/>
      <c r="FM1449" s="110"/>
      <c r="FN1449" s="110"/>
      <c r="FO1449" s="110"/>
      <c r="FP1449" s="110"/>
      <c r="FQ1449" s="110"/>
      <c r="FR1449" s="110"/>
      <c r="FS1449" s="110"/>
      <c r="FT1449" s="110"/>
      <c r="FU1449" s="110"/>
      <c r="FV1449" s="110"/>
      <c r="FW1449" s="110"/>
      <c r="FX1449" s="110"/>
      <c r="FY1449" s="110"/>
      <c r="FZ1449" s="110"/>
      <c r="GA1449" s="110"/>
      <c r="GB1449" s="110"/>
      <c r="GC1449" s="110"/>
      <c r="GD1449" s="110"/>
      <c r="GE1449" s="110"/>
      <c r="GF1449" s="110"/>
      <c r="GG1449" s="110"/>
      <c r="GH1449" s="110"/>
      <c r="GI1449" s="110"/>
      <c r="GJ1449" s="110"/>
      <c r="GK1449" s="110"/>
      <c r="GL1449" s="110"/>
      <c r="GM1449" s="110"/>
      <c r="GN1449" s="110"/>
      <c r="GO1449" s="110"/>
      <c r="GP1449" s="110"/>
      <c r="GQ1449" s="110"/>
      <c r="GR1449" s="110"/>
      <c r="GS1449" s="110"/>
      <c r="GT1449" s="110"/>
      <c r="GU1449" s="110"/>
      <c r="GV1449" s="110"/>
      <c r="GW1449" s="110"/>
      <c r="GX1449" s="110"/>
      <c r="GY1449" s="110"/>
      <c r="GZ1449" s="110"/>
      <c r="HA1449" s="110"/>
      <c r="HB1449" s="110"/>
      <c r="HC1449" s="110"/>
      <c r="HD1449" s="110"/>
      <c r="HE1449" s="110"/>
      <c r="HF1449" s="110"/>
      <c r="HG1449" s="110"/>
      <c r="HH1449" s="110"/>
      <c r="HI1449" s="110"/>
      <c r="HJ1449" s="110"/>
      <c r="HK1449" s="110"/>
      <c r="HL1449" s="110"/>
      <c r="HM1449" s="110"/>
      <c r="HN1449" s="110"/>
      <c r="HO1449" s="110"/>
      <c r="HP1449" s="110"/>
      <c r="HQ1449" s="110"/>
      <c r="HR1449" s="110"/>
      <c r="HS1449" s="110"/>
      <c r="HT1449" s="110"/>
      <c r="HU1449" s="110"/>
      <c r="HV1449" s="110"/>
      <c r="HW1449" s="110"/>
      <c r="HX1449" s="110"/>
      <c r="HY1449" s="110"/>
      <c r="HZ1449" s="110"/>
      <c r="IA1449" s="110"/>
      <c r="IB1449" s="110"/>
      <c r="IC1449" s="110"/>
      <c r="ID1449" s="110"/>
      <c r="IE1449" s="110"/>
      <c r="IF1449" s="110"/>
      <c r="IG1449" s="110"/>
      <c r="IH1449" s="110"/>
      <c r="II1449" s="110"/>
      <c r="IJ1449" s="110"/>
      <c r="IK1449" s="110"/>
      <c r="IL1449" s="110"/>
      <c r="IM1449" s="110"/>
      <c r="IN1449" s="110"/>
      <c r="IO1449" s="110"/>
      <c r="IP1449" s="110"/>
      <c r="IQ1449" s="110"/>
      <c r="IR1449" s="110"/>
    </row>
    <row r="1450" spans="18:252" ht="16.5" hidden="1" customHeight="1">
      <c r="R1450" s="264"/>
      <c r="S1450" s="110"/>
      <c r="T1450" s="110"/>
      <c r="U1450" s="110"/>
      <c r="V1450" s="110"/>
      <c r="W1450" s="266"/>
      <c r="X1450" s="110"/>
      <c r="Y1450" s="110"/>
      <c r="Z1450" s="110"/>
      <c r="AA1450" s="110"/>
      <c r="AB1450" s="110"/>
      <c r="AC1450" s="110"/>
      <c r="AD1450" s="110"/>
      <c r="AE1450" s="110"/>
      <c r="AF1450" s="110"/>
      <c r="AG1450" s="110"/>
      <c r="AH1450" s="110"/>
      <c r="AI1450" s="110"/>
      <c r="AJ1450" s="110"/>
      <c r="AK1450" s="110"/>
      <c r="AL1450" s="110"/>
      <c r="AM1450" s="110"/>
      <c r="AN1450" s="110"/>
      <c r="AO1450" s="110"/>
      <c r="AP1450" s="110"/>
      <c r="AQ1450" s="110"/>
      <c r="AR1450" s="110"/>
      <c r="AS1450" s="110"/>
      <c r="AT1450" s="110"/>
      <c r="AU1450" s="110"/>
      <c r="AV1450" s="110"/>
      <c r="AW1450" s="110"/>
      <c r="AX1450" s="110"/>
      <c r="AY1450" s="110"/>
      <c r="AZ1450" s="110"/>
      <c r="BA1450" s="110"/>
      <c r="BB1450" s="110"/>
      <c r="BC1450" s="110"/>
      <c r="BD1450" s="110"/>
      <c r="BE1450" s="110"/>
      <c r="BF1450" s="110"/>
      <c r="BG1450" s="110"/>
      <c r="BH1450" s="110"/>
      <c r="BI1450" s="110"/>
      <c r="BJ1450" s="110"/>
      <c r="BK1450" s="110"/>
      <c r="BL1450" s="110"/>
      <c r="BM1450" s="110"/>
      <c r="BN1450" s="110"/>
      <c r="BO1450" s="110"/>
      <c r="BP1450" s="110"/>
      <c r="BQ1450" s="110"/>
      <c r="BR1450" s="110"/>
      <c r="BS1450" s="110"/>
      <c r="BT1450" s="110"/>
      <c r="BU1450" s="110"/>
      <c r="BV1450" s="110"/>
      <c r="BW1450" s="110"/>
      <c r="BX1450" s="110"/>
      <c r="BY1450" s="110"/>
      <c r="BZ1450" s="110"/>
      <c r="CA1450" s="110"/>
      <c r="CB1450" s="110"/>
      <c r="CC1450" s="110"/>
      <c r="CD1450" s="110"/>
      <c r="CE1450" s="110"/>
      <c r="CF1450" s="110"/>
      <c r="CG1450" s="110"/>
      <c r="CH1450" s="110"/>
      <c r="CI1450" s="110"/>
      <c r="CJ1450" s="110"/>
      <c r="CK1450" s="110"/>
      <c r="CL1450" s="110"/>
      <c r="CM1450" s="110"/>
      <c r="CN1450" s="110"/>
      <c r="CO1450" s="110"/>
      <c r="CP1450" s="110"/>
      <c r="CQ1450" s="110"/>
      <c r="CR1450" s="110"/>
      <c r="CS1450" s="110"/>
      <c r="CT1450" s="110"/>
      <c r="CU1450" s="110"/>
      <c r="CV1450" s="110"/>
      <c r="CW1450" s="110"/>
      <c r="CX1450" s="110"/>
      <c r="CY1450" s="110"/>
      <c r="CZ1450" s="110"/>
      <c r="DA1450" s="110"/>
      <c r="DB1450" s="110"/>
      <c r="DC1450" s="110"/>
      <c r="DD1450" s="110"/>
      <c r="DE1450" s="110"/>
      <c r="DF1450" s="110"/>
      <c r="DG1450" s="110"/>
      <c r="DH1450" s="110"/>
      <c r="DI1450" s="110"/>
      <c r="DJ1450" s="110"/>
      <c r="DK1450" s="110"/>
      <c r="DL1450" s="110"/>
      <c r="DM1450" s="110"/>
      <c r="DN1450" s="110"/>
      <c r="DO1450" s="110"/>
      <c r="DP1450" s="110"/>
      <c r="DQ1450" s="110"/>
      <c r="DR1450" s="110"/>
      <c r="DS1450" s="110"/>
      <c r="DT1450" s="110"/>
      <c r="DU1450" s="110"/>
      <c r="DV1450" s="110"/>
      <c r="DW1450" s="110"/>
      <c r="DX1450" s="110"/>
      <c r="DY1450" s="110"/>
      <c r="DZ1450" s="110"/>
      <c r="EA1450" s="110"/>
      <c r="EB1450" s="110"/>
      <c r="EC1450" s="110"/>
      <c r="ED1450" s="110"/>
      <c r="EF1450" s="264"/>
      <c r="EG1450" s="110"/>
      <c r="EH1450" s="110"/>
      <c r="EI1450" s="110"/>
      <c r="EJ1450" s="110"/>
      <c r="EK1450" s="266"/>
      <c r="EL1450" s="110"/>
      <c r="EM1450" s="110"/>
      <c r="EN1450" s="110"/>
      <c r="EO1450" s="110"/>
      <c r="EP1450" s="110"/>
      <c r="EQ1450" s="110"/>
      <c r="ER1450" s="110"/>
      <c r="ES1450" s="110"/>
      <c r="ET1450" s="110"/>
      <c r="EU1450" s="110"/>
      <c r="EV1450" s="110"/>
      <c r="EW1450" s="110"/>
      <c r="EX1450" s="110"/>
      <c r="EY1450" s="110"/>
      <c r="EZ1450" s="110"/>
      <c r="FA1450" s="110"/>
      <c r="FB1450" s="110"/>
      <c r="FC1450" s="110"/>
      <c r="FD1450" s="110"/>
      <c r="FE1450" s="110"/>
      <c r="FF1450" s="110"/>
      <c r="FG1450" s="110"/>
      <c r="FH1450" s="110"/>
      <c r="FI1450" s="110"/>
      <c r="FJ1450" s="110"/>
      <c r="FK1450" s="110"/>
      <c r="FL1450" s="110"/>
      <c r="FM1450" s="110"/>
      <c r="FN1450" s="110"/>
      <c r="FO1450" s="110"/>
      <c r="FP1450" s="110"/>
      <c r="FQ1450" s="110"/>
      <c r="FR1450" s="110"/>
      <c r="FS1450" s="110"/>
      <c r="FT1450" s="110"/>
      <c r="FU1450" s="110"/>
      <c r="FV1450" s="110"/>
      <c r="FW1450" s="110"/>
      <c r="FX1450" s="110"/>
      <c r="FY1450" s="110"/>
      <c r="FZ1450" s="110"/>
      <c r="GA1450" s="110"/>
      <c r="GB1450" s="110"/>
      <c r="GC1450" s="110"/>
      <c r="GD1450" s="110"/>
      <c r="GE1450" s="110"/>
      <c r="GF1450" s="110"/>
      <c r="GG1450" s="110"/>
      <c r="GH1450" s="110"/>
      <c r="GI1450" s="110"/>
      <c r="GJ1450" s="110"/>
      <c r="GK1450" s="110"/>
      <c r="GL1450" s="110"/>
      <c r="GM1450" s="110"/>
      <c r="GN1450" s="110"/>
      <c r="GO1450" s="110"/>
      <c r="GP1450" s="110"/>
      <c r="GQ1450" s="110"/>
      <c r="GR1450" s="110"/>
      <c r="GS1450" s="110"/>
      <c r="GT1450" s="110"/>
      <c r="GU1450" s="110"/>
      <c r="GV1450" s="110"/>
      <c r="GW1450" s="110"/>
      <c r="GX1450" s="110"/>
      <c r="GY1450" s="110"/>
      <c r="GZ1450" s="110"/>
      <c r="HA1450" s="110"/>
      <c r="HB1450" s="110"/>
      <c r="HC1450" s="110"/>
      <c r="HD1450" s="110"/>
      <c r="HE1450" s="110"/>
      <c r="HF1450" s="110"/>
      <c r="HG1450" s="110"/>
      <c r="HH1450" s="110"/>
      <c r="HI1450" s="110"/>
      <c r="HJ1450" s="110"/>
      <c r="HK1450" s="110"/>
      <c r="HL1450" s="110"/>
      <c r="HM1450" s="110"/>
      <c r="HN1450" s="110"/>
      <c r="HO1450" s="110"/>
      <c r="HP1450" s="110"/>
      <c r="HQ1450" s="110"/>
      <c r="HR1450" s="110"/>
      <c r="HS1450" s="110"/>
      <c r="HT1450" s="110"/>
      <c r="HU1450" s="110"/>
      <c r="HV1450" s="110"/>
      <c r="HW1450" s="110"/>
      <c r="HX1450" s="110"/>
      <c r="HY1450" s="110"/>
      <c r="HZ1450" s="110"/>
      <c r="IA1450" s="110"/>
      <c r="IB1450" s="110"/>
      <c r="IC1450" s="110"/>
      <c r="ID1450" s="110"/>
      <c r="IE1450" s="110"/>
      <c r="IF1450" s="110"/>
      <c r="IG1450" s="110"/>
      <c r="IH1450" s="110"/>
      <c r="II1450" s="110"/>
      <c r="IJ1450" s="110"/>
      <c r="IK1450" s="110"/>
      <c r="IL1450" s="110"/>
      <c r="IM1450" s="110"/>
      <c r="IN1450" s="110"/>
      <c r="IO1450" s="110"/>
      <c r="IP1450" s="110"/>
      <c r="IQ1450" s="110"/>
      <c r="IR1450" s="110"/>
    </row>
    <row r="1451" spans="18:252" ht="16.5" hidden="1" customHeight="1">
      <c r="R1451" s="264"/>
      <c r="S1451" s="110"/>
      <c r="T1451" s="110"/>
      <c r="U1451" s="110"/>
      <c r="V1451" s="110"/>
      <c r="W1451" s="266"/>
      <c r="X1451" s="110"/>
      <c r="Y1451" s="110"/>
      <c r="Z1451" s="110"/>
      <c r="AA1451" s="110"/>
      <c r="AB1451" s="110"/>
      <c r="AC1451" s="110"/>
      <c r="AD1451" s="110"/>
      <c r="AE1451" s="110"/>
      <c r="AF1451" s="110"/>
      <c r="AG1451" s="110"/>
      <c r="AH1451" s="110"/>
      <c r="AI1451" s="110"/>
      <c r="AJ1451" s="110"/>
      <c r="AK1451" s="110"/>
      <c r="AL1451" s="110"/>
      <c r="AM1451" s="110"/>
      <c r="AN1451" s="110"/>
      <c r="AO1451" s="110"/>
      <c r="AP1451" s="110"/>
      <c r="AQ1451" s="110"/>
      <c r="AR1451" s="110"/>
      <c r="AS1451" s="110"/>
      <c r="AT1451" s="110"/>
      <c r="AU1451" s="110"/>
      <c r="AV1451" s="110"/>
      <c r="AW1451" s="110"/>
      <c r="AX1451" s="110"/>
      <c r="AY1451" s="110"/>
      <c r="AZ1451" s="110"/>
      <c r="BA1451" s="110"/>
      <c r="BB1451" s="110"/>
      <c r="BC1451" s="110"/>
      <c r="BD1451" s="110"/>
      <c r="BE1451" s="110"/>
      <c r="BF1451" s="110"/>
      <c r="BG1451" s="110"/>
      <c r="BH1451" s="110"/>
      <c r="BI1451" s="110"/>
      <c r="BJ1451" s="110"/>
      <c r="BK1451" s="110"/>
      <c r="BL1451" s="110"/>
      <c r="BM1451" s="110"/>
      <c r="BN1451" s="110"/>
      <c r="BO1451" s="110"/>
      <c r="BP1451" s="110"/>
      <c r="BQ1451" s="110"/>
      <c r="BR1451" s="110"/>
      <c r="BS1451" s="110"/>
      <c r="BT1451" s="110"/>
      <c r="BU1451" s="110"/>
      <c r="BV1451" s="110"/>
      <c r="BW1451" s="110"/>
      <c r="BX1451" s="110"/>
      <c r="BY1451" s="110"/>
      <c r="BZ1451" s="110"/>
      <c r="CA1451" s="110"/>
      <c r="CB1451" s="110"/>
      <c r="CC1451" s="110"/>
      <c r="CD1451" s="110"/>
      <c r="CE1451" s="110"/>
      <c r="CF1451" s="110"/>
      <c r="CG1451" s="110"/>
      <c r="CH1451" s="110"/>
      <c r="CI1451" s="110"/>
      <c r="CJ1451" s="110"/>
      <c r="CK1451" s="110"/>
      <c r="CL1451" s="110"/>
      <c r="CM1451" s="110"/>
      <c r="CN1451" s="110"/>
      <c r="CO1451" s="110"/>
      <c r="CP1451" s="110"/>
      <c r="CQ1451" s="110"/>
      <c r="CR1451" s="110"/>
      <c r="CS1451" s="110"/>
      <c r="CT1451" s="110"/>
      <c r="CU1451" s="110"/>
      <c r="CV1451" s="110"/>
      <c r="CW1451" s="110"/>
      <c r="CX1451" s="110"/>
      <c r="CY1451" s="110"/>
      <c r="CZ1451" s="110"/>
      <c r="DA1451" s="110"/>
      <c r="DB1451" s="110"/>
      <c r="DC1451" s="110"/>
      <c r="DD1451" s="110"/>
      <c r="DE1451" s="110"/>
      <c r="DF1451" s="110"/>
      <c r="DG1451" s="110"/>
      <c r="DH1451" s="110"/>
      <c r="DI1451" s="110"/>
      <c r="DJ1451" s="110"/>
      <c r="DK1451" s="110"/>
      <c r="DL1451" s="110"/>
      <c r="DM1451" s="110"/>
      <c r="DN1451" s="110"/>
      <c r="DO1451" s="110"/>
      <c r="DP1451" s="110"/>
      <c r="DQ1451" s="110"/>
      <c r="DR1451" s="110"/>
      <c r="DS1451" s="110"/>
      <c r="DT1451" s="110"/>
      <c r="DU1451" s="110"/>
      <c r="DV1451" s="110"/>
      <c r="DW1451" s="110"/>
      <c r="DX1451" s="110"/>
      <c r="DY1451" s="110"/>
      <c r="DZ1451" s="110"/>
      <c r="EA1451" s="110"/>
      <c r="EB1451" s="110"/>
      <c r="EC1451" s="110"/>
      <c r="ED1451" s="110"/>
      <c r="EF1451" s="264"/>
      <c r="EG1451" s="110"/>
      <c r="EH1451" s="110"/>
      <c r="EI1451" s="110"/>
      <c r="EJ1451" s="110"/>
      <c r="EK1451" s="266"/>
      <c r="EL1451" s="110"/>
      <c r="EM1451" s="110"/>
      <c r="EN1451" s="110"/>
      <c r="EO1451" s="110"/>
      <c r="EP1451" s="110"/>
      <c r="EQ1451" s="110"/>
      <c r="ER1451" s="110"/>
      <c r="ES1451" s="110"/>
      <c r="ET1451" s="110"/>
      <c r="EU1451" s="110"/>
      <c r="EV1451" s="110"/>
      <c r="EW1451" s="110"/>
      <c r="EX1451" s="110"/>
      <c r="EY1451" s="110"/>
      <c r="EZ1451" s="110"/>
      <c r="FA1451" s="110"/>
      <c r="FB1451" s="110"/>
      <c r="FC1451" s="110"/>
      <c r="FD1451" s="110"/>
      <c r="FE1451" s="110"/>
      <c r="FF1451" s="110"/>
      <c r="FG1451" s="110"/>
      <c r="FH1451" s="110"/>
      <c r="FI1451" s="110"/>
      <c r="FJ1451" s="110"/>
      <c r="FK1451" s="110"/>
      <c r="FL1451" s="110"/>
      <c r="FM1451" s="110"/>
      <c r="FN1451" s="110"/>
      <c r="FO1451" s="110"/>
      <c r="FP1451" s="110"/>
      <c r="FQ1451" s="110"/>
      <c r="FR1451" s="110"/>
      <c r="FS1451" s="110"/>
      <c r="FT1451" s="110"/>
      <c r="FU1451" s="110"/>
      <c r="FV1451" s="110"/>
      <c r="FW1451" s="110"/>
      <c r="FX1451" s="110"/>
      <c r="FY1451" s="110"/>
      <c r="FZ1451" s="110"/>
      <c r="GA1451" s="110"/>
      <c r="GB1451" s="110"/>
      <c r="GC1451" s="110"/>
      <c r="GD1451" s="110"/>
      <c r="GE1451" s="110"/>
      <c r="GF1451" s="110"/>
      <c r="GG1451" s="110"/>
      <c r="GH1451" s="110"/>
      <c r="GI1451" s="110"/>
      <c r="GJ1451" s="110"/>
      <c r="GK1451" s="110"/>
      <c r="GL1451" s="110"/>
      <c r="GM1451" s="110"/>
      <c r="GN1451" s="110"/>
      <c r="GO1451" s="110"/>
      <c r="GP1451" s="110"/>
      <c r="GQ1451" s="110"/>
      <c r="GR1451" s="110"/>
      <c r="GS1451" s="110"/>
      <c r="GT1451" s="110"/>
      <c r="GU1451" s="110"/>
      <c r="GV1451" s="110"/>
      <c r="GW1451" s="110"/>
      <c r="GX1451" s="110"/>
      <c r="GY1451" s="110"/>
      <c r="GZ1451" s="110"/>
      <c r="HA1451" s="110"/>
      <c r="HB1451" s="110"/>
      <c r="HC1451" s="110"/>
      <c r="HD1451" s="110"/>
      <c r="HE1451" s="110"/>
      <c r="HF1451" s="110"/>
      <c r="HG1451" s="110"/>
      <c r="HH1451" s="110"/>
      <c r="HI1451" s="110"/>
      <c r="HJ1451" s="110"/>
      <c r="HK1451" s="110"/>
      <c r="HL1451" s="110"/>
      <c r="HM1451" s="110"/>
      <c r="HN1451" s="110"/>
      <c r="HO1451" s="110"/>
      <c r="HP1451" s="110"/>
      <c r="HQ1451" s="110"/>
      <c r="HR1451" s="110"/>
      <c r="HS1451" s="110"/>
      <c r="HT1451" s="110"/>
      <c r="HU1451" s="110"/>
      <c r="HV1451" s="110"/>
      <c r="HW1451" s="110"/>
      <c r="HX1451" s="110"/>
      <c r="HY1451" s="110"/>
      <c r="HZ1451" s="110"/>
      <c r="IA1451" s="110"/>
      <c r="IB1451" s="110"/>
      <c r="IC1451" s="110"/>
      <c r="ID1451" s="110"/>
      <c r="IE1451" s="110"/>
      <c r="IF1451" s="110"/>
      <c r="IG1451" s="110"/>
      <c r="IH1451" s="110"/>
      <c r="II1451" s="110"/>
      <c r="IJ1451" s="110"/>
      <c r="IK1451" s="110"/>
      <c r="IL1451" s="110"/>
      <c r="IM1451" s="110"/>
      <c r="IN1451" s="110"/>
      <c r="IO1451" s="110"/>
      <c r="IP1451" s="110"/>
      <c r="IQ1451" s="110"/>
      <c r="IR1451" s="110"/>
    </row>
    <row r="1452" spans="18:252" ht="16.5" hidden="1" customHeight="1">
      <c r="R1452" s="264"/>
      <c r="S1452" s="110"/>
      <c r="T1452" s="110"/>
      <c r="U1452" s="110"/>
      <c r="V1452" s="110"/>
      <c r="W1452" s="266"/>
      <c r="X1452" s="110"/>
      <c r="Y1452" s="110"/>
      <c r="Z1452" s="110"/>
      <c r="AA1452" s="110"/>
      <c r="AB1452" s="110"/>
      <c r="AC1452" s="110"/>
      <c r="AD1452" s="110"/>
      <c r="AE1452" s="110"/>
      <c r="AF1452" s="110"/>
      <c r="AG1452" s="110"/>
      <c r="AH1452" s="110"/>
      <c r="AI1452" s="110"/>
      <c r="AJ1452" s="110"/>
      <c r="AK1452" s="110"/>
      <c r="AL1452" s="110"/>
      <c r="AM1452" s="110"/>
      <c r="AN1452" s="110"/>
      <c r="AO1452" s="110"/>
      <c r="AP1452" s="110"/>
      <c r="AQ1452" s="110"/>
      <c r="AR1452" s="110"/>
      <c r="AS1452" s="110"/>
      <c r="AT1452" s="110"/>
      <c r="AU1452" s="110"/>
      <c r="AV1452" s="110"/>
      <c r="AW1452" s="110"/>
      <c r="AX1452" s="110"/>
      <c r="AY1452" s="110"/>
      <c r="AZ1452" s="110"/>
      <c r="BA1452" s="110"/>
      <c r="BB1452" s="110"/>
      <c r="BC1452" s="110"/>
      <c r="BD1452" s="110"/>
      <c r="BE1452" s="110"/>
      <c r="BF1452" s="110"/>
      <c r="BG1452" s="110"/>
      <c r="BH1452" s="110"/>
      <c r="BI1452" s="110"/>
      <c r="BJ1452" s="110"/>
      <c r="BK1452" s="110"/>
      <c r="BL1452" s="110"/>
      <c r="BM1452" s="110"/>
      <c r="BN1452" s="110"/>
      <c r="BO1452" s="110"/>
      <c r="BP1452" s="110"/>
      <c r="BQ1452" s="110"/>
      <c r="BR1452" s="110"/>
      <c r="BS1452" s="110"/>
      <c r="BT1452" s="110"/>
      <c r="BU1452" s="110"/>
      <c r="BV1452" s="110"/>
      <c r="BW1452" s="110"/>
      <c r="BX1452" s="110"/>
      <c r="BY1452" s="110"/>
      <c r="BZ1452" s="110"/>
      <c r="CA1452" s="110"/>
      <c r="CB1452" s="110"/>
      <c r="CC1452" s="110"/>
      <c r="CD1452" s="110"/>
      <c r="CE1452" s="110"/>
      <c r="CF1452" s="110"/>
      <c r="CG1452" s="110"/>
      <c r="CH1452" s="110"/>
      <c r="CI1452" s="110"/>
      <c r="CJ1452" s="110"/>
      <c r="CK1452" s="110"/>
      <c r="CL1452" s="110"/>
      <c r="CM1452" s="110"/>
      <c r="CN1452" s="110"/>
      <c r="CO1452" s="110"/>
      <c r="CP1452" s="110"/>
      <c r="CQ1452" s="110"/>
      <c r="CR1452" s="110"/>
      <c r="CS1452" s="110"/>
      <c r="CT1452" s="110"/>
      <c r="CU1452" s="110"/>
      <c r="CV1452" s="110"/>
      <c r="CW1452" s="110"/>
      <c r="CX1452" s="110"/>
      <c r="CY1452" s="110"/>
      <c r="CZ1452" s="110"/>
      <c r="DA1452" s="110"/>
      <c r="DB1452" s="110"/>
      <c r="DC1452" s="110"/>
      <c r="DD1452" s="110"/>
      <c r="DE1452" s="110"/>
      <c r="DF1452" s="110"/>
      <c r="DG1452" s="110"/>
      <c r="DH1452" s="110"/>
      <c r="DI1452" s="110"/>
      <c r="DJ1452" s="110"/>
      <c r="DK1452" s="110"/>
      <c r="DL1452" s="110"/>
      <c r="DM1452" s="110"/>
      <c r="DN1452" s="110"/>
      <c r="DO1452" s="110"/>
      <c r="DP1452" s="110"/>
      <c r="DQ1452" s="110"/>
      <c r="DR1452" s="110"/>
      <c r="DS1452" s="110"/>
      <c r="DT1452" s="110"/>
      <c r="DU1452" s="110"/>
      <c r="DV1452" s="110"/>
      <c r="DW1452" s="110"/>
      <c r="DX1452" s="110"/>
      <c r="DY1452" s="110"/>
      <c r="DZ1452" s="110"/>
      <c r="EA1452" s="110"/>
      <c r="EB1452" s="110"/>
      <c r="EC1452" s="110"/>
      <c r="ED1452" s="110"/>
      <c r="EF1452" s="264"/>
      <c r="EG1452" s="110"/>
      <c r="EH1452" s="110"/>
      <c r="EI1452" s="110"/>
      <c r="EJ1452" s="110"/>
      <c r="EK1452" s="266"/>
      <c r="EL1452" s="110"/>
      <c r="EM1452" s="110"/>
      <c r="EN1452" s="110"/>
      <c r="EO1452" s="110"/>
      <c r="EP1452" s="110"/>
      <c r="EQ1452" s="110"/>
      <c r="ER1452" s="110"/>
      <c r="ES1452" s="110"/>
      <c r="ET1452" s="110"/>
      <c r="EU1452" s="110"/>
      <c r="EV1452" s="110"/>
      <c r="EW1452" s="110"/>
      <c r="EX1452" s="110"/>
      <c r="EY1452" s="110"/>
      <c r="EZ1452" s="110"/>
      <c r="FA1452" s="110"/>
      <c r="FB1452" s="110"/>
      <c r="FC1452" s="110"/>
      <c r="FD1452" s="110"/>
      <c r="FE1452" s="110"/>
      <c r="FF1452" s="110"/>
      <c r="FG1452" s="110"/>
      <c r="FH1452" s="110"/>
      <c r="FI1452" s="110"/>
      <c r="FJ1452" s="110"/>
      <c r="FK1452" s="110"/>
      <c r="FL1452" s="110"/>
      <c r="FM1452" s="110"/>
      <c r="FN1452" s="110"/>
      <c r="FO1452" s="110"/>
      <c r="FP1452" s="110"/>
      <c r="FQ1452" s="110"/>
      <c r="FR1452" s="110"/>
      <c r="FS1452" s="110"/>
      <c r="FT1452" s="110"/>
      <c r="FU1452" s="110"/>
      <c r="FV1452" s="110"/>
      <c r="FW1452" s="110"/>
      <c r="FX1452" s="110"/>
      <c r="FY1452" s="110"/>
      <c r="FZ1452" s="110"/>
      <c r="GA1452" s="110"/>
      <c r="GB1452" s="110"/>
      <c r="GC1452" s="110"/>
      <c r="GD1452" s="110"/>
      <c r="GE1452" s="110"/>
      <c r="GF1452" s="110"/>
      <c r="GG1452" s="110"/>
      <c r="GH1452" s="110"/>
      <c r="GI1452" s="110"/>
      <c r="GJ1452" s="110"/>
      <c r="GK1452" s="110"/>
      <c r="GL1452" s="110"/>
      <c r="GM1452" s="110"/>
      <c r="GN1452" s="110"/>
      <c r="GO1452" s="110"/>
      <c r="GP1452" s="110"/>
      <c r="GQ1452" s="110"/>
      <c r="GR1452" s="110"/>
      <c r="GS1452" s="110"/>
      <c r="GT1452" s="110"/>
      <c r="GU1452" s="110"/>
      <c r="GV1452" s="110"/>
      <c r="GW1452" s="110"/>
      <c r="GX1452" s="110"/>
      <c r="GY1452" s="110"/>
      <c r="GZ1452" s="110"/>
      <c r="HA1452" s="110"/>
      <c r="HB1452" s="110"/>
      <c r="HC1452" s="110"/>
      <c r="HD1452" s="110"/>
      <c r="HE1452" s="110"/>
      <c r="HF1452" s="110"/>
      <c r="HG1452" s="110"/>
      <c r="HH1452" s="110"/>
      <c r="HI1452" s="110"/>
      <c r="HJ1452" s="110"/>
      <c r="HK1452" s="110"/>
      <c r="HL1452" s="110"/>
      <c r="HM1452" s="110"/>
      <c r="HN1452" s="110"/>
      <c r="HO1452" s="110"/>
      <c r="HP1452" s="110"/>
      <c r="HQ1452" s="110"/>
      <c r="HR1452" s="110"/>
      <c r="HS1452" s="110"/>
      <c r="HT1452" s="110"/>
      <c r="HU1452" s="110"/>
      <c r="HV1452" s="110"/>
      <c r="HW1452" s="110"/>
      <c r="HX1452" s="110"/>
      <c r="HY1452" s="110"/>
      <c r="HZ1452" s="110"/>
      <c r="IA1452" s="110"/>
      <c r="IB1452" s="110"/>
      <c r="IC1452" s="110"/>
      <c r="ID1452" s="110"/>
      <c r="IE1452" s="110"/>
      <c r="IF1452" s="110"/>
      <c r="IG1452" s="110"/>
      <c r="IH1452" s="110"/>
      <c r="II1452" s="110"/>
      <c r="IJ1452" s="110"/>
      <c r="IK1452" s="110"/>
      <c r="IL1452" s="110"/>
      <c r="IM1452" s="110"/>
      <c r="IN1452" s="110"/>
      <c r="IO1452" s="110"/>
      <c r="IP1452" s="110"/>
      <c r="IQ1452" s="110"/>
      <c r="IR1452" s="110"/>
    </row>
    <row r="1453" spans="18:252" ht="16.5" hidden="1" customHeight="1">
      <c r="R1453" s="264"/>
      <c r="S1453" s="110"/>
      <c r="T1453" s="110"/>
      <c r="U1453" s="110"/>
      <c r="V1453" s="110"/>
      <c r="W1453" s="266"/>
      <c r="X1453" s="110"/>
      <c r="Y1453" s="110"/>
      <c r="Z1453" s="110"/>
      <c r="AA1453" s="110"/>
      <c r="AB1453" s="110"/>
      <c r="AC1453" s="110"/>
      <c r="AD1453" s="110"/>
      <c r="AE1453" s="110"/>
      <c r="AF1453" s="110"/>
      <c r="AG1453" s="110"/>
      <c r="AH1453" s="110"/>
      <c r="AI1453" s="110"/>
      <c r="AJ1453" s="110"/>
      <c r="AK1453" s="110"/>
      <c r="AL1453" s="110"/>
      <c r="AM1453" s="110"/>
      <c r="AN1453" s="110"/>
      <c r="AO1453" s="110"/>
      <c r="AP1453" s="110"/>
      <c r="AQ1453" s="110"/>
      <c r="AR1453" s="110"/>
      <c r="AS1453" s="110"/>
      <c r="AT1453" s="110"/>
      <c r="AU1453" s="110"/>
      <c r="AV1453" s="110"/>
      <c r="AW1453" s="110"/>
      <c r="AX1453" s="110"/>
      <c r="AY1453" s="110"/>
      <c r="AZ1453" s="110"/>
      <c r="BA1453" s="110"/>
      <c r="BB1453" s="110"/>
      <c r="BC1453" s="110"/>
      <c r="BD1453" s="110"/>
      <c r="BE1453" s="110"/>
      <c r="BF1453" s="110"/>
      <c r="BG1453" s="110"/>
      <c r="BH1453" s="110"/>
      <c r="BI1453" s="110"/>
      <c r="BJ1453" s="110"/>
      <c r="BK1453" s="110"/>
      <c r="BL1453" s="110"/>
      <c r="BM1453" s="110"/>
      <c r="BN1453" s="110"/>
      <c r="BO1453" s="110"/>
      <c r="BP1453" s="110"/>
      <c r="BQ1453" s="110"/>
      <c r="BR1453" s="110"/>
      <c r="BS1453" s="110"/>
      <c r="BT1453" s="110"/>
      <c r="BU1453" s="110"/>
      <c r="BV1453" s="110"/>
      <c r="BW1453" s="110"/>
      <c r="BX1453" s="110"/>
      <c r="BY1453" s="110"/>
      <c r="BZ1453" s="110"/>
      <c r="CA1453" s="110"/>
      <c r="CB1453" s="110"/>
      <c r="CC1453" s="110"/>
      <c r="CD1453" s="110"/>
      <c r="CE1453" s="110"/>
      <c r="CF1453" s="110"/>
      <c r="CG1453" s="110"/>
      <c r="CH1453" s="110"/>
      <c r="CI1453" s="110"/>
      <c r="CJ1453" s="110"/>
      <c r="CK1453" s="110"/>
      <c r="CL1453" s="110"/>
      <c r="CM1453" s="110"/>
      <c r="CN1453" s="110"/>
      <c r="CO1453" s="110"/>
      <c r="CP1453" s="110"/>
      <c r="CQ1453" s="110"/>
      <c r="CR1453" s="110"/>
      <c r="CS1453" s="110"/>
      <c r="CT1453" s="110"/>
      <c r="CU1453" s="110"/>
      <c r="CV1453" s="110"/>
      <c r="CW1453" s="110"/>
      <c r="CX1453" s="110"/>
      <c r="CY1453" s="110"/>
      <c r="CZ1453" s="110"/>
      <c r="DA1453" s="110"/>
      <c r="DB1453" s="110"/>
      <c r="DC1453" s="110"/>
      <c r="DD1453" s="110"/>
      <c r="DE1453" s="110"/>
      <c r="DF1453" s="110"/>
      <c r="DG1453" s="110"/>
      <c r="DH1453" s="110"/>
      <c r="DI1453" s="110"/>
      <c r="DJ1453" s="110"/>
      <c r="DK1453" s="110"/>
      <c r="DL1453" s="110"/>
      <c r="DM1453" s="110"/>
      <c r="DN1453" s="110"/>
      <c r="DO1453" s="110"/>
      <c r="DP1453" s="110"/>
      <c r="DQ1453" s="110"/>
      <c r="DR1453" s="110"/>
      <c r="DS1453" s="110"/>
      <c r="DT1453" s="110"/>
      <c r="DU1453" s="110"/>
      <c r="DV1453" s="110"/>
      <c r="DW1453" s="110"/>
      <c r="DX1453" s="110"/>
      <c r="DY1453" s="110"/>
      <c r="DZ1453" s="110"/>
      <c r="EA1453" s="110"/>
      <c r="EB1453" s="110"/>
      <c r="EC1453" s="110"/>
      <c r="ED1453" s="110"/>
      <c r="EF1453" s="264"/>
      <c r="EG1453" s="110"/>
      <c r="EH1453" s="110"/>
      <c r="EI1453" s="110"/>
      <c r="EJ1453" s="110"/>
      <c r="EK1453" s="266"/>
      <c r="EL1453" s="110"/>
      <c r="EM1453" s="110"/>
      <c r="EN1453" s="110"/>
      <c r="EO1453" s="110"/>
      <c r="EP1453" s="110"/>
      <c r="EQ1453" s="110"/>
      <c r="ER1453" s="110"/>
      <c r="ES1453" s="110"/>
      <c r="ET1453" s="110"/>
      <c r="EU1453" s="110"/>
      <c r="EV1453" s="110"/>
      <c r="EW1453" s="110"/>
      <c r="EX1453" s="110"/>
      <c r="EY1453" s="110"/>
      <c r="EZ1453" s="110"/>
      <c r="FA1453" s="110"/>
      <c r="FB1453" s="110"/>
      <c r="FC1453" s="110"/>
      <c r="FD1453" s="110"/>
      <c r="FE1453" s="110"/>
      <c r="FF1453" s="110"/>
      <c r="FG1453" s="110"/>
      <c r="FH1453" s="110"/>
      <c r="FI1453" s="110"/>
      <c r="FJ1453" s="110"/>
      <c r="FK1453" s="110"/>
      <c r="FL1453" s="110"/>
      <c r="FM1453" s="110"/>
      <c r="FN1453" s="110"/>
      <c r="FO1453" s="110"/>
      <c r="FP1453" s="110"/>
      <c r="FQ1453" s="110"/>
      <c r="FR1453" s="110"/>
      <c r="FS1453" s="110"/>
      <c r="FT1453" s="110"/>
      <c r="FU1453" s="110"/>
      <c r="FV1453" s="110"/>
      <c r="FW1453" s="110"/>
      <c r="FX1453" s="110"/>
      <c r="FY1453" s="110"/>
      <c r="FZ1453" s="110"/>
      <c r="GA1453" s="110"/>
      <c r="GB1453" s="110"/>
      <c r="GC1453" s="110"/>
      <c r="GD1453" s="110"/>
      <c r="GE1453" s="110"/>
      <c r="GF1453" s="110"/>
      <c r="GG1453" s="110"/>
      <c r="GH1453" s="110"/>
      <c r="GI1453" s="110"/>
      <c r="GJ1453" s="110"/>
      <c r="GK1453" s="110"/>
      <c r="GL1453" s="110"/>
      <c r="GM1453" s="110"/>
      <c r="GN1453" s="110"/>
      <c r="GO1453" s="110"/>
      <c r="GP1453" s="110"/>
      <c r="GQ1453" s="110"/>
      <c r="GR1453" s="110"/>
      <c r="GS1453" s="110"/>
      <c r="GT1453" s="110"/>
      <c r="GU1453" s="110"/>
      <c r="GV1453" s="110"/>
      <c r="GW1453" s="110"/>
      <c r="GX1453" s="110"/>
      <c r="GY1453" s="110"/>
      <c r="GZ1453" s="110"/>
      <c r="HA1453" s="110"/>
      <c r="HB1453" s="110"/>
      <c r="HC1453" s="110"/>
      <c r="HD1453" s="110"/>
      <c r="HE1453" s="110"/>
      <c r="HF1453" s="110"/>
      <c r="HG1453" s="110"/>
      <c r="HH1453" s="110"/>
      <c r="HI1453" s="110"/>
      <c r="HJ1453" s="110"/>
      <c r="HK1453" s="110"/>
      <c r="HL1453" s="110"/>
      <c r="HM1453" s="110"/>
      <c r="HN1453" s="110"/>
      <c r="HO1453" s="110"/>
      <c r="HP1453" s="110"/>
      <c r="HQ1453" s="110"/>
      <c r="HR1453" s="110"/>
      <c r="HS1453" s="110"/>
      <c r="HT1453" s="110"/>
      <c r="HU1453" s="110"/>
      <c r="HV1453" s="110"/>
      <c r="HW1453" s="110"/>
      <c r="HX1453" s="110"/>
      <c r="HY1453" s="110"/>
      <c r="HZ1453" s="110"/>
      <c r="IA1453" s="110"/>
      <c r="IB1453" s="110"/>
      <c r="IC1453" s="110"/>
      <c r="ID1453" s="110"/>
      <c r="IE1453" s="110"/>
      <c r="IF1453" s="110"/>
      <c r="IG1453" s="110"/>
      <c r="IH1453" s="110"/>
      <c r="II1453" s="110"/>
      <c r="IJ1453" s="110"/>
      <c r="IK1453" s="110"/>
      <c r="IL1453" s="110"/>
      <c r="IM1453" s="110"/>
      <c r="IN1453" s="110"/>
      <c r="IO1453" s="110"/>
      <c r="IP1453" s="110"/>
      <c r="IQ1453" s="110"/>
      <c r="IR1453" s="110"/>
    </row>
    <row r="1454" spans="18:252" ht="16.5" hidden="1" customHeight="1">
      <c r="R1454" s="264"/>
      <c r="S1454" s="110"/>
      <c r="T1454" s="110"/>
      <c r="U1454" s="110"/>
      <c r="V1454" s="110"/>
      <c r="W1454" s="266"/>
      <c r="X1454" s="110"/>
      <c r="Y1454" s="110"/>
      <c r="Z1454" s="110"/>
      <c r="AA1454" s="110"/>
      <c r="AB1454" s="110"/>
      <c r="AC1454" s="110"/>
      <c r="AD1454" s="110"/>
      <c r="AE1454" s="110"/>
      <c r="AF1454" s="110"/>
      <c r="AG1454" s="110"/>
      <c r="AH1454" s="110"/>
      <c r="AI1454" s="110"/>
      <c r="AJ1454" s="110"/>
      <c r="AK1454" s="110"/>
      <c r="AL1454" s="110"/>
      <c r="AM1454" s="110"/>
      <c r="AN1454" s="110"/>
      <c r="AO1454" s="110"/>
      <c r="AP1454" s="110"/>
      <c r="AQ1454" s="110"/>
      <c r="AR1454" s="110"/>
      <c r="AS1454" s="110"/>
      <c r="AT1454" s="110"/>
      <c r="AU1454" s="110"/>
      <c r="AV1454" s="110"/>
      <c r="AW1454" s="110"/>
      <c r="AX1454" s="110"/>
      <c r="AY1454" s="110"/>
      <c r="AZ1454" s="110"/>
      <c r="BA1454" s="110"/>
      <c r="BB1454" s="110"/>
      <c r="BC1454" s="110"/>
      <c r="BD1454" s="110"/>
      <c r="BE1454" s="110"/>
      <c r="BF1454" s="110"/>
      <c r="BG1454" s="110"/>
      <c r="BH1454" s="110"/>
      <c r="BI1454" s="110"/>
      <c r="BJ1454" s="110"/>
      <c r="BK1454" s="110"/>
      <c r="BL1454" s="110"/>
      <c r="BM1454" s="110"/>
      <c r="BN1454" s="110"/>
      <c r="BO1454" s="110"/>
      <c r="BP1454" s="110"/>
      <c r="BQ1454" s="110"/>
      <c r="BR1454" s="110"/>
      <c r="BS1454" s="110"/>
      <c r="BT1454" s="110"/>
      <c r="BU1454" s="110"/>
      <c r="BV1454" s="110"/>
      <c r="BW1454" s="110"/>
      <c r="BX1454" s="110"/>
      <c r="BY1454" s="110"/>
      <c r="BZ1454" s="110"/>
      <c r="CA1454" s="110"/>
      <c r="CB1454" s="110"/>
      <c r="CC1454" s="110"/>
      <c r="CD1454" s="110"/>
      <c r="CE1454" s="110"/>
      <c r="CF1454" s="110"/>
      <c r="CG1454" s="110"/>
      <c r="CH1454" s="110"/>
      <c r="CI1454" s="110"/>
      <c r="CJ1454" s="110"/>
      <c r="CK1454" s="110"/>
      <c r="CL1454" s="110"/>
      <c r="CM1454" s="110"/>
      <c r="CN1454" s="110"/>
      <c r="CO1454" s="110"/>
      <c r="CP1454" s="110"/>
      <c r="CQ1454" s="110"/>
      <c r="CR1454" s="110"/>
      <c r="CS1454" s="110"/>
      <c r="CT1454" s="110"/>
      <c r="CU1454" s="110"/>
      <c r="CV1454" s="110"/>
      <c r="CW1454" s="110"/>
      <c r="CX1454" s="110"/>
      <c r="CY1454" s="110"/>
      <c r="CZ1454" s="110"/>
      <c r="DA1454" s="110"/>
      <c r="DB1454" s="110"/>
      <c r="DC1454" s="110"/>
      <c r="DD1454" s="110"/>
      <c r="DE1454" s="110"/>
      <c r="DF1454" s="110"/>
      <c r="DG1454" s="110"/>
      <c r="DH1454" s="110"/>
      <c r="DI1454" s="110"/>
      <c r="DJ1454" s="110"/>
      <c r="DK1454" s="110"/>
      <c r="DL1454" s="110"/>
      <c r="DM1454" s="110"/>
      <c r="DN1454" s="110"/>
      <c r="DO1454" s="110"/>
      <c r="DP1454" s="110"/>
      <c r="DQ1454" s="110"/>
      <c r="DR1454" s="110"/>
      <c r="DS1454" s="110"/>
      <c r="DT1454" s="110"/>
      <c r="DU1454" s="110"/>
      <c r="DV1454" s="110"/>
      <c r="DW1454" s="110"/>
      <c r="DX1454" s="110"/>
      <c r="DY1454" s="110"/>
      <c r="DZ1454" s="110"/>
      <c r="EA1454" s="110"/>
      <c r="EB1454" s="110"/>
      <c r="EC1454" s="110"/>
      <c r="ED1454" s="110"/>
      <c r="EF1454" s="264"/>
      <c r="EG1454" s="110"/>
      <c r="EH1454" s="110"/>
      <c r="EI1454" s="110"/>
      <c r="EJ1454" s="110"/>
      <c r="EK1454" s="266"/>
      <c r="EL1454" s="110"/>
      <c r="EM1454" s="110"/>
      <c r="EN1454" s="110"/>
      <c r="EO1454" s="110"/>
      <c r="EP1454" s="110"/>
      <c r="EQ1454" s="110"/>
      <c r="ER1454" s="110"/>
      <c r="ES1454" s="110"/>
      <c r="ET1454" s="110"/>
      <c r="EU1454" s="110"/>
      <c r="EV1454" s="110"/>
      <c r="EW1454" s="110"/>
      <c r="EX1454" s="110"/>
      <c r="EY1454" s="110"/>
      <c r="EZ1454" s="110"/>
      <c r="FA1454" s="110"/>
      <c r="FB1454" s="110"/>
      <c r="FC1454" s="110"/>
      <c r="FD1454" s="110"/>
      <c r="FE1454" s="110"/>
      <c r="FF1454" s="110"/>
      <c r="FG1454" s="110"/>
      <c r="FH1454" s="110"/>
      <c r="FI1454" s="110"/>
      <c r="FJ1454" s="110"/>
      <c r="FK1454" s="110"/>
      <c r="FL1454" s="110"/>
      <c r="FM1454" s="110"/>
      <c r="FN1454" s="110"/>
      <c r="FO1454" s="110"/>
      <c r="FP1454" s="110"/>
      <c r="FQ1454" s="110"/>
      <c r="FR1454" s="110"/>
      <c r="FS1454" s="110"/>
      <c r="FT1454" s="110"/>
      <c r="FU1454" s="110"/>
      <c r="FV1454" s="110"/>
      <c r="FW1454" s="110"/>
      <c r="FX1454" s="110"/>
      <c r="FY1454" s="110"/>
      <c r="FZ1454" s="110"/>
      <c r="GA1454" s="110"/>
      <c r="GB1454" s="110"/>
      <c r="GC1454" s="110"/>
      <c r="GD1454" s="110"/>
      <c r="GE1454" s="110"/>
      <c r="GF1454" s="110"/>
      <c r="GG1454" s="110"/>
      <c r="GH1454" s="110"/>
      <c r="GI1454" s="110"/>
      <c r="GJ1454" s="110"/>
      <c r="GK1454" s="110"/>
      <c r="GL1454" s="110"/>
      <c r="GM1454" s="110"/>
      <c r="GN1454" s="110"/>
      <c r="GO1454" s="110"/>
      <c r="GP1454" s="110"/>
      <c r="GQ1454" s="110"/>
      <c r="GR1454" s="110"/>
      <c r="GS1454" s="110"/>
      <c r="GT1454" s="110"/>
      <c r="GU1454" s="110"/>
      <c r="GV1454" s="110"/>
      <c r="GW1454" s="110"/>
      <c r="GX1454" s="110"/>
      <c r="GY1454" s="110"/>
      <c r="GZ1454" s="110"/>
      <c r="HA1454" s="110"/>
      <c r="HB1454" s="110"/>
      <c r="HC1454" s="110"/>
      <c r="HD1454" s="110"/>
      <c r="HE1454" s="110"/>
      <c r="HF1454" s="110"/>
      <c r="HG1454" s="110"/>
      <c r="HH1454" s="110"/>
      <c r="HI1454" s="110"/>
      <c r="HJ1454" s="110"/>
      <c r="HK1454" s="110"/>
      <c r="HL1454" s="110"/>
      <c r="HM1454" s="110"/>
      <c r="HN1454" s="110"/>
      <c r="HO1454" s="110"/>
      <c r="HP1454" s="110"/>
      <c r="HQ1454" s="110"/>
      <c r="HR1454" s="110"/>
      <c r="HS1454" s="110"/>
      <c r="HT1454" s="110"/>
      <c r="HU1454" s="110"/>
      <c r="HV1454" s="110"/>
      <c r="HW1454" s="110"/>
      <c r="HX1454" s="110"/>
      <c r="HY1454" s="110"/>
      <c r="HZ1454" s="110"/>
      <c r="IA1454" s="110"/>
      <c r="IB1454" s="110"/>
      <c r="IC1454" s="110"/>
      <c r="ID1454" s="110"/>
      <c r="IE1454" s="110"/>
      <c r="IF1454" s="110"/>
      <c r="IG1454" s="110"/>
      <c r="IH1454" s="110"/>
      <c r="II1454" s="110"/>
      <c r="IJ1454" s="110"/>
      <c r="IK1454" s="110"/>
      <c r="IL1454" s="110"/>
      <c r="IM1454" s="110"/>
      <c r="IN1454" s="110"/>
      <c r="IO1454" s="110"/>
      <c r="IP1454" s="110"/>
      <c r="IQ1454" s="110"/>
      <c r="IR1454" s="110"/>
    </row>
    <row r="1455" spans="18:252" ht="16.5" hidden="1" customHeight="1">
      <c r="R1455" s="264"/>
      <c r="S1455" s="110"/>
      <c r="T1455" s="110"/>
      <c r="U1455" s="110"/>
      <c r="V1455" s="110"/>
      <c r="W1455" s="266"/>
      <c r="X1455" s="110"/>
      <c r="Y1455" s="110"/>
      <c r="Z1455" s="110"/>
      <c r="AA1455" s="110"/>
      <c r="AB1455" s="110"/>
      <c r="AC1455" s="110"/>
      <c r="AD1455" s="110"/>
      <c r="AE1455" s="110"/>
      <c r="AF1455" s="110"/>
      <c r="AG1455" s="110"/>
      <c r="AH1455" s="110"/>
      <c r="AI1455" s="110"/>
      <c r="AJ1455" s="110"/>
      <c r="AK1455" s="110"/>
      <c r="AL1455" s="110"/>
      <c r="AM1455" s="110"/>
      <c r="AN1455" s="110"/>
      <c r="AO1455" s="110"/>
      <c r="AP1455" s="110"/>
      <c r="AQ1455" s="110"/>
      <c r="AR1455" s="110"/>
      <c r="AS1455" s="110"/>
      <c r="AT1455" s="110"/>
      <c r="AU1455" s="110"/>
      <c r="AV1455" s="110"/>
      <c r="AW1455" s="110"/>
      <c r="AX1455" s="110"/>
      <c r="AY1455" s="110"/>
      <c r="AZ1455" s="110"/>
      <c r="BA1455" s="110"/>
      <c r="BB1455" s="110"/>
      <c r="BC1455" s="110"/>
      <c r="BD1455" s="110"/>
      <c r="BE1455" s="110"/>
      <c r="BF1455" s="110"/>
      <c r="BG1455" s="110"/>
      <c r="BH1455" s="110"/>
      <c r="BI1455" s="110"/>
      <c r="BJ1455" s="110"/>
      <c r="BK1455" s="110"/>
      <c r="BL1455" s="110"/>
      <c r="BM1455" s="110"/>
      <c r="BN1455" s="110"/>
      <c r="BO1455" s="110"/>
      <c r="BP1455" s="110"/>
      <c r="BQ1455" s="110"/>
      <c r="BR1455" s="110"/>
      <c r="BS1455" s="110"/>
      <c r="BT1455" s="110"/>
      <c r="BU1455" s="110"/>
      <c r="BV1455" s="110"/>
      <c r="BW1455" s="110"/>
      <c r="BX1455" s="110"/>
      <c r="BY1455" s="110"/>
      <c r="BZ1455" s="110"/>
      <c r="CA1455" s="110"/>
      <c r="CB1455" s="110"/>
      <c r="CC1455" s="110"/>
      <c r="CD1455" s="110"/>
      <c r="CE1455" s="110"/>
      <c r="CF1455" s="110"/>
      <c r="CG1455" s="110"/>
      <c r="CH1455" s="110"/>
      <c r="CI1455" s="110"/>
      <c r="CJ1455" s="110"/>
      <c r="CK1455" s="110"/>
      <c r="CL1455" s="110"/>
      <c r="CM1455" s="110"/>
      <c r="CN1455" s="110"/>
      <c r="CO1455" s="110"/>
      <c r="CP1455" s="110"/>
      <c r="CQ1455" s="110"/>
      <c r="CR1455" s="110"/>
      <c r="CS1455" s="110"/>
      <c r="CT1455" s="110"/>
      <c r="CU1455" s="110"/>
      <c r="CV1455" s="110"/>
      <c r="CW1455" s="110"/>
      <c r="CX1455" s="110"/>
      <c r="CY1455" s="110"/>
      <c r="CZ1455" s="110"/>
      <c r="DA1455" s="110"/>
      <c r="DB1455" s="110"/>
      <c r="DC1455" s="110"/>
      <c r="DD1455" s="110"/>
      <c r="DE1455" s="110"/>
      <c r="DF1455" s="110"/>
      <c r="DG1455" s="110"/>
      <c r="DH1455" s="110"/>
      <c r="DI1455" s="110"/>
      <c r="DJ1455" s="110"/>
      <c r="DK1455" s="110"/>
      <c r="DL1455" s="110"/>
      <c r="DM1455" s="110"/>
      <c r="DN1455" s="110"/>
      <c r="DO1455" s="110"/>
      <c r="DP1455" s="110"/>
      <c r="DQ1455" s="110"/>
      <c r="DR1455" s="110"/>
      <c r="DS1455" s="110"/>
      <c r="DT1455" s="110"/>
      <c r="DU1455" s="110"/>
      <c r="DV1455" s="110"/>
      <c r="DW1455" s="110"/>
      <c r="DX1455" s="110"/>
      <c r="DY1455" s="110"/>
      <c r="DZ1455" s="110"/>
      <c r="EA1455" s="110"/>
      <c r="EB1455" s="110"/>
      <c r="EC1455" s="110"/>
      <c r="ED1455" s="110"/>
      <c r="EF1455" s="264"/>
      <c r="EG1455" s="110"/>
      <c r="EH1455" s="110"/>
      <c r="EI1455" s="110"/>
      <c r="EJ1455" s="110"/>
      <c r="EK1455" s="266"/>
      <c r="EL1455" s="110"/>
      <c r="EM1455" s="110"/>
      <c r="EN1455" s="110"/>
      <c r="EO1455" s="110"/>
      <c r="EP1455" s="110"/>
      <c r="EQ1455" s="110"/>
      <c r="ER1455" s="110"/>
      <c r="ES1455" s="110"/>
      <c r="ET1455" s="110"/>
      <c r="EU1455" s="110"/>
      <c r="EV1455" s="110"/>
      <c r="EW1455" s="110"/>
      <c r="EX1455" s="110"/>
      <c r="EY1455" s="110"/>
      <c r="EZ1455" s="110"/>
      <c r="FA1455" s="110"/>
      <c r="FB1455" s="110"/>
      <c r="FC1455" s="110"/>
      <c r="FD1455" s="110"/>
      <c r="FE1455" s="110"/>
      <c r="FF1455" s="110"/>
      <c r="FG1455" s="110"/>
      <c r="FH1455" s="110"/>
      <c r="FI1455" s="110"/>
      <c r="FJ1455" s="110"/>
      <c r="FK1455" s="110"/>
      <c r="FL1455" s="110"/>
      <c r="FM1455" s="110"/>
      <c r="FN1455" s="110"/>
      <c r="FO1455" s="110"/>
      <c r="FP1455" s="110"/>
      <c r="FQ1455" s="110"/>
      <c r="FR1455" s="110"/>
      <c r="FS1455" s="110"/>
      <c r="FT1455" s="110"/>
      <c r="FU1455" s="110"/>
      <c r="FV1455" s="110"/>
      <c r="FW1455" s="110"/>
      <c r="FX1455" s="110"/>
      <c r="FY1455" s="110"/>
      <c r="FZ1455" s="110"/>
      <c r="GA1455" s="110"/>
      <c r="GB1455" s="110"/>
      <c r="GC1455" s="110"/>
      <c r="GD1455" s="110"/>
      <c r="GE1455" s="110"/>
      <c r="GF1455" s="110"/>
      <c r="GG1455" s="110"/>
      <c r="GH1455" s="110"/>
      <c r="GI1455" s="110"/>
      <c r="GJ1455" s="110"/>
      <c r="GK1455" s="110"/>
      <c r="GL1455" s="110"/>
      <c r="GM1455" s="110"/>
      <c r="GN1455" s="110"/>
      <c r="GO1455" s="110"/>
      <c r="GP1455" s="110"/>
      <c r="GQ1455" s="110"/>
      <c r="GR1455" s="110"/>
      <c r="GS1455" s="110"/>
      <c r="GT1455" s="110"/>
      <c r="GU1455" s="110"/>
      <c r="GV1455" s="110"/>
      <c r="GW1455" s="110"/>
      <c r="GX1455" s="110"/>
      <c r="GY1455" s="110"/>
      <c r="GZ1455" s="110"/>
      <c r="HA1455" s="110"/>
      <c r="HB1455" s="110"/>
      <c r="HC1455" s="110"/>
      <c r="HD1455" s="110"/>
      <c r="HE1455" s="110"/>
      <c r="HF1455" s="110"/>
      <c r="HG1455" s="110"/>
      <c r="HH1455" s="110"/>
      <c r="HI1455" s="110"/>
      <c r="HJ1455" s="110"/>
      <c r="HK1455" s="110"/>
      <c r="HL1455" s="110"/>
      <c r="HM1455" s="110"/>
      <c r="HN1455" s="110"/>
      <c r="HO1455" s="110"/>
      <c r="HP1455" s="110"/>
      <c r="HQ1455" s="110"/>
      <c r="HR1455" s="110"/>
      <c r="HS1455" s="110"/>
      <c r="HT1455" s="110"/>
      <c r="HU1455" s="110"/>
      <c r="HV1455" s="110"/>
      <c r="HW1455" s="110"/>
      <c r="HX1455" s="110"/>
      <c r="HY1455" s="110"/>
      <c r="HZ1455" s="110"/>
      <c r="IA1455" s="110"/>
      <c r="IB1455" s="110"/>
      <c r="IC1455" s="110"/>
      <c r="ID1455" s="110"/>
      <c r="IE1455" s="110"/>
      <c r="IF1455" s="110"/>
      <c r="IG1455" s="110"/>
      <c r="IH1455" s="110"/>
      <c r="II1455" s="110"/>
      <c r="IJ1455" s="110"/>
      <c r="IK1455" s="110"/>
      <c r="IL1455" s="110"/>
      <c r="IM1455" s="110"/>
      <c r="IN1455" s="110"/>
      <c r="IO1455" s="110"/>
      <c r="IP1455" s="110"/>
      <c r="IQ1455" s="110"/>
      <c r="IR1455" s="110"/>
    </row>
    <row r="1456" spans="18:252" ht="16.5" hidden="1" customHeight="1">
      <c r="R1456" s="264"/>
      <c r="S1456" s="110"/>
      <c r="T1456" s="110"/>
      <c r="U1456" s="110"/>
      <c r="V1456" s="110"/>
      <c r="W1456" s="266"/>
      <c r="X1456" s="110"/>
      <c r="Y1456" s="110"/>
      <c r="Z1456" s="110"/>
      <c r="AA1456" s="110"/>
      <c r="AB1456" s="110"/>
      <c r="AC1456" s="110"/>
      <c r="AD1456" s="110"/>
      <c r="AE1456" s="110"/>
      <c r="AF1456" s="110"/>
      <c r="AG1456" s="110"/>
      <c r="AH1456" s="110"/>
      <c r="AI1456" s="110"/>
      <c r="AJ1456" s="110"/>
      <c r="AK1456" s="110"/>
      <c r="AL1456" s="110"/>
      <c r="AM1456" s="110"/>
      <c r="AN1456" s="110"/>
      <c r="AO1456" s="110"/>
      <c r="AP1456" s="110"/>
      <c r="AQ1456" s="110"/>
      <c r="AR1456" s="110"/>
      <c r="AS1456" s="110"/>
      <c r="AT1456" s="110"/>
      <c r="AU1456" s="110"/>
      <c r="AV1456" s="110"/>
      <c r="AW1456" s="110"/>
      <c r="AX1456" s="110"/>
      <c r="AY1456" s="110"/>
      <c r="AZ1456" s="110"/>
      <c r="BA1456" s="110"/>
      <c r="BB1456" s="110"/>
      <c r="BC1456" s="110"/>
      <c r="BD1456" s="110"/>
      <c r="BE1456" s="110"/>
      <c r="BF1456" s="110"/>
      <c r="BG1456" s="110"/>
      <c r="BH1456" s="110"/>
      <c r="BI1456" s="110"/>
      <c r="BJ1456" s="110"/>
      <c r="BK1456" s="110"/>
      <c r="BL1456" s="110"/>
      <c r="BM1456" s="110"/>
      <c r="BN1456" s="110"/>
      <c r="BO1456" s="110"/>
      <c r="BP1456" s="110"/>
      <c r="BQ1456" s="110"/>
      <c r="BR1456" s="110"/>
      <c r="BS1456" s="110"/>
      <c r="BT1456" s="110"/>
      <c r="BU1456" s="110"/>
      <c r="BV1456" s="110"/>
      <c r="BW1456" s="110"/>
      <c r="BX1456" s="110"/>
      <c r="BY1456" s="110"/>
      <c r="BZ1456" s="110"/>
      <c r="CA1456" s="110"/>
      <c r="CB1456" s="110"/>
      <c r="CC1456" s="110"/>
      <c r="CD1456" s="110"/>
      <c r="CE1456" s="110"/>
      <c r="CF1456" s="110"/>
      <c r="CG1456" s="110"/>
      <c r="CH1456" s="110"/>
      <c r="CI1456" s="110"/>
      <c r="CJ1456" s="110"/>
      <c r="CK1456" s="110"/>
      <c r="CL1456" s="110"/>
      <c r="CM1456" s="110"/>
      <c r="CN1456" s="110"/>
      <c r="CO1456" s="110"/>
      <c r="CP1456" s="110"/>
      <c r="CQ1456" s="110"/>
      <c r="CR1456" s="110"/>
      <c r="CS1456" s="110"/>
      <c r="CT1456" s="110"/>
      <c r="CU1456" s="110"/>
      <c r="CV1456" s="110"/>
      <c r="CW1456" s="110"/>
      <c r="CX1456" s="110"/>
      <c r="CY1456" s="110"/>
      <c r="CZ1456" s="110"/>
      <c r="DA1456" s="110"/>
      <c r="DB1456" s="110"/>
      <c r="DC1456" s="110"/>
      <c r="DD1456" s="110"/>
      <c r="DE1456" s="110"/>
      <c r="DF1456" s="110"/>
      <c r="DG1456" s="110"/>
      <c r="DH1456" s="110"/>
      <c r="DI1456" s="110"/>
      <c r="DJ1456" s="110"/>
      <c r="DK1456" s="110"/>
      <c r="DL1456" s="110"/>
      <c r="DM1456" s="110"/>
      <c r="DN1456" s="110"/>
      <c r="DO1456" s="110"/>
      <c r="DP1456" s="110"/>
      <c r="DQ1456" s="110"/>
      <c r="DR1456" s="110"/>
      <c r="DS1456" s="110"/>
      <c r="DT1456" s="110"/>
      <c r="DU1456" s="110"/>
      <c r="DV1456" s="110"/>
      <c r="DW1456" s="110"/>
      <c r="DX1456" s="110"/>
      <c r="DY1456" s="110"/>
      <c r="DZ1456" s="110"/>
      <c r="EA1456" s="110"/>
      <c r="EB1456" s="110"/>
      <c r="EC1456" s="110"/>
      <c r="ED1456" s="110"/>
      <c r="EF1456" s="264"/>
      <c r="EG1456" s="110"/>
      <c r="EH1456" s="110"/>
      <c r="EI1456" s="110"/>
      <c r="EJ1456" s="110"/>
      <c r="EK1456" s="266"/>
      <c r="EL1456" s="110"/>
      <c r="EM1456" s="110"/>
      <c r="EN1456" s="110"/>
      <c r="EO1456" s="110"/>
      <c r="EP1456" s="110"/>
      <c r="EQ1456" s="110"/>
      <c r="ER1456" s="110"/>
      <c r="ES1456" s="110"/>
      <c r="ET1456" s="110"/>
      <c r="EU1456" s="110"/>
      <c r="EV1456" s="110"/>
      <c r="EW1456" s="110"/>
      <c r="EX1456" s="110"/>
      <c r="EY1456" s="110"/>
      <c r="EZ1456" s="110"/>
      <c r="FA1456" s="110"/>
      <c r="FB1456" s="110"/>
      <c r="FC1456" s="110"/>
      <c r="FD1456" s="110"/>
      <c r="FE1456" s="110"/>
      <c r="FF1456" s="110"/>
      <c r="FG1456" s="110"/>
      <c r="FH1456" s="110"/>
      <c r="FI1456" s="110"/>
      <c r="FJ1456" s="110"/>
      <c r="FK1456" s="110"/>
      <c r="FL1456" s="110"/>
      <c r="FM1456" s="110"/>
      <c r="FN1456" s="110"/>
      <c r="FO1456" s="110"/>
      <c r="FP1456" s="110"/>
      <c r="FQ1456" s="110"/>
      <c r="FR1456" s="110"/>
      <c r="FS1456" s="110"/>
      <c r="FT1456" s="110"/>
      <c r="FU1456" s="110"/>
      <c r="FV1456" s="110"/>
      <c r="FW1456" s="110"/>
      <c r="FX1456" s="110"/>
      <c r="FY1456" s="110"/>
      <c r="FZ1456" s="110"/>
      <c r="GA1456" s="110"/>
      <c r="GB1456" s="110"/>
      <c r="GC1456" s="110"/>
      <c r="GD1456" s="110"/>
      <c r="GE1456" s="110"/>
      <c r="GF1456" s="110"/>
      <c r="GG1456" s="110"/>
      <c r="GH1456" s="110"/>
      <c r="GI1456" s="110"/>
      <c r="GJ1456" s="110"/>
      <c r="GK1456" s="110"/>
      <c r="GL1456" s="110"/>
      <c r="GM1456" s="110"/>
      <c r="GN1456" s="110"/>
      <c r="GO1456" s="110"/>
      <c r="GP1456" s="110"/>
      <c r="GQ1456" s="110"/>
      <c r="GR1456" s="110"/>
      <c r="GS1456" s="110"/>
      <c r="GT1456" s="110"/>
      <c r="GU1456" s="110"/>
      <c r="GV1456" s="110"/>
      <c r="GW1456" s="110"/>
      <c r="GX1456" s="110"/>
      <c r="GY1456" s="110"/>
      <c r="GZ1456" s="110"/>
      <c r="HA1456" s="110"/>
      <c r="HB1456" s="110"/>
      <c r="HC1456" s="110"/>
      <c r="HD1456" s="110"/>
      <c r="HE1456" s="110"/>
      <c r="HF1456" s="110"/>
      <c r="HG1456" s="110"/>
      <c r="HH1456" s="110"/>
      <c r="HI1456" s="110"/>
      <c r="HJ1456" s="110"/>
      <c r="HK1456" s="110"/>
      <c r="HL1456" s="110"/>
      <c r="HM1456" s="110"/>
      <c r="HN1456" s="110"/>
      <c r="HO1456" s="110"/>
      <c r="HP1456" s="110"/>
      <c r="HQ1456" s="110"/>
      <c r="HR1456" s="110"/>
      <c r="HS1456" s="110"/>
      <c r="HT1456" s="110"/>
      <c r="HU1456" s="110"/>
      <c r="HV1456" s="110"/>
      <c r="HW1456" s="110"/>
      <c r="HX1456" s="110"/>
      <c r="HY1456" s="110"/>
      <c r="HZ1456" s="110"/>
      <c r="IA1456" s="110"/>
      <c r="IB1456" s="110"/>
      <c r="IC1456" s="110"/>
      <c r="ID1456" s="110"/>
      <c r="IE1456" s="110"/>
      <c r="IF1456" s="110"/>
      <c r="IG1456" s="110"/>
      <c r="IH1456" s="110"/>
      <c r="II1456" s="110"/>
      <c r="IJ1456" s="110"/>
      <c r="IK1456" s="110"/>
      <c r="IL1456" s="110"/>
      <c r="IM1456" s="110"/>
      <c r="IN1456" s="110"/>
      <c r="IO1456" s="110"/>
      <c r="IP1456" s="110"/>
      <c r="IQ1456" s="110"/>
      <c r="IR1456" s="110"/>
    </row>
    <row r="1457" spans="18:252" ht="16.5" hidden="1" customHeight="1">
      <c r="R1457" s="264"/>
      <c r="S1457" s="110"/>
      <c r="T1457" s="110"/>
      <c r="U1457" s="110"/>
      <c r="V1457" s="110"/>
      <c r="W1457" s="266"/>
      <c r="X1457" s="110"/>
      <c r="Y1457" s="110"/>
      <c r="Z1457" s="110"/>
      <c r="AA1457" s="110"/>
      <c r="AB1457" s="110"/>
      <c r="AC1457" s="110"/>
      <c r="AD1457" s="110"/>
      <c r="AE1457" s="110"/>
      <c r="AF1457" s="110"/>
      <c r="AG1457" s="110"/>
      <c r="AH1457" s="110"/>
      <c r="AI1457" s="110"/>
      <c r="AJ1457" s="110"/>
      <c r="AK1457" s="110"/>
      <c r="AL1457" s="110"/>
      <c r="AM1457" s="110"/>
      <c r="AN1457" s="110"/>
      <c r="AO1457" s="110"/>
      <c r="AP1457" s="110"/>
      <c r="AQ1457" s="110"/>
      <c r="AR1457" s="110"/>
      <c r="AS1457" s="110"/>
      <c r="AT1457" s="110"/>
      <c r="AU1457" s="110"/>
      <c r="AV1457" s="110"/>
      <c r="AW1457" s="110"/>
      <c r="AX1457" s="110"/>
      <c r="AY1457" s="110"/>
      <c r="AZ1457" s="110"/>
      <c r="BA1457" s="110"/>
      <c r="BB1457" s="110"/>
      <c r="BC1457" s="110"/>
      <c r="BD1457" s="110"/>
      <c r="BE1457" s="110"/>
      <c r="BF1457" s="110"/>
      <c r="BG1457" s="110"/>
      <c r="BH1457" s="110"/>
      <c r="BI1457" s="110"/>
      <c r="BJ1457" s="110"/>
      <c r="BK1457" s="110"/>
      <c r="BL1457" s="110"/>
      <c r="BM1457" s="110"/>
      <c r="BN1457" s="110"/>
      <c r="BO1457" s="110"/>
      <c r="BP1457" s="110"/>
      <c r="BQ1457" s="110"/>
      <c r="BR1457" s="110"/>
      <c r="BS1457" s="110"/>
      <c r="BT1457" s="110"/>
      <c r="BU1457" s="110"/>
      <c r="BV1457" s="110"/>
      <c r="BW1457" s="110"/>
      <c r="BX1457" s="110"/>
      <c r="BY1457" s="110"/>
      <c r="BZ1457" s="110"/>
      <c r="CA1457" s="110"/>
      <c r="CB1457" s="110"/>
      <c r="CC1457" s="110"/>
      <c r="CD1457" s="110"/>
      <c r="CE1457" s="110"/>
      <c r="CF1457" s="110"/>
      <c r="CG1457" s="110"/>
      <c r="CH1457" s="110"/>
      <c r="CI1457" s="110"/>
      <c r="CJ1457" s="110"/>
      <c r="CK1457" s="110"/>
      <c r="CL1457" s="110"/>
      <c r="CM1457" s="110"/>
      <c r="CN1457" s="110"/>
      <c r="CO1457" s="110"/>
      <c r="CP1457" s="110"/>
      <c r="CQ1457" s="110"/>
      <c r="CR1457" s="110"/>
      <c r="CS1457" s="110"/>
      <c r="CT1457" s="110"/>
      <c r="CU1457" s="110"/>
      <c r="CV1457" s="110"/>
      <c r="CW1457" s="110"/>
      <c r="CX1457" s="110"/>
      <c r="CY1457" s="110"/>
      <c r="CZ1457" s="110"/>
      <c r="DA1457" s="110"/>
      <c r="DB1457" s="110"/>
      <c r="DC1457" s="110"/>
      <c r="DD1457" s="110"/>
      <c r="DE1457" s="110"/>
      <c r="DF1457" s="110"/>
      <c r="DG1457" s="110"/>
      <c r="DH1457" s="110"/>
      <c r="DI1457" s="110"/>
      <c r="DJ1457" s="110"/>
      <c r="DK1457" s="110"/>
      <c r="DL1457" s="110"/>
      <c r="DM1457" s="110"/>
      <c r="DN1457" s="110"/>
      <c r="DO1457" s="110"/>
      <c r="DP1457" s="110"/>
      <c r="DQ1457" s="110"/>
      <c r="DR1457" s="110"/>
      <c r="DS1457" s="110"/>
      <c r="DT1457" s="110"/>
      <c r="DU1457" s="110"/>
      <c r="DV1457" s="110"/>
      <c r="DW1457" s="110"/>
      <c r="DX1457" s="110"/>
      <c r="DY1457" s="110"/>
      <c r="DZ1457" s="110"/>
      <c r="EA1457" s="110"/>
      <c r="EB1457" s="110"/>
      <c r="EC1457" s="110"/>
      <c r="ED1457" s="110"/>
      <c r="EF1457" s="264"/>
      <c r="EG1457" s="110"/>
      <c r="EH1457" s="110"/>
      <c r="EI1457" s="110"/>
      <c r="EJ1457" s="110"/>
      <c r="EK1457" s="266"/>
      <c r="EL1457" s="110"/>
      <c r="EM1457" s="110"/>
      <c r="EN1457" s="110"/>
      <c r="EO1457" s="110"/>
      <c r="EP1457" s="110"/>
      <c r="EQ1457" s="110"/>
      <c r="ER1457" s="110"/>
      <c r="ES1457" s="110"/>
      <c r="ET1457" s="110"/>
      <c r="EU1457" s="110"/>
      <c r="EV1457" s="110"/>
      <c r="EW1457" s="110"/>
      <c r="EX1457" s="110"/>
      <c r="EY1457" s="110"/>
      <c r="EZ1457" s="110"/>
      <c r="FA1457" s="110"/>
      <c r="FB1457" s="110"/>
      <c r="FC1457" s="110"/>
      <c r="FD1457" s="110"/>
      <c r="FE1457" s="110"/>
      <c r="FF1457" s="110"/>
      <c r="FG1457" s="110"/>
      <c r="FH1457" s="110"/>
      <c r="FI1457" s="110"/>
      <c r="FJ1457" s="110"/>
      <c r="FK1457" s="110"/>
      <c r="FL1457" s="110"/>
      <c r="FM1457" s="110"/>
      <c r="FN1457" s="110"/>
      <c r="FO1457" s="110"/>
      <c r="FP1457" s="110"/>
      <c r="FQ1457" s="110"/>
      <c r="FR1457" s="110"/>
      <c r="FS1457" s="110"/>
      <c r="FT1457" s="110"/>
      <c r="FU1457" s="110"/>
      <c r="FV1457" s="110"/>
      <c r="FW1457" s="110"/>
      <c r="FX1457" s="110"/>
      <c r="FY1457" s="110"/>
      <c r="FZ1457" s="110"/>
      <c r="GA1457" s="110"/>
      <c r="GB1457" s="110"/>
      <c r="GC1457" s="110"/>
      <c r="GD1457" s="110"/>
      <c r="GE1457" s="110"/>
      <c r="GF1457" s="110"/>
      <c r="GG1457" s="110"/>
      <c r="GH1457" s="110"/>
      <c r="GI1457" s="110"/>
      <c r="GJ1457" s="110"/>
      <c r="GK1457" s="110"/>
      <c r="GL1457" s="110"/>
      <c r="GM1457" s="110"/>
      <c r="GN1457" s="110"/>
      <c r="GO1457" s="110"/>
      <c r="GP1457" s="110"/>
      <c r="GQ1457" s="110"/>
      <c r="GR1457" s="110"/>
      <c r="GS1457" s="110"/>
      <c r="GT1457" s="110"/>
      <c r="GU1457" s="110"/>
      <c r="GV1457" s="110"/>
      <c r="GW1457" s="110"/>
      <c r="GX1457" s="110"/>
      <c r="GY1457" s="110"/>
      <c r="GZ1457" s="110"/>
      <c r="HA1457" s="110"/>
      <c r="HB1457" s="110"/>
      <c r="HC1457" s="110"/>
      <c r="HD1457" s="110"/>
      <c r="HE1457" s="110"/>
      <c r="HF1457" s="110"/>
      <c r="HG1457" s="110"/>
      <c r="HH1457" s="110"/>
      <c r="HI1457" s="110"/>
      <c r="HJ1457" s="110"/>
      <c r="HK1457" s="110"/>
      <c r="HL1457" s="110"/>
      <c r="HM1457" s="110"/>
      <c r="HN1457" s="110"/>
      <c r="HO1457" s="110"/>
      <c r="HP1457" s="110"/>
      <c r="HQ1457" s="110"/>
      <c r="HR1457" s="110"/>
      <c r="HS1457" s="110"/>
      <c r="HT1457" s="110"/>
      <c r="HU1457" s="110"/>
      <c r="HV1457" s="110"/>
      <c r="HW1457" s="110"/>
      <c r="HX1457" s="110"/>
      <c r="HY1457" s="110"/>
      <c r="HZ1457" s="110"/>
      <c r="IA1457" s="110"/>
      <c r="IB1457" s="110"/>
      <c r="IC1457" s="110"/>
      <c r="ID1457" s="110"/>
      <c r="IE1457" s="110"/>
      <c r="IF1457" s="110"/>
      <c r="IG1457" s="110"/>
      <c r="IH1457" s="110"/>
      <c r="II1457" s="110"/>
      <c r="IJ1457" s="110"/>
      <c r="IK1457" s="110"/>
      <c r="IL1457" s="110"/>
      <c r="IM1457" s="110"/>
      <c r="IN1457" s="110"/>
      <c r="IO1457" s="110"/>
      <c r="IP1457" s="110"/>
      <c r="IQ1457" s="110"/>
      <c r="IR1457" s="110"/>
    </row>
    <row r="1458" spans="18:252" ht="16.5" hidden="1" customHeight="1">
      <c r="R1458" s="264"/>
      <c r="S1458" s="110"/>
      <c r="T1458" s="110"/>
      <c r="U1458" s="110"/>
      <c r="V1458" s="110"/>
      <c r="W1458" s="266"/>
      <c r="X1458" s="110"/>
      <c r="Y1458" s="110"/>
      <c r="Z1458" s="110"/>
      <c r="AA1458" s="110"/>
      <c r="AB1458" s="110"/>
      <c r="AC1458" s="110"/>
      <c r="AD1458" s="110"/>
      <c r="AE1458" s="110"/>
      <c r="AF1458" s="110"/>
      <c r="AG1458" s="110"/>
      <c r="AH1458" s="110"/>
      <c r="AI1458" s="110"/>
      <c r="AJ1458" s="110"/>
      <c r="AK1458" s="110"/>
      <c r="AL1458" s="110"/>
      <c r="AM1458" s="110"/>
      <c r="AN1458" s="110"/>
      <c r="AO1458" s="110"/>
      <c r="AP1458" s="110"/>
      <c r="AQ1458" s="110"/>
      <c r="AR1458" s="110"/>
      <c r="AS1458" s="110"/>
      <c r="AT1458" s="110"/>
      <c r="AU1458" s="110"/>
      <c r="AV1458" s="110"/>
      <c r="AW1458" s="110"/>
      <c r="AX1458" s="110"/>
      <c r="AY1458" s="110"/>
      <c r="AZ1458" s="110"/>
      <c r="BA1458" s="110"/>
      <c r="BB1458" s="110"/>
      <c r="BC1458" s="110"/>
      <c r="BD1458" s="110"/>
      <c r="BE1458" s="110"/>
      <c r="BF1458" s="110"/>
      <c r="BG1458" s="110"/>
      <c r="BH1458" s="110"/>
      <c r="BI1458" s="110"/>
      <c r="BJ1458" s="110"/>
      <c r="BK1458" s="110"/>
      <c r="BL1458" s="110"/>
      <c r="BM1458" s="110"/>
      <c r="BN1458" s="110"/>
      <c r="BO1458" s="110"/>
      <c r="BP1458" s="110"/>
      <c r="BQ1458" s="110"/>
      <c r="BR1458" s="110"/>
      <c r="BS1458" s="110"/>
      <c r="BT1458" s="110"/>
      <c r="BU1458" s="110"/>
      <c r="BV1458" s="110"/>
      <c r="BW1458" s="110"/>
      <c r="BX1458" s="110"/>
      <c r="BY1458" s="110"/>
      <c r="BZ1458" s="110"/>
      <c r="CA1458" s="110"/>
      <c r="CB1458" s="110"/>
      <c r="CC1458" s="110"/>
      <c r="CD1458" s="110"/>
      <c r="CE1458" s="110"/>
      <c r="CF1458" s="110"/>
      <c r="CG1458" s="110"/>
      <c r="CH1458" s="110"/>
      <c r="CI1458" s="110"/>
      <c r="CJ1458" s="110"/>
      <c r="CK1458" s="110"/>
      <c r="CL1458" s="110"/>
      <c r="CM1458" s="110"/>
      <c r="CN1458" s="110"/>
      <c r="CO1458" s="110"/>
      <c r="CP1458" s="110"/>
      <c r="CQ1458" s="110"/>
      <c r="CR1458" s="110"/>
      <c r="CS1458" s="110"/>
      <c r="CT1458" s="110"/>
      <c r="CU1458" s="110"/>
      <c r="CV1458" s="110"/>
      <c r="CW1458" s="110"/>
      <c r="CX1458" s="110"/>
      <c r="CY1458" s="110"/>
      <c r="CZ1458" s="110"/>
      <c r="DA1458" s="110"/>
      <c r="DB1458" s="110"/>
      <c r="DC1458" s="110"/>
      <c r="DD1458" s="110"/>
      <c r="DE1458" s="110"/>
      <c r="DF1458" s="110"/>
      <c r="DG1458" s="110"/>
      <c r="DH1458" s="110"/>
      <c r="DI1458" s="110"/>
      <c r="DJ1458" s="110"/>
      <c r="DK1458" s="110"/>
      <c r="DL1458" s="110"/>
      <c r="DM1458" s="110"/>
      <c r="DN1458" s="110"/>
      <c r="DO1458" s="110"/>
      <c r="DP1458" s="110"/>
      <c r="DQ1458" s="110"/>
      <c r="DR1458" s="110"/>
      <c r="DS1458" s="110"/>
      <c r="DT1458" s="110"/>
      <c r="DU1458" s="110"/>
      <c r="DV1458" s="110"/>
      <c r="DW1458" s="110"/>
      <c r="DX1458" s="110"/>
      <c r="DY1458" s="110"/>
      <c r="DZ1458" s="110"/>
      <c r="EA1458" s="110"/>
      <c r="EB1458" s="110"/>
      <c r="EC1458" s="110"/>
      <c r="ED1458" s="110"/>
      <c r="EF1458" s="264"/>
      <c r="EG1458" s="110"/>
      <c r="EH1458" s="110"/>
      <c r="EI1458" s="110"/>
      <c r="EJ1458" s="110"/>
      <c r="EK1458" s="266"/>
      <c r="EL1458" s="110"/>
      <c r="EM1458" s="110"/>
      <c r="EN1458" s="110"/>
      <c r="EO1458" s="110"/>
      <c r="EP1458" s="110"/>
      <c r="EQ1458" s="110"/>
      <c r="ER1458" s="110"/>
      <c r="ES1458" s="110"/>
      <c r="ET1458" s="110"/>
      <c r="EU1458" s="110"/>
      <c r="EV1458" s="110"/>
      <c r="EW1458" s="110"/>
      <c r="EX1458" s="110"/>
      <c r="EY1458" s="110"/>
      <c r="EZ1458" s="110"/>
      <c r="FA1458" s="110"/>
      <c r="FB1458" s="110"/>
      <c r="FC1458" s="110"/>
      <c r="FD1458" s="110"/>
      <c r="FE1458" s="110"/>
      <c r="FF1458" s="110"/>
      <c r="FG1458" s="110"/>
      <c r="FH1458" s="110"/>
      <c r="FI1458" s="110"/>
      <c r="FJ1458" s="110"/>
      <c r="FK1458" s="110"/>
      <c r="FL1458" s="110"/>
      <c r="FM1458" s="110"/>
      <c r="FN1458" s="110"/>
      <c r="FO1458" s="110"/>
      <c r="FP1458" s="110"/>
      <c r="FQ1458" s="110"/>
      <c r="FR1458" s="110"/>
      <c r="FS1458" s="110"/>
      <c r="FT1458" s="110"/>
      <c r="FU1458" s="110"/>
      <c r="FV1458" s="110"/>
      <c r="FW1458" s="110"/>
      <c r="FX1458" s="110"/>
      <c r="FY1458" s="110"/>
      <c r="FZ1458" s="110"/>
      <c r="GA1458" s="110"/>
      <c r="GB1458" s="110"/>
      <c r="GC1458" s="110"/>
      <c r="GD1458" s="110"/>
      <c r="GE1458" s="110"/>
      <c r="GF1458" s="110"/>
      <c r="GG1458" s="110"/>
      <c r="GH1458" s="110"/>
      <c r="GI1458" s="110"/>
      <c r="GJ1458" s="110"/>
      <c r="GK1458" s="110"/>
      <c r="GL1458" s="110"/>
      <c r="GM1458" s="110"/>
      <c r="GN1458" s="110"/>
      <c r="GO1458" s="110"/>
      <c r="GP1458" s="110"/>
      <c r="GQ1458" s="110"/>
      <c r="GR1458" s="110"/>
      <c r="GS1458" s="110"/>
      <c r="GT1458" s="110"/>
      <c r="GU1458" s="110"/>
      <c r="GV1458" s="110"/>
      <c r="GW1458" s="110"/>
      <c r="GX1458" s="110"/>
      <c r="GY1458" s="110"/>
      <c r="GZ1458" s="110"/>
      <c r="HA1458" s="110"/>
      <c r="HB1458" s="110"/>
      <c r="HC1458" s="110"/>
      <c r="HD1458" s="110"/>
      <c r="HE1458" s="110"/>
      <c r="HF1458" s="110"/>
      <c r="HG1458" s="110"/>
      <c r="HH1458" s="110"/>
      <c r="HI1458" s="110"/>
      <c r="HJ1458" s="110"/>
      <c r="HK1458" s="110"/>
      <c r="HL1458" s="110"/>
      <c r="HM1458" s="110"/>
      <c r="HN1458" s="110"/>
      <c r="HO1458" s="110"/>
      <c r="HP1458" s="110"/>
      <c r="HQ1458" s="110"/>
      <c r="HR1458" s="110"/>
      <c r="HS1458" s="110"/>
      <c r="HT1458" s="110"/>
      <c r="HU1458" s="110"/>
      <c r="HV1458" s="110"/>
      <c r="HW1458" s="110"/>
      <c r="HX1458" s="110"/>
      <c r="HY1458" s="110"/>
      <c r="HZ1458" s="110"/>
      <c r="IA1458" s="110"/>
      <c r="IB1458" s="110"/>
      <c r="IC1458" s="110"/>
      <c r="ID1458" s="110"/>
      <c r="IE1458" s="110"/>
      <c r="IF1458" s="110"/>
      <c r="IG1458" s="110"/>
      <c r="IH1458" s="110"/>
      <c r="II1458" s="110"/>
      <c r="IJ1458" s="110"/>
      <c r="IK1458" s="110"/>
      <c r="IL1458" s="110"/>
      <c r="IM1458" s="110"/>
      <c r="IN1458" s="110"/>
      <c r="IO1458" s="110"/>
      <c r="IP1458" s="110"/>
      <c r="IQ1458" s="110"/>
      <c r="IR1458" s="110"/>
    </row>
    <row r="1459" spans="18:252" ht="16.5" hidden="1" customHeight="1">
      <c r="R1459" s="264"/>
      <c r="S1459" s="110"/>
      <c r="T1459" s="110"/>
      <c r="U1459" s="110"/>
      <c r="V1459" s="110"/>
      <c r="W1459" s="266"/>
      <c r="X1459" s="110"/>
      <c r="Y1459" s="110"/>
      <c r="Z1459" s="110"/>
      <c r="AA1459" s="110"/>
      <c r="AB1459" s="110"/>
      <c r="AC1459" s="110"/>
      <c r="AD1459" s="110"/>
      <c r="AE1459" s="110"/>
      <c r="AF1459" s="110"/>
      <c r="AG1459" s="110"/>
      <c r="AH1459" s="110"/>
      <c r="AI1459" s="110"/>
      <c r="AJ1459" s="110"/>
      <c r="AK1459" s="110"/>
      <c r="AL1459" s="110"/>
      <c r="AM1459" s="110"/>
      <c r="AN1459" s="110"/>
      <c r="AO1459" s="110"/>
      <c r="AP1459" s="110"/>
      <c r="AQ1459" s="110"/>
      <c r="AR1459" s="110"/>
      <c r="AS1459" s="110"/>
      <c r="AT1459" s="110"/>
      <c r="AU1459" s="110"/>
      <c r="AV1459" s="110"/>
      <c r="AW1459" s="110"/>
      <c r="AX1459" s="110"/>
      <c r="AY1459" s="110"/>
      <c r="AZ1459" s="110"/>
      <c r="BA1459" s="110"/>
      <c r="BB1459" s="110"/>
      <c r="BC1459" s="110"/>
      <c r="BD1459" s="110"/>
      <c r="BE1459" s="110"/>
      <c r="BF1459" s="110"/>
      <c r="BG1459" s="110"/>
      <c r="BH1459" s="110"/>
      <c r="BI1459" s="110"/>
      <c r="BJ1459" s="110"/>
      <c r="BK1459" s="110"/>
      <c r="BL1459" s="110"/>
      <c r="BM1459" s="110"/>
      <c r="BN1459" s="110"/>
      <c r="BO1459" s="110"/>
      <c r="BP1459" s="110"/>
      <c r="BQ1459" s="110"/>
      <c r="BR1459" s="110"/>
      <c r="BS1459" s="110"/>
      <c r="BT1459" s="110"/>
      <c r="BU1459" s="110"/>
      <c r="BV1459" s="110"/>
      <c r="BW1459" s="110"/>
      <c r="BX1459" s="110"/>
      <c r="BY1459" s="110"/>
      <c r="BZ1459" s="110"/>
      <c r="CA1459" s="110"/>
      <c r="CB1459" s="110"/>
      <c r="CC1459" s="110"/>
      <c r="CD1459" s="110"/>
      <c r="CE1459" s="110"/>
      <c r="CF1459" s="110"/>
      <c r="CG1459" s="110"/>
      <c r="CH1459" s="110"/>
      <c r="CI1459" s="110"/>
      <c r="CJ1459" s="110"/>
      <c r="CK1459" s="110"/>
      <c r="CL1459" s="110"/>
      <c r="CM1459" s="110"/>
      <c r="CN1459" s="110"/>
      <c r="CO1459" s="110"/>
      <c r="CP1459" s="110"/>
      <c r="CQ1459" s="110"/>
      <c r="CR1459" s="110"/>
      <c r="CS1459" s="110"/>
      <c r="CT1459" s="110"/>
      <c r="CU1459" s="110"/>
      <c r="CV1459" s="110"/>
      <c r="CW1459" s="110"/>
      <c r="CX1459" s="110"/>
      <c r="CY1459" s="110"/>
      <c r="CZ1459" s="110"/>
      <c r="DA1459" s="110"/>
      <c r="DB1459" s="110"/>
      <c r="DC1459" s="110"/>
      <c r="DD1459" s="110"/>
      <c r="DE1459" s="110"/>
      <c r="DF1459" s="110"/>
      <c r="DG1459" s="110"/>
      <c r="DH1459" s="110"/>
      <c r="DI1459" s="110"/>
      <c r="DJ1459" s="110"/>
      <c r="DK1459" s="110"/>
      <c r="DL1459" s="110"/>
      <c r="DM1459" s="110"/>
      <c r="DN1459" s="110"/>
      <c r="DO1459" s="110"/>
      <c r="DP1459" s="110"/>
      <c r="DQ1459" s="110"/>
      <c r="DR1459" s="110"/>
      <c r="DS1459" s="110"/>
      <c r="DT1459" s="110"/>
      <c r="DU1459" s="110"/>
      <c r="DV1459" s="110"/>
      <c r="DW1459" s="110"/>
      <c r="DX1459" s="110"/>
      <c r="DY1459" s="110"/>
      <c r="DZ1459" s="110"/>
      <c r="EA1459" s="110"/>
      <c r="EB1459" s="110"/>
      <c r="EC1459" s="110"/>
      <c r="ED1459" s="110"/>
      <c r="EF1459" s="264"/>
      <c r="EG1459" s="110"/>
      <c r="EH1459" s="110"/>
      <c r="EI1459" s="110"/>
      <c r="EJ1459" s="110"/>
      <c r="EK1459" s="266"/>
      <c r="EL1459" s="110"/>
      <c r="EM1459" s="110"/>
      <c r="EN1459" s="110"/>
      <c r="EO1459" s="110"/>
      <c r="EP1459" s="110"/>
      <c r="EQ1459" s="110"/>
      <c r="ER1459" s="110"/>
      <c r="ES1459" s="110"/>
      <c r="ET1459" s="110"/>
      <c r="EU1459" s="110"/>
      <c r="EV1459" s="110"/>
      <c r="EW1459" s="110"/>
      <c r="EX1459" s="110"/>
      <c r="EY1459" s="110"/>
      <c r="EZ1459" s="110"/>
      <c r="FA1459" s="110"/>
      <c r="FB1459" s="110"/>
      <c r="FC1459" s="110"/>
      <c r="FD1459" s="110"/>
      <c r="FE1459" s="110"/>
      <c r="FF1459" s="110"/>
      <c r="FG1459" s="110"/>
      <c r="FH1459" s="110"/>
      <c r="FI1459" s="110"/>
      <c r="FJ1459" s="110"/>
      <c r="FK1459" s="110"/>
      <c r="FL1459" s="110"/>
      <c r="FM1459" s="110"/>
      <c r="FN1459" s="110"/>
      <c r="FO1459" s="110"/>
      <c r="FP1459" s="110"/>
      <c r="FQ1459" s="110"/>
      <c r="FR1459" s="110"/>
      <c r="FS1459" s="110"/>
      <c r="FT1459" s="110"/>
      <c r="FU1459" s="110"/>
      <c r="FV1459" s="110"/>
      <c r="FW1459" s="110"/>
      <c r="FX1459" s="110"/>
      <c r="FY1459" s="110"/>
      <c r="FZ1459" s="110"/>
      <c r="GA1459" s="110"/>
      <c r="GB1459" s="110"/>
      <c r="GC1459" s="110"/>
      <c r="GD1459" s="110"/>
      <c r="GE1459" s="110"/>
      <c r="GF1459" s="110"/>
      <c r="GG1459" s="110"/>
      <c r="GH1459" s="110"/>
      <c r="GI1459" s="110"/>
      <c r="GJ1459" s="110"/>
      <c r="GK1459" s="110"/>
      <c r="GL1459" s="110"/>
      <c r="GM1459" s="110"/>
      <c r="GN1459" s="110"/>
      <c r="GO1459" s="110"/>
      <c r="GP1459" s="110"/>
      <c r="GQ1459" s="110"/>
      <c r="GR1459" s="110"/>
      <c r="GS1459" s="110"/>
      <c r="GT1459" s="110"/>
      <c r="GU1459" s="110"/>
      <c r="GV1459" s="110"/>
      <c r="GW1459" s="110"/>
      <c r="GX1459" s="110"/>
      <c r="GY1459" s="110"/>
      <c r="GZ1459" s="110"/>
      <c r="HA1459" s="110"/>
      <c r="HB1459" s="110"/>
      <c r="HC1459" s="110"/>
      <c r="HD1459" s="110"/>
      <c r="HE1459" s="110"/>
      <c r="HF1459" s="110"/>
      <c r="HG1459" s="110"/>
      <c r="HH1459" s="110"/>
      <c r="HI1459" s="110"/>
      <c r="HJ1459" s="110"/>
      <c r="HK1459" s="110"/>
      <c r="HL1459" s="110"/>
      <c r="HM1459" s="110"/>
      <c r="HN1459" s="110"/>
      <c r="HO1459" s="110"/>
      <c r="HP1459" s="110"/>
      <c r="HQ1459" s="110"/>
      <c r="HR1459" s="110"/>
      <c r="HS1459" s="110"/>
      <c r="HT1459" s="110"/>
      <c r="HU1459" s="110"/>
      <c r="HV1459" s="110"/>
      <c r="HW1459" s="110"/>
      <c r="HX1459" s="110"/>
      <c r="HY1459" s="110"/>
      <c r="HZ1459" s="110"/>
      <c r="IA1459" s="110"/>
      <c r="IB1459" s="110"/>
      <c r="IC1459" s="110"/>
      <c r="ID1459" s="110"/>
      <c r="IE1459" s="110"/>
      <c r="IF1459" s="110"/>
      <c r="IG1459" s="110"/>
      <c r="IH1459" s="110"/>
      <c r="II1459" s="110"/>
      <c r="IJ1459" s="110"/>
      <c r="IK1459" s="110"/>
      <c r="IL1459" s="110"/>
      <c r="IM1459" s="110"/>
      <c r="IN1459" s="110"/>
      <c r="IO1459" s="110"/>
      <c r="IP1459" s="110"/>
      <c r="IQ1459" s="110"/>
      <c r="IR1459" s="110"/>
    </row>
    <row r="1460" spans="18:252" ht="16.5" hidden="1" customHeight="1">
      <c r="R1460" s="264"/>
      <c r="S1460" s="110"/>
      <c r="T1460" s="110"/>
      <c r="U1460" s="110"/>
      <c r="V1460" s="110"/>
      <c r="W1460" s="266"/>
      <c r="X1460" s="110"/>
      <c r="Y1460" s="110"/>
      <c r="Z1460" s="110"/>
      <c r="AA1460" s="110"/>
      <c r="AB1460" s="110"/>
      <c r="AC1460" s="110"/>
      <c r="AD1460" s="110"/>
      <c r="AE1460" s="110"/>
      <c r="AF1460" s="110"/>
      <c r="AG1460" s="110"/>
      <c r="AH1460" s="110"/>
      <c r="AI1460" s="110"/>
      <c r="AJ1460" s="110"/>
      <c r="AK1460" s="110"/>
      <c r="AL1460" s="110"/>
      <c r="AM1460" s="110"/>
      <c r="AN1460" s="110"/>
      <c r="AO1460" s="110"/>
      <c r="AP1460" s="110"/>
      <c r="AQ1460" s="110"/>
      <c r="AR1460" s="110"/>
      <c r="AS1460" s="110"/>
      <c r="AT1460" s="110"/>
      <c r="AU1460" s="110"/>
      <c r="AV1460" s="110"/>
      <c r="AW1460" s="110"/>
      <c r="AX1460" s="110"/>
      <c r="AY1460" s="110"/>
      <c r="AZ1460" s="110"/>
      <c r="BA1460" s="110"/>
      <c r="BB1460" s="110"/>
      <c r="BC1460" s="110"/>
      <c r="BD1460" s="110"/>
      <c r="BE1460" s="110"/>
      <c r="BF1460" s="110"/>
      <c r="BG1460" s="110"/>
      <c r="BH1460" s="110"/>
      <c r="BI1460" s="110"/>
      <c r="BJ1460" s="110"/>
      <c r="BK1460" s="110"/>
      <c r="BL1460" s="110"/>
      <c r="BM1460" s="110"/>
      <c r="BN1460" s="110"/>
      <c r="BO1460" s="110"/>
      <c r="BP1460" s="110"/>
      <c r="BQ1460" s="110"/>
      <c r="BR1460" s="110"/>
      <c r="BS1460" s="110"/>
      <c r="BT1460" s="110"/>
      <c r="BU1460" s="110"/>
      <c r="BV1460" s="110"/>
      <c r="BW1460" s="110"/>
      <c r="BX1460" s="110"/>
      <c r="BY1460" s="110"/>
      <c r="BZ1460" s="110"/>
      <c r="CA1460" s="110"/>
      <c r="CB1460" s="110"/>
      <c r="CC1460" s="110"/>
      <c r="CD1460" s="110"/>
      <c r="CE1460" s="110"/>
      <c r="CF1460" s="110"/>
      <c r="CG1460" s="110"/>
      <c r="CH1460" s="110"/>
      <c r="CI1460" s="110"/>
      <c r="CJ1460" s="110"/>
      <c r="CK1460" s="110"/>
      <c r="CL1460" s="110"/>
      <c r="CM1460" s="110"/>
      <c r="CN1460" s="110"/>
      <c r="CO1460" s="110"/>
      <c r="CP1460" s="110"/>
      <c r="CQ1460" s="110"/>
      <c r="CR1460" s="110"/>
      <c r="CS1460" s="110"/>
      <c r="CT1460" s="110"/>
      <c r="CU1460" s="110"/>
      <c r="CV1460" s="110"/>
      <c r="CW1460" s="110"/>
      <c r="CX1460" s="110"/>
      <c r="CY1460" s="110"/>
      <c r="CZ1460" s="110"/>
      <c r="DA1460" s="110"/>
      <c r="DB1460" s="110"/>
      <c r="DC1460" s="110"/>
      <c r="DD1460" s="110"/>
      <c r="DE1460" s="110"/>
      <c r="DF1460" s="110"/>
      <c r="DG1460" s="110"/>
      <c r="DH1460" s="110"/>
      <c r="DI1460" s="110"/>
      <c r="DJ1460" s="110"/>
      <c r="DK1460" s="110"/>
      <c r="DL1460" s="110"/>
      <c r="DM1460" s="110"/>
      <c r="DN1460" s="110"/>
      <c r="DO1460" s="110"/>
      <c r="DP1460" s="110"/>
      <c r="DQ1460" s="110"/>
      <c r="DR1460" s="110"/>
      <c r="DS1460" s="110"/>
      <c r="DT1460" s="110"/>
      <c r="DU1460" s="110"/>
      <c r="DV1460" s="110"/>
      <c r="DW1460" s="110"/>
      <c r="DX1460" s="110"/>
      <c r="DY1460" s="110"/>
      <c r="DZ1460" s="110"/>
      <c r="EA1460" s="110"/>
      <c r="EB1460" s="110"/>
      <c r="EC1460" s="110"/>
      <c r="ED1460" s="110"/>
      <c r="EF1460" s="264"/>
      <c r="EG1460" s="110"/>
      <c r="EH1460" s="110"/>
      <c r="EI1460" s="110"/>
      <c r="EJ1460" s="110"/>
      <c r="EK1460" s="266"/>
      <c r="EL1460" s="110"/>
      <c r="EM1460" s="110"/>
      <c r="EN1460" s="110"/>
      <c r="EO1460" s="110"/>
      <c r="EP1460" s="110"/>
      <c r="EQ1460" s="110"/>
      <c r="ER1460" s="110"/>
      <c r="ES1460" s="110"/>
      <c r="ET1460" s="110"/>
      <c r="EU1460" s="110"/>
      <c r="EV1460" s="110"/>
      <c r="EW1460" s="110"/>
      <c r="EX1460" s="110"/>
      <c r="EY1460" s="110"/>
      <c r="EZ1460" s="110"/>
      <c r="FA1460" s="110"/>
      <c r="FB1460" s="110"/>
      <c r="FC1460" s="110"/>
      <c r="FD1460" s="110"/>
      <c r="FE1460" s="110"/>
      <c r="FF1460" s="110"/>
      <c r="FG1460" s="110"/>
      <c r="FH1460" s="110"/>
      <c r="FI1460" s="110"/>
      <c r="FJ1460" s="110"/>
      <c r="FK1460" s="110"/>
      <c r="FL1460" s="110"/>
      <c r="FM1460" s="110"/>
      <c r="FN1460" s="110"/>
      <c r="FO1460" s="110"/>
      <c r="FP1460" s="110"/>
      <c r="FQ1460" s="110"/>
      <c r="FR1460" s="110"/>
      <c r="FS1460" s="110"/>
      <c r="FT1460" s="110"/>
      <c r="FU1460" s="110"/>
      <c r="FV1460" s="110"/>
      <c r="FW1460" s="110"/>
      <c r="FX1460" s="110"/>
      <c r="FY1460" s="110"/>
      <c r="FZ1460" s="110"/>
      <c r="GA1460" s="110"/>
      <c r="GB1460" s="110"/>
      <c r="GC1460" s="110"/>
      <c r="GD1460" s="110"/>
      <c r="GE1460" s="110"/>
      <c r="GF1460" s="110"/>
      <c r="GG1460" s="110"/>
      <c r="GH1460" s="110"/>
      <c r="GI1460" s="110"/>
      <c r="GJ1460" s="110"/>
      <c r="GK1460" s="110"/>
      <c r="GL1460" s="110"/>
      <c r="GM1460" s="110"/>
      <c r="GN1460" s="110"/>
      <c r="GO1460" s="110"/>
      <c r="GP1460" s="110"/>
      <c r="GQ1460" s="110"/>
      <c r="GR1460" s="110"/>
      <c r="GS1460" s="110"/>
      <c r="GT1460" s="110"/>
      <c r="GU1460" s="110"/>
      <c r="GV1460" s="110"/>
      <c r="GW1460" s="110"/>
      <c r="GX1460" s="110"/>
      <c r="GY1460" s="110"/>
      <c r="GZ1460" s="110"/>
      <c r="HA1460" s="110"/>
      <c r="HB1460" s="110"/>
      <c r="HC1460" s="110"/>
      <c r="HD1460" s="110"/>
      <c r="HE1460" s="110"/>
      <c r="HF1460" s="110"/>
      <c r="HG1460" s="110"/>
      <c r="HH1460" s="110"/>
      <c r="HI1460" s="110"/>
      <c r="HJ1460" s="110"/>
      <c r="HK1460" s="110"/>
      <c r="HL1460" s="110"/>
      <c r="HM1460" s="110"/>
      <c r="HN1460" s="110"/>
      <c r="HO1460" s="110"/>
      <c r="HP1460" s="110"/>
      <c r="HQ1460" s="110"/>
      <c r="HR1460" s="110"/>
      <c r="HS1460" s="110"/>
      <c r="HT1460" s="110"/>
      <c r="HU1460" s="110"/>
      <c r="HV1460" s="110"/>
      <c r="HW1460" s="110"/>
      <c r="HX1460" s="110"/>
      <c r="HY1460" s="110"/>
      <c r="HZ1460" s="110"/>
      <c r="IA1460" s="110"/>
      <c r="IB1460" s="110"/>
      <c r="IC1460" s="110"/>
      <c r="ID1460" s="110"/>
      <c r="IE1460" s="110"/>
      <c r="IF1460" s="110"/>
      <c r="IG1460" s="110"/>
      <c r="IH1460" s="110"/>
      <c r="II1460" s="110"/>
      <c r="IJ1460" s="110"/>
      <c r="IK1460" s="110"/>
      <c r="IL1460" s="110"/>
      <c r="IM1460" s="110"/>
      <c r="IN1460" s="110"/>
      <c r="IO1460" s="110"/>
      <c r="IP1460" s="110"/>
      <c r="IQ1460" s="110"/>
      <c r="IR1460" s="110"/>
    </row>
    <row r="1461" spans="18:252" ht="16.5" hidden="1" customHeight="1">
      <c r="R1461" s="264"/>
      <c r="S1461" s="110"/>
      <c r="T1461" s="110"/>
      <c r="U1461" s="110"/>
      <c r="V1461" s="110"/>
      <c r="W1461" s="266"/>
      <c r="X1461" s="110"/>
      <c r="Y1461" s="110"/>
      <c r="Z1461" s="110"/>
      <c r="AA1461" s="110"/>
      <c r="AB1461" s="110"/>
      <c r="AC1461" s="110"/>
      <c r="AD1461" s="110"/>
      <c r="AE1461" s="110"/>
      <c r="AF1461" s="110"/>
      <c r="AG1461" s="110"/>
      <c r="AH1461" s="110"/>
      <c r="AI1461" s="110"/>
      <c r="AJ1461" s="110"/>
      <c r="AK1461" s="110"/>
      <c r="AL1461" s="110"/>
      <c r="AM1461" s="110"/>
      <c r="AN1461" s="110"/>
      <c r="AO1461" s="110"/>
      <c r="AP1461" s="110"/>
      <c r="AQ1461" s="110"/>
      <c r="AR1461" s="110"/>
      <c r="AS1461" s="110"/>
      <c r="AT1461" s="110"/>
      <c r="AU1461" s="110"/>
      <c r="AV1461" s="110"/>
      <c r="AW1461" s="110"/>
      <c r="AX1461" s="110"/>
      <c r="AY1461" s="110"/>
      <c r="AZ1461" s="110"/>
      <c r="BA1461" s="110"/>
      <c r="BB1461" s="110"/>
      <c r="BC1461" s="110"/>
      <c r="BD1461" s="110"/>
      <c r="BE1461" s="110"/>
      <c r="BF1461" s="110"/>
      <c r="BG1461" s="110"/>
      <c r="BH1461" s="110"/>
      <c r="BI1461" s="110"/>
      <c r="BJ1461" s="110"/>
      <c r="BK1461" s="110"/>
      <c r="BL1461" s="110"/>
      <c r="BM1461" s="110"/>
      <c r="BN1461" s="110"/>
      <c r="BO1461" s="110"/>
      <c r="BP1461" s="110"/>
      <c r="BQ1461" s="110"/>
      <c r="BR1461" s="110"/>
      <c r="BS1461" s="110"/>
      <c r="BT1461" s="110"/>
      <c r="BU1461" s="110"/>
      <c r="BV1461" s="110"/>
      <c r="BW1461" s="110"/>
      <c r="BX1461" s="110"/>
      <c r="BY1461" s="110"/>
      <c r="BZ1461" s="110"/>
      <c r="CA1461" s="110"/>
      <c r="CB1461" s="110"/>
      <c r="CC1461" s="110"/>
      <c r="CD1461" s="110"/>
      <c r="CE1461" s="110"/>
      <c r="CF1461" s="110"/>
      <c r="CG1461" s="110"/>
      <c r="CH1461" s="110"/>
      <c r="CI1461" s="110"/>
      <c r="CJ1461" s="110"/>
      <c r="CK1461" s="110"/>
      <c r="CL1461" s="110"/>
      <c r="CM1461" s="110"/>
      <c r="CN1461" s="110"/>
      <c r="CO1461" s="110"/>
      <c r="CP1461" s="110"/>
      <c r="CQ1461" s="110"/>
      <c r="CR1461" s="110"/>
      <c r="CS1461" s="110"/>
      <c r="CT1461" s="110"/>
      <c r="CU1461" s="110"/>
      <c r="CV1461" s="110"/>
      <c r="CW1461" s="110"/>
      <c r="CX1461" s="110"/>
      <c r="CY1461" s="110"/>
      <c r="CZ1461" s="110"/>
      <c r="DA1461" s="110"/>
      <c r="DB1461" s="110"/>
      <c r="DC1461" s="110"/>
      <c r="DD1461" s="110"/>
      <c r="DE1461" s="110"/>
      <c r="DF1461" s="110"/>
      <c r="DG1461" s="110"/>
      <c r="DH1461" s="110"/>
      <c r="DI1461" s="110"/>
      <c r="DJ1461" s="110"/>
      <c r="DK1461" s="110"/>
      <c r="DL1461" s="110"/>
      <c r="DM1461" s="110"/>
      <c r="DN1461" s="110"/>
      <c r="DO1461" s="110"/>
      <c r="DP1461" s="110"/>
      <c r="DQ1461" s="110"/>
      <c r="DR1461" s="110"/>
      <c r="DS1461" s="110"/>
      <c r="DT1461" s="110"/>
      <c r="DU1461" s="110"/>
      <c r="DV1461" s="110"/>
      <c r="DW1461" s="110"/>
      <c r="DX1461" s="110"/>
      <c r="DY1461" s="110"/>
      <c r="DZ1461" s="110"/>
      <c r="EA1461" s="110"/>
      <c r="EB1461" s="110"/>
      <c r="EC1461" s="110"/>
      <c r="ED1461" s="110"/>
      <c r="EF1461" s="264"/>
      <c r="EG1461" s="110"/>
      <c r="EH1461" s="110"/>
      <c r="EI1461" s="110"/>
      <c r="EJ1461" s="110"/>
      <c r="EK1461" s="266"/>
      <c r="EL1461" s="110"/>
      <c r="EM1461" s="110"/>
      <c r="EN1461" s="110"/>
      <c r="EO1461" s="110"/>
      <c r="EP1461" s="110"/>
      <c r="EQ1461" s="110"/>
      <c r="ER1461" s="110"/>
      <c r="ES1461" s="110"/>
      <c r="ET1461" s="110"/>
      <c r="EU1461" s="110"/>
      <c r="EV1461" s="110"/>
      <c r="EW1461" s="110"/>
      <c r="EX1461" s="110"/>
      <c r="EY1461" s="110"/>
      <c r="EZ1461" s="110"/>
      <c r="FA1461" s="110"/>
      <c r="FB1461" s="110"/>
      <c r="FC1461" s="110"/>
      <c r="FD1461" s="110"/>
      <c r="FE1461" s="110"/>
      <c r="FF1461" s="110"/>
      <c r="FG1461" s="110"/>
      <c r="FH1461" s="110"/>
      <c r="FI1461" s="110"/>
      <c r="FJ1461" s="110"/>
      <c r="FK1461" s="110"/>
      <c r="FL1461" s="110"/>
      <c r="FM1461" s="110"/>
      <c r="FN1461" s="110"/>
      <c r="FO1461" s="110"/>
      <c r="FP1461" s="110"/>
      <c r="FQ1461" s="110"/>
      <c r="FR1461" s="110"/>
      <c r="FS1461" s="110"/>
      <c r="FT1461" s="110"/>
      <c r="FU1461" s="110"/>
      <c r="FV1461" s="110"/>
      <c r="FW1461" s="110"/>
      <c r="FX1461" s="110"/>
      <c r="FY1461" s="110"/>
      <c r="FZ1461" s="110"/>
      <c r="GA1461" s="110"/>
      <c r="GB1461" s="110"/>
      <c r="GC1461" s="110"/>
      <c r="GD1461" s="110"/>
      <c r="GE1461" s="110"/>
      <c r="GF1461" s="110"/>
      <c r="GG1461" s="110"/>
      <c r="GH1461" s="110"/>
      <c r="GI1461" s="110"/>
      <c r="GJ1461" s="110"/>
      <c r="GK1461" s="110"/>
      <c r="GL1461" s="110"/>
      <c r="GM1461" s="110"/>
      <c r="GN1461" s="110"/>
      <c r="GO1461" s="110"/>
      <c r="GP1461" s="110"/>
      <c r="GQ1461" s="110"/>
      <c r="GR1461" s="110"/>
      <c r="GS1461" s="110"/>
      <c r="GT1461" s="110"/>
      <c r="GU1461" s="110"/>
      <c r="GV1461" s="110"/>
      <c r="GW1461" s="110"/>
      <c r="GX1461" s="110"/>
      <c r="GY1461" s="110"/>
      <c r="GZ1461" s="110"/>
      <c r="HA1461" s="110"/>
      <c r="HB1461" s="110"/>
      <c r="HC1461" s="110"/>
      <c r="HD1461" s="110"/>
      <c r="HE1461" s="110"/>
      <c r="HF1461" s="110"/>
      <c r="HG1461" s="110"/>
      <c r="HH1461" s="110"/>
      <c r="HI1461" s="110"/>
      <c r="HJ1461" s="110"/>
      <c r="HK1461" s="110"/>
      <c r="HL1461" s="110"/>
      <c r="HM1461" s="110"/>
      <c r="HN1461" s="110"/>
      <c r="HO1461" s="110"/>
      <c r="HP1461" s="110"/>
      <c r="HQ1461" s="110"/>
      <c r="HR1461" s="110"/>
      <c r="HS1461" s="110"/>
      <c r="HT1461" s="110"/>
      <c r="HU1461" s="110"/>
      <c r="HV1461" s="110"/>
      <c r="HW1461" s="110"/>
      <c r="HX1461" s="110"/>
      <c r="HY1461" s="110"/>
      <c r="HZ1461" s="110"/>
      <c r="IA1461" s="110"/>
      <c r="IB1461" s="110"/>
      <c r="IC1461" s="110"/>
      <c r="ID1461" s="110"/>
      <c r="IE1461" s="110"/>
      <c r="IF1461" s="110"/>
      <c r="IG1461" s="110"/>
      <c r="IH1461" s="110"/>
      <c r="II1461" s="110"/>
      <c r="IJ1461" s="110"/>
      <c r="IK1461" s="110"/>
      <c r="IL1461" s="110"/>
      <c r="IM1461" s="110"/>
      <c r="IN1461" s="110"/>
      <c r="IO1461" s="110"/>
      <c r="IP1461" s="110"/>
      <c r="IQ1461" s="110"/>
      <c r="IR1461" s="110"/>
    </row>
    <row r="1462" spans="18:252" ht="16.5" hidden="1" customHeight="1">
      <c r="R1462" s="264"/>
      <c r="S1462" s="110"/>
      <c r="T1462" s="110"/>
      <c r="U1462" s="110"/>
      <c r="V1462" s="110"/>
      <c r="W1462" s="266"/>
      <c r="X1462" s="110"/>
      <c r="Y1462" s="110"/>
      <c r="Z1462" s="110"/>
      <c r="AA1462" s="110"/>
      <c r="AB1462" s="110"/>
      <c r="AC1462" s="110"/>
      <c r="AD1462" s="110"/>
      <c r="AE1462" s="110"/>
      <c r="AF1462" s="110"/>
      <c r="AG1462" s="110"/>
      <c r="AH1462" s="110"/>
      <c r="AI1462" s="110"/>
      <c r="AJ1462" s="110"/>
      <c r="AK1462" s="110"/>
      <c r="AL1462" s="110"/>
      <c r="AM1462" s="110"/>
      <c r="AN1462" s="110"/>
      <c r="AO1462" s="110"/>
      <c r="AP1462" s="110"/>
      <c r="AQ1462" s="110"/>
      <c r="AR1462" s="110"/>
      <c r="AS1462" s="110"/>
      <c r="AT1462" s="110"/>
      <c r="AU1462" s="110"/>
      <c r="AV1462" s="110"/>
      <c r="AW1462" s="110"/>
      <c r="AX1462" s="110"/>
      <c r="AY1462" s="110"/>
      <c r="AZ1462" s="110"/>
      <c r="BA1462" s="110"/>
      <c r="BB1462" s="110"/>
      <c r="BC1462" s="110"/>
      <c r="BD1462" s="110"/>
      <c r="BE1462" s="110"/>
      <c r="BF1462" s="110"/>
      <c r="BG1462" s="110"/>
      <c r="BH1462" s="110"/>
      <c r="BI1462" s="110"/>
      <c r="BJ1462" s="110"/>
      <c r="BK1462" s="110"/>
      <c r="BL1462" s="110"/>
      <c r="BM1462" s="110"/>
      <c r="BN1462" s="110"/>
      <c r="BO1462" s="110"/>
      <c r="BP1462" s="110"/>
      <c r="BQ1462" s="110"/>
      <c r="BR1462" s="110"/>
      <c r="BS1462" s="110"/>
      <c r="BT1462" s="110"/>
      <c r="BU1462" s="110"/>
      <c r="BV1462" s="110"/>
      <c r="BW1462" s="110"/>
      <c r="BX1462" s="110"/>
      <c r="BY1462" s="110"/>
      <c r="BZ1462" s="110"/>
      <c r="CA1462" s="110"/>
      <c r="CB1462" s="110"/>
      <c r="CC1462" s="110"/>
      <c r="CD1462" s="110"/>
      <c r="CE1462" s="110"/>
      <c r="CF1462" s="110"/>
      <c r="CG1462" s="110"/>
      <c r="CH1462" s="110"/>
      <c r="CI1462" s="110"/>
      <c r="CJ1462" s="110"/>
      <c r="CK1462" s="110"/>
      <c r="CL1462" s="110"/>
      <c r="CM1462" s="110"/>
      <c r="CN1462" s="110"/>
      <c r="CO1462" s="110"/>
      <c r="CP1462" s="110"/>
      <c r="CQ1462" s="110"/>
      <c r="CR1462" s="110"/>
      <c r="CS1462" s="110"/>
      <c r="CT1462" s="110"/>
      <c r="CU1462" s="110"/>
      <c r="CV1462" s="110"/>
      <c r="CW1462" s="110"/>
      <c r="CX1462" s="110"/>
      <c r="CY1462" s="110"/>
      <c r="CZ1462" s="110"/>
      <c r="DA1462" s="110"/>
      <c r="DB1462" s="110"/>
      <c r="DC1462" s="110"/>
      <c r="DD1462" s="110"/>
      <c r="DE1462" s="110"/>
      <c r="DF1462" s="110"/>
      <c r="DG1462" s="110"/>
      <c r="DH1462" s="110"/>
      <c r="DI1462" s="110"/>
      <c r="DJ1462" s="110"/>
      <c r="DK1462" s="110"/>
      <c r="DL1462" s="110"/>
      <c r="DM1462" s="110"/>
      <c r="DN1462" s="110"/>
      <c r="DO1462" s="110"/>
      <c r="DP1462" s="110"/>
      <c r="DQ1462" s="110"/>
      <c r="DR1462" s="110"/>
      <c r="DS1462" s="110"/>
      <c r="DT1462" s="110"/>
      <c r="DU1462" s="110"/>
      <c r="DV1462" s="110"/>
      <c r="DW1462" s="110"/>
      <c r="DX1462" s="110"/>
      <c r="DY1462" s="110"/>
      <c r="DZ1462" s="110"/>
      <c r="EA1462" s="110"/>
      <c r="EB1462" s="110"/>
      <c r="EC1462" s="110"/>
      <c r="ED1462" s="110"/>
      <c r="EF1462" s="264"/>
      <c r="EG1462" s="110"/>
      <c r="EH1462" s="110"/>
      <c r="EI1462" s="110"/>
      <c r="EJ1462" s="110"/>
      <c r="EK1462" s="266"/>
      <c r="EL1462" s="110"/>
      <c r="EM1462" s="110"/>
      <c r="EN1462" s="110"/>
      <c r="EO1462" s="110"/>
      <c r="EP1462" s="110"/>
      <c r="EQ1462" s="110"/>
      <c r="ER1462" s="110"/>
      <c r="ES1462" s="110"/>
      <c r="ET1462" s="110"/>
      <c r="EU1462" s="110"/>
      <c r="EV1462" s="110"/>
      <c r="EW1462" s="110"/>
      <c r="EX1462" s="110"/>
      <c r="EY1462" s="110"/>
      <c r="EZ1462" s="110"/>
      <c r="FA1462" s="110"/>
      <c r="FB1462" s="110"/>
      <c r="FC1462" s="110"/>
      <c r="FD1462" s="110"/>
      <c r="FE1462" s="110"/>
      <c r="FF1462" s="110"/>
      <c r="FG1462" s="110"/>
      <c r="FH1462" s="110"/>
      <c r="FI1462" s="110"/>
      <c r="FJ1462" s="110"/>
      <c r="FK1462" s="110"/>
      <c r="FL1462" s="110"/>
      <c r="FM1462" s="110"/>
      <c r="FN1462" s="110"/>
      <c r="FO1462" s="110"/>
      <c r="FP1462" s="110"/>
      <c r="FQ1462" s="110"/>
      <c r="FR1462" s="110"/>
      <c r="FS1462" s="110"/>
      <c r="FT1462" s="110"/>
      <c r="FU1462" s="110"/>
      <c r="FV1462" s="110"/>
      <c r="FW1462" s="110"/>
      <c r="FX1462" s="110"/>
      <c r="FY1462" s="110"/>
      <c r="FZ1462" s="110"/>
      <c r="GA1462" s="110"/>
      <c r="GB1462" s="110"/>
      <c r="GC1462" s="110"/>
      <c r="GD1462" s="110"/>
      <c r="GE1462" s="110"/>
      <c r="GF1462" s="110"/>
      <c r="GG1462" s="110"/>
      <c r="GH1462" s="110"/>
      <c r="GI1462" s="110"/>
      <c r="GJ1462" s="110"/>
      <c r="GK1462" s="110"/>
      <c r="GL1462" s="110"/>
      <c r="GM1462" s="110"/>
      <c r="GN1462" s="110"/>
      <c r="GO1462" s="110"/>
      <c r="GP1462" s="110"/>
      <c r="GQ1462" s="110"/>
      <c r="GR1462" s="110"/>
      <c r="GS1462" s="110"/>
      <c r="GT1462" s="110"/>
      <c r="GU1462" s="110"/>
      <c r="GV1462" s="110"/>
      <c r="GW1462" s="110"/>
      <c r="GX1462" s="110"/>
      <c r="GY1462" s="110"/>
      <c r="GZ1462" s="110"/>
      <c r="HA1462" s="110"/>
      <c r="HB1462" s="110"/>
      <c r="HC1462" s="110"/>
      <c r="HD1462" s="110"/>
      <c r="HE1462" s="110"/>
      <c r="HF1462" s="110"/>
      <c r="HG1462" s="110"/>
      <c r="HH1462" s="110"/>
      <c r="HI1462" s="110"/>
      <c r="HJ1462" s="110"/>
      <c r="HK1462" s="110"/>
      <c r="HL1462" s="110"/>
      <c r="HM1462" s="110"/>
      <c r="HN1462" s="110"/>
      <c r="HO1462" s="110"/>
      <c r="HP1462" s="110"/>
      <c r="HQ1462" s="110"/>
      <c r="HR1462" s="110"/>
      <c r="HS1462" s="110"/>
      <c r="HT1462" s="110"/>
      <c r="HU1462" s="110"/>
      <c r="HV1462" s="110"/>
      <c r="HW1462" s="110"/>
      <c r="HX1462" s="110"/>
      <c r="HY1462" s="110"/>
      <c r="HZ1462" s="110"/>
      <c r="IA1462" s="110"/>
      <c r="IB1462" s="110"/>
      <c r="IC1462" s="110"/>
      <c r="ID1462" s="110"/>
      <c r="IE1462" s="110"/>
      <c r="IF1462" s="110"/>
      <c r="IG1462" s="110"/>
      <c r="IH1462" s="110"/>
      <c r="II1462" s="110"/>
      <c r="IJ1462" s="110"/>
      <c r="IK1462" s="110"/>
      <c r="IL1462" s="110"/>
      <c r="IM1462" s="110"/>
      <c r="IN1462" s="110"/>
      <c r="IO1462" s="110"/>
      <c r="IP1462" s="110"/>
      <c r="IQ1462" s="110"/>
      <c r="IR1462" s="110"/>
    </row>
    <row r="1463" spans="18:252" ht="16.5" hidden="1" customHeight="1">
      <c r="R1463" s="264"/>
      <c r="S1463" s="110"/>
      <c r="T1463" s="110"/>
      <c r="U1463" s="110"/>
      <c r="V1463" s="110"/>
      <c r="W1463" s="266"/>
      <c r="X1463" s="110"/>
      <c r="Y1463" s="110"/>
      <c r="Z1463" s="110"/>
      <c r="AA1463" s="110"/>
      <c r="AB1463" s="110"/>
      <c r="AC1463" s="110"/>
      <c r="AD1463" s="110"/>
      <c r="AE1463" s="110"/>
      <c r="AF1463" s="110"/>
      <c r="AG1463" s="110"/>
      <c r="AH1463" s="110"/>
      <c r="AI1463" s="110"/>
      <c r="AJ1463" s="110"/>
      <c r="AK1463" s="110"/>
      <c r="AL1463" s="110"/>
      <c r="AM1463" s="110"/>
      <c r="AN1463" s="110"/>
      <c r="AO1463" s="110"/>
      <c r="AP1463" s="110"/>
      <c r="AQ1463" s="110"/>
      <c r="AR1463" s="110"/>
      <c r="AS1463" s="110"/>
      <c r="AT1463" s="110"/>
      <c r="AU1463" s="110"/>
      <c r="AV1463" s="110"/>
      <c r="AW1463" s="110"/>
      <c r="AX1463" s="110"/>
      <c r="AY1463" s="110"/>
      <c r="AZ1463" s="110"/>
      <c r="BA1463" s="110"/>
      <c r="BB1463" s="110"/>
      <c r="BC1463" s="110"/>
      <c r="BD1463" s="110"/>
      <c r="BE1463" s="110"/>
      <c r="BF1463" s="110"/>
      <c r="BG1463" s="110"/>
      <c r="BH1463" s="110"/>
      <c r="BI1463" s="110"/>
      <c r="BJ1463" s="110"/>
      <c r="BK1463" s="110"/>
      <c r="BL1463" s="110"/>
      <c r="BM1463" s="110"/>
      <c r="BN1463" s="110"/>
      <c r="BO1463" s="110"/>
      <c r="BP1463" s="110"/>
      <c r="BQ1463" s="110"/>
      <c r="BR1463" s="110"/>
      <c r="BS1463" s="110"/>
      <c r="BT1463" s="110"/>
      <c r="BU1463" s="110"/>
      <c r="BV1463" s="110"/>
      <c r="BW1463" s="110"/>
      <c r="BX1463" s="110"/>
      <c r="BY1463" s="110"/>
      <c r="BZ1463" s="110"/>
      <c r="CA1463" s="110"/>
      <c r="CB1463" s="110"/>
      <c r="CC1463" s="110"/>
      <c r="CD1463" s="110"/>
      <c r="CE1463" s="110"/>
      <c r="CF1463" s="110"/>
      <c r="CG1463" s="110"/>
      <c r="CH1463" s="110"/>
      <c r="CI1463" s="110"/>
      <c r="CJ1463" s="110"/>
      <c r="CK1463" s="110"/>
      <c r="CL1463" s="110"/>
      <c r="CM1463" s="110"/>
      <c r="CN1463" s="110"/>
      <c r="CO1463" s="110"/>
      <c r="CP1463" s="110"/>
      <c r="CQ1463" s="110"/>
      <c r="CR1463" s="110"/>
      <c r="CS1463" s="110"/>
      <c r="CT1463" s="110"/>
      <c r="CU1463" s="110"/>
      <c r="CV1463" s="110"/>
      <c r="CW1463" s="110"/>
      <c r="CX1463" s="110"/>
      <c r="CY1463" s="110"/>
      <c r="CZ1463" s="110"/>
      <c r="DA1463" s="110"/>
      <c r="DB1463" s="110"/>
      <c r="DC1463" s="110"/>
      <c r="DD1463" s="110"/>
      <c r="DE1463" s="110"/>
      <c r="DF1463" s="110"/>
      <c r="DG1463" s="110"/>
      <c r="DH1463" s="110"/>
      <c r="DI1463" s="110"/>
      <c r="DJ1463" s="110"/>
      <c r="DK1463" s="110"/>
      <c r="DL1463" s="110"/>
      <c r="DM1463" s="110"/>
      <c r="DN1463" s="110"/>
      <c r="DO1463" s="110"/>
      <c r="DP1463" s="110"/>
      <c r="DQ1463" s="110"/>
      <c r="DR1463" s="110"/>
      <c r="DS1463" s="110"/>
      <c r="DT1463" s="110"/>
      <c r="DU1463" s="110"/>
      <c r="DV1463" s="110"/>
      <c r="DW1463" s="110"/>
      <c r="DX1463" s="110"/>
      <c r="DY1463" s="110"/>
      <c r="DZ1463" s="110"/>
      <c r="EA1463" s="110"/>
      <c r="EB1463" s="110"/>
      <c r="EC1463" s="110"/>
      <c r="ED1463" s="110"/>
      <c r="EF1463" s="264"/>
      <c r="EG1463" s="110"/>
      <c r="EH1463" s="110"/>
      <c r="EI1463" s="110"/>
      <c r="EJ1463" s="110"/>
      <c r="EK1463" s="266"/>
      <c r="EL1463" s="110"/>
      <c r="EM1463" s="110"/>
      <c r="EN1463" s="110"/>
      <c r="EO1463" s="110"/>
      <c r="EP1463" s="110"/>
      <c r="EQ1463" s="110"/>
      <c r="ER1463" s="110"/>
      <c r="ES1463" s="110"/>
      <c r="ET1463" s="110"/>
      <c r="EU1463" s="110"/>
      <c r="EV1463" s="110"/>
      <c r="EW1463" s="110"/>
      <c r="EX1463" s="110"/>
      <c r="EY1463" s="110"/>
      <c r="EZ1463" s="110"/>
      <c r="FA1463" s="110"/>
      <c r="FB1463" s="110"/>
      <c r="FC1463" s="110"/>
      <c r="FD1463" s="110"/>
      <c r="FE1463" s="110"/>
      <c r="FF1463" s="110"/>
      <c r="FG1463" s="110"/>
      <c r="FH1463" s="110"/>
      <c r="FI1463" s="110"/>
      <c r="FJ1463" s="110"/>
      <c r="FK1463" s="110"/>
      <c r="FL1463" s="110"/>
      <c r="FM1463" s="110"/>
      <c r="FN1463" s="110"/>
      <c r="FO1463" s="110"/>
      <c r="FP1463" s="110"/>
      <c r="FQ1463" s="110"/>
      <c r="FR1463" s="110"/>
      <c r="FS1463" s="110"/>
      <c r="FT1463" s="110"/>
      <c r="FU1463" s="110"/>
      <c r="FV1463" s="110"/>
      <c r="FW1463" s="110"/>
      <c r="FX1463" s="110"/>
      <c r="FY1463" s="110"/>
      <c r="FZ1463" s="110"/>
      <c r="GA1463" s="110"/>
      <c r="GB1463" s="110"/>
      <c r="GC1463" s="110"/>
      <c r="GD1463" s="110"/>
      <c r="GE1463" s="110"/>
      <c r="GF1463" s="110"/>
      <c r="GG1463" s="110"/>
      <c r="GH1463" s="110"/>
      <c r="GI1463" s="110"/>
      <c r="GJ1463" s="110"/>
      <c r="GK1463" s="110"/>
      <c r="GL1463" s="110"/>
      <c r="GM1463" s="110"/>
      <c r="GN1463" s="110"/>
      <c r="GO1463" s="110"/>
      <c r="GP1463" s="110"/>
      <c r="GQ1463" s="110"/>
      <c r="GR1463" s="110"/>
      <c r="GS1463" s="110"/>
      <c r="GT1463" s="110"/>
      <c r="GU1463" s="110"/>
      <c r="GV1463" s="110"/>
      <c r="GW1463" s="110"/>
      <c r="GX1463" s="110"/>
      <c r="GY1463" s="110"/>
      <c r="GZ1463" s="110"/>
      <c r="HA1463" s="110"/>
      <c r="HB1463" s="110"/>
      <c r="HC1463" s="110"/>
      <c r="HD1463" s="110"/>
      <c r="HE1463" s="110"/>
      <c r="HF1463" s="110"/>
      <c r="HG1463" s="110"/>
      <c r="HH1463" s="110"/>
      <c r="HI1463" s="110"/>
      <c r="HJ1463" s="110"/>
      <c r="HK1463" s="110"/>
      <c r="HL1463" s="110"/>
      <c r="HM1463" s="110"/>
      <c r="HN1463" s="110"/>
      <c r="HO1463" s="110"/>
      <c r="HP1463" s="110"/>
      <c r="HQ1463" s="110"/>
      <c r="HR1463" s="110"/>
      <c r="HS1463" s="110"/>
      <c r="HT1463" s="110"/>
      <c r="HU1463" s="110"/>
      <c r="HV1463" s="110"/>
      <c r="HW1463" s="110"/>
      <c r="HX1463" s="110"/>
      <c r="HY1463" s="110"/>
      <c r="HZ1463" s="110"/>
      <c r="IA1463" s="110"/>
      <c r="IB1463" s="110"/>
      <c r="IC1463" s="110"/>
      <c r="ID1463" s="110"/>
      <c r="IE1463" s="110"/>
      <c r="IF1463" s="110"/>
      <c r="IG1463" s="110"/>
      <c r="IH1463" s="110"/>
      <c r="II1463" s="110"/>
      <c r="IJ1463" s="110"/>
      <c r="IK1463" s="110"/>
      <c r="IL1463" s="110"/>
      <c r="IM1463" s="110"/>
      <c r="IN1463" s="110"/>
      <c r="IO1463" s="110"/>
      <c r="IP1463" s="110"/>
      <c r="IQ1463" s="110"/>
      <c r="IR1463" s="110"/>
    </row>
    <row r="1464" spans="18:252" ht="16.5" hidden="1" customHeight="1">
      <c r="R1464" s="264"/>
      <c r="S1464" s="110"/>
      <c r="T1464" s="110"/>
      <c r="U1464" s="110"/>
      <c r="V1464" s="110"/>
      <c r="W1464" s="266"/>
      <c r="X1464" s="110"/>
      <c r="Y1464" s="110"/>
      <c r="Z1464" s="110"/>
      <c r="AA1464" s="110"/>
      <c r="AB1464" s="110"/>
      <c r="AC1464" s="110"/>
      <c r="AD1464" s="110"/>
      <c r="AE1464" s="110"/>
      <c r="AF1464" s="110"/>
      <c r="AG1464" s="110"/>
      <c r="AH1464" s="110"/>
      <c r="AI1464" s="110"/>
      <c r="AJ1464" s="110"/>
      <c r="AK1464" s="110"/>
      <c r="AL1464" s="110"/>
      <c r="AM1464" s="110"/>
      <c r="AN1464" s="110"/>
      <c r="AO1464" s="110"/>
      <c r="AP1464" s="110"/>
      <c r="AQ1464" s="110"/>
      <c r="AR1464" s="110"/>
      <c r="AS1464" s="110"/>
      <c r="AT1464" s="110"/>
      <c r="AU1464" s="110"/>
      <c r="AV1464" s="110"/>
      <c r="AW1464" s="110"/>
      <c r="AX1464" s="110"/>
      <c r="AY1464" s="110"/>
      <c r="AZ1464" s="110"/>
      <c r="BA1464" s="110"/>
      <c r="BB1464" s="110"/>
      <c r="BC1464" s="110"/>
      <c r="BD1464" s="110"/>
      <c r="BE1464" s="110"/>
      <c r="BF1464" s="110"/>
      <c r="BG1464" s="110"/>
      <c r="BH1464" s="110"/>
      <c r="BI1464" s="110"/>
      <c r="BJ1464" s="110"/>
      <c r="BK1464" s="110"/>
      <c r="BL1464" s="110"/>
      <c r="BM1464" s="110"/>
      <c r="BN1464" s="110"/>
      <c r="BO1464" s="110"/>
      <c r="BP1464" s="110"/>
      <c r="BQ1464" s="110"/>
      <c r="BR1464" s="110"/>
      <c r="BS1464" s="110"/>
      <c r="BT1464" s="110"/>
      <c r="BU1464" s="110"/>
      <c r="BV1464" s="110"/>
      <c r="BW1464" s="110"/>
      <c r="BX1464" s="110"/>
      <c r="BY1464" s="110"/>
      <c r="BZ1464" s="110"/>
      <c r="CA1464" s="110"/>
      <c r="CB1464" s="110"/>
      <c r="CC1464" s="110"/>
      <c r="CD1464" s="110"/>
      <c r="CE1464" s="110"/>
      <c r="CF1464" s="110"/>
      <c r="CG1464" s="110"/>
      <c r="CH1464" s="110"/>
      <c r="CI1464" s="110"/>
      <c r="CJ1464" s="110"/>
      <c r="CK1464" s="110"/>
      <c r="CL1464" s="110"/>
      <c r="CM1464" s="110"/>
      <c r="CN1464" s="110"/>
      <c r="CO1464" s="110"/>
      <c r="CP1464" s="110"/>
      <c r="CQ1464" s="110"/>
      <c r="CR1464" s="110"/>
      <c r="CS1464" s="110"/>
      <c r="CT1464" s="110"/>
      <c r="CU1464" s="110"/>
      <c r="CV1464" s="110"/>
      <c r="CW1464" s="110"/>
      <c r="CX1464" s="110"/>
      <c r="CY1464" s="110"/>
      <c r="CZ1464" s="110"/>
      <c r="DA1464" s="110"/>
      <c r="DB1464" s="110"/>
      <c r="DC1464" s="110"/>
      <c r="DD1464" s="110"/>
      <c r="DE1464" s="110"/>
      <c r="DF1464" s="110"/>
      <c r="DG1464" s="110"/>
      <c r="DH1464" s="110"/>
      <c r="DI1464" s="110"/>
      <c r="DJ1464" s="110"/>
      <c r="DK1464" s="110"/>
      <c r="DL1464" s="110"/>
      <c r="DM1464" s="110"/>
      <c r="DN1464" s="110"/>
      <c r="DO1464" s="110"/>
      <c r="DP1464" s="110"/>
      <c r="DQ1464" s="110"/>
      <c r="DR1464" s="110"/>
      <c r="DS1464" s="110"/>
      <c r="DT1464" s="110"/>
      <c r="DU1464" s="110"/>
      <c r="DV1464" s="110"/>
      <c r="DW1464" s="110"/>
      <c r="DX1464" s="110"/>
      <c r="DY1464" s="110"/>
      <c r="DZ1464" s="110"/>
      <c r="EA1464" s="110"/>
      <c r="EB1464" s="110"/>
      <c r="EC1464" s="110"/>
      <c r="ED1464" s="110"/>
      <c r="EF1464" s="264"/>
      <c r="EG1464" s="110"/>
      <c r="EH1464" s="110"/>
      <c r="EI1464" s="110"/>
      <c r="EJ1464" s="110"/>
      <c r="EK1464" s="266"/>
      <c r="EL1464" s="110"/>
      <c r="EM1464" s="110"/>
      <c r="EN1464" s="110"/>
      <c r="EO1464" s="110"/>
      <c r="EP1464" s="110"/>
      <c r="EQ1464" s="110"/>
      <c r="ER1464" s="110"/>
      <c r="ES1464" s="110"/>
      <c r="ET1464" s="110"/>
      <c r="EU1464" s="110"/>
      <c r="EV1464" s="110"/>
      <c r="EW1464" s="110"/>
      <c r="EX1464" s="110"/>
      <c r="EY1464" s="110"/>
      <c r="EZ1464" s="110"/>
      <c r="FA1464" s="110"/>
      <c r="FB1464" s="110"/>
      <c r="FC1464" s="110"/>
      <c r="FD1464" s="110"/>
      <c r="FE1464" s="110"/>
      <c r="FF1464" s="110"/>
      <c r="FG1464" s="110"/>
      <c r="FH1464" s="110"/>
      <c r="FI1464" s="110"/>
      <c r="FJ1464" s="110"/>
      <c r="FK1464" s="110"/>
      <c r="FL1464" s="110"/>
      <c r="FM1464" s="110"/>
      <c r="FN1464" s="110"/>
      <c r="FO1464" s="110"/>
      <c r="FP1464" s="110"/>
      <c r="FQ1464" s="110"/>
      <c r="FR1464" s="110"/>
      <c r="FS1464" s="110"/>
      <c r="FT1464" s="110"/>
      <c r="FU1464" s="110"/>
      <c r="FV1464" s="110"/>
      <c r="FW1464" s="110"/>
      <c r="FX1464" s="110"/>
      <c r="FY1464" s="110"/>
      <c r="FZ1464" s="110"/>
      <c r="GA1464" s="110"/>
      <c r="GB1464" s="110"/>
      <c r="GC1464" s="110"/>
      <c r="GD1464" s="110"/>
      <c r="GE1464" s="110"/>
      <c r="GF1464" s="110"/>
      <c r="GG1464" s="110"/>
      <c r="GH1464" s="110"/>
      <c r="GI1464" s="110"/>
      <c r="GJ1464" s="110"/>
      <c r="GK1464" s="110"/>
      <c r="GL1464" s="110"/>
      <c r="GM1464" s="110"/>
      <c r="GN1464" s="110"/>
      <c r="GO1464" s="110"/>
      <c r="GP1464" s="110"/>
      <c r="GQ1464" s="110"/>
      <c r="GR1464" s="110"/>
      <c r="GS1464" s="110"/>
      <c r="GT1464" s="110"/>
      <c r="GU1464" s="110"/>
      <c r="GV1464" s="110"/>
      <c r="GW1464" s="110"/>
      <c r="GX1464" s="110"/>
      <c r="GY1464" s="110"/>
      <c r="GZ1464" s="110"/>
      <c r="HA1464" s="110"/>
      <c r="HB1464" s="110"/>
      <c r="HC1464" s="110"/>
      <c r="HD1464" s="110"/>
      <c r="HE1464" s="110"/>
      <c r="HF1464" s="110"/>
      <c r="HG1464" s="110"/>
      <c r="HH1464" s="110"/>
      <c r="HI1464" s="110"/>
      <c r="HJ1464" s="110"/>
      <c r="HK1464" s="110"/>
      <c r="HL1464" s="110"/>
      <c r="HM1464" s="110"/>
      <c r="HN1464" s="110"/>
      <c r="HO1464" s="110"/>
      <c r="HP1464" s="110"/>
      <c r="HQ1464" s="110"/>
      <c r="HR1464" s="110"/>
      <c r="HS1464" s="110"/>
      <c r="HT1464" s="110"/>
      <c r="HU1464" s="110"/>
      <c r="HV1464" s="110"/>
      <c r="HW1464" s="110"/>
      <c r="HX1464" s="110"/>
      <c r="HY1464" s="110"/>
      <c r="HZ1464" s="110"/>
      <c r="IA1464" s="110"/>
      <c r="IB1464" s="110"/>
      <c r="IC1464" s="110"/>
      <c r="ID1464" s="110"/>
      <c r="IE1464" s="110"/>
      <c r="IF1464" s="110"/>
      <c r="IG1464" s="110"/>
      <c r="IH1464" s="110"/>
      <c r="II1464" s="110"/>
      <c r="IJ1464" s="110"/>
      <c r="IK1464" s="110"/>
      <c r="IL1464" s="110"/>
      <c r="IM1464" s="110"/>
      <c r="IN1464" s="110"/>
      <c r="IO1464" s="110"/>
      <c r="IP1464" s="110"/>
      <c r="IQ1464" s="110"/>
      <c r="IR1464" s="110"/>
    </row>
    <row r="1465" spans="18:252" ht="16.5" hidden="1" customHeight="1">
      <c r="R1465" s="264"/>
      <c r="S1465" s="110"/>
      <c r="T1465" s="110"/>
      <c r="U1465" s="110"/>
      <c r="V1465" s="110"/>
      <c r="W1465" s="266"/>
      <c r="X1465" s="110"/>
      <c r="Y1465" s="110"/>
      <c r="Z1465" s="110"/>
      <c r="AA1465" s="110"/>
      <c r="AB1465" s="110"/>
      <c r="AC1465" s="110"/>
      <c r="AD1465" s="110"/>
      <c r="AE1465" s="110"/>
      <c r="AF1465" s="110"/>
      <c r="AG1465" s="110"/>
      <c r="AH1465" s="110"/>
      <c r="AI1465" s="110"/>
      <c r="AJ1465" s="110"/>
      <c r="AK1465" s="110"/>
      <c r="AL1465" s="110"/>
      <c r="AM1465" s="110"/>
      <c r="AN1465" s="110"/>
      <c r="AO1465" s="110"/>
      <c r="AP1465" s="110"/>
      <c r="AQ1465" s="110"/>
      <c r="AR1465" s="110"/>
      <c r="AS1465" s="110"/>
      <c r="AT1465" s="110"/>
      <c r="AU1465" s="110"/>
      <c r="AV1465" s="110"/>
      <c r="AW1465" s="110"/>
      <c r="AX1465" s="110"/>
      <c r="AY1465" s="110"/>
      <c r="AZ1465" s="110"/>
      <c r="BA1465" s="110"/>
      <c r="BB1465" s="110"/>
      <c r="BC1465" s="110"/>
      <c r="BD1465" s="110"/>
      <c r="BE1465" s="110"/>
      <c r="BF1465" s="110"/>
      <c r="BG1465" s="110"/>
      <c r="BH1465" s="110"/>
      <c r="BI1465" s="110"/>
      <c r="BJ1465" s="110"/>
      <c r="BK1465" s="110"/>
      <c r="BL1465" s="110"/>
      <c r="BM1465" s="110"/>
      <c r="BN1465" s="110"/>
      <c r="BO1465" s="110"/>
      <c r="BP1465" s="110"/>
      <c r="BQ1465" s="110"/>
      <c r="BR1465" s="110"/>
      <c r="BS1465" s="110"/>
      <c r="BT1465" s="110"/>
      <c r="BU1465" s="110"/>
      <c r="BV1465" s="110"/>
      <c r="BW1465" s="110"/>
      <c r="BX1465" s="110"/>
      <c r="BY1465" s="110"/>
      <c r="BZ1465" s="110"/>
      <c r="CA1465" s="110"/>
      <c r="CB1465" s="110"/>
      <c r="CC1465" s="110"/>
      <c r="CD1465" s="110"/>
      <c r="CE1465" s="110"/>
      <c r="CF1465" s="110"/>
      <c r="CG1465" s="110"/>
      <c r="CH1465" s="110"/>
      <c r="CI1465" s="110"/>
      <c r="CJ1465" s="110"/>
      <c r="CK1465" s="110"/>
      <c r="CL1465" s="110"/>
      <c r="CM1465" s="110"/>
      <c r="CN1465" s="110"/>
      <c r="CO1465" s="110"/>
      <c r="CP1465" s="110"/>
      <c r="CQ1465" s="110"/>
      <c r="CR1465" s="110"/>
      <c r="CS1465" s="110"/>
      <c r="CT1465" s="110"/>
      <c r="CU1465" s="110"/>
      <c r="CV1465" s="110"/>
      <c r="CW1465" s="110"/>
      <c r="CX1465" s="110"/>
      <c r="CY1465" s="110"/>
      <c r="CZ1465" s="110"/>
      <c r="DA1465" s="110"/>
      <c r="DB1465" s="110"/>
      <c r="DC1465" s="110"/>
      <c r="DD1465" s="110"/>
      <c r="DE1465" s="110"/>
      <c r="DF1465" s="110"/>
      <c r="DG1465" s="110"/>
      <c r="DH1465" s="110"/>
      <c r="DI1465" s="110"/>
      <c r="DJ1465" s="110"/>
      <c r="DK1465" s="110"/>
      <c r="DL1465" s="110"/>
      <c r="DM1465" s="110"/>
      <c r="DN1465" s="110"/>
      <c r="DO1465" s="110"/>
      <c r="DP1465" s="110"/>
      <c r="DQ1465" s="110"/>
      <c r="DR1465" s="110"/>
      <c r="DS1465" s="110"/>
      <c r="DT1465" s="110"/>
      <c r="DU1465" s="110"/>
      <c r="DV1465" s="110"/>
      <c r="DW1465" s="110"/>
      <c r="DX1465" s="110"/>
      <c r="DY1465" s="110"/>
      <c r="DZ1465" s="110"/>
      <c r="EA1465" s="110"/>
      <c r="EB1465" s="110"/>
      <c r="EC1465" s="110"/>
      <c r="ED1465" s="110"/>
      <c r="EF1465" s="264"/>
      <c r="EG1465" s="110"/>
      <c r="EH1465" s="110"/>
      <c r="EI1465" s="110"/>
      <c r="EJ1465" s="110"/>
      <c r="EK1465" s="266"/>
      <c r="EL1465" s="110"/>
      <c r="EM1465" s="110"/>
      <c r="EN1465" s="110"/>
      <c r="EO1465" s="110"/>
      <c r="EP1465" s="110"/>
      <c r="EQ1465" s="110"/>
      <c r="ER1465" s="110"/>
      <c r="ES1465" s="110"/>
      <c r="ET1465" s="110"/>
      <c r="EU1465" s="110"/>
      <c r="EV1465" s="110"/>
      <c r="EW1465" s="110"/>
      <c r="EX1465" s="110"/>
      <c r="EY1465" s="110"/>
      <c r="EZ1465" s="110"/>
      <c r="FA1465" s="110"/>
      <c r="FB1465" s="110"/>
      <c r="FC1465" s="110"/>
      <c r="FD1465" s="110"/>
      <c r="FE1465" s="110"/>
      <c r="FF1465" s="110"/>
      <c r="FG1465" s="110"/>
      <c r="FH1465" s="110"/>
      <c r="FI1465" s="110"/>
      <c r="FJ1465" s="110"/>
      <c r="FK1465" s="110"/>
      <c r="FL1465" s="110"/>
      <c r="FM1465" s="110"/>
      <c r="FN1465" s="110"/>
      <c r="FO1465" s="110"/>
      <c r="FP1465" s="110"/>
      <c r="FQ1465" s="110"/>
      <c r="FR1465" s="110"/>
      <c r="FS1465" s="110"/>
      <c r="FT1465" s="110"/>
      <c r="FU1465" s="110"/>
      <c r="FV1465" s="110"/>
      <c r="FW1465" s="110"/>
      <c r="FX1465" s="110"/>
      <c r="FY1465" s="110"/>
      <c r="FZ1465" s="110"/>
      <c r="GA1465" s="110"/>
      <c r="GB1465" s="110"/>
      <c r="GC1465" s="110"/>
      <c r="GD1465" s="110"/>
      <c r="GE1465" s="110"/>
      <c r="GF1465" s="110"/>
      <c r="GG1465" s="110"/>
      <c r="GH1465" s="110"/>
      <c r="GI1465" s="110"/>
      <c r="GJ1465" s="110"/>
      <c r="GK1465" s="110"/>
      <c r="GL1465" s="110"/>
      <c r="GM1465" s="110"/>
      <c r="GN1465" s="110"/>
      <c r="GO1465" s="110"/>
      <c r="GP1465" s="110"/>
      <c r="GQ1465" s="110"/>
      <c r="GR1465" s="110"/>
      <c r="GS1465" s="110"/>
      <c r="GT1465" s="110"/>
      <c r="GU1465" s="110"/>
      <c r="GV1465" s="110"/>
      <c r="GW1465" s="110"/>
      <c r="GX1465" s="110"/>
      <c r="GY1465" s="110"/>
      <c r="GZ1465" s="110"/>
      <c r="HA1465" s="110"/>
      <c r="HB1465" s="110"/>
      <c r="HC1465" s="110"/>
      <c r="HD1465" s="110"/>
      <c r="HE1465" s="110"/>
      <c r="HF1465" s="110"/>
      <c r="HG1465" s="110"/>
      <c r="HH1465" s="110"/>
      <c r="HI1465" s="110"/>
      <c r="HJ1465" s="110"/>
      <c r="HK1465" s="110"/>
      <c r="HL1465" s="110"/>
      <c r="HM1465" s="110"/>
      <c r="HN1465" s="110"/>
      <c r="HO1465" s="110"/>
      <c r="HP1465" s="110"/>
      <c r="HQ1465" s="110"/>
      <c r="HR1465" s="110"/>
      <c r="HS1465" s="110"/>
      <c r="HT1465" s="110"/>
      <c r="HU1465" s="110"/>
      <c r="HV1465" s="110"/>
      <c r="HW1465" s="110"/>
      <c r="HX1465" s="110"/>
      <c r="HY1465" s="110"/>
      <c r="HZ1465" s="110"/>
      <c r="IA1465" s="110"/>
      <c r="IB1465" s="110"/>
      <c r="IC1465" s="110"/>
      <c r="ID1465" s="110"/>
      <c r="IE1465" s="110"/>
      <c r="IF1465" s="110"/>
      <c r="IG1465" s="110"/>
      <c r="IH1465" s="110"/>
      <c r="II1465" s="110"/>
      <c r="IJ1465" s="110"/>
      <c r="IK1465" s="110"/>
      <c r="IL1465" s="110"/>
      <c r="IM1465" s="110"/>
      <c r="IN1465" s="110"/>
      <c r="IO1465" s="110"/>
      <c r="IP1465" s="110"/>
      <c r="IQ1465" s="110"/>
      <c r="IR1465" s="110"/>
    </row>
    <row r="1466" spans="18:252" ht="16.5" hidden="1" customHeight="1">
      <c r="R1466" s="264"/>
      <c r="S1466" s="110"/>
      <c r="T1466" s="110"/>
      <c r="U1466" s="110"/>
      <c r="V1466" s="110"/>
      <c r="W1466" s="266"/>
      <c r="X1466" s="110"/>
      <c r="Y1466" s="110"/>
      <c r="Z1466" s="110"/>
      <c r="AA1466" s="110"/>
      <c r="AB1466" s="110"/>
      <c r="AC1466" s="110"/>
      <c r="AD1466" s="110"/>
      <c r="AE1466" s="110"/>
      <c r="AF1466" s="110"/>
      <c r="AG1466" s="110"/>
      <c r="AH1466" s="110"/>
      <c r="AI1466" s="110"/>
      <c r="AJ1466" s="110"/>
      <c r="AK1466" s="110"/>
      <c r="AL1466" s="110"/>
      <c r="AM1466" s="110"/>
      <c r="AN1466" s="110"/>
      <c r="AO1466" s="110"/>
      <c r="AP1466" s="110"/>
      <c r="AQ1466" s="110"/>
      <c r="AR1466" s="110"/>
      <c r="AS1466" s="110"/>
      <c r="AT1466" s="110"/>
      <c r="AU1466" s="110"/>
      <c r="AV1466" s="110"/>
      <c r="AW1466" s="110"/>
      <c r="AX1466" s="110"/>
      <c r="AY1466" s="110"/>
      <c r="AZ1466" s="110"/>
      <c r="BA1466" s="110"/>
      <c r="BB1466" s="110"/>
      <c r="BC1466" s="110"/>
      <c r="BD1466" s="110"/>
      <c r="BE1466" s="110"/>
      <c r="BF1466" s="110"/>
      <c r="BG1466" s="110"/>
      <c r="BH1466" s="110"/>
      <c r="BI1466" s="110"/>
      <c r="BJ1466" s="110"/>
      <c r="BK1466" s="110"/>
      <c r="BL1466" s="110"/>
      <c r="BM1466" s="110"/>
      <c r="BN1466" s="110"/>
      <c r="BO1466" s="110"/>
      <c r="BP1466" s="110"/>
      <c r="BQ1466" s="110"/>
      <c r="BR1466" s="110"/>
      <c r="BS1466" s="110"/>
      <c r="BT1466" s="110"/>
      <c r="BU1466" s="110"/>
      <c r="BV1466" s="110"/>
      <c r="BW1466" s="110"/>
      <c r="BX1466" s="110"/>
      <c r="BY1466" s="110"/>
      <c r="BZ1466" s="110"/>
      <c r="CA1466" s="110"/>
      <c r="CB1466" s="110"/>
      <c r="CC1466" s="110"/>
      <c r="CD1466" s="110"/>
      <c r="CE1466" s="110"/>
      <c r="CF1466" s="110"/>
      <c r="CG1466" s="110"/>
      <c r="CH1466" s="110"/>
      <c r="CI1466" s="110"/>
      <c r="CJ1466" s="110"/>
      <c r="CK1466" s="110"/>
      <c r="CL1466" s="110"/>
      <c r="CM1466" s="110"/>
      <c r="CN1466" s="110"/>
      <c r="CO1466" s="110"/>
      <c r="CP1466" s="110"/>
      <c r="CQ1466" s="110"/>
      <c r="CR1466" s="110"/>
      <c r="CS1466" s="110"/>
      <c r="CT1466" s="110"/>
      <c r="CU1466" s="110"/>
      <c r="CV1466" s="110"/>
      <c r="CW1466" s="110"/>
      <c r="CX1466" s="110"/>
      <c r="CY1466" s="110"/>
      <c r="CZ1466" s="110"/>
      <c r="DA1466" s="110"/>
      <c r="DB1466" s="110"/>
      <c r="DC1466" s="110"/>
      <c r="DD1466" s="110"/>
      <c r="DE1466" s="110"/>
      <c r="DF1466" s="110"/>
      <c r="DG1466" s="110"/>
      <c r="DH1466" s="110"/>
      <c r="DI1466" s="110"/>
      <c r="DJ1466" s="110"/>
      <c r="DK1466" s="110"/>
      <c r="DL1466" s="110"/>
      <c r="DM1466" s="110"/>
      <c r="DN1466" s="110"/>
      <c r="DO1466" s="110"/>
      <c r="DP1466" s="110"/>
      <c r="DQ1466" s="110"/>
      <c r="DR1466" s="110"/>
      <c r="DS1466" s="110"/>
      <c r="DT1466" s="110"/>
      <c r="DU1466" s="110"/>
      <c r="DV1466" s="110"/>
      <c r="DW1466" s="110"/>
      <c r="DX1466" s="110"/>
      <c r="DY1466" s="110"/>
      <c r="DZ1466" s="110"/>
      <c r="EA1466" s="110"/>
      <c r="EB1466" s="110"/>
      <c r="EC1466" s="110"/>
      <c r="ED1466" s="110"/>
      <c r="EF1466" s="264"/>
      <c r="EG1466" s="110"/>
      <c r="EH1466" s="110"/>
      <c r="EI1466" s="110"/>
      <c r="EJ1466" s="110"/>
      <c r="EK1466" s="266"/>
      <c r="EL1466" s="110"/>
      <c r="EM1466" s="110"/>
      <c r="EN1466" s="110"/>
      <c r="EO1466" s="110"/>
      <c r="EP1466" s="110"/>
      <c r="EQ1466" s="110"/>
      <c r="ER1466" s="110"/>
      <c r="ES1466" s="110"/>
      <c r="ET1466" s="110"/>
      <c r="EU1466" s="110"/>
      <c r="EV1466" s="110"/>
      <c r="EW1466" s="110"/>
      <c r="EX1466" s="110"/>
      <c r="EY1466" s="110"/>
      <c r="EZ1466" s="110"/>
      <c r="FA1466" s="110"/>
      <c r="FB1466" s="110"/>
      <c r="FC1466" s="110"/>
      <c r="FD1466" s="110"/>
      <c r="FE1466" s="110"/>
      <c r="FF1466" s="110"/>
      <c r="FG1466" s="110"/>
      <c r="FH1466" s="110"/>
      <c r="FI1466" s="110"/>
      <c r="FJ1466" s="110"/>
      <c r="FK1466" s="110"/>
      <c r="FL1466" s="110"/>
      <c r="FM1466" s="110"/>
      <c r="FN1466" s="110"/>
      <c r="FO1466" s="110"/>
      <c r="FP1466" s="110"/>
      <c r="FQ1466" s="110"/>
      <c r="FR1466" s="110"/>
      <c r="FS1466" s="110"/>
      <c r="FT1466" s="110"/>
      <c r="FU1466" s="110"/>
      <c r="FV1466" s="110"/>
      <c r="FW1466" s="110"/>
      <c r="FX1466" s="110"/>
      <c r="FY1466" s="110"/>
      <c r="FZ1466" s="110"/>
      <c r="GA1466" s="110"/>
      <c r="GB1466" s="110"/>
      <c r="GC1466" s="110"/>
      <c r="GD1466" s="110"/>
      <c r="GE1466" s="110"/>
      <c r="GF1466" s="110"/>
      <c r="GG1466" s="110"/>
      <c r="GH1466" s="110"/>
      <c r="GI1466" s="110"/>
      <c r="GJ1466" s="110"/>
      <c r="GK1466" s="110"/>
      <c r="GL1466" s="110"/>
      <c r="GM1466" s="110"/>
      <c r="GN1466" s="110"/>
      <c r="GO1466" s="110"/>
      <c r="GP1466" s="110"/>
      <c r="GQ1466" s="110"/>
      <c r="GR1466" s="110"/>
      <c r="GS1466" s="110"/>
      <c r="GT1466" s="110"/>
      <c r="GU1466" s="110"/>
      <c r="GV1466" s="110"/>
      <c r="GW1466" s="110"/>
      <c r="GX1466" s="110"/>
      <c r="GY1466" s="110"/>
      <c r="GZ1466" s="110"/>
      <c r="HA1466" s="110"/>
      <c r="HB1466" s="110"/>
      <c r="HC1466" s="110"/>
      <c r="HD1466" s="110"/>
      <c r="HE1466" s="110"/>
      <c r="HF1466" s="110"/>
      <c r="HG1466" s="110"/>
      <c r="HH1466" s="110"/>
      <c r="HI1466" s="110"/>
      <c r="HJ1466" s="110"/>
      <c r="HK1466" s="110"/>
      <c r="HL1466" s="110"/>
      <c r="HM1466" s="110"/>
      <c r="HN1466" s="110"/>
      <c r="HO1466" s="110"/>
      <c r="HP1466" s="110"/>
      <c r="HQ1466" s="110"/>
      <c r="HR1466" s="110"/>
      <c r="HS1466" s="110"/>
      <c r="HT1466" s="110"/>
      <c r="HU1466" s="110"/>
      <c r="HV1466" s="110"/>
      <c r="HW1466" s="110"/>
      <c r="HX1466" s="110"/>
      <c r="HY1466" s="110"/>
      <c r="HZ1466" s="110"/>
      <c r="IA1466" s="110"/>
      <c r="IB1466" s="110"/>
      <c r="IC1466" s="110"/>
      <c r="ID1466" s="110"/>
      <c r="IE1466" s="110"/>
      <c r="IF1466" s="110"/>
      <c r="IG1466" s="110"/>
      <c r="IH1466" s="110"/>
      <c r="II1466" s="110"/>
      <c r="IJ1466" s="110"/>
      <c r="IK1466" s="110"/>
      <c r="IL1466" s="110"/>
      <c r="IM1466" s="110"/>
      <c r="IN1466" s="110"/>
      <c r="IO1466" s="110"/>
      <c r="IP1466" s="110"/>
      <c r="IQ1466" s="110"/>
      <c r="IR1466" s="110"/>
    </row>
    <row r="1467" spans="18:252" ht="16.5" hidden="1" customHeight="1">
      <c r="R1467" s="264"/>
      <c r="S1467" s="110"/>
      <c r="T1467" s="110"/>
      <c r="U1467" s="110"/>
      <c r="V1467" s="110"/>
      <c r="W1467" s="266"/>
      <c r="X1467" s="110"/>
      <c r="Y1467" s="110"/>
      <c r="Z1467" s="110"/>
      <c r="AA1467" s="110"/>
      <c r="AB1467" s="110"/>
      <c r="AC1467" s="110"/>
      <c r="AD1467" s="110"/>
      <c r="AE1467" s="110"/>
      <c r="AF1467" s="110"/>
      <c r="AG1467" s="110"/>
      <c r="AH1467" s="110"/>
      <c r="AI1467" s="110"/>
      <c r="AJ1467" s="110"/>
      <c r="AK1467" s="110"/>
      <c r="AL1467" s="110"/>
      <c r="AM1467" s="110"/>
      <c r="AN1467" s="110"/>
      <c r="AO1467" s="110"/>
      <c r="AP1467" s="110"/>
      <c r="AQ1467" s="110"/>
      <c r="AR1467" s="110"/>
      <c r="AS1467" s="110"/>
      <c r="AT1467" s="110"/>
      <c r="AU1467" s="110"/>
      <c r="AV1467" s="110"/>
      <c r="AW1467" s="110"/>
      <c r="AX1467" s="110"/>
      <c r="AY1467" s="110"/>
      <c r="AZ1467" s="110"/>
      <c r="BA1467" s="110"/>
      <c r="BB1467" s="110"/>
      <c r="BC1467" s="110"/>
      <c r="BD1467" s="110"/>
      <c r="BE1467" s="110"/>
      <c r="BF1467" s="110"/>
      <c r="BG1467" s="110"/>
      <c r="BH1467" s="110"/>
      <c r="BI1467" s="110"/>
      <c r="BJ1467" s="110"/>
      <c r="BK1467" s="110"/>
      <c r="BL1467" s="110"/>
      <c r="BM1467" s="110"/>
      <c r="BN1467" s="110"/>
      <c r="BO1467" s="110"/>
      <c r="BP1467" s="110"/>
      <c r="BQ1467" s="110"/>
      <c r="BR1467" s="110"/>
      <c r="BS1467" s="110"/>
      <c r="BT1467" s="110"/>
      <c r="BU1467" s="110"/>
      <c r="BV1467" s="110"/>
      <c r="BW1467" s="110"/>
      <c r="BX1467" s="110"/>
      <c r="BY1467" s="110"/>
      <c r="BZ1467" s="110"/>
      <c r="CA1467" s="110"/>
      <c r="CB1467" s="110"/>
      <c r="CC1467" s="110"/>
      <c r="CD1467" s="110"/>
      <c r="CE1467" s="110"/>
      <c r="CF1467" s="110"/>
      <c r="CG1467" s="110"/>
      <c r="CH1467" s="110"/>
      <c r="CI1467" s="110"/>
      <c r="CJ1467" s="110"/>
      <c r="CK1467" s="110"/>
      <c r="CL1467" s="110"/>
      <c r="CM1467" s="110"/>
      <c r="CN1467" s="110"/>
      <c r="CO1467" s="110"/>
      <c r="CP1467" s="110"/>
      <c r="CQ1467" s="110"/>
      <c r="CR1467" s="110"/>
      <c r="CS1467" s="110"/>
      <c r="CT1467" s="110"/>
      <c r="CU1467" s="110"/>
      <c r="CV1467" s="110"/>
      <c r="CW1467" s="110"/>
      <c r="CX1467" s="110"/>
      <c r="CY1467" s="110"/>
      <c r="CZ1467" s="110"/>
      <c r="DA1467" s="110"/>
      <c r="DB1467" s="110"/>
      <c r="DC1467" s="110"/>
      <c r="DD1467" s="110"/>
      <c r="DE1467" s="110"/>
      <c r="DF1467" s="110"/>
      <c r="DG1467" s="110"/>
      <c r="DH1467" s="110"/>
      <c r="DI1467" s="110"/>
      <c r="DJ1467" s="110"/>
      <c r="DK1467" s="110"/>
      <c r="DL1467" s="110"/>
      <c r="DM1467" s="110"/>
      <c r="DN1467" s="110"/>
      <c r="DO1467" s="110"/>
      <c r="DP1467" s="110"/>
      <c r="DQ1467" s="110"/>
      <c r="DR1467" s="110"/>
      <c r="DS1467" s="110"/>
      <c r="DT1467" s="110"/>
      <c r="DU1467" s="110"/>
      <c r="DV1467" s="110"/>
      <c r="DW1467" s="110"/>
      <c r="DX1467" s="110"/>
      <c r="DY1467" s="110"/>
      <c r="DZ1467" s="110"/>
      <c r="EA1467" s="110"/>
      <c r="EB1467" s="110"/>
      <c r="EC1467" s="110"/>
      <c r="ED1467" s="110"/>
      <c r="EF1467" s="264"/>
      <c r="EG1467" s="110"/>
      <c r="EH1467" s="110"/>
      <c r="EI1467" s="110"/>
      <c r="EJ1467" s="110"/>
      <c r="EK1467" s="266"/>
      <c r="EL1467" s="110"/>
      <c r="EM1467" s="110"/>
      <c r="EN1467" s="110"/>
      <c r="EO1467" s="110"/>
      <c r="EP1467" s="110"/>
      <c r="EQ1467" s="110"/>
      <c r="ER1467" s="110"/>
      <c r="ES1467" s="110"/>
      <c r="ET1467" s="110"/>
      <c r="EU1467" s="110"/>
      <c r="EV1467" s="110"/>
      <c r="EW1467" s="110"/>
      <c r="EX1467" s="110"/>
      <c r="EY1467" s="110"/>
      <c r="EZ1467" s="110"/>
      <c r="FA1467" s="110"/>
      <c r="FB1467" s="110"/>
      <c r="FC1467" s="110"/>
      <c r="FD1467" s="110"/>
      <c r="FE1467" s="110"/>
      <c r="FF1467" s="110"/>
      <c r="FG1467" s="110"/>
      <c r="FH1467" s="110"/>
      <c r="FI1467" s="110"/>
      <c r="FJ1467" s="110"/>
      <c r="FK1467" s="110"/>
      <c r="FL1467" s="110"/>
      <c r="FM1467" s="110"/>
      <c r="FN1467" s="110"/>
      <c r="FO1467" s="110"/>
      <c r="FP1467" s="110"/>
      <c r="FQ1467" s="110"/>
      <c r="FR1467" s="110"/>
      <c r="FS1467" s="110"/>
      <c r="FT1467" s="110"/>
      <c r="FU1467" s="110"/>
      <c r="FV1467" s="110"/>
      <c r="FW1467" s="110"/>
      <c r="FX1467" s="110"/>
      <c r="FY1467" s="110"/>
      <c r="FZ1467" s="110"/>
      <c r="GA1467" s="110"/>
      <c r="GB1467" s="110"/>
      <c r="GC1467" s="110"/>
      <c r="GD1467" s="110"/>
      <c r="GE1467" s="110"/>
      <c r="GF1467" s="110"/>
      <c r="GG1467" s="110"/>
      <c r="GH1467" s="110"/>
      <c r="GI1467" s="110"/>
      <c r="GJ1467" s="110"/>
      <c r="GK1467" s="110"/>
      <c r="GL1467" s="110"/>
      <c r="GM1467" s="110"/>
      <c r="GN1467" s="110"/>
      <c r="GO1467" s="110"/>
      <c r="GP1467" s="110"/>
      <c r="GQ1467" s="110"/>
      <c r="GR1467" s="110"/>
      <c r="GS1467" s="110"/>
      <c r="GT1467" s="110"/>
      <c r="GU1467" s="110"/>
      <c r="GV1467" s="110"/>
      <c r="GW1467" s="110"/>
      <c r="GX1467" s="110"/>
      <c r="GY1467" s="110"/>
      <c r="GZ1467" s="110"/>
      <c r="HA1467" s="110"/>
      <c r="HB1467" s="110"/>
      <c r="HC1467" s="110"/>
      <c r="HD1467" s="110"/>
      <c r="HE1467" s="110"/>
      <c r="HF1467" s="110"/>
      <c r="HG1467" s="110"/>
      <c r="HH1467" s="110"/>
      <c r="HI1467" s="110"/>
      <c r="HJ1467" s="110"/>
      <c r="HK1467" s="110"/>
      <c r="HL1467" s="110"/>
      <c r="HM1467" s="110"/>
      <c r="HN1467" s="110"/>
      <c r="HO1467" s="110"/>
      <c r="HP1467" s="110"/>
      <c r="HQ1467" s="110"/>
      <c r="HR1467" s="110"/>
      <c r="HS1467" s="110"/>
      <c r="HT1467" s="110"/>
      <c r="HU1467" s="110"/>
      <c r="HV1467" s="110"/>
      <c r="HW1467" s="110"/>
      <c r="HX1467" s="110"/>
      <c r="HY1467" s="110"/>
      <c r="HZ1467" s="110"/>
      <c r="IA1467" s="110"/>
      <c r="IB1467" s="110"/>
      <c r="IC1467" s="110"/>
      <c r="ID1467" s="110"/>
      <c r="IE1467" s="110"/>
      <c r="IF1467" s="110"/>
      <c r="IG1467" s="110"/>
      <c r="IH1467" s="110"/>
      <c r="II1467" s="110"/>
      <c r="IJ1467" s="110"/>
      <c r="IK1467" s="110"/>
      <c r="IL1467" s="110"/>
      <c r="IM1467" s="110"/>
      <c r="IN1467" s="110"/>
      <c r="IO1467" s="110"/>
      <c r="IP1467" s="110"/>
      <c r="IQ1467" s="110"/>
      <c r="IR1467" s="110"/>
    </row>
    <row r="1468" spans="18:252" ht="16.5" hidden="1" customHeight="1">
      <c r="R1468" s="264"/>
      <c r="S1468" s="110"/>
      <c r="T1468" s="110"/>
      <c r="U1468" s="110"/>
      <c r="V1468" s="110"/>
      <c r="W1468" s="266"/>
      <c r="X1468" s="110"/>
      <c r="Y1468" s="110"/>
      <c r="Z1468" s="110"/>
      <c r="AA1468" s="110"/>
      <c r="AB1468" s="110"/>
      <c r="AC1468" s="110"/>
      <c r="AD1468" s="110"/>
      <c r="AE1468" s="110"/>
      <c r="AF1468" s="110"/>
      <c r="AG1468" s="110"/>
      <c r="AH1468" s="110"/>
      <c r="AI1468" s="110"/>
      <c r="AJ1468" s="110"/>
      <c r="AK1468" s="110"/>
      <c r="AL1468" s="110"/>
      <c r="AM1468" s="110"/>
      <c r="AN1468" s="110"/>
      <c r="AO1468" s="110"/>
      <c r="AP1468" s="110"/>
      <c r="AQ1468" s="110"/>
      <c r="AR1468" s="110"/>
      <c r="AS1468" s="110"/>
      <c r="AT1468" s="110"/>
      <c r="AU1468" s="110"/>
      <c r="AV1468" s="110"/>
      <c r="AW1468" s="110"/>
      <c r="AX1468" s="110"/>
      <c r="AY1468" s="110"/>
      <c r="AZ1468" s="110"/>
      <c r="BA1468" s="110"/>
      <c r="BB1468" s="110"/>
      <c r="BC1468" s="110"/>
      <c r="BD1468" s="110"/>
      <c r="BE1468" s="110"/>
      <c r="BF1468" s="110"/>
      <c r="BG1468" s="110"/>
      <c r="BH1468" s="110"/>
      <c r="BI1468" s="110"/>
      <c r="BJ1468" s="110"/>
      <c r="BK1468" s="110"/>
      <c r="BL1468" s="110"/>
      <c r="BM1468" s="110"/>
      <c r="BN1468" s="110"/>
      <c r="BO1468" s="110"/>
      <c r="BP1468" s="110"/>
      <c r="BQ1468" s="110"/>
      <c r="BR1468" s="110"/>
      <c r="BS1468" s="110"/>
      <c r="BT1468" s="110"/>
      <c r="BU1468" s="110"/>
      <c r="BV1468" s="110"/>
      <c r="BW1468" s="110"/>
      <c r="BX1468" s="110"/>
      <c r="BY1468" s="110"/>
      <c r="BZ1468" s="110"/>
      <c r="CA1468" s="110"/>
      <c r="CB1468" s="110"/>
      <c r="CC1468" s="110"/>
      <c r="CD1468" s="110"/>
      <c r="CE1468" s="110"/>
      <c r="CF1468" s="110"/>
      <c r="CG1468" s="110"/>
      <c r="CH1468" s="110"/>
      <c r="CI1468" s="110"/>
      <c r="CJ1468" s="110"/>
      <c r="CK1468" s="110"/>
      <c r="CL1468" s="110"/>
      <c r="CM1468" s="110"/>
      <c r="CN1468" s="110"/>
      <c r="CO1468" s="110"/>
      <c r="CP1468" s="110"/>
      <c r="CQ1468" s="110"/>
      <c r="CR1468" s="110"/>
      <c r="CS1468" s="110"/>
      <c r="CT1468" s="110"/>
      <c r="CU1468" s="110"/>
      <c r="CV1468" s="110"/>
      <c r="CW1468" s="110"/>
      <c r="CX1468" s="110"/>
      <c r="CY1468" s="110"/>
      <c r="CZ1468" s="110"/>
      <c r="DA1468" s="110"/>
      <c r="DB1468" s="110"/>
      <c r="DC1468" s="110"/>
      <c r="DD1468" s="110"/>
      <c r="DE1468" s="110"/>
      <c r="DF1468" s="110"/>
      <c r="DG1468" s="110"/>
      <c r="DH1468" s="110"/>
      <c r="DI1468" s="110"/>
      <c r="DJ1468" s="110"/>
      <c r="DK1468" s="110"/>
      <c r="DL1468" s="110"/>
      <c r="DM1468" s="110"/>
      <c r="DN1468" s="110"/>
      <c r="DO1468" s="110"/>
      <c r="DP1468" s="110"/>
      <c r="DQ1468" s="110"/>
      <c r="DR1468" s="110"/>
      <c r="DS1468" s="110"/>
      <c r="DT1468" s="110"/>
      <c r="DU1468" s="110"/>
      <c r="DV1468" s="110"/>
      <c r="DW1468" s="110"/>
      <c r="DX1468" s="110"/>
      <c r="DY1468" s="110"/>
      <c r="DZ1468" s="110"/>
      <c r="EA1468" s="110"/>
      <c r="EB1468" s="110"/>
      <c r="EC1468" s="110"/>
      <c r="ED1468" s="110"/>
      <c r="EF1468" s="264"/>
      <c r="EG1468" s="110"/>
      <c r="EH1468" s="110"/>
      <c r="EI1468" s="110"/>
      <c r="EJ1468" s="110"/>
      <c r="EK1468" s="266"/>
      <c r="EL1468" s="110"/>
      <c r="EM1468" s="110"/>
      <c r="EN1468" s="110"/>
      <c r="EO1468" s="110"/>
      <c r="EP1468" s="110"/>
      <c r="EQ1468" s="110"/>
      <c r="ER1468" s="110"/>
      <c r="ES1468" s="110"/>
      <c r="ET1468" s="110"/>
      <c r="EU1468" s="110"/>
      <c r="EV1468" s="110"/>
      <c r="EW1468" s="110"/>
      <c r="EX1468" s="110"/>
      <c r="EY1468" s="110"/>
      <c r="EZ1468" s="110"/>
      <c r="FA1468" s="110"/>
      <c r="FB1468" s="110"/>
      <c r="FC1468" s="110"/>
      <c r="FD1468" s="110"/>
      <c r="FE1468" s="110"/>
      <c r="FF1468" s="110"/>
      <c r="FG1468" s="110"/>
      <c r="FH1468" s="110"/>
      <c r="FI1468" s="110"/>
      <c r="FJ1468" s="110"/>
      <c r="FK1468" s="110"/>
      <c r="FL1468" s="110"/>
      <c r="FM1468" s="110"/>
      <c r="FN1468" s="110"/>
      <c r="FO1468" s="110"/>
      <c r="FP1468" s="110"/>
      <c r="FQ1468" s="110"/>
      <c r="FR1468" s="110"/>
      <c r="FS1468" s="110"/>
      <c r="FT1468" s="110"/>
      <c r="FU1468" s="110"/>
      <c r="FV1468" s="110"/>
      <c r="FW1468" s="110"/>
      <c r="FX1468" s="110"/>
      <c r="FY1468" s="110"/>
      <c r="FZ1468" s="110"/>
      <c r="GA1468" s="110"/>
      <c r="GB1468" s="110"/>
      <c r="GC1468" s="110"/>
      <c r="GD1468" s="110"/>
      <c r="GE1468" s="110"/>
      <c r="GF1468" s="110"/>
      <c r="GG1468" s="110"/>
      <c r="GH1468" s="110"/>
      <c r="GI1468" s="110"/>
      <c r="GJ1468" s="110"/>
      <c r="GK1468" s="110"/>
      <c r="GL1468" s="110"/>
      <c r="GM1468" s="110"/>
      <c r="GN1468" s="110"/>
      <c r="GO1468" s="110"/>
      <c r="GP1468" s="110"/>
      <c r="GQ1468" s="110"/>
      <c r="GR1468" s="110"/>
      <c r="GS1468" s="110"/>
      <c r="GT1468" s="110"/>
      <c r="GU1468" s="110"/>
      <c r="GV1468" s="110"/>
      <c r="GW1468" s="110"/>
      <c r="GX1468" s="110"/>
      <c r="GY1468" s="110"/>
      <c r="GZ1468" s="110"/>
      <c r="HA1468" s="110"/>
      <c r="HB1468" s="110"/>
      <c r="HC1468" s="110"/>
      <c r="HD1468" s="110"/>
      <c r="HE1468" s="110"/>
      <c r="HF1468" s="110"/>
      <c r="HG1468" s="110"/>
      <c r="HH1468" s="110"/>
      <c r="HI1468" s="110"/>
      <c r="HJ1468" s="110"/>
      <c r="HK1468" s="110"/>
      <c r="HL1468" s="110"/>
      <c r="HM1468" s="110"/>
      <c r="HN1468" s="110"/>
      <c r="HO1468" s="110"/>
      <c r="HP1468" s="110"/>
      <c r="HQ1468" s="110"/>
      <c r="HR1468" s="110"/>
      <c r="HS1468" s="110"/>
      <c r="HT1468" s="110"/>
      <c r="HU1468" s="110"/>
      <c r="HV1468" s="110"/>
      <c r="HW1468" s="110"/>
      <c r="HX1468" s="110"/>
      <c r="HY1468" s="110"/>
      <c r="HZ1468" s="110"/>
      <c r="IA1468" s="110"/>
      <c r="IB1468" s="110"/>
      <c r="IC1468" s="110"/>
      <c r="ID1468" s="110"/>
      <c r="IE1468" s="110"/>
      <c r="IF1468" s="110"/>
      <c r="IG1468" s="110"/>
      <c r="IH1468" s="110"/>
      <c r="II1468" s="110"/>
      <c r="IJ1468" s="110"/>
      <c r="IK1468" s="110"/>
      <c r="IL1468" s="110"/>
      <c r="IM1468" s="110"/>
      <c r="IN1468" s="110"/>
      <c r="IO1468" s="110"/>
      <c r="IP1468" s="110"/>
      <c r="IQ1468" s="110"/>
      <c r="IR1468" s="110"/>
    </row>
    <row r="1469" spans="18:252" ht="16.5" hidden="1" customHeight="1">
      <c r="R1469" s="264"/>
      <c r="S1469" s="110"/>
      <c r="T1469" s="110"/>
      <c r="U1469" s="110"/>
      <c r="V1469" s="110"/>
      <c r="W1469" s="266"/>
      <c r="X1469" s="110"/>
      <c r="Y1469" s="110"/>
      <c r="Z1469" s="110"/>
      <c r="AA1469" s="110"/>
      <c r="AB1469" s="110"/>
      <c r="AC1469" s="110"/>
      <c r="AD1469" s="110"/>
      <c r="AE1469" s="110"/>
      <c r="AF1469" s="110"/>
      <c r="AG1469" s="110"/>
      <c r="AH1469" s="110"/>
      <c r="AI1469" s="110"/>
      <c r="AJ1469" s="110"/>
      <c r="AK1469" s="110"/>
      <c r="AL1469" s="110"/>
      <c r="AM1469" s="110"/>
      <c r="AN1469" s="110"/>
      <c r="AO1469" s="110"/>
      <c r="AP1469" s="110"/>
      <c r="AQ1469" s="110"/>
      <c r="AR1469" s="110"/>
      <c r="AS1469" s="110"/>
      <c r="AT1469" s="110"/>
      <c r="AU1469" s="110"/>
      <c r="AV1469" s="110"/>
      <c r="AW1469" s="110"/>
      <c r="AX1469" s="110"/>
      <c r="AY1469" s="110"/>
      <c r="AZ1469" s="110"/>
      <c r="BA1469" s="110"/>
      <c r="BB1469" s="110"/>
      <c r="BC1469" s="110"/>
      <c r="BD1469" s="110"/>
      <c r="BE1469" s="110"/>
      <c r="BF1469" s="110"/>
      <c r="BG1469" s="110"/>
      <c r="BH1469" s="110"/>
      <c r="BI1469" s="110"/>
      <c r="BJ1469" s="110"/>
      <c r="BK1469" s="110"/>
      <c r="BL1469" s="110"/>
      <c r="BM1469" s="110"/>
      <c r="BN1469" s="110"/>
      <c r="BO1469" s="110"/>
      <c r="BP1469" s="110"/>
      <c r="BQ1469" s="110"/>
      <c r="BR1469" s="110"/>
      <c r="BS1469" s="110"/>
      <c r="BT1469" s="110"/>
      <c r="BU1469" s="110"/>
      <c r="BV1469" s="110"/>
      <c r="BW1469" s="110"/>
      <c r="BX1469" s="110"/>
      <c r="BY1469" s="110"/>
      <c r="BZ1469" s="110"/>
      <c r="CA1469" s="110"/>
      <c r="CB1469" s="110"/>
      <c r="CC1469" s="110"/>
      <c r="CD1469" s="110"/>
      <c r="CE1469" s="110"/>
      <c r="CF1469" s="110"/>
      <c r="CG1469" s="110"/>
      <c r="CH1469" s="110"/>
      <c r="CI1469" s="110"/>
      <c r="CJ1469" s="110"/>
      <c r="CK1469" s="110"/>
      <c r="CL1469" s="110"/>
      <c r="CM1469" s="110"/>
      <c r="CN1469" s="110"/>
      <c r="CO1469" s="110"/>
      <c r="CP1469" s="110"/>
      <c r="CQ1469" s="110"/>
      <c r="CR1469" s="110"/>
      <c r="CS1469" s="110"/>
      <c r="CT1469" s="110"/>
      <c r="CU1469" s="110"/>
      <c r="CV1469" s="110"/>
      <c r="CW1469" s="110"/>
      <c r="CX1469" s="110"/>
      <c r="CY1469" s="110"/>
      <c r="CZ1469" s="110"/>
      <c r="DA1469" s="110"/>
      <c r="DB1469" s="110"/>
      <c r="DC1469" s="110"/>
      <c r="DD1469" s="110"/>
      <c r="DE1469" s="110"/>
      <c r="DF1469" s="110"/>
      <c r="DG1469" s="110"/>
      <c r="DH1469" s="110"/>
      <c r="DI1469" s="110"/>
      <c r="DJ1469" s="110"/>
      <c r="DK1469" s="110"/>
      <c r="DL1469" s="110"/>
      <c r="DM1469" s="110"/>
      <c r="DN1469" s="110"/>
      <c r="DO1469" s="110"/>
      <c r="DP1469" s="110"/>
      <c r="DQ1469" s="110"/>
      <c r="DR1469" s="110"/>
      <c r="DS1469" s="110"/>
      <c r="DT1469" s="110"/>
      <c r="DU1469" s="110"/>
      <c r="DV1469" s="110"/>
      <c r="DW1469" s="110"/>
      <c r="DX1469" s="110"/>
      <c r="DY1469" s="110"/>
      <c r="DZ1469" s="110"/>
      <c r="EA1469" s="110"/>
      <c r="EB1469" s="110"/>
      <c r="EC1469" s="110"/>
      <c r="ED1469" s="110"/>
      <c r="EF1469" s="264"/>
      <c r="EG1469" s="110"/>
      <c r="EH1469" s="110"/>
      <c r="EI1469" s="110"/>
      <c r="EJ1469" s="110"/>
      <c r="EK1469" s="266"/>
      <c r="EL1469" s="110"/>
      <c r="EM1469" s="110"/>
      <c r="EN1469" s="110"/>
      <c r="EO1469" s="110"/>
      <c r="EP1469" s="110"/>
      <c r="EQ1469" s="110"/>
      <c r="ER1469" s="110"/>
      <c r="ES1469" s="110"/>
      <c r="ET1469" s="110"/>
      <c r="EU1469" s="110"/>
      <c r="EV1469" s="110"/>
      <c r="EW1469" s="110"/>
      <c r="EX1469" s="110"/>
      <c r="EY1469" s="110"/>
      <c r="EZ1469" s="110"/>
      <c r="FA1469" s="110"/>
      <c r="FB1469" s="110"/>
      <c r="FC1469" s="110"/>
      <c r="FD1469" s="110"/>
      <c r="FE1469" s="110"/>
      <c r="FF1469" s="110"/>
      <c r="FG1469" s="110"/>
      <c r="FH1469" s="110"/>
      <c r="FI1469" s="110"/>
      <c r="FJ1469" s="110"/>
      <c r="FK1469" s="110"/>
      <c r="FL1469" s="110"/>
      <c r="FM1469" s="110"/>
      <c r="FN1469" s="110"/>
      <c r="FO1469" s="110"/>
      <c r="FP1469" s="110"/>
      <c r="FQ1469" s="110"/>
      <c r="FR1469" s="110"/>
      <c r="FS1469" s="110"/>
      <c r="FT1469" s="110"/>
      <c r="FU1469" s="110"/>
      <c r="FV1469" s="110"/>
      <c r="FW1469" s="110"/>
      <c r="FX1469" s="110"/>
      <c r="FY1469" s="110"/>
      <c r="FZ1469" s="110"/>
      <c r="GA1469" s="110"/>
      <c r="GB1469" s="110"/>
      <c r="GC1469" s="110"/>
      <c r="GD1469" s="110"/>
      <c r="GE1469" s="110"/>
      <c r="GF1469" s="110"/>
      <c r="GG1469" s="110"/>
      <c r="GH1469" s="110"/>
      <c r="GI1469" s="110"/>
      <c r="GJ1469" s="110"/>
      <c r="GK1469" s="110"/>
      <c r="GL1469" s="110"/>
      <c r="GM1469" s="110"/>
      <c r="GN1469" s="110"/>
      <c r="GO1469" s="110"/>
      <c r="GP1469" s="110"/>
      <c r="GQ1469" s="110"/>
      <c r="GR1469" s="110"/>
      <c r="GS1469" s="110"/>
      <c r="GT1469" s="110"/>
      <c r="GU1469" s="110"/>
      <c r="GV1469" s="110"/>
      <c r="GW1469" s="110"/>
      <c r="GX1469" s="110"/>
      <c r="GY1469" s="110"/>
      <c r="GZ1469" s="110"/>
      <c r="HA1469" s="110"/>
      <c r="HB1469" s="110"/>
      <c r="HC1469" s="110"/>
      <c r="HD1469" s="110"/>
      <c r="HE1469" s="110"/>
      <c r="HF1469" s="110"/>
      <c r="HG1469" s="110"/>
      <c r="HH1469" s="110"/>
      <c r="HI1469" s="110"/>
      <c r="HJ1469" s="110"/>
      <c r="HK1469" s="110"/>
      <c r="HL1469" s="110"/>
      <c r="HM1469" s="110"/>
      <c r="HN1469" s="110"/>
      <c r="HO1469" s="110"/>
      <c r="HP1469" s="110"/>
      <c r="HQ1469" s="110"/>
      <c r="HR1469" s="110"/>
      <c r="HS1469" s="110"/>
      <c r="HT1469" s="110"/>
      <c r="HU1469" s="110"/>
      <c r="HV1469" s="110"/>
      <c r="HW1469" s="110"/>
      <c r="HX1469" s="110"/>
      <c r="HY1469" s="110"/>
      <c r="HZ1469" s="110"/>
      <c r="IA1469" s="110"/>
      <c r="IB1469" s="110"/>
      <c r="IC1469" s="110"/>
      <c r="ID1469" s="110"/>
      <c r="IE1469" s="110"/>
      <c r="IF1469" s="110"/>
      <c r="IG1469" s="110"/>
      <c r="IH1469" s="110"/>
      <c r="II1469" s="110"/>
      <c r="IJ1469" s="110"/>
      <c r="IK1469" s="110"/>
      <c r="IL1469" s="110"/>
      <c r="IM1469" s="110"/>
      <c r="IN1469" s="110"/>
      <c r="IO1469" s="110"/>
      <c r="IP1469" s="110"/>
      <c r="IQ1469" s="110"/>
      <c r="IR1469" s="110"/>
    </row>
    <row r="1470" spans="18:252" ht="16.5" hidden="1" customHeight="1">
      <c r="R1470" s="264"/>
      <c r="S1470" s="110"/>
      <c r="T1470" s="110"/>
      <c r="U1470" s="110"/>
      <c r="V1470" s="110"/>
      <c r="W1470" s="266"/>
      <c r="X1470" s="110"/>
      <c r="Y1470" s="110"/>
      <c r="Z1470" s="110"/>
      <c r="AA1470" s="110"/>
      <c r="AB1470" s="110"/>
      <c r="AC1470" s="110"/>
      <c r="AD1470" s="110"/>
      <c r="AE1470" s="110"/>
      <c r="AF1470" s="110"/>
      <c r="AG1470" s="110"/>
      <c r="AH1470" s="110"/>
      <c r="AI1470" s="110"/>
      <c r="AJ1470" s="110"/>
      <c r="AK1470" s="110"/>
      <c r="AL1470" s="110"/>
      <c r="AM1470" s="110"/>
      <c r="AN1470" s="110"/>
      <c r="AO1470" s="110"/>
      <c r="AP1470" s="110"/>
      <c r="AQ1470" s="110"/>
      <c r="AR1470" s="110"/>
      <c r="AS1470" s="110"/>
      <c r="AT1470" s="110"/>
      <c r="AU1470" s="110"/>
      <c r="AV1470" s="110"/>
      <c r="AW1470" s="110"/>
      <c r="AX1470" s="110"/>
      <c r="AY1470" s="110"/>
      <c r="AZ1470" s="110"/>
      <c r="BA1470" s="110"/>
      <c r="BB1470" s="110"/>
      <c r="BC1470" s="110"/>
      <c r="BD1470" s="110"/>
      <c r="BE1470" s="110"/>
      <c r="BF1470" s="110"/>
      <c r="BG1470" s="110"/>
      <c r="BH1470" s="110"/>
      <c r="BI1470" s="110"/>
      <c r="BJ1470" s="110"/>
      <c r="BK1470" s="110"/>
      <c r="BL1470" s="110"/>
      <c r="BM1470" s="110"/>
      <c r="BN1470" s="110"/>
      <c r="BO1470" s="110"/>
      <c r="BP1470" s="110"/>
      <c r="BQ1470" s="110"/>
      <c r="BR1470" s="110"/>
      <c r="BS1470" s="110"/>
      <c r="BT1470" s="110"/>
      <c r="BU1470" s="110"/>
      <c r="BV1470" s="110"/>
      <c r="BW1470" s="110"/>
      <c r="BX1470" s="110"/>
      <c r="BY1470" s="110"/>
      <c r="BZ1470" s="110"/>
      <c r="CA1470" s="110"/>
      <c r="CB1470" s="110"/>
      <c r="CC1470" s="110"/>
      <c r="CD1470" s="110"/>
      <c r="CE1470" s="110"/>
      <c r="CF1470" s="110"/>
      <c r="CG1470" s="110"/>
      <c r="CH1470" s="110"/>
      <c r="CI1470" s="110"/>
      <c r="CJ1470" s="110"/>
      <c r="CK1470" s="110"/>
      <c r="CL1470" s="110"/>
      <c r="CM1470" s="110"/>
      <c r="CN1470" s="110"/>
      <c r="CO1470" s="110"/>
      <c r="CP1470" s="110"/>
      <c r="CQ1470" s="110"/>
      <c r="CR1470" s="110"/>
      <c r="CS1470" s="110"/>
      <c r="CT1470" s="110"/>
      <c r="CU1470" s="110"/>
      <c r="CV1470" s="110"/>
      <c r="CW1470" s="110"/>
      <c r="CX1470" s="110"/>
      <c r="CY1470" s="110"/>
      <c r="CZ1470" s="110"/>
      <c r="DA1470" s="110"/>
      <c r="DB1470" s="110"/>
      <c r="DC1470" s="110"/>
      <c r="DD1470" s="110"/>
      <c r="DE1470" s="110"/>
      <c r="DF1470" s="110"/>
      <c r="DG1470" s="110"/>
      <c r="DH1470" s="110"/>
      <c r="DI1470" s="110"/>
      <c r="DJ1470" s="110"/>
      <c r="DK1470" s="110"/>
      <c r="DL1470" s="110"/>
      <c r="DM1470" s="110"/>
      <c r="DN1470" s="110"/>
      <c r="DO1470" s="110"/>
      <c r="DP1470" s="110"/>
      <c r="DQ1470" s="110"/>
      <c r="DR1470" s="110"/>
      <c r="DS1470" s="110"/>
      <c r="DT1470" s="110"/>
      <c r="DU1470" s="110"/>
      <c r="DV1470" s="110"/>
      <c r="DW1470" s="110"/>
      <c r="DX1470" s="110"/>
      <c r="DY1470" s="110"/>
      <c r="DZ1470" s="110"/>
      <c r="EA1470" s="110"/>
      <c r="EB1470" s="110"/>
      <c r="EC1470" s="110"/>
      <c r="ED1470" s="110"/>
      <c r="EF1470" s="264"/>
      <c r="EG1470" s="110"/>
      <c r="EH1470" s="110"/>
      <c r="EI1470" s="110"/>
      <c r="EJ1470" s="110"/>
      <c r="EK1470" s="266"/>
      <c r="EL1470" s="110"/>
      <c r="EM1470" s="110"/>
      <c r="EN1470" s="110"/>
      <c r="EO1470" s="110"/>
      <c r="EP1470" s="110"/>
      <c r="EQ1470" s="110"/>
      <c r="ER1470" s="110"/>
      <c r="ES1470" s="110"/>
      <c r="ET1470" s="110"/>
      <c r="EU1470" s="110"/>
      <c r="EV1470" s="110"/>
      <c r="EW1470" s="110"/>
      <c r="EX1470" s="110"/>
      <c r="EY1470" s="110"/>
      <c r="EZ1470" s="110"/>
      <c r="FA1470" s="110"/>
      <c r="FB1470" s="110"/>
      <c r="FC1470" s="110"/>
      <c r="FD1470" s="110"/>
      <c r="FE1470" s="110"/>
      <c r="FF1470" s="110"/>
      <c r="FG1470" s="110"/>
      <c r="FH1470" s="110"/>
      <c r="FI1470" s="110"/>
      <c r="FJ1470" s="110"/>
      <c r="FK1470" s="110"/>
      <c r="FL1470" s="110"/>
      <c r="FM1470" s="110"/>
      <c r="FN1470" s="110"/>
      <c r="FO1470" s="110"/>
      <c r="FP1470" s="110"/>
      <c r="FQ1470" s="110"/>
      <c r="FR1470" s="110"/>
      <c r="FS1470" s="110"/>
      <c r="FT1470" s="110"/>
      <c r="FU1470" s="110"/>
      <c r="FV1470" s="110"/>
      <c r="FW1470" s="110"/>
      <c r="FX1470" s="110"/>
      <c r="FY1470" s="110"/>
      <c r="FZ1470" s="110"/>
      <c r="GA1470" s="110"/>
      <c r="GB1470" s="110"/>
      <c r="GC1470" s="110"/>
      <c r="GD1470" s="110"/>
      <c r="GE1470" s="110"/>
      <c r="GF1470" s="110"/>
      <c r="GG1470" s="110"/>
      <c r="GH1470" s="110"/>
      <c r="GI1470" s="110"/>
      <c r="GJ1470" s="110"/>
      <c r="GK1470" s="110"/>
      <c r="GL1470" s="110"/>
      <c r="GM1470" s="110"/>
      <c r="GN1470" s="110"/>
      <c r="GO1470" s="110"/>
      <c r="GP1470" s="110"/>
      <c r="GQ1470" s="110"/>
      <c r="GR1470" s="110"/>
      <c r="GS1470" s="110"/>
      <c r="GT1470" s="110"/>
      <c r="GU1470" s="110"/>
      <c r="GV1470" s="110"/>
      <c r="GW1470" s="110"/>
      <c r="GX1470" s="110"/>
      <c r="GY1470" s="110"/>
      <c r="GZ1470" s="110"/>
      <c r="HA1470" s="110"/>
      <c r="HB1470" s="110"/>
      <c r="HC1470" s="110"/>
      <c r="HD1470" s="110"/>
      <c r="HE1470" s="110"/>
      <c r="HF1470" s="110"/>
      <c r="HG1470" s="110"/>
      <c r="HH1470" s="110"/>
      <c r="HI1470" s="110"/>
      <c r="HJ1470" s="110"/>
      <c r="HK1470" s="110"/>
      <c r="HL1470" s="110"/>
      <c r="HM1470" s="110"/>
      <c r="HN1470" s="110"/>
      <c r="HO1470" s="110"/>
      <c r="HP1470" s="110"/>
      <c r="HQ1470" s="110"/>
      <c r="HR1470" s="110"/>
      <c r="HS1470" s="110"/>
      <c r="HT1470" s="110"/>
      <c r="HU1470" s="110"/>
      <c r="HV1470" s="110"/>
      <c r="HW1470" s="110"/>
      <c r="HX1470" s="110"/>
      <c r="HY1470" s="110"/>
      <c r="HZ1470" s="110"/>
      <c r="IA1470" s="110"/>
      <c r="IB1470" s="110"/>
      <c r="IC1470" s="110"/>
      <c r="ID1470" s="110"/>
      <c r="IE1470" s="110"/>
      <c r="IF1470" s="110"/>
      <c r="IG1470" s="110"/>
      <c r="IH1470" s="110"/>
      <c r="II1470" s="110"/>
      <c r="IJ1470" s="110"/>
      <c r="IK1470" s="110"/>
      <c r="IL1470" s="110"/>
      <c r="IM1470" s="110"/>
      <c r="IN1470" s="110"/>
      <c r="IO1470" s="110"/>
      <c r="IP1470" s="110"/>
      <c r="IQ1470" s="110"/>
      <c r="IR1470" s="110"/>
    </row>
    <row r="1471" spans="18:252" ht="16.5" hidden="1" customHeight="1">
      <c r="R1471" s="264"/>
      <c r="S1471" s="110"/>
      <c r="T1471" s="110"/>
      <c r="U1471" s="110"/>
      <c r="V1471" s="110"/>
      <c r="W1471" s="266"/>
      <c r="X1471" s="110"/>
      <c r="Y1471" s="110"/>
      <c r="Z1471" s="110"/>
      <c r="AA1471" s="110"/>
      <c r="AB1471" s="110"/>
      <c r="AC1471" s="110"/>
      <c r="AD1471" s="110"/>
      <c r="AE1471" s="110"/>
      <c r="AF1471" s="110"/>
      <c r="AG1471" s="110"/>
      <c r="AH1471" s="110"/>
      <c r="AI1471" s="110"/>
      <c r="AJ1471" s="110"/>
      <c r="AK1471" s="110"/>
      <c r="AL1471" s="110"/>
      <c r="AM1471" s="110"/>
      <c r="AN1471" s="110"/>
      <c r="AO1471" s="110"/>
      <c r="AP1471" s="110"/>
      <c r="AQ1471" s="110"/>
      <c r="AR1471" s="110"/>
      <c r="AS1471" s="110"/>
      <c r="AT1471" s="110"/>
      <c r="AU1471" s="110"/>
      <c r="AV1471" s="110"/>
      <c r="AW1471" s="110"/>
      <c r="AX1471" s="110"/>
      <c r="AY1471" s="110"/>
      <c r="AZ1471" s="110"/>
      <c r="BA1471" s="110"/>
      <c r="BB1471" s="110"/>
      <c r="BC1471" s="110"/>
      <c r="BD1471" s="110"/>
      <c r="BE1471" s="110"/>
      <c r="BF1471" s="110"/>
      <c r="BG1471" s="110"/>
      <c r="BH1471" s="110"/>
      <c r="BI1471" s="110"/>
      <c r="BJ1471" s="110"/>
      <c r="BK1471" s="110"/>
      <c r="BL1471" s="110"/>
      <c r="BM1471" s="110"/>
      <c r="BN1471" s="110"/>
      <c r="BO1471" s="110"/>
      <c r="BP1471" s="110"/>
      <c r="BQ1471" s="110"/>
      <c r="BR1471" s="110"/>
      <c r="BS1471" s="110"/>
      <c r="BT1471" s="110"/>
      <c r="BU1471" s="110"/>
      <c r="BV1471" s="110"/>
      <c r="BW1471" s="110"/>
      <c r="BX1471" s="110"/>
      <c r="BY1471" s="110"/>
      <c r="BZ1471" s="110"/>
      <c r="CA1471" s="110"/>
      <c r="CB1471" s="110"/>
      <c r="CC1471" s="110"/>
      <c r="CD1471" s="110"/>
      <c r="CE1471" s="110"/>
      <c r="CF1471" s="110"/>
      <c r="CG1471" s="110"/>
      <c r="CH1471" s="110"/>
      <c r="CI1471" s="110"/>
      <c r="CJ1471" s="110"/>
      <c r="CK1471" s="110"/>
      <c r="CL1471" s="110"/>
      <c r="CM1471" s="110"/>
      <c r="CN1471" s="110"/>
      <c r="CO1471" s="110"/>
      <c r="CP1471" s="110"/>
      <c r="CQ1471" s="110"/>
      <c r="CR1471" s="110"/>
      <c r="CS1471" s="110"/>
      <c r="CT1471" s="110"/>
      <c r="CU1471" s="110"/>
      <c r="CV1471" s="110"/>
      <c r="CW1471" s="110"/>
      <c r="CX1471" s="110"/>
      <c r="CY1471" s="110"/>
      <c r="CZ1471" s="110"/>
      <c r="DA1471" s="110"/>
      <c r="DB1471" s="110"/>
      <c r="DC1471" s="110"/>
      <c r="DD1471" s="110"/>
      <c r="DE1471" s="110"/>
      <c r="DF1471" s="110"/>
      <c r="DG1471" s="110"/>
      <c r="DH1471" s="110"/>
      <c r="DI1471" s="110"/>
      <c r="DJ1471" s="110"/>
      <c r="DK1471" s="110"/>
      <c r="DL1471" s="110"/>
      <c r="DM1471" s="110"/>
      <c r="DN1471" s="110"/>
      <c r="DO1471" s="110"/>
      <c r="DP1471" s="110"/>
      <c r="DQ1471" s="110"/>
      <c r="DR1471" s="110"/>
      <c r="DS1471" s="110"/>
      <c r="DT1471" s="110"/>
      <c r="DU1471" s="110"/>
      <c r="DV1471" s="110"/>
      <c r="DW1471" s="110"/>
      <c r="DX1471" s="110"/>
      <c r="DY1471" s="110"/>
      <c r="DZ1471" s="110"/>
      <c r="EA1471" s="110"/>
      <c r="EB1471" s="110"/>
      <c r="EC1471" s="110"/>
      <c r="ED1471" s="110"/>
      <c r="EF1471" s="264"/>
      <c r="EG1471" s="110"/>
      <c r="EH1471" s="110"/>
      <c r="EI1471" s="110"/>
      <c r="EJ1471" s="110"/>
      <c r="EK1471" s="266"/>
      <c r="EL1471" s="110"/>
      <c r="EM1471" s="110"/>
      <c r="EN1471" s="110"/>
      <c r="EO1471" s="110"/>
      <c r="EP1471" s="110"/>
      <c r="EQ1471" s="110"/>
      <c r="ER1471" s="110"/>
      <c r="ES1471" s="110"/>
      <c r="ET1471" s="110"/>
      <c r="EU1471" s="110"/>
      <c r="EV1471" s="110"/>
      <c r="EW1471" s="110"/>
      <c r="EX1471" s="110"/>
      <c r="EY1471" s="110"/>
      <c r="EZ1471" s="110"/>
      <c r="FA1471" s="110"/>
      <c r="FB1471" s="110"/>
      <c r="FC1471" s="110"/>
      <c r="FD1471" s="110"/>
      <c r="FE1471" s="110"/>
      <c r="FF1471" s="110"/>
      <c r="FG1471" s="110"/>
      <c r="FH1471" s="110"/>
      <c r="FI1471" s="110"/>
      <c r="FJ1471" s="110"/>
      <c r="FK1471" s="110"/>
      <c r="FL1471" s="110"/>
      <c r="FM1471" s="110"/>
      <c r="FN1471" s="110"/>
      <c r="FO1471" s="110"/>
      <c r="FP1471" s="110"/>
      <c r="FQ1471" s="110"/>
      <c r="FR1471" s="110"/>
      <c r="FS1471" s="110"/>
      <c r="FT1471" s="110"/>
      <c r="FU1471" s="110"/>
      <c r="FV1471" s="110"/>
      <c r="FW1471" s="110"/>
      <c r="FX1471" s="110"/>
      <c r="FY1471" s="110"/>
      <c r="FZ1471" s="110"/>
      <c r="GA1471" s="110"/>
      <c r="GB1471" s="110"/>
      <c r="GC1471" s="110"/>
      <c r="GD1471" s="110"/>
      <c r="GE1471" s="110"/>
      <c r="GF1471" s="110"/>
      <c r="GG1471" s="110"/>
      <c r="GH1471" s="110"/>
      <c r="GI1471" s="110"/>
      <c r="GJ1471" s="110"/>
      <c r="GK1471" s="110"/>
      <c r="GL1471" s="110"/>
      <c r="GM1471" s="110"/>
      <c r="GN1471" s="110"/>
      <c r="GO1471" s="110"/>
      <c r="GP1471" s="110"/>
      <c r="GQ1471" s="110"/>
      <c r="GR1471" s="110"/>
      <c r="GS1471" s="110"/>
      <c r="GT1471" s="110"/>
      <c r="GU1471" s="110"/>
      <c r="GV1471" s="110"/>
      <c r="GW1471" s="110"/>
      <c r="GX1471" s="110"/>
      <c r="GY1471" s="110"/>
      <c r="GZ1471" s="110"/>
      <c r="HA1471" s="110"/>
      <c r="HB1471" s="110"/>
      <c r="HC1471" s="110"/>
      <c r="HD1471" s="110"/>
      <c r="HE1471" s="110"/>
      <c r="HF1471" s="110"/>
      <c r="HG1471" s="110"/>
      <c r="HH1471" s="110"/>
      <c r="HI1471" s="110"/>
      <c r="HJ1471" s="110"/>
      <c r="HK1471" s="110"/>
      <c r="HL1471" s="110"/>
      <c r="HM1471" s="110"/>
      <c r="HN1471" s="110"/>
      <c r="HO1471" s="110"/>
      <c r="HP1471" s="110"/>
      <c r="HQ1471" s="110"/>
      <c r="HR1471" s="110"/>
      <c r="HS1471" s="110"/>
      <c r="HT1471" s="110"/>
      <c r="HU1471" s="110"/>
      <c r="HV1471" s="110"/>
      <c r="HW1471" s="110"/>
      <c r="HX1471" s="110"/>
      <c r="HY1471" s="110"/>
      <c r="HZ1471" s="110"/>
      <c r="IA1471" s="110"/>
      <c r="IB1471" s="110"/>
      <c r="IC1471" s="110"/>
      <c r="ID1471" s="110"/>
      <c r="IE1471" s="110"/>
      <c r="IF1471" s="110"/>
      <c r="IG1471" s="110"/>
      <c r="IH1471" s="110"/>
      <c r="II1471" s="110"/>
      <c r="IJ1471" s="110"/>
      <c r="IK1471" s="110"/>
      <c r="IL1471" s="110"/>
      <c r="IM1471" s="110"/>
      <c r="IN1471" s="110"/>
      <c r="IO1471" s="110"/>
      <c r="IP1471" s="110"/>
      <c r="IQ1471" s="110"/>
      <c r="IR1471" s="110"/>
    </row>
    <row r="1472" spans="18:252" ht="16.5" hidden="1" customHeight="1">
      <c r="R1472" s="264"/>
      <c r="S1472" s="110"/>
      <c r="T1472" s="110"/>
      <c r="U1472" s="110"/>
      <c r="V1472" s="110"/>
      <c r="W1472" s="266"/>
      <c r="X1472" s="110"/>
      <c r="Y1472" s="110"/>
      <c r="Z1472" s="110"/>
      <c r="AA1472" s="110"/>
      <c r="AB1472" s="110"/>
      <c r="AC1472" s="110"/>
      <c r="AD1472" s="110"/>
      <c r="AE1472" s="110"/>
      <c r="AF1472" s="110"/>
      <c r="AG1472" s="110"/>
      <c r="AH1472" s="110"/>
      <c r="AI1472" s="110"/>
      <c r="AJ1472" s="110"/>
      <c r="AK1472" s="110"/>
      <c r="AL1472" s="110"/>
      <c r="AM1472" s="110"/>
      <c r="AN1472" s="110"/>
      <c r="AO1472" s="110"/>
      <c r="AP1472" s="110"/>
      <c r="AQ1472" s="110"/>
      <c r="AR1472" s="110"/>
      <c r="AS1472" s="110"/>
      <c r="AT1472" s="110"/>
      <c r="AU1472" s="110"/>
      <c r="AV1472" s="110"/>
      <c r="AW1472" s="110"/>
      <c r="AX1472" s="110"/>
      <c r="AY1472" s="110"/>
      <c r="AZ1472" s="110"/>
      <c r="BA1472" s="110"/>
      <c r="BB1472" s="110"/>
      <c r="BC1472" s="110"/>
      <c r="BD1472" s="110"/>
      <c r="BE1472" s="110"/>
      <c r="BF1472" s="110"/>
      <c r="BG1472" s="110"/>
      <c r="BH1472" s="110"/>
      <c r="BI1472" s="110"/>
      <c r="BJ1472" s="110"/>
      <c r="BK1472" s="110"/>
      <c r="BL1472" s="110"/>
      <c r="BM1472" s="110"/>
      <c r="BN1472" s="110"/>
      <c r="BO1472" s="110"/>
      <c r="BP1472" s="110"/>
      <c r="BQ1472" s="110"/>
      <c r="BR1472" s="110"/>
      <c r="BS1472" s="110"/>
      <c r="BT1472" s="110"/>
      <c r="BU1472" s="110"/>
      <c r="BV1472" s="110"/>
      <c r="BW1472" s="110"/>
      <c r="BX1472" s="110"/>
      <c r="BY1472" s="110"/>
      <c r="BZ1472" s="110"/>
      <c r="CA1472" s="110"/>
      <c r="CB1472" s="110"/>
      <c r="CC1472" s="110"/>
      <c r="CD1472" s="110"/>
      <c r="CE1472" s="110"/>
      <c r="CF1472" s="110"/>
      <c r="CG1472" s="110"/>
      <c r="CH1472" s="110"/>
      <c r="CI1472" s="110"/>
      <c r="CJ1472" s="110"/>
      <c r="CK1472" s="110"/>
      <c r="CL1472" s="110"/>
      <c r="CM1472" s="110"/>
      <c r="CN1472" s="110"/>
      <c r="CO1472" s="110"/>
      <c r="CP1472" s="110"/>
      <c r="CQ1472" s="110"/>
      <c r="CR1472" s="110"/>
      <c r="CS1472" s="110"/>
      <c r="CT1472" s="110"/>
      <c r="CU1472" s="110"/>
      <c r="CV1472" s="110"/>
      <c r="CW1472" s="110"/>
      <c r="CX1472" s="110"/>
      <c r="CY1472" s="110"/>
      <c r="CZ1472" s="110"/>
      <c r="DA1472" s="110"/>
      <c r="DB1472" s="110"/>
      <c r="DC1472" s="110"/>
      <c r="DD1472" s="110"/>
      <c r="DE1472" s="110"/>
      <c r="DF1472" s="110"/>
      <c r="DG1472" s="110"/>
      <c r="DH1472" s="110"/>
      <c r="DI1472" s="110"/>
      <c r="DJ1472" s="110"/>
      <c r="DK1472" s="110"/>
      <c r="DL1472" s="110"/>
      <c r="DM1472" s="110"/>
      <c r="DN1472" s="110"/>
      <c r="DO1472" s="110"/>
      <c r="DP1472" s="110"/>
      <c r="DQ1472" s="110"/>
      <c r="DR1472" s="110"/>
      <c r="DS1472" s="110"/>
      <c r="DT1472" s="110"/>
      <c r="DU1472" s="110"/>
      <c r="DV1472" s="110"/>
      <c r="DW1472" s="110"/>
      <c r="DX1472" s="110"/>
      <c r="DY1472" s="110"/>
      <c r="DZ1472" s="110"/>
      <c r="EA1472" s="110"/>
      <c r="EB1472" s="110"/>
      <c r="EC1472" s="110"/>
      <c r="ED1472" s="110"/>
      <c r="EF1472" s="264"/>
      <c r="EG1472" s="110"/>
      <c r="EH1472" s="110"/>
      <c r="EI1472" s="110"/>
      <c r="EJ1472" s="110"/>
      <c r="EK1472" s="266"/>
      <c r="EL1472" s="110"/>
      <c r="EM1472" s="110"/>
      <c r="EN1472" s="110"/>
      <c r="EO1472" s="110"/>
      <c r="EP1472" s="110"/>
      <c r="EQ1472" s="110"/>
      <c r="ER1472" s="110"/>
      <c r="ES1472" s="110"/>
      <c r="ET1472" s="110"/>
      <c r="EU1472" s="110"/>
      <c r="EV1472" s="110"/>
      <c r="EW1472" s="110"/>
      <c r="EX1472" s="110"/>
      <c r="EY1472" s="110"/>
      <c r="EZ1472" s="110"/>
      <c r="FA1472" s="110"/>
      <c r="FB1472" s="110"/>
      <c r="FC1472" s="110"/>
      <c r="FD1472" s="110"/>
      <c r="FE1472" s="110"/>
      <c r="FF1472" s="110"/>
      <c r="FG1472" s="110"/>
      <c r="FH1472" s="110"/>
      <c r="FI1472" s="110"/>
      <c r="FJ1472" s="110"/>
      <c r="FK1472" s="110"/>
      <c r="FL1472" s="110"/>
      <c r="FM1472" s="110"/>
      <c r="FN1472" s="110"/>
      <c r="FO1472" s="110"/>
      <c r="FP1472" s="110"/>
      <c r="FQ1472" s="110"/>
      <c r="FR1472" s="110"/>
      <c r="FS1472" s="110"/>
      <c r="FT1472" s="110"/>
      <c r="FU1472" s="110"/>
      <c r="FV1472" s="110"/>
      <c r="FW1472" s="110"/>
      <c r="FX1472" s="110"/>
      <c r="FY1472" s="110"/>
      <c r="FZ1472" s="110"/>
      <c r="GA1472" s="110"/>
      <c r="GB1472" s="110"/>
      <c r="GC1472" s="110"/>
      <c r="GD1472" s="110"/>
      <c r="GE1472" s="110"/>
      <c r="GF1472" s="110"/>
      <c r="GG1472" s="110"/>
      <c r="GH1472" s="110"/>
      <c r="GI1472" s="110"/>
      <c r="GJ1472" s="110"/>
      <c r="GK1472" s="110"/>
      <c r="GL1472" s="110"/>
      <c r="GM1472" s="110"/>
      <c r="GN1472" s="110"/>
      <c r="GO1472" s="110"/>
      <c r="GP1472" s="110"/>
      <c r="GQ1472" s="110"/>
      <c r="GR1472" s="110"/>
      <c r="GS1472" s="110"/>
      <c r="GT1472" s="110"/>
      <c r="GU1472" s="110"/>
      <c r="GV1472" s="110"/>
      <c r="GW1472" s="110"/>
      <c r="GX1472" s="110"/>
      <c r="GY1472" s="110"/>
      <c r="GZ1472" s="110"/>
      <c r="HA1472" s="110"/>
      <c r="HB1472" s="110"/>
      <c r="HC1472" s="110"/>
      <c r="HD1472" s="110"/>
      <c r="HE1472" s="110"/>
      <c r="HF1472" s="110"/>
      <c r="HG1472" s="110"/>
      <c r="HH1472" s="110"/>
      <c r="HI1472" s="110"/>
      <c r="HJ1472" s="110"/>
      <c r="HK1472" s="110"/>
      <c r="HL1472" s="110"/>
      <c r="HM1472" s="110"/>
      <c r="HN1472" s="110"/>
      <c r="HO1472" s="110"/>
      <c r="HP1472" s="110"/>
      <c r="HQ1472" s="110"/>
      <c r="HR1472" s="110"/>
      <c r="HS1472" s="110"/>
      <c r="HT1472" s="110"/>
      <c r="HU1472" s="110"/>
      <c r="HV1472" s="110"/>
      <c r="HW1472" s="110"/>
      <c r="HX1472" s="110"/>
      <c r="HY1472" s="110"/>
      <c r="HZ1472" s="110"/>
      <c r="IA1472" s="110"/>
      <c r="IB1472" s="110"/>
      <c r="IC1472" s="110"/>
      <c r="ID1472" s="110"/>
      <c r="IE1472" s="110"/>
      <c r="IF1472" s="110"/>
      <c r="IG1472" s="110"/>
      <c r="IH1472" s="110"/>
      <c r="II1472" s="110"/>
      <c r="IJ1472" s="110"/>
      <c r="IK1472" s="110"/>
      <c r="IL1472" s="110"/>
      <c r="IM1472" s="110"/>
      <c r="IN1472" s="110"/>
      <c r="IO1472" s="110"/>
      <c r="IP1472" s="110"/>
      <c r="IQ1472" s="110"/>
      <c r="IR1472" s="110"/>
    </row>
    <row r="1473" spans="18:252" ht="16.5" hidden="1" customHeight="1">
      <c r="R1473" s="264"/>
      <c r="S1473" s="110"/>
      <c r="T1473" s="110"/>
      <c r="U1473" s="110"/>
      <c r="V1473" s="110"/>
      <c r="W1473" s="266"/>
      <c r="X1473" s="110"/>
      <c r="Y1473" s="110"/>
      <c r="Z1473" s="110"/>
      <c r="AA1473" s="110"/>
      <c r="AB1473" s="110"/>
      <c r="AC1473" s="110"/>
      <c r="AD1473" s="110"/>
      <c r="AE1473" s="110"/>
      <c r="AF1473" s="110"/>
      <c r="AG1473" s="110"/>
      <c r="AH1473" s="110"/>
      <c r="AI1473" s="110"/>
      <c r="AJ1473" s="110"/>
      <c r="AK1473" s="110"/>
      <c r="AL1473" s="110"/>
      <c r="AM1473" s="110"/>
      <c r="AN1473" s="110"/>
      <c r="AO1473" s="110"/>
      <c r="AP1473" s="110"/>
      <c r="AQ1473" s="110"/>
      <c r="AR1473" s="110"/>
      <c r="AS1473" s="110"/>
      <c r="AT1473" s="110"/>
      <c r="AU1473" s="110"/>
      <c r="AV1473" s="110"/>
      <c r="AW1473" s="110"/>
      <c r="AX1473" s="110"/>
      <c r="AY1473" s="110"/>
      <c r="AZ1473" s="110"/>
      <c r="BA1473" s="110"/>
      <c r="BB1473" s="110"/>
      <c r="BC1473" s="110"/>
      <c r="BD1473" s="110"/>
      <c r="BE1473" s="110"/>
      <c r="BF1473" s="110"/>
      <c r="BG1473" s="110"/>
      <c r="BH1473" s="110"/>
      <c r="BI1473" s="110"/>
      <c r="BJ1473" s="110"/>
      <c r="BK1473" s="110"/>
      <c r="BL1473" s="110"/>
      <c r="BM1473" s="110"/>
      <c r="BN1473" s="110"/>
      <c r="BO1473" s="110"/>
      <c r="BP1473" s="110"/>
      <c r="BQ1473" s="110"/>
      <c r="BR1473" s="110"/>
      <c r="BS1473" s="110"/>
      <c r="BT1473" s="110"/>
      <c r="BU1473" s="110"/>
      <c r="BV1473" s="110"/>
      <c r="BW1473" s="110"/>
      <c r="BX1473" s="110"/>
      <c r="BY1473" s="110"/>
      <c r="BZ1473" s="110"/>
      <c r="CA1473" s="110"/>
      <c r="CB1473" s="110"/>
      <c r="CC1473" s="110"/>
      <c r="CD1473" s="110"/>
      <c r="CE1473" s="110"/>
      <c r="CF1473" s="110"/>
      <c r="CG1473" s="110"/>
      <c r="CH1473" s="110"/>
      <c r="CI1473" s="110"/>
      <c r="CJ1473" s="110"/>
      <c r="CK1473" s="110"/>
      <c r="CL1473" s="110"/>
      <c r="CM1473" s="110"/>
      <c r="CN1473" s="110"/>
      <c r="CO1473" s="110"/>
      <c r="CP1473" s="110"/>
      <c r="CQ1473" s="110"/>
      <c r="CR1473" s="110"/>
      <c r="CS1473" s="110"/>
      <c r="CT1473" s="110"/>
      <c r="CU1473" s="110"/>
      <c r="CV1473" s="110"/>
      <c r="CW1473" s="110"/>
      <c r="CX1473" s="110"/>
      <c r="CY1473" s="110"/>
      <c r="CZ1473" s="110"/>
      <c r="DA1473" s="110"/>
      <c r="DB1473" s="110"/>
      <c r="DC1473" s="110"/>
      <c r="DD1473" s="110"/>
      <c r="DE1473" s="110"/>
      <c r="DF1473" s="110"/>
      <c r="DG1473" s="110"/>
      <c r="DH1473" s="110"/>
      <c r="DI1473" s="110"/>
      <c r="DJ1473" s="110"/>
      <c r="DK1473" s="110"/>
      <c r="DL1473" s="110"/>
      <c r="DM1473" s="110"/>
      <c r="DN1473" s="110"/>
      <c r="DO1473" s="110"/>
      <c r="DP1473" s="110"/>
      <c r="DQ1473" s="110"/>
      <c r="DR1473" s="110"/>
      <c r="DS1473" s="110"/>
      <c r="DT1473" s="110"/>
      <c r="DU1473" s="110"/>
      <c r="DV1473" s="110"/>
      <c r="DW1473" s="110"/>
      <c r="DX1473" s="110"/>
      <c r="DY1473" s="110"/>
      <c r="DZ1473" s="110"/>
      <c r="EA1473" s="110"/>
      <c r="EB1473" s="110"/>
      <c r="EC1473" s="110"/>
      <c r="ED1473" s="110"/>
      <c r="EF1473" s="264"/>
      <c r="EG1473" s="110"/>
      <c r="EH1473" s="110"/>
      <c r="EI1473" s="110"/>
      <c r="EJ1473" s="110"/>
      <c r="EK1473" s="266"/>
      <c r="EL1473" s="110"/>
      <c r="EM1473" s="110"/>
      <c r="EN1473" s="110"/>
      <c r="EO1473" s="110"/>
      <c r="EP1473" s="110"/>
      <c r="EQ1473" s="110"/>
      <c r="ER1473" s="110"/>
      <c r="ES1473" s="110"/>
      <c r="ET1473" s="110"/>
      <c r="EU1473" s="110"/>
      <c r="EV1473" s="110"/>
      <c r="EW1473" s="110"/>
      <c r="EX1473" s="110"/>
      <c r="EY1473" s="110"/>
      <c r="EZ1473" s="110"/>
      <c r="FA1473" s="110"/>
      <c r="FB1473" s="110"/>
      <c r="FC1473" s="110"/>
      <c r="FD1473" s="110"/>
      <c r="FE1473" s="110"/>
      <c r="FF1473" s="110"/>
      <c r="FG1473" s="110"/>
      <c r="FH1473" s="110"/>
      <c r="FI1473" s="110"/>
      <c r="FJ1473" s="110"/>
      <c r="FK1473" s="110"/>
      <c r="FL1473" s="110"/>
      <c r="FM1473" s="110"/>
      <c r="FN1473" s="110"/>
      <c r="FO1473" s="110"/>
      <c r="FP1473" s="110"/>
      <c r="FQ1473" s="110"/>
      <c r="FR1473" s="110"/>
      <c r="FS1473" s="110"/>
      <c r="FT1473" s="110"/>
      <c r="FU1473" s="110"/>
      <c r="FV1473" s="110"/>
      <c r="FW1473" s="110"/>
      <c r="FX1473" s="110"/>
      <c r="FY1473" s="110"/>
      <c r="FZ1473" s="110"/>
      <c r="GA1473" s="110"/>
      <c r="GB1473" s="110"/>
      <c r="GC1473" s="110"/>
      <c r="GD1473" s="110"/>
      <c r="GE1473" s="110"/>
      <c r="GF1473" s="110"/>
      <c r="GG1473" s="110"/>
      <c r="GH1473" s="110"/>
      <c r="GI1473" s="110"/>
      <c r="GJ1473" s="110"/>
      <c r="GK1473" s="110"/>
      <c r="GL1473" s="110"/>
      <c r="GM1473" s="110"/>
      <c r="GN1473" s="110"/>
      <c r="GO1473" s="110"/>
      <c r="GP1473" s="110"/>
      <c r="GQ1473" s="110"/>
      <c r="GR1473" s="110"/>
      <c r="GS1473" s="110"/>
      <c r="GT1473" s="110"/>
      <c r="GU1473" s="110"/>
      <c r="GV1473" s="110"/>
      <c r="GW1473" s="110"/>
      <c r="GX1473" s="110"/>
      <c r="GY1473" s="110"/>
      <c r="GZ1473" s="110"/>
      <c r="HA1473" s="110"/>
      <c r="HB1473" s="110"/>
      <c r="HC1473" s="110"/>
      <c r="HD1473" s="110"/>
      <c r="HE1473" s="110"/>
      <c r="HF1473" s="110"/>
      <c r="HG1473" s="110"/>
      <c r="HH1473" s="110"/>
      <c r="HI1473" s="110"/>
      <c r="HJ1473" s="110"/>
      <c r="HK1473" s="110"/>
      <c r="HL1473" s="110"/>
      <c r="HM1473" s="110"/>
      <c r="HN1473" s="110"/>
      <c r="HO1473" s="110"/>
      <c r="HP1473" s="110"/>
      <c r="HQ1473" s="110"/>
      <c r="HR1473" s="110"/>
      <c r="HS1473" s="110"/>
      <c r="HT1473" s="110"/>
      <c r="HU1473" s="110"/>
      <c r="HV1473" s="110"/>
      <c r="HW1473" s="110"/>
      <c r="HX1473" s="110"/>
      <c r="HY1473" s="110"/>
      <c r="HZ1473" s="110"/>
      <c r="IA1473" s="110"/>
      <c r="IB1473" s="110"/>
      <c r="IC1473" s="110"/>
      <c r="ID1473" s="110"/>
      <c r="IE1473" s="110"/>
      <c r="IF1473" s="110"/>
      <c r="IG1473" s="110"/>
      <c r="IH1473" s="110"/>
      <c r="II1473" s="110"/>
      <c r="IJ1473" s="110"/>
      <c r="IK1473" s="110"/>
      <c r="IL1473" s="110"/>
      <c r="IM1473" s="110"/>
      <c r="IN1473" s="110"/>
      <c r="IO1473" s="110"/>
      <c r="IP1473" s="110"/>
      <c r="IQ1473" s="110"/>
      <c r="IR1473" s="110"/>
    </row>
    <row r="1474" spans="18:252" ht="16.5" hidden="1" customHeight="1">
      <c r="R1474" s="264"/>
      <c r="S1474" s="110"/>
      <c r="T1474" s="110"/>
      <c r="U1474" s="110"/>
      <c r="V1474" s="110"/>
      <c r="W1474" s="266"/>
      <c r="X1474" s="110"/>
      <c r="Y1474" s="110"/>
      <c r="Z1474" s="110"/>
      <c r="AA1474" s="110"/>
      <c r="AB1474" s="110"/>
      <c r="AC1474" s="110"/>
      <c r="AD1474" s="110"/>
      <c r="AE1474" s="110"/>
      <c r="AF1474" s="110"/>
      <c r="AG1474" s="110"/>
      <c r="AH1474" s="110"/>
      <c r="AI1474" s="110"/>
      <c r="AJ1474" s="110"/>
      <c r="AK1474" s="110"/>
      <c r="AL1474" s="110"/>
      <c r="AM1474" s="110"/>
      <c r="AN1474" s="110"/>
      <c r="AO1474" s="110"/>
      <c r="AP1474" s="110"/>
      <c r="AQ1474" s="110"/>
      <c r="AR1474" s="110"/>
      <c r="AS1474" s="110"/>
      <c r="AT1474" s="110"/>
      <c r="AU1474" s="110"/>
      <c r="AV1474" s="110"/>
      <c r="AW1474" s="110"/>
      <c r="AX1474" s="110"/>
      <c r="AY1474" s="110"/>
      <c r="AZ1474" s="110"/>
      <c r="BA1474" s="110"/>
      <c r="BB1474" s="110"/>
      <c r="BC1474" s="110"/>
      <c r="BD1474" s="110"/>
      <c r="BE1474" s="110"/>
      <c r="BF1474" s="110"/>
      <c r="BG1474" s="110"/>
      <c r="BH1474" s="110"/>
      <c r="BI1474" s="110"/>
      <c r="BJ1474" s="110"/>
      <c r="BK1474" s="110"/>
      <c r="BL1474" s="110"/>
      <c r="BM1474" s="110"/>
      <c r="BN1474" s="110"/>
      <c r="BO1474" s="110"/>
      <c r="BP1474" s="110"/>
      <c r="BQ1474" s="110"/>
      <c r="BR1474" s="110"/>
      <c r="BS1474" s="110"/>
      <c r="BT1474" s="110"/>
      <c r="BU1474" s="110"/>
      <c r="BV1474" s="110"/>
      <c r="BW1474" s="110"/>
      <c r="BX1474" s="110"/>
      <c r="BY1474" s="110"/>
      <c r="BZ1474" s="110"/>
      <c r="CA1474" s="110"/>
      <c r="CB1474" s="110"/>
      <c r="CC1474" s="110"/>
      <c r="CD1474" s="110"/>
      <c r="CE1474" s="110"/>
      <c r="CF1474" s="110"/>
      <c r="CG1474" s="110"/>
      <c r="CH1474" s="110"/>
      <c r="CI1474" s="110"/>
      <c r="CJ1474" s="110"/>
      <c r="CK1474" s="110"/>
      <c r="CL1474" s="110"/>
      <c r="CM1474" s="110"/>
      <c r="CN1474" s="110"/>
      <c r="CO1474" s="110"/>
      <c r="CP1474" s="110"/>
      <c r="CQ1474" s="110"/>
      <c r="CR1474" s="110"/>
      <c r="CS1474" s="110"/>
      <c r="CT1474" s="110"/>
      <c r="CU1474" s="110"/>
      <c r="CV1474" s="110"/>
      <c r="CW1474" s="110"/>
      <c r="CX1474" s="110"/>
      <c r="CY1474" s="110"/>
      <c r="CZ1474" s="110"/>
      <c r="DA1474" s="110"/>
      <c r="DB1474" s="110"/>
      <c r="DC1474" s="110"/>
      <c r="DD1474" s="110"/>
      <c r="DE1474" s="110"/>
      <c r="DF1474" s="110"/>
      <c r="DG1474" s="110"/>
      <c r="DH1474" s="110"/>
      <c r="DI1474" s="110"/>
      <c r="DJ1474" s="110"/>
      <c r="DK1474" s="110"/>
      <c r="DL1474" s="110"/>
      <c r="DM1474" s="110"/>
      <c r="DN1474" s="110"/>
      <c r="DO1474" s="110"/>
      <c r="DP1474" s="110"/>
      <c r="DQ1474" s="110"/>
      <c r="DR1474" s="110"/>
      <c r="DS1474" s="110"/>
      <c r="DT1474" s="110"/>
      <c r="DU1474" s="110"/>
      <c r="DV1474" s="110"/>
      <c r="DW1474" s="110"/>
      <c r="DX1474" s="110"/>
      <c r="DY1474" s="110"/>
      <c r="DZ1474" s="110"/>
      <c r="EA1474" s="110"/>
      <c r="EB1474" s="110"/>
      <c r="EC1474" s="110"/>
      <c r="ED1474" s="110"/>
      <c r="EF1474" s="264"/>
      <c r="EG1474" s="110"/>
      <c r="EH1474" s="110"/>
      <c r="EI1474" s="110"/>
      <c r="EJ1474" s="110"/>
      <c r="EK1474" s="266"/>
      <c r="EL1474" s="110"/>
      <c r="EM1474" s="110"/>
      <c r="EN1474" s="110"/>
      <c r="EO1474" s="110"/>
      <c r="EP1474" s="110"/>
      <c r="EQ1474" s="110"/>
      <c r="ER1474" s="110"/>
      <c r="ES1474" s="110"/>
      <c r="ET1474" s="110"/>
      <c r="EU1474" s="110"/>
      <c r="EV1474" s="110"/>
      <c r="EW1474" s="110"/>
      <c r="EX1474" s="110"/>
      <c r="EY1474" s="110"/>
      <c r="EZ1474" s="110"/>
      <c r="FA1474" s="110"/>
      <c r="FB1474" s="110"/>
      <c r="FC1474" s="110"/>
      <c r="FD1474" s="110"/>
      <c r="FE1474" s="110"/>
      <c r="FF1474" s="110"/>
      <c r="FG1474" s="110"/>
      <c r="FH1474" s="110"/>
      <c r="FI1474" s="110"/>
      <c r="FJ1474" s="110"/>
      <c r="FK1474" s="110"/>
      <c r="FL1474" s="110"/>
      <c r="FM1474" s="110"/>
      <c r="FN1474" s="110"/>
      <c r="FO1474" s="110"/>
      <c r="FP1474" s="110"/>
      <c r="FQ1474" s="110"/>
      <c r="FR1474" s="110"/>
      <c r="FS1474" s="110"/>
      <c r="FT1474" s="110"/>
      <c r="FU1474" s="110"/>
      <c r="FV1474" s="110"/>
      <c r="FW1474" s="110"/>
      <c r="FX1474" s="110"/>
      <c r="FY1474" s="110"/>
      <c r="FZ1474" s="110"/>
      <c r="GA1474" s="110"/>
      <c r="GB1474" s="110"/>
      <c r="GC1474" s="110"/>
      <c r="GD1474" s="110"/>
      <c r="GE1474" s="110"/>
      <c r="GF1474" s="110"/>
      <c r="GG1474" s="110"/>
      <c r="GH1474" s="110"/>
      <c r="GI1474" s="110"/>
      <c r="GJ1474" s="110"/>
      <c r="GK1474" s="110"/>
      <c r="GL1474" s="110"/>
      <c r="GM1474" s="110"/>
      <c r="GN1474" s="110"/>
      <c r="GO1474" s="110"/>
      <c r="GP1474" s="110"/>
      <c r="GQ1474" s="110"/>
      <c r="GR1474" s="110"/>
      <c r="GS1474" s="110"/>
      <c r="GT1474" s="110"/>
      <c r="GU1474" s="110"/>
      <c r="GV1474" s="110"/>
      <c r="GW1474" s="110"/>
      <c r="GX1474" s="110"/>
      <c r="GY1474" s="110"/>
      <c r="GZ1474" s="110"/>
      <c r="HA1474" s="110"/>
      <c r="HB1474" s="110"/>
      <c r="HC1474" s="110"/>
      <c r="HD1474" s="110"/>
      <c r="HE1474" s="110"/>
      <c r="HF1474" s="110"/>
      <c r="HG1474" s="110"/>
      <c r="HH1474" s="110"/>
      <c r="HI1474" s="110"/>
      <c r="HJ1474" s="110"/>
      <c r="HK1474" s="110"/>
      <c r="HL1474" s="110"/>
      <c r="HM1474" s="110"/>
      <c r="HN1474" s="110"/>
      <c r="HO1474" s="110"/>
      <c r="HP1474" s="110"/>
      <c r="HQ1474" s="110"/>
      <c r="HR1474" s="110"/>
      <c r="HS1474" s="110"/>
      <c r="HT1474" s="110"/>
      <c r="HU1474" s="110"/>
      <c r="HV1474" s="110"/>
      <c r="HW1474" s="110"/>
      <c r="HX1474" s="110"/>
      <c r="HY1474" s="110"/>
      <c r="HZ1474" s="110"/>
      <c r="IA1474" s="110"/>
      <c r="IB1474" s="110"/>
      <c r="IC1474" s="110"/>
      <c r="ID1474" s="110"/>
      <c r="IE1474" s="110"/>
      <c r="IF1474" s="110"/>
      <c r="IG1474" s="110"/>
      <c r="IH1474" s="110"/>
      <c r="II1474" s="110"/>
      <c r="IJ1474" s="110"/>
      <c r="IK1474" s="110"/>
      <c r="IL1474" s="110"/>
      <c r="IM1474" s="110"/>
      <c r="IN1474" s="110"/>
      <c r="IO1474" s="110"/>
      <c r="IP1474" s="110"/>
      <c r="IQ1474" s="110"/>
      <c r="IR1474" s="110"/>
    </row>
    <row r="1475" spans="18:252" ht="16.5" hidden="1" customHeight="1">
      <c r="R1475" s="264"/>
      <c r="S1475" s="110"/>
      <c r="T1475" s="110"/>
      <c r="U1475" s="110"/>
      <c r="V1475" s="110"/>
      <c r="W1475" s="266"/>
      <c r="X1475" s="110"/>
      <c r="Y1475" s="110"/>
      <c r="Z1475" s="110"/>
      <c r="AA1475" s="110"/>
      <c r="AB1475" s="110"/>
      <c r="AC1475" s="110"/>
      <c r="AD1475" s="110"/>
      <c r="AE1475" s="110"/>
      <c r="AF1475" s="110"/>
      <c r="AG1475" s="110"/>
      <c r="AH1475" s="110"/>
      <c r="AI1475" s="110"/>
      <c r="AJ1475" s="110"/>
      <c r="AK1475" s="110"/>
      <c r="AL1475" s="110"/>
      <c r="AM1475" s="110"/>
      <c r="AN1475" s="110"/>
      <c r="AO1475" s="110"/>
      <c r="AP1475" s="110"/>
      <c r="AQ1475" s="110"/>
      <c r="AR1475" s="110"/>
      <c r="AS1475" s="110"/>
      <c r="AT1475" s="110"/>
      <c r="AU1475" s="110"/>
      <c r="AV1475" s="110"/>
      <c r="AW1475" s="110"/>
      <c r="AX1475" s="110"/>
      <c r="AY1475" s="110"/>
      <c r="AZ1475" s="110"/>
      <c r="BA1475" s="110"/>
      <c r="BB1475" s="110"/>
      <c r="BC1475" s="110"/>
      <c r="BD1475" s="110"/>
      <c r="BE1475" s="110"/>
      <c r="BF1475" s="110"/>
      <c r="BG1475" s="110"/>
      <c r="BH1475" s="110"/>
      <c r="BI1475" s="110"/>
      <c r="BJ1475" s="110"/>
      <c r="BK1475" s="110"/>
      <c r="BL1475" s="110"/>
      <c r="BM1475" s="110"/>
      <c r="BN1475" s="110"/>
      <c r="BO1475" s="110"/>
      <c r="BP1475" s="110"/>
      <c r="BQ1475" s="110"/>
      <c r="BR1475" s="110"/>
      <c r="BS1475" s="110"/>
      <c r="BT1475" s="110"/>
      <c r="BU1475" s="110"/>
      <c r="BV1475" s="110"/>
      <c r="BW1475" s="110"/>
      <c r="BX1475" s="110"/>
      <c r="BY1475" s="110"/>
      <c r="BZ1475" s="110"/>
      <c r="CA1475" s="110"/>
      <c r="CB1475" s="110"/>
      <c r="CC1475" s="110"/>
      <c r="CD1475" s="110"/>
      <c r="CE1475" s="110"/>
      <c r="CF1475" s="110"/>
      <c r="CG1475" s="110"/>
      <c r="CH1475" s="110"/>
      <c r="CI1475" s="110"/>
      <c r="CJ1475" s="110"/>
      <c r="CK1475" s="110"/>
      <c r="CL1475" s="110"/>
      <c r="CM1475" s="110"/>
      <c r="CN1475" s="110"/>
      <c r="CO1475" s="110"/>
      <c r="CP1475" s="110"/>
      <c r="CQ1475" s="110"/>
      <c r="CR1475" s="110"/>
      <c r="CS1475" s="110"/>
      <c r="CT1475" s="110"/>
      <c r="CU1475" s="110"/>
      <c r="CV1475" s="110"/>
      <c r="CW1475" s="110"/>
      <c r="CX1475" s="110"/>
      <c r="CY1475" s="110"/>
      <c r="CZ1475" s="110"/>
      <c r="DA1475" s="110"/>
      <c r="DB1475" s="110"/>
      <c r="DC1475" s="110"/>
      <c r="DD1475" s="110"/>
      <c r="DE1475" s="110"/>
      <c r="DF1475" s="110"/>
      <c r="DG1475" s="110"/>
      <c r="DH1475" s="110"/>
      <c r="DI1475" s="110"/>
      <c r="DJ1475" s="110"/>
      <c r="DK1475" s="110"/>
      <c r="DL1475" s="110"/>
      <c r="DM1475" s="110"/>
      <c r="DN1475" s="110"/>
      <c r="DO1475" s="110"/>
      <c r="DP1475" s="110"/>
      <c r="DQ1475" s="110"/>
      <c r="DR1475" s="110"/>
      <c r="DS1475" s="110"/>
      <c r="DT1475" s="110"/>
      <c r="DU1475" s="110"/>
      <c r="DV1475" s="110"/>
      <c r="DW1475" s="110"/>
      <c r="DX1475" s="110"/>
      <c r="DY1475" s="110"/>
      <c r="DZ1475" s="110"/>
      <c r="EA1475" s="110"/>
      <c r="EB1475" s="110"/>
      <c r="EC1475" s="110"/>
      <c r="ED1475" s="110"/>
      <c r="EF1475" s="264"/>
      <c r="EG1475" s="110"/>
      <c r="EH1475" s="110"/>
      <c r="EI1475" s="110"/>
      <c r="EJ1475" s="110"/>
      <c r="EK1475" s="266"/>
      <c r="EL1475" s="110"/>
      <c r="EM1475" s="110"/>
      <c r="EN1475" s="110"/>
      <c r="EO1475" s="110"/>
      <c r="EP1475" s="110"/>
      <c r="EQ1475" s="110"/>
      <c r="ER1475" s="110"/>
      <c r="ES1475" s="110"/>
      <c r="ET1475" s="110"/>
      <c r="EU1475" s="110"/>
      <c r="EV1475" s="110"/>
      <c r="EW1475" s="110"/>
      <c r="EX1475" s="110"/>
      <c r="EY1475" s="110"/>
      <c r="EZ1475" s="110"/>
      <c r="FA1475" s="110"/>
      <c r="FB1475" s="110"/>
      <c r="FC1475" s="110"/>
      <c r="FD1475" s="110"/>
      <c r="FE1475" s="110"/>
      <c r="FF1475" s="110"/>
      <c r="FG1475" s="110"/>
      <c r="FH1475" s="110"/>
      <c r="FI1475" s="110"/>
      <c r="FJ1475" s="110"/>
      <c r="FK1475" s="110"/>
      <c r="FL1475" s="110"/>
      <c r="FM1475" s="110"/>
      <c r="FN1475" s="110"/>
      <c r="FO1475" s="110"/>
      <c r="FP1475" s="110"/>
      <c r="FQ1475" s="110"/>
      <c r="FR1475" s="110"/>
      <c r="FS1475" s="110"/>
      <c r="FT1475" s="110"/>
      <c r="FU1475" s="110"/>
      <c r="FV1475" s="110"/>
      <c r="FW1475" s="110"/>
      <c r="FX1475" s="110"/>
      <c r="FY1475" s="110"/>
      <c r="FZ1475" s="110"/>
      <c r="GA1475" s="110"/>
      <c r="GB1475" s="110"/>
      <c r="GC1475" s="110"/>
      <c r="GD1475" s="110"/>
      <c r="GE1475" s="110"/>
      <c r="GF1475" s="110"/>
      <c r="GG1475" s="110"/>
      <c r="GH1475" s="110"/>
      <c r="GI1475" s="110"/>
      <c r="GJ1475" s="110"/>
      <c r="GK1475" s="110"/>
      <c r="GL1475" s="110"/>
      <c r="GM1475" s="110"/>
      <c r="GN1475" s="110"/>
      <c r="GO1475" s="110"/>
      <c r="GP1475" s="110"/>
      <c r="GQ1475" s="110"/>
      <c r="GR1475" s="110"/>
      <c r="GS1475" s="110"/>
      <c r="GT1475" s="110"/>
      <c r="GU1475" s="110"/>
      <c r="GV1475" s="110"/>
      <c r="GW1475" s="110"/>
      <c r="GX1475" s="110"/>
      <c r="GY1475" s="110"/>
      <c r="GZ1475" s="110"/>
      <c r="HA1475" s="110"/>
      <c r="HB1475" s="110"/>
      <c r="HC1475" s="110"/>
      <c r="HD1475" s="110"/>
      <c r="HE1475" s="110"/>
      <c r="HF1475" s="110"/>
      <c r="HG1475" s="110"/>
      <c r="HH1475" s="110"/>
      <c r="HI1475" s="110"/>
      <c r="HJ1475" s="110"/>
      <c r="HK1475" s="110"/>
      <c r="HL1475" s="110"/>
      <c r="HM1475" s="110"/>
      <c r="HN1475" s="110"/>
      <c r="HO1475" s="110"/>
      <c r="HP1475" s="110"/>
      <c r="HQ1475" s="110"/>
      <c r="HR1475" s="110"/>
      <c r="HS1475" s="110"/>
      <c r="HT1475" s="110"/>
      <c r="HU1475" s="110"/>
      <c r="HV1475" s="110"/>
      <c r="HW1475" s="110"/>
      <c r="HX1475" s="110"/>
      <c r="HY1475" s="110"/>
      <c r="HZ1475" s="110"/>
      <c r="IA1475" s="110"/>
      <c r="IB1475" s="110"/>
      <c r="IC1475" s="110"/>
      <c r="ID1475" s="110"/>
      <c r="IE1475" s="110"/>
      <c r="IF1475" s="110"/>
      <c r="IG1475" s="110"/>
      <c r="IH1475" s="110"/>
      <c r="II1475" s="110"/>
      <c r="IJ1475" s="110"/>
      <c r="IK1475" s="110"/>
      <c r="IL1475" s="110"/>
      <c r="IM1475" s="110"/>
      <c r="IN1475" s="110"/>
      <c r="IO1475" s="110"/>
      <c r="IP1475" s="110"/>
      <c r="IQ1475" s="110"/>
      <c r="IR1475" s="110"/>
    </row>
    <row r="1476" spans="18:252" ht="16.5" hidden="1" customHeight="1">
      <c r="R1476" s="264"/>
      <c r="S1476" s="110"/>
      <c r="T1476" s="110"/>
      <c r="U1476" s="110"/>
      <c r="V1476" s="110"/>
      <c r="W1476" s="266"/>
      <c r="X1476" s="110"/>
      <c r="Y1476" s="110"/>
      <c r="Z1476" s="110"/>
      <c r="AA1476" s="110"/>
      <c r="AB1476" s="110"/>
      <c r="AC1476" s="110"/>
      <c r="AD1476" s="110"/>
      <c r="AE1476" s="110"/>
      <c r="AF1476" s="110"/>
      <c r="AG1476" s="110"/>
      <c r="AH1476" s="110"/>
      <c r="AI1476" s="110"/>
      <c r="AJ1476" s="110"/>
      <c r="AK1476" s="110"/>
      <c r="AL1476" s="110"/>
      <c r="AM1476" s="110"/>
      <c r="AN1476" s="110"/>
      <c r="AO1476" s="110"/>
      <c r="AP1476" s="110"/>
      <c r="AQ1476" s="110"/>
      <c r="AR1476" s="110"/>
      <c r="AS1476" s="110"/>
      <c r="AT1476" s="110"/>
      <c r="AU1476" s="110"/>
      <c r="AV1476" s="110"/>
      <c r="AW1476" s="110"/>
      <c r="AX1476" s="110"/>
      <c r="AY1476" s="110"/>
      <c r="AZ1476" s="110"/>
      <c r="BA1476" s="110"/>
      <c r="BB1476" s="110"/>
      <c r="BC1476" s="110"/>
      <c r="BD1476" s="110"/>
      <c r="BE1476" s="110"/>
      <c r="BF1476" s="110"/>
      <c r="BG1476" s="110"/>
      <c r="BH1476" s="110"/>
      <c r="BI1476" s="110"/>
      <c r="BJ1476" s="110"/>
      <c r="BK1476" s="110"/>
      <c r="BL1476" s="110"/>
      <c r="BM1476" s="110"/>
      <c r="BN1476" s="110"/>
      <c r="BO1476" s="110"/>
      <c r="BP1476" s="110"/>
      <c r="BQ1476" s="110"/>
      <c r="BR1476" s="110"/>
      <c r="BS1476" s="110"/>
      <c r="BT1476" s="110"/>
      <c r="BU1476" s="110"/>
      <c r="BV1476" s="110"/>
      <c r="BW1476" s="110"/>
      <c r="BX1476" s="110"/>
      <c r="BY1476" s="110"/>
      <c r="BZ1476" s="110"/>
      <c r="CA1476" s="110"/>
      <c r="CB1476" s="110"/>
      <c r="CC1476" s="110"/>
      <c r="CD1476" s="110"/>
      <c r="CE1476" s="110"/>
      <c r="CF1476" s="110"/>
      <c r="CG1476" s="110"/>
      <c r="CH1476" s="110"/>
      <c r="CI1476" s="110"/>
      <c r="CJ1476" s="110"/>
      <c r="CK1476" s="110"/>
      <c r="CL1476" s="110"/>
      <c r="CM1476" s="110"/>
      <c r="CN1476" s="110"/>
      <c r="CO1476" s="110"/>
      <c r="CP1476" s="110"/>
      <c r="CQ1476" s="110"/>
      <c r="CR1476" s="110"/>
      <c r="CS1476" s="110"/>
      <c r="CT1476" s="110"/>
      <c r="CU1476" s="110"/>
      <c r="CV1476" s="110"/>
      <c r="CW1476" s="110"/>
      <c r="CX1476" s="110"/>
      <c r="CY1476" s="110"/>
      <c r="CZ1476" s="110"/>
      <c r="DA1476" s="110"/>
      <c r="DB1476" s="110"/>
      <c r="DC1476" s="110"/>
      <c r="DD1476" s="110"/>
      <c r="DE1476" s="110"/>
      <c r="DF1476" s="110"/>
      <c r="DG1476" s="110"/>
      <c r="DH1476" s="110"/>
      <c r="DI1476" s="110"/>
      <c r="DJ1476" s="110"/>
      <c r="DK1476" s="110"/>
      <c r="DL1476" s="110"/>
      <c r="DM1476" s="110"/>
      <c r="DN1476" s="110"/>
      <c r="DO1476" s="110"/>
      <c r="DP1476" s="110"/>
      <c r="DQ1476" s="110"/>
      <c r="DR1476" s="110"/>
      <c r="DS1476" s="110"/>
      <c r="DT1476" s="110"/>
      <c r="DU1476" s="110"/>
      <c r="DV1476" s="110"/>
      <c r="DW1476" s="110"/>
      <c r="DX1476" s="110"/>
      <c r="DY1476" s="110"/>
      <c r="DZ1476" s="110"/>
      <c r="EA1476" s="110"/>
      <c r="EB1476" s="110"/>
      <c r="EC1476" s="110"/>
      <c r="ED1476" s="110"/>
      <c r="EF1476" s="264"/>
      <c r="EG1476" s="110"/>
      <c r="EH1476" s="110"/>
      <c r="EI1476" s="110"/>
      <c r="EJ1476" s="110"/>
      <c r="EK1476" s="266"/>
      <c r="EL1476" s="110"/>
      <c r="EM1476" s="110"/>
      <c r="EN1476" s="110"/>
      <c r="EO1476" s="110"/>
      <c r="EP1476" s="110"/>
      <c r="EQ1476" s="110"/>
      <c r="ER1476" s="110"/>
      <c r="ES1476" s="110"/>
      <c r="ET1476" s="110"/>
      <c r="EU1476" s="110"/>
      <c r="EV1476" s="110"/>
      <c r="EW1476" s="110"/>
      <c r="EX1476" s="110"/>
      <c r="EY1476" s="110"/>
      <c r="EZ1476" s="110"/>
      <c r="FA1476" s="110"/>
      <c r="FB1476" s="110"/>
      <c r="FC1476" s="110"/>
      <c r="FD1476" s="110"/>
      <c r="FE1476" s="110"/>
      <c r="FF1476" s="110"/>
      <c r="FG1476" s="110"/>
      <c r="FH1476" s="110"/>
      <c r="FI1476" s="110"/>
      <c r="FJ1476" s="110"/>
      <c r="FK1476" s="110"/>
      <c r="FL1476" s="110"/>
      <c r="FM1476" s="110"/>
      <c r="FN1476" s="110"/>
      <c r="FO1476" s="110"/>
      <c r="FP1476" s="110"/>
      <c r="FQ1476" s="110"/>
      <c r="FR1476" s="110"/>
      <c r="FS1476" s="110"/>
      <c r="FT1476" s="110"/>
      <c r="FU1476" s="110"/>
      <c r="FV1476" s="110"/>
      <c r="FW1476" s="110"/>
      <c r="FX1476" s="110"/>
      <c r="FY1476" s="110"/>
      <c r="FZ1476" s="110"/>
      <c r="GA1476" s="110"/>
      <c r="GB1476" s="110"/>
      <c r="GC1476" s="110"/>
      <c r="GD1476" s="110"/>
      <c r="GE1476" s="110"/>
      <c r="GF1476" s="110"/>
      <c r="GG1476" s="110"/>
      <c r="GH1476" s="110"/>
      <c r="GI1476" s="110"/>
      <c r="GJ1476" s="110"/>
      <c r="GK1476" s="110"/>
      <c r="GL1476" s="110"/>
      <c r="GM1476" s="110"/>
      <c r="GN1476" s="110"/>
      <c r="GO1476" s="110"/>
      <c r="GP1476" s="110"/>
      <c r="GQ1476" s="110"/>
      <c r="GR1476" s="110"/>
      <c r="GS1476" s="110"/>
      <c r="GT1476" s="110"/>
      <c r="GU1476" s="110"/>
      <c r="GV1476" s="110"/>
      <c r="GW1476" s="110"/>
      <c r="GX1476" s="110"/>
      <c r="GY1476" s="110"/>
      <c r="GZ1476" s="110"/>
      <c r="HA1476" s="110"/>
      <c r="HB1476" s="110"/>
      <c r="HC1476" s="110"/>
      <c r="HD1476" s="110"/>
      <c r="HE1476" s="110"/>
      <c r="HF1476" s="110"/>
      <c r="HG1476" s="110"/>
      <c r="HH1476" s="110"/>
      <c r="HI1476" s="110"/>
      <c r="HJ1476" s="110"/>
      <c r="HK1476" s="110"/>
      <c r="HL1476" s="110"/>
      <c r="HM1476" s="110"/>
      <c r="HN1476" s="110"/>
      <c r="HO1476" s="110"/>
      <c r="HP1476" s="110"/>
      <c r="HQ1476" s="110"/>
      <c r="HR1476" s="110"/>
      <c r="HS1476" s="110"/>
      <c r="HT1476" s="110"/>
      <c r="HU1476" s="110"/>
      <c r="HV1476" s="110"/>
      <c r="HW1476" s="110"/>
      <c r="HX1476" s="110"/>
      <c r="HY1476" s="110"/>
      <c r="HZ1476" s="110"/>
      <c r="IA1476" s="110"/>
      <c r="IB1476" s="110"/>
      <c r="IC1476" s="110"/>
      <c r="ID1476" s="110"/>
      <c r="IE1476" s="110"/>
      <c r="IF1476" s="110"/>
      <c r="IG1476" s="110"/>
      <c r="IH1476" s="110"/>
      <c r="II1476" s="110"/>
      <c r="IJ1476" s="110"/>
      <c r="IK1476" s="110"/>
      <c r="IL1476" s="110"/>
      <c r="IM1476" s="110"/>
      <c r="IN1476" s="110"/>
      <c r="IO1476" s="110"/>
      <c r="IP1476" s="110"/>
      <c r="IQ1476" s="110"/>
      <c r="IR1476" s="110"/>
    </row>
    <row r="1477" spans="18:252" ht="16.5" hidden="1" customHeight="1">
      <c r="R1477" s="264"/>
      <c r="S1477" s="110"/>
      <c r="T1477" s="110"/>
      <c r="U1477" s="110"/>
      <c r="V1477" s="110"/>
      <c r="W1477" s="266"/>
      <c r="X1477" s="110"/>
      <c r="Y1477" s="110"/>
      <c r="Z1477" s="110"/>
      <c r="AA1477" s="110"/>
      <c r="AB1477" s="110"/>
      <c r="AC1477" s="110"/>
      <c r="AD1477" s="110"/>
      <c r="AE1477" s="110"/>
      <c r="AF1477" s="110"/>
      <c r="AG1477" s="110"/>
      <c r="AH1477" s="110"/>
      <c r="AI1477" s="110"/>
      <c r="AJ1477" s="110"/>
      <c r="AK1477" s="110"/>
      <c r="AL1477" s="110"/>
      <c r="AM1477" s="110"/>
      <c r="AN1477" s="110"/>
      <c r="AO1477" s="110"/>
      <c r="AP1477" s="110"/>
      <c r="AQ1477" s="110"/>
      <c r="AR1477" s="110"/>
      <c r="AS1477" s="110"/>
      <c r="AT1477" s="110"/>
      <c r="AU1477" s="110"/>
      <c r="AV1477" s="110"/>
      <c r="AW1477" s="110"/>
      <c r="AX1477" s="110"/>
      <c r="AY1477" s="110"/>
      <c r="AZ1477" s="110"/>
      <c r="BA1477" s="110"/>
      <c r="BB1477" s="110"/>
      <c r="BC1477" s="110"/>
      <c r="BD1477" s="110"/>
      <c r="BE1477" s="110"/>
      <c r="BF1477" s="110"/>
      <c r="BG1477" s="110"/>
      <c r="BH1477" s="110"/>
      <c r="BI1477" s="110"/>
      <c r="BJ1477" s="110"/>
      <c r="BK1477" s="110"/>
      <c r="BL1477" s="110"/>
      <c r="BM1477" s="110"/>
      <c r="BN1477" s="110"/>
      <c r="BO1477" s="110"/>
      <c r="BP1477" s="110"/>
      <c r="BQ1477" s="110"/>
      <c r="BR1477" s="110"/>
      <c r="BS1477" s="110"/>
      <c r="BT1477" s="110"/>
      <c r="BU1477" s="110"/>
      <c r="BV1477" s="110"/>
      <c r="BW1477" s="110"/>
      <c r="BX1477" s="110"/>
      <c r="BY1477" s="110"/>
      <c r="BZ1477" s="110"/>
      <c r="CA1477" s="110"/>
      <c r="CB1477" s="110"/>
      <c r="CC1477" s="110"/>
      <c r="CD1477" s="110"/>
      <c r="CE1477" s="110"/>
      <c r="CF1477" s="110"/>
      <c r="CG1477" s="110"/>
      <c r="CH1477" s="110"/>
      <c r="CI1477" s="110"/>
      <c r="CJ1477" s="110"/>
      <c r="CK1477" s="110"/>
      <c r="CL1477" s="110"/>
      <c r="CM1477" s="110"/>
      <c r="CN1477" s="110"/>
      <c r="CO1477" s="110"/>
      <c r="CP1477" s="110"/>
      <c r="CQ1477" s="110"/>
      <c r="CR1477" s="110"/>
      <c r="CS1477" s="110"/>
      <c r="CT1477" s="110"/>
      <c r="CU1477" s="110"/>
      <c r="CV1477" s="110"/>
      <c r="CW1477" s="110"/>
      <c r="CX1477" s="110"/>
      <c r="CY1477" s="110"/>
      <c r="CZ1477" s="110"/>
      <c r="DA1477" s="110"/>
      <c r="DB1477" s="110"/>
      <c r="DC1477" s="110"/>
      <c r="DD1477" s="110"/>
      <c r="DE1477" s="110"/>
      <c r="DF1477" s="110"/>
      <c r="DG1477" s="110"/>
      <c r="DH1477" s="110"/>
      <c r="DI1477" s="110"/>
      <c r="DJ1477" s="110"/>
      <c r="DK1477" s="110"/>
      <c r="DL1477" s="110"/>
      <c r="DM1477" s="110"/>
      <c r="DN1477" s="110"/>
      <c r="DO1477" s="110"/>
      <c r="DP1477" s="110"/>
      <c r="DQ1477" s="110"/>
      <c r="DR1477" s="110"/>
      <c r="DS1477" s="110"/>
      <c r="DT1477" s="110"/>
      <c r="DU1477" s="110"/>
      <c r="DV1477" s="110"/>
      <c r="DW1477" s="110"/>
      <c r="DX1477" s="110"/>
      <c r="DY1477" s="110"/>
      <c r="DZ1477" s="110"/>
      <c r="EA1477" s="110"/>
      <c r="EB1477" s="110"/>
      <c r="EC1477" s="110"/>
      <c r="ED1477" s="110"/>
      <c r="EF1477" s="264"/>
      <c r="EG1477" s="110"/>
      <c r="EH1477" s="110"/>
      <c r="EI1477" s="110"/>
      <c r="EJ1477" s="110"/>
      <c r="EK1477" s="266"/>
      <c r="EL1477" s="110"/>
      <c r="EM1477" s="110"/>
      <c r="EN1477" s="110"/>
      <c r="EO1477" s="110"/>
      <c r="EP1477" s="110"/>
      <c r="EQ1477" s="110"/>
      <c r="ER1477" s="110"/>
      <c r="ES1477" s="110"/>
      <c r="ET1477" s="110"/>
      <c r="EU1477" s="110"/>
      <c r="EV1477" s="110"/>
      <c r="EW1477" s="110"/>
      <c r="EX1477" s="110"/>
      <c r="EY1477" s="110"/>
      <c r="EZ1477" s="110"/>
      <c r="FA1477" s="110"/>
      <c r="FB1477" s="110"/>
      <c r="FC1477" s="110"/>
      <c r="FD1477" s="110"/>
      <c r="FE1477" s="110"/>
      <c r="FF1477" s="110"/>
      <c r="FG1477" s="110"/>
      <c r="FH1477" s="110"/>
      <c r="FI1477" s="110"/>
      <c r="FJ1477" s="110"/>
      <c r="FK1477" s="110"/>
      <c r="FL1477" s="110"/>
      <c r="FM1477" s="110"/>
      <c r="FN1477" s="110"/>
      <c r="FO1477" s="110"/>
      <c r="FP1477" s="110"/>
      <c r="FQ1477" s="110"/>
      <c r="FR1477" s="110"/>
      <c r="FS1477" s="110"/>
      <c r="FT1477" s="110"/>
      <c r="FU1477" s="110"/>
      <c r="FV1477" s="110"/>
      <c r="FW1477" s="110"/>
      <c r="FX1477" s="110"/>
      <c r="FY1477" s="110"/>
      <c r="FZ1477" s="110"/>
      <c r="GA1477" s="110"/>
      <c r="GB1477" s="110"/>
      <c r="GC1477" s="110"/>
      <c r="GD1477" s="110"/>
      <c r="GE1477" s="110"/>
      <c r="GF1477" s="110"/>
      <c r="GG1477" s="110"/>
      <c r="GH1477" s="110"/>
      <c r="GI1477" s="110"/>
      <c r="GJ1477" s="110"/>
      <c r="GK1477" s="110"/>
      <c r="GL1477" s="110"/>
      <c r="GM1477" s="110"/>
      <c r="GN1477" s="110"/>
      <c r="GO1477" s="110"/>
      <c r="GP1477" s="110"/>
      <c r="GQ1477" s="110"/>
      <c r="GR1477" s="110"/>
      <c r="GS1477" s="110"/>
      <c r="GT1477" s="110"/>
      <c r="GU1477" s="110"/>
      <c r="GV1477" s="110"/>
      <c r="GW1477" s="110"/>
      <c r="GX1477" s="110"/>
      <c r="GY1477" s="110"/>
      <c r="GZ1477" s="110"/>
      <c r="HA1477" s="110"/>
      <c r="HB1477" s="110"/>
      <c r="HC1477" s="110"/>
      <c r="HD1477" s="110"/>
      <c r="HE1477" s="110"/>
      <c r="HF1477" s="110"/>
      <c r="HG1477" s="110"/>
      <c r="HH1477" s="110"/>
      <c r="HI1477" s="110"/>
      <c r="HJ1477" s="110"/>
      <c r="HK1477" s="110"/>
      <c r="HL1477" s="110"/>
      <c r="HM1477" s="110"/>
      <c r="HN1477" s="110"/>
      <c r="HO1477" s="110"/>
      <c r="HP1477" s="110"/>
      <c r="HQ1477" s="110"/>
      <c r="HR1477" s="110"/>
      <c r="HS1477" s="110"/>
      <c r="HT1477" s="110"/>
      <c r="HU1477" s="110"/>
      <c r="HV1477" s="110"/>
      <c r="HW1477" s="110"/>
      <c r="HX1477" s="110"/>
      <c r="HY1477" s="110"/>
      <c r="HZ1477" s="110"/>
      <c r="IA1477" s="110"/>
      <c r="IB1477" s="110"/>
      <c r="IC1477" s="110"/>
      <c r="ID1477" s="110"/>
      <c r="IE1477" s="110"/>
      <c r="IF1477" s="110"/>
      <c r="IG1477" s="110"/>
      <c r="IH1477" s="110"/>
      <c r="II1477" s="110"/>
      <c r="IJ1477" s="110"/>
      <c r="IK1477" s="110"/>
      <c r="IL1477" s="110"/>
      <c r="IM1477" s="110"/>
      <c r="IN1477" s="110"/>
      <c r="IO1477" s="110"/>
      <c r="IP1477" s="110"/>
      <c r="IQ1477" s="110"/>
      <c r="IR1477" s="110"/>
    </row>
    <row r="1478" spans="18:252" ht="16.5" hidden="1" customHeight="1">
      <c r="R1478" s="264"/>
      <c r="S1478" s="110"/>
      <c r="T1478" s="110"/>
      <c r="U1478" s="110"/>
      <c r="V1478" s="110"/>
      <c r="W1478" s="266"/>
      <c r="X1478" s="110"/>
      <c r="Y1478" s="110"/>
      <c r="Z1478" s="110"/>
      <c r="AA1478" s="110"/>
      <c r="AB1478" s="110"/>
      <c r="AC1478" s="110"/>
      <c r="AD1478" s="110"/>
      <c r="AE1478" s="110"/>
      <c r="AF1478" s="110"/>
      <c r="AG1478" s="110"/>
      <c r="AH1478" s="110"/>
      <c r="AI1478" s="110"/>
      <c r="AJ1478" s="110"/>
      <c r="AK1478" s="110"/>
      <c r="AL1478" s="110"/>
      <c r="AM1478" s="110"/>
      <c r="AN1478" s="110"/>
      <c r="AO1478" s="110"/>
      <c r="AP1478" s="110"/>
      <c r="AQ1478" s="110"/>
      <c r="AR1478" s="110"/>
      <c r="AS1478" s="110"/>
      <c r="AT1478" s="110"/>
      <c r="AU1478" s="110"/>
      <c r="AV1478" s="110"/>
      <c r="AW1478" s="110"/>
      <c r="AX1478" s="110"/>
      <c r="AY1478" s="110"/>
      <c r="AZ1478" s="110"/>
      <c r="BA1478" s="110"/>
      <c r="BB1478" s="110"/>
      <c r="BC1478" s="110"/>
      <c r="BD1478" s="110"/>
      <c r="BE1478" s="110"/>
      <c r="BF1478" s="110"/>
      <c r="BG1478" s="110"/>
      <c r="BH1478" s="110"/>
      <c r="BI1478" s="110"/>
      <c r="BJ1478" s="110"/>
      <c r="BK1478" s="110"/>
      <c r="BL1478" s="110"/>
      <c r="BM1478" s="110"/>
      <c r="BN1478" s="110"/>
      <c r="BO1478" s="110"/>
      <c r="BP1478" s="110"/>
      <c r="BQ1478" s="110"/>
      <c r="BR1478" s="110"/>
      <c r="BS1478" s="110"/>
      <c r="BT1478" s="110"/>
      <c r="BU1478" s="110"/>
      <c r="BV1478" s="110"/>
      <c r="BW1478" s="110"/>
      <c r="BX1478" s="110"/>
      <c r="BY1478" s="110"/>
      <c r="BZ1478" s="110"/>
      <c r="CA1478" s="110"/>
      <c r="CB1478" s="110"/>
      <c r="CC1478" s="110"/>
      <c r="CD1478" s="110"/>
      <c r="CE1478" s="110"/>
      <c r="CF1478" s="110"/>
      <c r="CG1478" s="110"/>
      <c r="CH1478" s="110"/>
      <c r="CI1478" s="110"/>
      <c r="CJ1478" s="110"/>
      <c r="CK1478" s="110"/>
      <c r="CL1478" s="110"/>
      <c r="CM1478" s="110"/>
      <c r="CN1478" s="110"/>
      <c r="CO1478" s="110"/>
      <c r="CP1478" s="110"/>
      <c r="CQ1478" s="110"/>
      <c r="CR1478" s="110"/>
      <c r="CS1478" s="110"/>
      <c r="CT1478" s="110"/>
      <c r="CU1478" s="110"/>
      <c r="CV1478" s="110"/>
      <c r="CW1478" s="110"/>
      <c r="CX1478" s="110"/>
      <c r="CY1478" s="110"/>
      <c r="CZ1478" s="110"/>
      <c r="DA1478" s="110"/>
      <c r="DB1478" s="110"/>
      <c r="DC1478" s="110"/>
      <c r="DD1478" s="110"/>
      <c r="DE1478" s="110"/>
      <c r="DF1478" s="110"/>
      <c r="DG1478" s="110"/>
      <c r="DH1478" s="110"/>
      <c r="DI1478" s="110"/>
      <c r="DJ1478" s="110"/>
      <c r="DK1478" s="110"/>
      <c r="DL1478" s="110"/>
      <c r="DM1478" s="110"/>
      <c r="DN1478" s="110"/>
      <c r="DO1478" s="110"/>
      <c r="DP1478" s="110"/>
      <c r="DQ1478" s="110"/>
      <c r="DR1478" s="110"/>
      <c r="DS1478" s="110"/>
      <c r="DT1478" s="110"/>
      <c r="DU1478" s="110"/>
      <c r="DV1478" s="110"/>
      <c r="DW1478" s="110"/>
      <c r="DX1478" s="110"/>
      <c r="DY1478" s="110"/>
      <c r="DZ1478" s="110"/>
      <c r="EA1478" s="110"/>
      <c r="EB1478" s="110"/>
      <c r="EC1478" s="110"/>
      <c r="ED1478" s="110"/>
      <c r="EF1478" s="264"/>
      <c r="EG1478" s="110"/>
      <c r="EH1478" s="110"/>
      <c r="EI1478" s="110"/>
      <c r="EJ1478" s="110"/>
      <c r="EK1478" s="266"/>
      <c r="EL1478" s="110"/>
      <c r="EM1478" s="110"/>
      <c r="EN1478" s="110"/>
      <c r="EO1478" s="110"/>
      <c r="EP1478" s="110"/>
      <c r="EQ1478" s="110"/>
      <c r="ER1478" s="110"/>
      <c r="ES1478" s="110"/>
      <c r="ET1478" s="110"/>
      <c r="EU1478" s="110"/>
      <c r="EV1478" s="110"/>
      <c r="EW1478" s="110"/>
      <c r="EX1478" s="110"/>
      <c r="EY1478" s="110"/>
      <c r="EZ1478" s="110"/>
      <c r="FA1478" s="110"/>
      <c r="FB1478" s="110"/>
      <c r="FC1478" s="110"/>
      <c r="FD1478" s="110"/>
      <c r="FE1478" s="110"/>
      <c r="FF1478" s="110"/>
      <c r="FG1478" s="110"/>
      <c r="FH1478" s="110"/>
      <c r="FI1478" s="110"/>
      <c r="FJ1478" s="110"/>
      <c r="FK1478" s="110"/>
      <c r="FL1478" s="110"/>
      <c r="FM1478" s="110"/>
      <c r="FN1478" s="110"/>
      <c r="FO1478" s="110"/>
      <c r="FP1478" s="110"/>
      <c r="FQ1478" s="110"/>
      <c r="FR1478" s="110"/>
      <c r="FS1478" s="110"/>
      <c r="FT1478" s="110"/>
      <c r="FU1478" s="110"/>
      <c r="FV1478" s="110"/>
      <c r="FW1478" s="110"/>
      <c r="FX1478" s="110"/>
      <c r="FY1478" s="110"/>
      <c r="FZ1478" s="110"/>
      <c r="GA1478" s="110"/>
      <c r="GB1478" s="110"/>
      <c r="GC1478" s="110"/>
      <c r="GD1478" s="110"/>
      <c r="GE1478" s="110"/>
      <c r="GF1478" s="110"/>
      <c r="GG1478" s="110"/>
      <c r="GH1478" s="110"/>
      <c r="GI1478" s="110"/>
      <c r="GJ1478" s="110"/>
      <c r="GK1478" s="110"/>
      <c r="GL1478" s="110"/>
      <c r="GM1478" s="110"/>
      <c r="GN1478" s="110"/>
      <c r="GO1478" s="110"/>
      <c r="GP1478" s="110"/>
      <c r="GQ1478" s="110"/>
      <c r="GR1478" s="110"/>
      <c r="GS1478" s="110"/>
      <c r="GT1478" s="110"/>
      <c r="GU1478" s="110"/>
      <c r="GV1478" s="110"/>
      <c r="GW1478" s="110"/>
      <c r="GX1478" s="110"/>
      <c r="GY1478" s="110"/>
      <c r="GZ1478" s="110"/>
      <c r="HA1478" s="110"/>
      <c r="HB1478" s="110"/>
      <c r="HC1478" s="110"/>
      <c r="HD1478" s="110"/>
      <c r="HE1478" s="110"/>
      <c r="HF1478" s="110"/>
      <c r="HG1478" s="110"/>
      <c r="HH1478" s="110"/>
      <c r="HI1478" s="110"/>
      <c r="HJ1478" s="110"/>
      <c r="HK1478" s="110"/>
      <c r="HL1478" s="110"/>
      <c r="HM1478" s="110"/>
      <c r="HN1478" s="110"/>
      <c r="HO1478" s="110"/>
      <c r="HP1478" s="110"/>
      <c r="HQ1478" s="110"/>
      <c r="HR1478" s="110"/>
      <c r="HS1478" s="110"/>
      <c r="HT1478" s="110"/>
      <c r="HU1478" s="110"/>
      <c r="HV1478" s="110"/>
      <c r="HW1478" s="110"/>
      <c r="HX1478" s="110"/>
      <c r="HY1478" s="110"/>
      <c r="HZ1478" s="110"/>
      <c r="IA1478" s="110"/>
      <c r="IB1478" s="110"/>
      <c r="IC1478" s="110"/>
      <c r="ID1478" s="110"/>
      <c r="IE1478" s="110"/>
      <c r="IF1478" s="110"/>
      <c r="IG1478" s="110"/>
      <c r="IH1478" s="110"/>
      <c r="II1478" s="110"/>
      <c r="IJ1478" s="110"/>
      <c r="IK1478" s="110"/>
      <c r="IL1478" s="110"/>
      <c r="IM1478" s="110"/>
      <c r="IN1478" s="110"/>
      <c r="IO1478" s="110"/>
      <c r="IP1478" s="110"/>
      <c r="IQ1478" s="110"/>
      <c r="IR1478" s="110"/>
    </row>
    <row r="1479" spans="18:252" ht="16.5" hidden="1" customHeight="1">
      <c r="R1479" s="264"/>
      <c r="S1479" s="110"/>
      <c r="T1479" s="110"/>
      <c r="U1479" s="110"/>
      <c r="V1479" s="110"/>
      <c r="W1479" s="266"/>
      <c r="X1479" s="110"/>
      <c r="Y1479" s="110"/>
      <c r="Z1479" s="110"/>
      <c r="AA1479" s="110"/>
      <c r="AB1479" s="110"/>
      <c r="AC1479" s="110"/>
      <c r="AD1479" s="110"/>
      <c r="AE1479" s="110"/>
      <c r="AF1479" s="110"/>
      <c r="AG1479" s="110"/>
      <c r="AH1479" s="110"/>
      <c r="AI1479" s="110"/>
      <c r="AJ1479" s="110"/>
      <c r="AK1479" s="110"/>
      <c r="AL1479" s="110"/>
      <c r="AM1479" s="110"/>
      <c r="AN1479" s="110"/>
      <c r="AO1479" s="110"/>
      <c r="AP1479" s="110"/>
      <c r="AQ1479" s="110"/>
      <c r="AR1479" s="110"/>
      <c r="AS1479" s="110"/>
      <c r="AT1479" s="110"/>
      <c r="AU1479" s="110"/>
      <c r="AV1479" s="110"/>
      <c r="AW1479" s="110"/>
      <c r="AX1479" s="110"/>
      <c r="AY1479" s="110"/>
      <c r="AZ1479" s="110"/>
      <c r="BA1479" s="110"/>
      <c r="BB1479" s="110"/>
      <c r="BC1479" s="110"/>
      <c r="BD1479" s="110"/>
      <c r="BE1479" s="110"/>
      <c r="BF1479" s="110"/>
      <c r="BG1479" s="110"/>
      <c r="BH1479" s="110"/>
      <c r="BI1479" s="110"/>
      <c r="BJ1479" s="110"/>
      <c r="BK1479" s="110"/>
      <c r="BL1479" s="110"/>
      <c r="BM1479" s="110"/>
      <c r="BN1479" s="110"/>
      <c r="BO1479" s="110"/>
      <c r="BP1479" s="110"/>
      <c r="BQ1479" s="110"/>
      <c r="BR1479" s="110"/>
      <c r="BS1479" s="110"/>
      <c r="BT1479" s="110"/>
      <c r="BU1479" s="110"/>
      <c r="BV1479" s="110"/>
      <c r="BW1479" s="110"/>
      <c r="BX1479" s="110"/>
      <c r="BY1479" s="110"/>
      <c r="BZ1479" s="110"/>
      <c r="CA1479" s="110"/>
      <c r="CB1479" s="110"/>
      <c r="CC1479" s="110"/>
      <c r="CD1479" s="110"/>
      <c r="CE1479" s="110"/>
      <c r="CF1479" s="110"/>
      <c r="CG1479" s="110"/>
      <c r="CH1479" s="110"/>
      <c r="CI1479" s="110"/>
      <c r="CJ1479" s="110"/>
      <c r="CK1479" s="110"/>
      <c r="CL1479" s="110"/>
      <c r="CM1479" s="110"/>
      <c r="CN1479" s="110"/>
      <c r="CO1479" s="110"/>
      <c r="CP1479" s="110"/>
      <c r="CQ1479" s="110"/>
      <c r="CR1479" s="110"/>
      <c r="CS1479" s="110"/>
      <c r="CT1479" s="110"/>
      <c r="CU1479" s="110"/>
      <c r="CV1479" s="110"/>
      <c r="CW1479" s="110"/>
      <c r="CX1479" s="110"/>
      <c r="CY1479" s="110"/>
      <c r="CZ1479" s="110"/>
      <c r="DA1479" s="110"/>
      <c r="DB1479" s="110"/>
      <c r="DC1479" s="110"/>
      <c r="DD1479" s="110"/>
      <c r="DE1479" s="110"/>
      <c r="DF1479" s="110"/>
      <c r="DG1479" s="110"/>
      <c r="DH1479" s="110"/>
      <c r="DI1479" s="110"/>
      <c r="DJ1479" s="110"/>
      <c r="DK1479" s="110"/>
      <c r="DL1479" s="110"/>
      <c r="DM1479" s="110"/>
      <c r="DN1479" s="110"/>
      <c r="DO1479" s="110"/>
      <c r="DP1479" s="110"/>
      <c r="DQ1479" s="110"/>
      <c r="DR1479" s="110"/>
      <c r="DS1479" s="110"/>
      <c r="DT1479" s="110"/>
      <c r="DU1479" s="110"/>
      <c r="DV1479" s="110"/>
      <c r="DW1479" s="110"/>
      <c r="DX1479" s="110"/>
      <c r="DY1479" s="110"/>
      <c r="DZ1479" s="110"/>
      <c r="EA1479" s="110"/>
      <c r="EB1479" s="110"/>
      <c r="EC1479" s="110"/>
      <c r="ED1479" s="110"/>
      <c r="EF1479" s="264"/>
      <c r="EG1479" s="110"/>
      <c r="EH1479" s="110"/>
      <c r="EI1479" s="110"/>
      <c r="EJ1479" s="110"/>
      <c r="EK1479" s="266"/>
      <c r="EL1479" s="110"/>
      <c r="EM1479" s="110"/>
      <c r="EN1479" s="110"/>
      <c r="EO1479" s="110"/>
      <c r="EP1479" s="110"/>
      <c r="EQ1479" s="110"/>
      <c r="ER1479" s="110"/>
      <c r="ES1479" s="110"/>
      <c r="ET1479" s="110"/>
      <c r="EU1479" s="110"/>
      <c r="EV1479" s="110"/>
      <c r="EW1479" s="110"/>
      <c r="EX1479" s="110"/>
      <c r="EY1479" s="110"/>
      <c r="EZ1479" s="110"/>
      <c r="FA1479" s="110"/>
      <c r="FB1479" s="110"/>
      <c r="FC1479" s="110"/>
      <c r="FD1479" s="110"/>
      <c r="FE1479" s="110"/>
      <c r="FF1479" s="110"/>
      <c r="FG1479" s="110"/>
      <c r="FH1479" s="110"/>
      <c r="FI1479" s="110"/>
      <c r="FJ1479" s="110"/>
      <c r="FK1479" s="110"/>
      <c r="FL1479" s="110"/>
      <c r="FM1479" s="110"/>
      <c r="FN1479" s="110"/>
      <c r="FO1479" s="110"/>
      <c r="FP1479" s="110"/>
      <c r="FQ1479" s="110"/>
      <c r="FR1479" s="110"/>
      <c r="FS1479" s="110"/>
      <c r="FT1479" s="110"/>
      <c r="FU1479" s="110"/>
      <c r="FV1479" s="110"/>
      <c r="FW1479" s="110"/>
      <c r="FX1479" s="110"/>
      <c r="FY1479" s="110"/>
      <c r="FZ1479" s="110"/>
      <c r="GA1479" s="110"/>
      <c r="GB1479" s="110"/>
      <c r="GC1479" s="110"/>
      <c r="GD1479" s="110"/>
      <c r="GE1479" s="110"/>
      <c r="GF1479" s="110"/>
      <c r="GG1479" s="110"/>
      <c r="GH1479" s="110"/>
      <c r="GI1479" s="110"/>
      <c r="GJ1479" s="110"/>
      <c r="GK1479" s="110"/>
      <c r="GL1479" s="110"/>
      <c r="GM1479" s="110"/>
      <c r="GN1479" s="110"/>
      <c r="GO1479" s="110"/>
      <c r="GP1479" s="110"/>
      <c r="GQ1479" s="110"/>
      <c r="GR1479" s="110"/>
      <c r="GS1479" s="110"/>
      <c r="GT1479" s="110"/>
      <c r="GU1479" s="110"/>
      <c r="GV1479" s="110"/>
      <c r="GW1479" s="110"/>
      <c r="GX1479" s="110"/>
      <c r="GY1479" s="110"/>
      <c r="GZ1479" s="110"/>
      <c r="HA1479" s="110"/>
      <c r="HB1479" s="110"/>
      <c r="HC1479" s="110"/>
      <c r="HD1479" s="110"/>
      <c r="HE1479" s="110"/>
      <c r="HF1479" s="110"/>
      <c r="HG1479" s="110"/>
      <c r="HH1479" s="110"/>
      <c r="HI1479" s="110"/>
      <c r="HJ1479" s="110"/>
      <c r="HK1479" s="110"/>
      <c r="HL1479" s="110"/>
      <c r="HM1479" s="110"/>
      <c r="HN1479" s="110"/>
      <c r="HO1479" s="110"/>
      <c r="HP1479" s="110"/>
      <c r="HQ1479" s="110"/>
      <c r="HR1479" s="110"/>
      <c r="HS1479" s="110"/>
      <c r="HT1479" s="110"/>
      <c r="HU1479" s="110"/>
      <c r="HV1479" s="110"/>
      <c r="HW1479" s="110"/>
      <c r="HX1479" s="110"/>
      <c r="HY1479" s="110"/>
      <c r="HZ1479" s="110"/>
      <c r="IA1479" s="110"/>
      <c r="IB1479" s="110"/>
      <c r="IC1479" s="110"/>
      <c r="ID1479" s="110"/>
      <c r="IE1479" s="110"/>
      <c r="IF1479" s="110"/>
      <c r="IG1479" s="110"/>
      <c r="IH1479" s="110"/>
      <c r="II1479" s="110"/>
      <c r="IJ1479" s="110"/>
      <c r="IK1479" s="110"/>
      <c r="IL1479" s="110"/>
      <c r="IM1479" s="110"/>
      <c r="IN1479" s="110"/>
      <c r="IO1479" s="110"/>
      <c r="IP1479" s="110"/>
      <c r="IQ1479" s="110"/>
      <c r="IR1479" s="110"/>
    </row>
    <row r="1480" spans="18:252" ht="16.5" hidden="1" customHeight="1">
      <c r="R1480" s="264"/>
      <c r="S1480" s="110"/>
      <c r="T1480" s="110"/>
      <c r="U1480" s="110"/>
      <c r="V1480" s="110"/>
      <c r="W1480" s="266"/>
      <c r="X1480" s="110"/>
      <c r="Y1480" s="110"/>
      <c r="Z1480" s="110"/>
      <c r="AA1480" s="110"/>
      <c r="AB1480" s="110"/>
      <c r="AC1480" s="110"/>
      <c r="AD1480" s="110"/>
      <c r="AE1480" s="110"/>
      <c r="AF1480" s="110"/>
      <c r="AG1480" s="110"/>
      <c r="AH1480" s="110"/>
      <c r="AI1480" s="110"/>
      <c r="AJ1480" s="110"/>
      <c r="AK1480" s="110"/>
      <c r="AL1480" s="110"/>
      <c r="AM1480" s="110"/>
      <c r="AN1480" s="110"/>
      <c r="AO1480" s="110"/>
      <c r="AP1480" s="110"/>
      <c r="AQ1480" s="110"/>
      <c r="AR1480" s="110"/>
      <c r="AS1480" s="110"/>
      <c r="AT1480" s="110"/>
      <c r="AU1480" s="110"/>
      <c r="AV1480" s="110"/>
      <c r="AW1480" s="110"/>
      <c r="AX1480" s="110"/>
      <c r="AY1480" s="110"/>
      <c r="AZ1480" s="110"/>
      <c r="BA1480" s="110"/>
      <c r="BB1480" s="110"/>
      <c r="BC1480" s="110"/>
      <c r="BD1480" s="110"/>
      <c r="BE1480" s="110"/>
      <c r="BF1480" s="110"/>
      <c r="BG1480" s="110"/>
      <c r="BH1480" s="110"/>
      <c r="BI1480" s="110"/>
      <c r="BJ1480" s="110"/>
      <c r="BK1480" s="110"/>
      <c r="BL1480" s="110"/>
      <c r="BM1480" s="110"/>
      <c r="BN1480" s="110"/>
      <c r="BO1480" s="110"/>
      <c r="BP1480" s="110"/>
      <c r="BQ1480" s="110"/>
      <c r="BR1480" s="110"/>
      <c r="BS1480" s="110"/>
      <c r="BT1480" s="110"/>
      <c r="BU1480" s="110"/>
      <c r="BV1480" s="110"/>
      <c r="BW1480" s="110"/>
      <c r="BX1480" s="110"/>
      <c r="BY1480" s="110"/>
      <c r="BZ1480" s="110"/>
      <c r="CA1480" s="110"/>
      <c r="CB1480" s="110"/>
      <c r="CC1480" s="110"/>
      <c r="CD1480" s="110"/>
      <c r="CE1480" s="110"/>
      <c r="CF1480" s="110"/>
      <c r="CG1480" s="110"/>
      <c r="CH1480" s="110"/>
      <c r="CI1480" s="110"/>
      <c r="CJ1480" s="110"/>
      <c r="CK1480" s="110"/>
      <c r="CL1480" s="110"/>
      <c r="CM1480" s="110"/>
      <c r="CN1480" s="110"/>
      <c r="CO1480" s="110"/>
      <c r="CP1480" s="110"/>
      <c r="CQ1480" s="110"/>
      <c r="CR1480" s="110"/>
      <c r="CS1480" s="110"/>
      <c r="CT1480" s="110"/>
      <c r="CU1480" s="110"/>
      <c r="CV1480" s="110"/>
      <c r="CW1480" s="110"/>
      <c r="CX1480" s="110"/>
      <c r="CY1480" s="110"/>
      <c r="CZ1480" s="110"/>
      <c r="DA1480" s="110"/>
      <c r="DB1480" s="110"/>
      <c r="DC1480" s="110"/>
      <c r="DD1480" s="110"/>
      <c r="DE1480" s="110"/>
      <c r="DF1480" s="110"/>
      <c r="DG1480" s="110"/>
      <c r="DH1480" s="110"/>
      <c r="DI1480" s="110"/>
      <c r="DJ1480" s="110"/>
      <c r="DK1480" s="110"/>
      <c r="DL1480" s="110"/>
      <c r="DM1480" s="110"/>
      <c r="DN1480" s="110"/>
      <c r="DO1480" s="110"/>
      <c r="DP1480" s="110"/>
      <c r="DQ1480" s="110"/>
      <c r="DR1480" s="110"/>
      <c r="DS1480" s="110"/>
      <c r="DT1480" s="110"/>
      <c r="DU1480" s="110"/>
      <c r="DV1480" s="110"/>
      <c r="DW1480" s="110"/>
      <c r="DX1480" s="110"/>
      <c r="DY1480" s="110"/>
      <c r="DZ1480" s="110"/>
      <c r="EA1480" s="110"/>
      <c r="EB1480" s="110"/>
      <c r="EC1480" s="110"/>
      <c r="ED1480" s="110"/>
      <c r="EF1480" s="264"/>
      <c r="EG1480" s="110"/>
      <c r="EH1480" s="110"/>
      <c r="EI1480" s="110"/>
      <c r="EJ1480" s="110"/>
      <c r="EK1480" s="266"/>
      <c r="EL1480" s="110"/>
      <c r="EM1480" s="110"/>
      <c r="EN1480" s="110"/>
      <c r="EO1480" s="110"/>
      <c r="EP1480" s="110"/>
      <c r="EQ1480" s="110"/>
      <c r="ER1480" s="110"/>
      <c r="ES1480" s="110"/>
      <c r="ET1480" s="110"/>
      <c r="EU1480" s="110"/>
      <c r="EV1480" s="110"/>
      <c r="EW1480" s="110"/>
      <c r="EX1480" s="110"/>
      <c r="EY1480" s="110"/>
      <c r="EZ1480" s="110"/>
      <c r="FA1480" s="110"/>
      <c r="FB1480" s="110"/>
      <c r="FC1480" s="110"/>
      <c r="FD1480" s="110"/>
      <c r="FE1480" s="110"/>
      <c r="FF1480" s="110"/>
      <c r="FG1480" s="110"/>
      <c r="FH1480" s="110"/>
      <c r="FI1480" s="110"/>
      <c r="FJ1480" s="110"/>
      <c r="FK1480" s="110"/>
      <c r="FL1480" s="110"/>
      <c r="FM1480" s="110"/>
      <c r="FN1480" s="110"/>
      <c r="FO1480" s="110"/>
      <c r="FP1480" s="110"/>
      <c r="FQ1480" s="110"/>
      <c r="FR1480" s="110"/>
      <c r="FS1480" s="110"/>
      <c r="FT1480" s="110"/>
      <c r="FU1480" s="110"/>
      <c r="FV1480" s="110"/>
      <c r="FW1480" s="110"/>
      <c r="FX1480" s="110"/>
      <c r="FY1480" s="110"/>
      <c r="FZ1480" s="110"/>
      <c r="GA1480" s="110"/>
      <c r="GB1480" s="110"/>
      <c r="GC1480" s="110"/>
      <c r="GD1480" s="110"/>
      <c r="GE1480" s="110"/>
      <c r="GF1480" s="110"/>
      <c r="GG1480" s="110"/>
      <c r="GH1480" s="110"/>
      <c r="GI1480" s="110"/>
      <c r="GJ1480" s="110"/>
      <c r="GK1480" s="110"/>
      <c r="GL1480" s="110"/>
      <c r="GM1480" s="110"/>
      <c r="GN1480" s="110"/>
      <c r="GO1480" s="110"/>
      <c r="GP1480" s="110"/>
      <c r="GQ1480" s="110"/>
      <c r="GR1480" s="110"/>
      <c r="GS1480" s="110"/>
      <c r="GT1480" s="110"/>
      <c r="GU1480" s="110"/>
      <c r="GV1480" s="110"/>
      <c r="GW1480" s="110"/>
      <c r="GX1480" s="110"/>
      <c r="GY1480" s="110"/>
      <c r="GZ1480" s="110"/>
      <c r="HA1480" s="110"/>
      <c r="HB1480" s="110"/>
      <c r="HC1480" s="110"/>
      <c r="HD1480" s="110"/>
      <c r="HE1480" s="110"/>
      <c r="HF1480" s="110"/>
      <c r="HG1480" s="110"/>
      <c r="HH1480" s="110"/>
      <c r="HI1480" s="110"/>
      <c r="HJ1480" s="110"/>
      <c r="HK1480" s="110"/>
      <c r="HL1480" s="110"/>
      <c r="HM1480" s="110"/>
      <c r="HN1480" s="110"/>
      <c r="HO1480" s="110"/>
      <c r="HP1480" s="110"/>
      <c r="HQ1480" s="110"/>
      <c r="HR1480" s="110"/>
      <c r="HS1480" s="110"/>
      <c r="HT1480" s="110"/>
      <c r="HU1480" s="110"/>
      <c r="HV1480" s="110"/>
      <c r="HW1480" s="110"/>
      <c r="HX1480" s="110"/>
      <c r="HY1480" s="110"/>
      <c r="HZ1480" s="110"/>
      <c r="IA1480" s="110"/>
      <c r="IB1480" s="110"/>
      <c r="IC1480" s="110"/>
      <c r="ID1480" s="110"/>
      <c r="IE1480" s="110"/>
      <c r="IF1480" s="110"/>
      <c r="IG1480" s="110"/>
      <c r="IH1480" s="110"/>
      <c r="II1480" s="110"/>
      <c r="IJ1480" s="110"/>
      <c r="IK1480" s="110"/>
      <c r="IL1480" s="110"/>
      <c r="IM1480" s="110"/>
      <c r="IN1480" s="110"/>
      <c r="IO1480" s="110"/>
      <c r="IP1480" s="110"/>
      <c r="IQ1480" s="110"/>
      <c r="IR1480" s="110"/>
    </row>
    <row r="1481" spans="18:252" ht="16.5" hidden="1" customHeight="1">
      <c r="R1481" s="264"/>
      <c r="S1481" s="110"/>
      <c r="T1481" s="110"/>
      <c r="U1481" s="110"/>
      <c r="V1481" s="110"/>
      <c r="W1481" s="266"/>
      <c r="X1481" s="110"/>
      <c r="Y1481" s="110"/>
      <c r="Z1481" s="110"/>
      <c r="AA1481" s="110"/>
      <c r="AB1481" s="110"/>
      <c r="AC1481" s="110"/>
      <c r="AD1481" s="110"/>
      <c r="AE1481" s="110"/>
      <c r="AF1481" s="110"/>
      <c r="AG1481" s="110"/>
      <c r="AH1481" s="110"/>
      <c r="AI1481" s="110"/>
      <c r="AJ1481" s="110"/>
      <c r="AK1481" s="110"/>
      <c r="AL1481" s="110"/>
      <c r="AM1481" s="110"/>
      <c r="AN1481" s="110"/>
      <c r="AO1481" s="110"/>
      <c r="AP1481" s="110"/>
      <c r="AQ1481" s="110"/>
      <c r="AR1481" s="110"/>
      <c r="AS1481" s="110"/>
      <c r="AT1481" s="110"/>
      <c r="AU1481" s="110"/>
      <c r="AV1481" s="110"/>
      <c r="AW1481" s="110"/>
      <c r="AX1481" s="110"/>
      <c r="AY1481" s="110"/>
      <c r="AZ1481" s="110"/>
      <c r="BA1481" s="110"/>
      <c r="BB1481" s="110"/>
      <c r="BC1481" s="110"/>
      <c r="BD1481" s="110"/>
      <c r="BE1481" s="110"/>
      <c r="BF1481" s="110"/>
      <c r="BG1481" s="110"/>
      <c r="BH1481" s="110"/>
      <c r="BI1481" s="110"/>
      <c r="BJ1481" s="110"/>
      <c r="BK1481" s="110"/>
      <c r="BL1481" s="110"/>
      <c r="BM1481" s="110"/>
      <c r="BN1481" s="110"/>
      <c r="BO1481" s="110"/>
      <c r="BP1481" s="110"/>
      <c r="BQ1481" s="110"/>
      <c r="BR1481" s="110"/>
      <c r="BS1481" s="110"/>
      <c r="BT1481" s="110"/>
      <c r="BU1481" s="110"/>
      <c r="BV1481" s="110"/>
      <c r="BW1481" s="110"/>
      <c r="BX1481" s="110"/>
      <c r="BY1481" s="110"/>
      <c r="BZ1481" s="110"/>
      <c r="CA1481" s="110"/>
      <c r="CB1481" s="110"/>
      <c r="CC1481" s="110"/>
      <c r="CD1481" s="110"/>
      <c r="CE1481" s="110"/>
      <c r="CF1481" s="110"/>
      <c r="CG1481" s="110"/>
      <c r="CH1481" s="110"/>
      <c r="CI1481" s="110"/>
      <c r="CJ1481" s="110"/>
      <c r="CK1481" s="110"/>
      <c r="CL1481" s="110"/>
      <c r="CM1481" s="110"/>
      <c r="CN1481" s="110"/>
      <c r="CO1481" s="110"/>
      <c r="CP1481" s="110"/>
      <c r="CQ1481" s="110"/>
      <c r="CR1481" s="110"/>
      <c r="CS1481" s="110"/>
      <c r="CT1481" s="110"/>
      <c r="CU1481" s="110"/>
      <c r="CV1481" s="110"/>
      <c r="CW1481" s="110"/>
      <c r="CX1481" s="110"/>
      <c r="CY1481" s="110"/>
      <c r="CZ1481" s="110"/>
      <c r="DA1481" s="110"/>
      <c r="DB1481" s="110"/>
      <c r="DC1481" s="110"/>
      <c r="DD1481" s="110"/>
      <c r="DE1481" s="110"/>
      <c r="DF1481" s="110"/>
      <c r="DG1481" s="110"/>
      <c r="DH1481" s="110"/>
      <c r="DI1481" s="110"/>
      <c r="DJ1481" s="110"/>
      <c r="DK1481" s="110"/>
      <c r="DL1481" s="110"/>
      <c r="DM1481" s="110"/>
      <c r="DN1481" s="110"/>
      <c r="DO1481" s="110"/>
      <c r="DP1481" s="110"/>
      <c r="DQ1481" s="110"/>
      <c r="DR1481" s="110"/>
      <c r="DS1481" s="110"/>
      <c r="DT1481" s="110"/>
      <c r="DU1481" s="110"/>
      <c r="DV1481" s="110"/>
      <c r="DW1481" s="110"/>
      <c r="DX1481" s="110"/>
      <c r="DY1481" s="110"/>
      <c r="DZ1481" s="110"/>
      <c r="EA1481" s="110"/>
      <c r="EB1481" s="110"/>
      <c r="EC1481" s="110"/>
      <c r="ED1481" s="110"/>
      <c r="EF1481" s="264"/>
      <c r="EG1481" s="110"/>
      <c r="EH1481" s="110"/>
      <c r="EI1481" s="110"/>
      <c r="EJ1481" s="110"/>
      <c r="EK1481" s="266"/>
      <c r="EL1481" s="110"/>
      <c r="EM1481" s="110"/>
      <c r="EN1481" s="110"/>
      <c r="EO1481" s="110"/>
      <c r="EP1481" s="110"/>
      <c r="EQ1481" s="110"/>
      <c r="ER1481" s="110"/>
      <c r="ES1481" s="110"/>
      <c r="ET1481" s="110"/>
      <c r="EU1481" s="110"/>
      <c r="EV1481" s="110"/>
      <c r="EW1481" s="110"/>
      <c r="EX1481" s="110"/>
      <c r="EY1481" s="110"/>
      <c r="EZ1481" s="110"/>
      <c r="FA1481" s="110"/>
      <c r="FB1481" s="110"/>
      <c r="FC1481" s="110"/>
      <c r="FD1481" s="110"/>
      <c r="FE1481" s="110"/>
      <c r="FF1481" s="110"/>
      <c r="FG1481" s="110"/>
      <c r="FH1481" s="110"/>
      <c r="FI1481" s="110"/>
      <c r="FJ1481" s="110"/>
      <c r="FK1481" s="110"/>
      <c r="FL1481" s="110"/>
      <c r="FM1481" s="110"/>
      <c r="FN1481" s="110"/>
      <c r="FO1481" s="110"/>
      <c r="FP1481" s="110"/>
      <c r="FQ1481" s="110"/>
      <c r="FR1481" s="110"/>
      <c r="FS1481" s="110"/>
      <c r="FT1481" s="110"/>
      <c r="FU1481" s="110"/>
      <c r="FV1481" s="110"/>
      <c r="FW1481" s="110"/>
      <c r="FX1481" s="110"/>
      <c r="FY1481" s="110"/>
      <c r="FZ1481" s="110"/>
      <c r="GA1481" s="110"/>
      <c r="GB1481" s="110"/>
      <c r="GC1481" s="110"/>
      <c r="GD1481" s="110"/>
      <c r="GE1481" s="110"/>
      <c r="GF1481" s="110"/>
      <c r="GG1481" s="110"/>
      <c r="GH1481" s="110"/>
      <c r="GI1481" s="110"/>
      <c r="GJ1481" s="110"/>
      <c r="GK1481" s="110"/>
      <c r="GL1481" s="110"/>
      <c r="GM1481" s="110"/>
      <c r="GN1481" s="110"/>
      <c r="GO1481" s="110"/>
      <c r="GP1481" s="110"/>
      <c r="GQ1481" s="110"/>
      <c r="GR1481" s="110"/>
      <c r="GS1481" s="110"/>
      <c r="GT1481" s="110"/>
      <c r="GU1481" s="110"/>
      <c r="GV1481" s="110"/>
      <c r="GW1481" s="110"/>
      <c r="GX1481" s="110"/>
      <c r="GY1481" s="110"/>
      <c r="GZ1481" s="110"/>
      <c r="HA1481" s="110"/>
      <c r="HB1481" s="110"/>
      <c r="HC1481" s="110"/>
      <c r="HD1481" s="110"/>
      <c r="HE1481" s="110"/>
      <c r="HF1481" s="110"/>
      <c r="HG1481" s="110"/>
      <c r="HH1481" s="110"/>
      <c r="HI1481" s="110"/>
      <c r="HJ1481" s="110"/>
      <c r="HK1481" s="110"/>
      <c r="HL1481" s="110"/>
      <c r="HM1481" s="110"/>
      <c r="HN1481" s="110"/>
      <c r="HO1481" s="110"/>
      <c r="HP1481" s="110"/>
      <c r="HQ1481" s="110"/>
      <c r="HR1481" s="110"/>
      <c r="HS1481" s="110"/>
      <c r="HT1481" s="110"/>
      <c r="HU1481" s="110"/>
      <c r="HV1481" s="110"/>
      <c r="HW1481" s="110"/>
      <c r="HX1481" s="110"/>
      <c r="HY1481" s="110"/>
      <c r="HZ1481" s="110"/>
      <c r="IA1481" s="110"/>
      <c r="IB1481" s="110"/>
      <c r="IC1481" s="110"/>
      <c r="ID1481" s="110"/>
      <c r="IE1481" s="110"/>
      <c r="IF1481" s="110"/>
      <c r="IG1481" s="110"/>
      <c r="IH1481" s="110"/>
      <c r="II1481" s="110"/>
      <c r="IJ1481" s="110"/>
      <c r="IK1481" s="110"/>
      <c r="IL1481" s="110"/>
      <c r="IM1481" s="110"/>
      <c r="IN1481" s="110"/>
      <c r="IO1481" s="110"/>
      <c r="IP1481" s="110"/>
      <c r="IQ1481" s="110"/>
      <c r="IR1481" s="110"/>
    </row>
    <row r="1482" spans="18:252" ht="16.5" hidden="1" customHeight="1">
      <c r="R1482" s="264"/>
      <c r="S1482" s="110"/>
      <c r="T1482" s="110"/>
      <c r="U1482" s="110"/>
      <c r="V1482" s="110"/>
      <c r="W1482" s="266"/>
      <c r="X1482" s="110"/>
      <c r="Y1482" s="110"/>
      <c r="Z1482" s="110"/>
      <c r="AA1482" s="110"/>
      <c r="AB1482" s="110"/>
      <c r="AC1482" s="110"/>
      <c r="AD1482" s="110"/>
      <c r="AE1482" s="110"/>
      <c r="AF1482" s="110"/>
      <c r="AG1482" s="110"/>
      <c r="AH1482" s="110"/>
      <c r="AI1482" s="110"/>
      <c r="AJ1482" s="110"/>
      <c r="AK1482" s="110"/>
      <c r="AL1482" s="110"/>
      <c r="AM1482" s="110"/>
      <c r="AN1482" s="110"/>
      <c r="AO1482" s="110"/>
      <c r="AP1482" s="110"/>
      <c r="AQ1482" s="110"/>
      <c r="AR1482" s="110"/>
      <c r="AS1482" s="110"/>
      <c r="AT1482" s="110"/>
      <c r="AU1482" s="110"/>
      <c r="AV1482" s="110"/>
      <c r="AW1482" s="110"/>
      <c r="AX1482" s="110"/>
      <c r="AY1482" s="110"/>
      <c r="AZ1482" s="110"/>
      <c r="BA1482" s="110"/>
      <c r="BB1482" s="110"/>
      <c r="BC1482" s="110"/>
      <c r="BD1482" s="110"/>
      <c r="BE1482" s="110"/>
      <c r="BF1482" s="110"/>
      <c r="BG1482" s="110"/>
      <c r="BH1482" s="110"/>
      <c r="BI1482" s="110"/>
      <c r="BJ1482" s="110"/>
      <c r="BK1482" s="110"/>
      <c r="BL1482" s="110"/>
      <c r="BM1482" s="110"/>
      <c r="BN1482" s="110"/>
      <c r="BO1482" s="110"/>
      <c r="BP1482" s="110"/>
      <c r="BQ1482" s="110"/>
      <c r="BR1482" s="110"/>
      <c r="BS1482" s="110"/>
      <c r="BT1482" s="110"/>
      <c r="BU1482" s="110"/>
      <c r="BV1482" s="110"/>
      <c r="BW1482" s="110"/>
      <c r="BX1482" s="110"/>
      <c r="BY1482" s="110"/>
      <c r="BZ1482" s="110"/>
      <c r="CA1482" s="110"/>
      <c r="CB1482" s="110"/>
      <c r="CC1482" s="110"/>
      <c r="CD1482" s="110"/>
      <c r="CE1482" s="110"/>
      <c r="CF1482" s="110"/>
      <c r="CG1482" s="110"/>
      <c r="CH1482" s="110"/>
      <c r="CI1482" s="110"/>
      <c r="CJ1482" s="110"/>
      <c r="CK1482" s="110"/>
      <c r="CL1482" s="110"/>
      <c r="CM1482" s="110"/>
      <c r="CN1482" s="110"/>
      <c r="CO1482" s="110"/>
      <c r="CP1482" s="110"/>
      <c r="CQ1482" s="110"/>
      <c r="CR1482" s="110"/>
      <c r="CS1482" s="110"/>
      <c r="CT1482" s="110"/>
      <c r="CU1482" s="110"/>
      <c r="CV1482" s="110"/>
      <c r="CW1482" s="110"/>
      <c r="CX1482" s="110"/>
      <c r="CY1482" s="110"/>
      <c r="CZ1482" s="110"/>
      <c r="DA1482" s="110"/>
      <c r="DB1482" s="110"/>
      <c r="DC1482" s="110"/>
      <c r="DD1482" s="110"/>
      <c r="DE1482" s="110"/>
      <c r="DF1482" s="110"/>
      <c r="DG1482" s="110"/>
      <c r="DH1482" s="110"/>
      <c r="DI1482" s="110"/>
      <c r="DJ1482" s="110"/>
      <c r="DK1482" s="110"/>
      <c r="DL1482" s="110"/>
      <c r="DM1482" s="110"/>
      <c r="DN1482" s="110"/>
      <c r="DO1482" s="110"/>
      <c r="DP1482" s="110"/>
      <c r="DQ1482" s="110"/>
      <c r="DR1482" s="110"/>
      <c r="DS1482" s="110"/>
      <c r="DT1482" s="110"/>
      <c r="DU1482" s="110"/>
      <c r="DV1482" s="110"/>
      <c r="DW1482" s="110"/>
      <c r="DX1482" s="110"/>
      <c r="DY1482" s="110"/>
      <c r="DZ1482" s="110"/>
      <c r="EA1482" s="110"/>
      <c r="EB1482" s="110"/>
      <c r="EC1482" s="110"/>
      <c r="ED1482" s="110"/>
      <c r="EF1482" s="264"/>
      <c r="EG1482" s="110"/>
      <c r="EH1482" s="110"/>
      <c r="EI1482" s="110"/>
      <c r="EJ1482" s="110"/>
      <c r="EK1482" s="266"/>
      <c r="EL1482" s="110"/>
      <c r="EM1482" s="110"/>
      <c r="EN1482" s="110"/>
      <c r="EO1482" s="110"/>
      <c r="EP1482" s="110"/>
      <c r="EQ1482" s="110"/>
      <c r="ER1482" s="110"/>
      <c r="ES1482" s="110"/>
      <c r="ET1482" s="110"/>
      <c r="EU1482" s="110"/>
      <c r="EV1482" s="110"/>
      <c r="EW1482" s="110"/>
      <c r="EX1482" s="110"/>
      <c r="EY1482" s="110"/>
      <c r="EZ1482" s="110"/>
      <c r="FA1482" s="110"/>
      <c r="FB1482" s="110"/>
      <c r="FC1482" s="110"/>
      <c r="FD1482" s="110"/>
      <c r="FE1482" s="110"/>
      <c r="FF1482" s="110"/>
      <c r="FG1482" s="110"/>
      <c r="FH1482" s="110"/>
      <c r="FI1482" s="110"/>
      <c r="FJ1482" s="110"/>
      <c r="FK1482" s="110"/>
      <c r="FL1482" s="110"/>
      <c r="FM1482" s="110"/>
      <c r="FN1482" s="110"/>
      <c r="FO1482" s="110"/>
      <c r="FP1482" s="110"/>
      <c r="FQ1482" s="110"/>
      <c r="FR1482" s="110"/>
      <c r="FS1482" s="110"/>
      <c r="FT1482" s="110"/>
      <c r="FU1482" s="110"/>
      <c r="FV1482" s="110"/>
      <c r="FW1482" s="110"/>
      <c r="FX1482" s="110"/>
      <c r="FY1482" s="110"/>
      <c r="FZ1482" s="110"/>
      <c r="GA1482" s="110"/>
      <c r="GB1482" s="110"/>
      <c r="GC1482" s="110"/>
      <c r="GD1482" s="110"/>
      <c r="GE1482" s="110"/>
      <c r="GF1482" s="110"/>
      <c r="GG1482" s="110"/>
      <c r="GH1482" s="110"/>
      <c r="GI1482" s="110"/>
      <c r="GJ1482" s="110"/>
      <c r="GK1482" s="110"/>
      <c r="GL1482" s="110"/>
      <c r="GM1482" s="110"/>
      <c r="GN1482" s="110"/>
      <c r="GO1482" s="110"/>
      <c r="GP1482" s="110"/>
      <c r="GQ1482" s="110"/>
      <c r="GR1482" s="110"/>
      <c r="GS1482" s="110"/>
      <c r="GT1482" s="110"/>
      <c r="GU1482" s="110"/>
      <c r="GV1482" s="110"/>
      <c r="GW1482" s="110"/>
      <c r="GX1482" s="110"/>
      <c r="GY1482" s="110"/>
      <c r="GZ1482" s="110"/>
      <c r="HA1482" s="110"/>
      <c r="HB1482" s="110"/>
      <c r="HC1482" s="110"/>
      <c r="HD1482" s="110"/>
      <c r="HE1482" s="110"/>
      <c r="HF1482" s="110"/>
      <c r="HG1482" s="110"/>
      <c r="HH1482" s="110"/>
      <c r="HI1482" s="110"/>
      <c r="HJ1482" s="110"/>
      <c r="HK1482" s="110"/>
      <c r="HL1482" s="110"/>
      <c r="HM1482" s="110"/>
      <c r="HN1482" s="110"/>
      <c r="HO1482" s="110"/>
      <c r="HP1482" s="110"/>
      <c r="HQ1482" s="110"/>
      <c r="HR1482" s="110"/>
      <c r="HS1482" s="110"/>
      <c r="HT1482" s="110"/>
      <c r="HU1482" s="110"/>
      <c r="HV1482" s="110"/>
      <c r="HW1482" s="110"/>
      <c r="HX1482" s="110"/>
      <c r="HY1482" s="110"/>
      <c r="HZ1482" s="110"/>
      <c r="IA1482" s="110"/>
      <c r="IB1482" s="110"/>
      <c r="IC1482" s="110"/>
      <c r="ID1482" s="110"/>
      <c r="IE1482" s="110"/>
      <c r="IF1482" s="110"/>
      <c r="IG1482" s="110"/>
      <c r="IH1482" s="110"/>
      <c r="II1482" s="110"/>
      <c r="IJ1482" s="110"/>
      <c r="IK1482" s="110"/>
      <c r="IL1482" s="110"/>
      <c r="IM1482" s="110"/>
      <c r="IN1482" s="110"/>
      <c r="IO1482" s="110"/>
      <c r="IP1482" s="110"/>
      <c r="IQ1482" s="110"/>
      <c r="IR1482" s="110"/>
    </row>
    <row r="1483" spans="18:252" ht="16.5" hidden="1" customHeight="1">
      <c r="R1483" s="264"/>
      <c r="S1483" s="110"/>
      <c r="T1483" s="110"/>
      <c r="U1483" s="110"/>
      <c r="V1483" s="110"/>
      <c r="W1483" s="266"/>
      <c r="X1483" s="110"/>
      <c r="Y1483" s="110"/>
      <c r="Z1483" s="110"/>
      <c r="AA1483" s="110"/>
      <c r="AB1483" s="110"/>
      <c r="AC1483" s="110"/>
      <c r="AD1483" s="110"/>
      <c r="AE1483" s="110"/>
      <c r="AF1483" s="110"/>
      <c r="AG1483" s="110"/>
      <c r="AH1483" s="110"/>
      <c r="AI1483" s="110"/>
      <c r="AJ1483" s="110"/>
      <c r="AK1483" s="110"/>
      <c r="AL1483" s="110"/>
      <c r="AM1483" s="110"/>
      <c r="AN1483" s="110"/>
      <c r="AO1483" s="110"/>
      <c r="AP1483" s="110"/>
      <c r="AQ1483" s="110"/>
      <c r="AR1483" s="110"/>
      <c r="AS1483" s="110"/>
      <c r="AT1483" s="110"/>
      <c r="AU1483" s="110"/>
      <c r="AV1483" s="110"/>
      <c r="AW1483" s="110"/>
      <c r="AX1483" s="110"/>
      <c r="AY1483" s="110"/>
      <c r="AZ1483" s="110"/>
      <c r="BA1483" s="110"/>
      <c r="BB1483" s="110"/>
      <c r="BC1483" s="110"/>
      <c r="BD1483" s="110"/>
      <c r="BE1483" s="110"/>
      <c r="BF1483" s="110"/>
      <c r="BG1483" s="110"/>
      <c r="BH1483" s="110"/>
      <c r="BI1483" s="110"/>
      <c r="BJ1483" s="110"/>
      <c r="BK1483" s="110"/>
      <c r="BL1483" s="110"/>
      <c r="BM1483" s="110"/>
      <c r="BN1483" s="110"/>
      <c r="BO1483" s="110"/>
      <c r="BP1483" s="110"/>
      <c r="BQ1483" s="110"/>
      <c r="BR1483" s="110"/>
      <c r="BS1483" s="110"/>
      <c r="BT1483" s="110"/>
      <c r="BU1483" s="110"/>
      <c r="BV1483" s="110"/>
      <c r="BW1483" s="110"/>
      <c r="BX1483" s="110"/>
      <c r="BY1483" s="110"/>
      <c r="BZ1483" s="110"/>
      <c r="CA1483" s="110"/>
      <c r="CB1483" s="110"/>
      <c r="CC1483" s="110"/>
      <c r="CD1483" s="110"/>
      <c r="CE1483" s="110"/>
      <c r="CF1483" s="110"/>
      <c r="CG1483" s="110"/>
      <c r="CH1483" s="110"/>
      <c r="CI1483" s="110"/>
      <c r="CJ1483" s="110"/>
      <c r="CK1483" s="110"/>
      <c r="CL1483" s="110"/>
      <c r="CM1483" s="110"/>
      <c r="CN1483" s="110"/>
      <c r="CO1483" s="110"/>
      <c r="CP1483" s="110"/>
      <c r="CQ1483" s="110"/>
      <c r="CR1483" s="110"/>
      <c r="CS1483" s="110"/>
      <c r="CT1483" s="110"/>
      <c r="CU1483" s="110"/>
      <c r="CV1483" s="110"/>
      <c r="CW1483" s="110"/>
      <c r="CX1483" s="110"/>
      <c r="CY1483" s="110"/>
      <c r="CZ1483" s="110"/>
      <c r="DA1483" s="110"/>
      <c r="DB1483" s="110"/>
      <c r="DC1483" s="110"/>
      <c r="DD1483" s="110"/>
      <c r="DE1483" s="110"/>
      <c r="DF1483" s="110"/>
      <c r="DG1483" s="110"/>
      <c r="DH1483" s="110"/>
      <c r="DI1483" s="110"/>
      <c r="DJ1483" s="110"/>
      <c r="DK1483" s="110"/>
      <c r="DL1483" s="110"/>
      <c r="DM1483" s="110"/>
      <c r="DN1483" s="110"/>
      <c r="DO1483" s="110"/>
      <c r="DP1483" s="110"/>
      <c r="DQ1483" s="110"/>
      <c r="DR1483" s="110"/>
      <c r="DS1483" s="110"/>
      <c r="DT1483" s="110"/>
      <c r="DU1483" s="110"/>
      <c r="DV1483" s="110"/>
      <c r="DW1483" s="110"/>
      <c r="DX1483" s="110"/>
      <c r="DY1483" s="110"/>
      <c r="DZ1483" s="110"/>
      <c r="EA1483" s="110"/>
      <c r="EB1483" s="110"/>
      <c r="EC1483" s="110"/>
      <c r="ED1483" s="110"/>
      <c r="EF1483" s="264"/>
      <c r="EG1483" s="110"/>
      <c r="EH1483" s="110"/>
      <c r="EI1483" s="110"/>
      <c r="EJ1483" s="110"/>
      <c r="EK1483" s="266"/>
      <c r="EL1483" s="110"/>
      <c r="EM1483" s="110"/>
      <c r="EN1483" s="110"/>
      <c r="EO1483" s="110"/>
      <c r="EP1483" s="110"/>
      <c r="EQ1483" s="110"/>
      <c r="ER1483" s="110"/>
      <c r="ES1483" s="110"/>
      <c r="ET1483" s="110"/>
      <c r="EU1483" s="110"/>
      <c r="EV1483" s="110"/>
      <c r="EW1483" s="110"/>
      <c r="EX1483" s="110"/>
      <c r="EY1483" s="110"/>
      <c r="EZ1483" s="110"/>
      <c r="FA1483" s="110"/>
      <c r="FB1483" s="110"/>
      <c r="FC1483" s="110"/>
      <c r="FD1483" s="110"/>
      <c r="FE1483" s="110"/>
      <c r="FF1483" s="110"/>
      <c r="FG1483" s="110"/>
      <c r="FH1483" s="110"/>
      <c r="FI1483" s="110"/>
      <c r="FJ1483" s="110"/>
      <c r="FK1483" s="110"/>
      <c r="FL1483" s="110"/>
      <c r="FM1483" s="110"/>
      <c r="FN1483" s="110"/>
      <c r="FO1483" s="110"/>
      <c r="FP1483" s="110"/>
      <c r="FQ1483" s="110"/>
      <c r="FR1483" s="110"/>
      <c r="FS1483" s="110"/>
      <c r="FT1483" s="110"/>
      <c r="FU1483" s="110"/>
      <c r="FV1483" s="110"/>
      <c r="FW1483" s="110"/>
      <c r="FX1483" s="110"/>
      <c r="FY1483" s="110"/>
      <c r="FZ1483" s="110"/>
      <c r="GA1483" s="110"/>
      <c r="GB1483" s="110"/>
      <c r="GC1483" s="110"/>
      <c r="GD1483" s="110"/>
      <c r="GE1483" s="110"/>
      <c r="GF1483" s="110"/>
      <c r="GG1483" s="110"/>
      <c r="GH1483" s="110"/>
      <c r="GI1483" s="110"/>
      <c r="GJ1483" s="110"/>
      <c r="GK1483" s="110"/>
      <c r="GL1483" s="110"/>
      <c r="GM1483" s="110"/>
      <c r="GN1483" s="110"/>
      <c r="GO1483" s="110"/>
      <c r="GP1483" s="110"/>
      <c r="GQ1483" s="110"/>
      <c r="GR1483" s="110"/>
      <c r="GS1483" s="110"/>
      <c r="GT1483" s="110"/>
      <c r="GU1483" s="110"/>
      <c r="GV1483" s="110"/>
      <c r="GW1483" s="110"/>
      <c r="GX1483" s="110"/>
      <c r="GY1483" s="110"/>
      <c r="GZ1483" s="110"/>
      <c r="HA1483" s="110"/>
      <c r="HB1483" s="110"/>
      <c r="HC1483" s="110"/>
      <c r="HD1483" s="110"/>
      <c r="HE1483" s="110"/>
      <c r="HF1483" s="110"/>
      <c r="HG1483" s="110"/>
      <c r="HH1483" s="110"/>
      <c r="HI1483" s="110"/>
      <c r="HJ1483" s="110"/>
      <c r="HK1483" s="110"/>
      <c r="HL1483" s="110"/>
      <c r="HM1483" s="110"/>
      <c r="HN1483" s="110"/>
      <c r="HO1483" s="110"/>
      <c r="HP1483" s="110"/>
      <c r="HQ1483" s="110"/>
      <c r="HR1483" s="110"/>
      <c r="HS1483" s="110"/>
      <c r="HT1483" s="110"/>
      <c r="HU1483" s="110"/>
      <c r="HV1483" s="110"/>
      <c r="HW1483" s="110"/>
      <c r="HX1483" s="110"/>
      <c r="HY1483" s="110"/>
      <c r="HZ1483" s="110"/>
      <c r="IA1483" s="110"/>
      <c r="IB1483" s="110"/>
      <c r="IC1483" s="110"/>
      <c r="ID1483" s="110"/>
      <c r="IE1483" s="110"/>
      <c r="IF1483" s="110"/>
      <c r="IG1483" s="110"/>
      <c r="IH1483" s="110"/>
      <c r="II1483" s="110"/>
      <c r="IJ1483" s="110"/>
      <c r="IK1483" s="110"/>
      <c r="IL1483" s="110"/>
      <c r="IM1483" s="110"/>
      <c r="IN1483" s="110"/>
      <c r="IO1483" s="110"/>
      <c r="IP1483" s="110"/>
      <c r="IQ1483" s="110"/>
      <c r="IR1483" s="110"/>
    </row>
    <row r="1484" spans="18:252" ht="16.5" hidden="1" customHeight="1">
      <c r="R1484" s="264"/>
      <c r="S1484" s="110"/>
      <c r="T1484" s="110"/>
      <c r="U1484" s="110"/>
      <c r="V1484" s="110"/>
      <c r="W1484" s="266"/>
      <c r="X1484" s="110"/>
      <c r="Y1484" s="110"/>
      <c r="Z1484" s="110"/>
      <c r="AA1484" s="110"/>
      <c r="AB1484" s="110"/>
      <c r="AC1484" s="110"/>
      <c r="AD1484" s="110"/>
      <c r="AE1484" s="110"/>
      <c r="AF1484" s="110"/>
      <c r="AG1484" s="110"/>
      <c r="AH1484" s="110"/>
      <c r="AI1484" s="110"/>
      <c r="AJ1484" s="110"/>
      <c r="AK1484" s="110"/>
      <c r="AL1484" s="110"/>
      <c r="AM1484" s="110"/>
      <c r="AN1484" s="110"/>
      <c r="AO1484" s="110"/>
      <c r="AP1484" s="110"/>
      <c r="AQ1484" s="110"/>
      <c r="AR1484" s="110"/>
      <c r="AS1484" s="110"/>
      <c r="AT1484" s="110"/>
      <c r="AU1484" s="110"/>
      <c r="AV1484" s="110"/>
      <c r="AW1484" s="110"/>
      <c r="AX1484" s="110"/>
      <c r="AY1484" s="110"/>
      <c r="AZ1484" s="110"/>
      <c r="BA1484" s="110"/>
      <c r="BB1484" s="110"/>
      <c r="BC1484" s="110"/>
      <c r="BD1484" s="110"/>
      <c r="BE1484" s="110"/>
      <c r="BF1484" s="110"/>
      <c r="BG1484" s="110"/>
      <c r="BH1484" s="110"/>
      <c r="BI1484" s="110"/>
      <c r="BJ1484" s="110"/>
      <c r="BK1484" s="110"/>
      <c r="BL1484" s="110"/>
      <c r="BM1484" s="110"/>
      <c r="BN1484" s="110"/>
      <c r="BO1484" s="110"/>
      <c r="BP1484" s="110"/>
      <c r="BQ1484" s="110"/>
      <c r="BR1484" s="110"/>
      <c r="BS1484" s="110"/>
      <c r="BT1484" s="110"/>
      <c r="BU1484" s="110"/>
      <c r="BV1484" s="110"/>
      <c r="BW1484" s="110"/>
      <c r="BX1484" s="110"/>
      <c r="BY1484" s="110"/>
      <c r="BZ1484" s="110"/>
      <c r="CA1484" s="110"/>
      <c r="CB1484" s="110"/>
      <c r="CC1484" s="110"/>
      <c r="CD1484" s="110"/>
      <c r="CE1484" s="110"/>
      <c r="CF1484" s="110"/>
      <c r="CG1484" s="110"/>
      <c r="CH1484" s="110"/>
      <c r="CI1484" s="110"/>
      <c r="CJ1484" s="110"/>
      <c r="CK1484" s="110"/>
      <c r="CL1484" s="110"/>
      <c r="CM1484" s="110"/>
      <c r="CN1484" s="110"/>
      <c r="CO1484" s="110"/>
      <c r="CP1484" s="110"/>
      <c r="CQ1484" s="110"/>
      <c r="CR1484" s="110"/>
      <c r="CS1484" s="110"/>
      <c r="CT1484" s="110"/>
      <c r="CU1484" s="110"/>
      <c r="CV1484" s="110"/>
      <c r="CW1484" s="110"/>
      <c r="CX1484" s="110"/>
      <c r="CY1484" s="110"/>
      <c r="CZ1484" s="110"/>
      <c r="DA1484" s="110"/>
      <c r="DB1484" s="110"/>
      <c r="DC1484" s="110"/>
      <c r="DD1484" s="110"/>
      <c r="DE1484" s="110"/>
      <c r="DF1484" s="110"/>
      <c r="DG1484" s="110"/>
      <c r="DH1484" s="110"/>
      <c r="DI1484" s="110"/>
      <c r="DJ1484" s="110"/>
      <c r="DK1484" s="110"/>
      <c r="DL1484" s="110"/>
      <c r="DM1484" s="110"/>
      <c r="DN1484" s="110"/>
      <c r="DO1484" s="110"/>
      <c r="DP1484" s="110"/>
      <c r="DQ1484" s="110"/>
      <c r="DR1484" s="110"/>
      <c r="DS1484" s="110"/>
      <c r="DT1484" s="110"/>
      <c r="DU1484" s="110"/>
      <c r="DV1484" s="110"/>
      <c r="DW1484" s="110"/>
      <c r="DX1484" s="110"/>
      <c r="DY1484" s="110"/>
      <c r="DZ1484" s="110"/>
      <c r="EA1484" s="110"/>
      <c r="EB1484" s="110"/>
      <c r="EC1484" s="110"/>
      <c r="ED1484" s="110"/>
      <c r="EF1484" s="264"/>
      <c r="EG1484" s="110"/>
      <c r="EH1484" s="110"/>
      <c r="EI1484" s="110"/>
      <c r="EJ1484" s="110"/>
      <c r="EK1484" s="266"/>
      <c r="EL1484" s="110"/>
      <c r="EM1484" s="110"/>
      <c r="EN1484" s="110"/>
      <c r="EO1484" s="110"/>
      <c r="EP1484" s="110"/>
      <c r="EQ1484" s="110"/>
      <c r="ER1484" s="110"/>
      <c r="ES1484" s="110"/>
      <c r="ET1484" s="110"/>
      <c r="EU1484" s="110"/>
      <c r="EV1484" s="110"/>
      <c r="EW1484" s="110"/>
      <c r="EX1484" s="110"/>
      <c r="EY1484" s="110"/>
      <c r="EZ1484" s="110"/>
      <c r="FA1484" s="110"/>
      <c r="FB1484" s="110"/>
      <c r="FC1484" s="110"/>
      <c r="FD1484" s="110"/>
      <c r="FE1484" s="110"/>
      <c r="FF1484" s="110"/>
      <c r="FG1484" s="110"/>
      <c r="FH1484" s="110"/>
      <c r="FI1484" s="110"/>
      <c r="FJ1484" s="110"/>
      <c r="FK1484" s="110"/>
      <c r="FL1484" s="110"/>
      <c r="FM1484" s="110"/>
      <c r="FN1484" s="110"/>
      <c r="FO1484" s="110"/>
      <c r="FP1484" s="110"/>
      <c r="FQ1484" s="110"/>
      <c r="FR1484" s="110"/>
      <c r="FS1484" s="110"/>
      <c r="FT1484" s="110"/>
      <c r="FU1484" s="110"/>
      <c r="FV1484" s="110"/>
      <c r="FW1484" s="110"/>
      <c r="FX1484" s="110"/>
      <c r="FY1484" s="110"/>
      <c r="FZ1484" s="110"/>
      <c r="GA1484" s="110"/>
      <c r="GB1484" s="110"/>
      <c r="GC1484" s="110"/>
      <c r="GD1484" s="110"/>
      <c r="GE1484" s="110"/>
      <c r="GF1484" s="110"/>
      <c r="GG1484" s="110"/>
      <c r="GH1484" s="110"/>
      <c r="GI1484" s="110"/>
      <c r="GJ1484" s="110"/>
      <c r="GK1484" s="110"/>
      <c r="GL1484" s="110"/>
      <c r="GM1484" s="110"/>
      <c r="GN1484" s="110"/>
      <c r="GO1484" s="110"/>
      <c r="GP1484" s="110"/>
      <c r="GQ1484" s="110"/>
      <c r="GR1484" s="110"/>
      <c r="GS1484" s="110"/>
      <c r="GT1484" s="110"/>
      <c r="GU1484" s="110"/>
      <c r="GV1484" s="110"/>
      <c r="GW1484" s="110"/>
      <c r="GX1484" s="110"/>
      <c r="GY1484" s="110"/>
      <c r="GZ1484" s="110"/>
      <c r="HA1484" s="110"/>
      <c r="HB1484" s="110"/>
      <c r="HC1484" s="110"/>
      <c r="HD1484" s="110"/>
      <c r="HE1484" s="110"/>
      <c r="HF1484" s="110"/>
      <c r="HG1484" s="110"/>
      <c r="HH1484" s="110"/>
      <c r="HI1484" s="110"/>
      <c r="HJ1484" s="110"/>
      <c r="HK1484" s="110"/>
      <c r="HL1484" s="110"/>
      <c r="HM1484" s="110"/>
      <c r="HN1484" s="110"/>
      <c r="HO1484" s="110"/>
      <c r="HP1484" s="110"/>
      <c r="HQ1484" s="110"/>
      <c r="HR1484" s="110"/>
      <c r="HS1484" s="110"/>
      <c r="HT1484" s="110"/>
      <c r="HU1484" s="110"/>
      <c r="HV1484" s="110"/>
      <c r="HW1484" s="110"/>
      <c r="HX1484" s="110"/>
      <c r="HY1484" s="110"/>
      <c r="HZ1484" s="110"/>
      <c r="IA1484" s="110"/>
      <c r="IB1484" s="110"/>
      <c r="IC1484" s="110"/>
      <c r="ID1484" s="110"/>
      <c r="IE1484" s="110"/>
      <c r="IF1484" s="110"/>
      <c r="IG1484" s="110"/>
      <c r="IH1484" s="110"/>
      <c r="II1484" s="110"/>
      <c r="IJ1484" s="110"/>
      <c r="IK1484" s="110"/>
      <c r="IL1484" s="110"/>
      <c r="IM1484" s="110"/>
      <c r="IN1484" s="110"/>
      <c r="IO1484" s="110"/>
      <c r="IP1484" s="110"/>
      <c r="IQ1484" s="110"/>
      <c r="IR1484" s="110"/>
    </row>
    <row r="1485" spans="18:252" ht="16.5" hidden="1" customHeight="1">
      <c r="R1485" s="264"/>
      <c r="S1485" s="110"/>
      <c r="T1485" s="110"/>
      <c r="U1485" s="110"/>
      <c r="V1485" s="110"/>
      <c r="W1485" s="266"/>
      <c r="X1485" s="110"/>
      <c r="Y1485" s="110"/>
      <c r="Z1485" s="110"/>
      <c r="AA1485" s="110"/>
      <c r="AB1485" s="110"/>
      <c r="AC1485" s="110"/>
      <c r="AD1485" s="110"/>
      <c r="AE1485" s="110"/>
      <c r="AF1485" s="110"/>
      <c r="AG1485" s="110"/>
      <c r="AH1485" s="110"/>
      <c r="AI1485" s="110"/>
      <c r="AJ1485" s="110"/>
      <c r="AK1485" s="110"/>
      <c r="AL1485" s="110"/>
      <c r="AM1485" s="110"/>
      <c r="AN1485" s="110"/>
      <c r="AO1485" s="110"/>
      <c r="AP1485" s="110"/>
      <c r="AQ1485" s="110"/>
      <c r="AR1485" s="110"/>
      <c r="AS1485" s="110"/>
      <c r="AT1485" s="110"/>
      <c r="AU1485" s="110"/>
      <c r="AV1485" s="110"/>
      <c r="AW1485" s="110"/>
      <c r="AX1485" s="110"/>
      <c r="AY1485" s="110"/>
      <c r="AZ1485" s="110"/>
      <c r="BA1485" s="110"/>
      <c r="BB1485" s="110"/>
      <c r="BC1485" s="110"/>
      <c r="BD1485" s="110"/>
      <c r="BE1485" s="110"/>
      <c r="BF1485" s="110"/>
      <c r="BG1485" s="110"/>
      <c r="BH1485" s="110"/>
      <c r="BI1485" s="110"/>
      <c r="BJ1485" s="110"/>
      <c r="BK1485" s="110"/>
      <c r="BL1485" s="110"/>
      <c r="BM1485" s="110"/>
      <c r="BN1485" s="110"/>
      <c r="BO1485" s="110"/>
      <c r="BP1485" s="110"/>
      <c r="BQ1485" s="110"/>
      <c r="BR1485" s="110"/>
      <c r="BS1485" s="110"/>
      <c r="BT1485" s="110"/>
      <c r="BU1485" s="110"/>
      <c r="BV1485" s="110"/>
      <c r="BW1485" s="110"/>
      <c r="BX1485" s="110"/>
      <c r="BY1485" s="110"/>
      <c r="BZ1485" s="110"/>
      <c r="CA1485" s="110"/>
      <c r="CB1485" s="110"/>
      <c r="CC1485" s="110"/>
      <c r="CD1485" s="110"/>
      <c r="CE1485" s="110"/>
      <c r="CF1485" s="110"/>
      <c r="CG1485" s="110"/>
      <c r="CH1485" s="110"/>
      <c r="CI1485" s="110"/>
      <c r="CJ1485" s="110"/>
      <c r="CK1485" s="110"/>
      <c r="CL1485" s="110"/>
      <c r="CM1485" s="110"/>
      <c r="CN1485" s="110"/>
      <c r="CO1485" s="110"/>
      <c r="CP1485" s="110"/>
      <c r="CQ1485" s="110"/>
      <c r="CR1485" s="110"/>
      <c r="CS1485" s="110"/>
      <c r="CT1485" s="110"/>
      <c r="CU1485" s="110"/>
      <c r="CV1485" s="110"/>
      <c r="CW1485" s="110"/>
      <c r="CX1485" s="110"/>
      <c r="CY1485" s="110"/>
      <c r="CZ1485" s="110"/>
      <c r="DA1485" s="110"/>
      <c r="DB1485" s="110"/>
      <c r="DC1485" s="110"/>
      <c r="DD1485" s="110"/>
      <c r="DE1485" s="110"/>
      <c r="DF1485" s="110"/>
      <c r="DG1485" s="110"/>
      <c r="DH1485" s="110"/>
      <c r="DI1485" s="110"/>
      <c r="DJ1485" s="110"/>
      <c r="DK1485" s="110"/>
      <c r="DL1485" s="110"/>
      <c r="DM1485" s="110"/>
      <c r="DN1485" s="110"/>
      <c r="DO1485" s="110"/>
      <c r="DP1485" s="110"/>
      <c r="DQ1485" s="110"/>
      <c r="DR1485" s="110"/>
      <c r="DS1485" s="110"/>
      <c r="DT1485" s="110"/>
      <c r="DU1485" s="110"/>
      <c r="DV1485" s="110"/>
      <c r="DW1485" s="110"/>
      <c r="DX1485" s="110"/>
      <c r="DY1485" s="110"/>
      <c r="DZ1485" s="110"/>
      <c r="EA1485" s="110"/>
      <c r="EB1485" s="110"/>
      <c r="EC1485" s="110"/>
      <c r="ED1485" s="110"/>
      <c r="EF1485" s="264"/>
      <c r="EG1485" s="110"/>
      <c r="EH1485" s="110"/>
      <c r="EI1485" s="110"/>
      <c r="EJ1485" s="110"/>
      <c r="EK1485" s="266"/>
      <c r="EL1485" s="110"/>
      <c r="EM1485" s="110"/>
      <c r="EN1485" s="110"/>
      <c r="EO1485" s="110"/>
      <c r="EP1485" s="110"/>
      <c r="EQ1485" s="110"/>
      <c r="ER1485" s="110"/>
      <c r="ES1485" s="110"/>
      <c r="ET1485" s="110"/>
      <c r="EU1485" s="110"/>
      <c r="EV1485" s="110"/>
      <c r="EW1485" s="110"/>
      <c r="EX1485" s="110"/>
      <c r="EY1485" s="110"/>
      <c r="EZ1485" s="110"/>
      <c r="FA1485" s="110"/>
      <c r="FB1485" s="110"/>
      <c r="FC1485" s="110"/>
      <c r="FD1485" s="110"/>
      <c r="FE1485" s="110"/>
      <c r="FF1485" s="110"/>
      <c r="FG1485" s="110"/>
      <c r="FH1485" s="110"/>
      <c r="FI1485" s="110"/>
      <c r="FJ1485" s="110"/>
      <c r="FK1485" s="110"/>
      <c r="FL1485" s="110"/>
      <c r="FM1485" s="110"/>
      <c r="FN1485" s="110"/>
      <c r="FO1485" s="110"/>
      <c r="FP1485" s="110"/>
      <c r="FQ1485" s="110"/>
      <c r="FR1485" s="110"/>
      <c r="FS1485" s="110"/>
      <c r="FT1485" s="110"/>
      <c r="FU1485" s="110"/>
      <c r="FV1485" s="110"/>
      <c r="FW1485" s="110"/>
      <c r="FX1485" s="110"/>
      <c r="FY1485" s="110"/>
      <c r="FZ1485" s="110"/>
      <c r="GA1485" s="110"/>
      <c r="GB1485" s="110"/>
      <c r="GC1485" s="110"/>
      <c r="GD1485" s="110"/>
      <c r="GE1485" s="110"/>
      <c r="GF1485" s="110"/>
      <c r="GG1485" s="110"/>
      <c r="GH1485" s="110"/>
      <c r="GI1485" s="110"/>
      <c r="GJ1485" s="110"/>
      <c r="GK1485" s="110"/>
      <c r="GL1485" s="110"/>
      <c r="GM1485" s="110"/>
      <c r="GN1485" s="110"/>
      <c r="GO1485" s="110"/>
      <c r="GP1485" s="110"/>
      <c r="GQ1485" s="110"/>
      <c r="GR1485" s="110"/>
      <c r="GS1485" s="110"/>
      <c r="GT1485" s="110"/>
      <c r="GU1485" s="110"/>
      <c r="GV1485" s="110"/>
      <c r="GW1485" s="110"/>
      <c r="GX1485" s="110"/>
      <c r="GY1485" s="110"/>
      <c r="GZ1485" s="110"/>
      <c r="HA1485" s="110"/>
      <c r="HB1485" s="110"/>
      <c r="HC1485" s="110"/>
      <c r="HD1485" s="110"/>
      <c r="HE1485" s="110"/>
      <c r="HF1485" s="110"/>
      <c r="HG1485" s="110"/>
      <c r="HH1485" s="110"/>
      <c r="HI1485" s="110"/>
      <c r="HJ1485" s="110"/>
      <c r="HK1485" s="110"/>
      <c r="HL1485" s="110"/>
      <c r="HM1485" s="110"/>
      <c r="HN1485" s="110"/>
      <c r="HO1485" s="110"/>
      <c r="HP1485" s="110"/>
      <c r="HQ1485" s="110"/>
      <c r="HR1485" s="110"/>
      <c r="HS1485" s="110"/>
      <c r="HT1485" s="110"/>
      <c r="HU1485" s="110"/>
      <c r="HV1485" s="110"/>
      <c r="HW1485" s="110"/>
      <c r="HX1485" s="110"/>
      <c r="HY1485" s="110"/>
      <c r="HZ1485" s="110"/>
      <c r="IA1485" s="110"/>
      <c r="IB1485" s="110"/>
      <c r="IC1485" s="110"/>
      <c r="ID1485" s="110"/>
      <c r="IE1485" s="110"/>
      <c r="IF1485" s="110"/>
      <c r="IG1485" s="110"/>
      <c r="IH1485" s="110"/>
      <c r="II1485" s="110"/>
      <c r="IJ1485" s="110"/>
      <c r="IK1485" s="110"/>
      <c r="IL1485" s="110"/>
      <c r="IM1485" s="110"/>
      <c r="IN1485" s="110"/>
      <c r="IO1485" s="110"/>
      <c r="IP1485" s="110"/>
      <c r="IQ1485" s="110"/>
      <c r="IR1485" s="110"/>
    </row>
    <row r="1486" spans="18:252" ht="16.5" hidden="1" customHeight="1">
      <c r="R1486" s="264"/>
      <c r="S1486" s="110"/>
      <c r="T1486" s="110"/>
      <c r="U1486" s="110"/>
      <c r="V1486" s="110"/>
      <c r="W1486" s="266"/>
      <c r="X1486" s="110"/>
      <c r="Y1486" s="110"/>
      <c r="Z1486" s="110"/>
      <c r="AA1486" s="110"/>
      <c r="AB1486" s="110"/>
      <c r="AC1486" s="110"/>
      <c r="AD1486" s="110"/>
      <c r="AE1486" s="110"/>
      <c r="AF1486" s="110"/>
      <c r="AG1486" s="110"/>
      <c r="AH1486" s="110"/>
      <c r="AI1486" s="110"/>
      <c r="AJ1486" s="110"/>
      <c r="AK1486" s="110"/>
      <c r="AL1486" s="110"/>
      <c r="AM1486" s="110"/>
      <c r="AN1486" s="110"/>
      <c r="AO1486" s="110"/>
      <c r="AP1486" s="110"/>
      <c r="AQ1486" s="110"/>
      <c r="AR1486" s="110"/>
      <c r="AS1486" s="110"/>
      <c r="AT1486" s="110"/>
      <c r="AU1486" s="110"/>
      <c r="AV1486" s="110"/>
      <c r="AW1486" s="110"/>
      <c r="AX1486" s="110"/>
      <c r="AY1486" s="110"/>
      <c r="AZ1486" s="110"/>
      <c r="BA1486" s="110"/>
      <c r="BB1486" s="110"/>
      <c r="BC1486" s="110"/>
      <c r="BD1486" s="110"/>
      <c r="BE1486" s="110"/>
      <c r="BF1486" s="110"/>
      <c r="BG1486" s="110"/>
      <c r="BH1486" s="110"/>
      <c r="BI1486" s="110"/>
      <c r="BJ1486" s="110"/>
      <c r="BK1486" s="110"/>
      <c r="BL1486" s="110"/>
      <c r="BM1486" s="110"/>
      <c r="BN1486" s="110"/>
      <c r="BO1486" s="110"/>
      <c r="BP1486" s="110"/>
      <c r="BQ1486" s="110"/>
      <c r="BR1486" s="110"/>
      <c r="BS1486" s="110"/>
      <c r="BT1486" s="110"/>
      <c r="BU1486" s="110"/>
      <c r="BV1486" s="110"/>
      <c r="BW1486" s="110"/>
      <c r="BX1486" s="110"/>
      <c r="BY1486" s="110"/>
      <c r="BZ1486" s="110"/>
      <c r="CA1486" s="110"/>
      <c r="CB1486" s="110"/>
      <c r="CC1486" s="110"/>
      <c r="CD1486" s="110"/>
      <c r="CE1486" s="110"/>
      <c r="CF1486" s="110"/>
      <c r="CG1486" s="110"/>
      <c r="CH1486" s="110"/>
      <c r="CI1486" s="110"/>
      <c r="CJ1486" s="110"/>
      <c r="CK1486" s="110"/>
      <c r="CL1486" s="110"/>
      <c r="CM1486" s="110"/>
      <c r="CN1486" s="110"/>
      <c r="CO1486" s="110"/>
      <c r="CP1486" s="110"/>
      <c r="CQ1486" s="110"/>
      <c r="CR1486" s="110"/>
      <c r="CS1486" s="110"/>
      <c r="CT1486" s="110"/>
      <c r="CU1486" s="110"/>
      <c r="CV1486" s="110"/>
      <c r="CW1486" s="110"/>
      <c r="CX1486" s="110"/>
      <c r="CY1486" s="110"/>
      <c r="CZ1486" s="110"/>
      <c r="DA1486" s="110"/>
      <c r="DB1486" s="110"/>
      <c r="DC1486" s="110"/>
      <c r="DD1486" s="110"/>
      <c r="DE1486" s="110"/>
      <c r="DF1486" s="110"/>
      <c r="DG1486" s="110"/>
      <c r="DH1486" s="110"/>
      <c r="DI1486" s="110"/>
      <c r="DJ1486" s="110"/>
      <c r="DK1486" s="110"/>
      <c r="DL1486" s="110"/>
      <c r="DM1486" s="110"/>
      <c r="DN1486" s="110"/>
      <c r="DO1486" s="110"/>
      <c r="DP1486" s="110"/>
      <c r="DQ1486" s="110"/>
      <c r="DR1486" s="110"/>
      <c r="DS1486" s="110"/>
      <c r="DT1486" s="110"/>
      <c r="DU1486" s="110"/>
      <c r="DV1486" s="110"/>
      <c r="DW1486" s="110"/>
      <c r="DX1486" s="110"/>
      <c r="DY1486" s="110"/>
      <c r="DZ1486" s="110"/>
      <c r="EA1486" s="110"/>
      <c r="EB1486" s="110"/>
      <c r="EC1486" s="110"/>
      <c r="ED1486" s="110"/>
      <c r="EF1486" s="264"/>
      <c r="EG1486" s="110"/>
      <c r="EH1486" s="110"/>
      <c r="EI1486" s="110"/>
      <c r="EJ1486" s="110"/>
      <c r="EK1486" s="266"/>
      <c r="EL1486" s="110"/>
      <c r="EM1486" s="110"/>
      <c r="EN1486" s="110"/>
      <c r="EO1486" s="110"/>
      <c r="EP1486" s="110"/>
      <c r="EQ1486" s="110"/>
      <c r="ER1486" s="110"/>
      <c r="ES1486" s="110"/>
      <c r="ET1486" s="110"/>
      <c r="EU1486" s="110"/>
      <c r="EV1486" s="110"/>
      <c r="EW1486" s="110"/>
      <c r="EX1486" s="110"/>
      <c r="EY1486" s="110"/>
      <c r="EZ1486" s="110"/>
      <c r="FA1486" s="110"/>
      <c r="FB1486" s="110"/>
      <c r="FC1486" s="110"/>
      <c r="FD1486" s="110"/>
      <c r="FE1486" s="110"/>
      <c r="FF1486" s="110"/>
      <c r="FG1486" s="110"/>
      <c r="FH1486" s="110"/>
      <c r="FI1486" s="110"/>
      <c r="FJ1486" s="110"/>
      <c r="FK1486" s="110"/>
      <c r="FL1486" s="110"/>
      <c r="FM1486" s="110"/>
      <c r="FN1486" s="110"/>
      <c r="FO1486" s="110"/>
      <c r="FP1486" s="110"/>
      <c r="FQ1486" s="110"/>
      <c r="FR1486" s="110"/>
      <c r="FS1486" s="110"/>
      <c r="FT1486" s="110"/>
      <c r="FU1486" s="110"/>
      <c r="FV1486" s="110"/>
      <c r="FW1486" s="110"/>
      <c r="FX1486" s="110"/>
      <c r="FY1486" s="110"/>
      <c r="FZ1486" s="110"/>
      <c r="GA1486" s="110"/>
      <c r="GB1486" s="110"/>
      <c r="GC1486" s="110"/>
      <c r="GD1486" s="110"/>
      <c r="GE1486" s="110"/>
      <c r="GF1486" s="110"/>
      <c r="GG1486" s="110"/>
      <c r="GH1486" s="110"/>
      <c r="GI1486" s="110"/>
      <c r="GJ1486" s="110"/>
      <c r="GK1486" s="110"/>
      <c r="GL1486" s="110"/>
      <c r="GM1486" s="110"/>
      <c r="GN1486" s="110"/>
      <c r="GO1486" s="110"/>
      <c r="GP1486" s="110"/>
      <c r="GQ1486" s="110"/>
      <c r="GR1486" s="110"/>
      <c r="GS1486" s="110"/>
      <c r="GT1486" s="110"/>
      <c r="GU1486" s="110"/>
      <c r="GV1486" s="110"/>
      <c r="GW1486" s="110"/>
      <c r="GX1486" s="110"/>
      <c r="GY1486" s="110"/>
      <c r="GZ1486" s="110"/>
      <c r="HA1486" s="110"/>
      <c r="HB1486" s="110"/>
      <c r="HC1486" s="110"/>
      <c r="HD1486" s="110"/>
      <c r="HE1486" s="110"/>
      <c r="HF1486" s="110"/>
      <c r="HG1486" s="110"/>
      <c r="HH1486" s="110"/>
      <c r="HI1486" s="110"/>
      <c r="HJ1486" s="110"/>
      <c r="HK1486" s="110"/>
      <c r="HL1486" s="110"/>
      <c r="HM1486" s="110"/>
      <c r="HN1486" s="110"/>
      <c r="HO1486" s="110"/>
      <c r="HP1486" s="110"/>
      <c r="HQ1486" s="110"/>
      <c r="HR1486" s="110"/>
      <c r="HS1486" s="110"/>
      <c r="HT1486" s="110"/>
      <c r="HU1486" s="110"/>
      <c r="HV1486" s="110"/>
      <c r="HW1486" s="110"/>
      <c r="HX1486" s="110"/>
      <c r="HY1486" s="110"/>
      <c r="HZ1486" s="110"/>
      <c r="IA1486" s="110"/>
      <c r="IB1486" s="110"/>
      <c r="IC1486" s="110"/>
      <c r="ID1486" s="110"/>
      <c r="IE1486" s="110"/>
      <c r="IF1486" s="110"/>
      <c r="IG1486" s="110"/>
      <c r="IH1486" s="110"/>
      <c r="II1486" s="110"/>
      <c r="IJ1486" s="110"/>
      <c r="IK1486" s="110"/>
      <c r="IL1486" s="110"/>
      <c r="IM1486" s="110"/>
      <c r="IN1486" s="110"/>
      <c r="IO1486" s="110"/>
      <c r="IP1486" s="110"/>
      <c r="IQ1486" s="110"/>
      <c r="IR1486" s="110"/>
    </row>
    <row r="1487" spans="18:252" ht="16.5" hidden="1" customHeight="1">
      <c r="R1487" s="264"/>
      <c r="S1487" s="110"/>
      <c r="T1487" s="110"/>
      <c r="U1487" s="110"/>
      <c r="V1487" s="110"/>
      <c r="W1487" s="266"/>
      <c r="X1487" s="110"/>
      <c r="Y1487" s="110"/>
      <c r="Z1487" s="110"/>
      <c r="AA1487" s="110"/>
      <c r="AB1487" s="110"/>
      <c r="AC1487" s="110"/>
      <c r="AD1487" s="110"/>
      <c r="AE1487" s="110"/>
      <c r="AF1487" s="110"/>
      <c r="AG1487" s="110"/>
      <c r="AH1487" s="110"/>
      <c r="AI1487" s="110"/>
      <c r="AJ1487" s="110"/>
      <c r="AK1487" s="110"/>
      <c r="AL1487" s="110"/>
      <c r="AM1487" s="110"/>
      <c r="AN1487" s="110"/>
      <c r="AO1487" s="110"/>
      <c r="AP1487" s="110"/>
      <c r="AQ1487" s="110"/>
      <c r="AR1487" s="110"/>
      <c r="AS1487" s="110"/>
      <c r="AT1487" s="110"/>
      <c r="AU1487" s="110"/>
      <c r="AV1487" s="110"/>
      <c r="AW1487" s="110"/>
      <c r="AX1487" s="110"/>
      <c r="AY1487" s="110"/>
      <c r="AZ1487" s="110"/>
      <c r="BA1487" s="110"/>
      <c r="BB1487" s="110"/>
      <c r="BC1487" s="110"/>
      <c r="BD1487" s="110"/>
      <c r="BE1487" s="110"/>
      <c r="BF1487" s="110"/>
      <c r="BG1487" s="110"/>
      <c r="BH1487" s="110"/>
      <c r="BI1487" s="110"/>
      <c r="BJ1487" s="110"/>
      <c r="BK1487" s="110"/>
      <c r="BL1487" s="110"/>
      <c r="BM1487" s="110"/>
      <c r="BN1487" s="110"/>
      <c r="BO1487" s="110"/>
      <c r="BP1487" s="110"/>
      <c r="BQ1487" s="110"/>
      <c r="BR1487" s="110"/>
      <c r="BS1487" s="110"/>
      <c r="BT1487" s="110"/>
      <c r="BU1487" s="110"/>
      <c r="BV1487" s="110"/>
      <c r="BW1487" s="110"/>
      <c r="BX1487" s="110"/>
      <c r="BY1487" s="110"/>
      <c r="BZ1487" s="110"/>
      <c r="CA1487" s="110"/>
      <c r="CB1487" s="110"/>
      <c r="CC1487" s="110"/>
      <c r="CD1487" s="110"/>
      <c r="CE1487" s="110"/>
      <c r="CF1487" s="110"/>
      <c r="CG1487" s="110"/>
      <c r="CH1487" s="110"/>
      <c r="CI1487" s="110"/>
      <c r="CJ1487" s="110"/>
      <c r="CK1487" s="110"/>
      <c r="CL1487" s="110"/>
      <c r="CM1487" s="110"/>
      <c r="CN1487" s="110"/>
      <c r="CO1487" s="110"/>
      <c r="CP1487" s="110"/>
      <c r="CQ1487" s="110"/>
      <c r="CR1487" s="110"/>
      <c r="CS1487" s="110"/>
      <c r="CT1487" s="110"/>
      <c r="CU1487" s="110"/>
      <c r="CV1487" s="110"/>
      <c r="CW1487" s="110"/>
      <c r="CX1487" s="110"/>
      <c r="CY1487" s="110"/>
      <c r="CZ1487" s="110"/>
      <c r="DA1487" s="110"/>
      <c r="DB1487" s="110"/>
      <c r="DC1487" s="110"/>
      <c r="DD1487" s="110"/>
      <c r="DE1487" s="110"/>
      <c r="DF1487" s="110"/>
      <c r="DG1487" s="110"/>
      <c r="DH1487" s="110"/>
      <c r="DI1487" s="110"/>
      <c r="DJ1487" s="110"/>
      <c r="DK1487" s="110"/>
      <c r="DL1487" s="110"/>
      <c r="DM1487" s="110"/>
      <c r="DN1487" s="110"/>
      <c r="DO1487" s="110"/>
      <c r="DP1487" s="110"/>
      <c r="DQ1487" s="110"/>
      <c r="DR1487" s="110"/>
      <c r="DS1487" s="110"/>
      <c r="DT1487" s="110"/>
      <c r="DU1487" s="110"/>
      <c r="DV1487" s="110"/>
      <c r="DW1487" s="110"/>
      <c r="DX1487" s="110"/>
      <c r="DY1487" s="110"/>
      <c r="DZ1487" s="110"/>
      <c r="EA1487" s="110"/>
      <c r="EB1487" s="110"/>
      <c r="EC1487" s="110"/>
      <c r="ED1487" s="110"/>
      <c r="EF1487" s="264"/>
      <c r="EG1487" s="110"/>
      <c r="EH1487" s="110"/>
      <c r="EI1487" s="110"/>
      <c r="EJ1487" s="110"/>
      <c r="EK1487" s="266"/>
      <c r="EL1487" s="110"/>
      <c r="EM1487" s="110"/>
      <c r="EN1487" s="110"/>
      <c r="EO1487" s="110"/>
      <c r="EP1487" s="110"/>
      <c r="EQ1487" s="110"/>
      <c r="ER1487" s="110"/>
      <c r="ES1487" s="110"/>
      <c r="ET1487" s="110"/>
      <c r="EU1487" s="110"/>
      <c r="EV1487" s="110"/>
      <c r="EW1487" s="110"/>
      <c r="EX1487" s="110"/>
      <c r="EY1487" s="110"/>
      <c r="EZ1487" s="110"/>
      <c r="FA1487" s="110"/>
      <c r="FB1487" s="110"/>
      <c r="FC1487" s="110"/>
      <c r="FD1487" s="110"/>
      <c r="FE1487" s="110"/>
      <c r="FF1487" s="110"/>
      <c r="FG1487" s="110"/>
      <c r="FH1487" s="110"/>
      <c r="FI1487" s="110"/>
      <c r="FJ1487" s="110"/>
      <c r="FK1487" s="110"/>
      <c r="FL1487" s="110"/>
      <c r="FM1487" s="110"/>
      <c r="FN1487" s="110"/>
      <c r="FO1487" s="110"/>
      <c r="FP1487" s="110"/>
      <c r="FQ1487" s="110"/>
      <c r="FR1487" s="110"/>
      <c r="FS1487" s="110"/>
      <c r="FT1487" s="110"/>
      <c r="FU1487" s="110"/>
      <c r="FV1487" s="110"/>
      <c r="FW1487" s="110"/>
      <c r="FX1487" s="110"/>
      <c r="FY1487" s="110"/>
      <c r="FZ1487" s="110"/>
      <c r="GA1487" s="110"/>
      <c r="GB1487" s="110"/>
      <c r="GC1487" s="110"/>
      <c r="GD1487" s="110"/>
      <c r="GE1487" s="110"/>
      <c r="GF1487" s="110"/>
      <c r="GG1487" s="110"/>
      <c r="GH1487" s="110"/>
      <c r="GI1487" s="110"/>
      <c r="GJ1487" s="110"/>
      <c r="GK1487" s="110"/>
      <c r="GL1487" s="110"/>
      <c r="GM1487" s="110"/>
      <c r="GN1487" s="110"/>
      <c r="GO1487" s="110"/>
      <c r="GP1487" s="110"/>
      <c r="GQ1487" s="110"/>
      <c r="GR1487" s="110"/>
      <c r="GS1487" s="110"/>
      <c r="GT1487" s="110"/>
      <c r="GU1487" s="110"/>
      <c r="GV1487" s="110"/>
      <c r="GW1487" s="110"/>
      <c r="GX1487" s="110"/>
      <c r="GY1487" s="110"/>
      <c r="GZ1487" s="110"/>
      <c r="HA1487" s="110"/>
      <c r="HB1487" s="110"/>
      <c r="HC1487" s="110"/>
      <c r="HD1487" s="110"/>
      <c r="HE1487" s="110"/>
      <c r="HF1487" s="110"/>
      <c r="HG1487" s="110"/>
      <c r="HH1487" s="110"/>
      <c r="HI1487" s="110"/>
      <c r="HJ1487" s="110"/>
      <c r="HK1487" s="110"/>
      <c r="HL1487" s="110"/>
      <c r="HM1487" s="110"/>
      <c r="HN1487" s="110"/>
      <c r="HO1487" s="110"/>
      <c r="HP1487" s="110"/>
      <c r="HQ1487" s="110"/>
      <c r="HR1487" s="110"/>
      <c r="HS1487" s="110"/>
      <c r="HT1487" s="110"/>
      <c r="HU1487" s="110"/>
      <c r="HV1487" s="110"/>
      <c r="HW1487" s="110"/>
      <c r="HX1487" s="110"/>
      <c r="HY1487" s="110"/>
      <c r="HZ1487" s="110"/>
      <c r="IA1487" s="110"/>
      <c r="IB1487" s="110"/>
      <c r="IC1487" s="110"/>
      <c r="ID1487" s="110"/>
      <c r="IE1487" s="110"/>
      <c r="IF1487" s="110"/>
      <c r="IG1487" s="110"/>
      <c r="IH1487" s="110"/>
      <c r="II1487" s="110"/>
      <c r="IJ1487" s="110"/>
      <c r="IK1487" s="110"/>
      <c r="IL1487" s="110"/>
      <c r="IM1487" s="110"/>
      <c r="IN1487" s="110"/>
      <c r="IO1487" s="110"/>
      <c r="IP1487" s="110"/>
      <c r="IQ1487" s="110"/>
      <c r="IR1487" s="110"/>
    </row>
    <row r="1488" spans="18:252" ht="16.5" hidden="1" customHeight="1">
      <c r="R1488" s="264"/>
      <c r="S1488" s="110"/>
      <c r="T1488" s="110"/>
      <c r="U1488" s="110"/>
      <c r="V1488" s="110"/>
      <c r="W1488" s="266"/>
      <c r="X1488" s="110"/>
      <c r="Y1488" s="110"/>
      <c r="Z1488" s="110"/>
      <c r="AA1488" s="110"/>
      <c r="AB1488" s="110"/>
      <c r="AC1488" s="110"/>
      <c r="AD1488" s="110"/>
      <c r="AE1488" s="110"/>
      <c r="AF1488" s="110"/>
      <c r="AG1488" s="110"/>
      <c r="AH1488" s="110"/>
      <c r="AI1488" s="110"/>
      <c r="AJ1488" s="110"/>
      <c r="AK1488" s="110"/>
      <c r="AL1488" s="110"/>
      <c r="AM1488" s="110"/>
      <c r="AN1488" s="110"/>
      <c r="AO1488" s="110"/>
      <c r="AP1488" s="110"/>
      <c r="AQ1488" s="110"/>
      <c r="AR1488" s="110"/>
      <c r="AS1488" s="110"/>
      <c r="AT1488" s="110"/>
      <c r="AU1488" s="110"/>
      <c r="AV1488" s="110"/>
      <c r="AW1488" s="110"/>
      <c r="AX1488" s="110"/>
      <c r="AY1488" s="110"/>
      <c r="AZ1488" s="110"/>
      <c r="BA1488" s="110"/>
      <c r="BB1488" s="110"/>
      <c r="BC1488" s="110"/>
      <c r="BD1488" s="110"/>
      <c r="BE1488" s="110"/>
      <c r="BF1488" s="110"/>
      <c r="BG1488" s="110"/>
      <c r="BH1488" s="110"/>
      <c r="BI1488" s="110"/>
      <c r="BJ1488" s="110"/>
      <c r="BK1488" s="110"/>
      <c r="BL1488" s="110"/>
      <c r="BM1488" s="110"/>
      <c r="BN1488" s="110"/>
      <c r="BO1488" s="110"/>
      <c r="BP1488" s="110"/>
      <c r="BQ1488" s="110"/>
      <c r="BR1488" s="110"/>
      <c r="BS1488" s="110"/>
      <c r="BT1488" s="110"/>
      <c r="BU1488" s="110"/>
      <c r="BV1488" s="110"/>
      <c r="BW1488" s="110"/>
      <c r="BX1488" s="110"/>
      <c r="BY1488" s="110"/>
      <c r="BZ1488" s="110"/>
      <c r="CA1488" s="110"/>
      <c r="CB1488" s="110"/>
      <c r="CC1488" s="110"/>
      <c r="CD1488" s="110"/>
      <c r="CE1488" s="110"/>
      <c r="CF1488" s="110"/>
      <c r="CG1488" s="110"/>
      <c r="CH1488" s="110"/>
      <c r="CI1488" s="110"/>
      <c r="CJ1488" s="110"/>
      <c r="CK1488" s="110"/>
      <c r="CL1488" s="110"/>
      <c r="CM1488" s="110"/>
      <c r="CN1488" s="110"/>
      <c r="CO1488" s="110"/>
      <c r="CP1488" s="110"/>
      <c r="CQ1488" s="110"/>
      <c r="CR1488" s="110"/>
      <c r="CS1488" s="110"/>
      <c r="CT1488" s="110"/>
      <c r="CU1488" s="110"/>
      <c r="CV1488" s="110"/>
      <c r="CW1488" s="110"/>
      <c r="CX1488" s="110"/>
      <c r="CY1488" s="110"/>
      <c r="CZ1488" s="110"/>
      <c r="DA1488" s="110"/>
      <c r="DB1488" s="110"/>
      <c r="DC1488" s="110"/>
      <c r="DD1488" s="110"/>
      <c r="DE1488" s="110"/>
      <c r="DF1488" s="110"/>
      <c r="DG1488" s="110"/>
      <c r="DH1488" s="110"/>
      <c r="DI1488" s="110"/>
      <c r="DJ1488" s="110"/>
      <c r="DK1488" s="110"/>
      <c r="DL1488" s="110"/>
      <c r="DM1488" s="110"/>
      <c r="DN1488" s="110"/>
      <c r="DO1488" s="110"/>
      <c r="DP1488" s="110"/>
      <c r="DQ1488" s="110"/>
      <c r="DR1488" s="110"/>
      <c r="DS1488" s="110"/>
      <c r="DT1488" s="110"/>
      <c r="DU1488" s="110"/>
      <c r="DV1488" s="110"/>
      <c r="DW1488" s="110"/>
      <c r="DX1488" s="110"/>
      <c r="DY1488" s="110"/>
      <c r="DZ1488" s="110"/>
      <c r="EA1488" s="110"/>
      <c r="EB1488" s="110"/>
      <c r="EC1488" s="110"/>
      <c r="ED1488" s="110"/>
      <c r="EF1488" s="264"/>
      <c r="EG1488" s="110"/>
      <c r="EH1488" s="110"/>
      <c r="EI1488" s="110"/>
      <c r="EJ1488" s="110"/>
      <c r="EK1488" s="266"/>
      <c r="EL1488" s="110"/>
      <c r="EM1488" s="110"/>
      <c r="EN1488" s="110"/>
      <c r="EO1488" s="110"/>
      <c r="EP1488" s="110"/>
      <c r="EQ1488" s="110"/>
      <c r="ER1488" s="110"/>
      <c r="ES1488" s="110"/>
      <c r="ET1488" s="110"/>
      <c r="EU1488" s="110"/>
      <c r="EV1488" s="110"/>
      <c r="EW1488" s="110"/>
      <c r="EX1488" s="110"/>
      <c r="EY1488" s="110"/>
      <c r="EZ1488" s="110"/>
      <c r="FA1488" s="110"/>
      <c r="FB1488" s="110"/>
      <c r="FC1488" s="110"/>
      <c r="FD1488" s="110"/>
      <c r="FE1488" s="110"/>
      <c r="FF1488" s="110"/>
      <c r="FG1488" s="110"/>
      <c r="FH1488" s="110"/>
      <c r="FI1488" s="110"/>
      <c r="FJ1488" s="110"/>
      <c r="FK1488" s="110"/>
      <c r="FL1488" s="110"/>
      <c r="FM1488" s="110"/>
      <c r="FN1488" s="110"/>
      <c r="FO1488" s="110"/>
      <c r="FP1488" s="110"/>
      <c r="FQ1488" s="110"/>
      <c r="FR1488" s="110"/>
      <c r="FS1488" s="110"/>
      <c r="FT1488" s="110"/>
      <c r="FU1488" s="110"/>
      <c r="FV1488" s="110"/>
      <c r="FW1488" s="110"/>
      <c r="FX1488" s="110"/>
      <c r="FY1488" s="110"/>
      <c r="FZ1488" s="110"/>
      <c r="GA1488" s="110"/>
      <c r="GB1488" s="110"/>
      <c r="GC1488" s="110"/>
      <c r="GD1488" s="110"/>
      <c r="GE1488" s="110"/>
      <c r="GF1488" s="110"/>
      <c r="GG1488" s="110"/>
      <c r="GH1488" s="110"/>
      <c r="GI1488" s="110"/>
      <c r="GJ1488" s="110"/>
      <c r="GK1488" s="110"/>
      <c r="GL1488" s="110"/>
      <c r="GM1488" s="110"/>
      <c r="GN1488" s="110"/>
      <c r="GO1488" s="110"/>
      <c r="GP1488" s="110"/>
      <c r="GQ1488" s="110"/>
      <c r="GR1488" s="110"/>
      <c r="GS1488" s="110"/>
      <c r="GT1488" s="110"/>
      <c r="GU1488" s="110"/>
      <c r="GV1488" s="110"/>
      <c r="GW1488" s="110"/>
      <c r="GX1488" s="110"/>
      <c r="GY1488" s="110"/>
      <c r="GZ1488" s="110"/>
      <c r="HA1488" s="110"/>
      <c r="HB1488" s="110"/>
      <c r="HC1488" s="110"/>
      <c r="HD1488" s="110"/>
      <c r="HE1488" s="110"/>
      <c r="HF1488" s="110"/>
      <c r="HG1488" s="110"/>
      <c r="HH1488" s="110"/>
      <c r="HI1488" s="110"/>
      <c r="HJ1488" s="110"/>
      <c r="HK1488" s="110"/>
      <c r="HL1488" s="110"/>
      <c r="HM1488" s="110"/>
      <c r="HN1488" s="110"/>
      <c r="HO1488" s="110"/>
      <c r="HP1488" s="110"/>
      <c r="HQ1488" s="110"/>
      <c r="HR1488" s="110"/>
      <c r="HS1488" s="110"/>
      <c r="HT1488" s="110"/>
      <c r="HU1488" s="110"/>
      <c r="HV1488" s="110"/>
      <c r="HW1488" s="110"/>
      <c r="HX1488" s="110"/>
      <c r="HY1488" s="110"/>
      <c r="HZ1488" s="110"/>
      <c r="IA1488" s="110"/>
      <c r="IB1488" s="110"/>
      <c r="IC1488" s="110"/>
      <c r="ID1488" s="110"/>
      <c r="IE1488" s="110"/>
      <c r="IF1488" s="110"/>
      <c r="IG1488" s="110"/>
      <c r="IH1488" s="110"/>
      <c r="II1488" s="110"/>
      <c r="IJ1488" s="110"/>
      <c r="IK1488" s="110"/>
      <c r="IL1488" s="110"/>
      <c r="IM1488" s="110"/>
      <c r="IN1488" s="110"/>
      <c r="IO1488" s="110"/>
      <c r="IP1488" s="110"/>
      <c r="IQ1488" s="110"/>
      <c r="IR1488" s="110"/>
    </row>
    <row r="1489" spans="18:252" ht="16.5" hidden="1" customHeight="1">
      <c r="R1489" s="264"/>
      <c r="S1489" s="110"/>
      <c r="T1489" s="110"/>
      <c r="U1489" s="110"/>
      <c r="V1489" s="110"/>
      <c r="W1489" s="266"/>
      <c r="X1489" s="110"/>
      <c r="Y1489" s="110"/>
      <c r="Z1489" s="110"/>
      <c r="AA1489" s="110"/>
      <c r="AB1489" s="110"/>
      <c r="AC1489" s="110"/>
      <c r="AD1489" s="110"/>
      <c r="AE1489" s="110"/>
      <c r="AF1489" s="110"/>
      <c r="AG1489" s="110"/>
      <c r="AH1489" s="110"/>
      <c r="AI1489" s="110"/>
      <c r="AJ1489" s="110"/>
      <c r="AK1489" s="110"/>
      <c r="AL1489" s="110"/>
      <c r="AM1489" s="110"/>
      <c r="AN1489" s="110"/>
      <c r="AO1489" s="110"/>
      <c r="AP1489" s="110"/>
      <c r="AQ1489" s="110"/>
      <c r="AR1489" s="110"/>
      <c r="AS1489" s="110"/>
      <c r="AT1489" s="110"/>
      <c r="AU1489" s="110"/>
      <c r="AV1489" s="110"/>
      <c r="AW1489" s="110"/>
      <c r="AX1489" s="110"/>
      <c r="AY1489" s="110"/>
      <c r="AZ1489" s="110"/>
      <c r="BA1489" s="110"/>
      <c r="BB1489" s="110"/>
      <c r="BC1489" s="110"/>
      <c r="BD1489" s="110"/>
      <c r="BE1489" s="110"/>
      <c r="BF1489" s="110"/>
      <c r="BG1489" s="110"/>
      <c r="BH1489" s="110"/>
      <c r="BI1489" s="110"/>
      <c r="BJ1489" s="110"/>
      <c r="BK1489" s="110"/>
      <c r="BL1489" s="110"/>
      <c r="BM1489" s="110"/>
      <c r="BN1489" s="110"/>
      <c r="BO1489" s="110"/>
      <c r="BP1489" s="110"/>
      <c r="BQ1489" s="110"/>
      <c r="BR1489" s="110"/>
      <c r="BS1489" s="110"/>
      <c r="BT1489" s="110"/>
      <c r="BU1489" s="110"/>
      <c r="BV1489" s="110"/>
      <c r="BW1489" s="110"/>
      <c r="BX1489" s="110"/>
      <c r="BY1489" s="110"/>
      <c r="BZ1489" s="110"/>
      <c r="CA1489" s="110"/>
      <c r="CB1489" s="110"/>
      <c r="CC1489" s="110"/>
      <c r="CD1489" s="110"/>
      <c r="CE1489" s="110"/>
      <c r="CF1489" s="110"/>
      <c r="CG1489" s="110"/>
      <c r="CH1489" s="110"/>
      <c r="CI1489" s="110"/>
      <c r="CJ1489" s="110"/>
      <c r="CK1489" s="110"/>
      <c r="CL1489" s="110"/>
      <c r="CM1489" s="110"/>
      <c r="CN1489" s="110"/>
      <c r="CO1489" s="110"/>
      <c r="CP1489" s="110"/>
      <c r="CQ1489" s="110"/>
      <c r="CR1489" s="110"/>
      <c r="CS1489" s="110"/>
      <c r="CT1489" s="110"/>
      <c r="CU1489" s="110"/>
      <c r="CV1489" s="110"/>
      <c r="CW1489" s="110"/>
      <c r="CX1489" s="110"/>
      <c r="CY1489" s="110"/>
      <c r="CZ1489" s="110"/>
      <c r="DA1489" s="110"/>
      <c r="DB1489" s="110"/>
      <c r="DC1489" s="110"/>
      <c r="DD1489" s="110"/>
      <c r="DE1489" s="110"/>
      <c r="DF1489" s="110"/>
      <c r="DG1489" s="110"/>
      <c r="DH1489" s="110"/>
      <c r="DI1489" s="110"/>
      <c r="DJ1489" s="110"/>
      <c r="DK1489" s="110"/>
      <c r="DL1489" s="110"/>
      <c r="DM1489" s="110"/>
      <c r="DN1489" s="110"/>
      <c r="DO1489" s="110"/>
      <c r="DP1489" s="110"/>
      <c r="DQ1489" s="110"/>
      <c r="DR1489" s="110"/>
      <c r="DS1489" s="110"/>
      <c r="DT1489" s="110"/>
      <c r="DU1489" s="110"/>
      <c r="DV1489" s="110"/>
      <c r="DW1489" s="110"/>
      <c r="DX1489" s="110"/>
      <c r="DY1489" s="110"/>
      <c r="DZ1489" s="110"/>
      <c r="EA1489" s="110"/>
      <c r="EB1489" s="110"/>
      <c r="EC1489" s="110"/>
      <c r="ED1489" s="110"/>
      <c r="EF1489" s="264"/>
      <c r="EG1489" s="110"/>
      <c r="EH1489" s="110"/>
      <c r="EI1489" s="110"/>
      <c r="EJ1489" s="110"/>
      <c r="EK1489" s="266"/>
      <c r="EL1489" s="110"/>
      <c r="EM1489" s="110"/>
      <c r="EN1489" s="110"/>
      <c r="EO1489" s="110"/>
      <c r="EP1489" s="110"/>
      <c r="EQ1489" s="110"/>
      <c r="ER1489" s="110"/>
      <c r="ES1489" s="110"/>
      <c r="ET1489" s="110"/>
      <c r="EU1489" s="110"/>
      <c r="EV1489" s="110"/>
      <c r="EW1489" s="110"/>
      <c r="EX1489" s="110"/>
      <c r="EY1489" s="110"/>
      <c r="EZ1489" s="110"/>
      <c r="FA1489" s="110"/>
      <c r="FB1489" s="110"/>
      <c r="FC1489" s="110"/>
      <c r="FD1489" s="110"/>
      <c r="FE1489" s="110"/>
      <c r="FF1489" s="110"/>
      <c r="FG1489" s="110"/>
      <c r="FH1489" s="110"/>
      <c r="FI1489" s="110"/>
      <c r="FJ1489" s="110"/>
      <c r="FK1489" s="110"/>
      <c r="FL1489" s="110"/>
      <c r="FM1489" s="110"/>
      <c r="FN1489" s="110"/>
      <c r="FO1489" s="110"/>
      <c r="FP1489" s="110"/>
      <c r="FQ1489" s="110"/>
      <c r="FR1489" s="110"/>
      <c r="FS1489" s="110"/>
      <c r="FT1489" s="110"/>
      <c r="FU1489" s="110"/>
      <c r="FV1489" s="110"/>
      <c r="FW1489" s="110"/>
      <c r="FX1489" s="110"/>
      <c r="FY1489" s="110"/>
      <c r="FZ1489" s="110"/>
      <c r="GA1489" s="110"/>
      <c r="GB1489" s="110"/>
      <c r="GC1489" s="110"/>
      <c r="GD1489" s="110"/>
      <c r="GE1489" s="110"/>
      <c r="GF1489" s="110"/>
      <c r="GG1489" s="110"/>
      <c r="GH1489" s="110"/>
      <c r="GI1489" s="110"/>
      <c r="GJ1489" s="110"/>
      <c r="GK1489" s="110"/>
      <c r="GL1489" s="110"/>
      <c r="GM1489" s="110"/>
      <c r="GN1489" s="110"/>
      <c r="GO1489" s="110"/>
      <c r="GP1489" s="110"/>
      <c r="GQ1489" s="110"/>
      <c r="GR1489" s="110"/>
      <c r="GS1489" s="110"/>
      <c r="GT1489" s="110"/>
      <c r="GU1489" s="110"/>
      <c r="GV1489" s="110"/>
      <c r="GW1489" s="110"/>
      <c r="GX1489" s="110"/>
      <c r="GY1489" s="110"/>
      <c r="GZ1489" s="110"/>
      <c r="HA1489" s="110"/>
      <c r="HB1489" s="110"/>
      <c r="HC1489" s="110"/>
      <c r="HD1489" s="110"/>
      <c r="HE1489" s="110"/>
      <c r="HF1489" s="110"/>
      <c r="HG1489" s="110"/>
      <c r="HH1489" s="110"/>
      <c r="HI1489" s="110"/>
      <c r="HJ1489" s="110"/>
      <c r="HK1489" s="110"/>
      <c r="HL1489" s="110"/>
      <c r="HM1489" s="110"/>
      <c r="HN1489" s="110"/>
      <c r="HO1489" s="110"/>
      <c r="HP1489" s="110"/>
      <c r="HQ1489" s="110"/>
      <c r="HR1489" s="110"/>
      <c r="HS1489" s="110"/>
      <c r="HT1489" s="110"/>
      <c r="HU1489" s="110"/>
      <c r="HV1489" s="110"/>
      <c r="HW1489" s="110"/>
      <c r="HX1489" s="110"/>
      <c r="HY1489" s="110"/>
      <c r="HZ1489" s="110"/>
      <c r="IA1489" s="110"/>
      <c r="IB1489" s="110"/>
      <c r="IC1489" s="110"/>
      <c r="ID1489" s="110"/>
      <c r="IE1489" s="110"/>
      <c r="IF1489" s="110"/>
      <c r="IG1489" s="110"/>
      <c r="IH1489" s="110"/>
      <c r="II1489" s="110"/>
      <c r="IJ1489" s="110"/>
      <c r="IK1489" s="110"/>
      <c r="IL1489" s="110"/>
      <c r="IM1489" s="110"/>
      <c r="IN1489" s="110"/>
      <c r="IO1489" s="110"/>
      <c r="IP1489" s="110"/>
      <c r="IQ1489" s="110"/>
      <c r="IR1489" s="110"/>
    </row>
    <row r="1490" spans="18:252" ht="16.5" hidden="1" customHeight="1">
      <c r="R1490" s="264"/>
      <c r="S1490" s="110"/>
      <c r="T1490" s="110"/>
      <c r="U1490" s="110"/>
      <c r="V1490" s="110"/>
      <c r="W1490" s="266"/>
      <c r="X1490" s="110"/>
      <c r="Y1490" s="110"/>
      <c r="Z1490" s="110"/>
      <c r="AA1490" s="110"/>
      <c r="AB1490" s="110"/>
      <c r="AC1490" s="110"/>
      <c r="AD1490" s="110"/>
      <c r="AE1490" s="110"/>
      <c r="AF1490" s="110"/>
      <c r="AG1490" s="110"/>
      <c r="AH1490" s="110"/>
      <c r="AI1490" s="110"/>
      <c r="AJ1490" s="110"/>
      <c r="AK1490" s="110"/>
      <c r="AL1490" s="110"/>
      <c r="AM1490" s="110"/>
      <c r="AN1490" s="110"/>
      <c r="AO1490" s="110"/>
      <c r="AP1490" s="110"/>
      <c r="AQ1490" s="110"/>
      <c r="AR1490" s="110"/>
      <c r="AS1490" s="110"/>
      <c r="AT1490" s="110"/>
      <c r="AU1490" s="110"/>
      <c r="AV1490" s="110"/>
      <c r="AW1490" s="110"/>
      <c r="AX1490" s="110"/>
      <c r="AY1490" s="110"/>
      <c r="AZ1490" s="110"/>
      <c r="BA1490" s="110"/>
      <c r="BB1490" s="110"/>
      <c r="BC1490" s="110"/>
      <c r="BD1490" s="110"/>
      <c r="BE1490" s="110"/>
      <c r="BF1490" s="110"/>
      <c r="BG1490" s="110"/>
      <c r="BH1490" s="110"/>
      <c r="BI1490" s="110"/>
      <c r="BJ1490" s="110"/>
      <c r="BK1490" s="110"/>
      <c r="BL1490" s="110"/>
      <c r="BM1490" s="110"/>
      <c r="BN1490" s="110"/>
      <c r="BO1490" s="110"/>
      <c r="BP1490" s="110"/>
      <c r="BQ1490" s="110"/>
      <c r="BR1490" s="110"/>
      <c r="BS1490" s="110"/>
      <c r="BT1490" s="110"/>
      <c r="BU1490" s="110"/>
      <c r="BV1490" s="110"/>
      <c r="BW1490" s="110"/>
      <c r="BX1490" s="110"/>
      <c r="BY1490" s="110"/>
      <c r="BZ1490" s="110"/>
      <c r="CA1490" s="110"/>
      <c r="CB1490" s="110"/>
      <c r="CC1490" s="110"/>
      <c r="CD1490" s="110"/>
      <c r="CE1490" s="110"/>
      <c r="CF1490" s="110"/>
      <c r="CG1490" s="110"/>
      <c r="CH1490" s="110"/>
      <c r="CI1490" s="110"/>
      <c r="CJ1490" s="110"/>
      <c r="CK1490" s="110"/>
      <c r="CL1490" s="110"/>
      <c r="CM1490" s="110"/>
      <c r="CN1490" s="110"/>
      <c r="CO1490" s="110"/>
      <c r="CP1490" s="110"/>
      <c r="CQ1490" s="110"/>
      <c r="CR1490" s="110"/>
      <c r="CS1490" s="110"/>
      <c r="CT1490" s="110"/>
      <c r="CU1490" s="110"/>
      <c r="CV1490" s="110"/>
      <c r="CW1490" s="110"/>
      <c r="CX1490" s="110"/>
      <c r="CY1490" s="110"/>
      <c r="CZ1490" s="110"/>
      <c r="DA1490" s="110"/>
      <c r="DB1490" s="110"/>
      <c r="DC1490" s="110"/>
      <c r="DD1490" s="110"/>
      <c r="DE1490" s="110"/>
      <c r="DF1490" s="110"/>
      <c r="DG1490" s="110"/>
      <c r="DH1490" s="110"/>
      <c r="DI1490" s="110"/>
      <c r="DJ1490" s="110"/>
      <c r="DK1490" s="110"/>
      <c r="DL1490" s="110"/>
      <c r="DM1490" s="110"/>
      <c r="DN1490" s="110"/>
      <c r="DO1490" s="110"/>
      <c r="DP1490" s="110"/>
      <c r="DQ1490" s="110"/>
      <c r="DR1490" s="110"/>
      <c r="DS1490" s="110"/>
      <c r="DT1490" s="110"/>
      <c r="DU1490" s="110"/>
      <c r="DV1490" s="110"/>
      <c r="DW1490" s="110"/>
      <c r="DX1490" s="110"/>
      <c r="DY1490" s="110"/>
      <c r="DZ1490" s="110"/>
      <c r="EA1490" s="110"/>
      <c r="EB1490" s="110"/>
      <c r="EC1490" s="110"/>
      <c r="ED1490" s="110"/>
      <c r="EF1490" s="264"/>
      <c r="EG1490" s="110"/>
      <c r="EH1490" s="110"/>
      <c r="EI1490" s="110"/>
      <c r="EJ1490" s="110"/>
      <c r="EK1490" s="266"/>
      <c r="EL1490" s="110"/>
      <c r="EM1490" s="110"/>
      <c r="EN1490" s="110"/>
      <c r="EO1490" s="110"/>
      <c r="EP1490" s="110"/>
      <c r="EQ1490" s="110"/>
      <c r="ER1490" s="110"/>
      <c r="ES1490" s="110"/>
      <c r="ET1490" s="110"/>
      <c r="EU1490" s="110"/>
      <c r="EV1490" s="110"/>
      <c r="EW1490" s="110"/>
      <c r="EX1490" s="110"/>
      <c r="EY1490" s="110"/>
      <c r="EZ1490" s="110"/>
      <c r="FA1490" s="110"/>
      <c r="FB1490" s="110"/>
      <c r="FC1490" s="110"/>
      <c r="FD1490" s="110"/>
      <c r="FE1490" s="110"/>
      <c r="FF1490" s="110"/>
      <c r="FG1490" s="110"/>
      <c r="FH1490" s="110"/>
      <c r="FI1490" s="110"/>
      <c r="FJ1490" s="110"/>
      <c r="FK1490" s="110"/>
      <c r="FL1490" s="110"/>
      <c r="FM1490" s="110"/>
      <c r="FN1490" s="110"/>
      <c r="FO1490" s="110"/>
      <c r="FP1490" s="110"/>
      <c r="FQ1490" s="110"/>
      <c r="FR1490" s="110"/>
      <c r="FS1490" s="110"/>
      <c r="FT1490" s="110"/>
      <c r="FU1490" s="110"/>
      <c r="FV1490" s="110"/>
      <c r="FW1490" s="110"/>
      <c r="FX1490" s="110"/>
      <c r="FY1490" s="110"/>
      <c r="FZ1490" s="110"/>
      <c r="GA1490" s="110"/>
      <c r="GB1490" s="110"/>
      <c r="GC1490" s="110"/>
      <c r="GD1490" s="110"/>
      <c r="GE1490" s="110"/>
      <c r="GF1490" s="110"/>
      <c r="GG1490" s="110"/>
      <c r="GH1490" s="110"/>
      <c r="GI1490" s="110"/>
      <c r="GJ1490" s="110"/>
      <c r="GK1490" s="110"/>
      <c r="GL1490" s="110"/>
      <c r="GM1490" s="110"/>
      <c r="GN1490" s="110"/>
      <c r="GO1490" s="110"/>
      <c r="GP1490" s="110"/>
      <c r="GQ1490" s="110"/>
      <c r="GR1490" s="110"/>
      <c r="GS1490" s="110"/>
      <c r="GT1490" s="110"/>
      <c r="GU1490" s="110"/>
      <c r="GV1490" s="110"/>
      <c r="GW1490" s="110"/>
      <c r="GX1490" s="110"/>
      <c r="GY1490" s="110"/>
      <c r="GZ1490" s="110"/>
      <c r="HA1490" s="110"/>
      <c r="HB1490" s="110"/>
      <c r="HC1490" s="110"/>
      <c r="HD1490" s="110"/>
      <c r="HE1490" s="110"/>
      <c r="HF1490" s="110"/>
      <c r="HG1490" s="110"/>
      <c r="HH1490" s="110"/>
      <c r="HI1490" s="110"/>
      <c r="HJ1490" s="110"/>
      <c r="HK1490" s="110"/>
      <c r="HL1490" s="110"/>
      <c r="HM1490" s="110"/>
      <c r="HN1490" s="110"/>
      <c r="HO1490" s="110"/>
      <c r="HP1490" s="110"/>
      <c r="HQ1490" s="110"/>
      <c r="HR1490" s="110"/>
      <c r="HS1490" s="110"/>
      <c r="HT1490" s="110"/>
      <c r="HU1490" s="110"/>
      <c r="HV1490" s="110"/>
      <c r="HW1490" s="110"/>
      <c r="HX1490" s="110"/>
      <c r="HY1490" s="110"/>
      <c r="HZ1490" s="110"/>
      <c r="IA1490" s="110"/>
      <c r="IB1490" s="110"/>
      <c r="IC1490" s="110"/>
      <c r="ID1490" s="110"/>
      <c r="IE1490" s="110"/>
      <c r="IF1490" s="110"/>
      <c r="IG1490" s="110"/>
      <c r="IH1490" s="110"/>
      <c r="II1490" s="110"/>
      <c r="IJ1490" s="110"/>
      <c r="IK1490" s="110"/>
      <c r="IL1490" s="110"/>
      <c r="IM1490" s="110"/>
      <c r="IN1490" s="110"/>
      <c r="IO1490" s="110"/>
      <c r="IP1490" s="110"/>
      <c r="IQ1490" s="110"/>
      <c r="IR1490" s="110"/>
    </row>
    <row r="1491" spans="18:252" ht="16.5" hidden="1" customHeight="1">
      <c r="R1491" s="264"/>
      <c r="S1491" s="110"/>
      <c r="T1491" s="110"/>
      <c r="U1491" s="110"/>
      <c r="V1491" s="110"/>
      <c r="W1491" s="266"/>
      <c r="X1491" s="110"/>
      <c r="Y1491" s="110"/>
      <c r="Z1491" s="110"/>
      <c r="AA1491" s="110"/>
      <c r="AB1491" s="110"/>
      <c r="AC1491" s="110"/>
      <c r="AD1491" s="110"/>
      <c r="AE1491" s="110"/>
      <c r="AF1491" s="110"/>
      <c r="AG1491" s="110"/>
      <c r="AH1491" s="110"/>
      <c r="AI1491" s="110"/>
      <c r="AJ1491" s="110"/>
      <c r="AK1491" s="110"/>
      <c r="AL1491" s="110"/>
      <c r="AM1491" s="110"/>
      <c r="AN1491" s="110"/>
      <c r="AO1491" s="110"/>
      <c r="AP1491" s="110"/>
      <c r="AQ1491" s="110"/>
      <c r="AR1491" s="110"/>
      <c r="AS1491" s="110"/>
      <c r="AT1491" s="110"/>
      <c r="AU1491" s="110"/>
      <c r="AV1491" s="110"/>
      <c r="AW1491" s="110"/>
      <c r="AX1491" s="110"/>
      <c r="AY1491" s="110"/>
      <c r="AZ1491" s="110"/>
      <c r="BA1491" s="110"/>
      <c r="BB1491" s="110"/>
      <c r="BC1491" s="110"/>
      <c r="BD1491" s="110"/>
      <c r="BE1491" s="110"/>
      <c r="BF1491" s="110"/>
      <c r="BG1491" s="110"/>
      <c r="BH1491" s="110"/>
      <c r="BI1491" s="110"/>
      <c r="BJ1491" s="110"/>
      <c r="BK1491" s="110"/>
      <c r="BL1491" s="110"/>
      <c r="BM1491" s="110"/>
      <c r="BN1491" s="110"/>
      <c r="BO1491" s="110"/>
      <c r="BP1491" s="110"/>
      <c r="BQ1491" s="110"/>
      <c r="BR1491" s="110"/>
      <c r="BS1491" s="110"/>
      <c r="BT1491" s="110"/>
      <c r="BU1491" s="110"/>
      <c r="BV1491" s="110"/>
      <c r="BW1491" s="110"/>
      <c r="BX1491" s="110"/>
      <c r="BY1491" s="110"/>
      <c r="BZ1491" s="110"/>
      <c r="CA1491" s="110"/>
      <c r="CB1491" s="110"/>
      <c r="CC1491" s="110"/>
      <c r="CD1491" s="110"/>
      <c r="CE1491" s="110"/>
      <c r="CF1491" s="110"/>
      <c r="CG1491" s="110"/>
      <c r="CH1491" s="110"/>
      <c r="CI1491" s="110"/>
      <c r="CJ1491" s="110"/>
      <c r="CK1491" s="110"/>
      <c r="CL1491" s="110"/>
      <c r="CM1491" s="110"/>
      <c r="CN1491" s="110"/>
      <c r="CO1491" s="110"/>
      <c r="CP1491" s="110"/>
      <c r="CQ1491" s="110"/>
      <c r="CR1491" s="110"/>
      <c r="CS1491" s="110"/>
      <c r="CT1491" s="110"/>
      <c r="CU1491" s="110"/>
      <c r="CV1491" s="110"/>
      <c r="CW1491" s="110"/>
      <c r="CX1491" s="110"/>
      <c r="CY1491" s="110"/>
      <c r="CZ1491" s="110"/>
      <c r="DA1491" s="110"/>
      <c r="DB1491" s="110"/>
      <c r="DC1491" s="110"/>
      <c r="DD1491" s="110"/>
      <c r="DE1491" s="110"/>
      <c r="DF1491" s="110"/>
      <c r="DG1491" s="110"/>
      <c r="DH1491" s="110"/>
      <c r="DI1491" s="110"/>
      <c r="DJ1491" s="110"/>
      <c r="DK1491" s="110"/>
      <c r="DL1491" s="110"/>
      <c r="DM1491" s="110"/>
      <c r="DN1491" s="110"/>
      <c r="DO1491" s="110"/>
      <c r="DP1491" s="110"/>
      <c r="DQ1491" s="110"/>
      <c r="DR1491" s="110"/>
      <c r="DS1491" s="110"/>
      <c r="DT1491" s="110"/>
      <c r="DU1491" s="110"/>
      <c r="DV1491" s="110"/>
      <c r="DW1491" s="110"/>
      <c r="DX1491" s="110"/>
      <c r="DY1491" s="110"/>
      <c r="DZ1491" s="110"/>
      <c r="EA1491" s="110"/>
      <c r="EB1491" s="110"/>
      <c r="EC1491" s="110"/>
      <c r="ED1491" s="110"/>
      <c r="EF1491" s="264"/>
      <c r="EG1491" s="110"/>
      <c r="EH1491" s="110"/>
      <c r="EI1491" s="110"/>
      <c r="EJ1491" s="110"/>
      <c r="EK1491" s="266"/>
      <c r="EL1491" s="110"/>
      <c r="EM1491" s="110"/>
      <c r="EN1491" s="110"/>
      <c r="EO1491" s="110"/>
      <c r="EP1491" s="110"/>
      <c r="EQ1491" s="110"/>
      <c r="ER1491" s="110"/>
      <c r="ES1491" s="110"/>
      <c r="ET1491" s="110"/>
      <c r="EU1491" s="110"/>
      <c r="EV1491" s="110"/>
      <c r="EW1491" s="110"/>
      <c r="EX1491" s="110"/>
      <c r="EY1491" s="110"/>
      <c r="EZ1491" s="110"/>
      <c r="FA1491" s="110"/>
      <c r="FB1491" s="110"/>
      <c r="FC1491" s="110"/>
      <c r="FD1491" s="110"/>
      <c r="FE1491" s="110"/>
      <c r="FF1491" s="110"/>
      <c r="FG1491" s="110"/>
      <c r="FH1491" s="110"/>
      <c r="FI1491" s="110"/>
      <c r="FJ1491" s="110"/>
      <c r="FK1491" s="110"/>
      <c r="FL1491" s="110"/>
      <c r="FM1491" s="110"/>
      <c r="FN1491" s="110"/>
      <c r="FO1491" s="110"/>
      <c r="FP1491" s="110"/>
      <c r="FQ1491" s="110"/>
      <c r="FR1491" s="110"/>
      <c r="FS1491" s="110"/>
      <c r="FT1491" s="110"/>
      <c r="FU1491" s="110"/>
      <c r="FV1491" s="110"/>
      <c r="FW1491" s="110"/>
      <c r="FX1491" s="110"/>
      <c r="FY1491" s="110"/>
      <c r="FZ1491" s="110"/>
      <c r="GA1491" s="110"/>
      <c r="GB1491" s="110"/>
      <c r="GC1491" s="110"/>
      <c r="GD1491" s="110"/>
      <c r="GE1491" s="110"/>
      <c r="GF1491" s="110"/>
      <c r="GG1491" s="110"/>
      <c r="GH1491" s="110"/>
      <c r="GI1491" s="110"/>
      <c r="GJ1491" s="110"/>
      <c r="GK1491" s="110"/>
      <c r="GL1491" s="110"/>
      <c r="GM1491" s="110"/>
      <c r="GN1491" s="110"/>
      <c r="GO1491" s="110"/>
      <c r="GP1491" s="110"/>
      <c r="GQ1491" s="110"/>
      <c r="GR1491" s="110"/>
      <c r="GS1491" s="110"/>
      <c r="GT1491" s="110"/>
      <c r="GU1491" s="110"/>
      <c r="GV1491" s="110"/>
      <c r="GW1491" s="110"/>
      <c r="GX1491" s="110"/>
      <c r="GY1491" s="110"/>
      <c r="GZ1491" s="110"/>
      <c r="HA1491" s="110"/>
      <c r="HB1491" s="110"/>
      <c r="HC1491" s="110"/>
      <c r="HD1491" s="110"/>
      <c r="HE1491" s="110"/>
      <c r="HF1491" s="110"/>
      <c r="HG1491" s="110"/>
      <c r="HH1491" s="110"/>
      <c r="HI1491" s="110"/>
      <c r="HJ1491" s="110"/>
      <c r="HK1491" s="110"/>
      <c r="HL1491" s="110"/>
      <c r="HM1491" s="110"/>
      <c r="HN1491" s="110"/>
      <c r="HO1491" s="110"/>
      <c r="HP1491" s="110"/>
      <c r="HQ1491" s="110"/>
      <c r="HR1491" s="110"/>
      <c r="HS1491" s="110"/>
      <c r="HT1491" s="110"/>
      <c r="HU1491" s="110"/>
      <c r="HV1491" s="110"/>
      <c r="HW1491" s="110"/>
      <c r="HX1491" s="110"/>
      <c r="HY1491" s="110"/>
      <c r="HZ1491" s="110"/>
      <c r="IA1491" s="110"/>
      <c r="IB1491" s="110"/>
      <c r="IC1491" s="110"/>
      <c r="ID1491" s="110"/>
      <c r="IE1491" s="110"/>
      <c r="IF1491" s="110"/>
      <c r="IG1491" s="110"/>
      <c r="IH1491" s="110"/>
      <c r="II1491" s="110"/>
      <c r="IJ1491" s="110"/>
      <c r="IK1491" s="110"/>
      <c r="IL1491" s="110"/>
      <c r="IM1491" s="110"/>
      <c r="IN1491" s="110"/>
      <c r="IO1491" s="110"/>
      <c r="IP1491" s="110"/>
      <c r="IQ1491" s="110"/>
      <c r="IR1491" s="110"/>
    </row>
    <row r="1492" spans="18:252" ht="16.5" hidden="1" customHeight="1">
      <c r="R1492" s="264"/>
      <c r="S1492" s="110"/>
      <c r="T1492" s="110"/>
      <c r="U1492" s="110"/>
      <c r="V1492" s="110"/>
      <c r="W1492" s="266"/>
      <c r="X1492" s="110"/>
      <c r="Y1492" s="110"/>
      <c r="Z1492" s="110"/>
      <c r="AA1492" s="110"/>
      <c r="AB1492" s="110"/>
      <c r="AC1492" s="110"/>
      <c r="AD1492" s="110"/>
      <c r="AE1492" s="110"/>
      <c r="AF1492" s="110"/>
      <c r="AG1492" s="110"/>
      <c r="AH1492" s="110"/>
      <c r="AI1492" s="110"/>
      <c r="AJ1492" s="110"/>
      <c r="AK1492" s="110"/>
      <c r="AL1492" s="110"/>
      <c r="AM1492" s="110"/>
      <c r="AN1492" s="110"/>
      <c r="AO1492" s="110"/>
      <c r="AP1492" s="110"/>
      <c r="AQ1492" s="110"/>
      <c r="AR1492" s="110"/>
      <c r="AS1492" s="110"/>
      <c r="AT1492" s="110"/>
      <c r="AU1492" s="110"/>
      <c r="AV1492" s="110"/>
      <c r="AW1492" s="110"/>
      <c r="AX1492" s="110"/>
      <c r="AY1492" s="110"/>
      <c r="AZ1492" s="110"/>
      <c r="BA1492" s="110"/>
      <c r="BB1492" s="110"/>
      <c r="BC1492" s="110"/>
      <c r="BD1492" s="110"/>
      <c r="BE1492" s="110"/>
      <c r="BF1492" s="110"/>
      <c r="BG1492" s="110"/>
      <c r="BH1492" s="110"/>
      <c r="BI1492" s="110"/>
      <c r="BJ1492" s="110"/>
      <c r="BK1492" s="110"/>
      <c r="BL1492" s="110"/>
      <c r="BM1492" s="110"/>
      <c r="BN1492" s="110"/>
      <c r="BO1492" s="110"/>
      <c r="BP1492" s="110"/>
      <c r="BQ1492" s="110"/>
      <c r="BR1492" s="110"/>
      <c r="BS1492" s="110"/>
      <c r="BT1492" s="110"/>
      <c r="BU1492" s="110"/>
      <c r="BV1492" s="110"/>
      <c r="BW1492" s="110"/>
      <c r="BX1492" s="110"/>
      <c r="BY1492" s="110"/>
      <c r="BZ1492" s="110"/>
      <c r="CA1492" s="110"/>
      <c r="CB1492" s="110"/>
      <c r="CC1492" s="110"/>
      <c r="CD1492" s="110"/>
      <c r="CE1492" s="110"/>
      <c r="CF1492" s="110"/>
      <c r="CG1492" s="110"/>
      <c r="CH1492" s="110"/>
      <c r="CI1492" s="110"/>
      <c r="CJ1492" s="110"/>
      <c r="CK1492" s="110"/>
      <c r="CL1492" s="110"/>
      <c r="CM1492" s="110"/>
      <c r="CN1492" s="110"/>
      <c r="CO1492" s="110"/>
      <c r="CP1492" s="110"/>
      <c r="CQ1492" s="110"/>
      <c r="CR1492" s="110"/>
      <c r="CS1492" s="110"/>
      <c r="CT1492" s="110"/>
      <c r="CU1492" s="110"/>
      <c r="CV1492" s="110"/>
      <c r="CW1492" s="110"/>
      <c r="CX1492" s="110"/>
      <c r="CY1492" s="110"/>
      <c r="CZ1492" s="110"/>
      <c r="DA1492" s="110"/>
      <c r="DB1492" s="110"/>
      <c r="DC1492" s="110"/>
      <c r="DD1492" s="110"/>
      <c r="DE1492" s="110"/>
      <c r="DF1492" s="110"/>
      <c r="DG1492" s="110"/>
      <c r="DH1492" s="110"/>
      <c r="DI1492" s="110"/>
      <c r="DJ1492" s="110"/>
      <c r="DK1492" s="110"/>
      <c r="DL1492" s="110"/>
      <c r="DM1492" s="110"/>
      <c r="DN1492" s="110"/>
      <c r="DO1492" s="110"/>
      <c r="DP1492" s="110"/>
      <c r="DQ1492" s="110"/>
      <c r="DR1492" s="110"/>
      <c r="DS1492" s="110"/>
      <c r="DT1492" s="110"/>
      <c r="DU1492" s="110"/>
      <c r="DV1492" s="110"/>
      <c r="DW1492" s="110"/>
      <c r="DX1492" s="110"/>
      <c r="DY1492" s="110"/>
      <c r="DZ1492" s="110"/>
      <c r="EA1492" s="110"/>
      <c r="EB1492" s="110"/>
      <c r="EC1492" s="110"/>
      <c r="ED1492" s="110"/>
      <c r="EF1492" s="264"/>
      <c r="EG1492" s="110"/>
      <c r="EH1492" s="110"/>
      <c r="EI1492" s="110"/>
      <c r="EJ1492" s="110"/>
      <c r="EK1492" s="266"/>
      <c r="EL1492" s="110"/>
      <c r="EM1492" s="110"/>
      <c r="EN1492" s="110"/>
      <c r="EO1492" s="110"/>
      <c r="EP1492" s="110"/>
      <c r="EQ1492" s="110"/>
      <c r="ER1492" s="110"/>
      <c r="ES1492" s="110"/>
      <c r="ET1492" s="110"/>
      <c r="EU1492" s="110"/>
      <c r="EV1492" s="110"/>
      <c r="EW1492" s="110"/>
      <c r="EX1492" s="110"/>
      <c r="EY1492" s="110"/>
      <c r="EZ1492" s="110"/>
      <c r="FA1492" s="110"/>
      <c r="FB1492" s="110"/>
      <c r="FC1492" s="110"/>
      <c r="FD1492" s="110"/>
      <c r="FE1492" s="110"/>
      <c r="FF1492" s="110"/>
      <c r="FG1492" s="110"/>
      <c r="FH1492" s="110"/>
      <c r="FI1492" s="110"/>
      <c r="FJ1492" s="110"/>
      <c r="FK1492" s="110"/>
      <c r="FL1492" s="110"/>
      <c r="FM1492" s="110"/>
      <c r="FN1492" s="110"/>
      <c r="FO1492" s="110"/>
      <c r="FP1492" s="110"/>
      <c r="FQ1492" s="110"/>
      <c r="FR1492" s="110"/>
      <c r="FS1492" s="110"/>
      <c r="FT1492" s="110"/>
      <c r="FU1492" s="110"/>
      <c r="FV1492" s="110"/>
      <c r="FW1492" s="110"/>
      <c r="FX1492" s="110"/>
      <c r="FY1492" s="110"/>
      <c r="FZ1492" s="110"/>
      <c r="GA1492" s="110"/>
      <c r="GB1492" s="110"/>
      <c r="GC1492" s="110"/>
      <c r="GD1492" s="110"/>
      <c r="GE1492" s="110"/>
      <c r="GF1492" s="110"/>
      <c r="GG1492" s="110"/>
      <c r="GH1492" s="110"/>
      <c r="GI1492" s="110"/>
      <c r="GJ1492" s="110"/>
      <c r="GK1492" s="110"/>
      <c r="GL1492" s="110"/>
      <c r="GM1492" s="110"/>
      <c r="GN1492" s="110"/>
      <c r="GO1492" s="110"/>
      <c r="GP1492" s="110"/>
      <c r="GQ1492" s="110"/>
      <c r="GR1492" s="110"/>
      <c r="GS1492" s="110"/>
      <c r="GT1492" s="110"/>
      <c r="GU1492" s="110"/>
      <c r="GV1492" s="110"/>
      <c r="GW1492" s="110"/>
      <c r="GX1492" s="110"/>
      <c r="GY1492" s="110"/>
      <c r="GZ1492" s="110"/>
      <c r="HA1492" s="110"/>
      <c r="HB1492" s="110"/>
      <c r="HC1492" s="110"/>
      <c r="HD1492" s="110"/>
      <c r="HE1492" s="110"/>
      <c r="HF1492" s="110"/>
      <c r="HG1492" s="110"/>
      <c r="HH1492" s="110"/>
      <c r="HI1492" s="110"/>
      <c r="HJ1492" s="110"/>
      <c r="HK1492" s="110"/>
      <c r="HL1492" s="110"/>
      <c r="HM1492" s="110"/>
      <c r="HN1492" s="110"/>
      <c r="HO1492" s="110"/>
      <c r="HP1492" s="110"/>
      <c r="HQ1492" s="110"/>
      <c r="HR1492" s="110"/>
      <c r="HS1492" s="110"/>
      <c r="HT1492" s="110"/>
      <c r="HU1492" s="110"/>
      <c r="HV1492" s="110"/>
      <c r="HW1492" s="110"/>
      <c r="HX1492" s="110"/>
      <c r="HY1492" s="110"/>
      <c r="HZ1492" s="110"/>
      <c r="IA1492" s="110"/>
      <c r="IB1492" s="110"/>
      <c r="IC1492" s="110"/>
      <c r="ID1492" s="110"/>
      <c r="IE1492" s="110"/>
      <c r="IF1492" s="110"/>
      <c r="IG1492" s="110"/>
      <c r="IH1492" s="110"/>
      <c r="II1492" s="110"/>
      <c r="IJ1492" s="110"/>
      <c r="IK1492" s="110"/>
      <c r="IL1492" s="110"/>
      <c r="IM1492" s="110"/>
      <c r="IN1492" s="110"/>
      <c r="IO1492" s="110"/>
      <c r="IP1492" s="110"/>
      <c r="IQ1492" s="110"/>
      <c r="IR1492" s="110"/>
    </row>
    <row r="1493" spans="18:252" ht="16.5" hidden="1" customHeight="1">
      <c r="R1493" s="264"/>
      <c r="S1493" s="110"/>
      <c r="T1493" s="110"/>
      <c r="U1493" s="110"/>
      <c r="V1493" s="110"/>
      <c r="W1493" s="266"/>
      <c r="X1493" s="110"/>
      <c r="Y1493" s="110"/>
      <c r="Z1493" s="110"/>
      <c r="AA1493" s="110"/>
      <c r="AB1493" s="110"/>
      <c r="AC1493" s="110"/>
      <c r="AD1493" s="110"/>
      <c r="AE1493" s="110"/>
      <c r="AF1493" s="110"/>
      <c r="AG1493" s="110"/>
      <c r="AH1493" s="110"/>
      <c r="AI1493" s="110"/>
      <c r="AJ1493" s="110"/>
      <c r="AK1493" s="110"/>
      <c r="AL1493" s="110"/>
      <c r="AM1493" s="110"/>
      <c r="AN1493" s="110"/>
      <c r="AO1493" s="110"/>
      <c r="AP1493" s="110"/>
      <c r="AQ1493" s="110"/>
      <c r="AR1493" s="110"/>
      <c r="AS1493" s="110"/>
      <c r="AT1493" s="110"/>
      <c r="AU1493" s="110"/>
      <c r="AV1493" s="110"/>
      <c r="AW1493" s="110"/>
      <c r="AX1493" s="110"/>
      <c r="AY1493" s="110"/>
      <c r="AZ1493" s="110"/>
      <c r="BA1493" s="110"/>
      <c r="BB1493" s="110"/>
      <c r="BC1493" s="110"/>
      <c r="BD1493" s="110"/>
      <c r="BE1493" s="110"/>
      <c r="BF1493" s="110"/>
      <c r="BG1493" s="110"/>
      <c r="BH1493" s="110"/>
      <c r="BI1493" s="110"/>
      <c r="BJ1493" s="110"/>
      <c r="BK1493" s="110"/>
      <c r="BL1493" s="110"/>
      <c r="BM1493" s="110"/>
      <c r="BN1493" s="110"/>
      <c r="BO1493" s="110"/>
      <c r="BP1493" s="110"/>
      <c r="BQ1493" s="110"/>
      <c r="BR1493" s="110"/>
      <c r="BS1493" s="110"/>
      <c r="BT1493" s="110"/>
      <c r="BU1493" s="110"/>
      <c r="BV1493" s="110"/>
      <c r="BW1493" s="110"/>
      <c r="BX1493" s="110"/>
      <c r="BY1493" s="110"/>
      <c r="BZ1493" s="110"/>
      <c r="CA1493" s="110"/>
      <c r="CB1493" s="110"/>
      <c r="CC1493" s="110"/>
      <c r="CD1493" s="110"/>
      <c r="CE1493" s="110"/>
      <c r="CF1493" s="110"/>
      <c r="CG1493" s="110"/>
      <c r="CH1493" s="110"/>
      <c r="CI1493" s="110"/>
      <c r="CJ1493" s="110"/>
      <c r="CK1493" s="110"/>
      <c r="CL1493" s="110"/>
      <c r="CM1493" s="110"/>
      <c r="CN1493" s="110"/>
      <c r="CO1493" s="110"/>
      <c r="CP1493" s="110"/>
      <c r="CQ1493" s="110"/>
      <c r="CR1493" s="110"/>
      <c r="CS1493" s="110"/>
      <c r="CT1493" s="110"/>
      <c r="CU1493" s="110"/>
      <c r="CV1493" s="110"/>
      <c r="CW1493" s="110"/>
      <c r="CX1493" s="110"/>
      <c r="CY1493" s="110"/>
      <c r="CZ1493" s="110"/>
      <c r="DA1493" s="110"/>
      <c r="DB1493" s="110"/>
      <c r="DC1493" s="110"/>
      <c r="DD1493" s="110"/>
      <c r="DE1493" s="110"/>
      <c r="DF1493" s="110"/>
      <c r="DG1493" s="110"/>
      <c r="DH1493" s="110"/>
      <c r="DI1493" s="110"/>
      <c r="DJ1493" s="110"/>
      <c r="DK1493" s="110"/>
      <c r="DL1493" s="110"/>
      <c r="DM1493" s="110"/>
      <c r="DN1493" s="110"/>
      <c r="DO1493" s="110"/>
      <c r="DP1493" s="110"/>
      <c r="DQ1493" s="110"/>
      <c r="DR1493" s="110"/>
      <c r="DS1493" s="110"/>
      <c r="DT1493" s="110"/>
      <c r="DU1493" s="110"/>
      <c r="DV1493" s="110"/>
      <c r="DW1493" s="110"/>
      <c r="DX1493" s="110"/>
      <c r="DY1493" s="110"/>
      <c r="DZ1493" s="110"/>
      <c r="EA1493" s="110"/>
      <c r="EB1493" s="110"/>
      <c r="EC1493" s="110"/>
      <c r="ED1493" s="110"/>
      <c r="EF1493" s="264"/>
      <c r="EG1493" s="110"/>
      <c r="EH1493" s="110"/>
      <c r="EI1493" s="110"/>
      <c r="EJ1493" s="110"/>
      <c r="EK1493" s="266"/>
      <c r="EL1493" s="110"/>
      <c r="EM1493" s="110"/>
      <c r="EN1493" s="110"/>
      <c r="EO1493" s="110"/>
      <c r="EP1493" s="110"/>
      <c r="EQ1493" s="110"/>
      <c r="ER1493" s="110"/>
      <c r="ES1493" s="110"/>
      <c r="ET1493" s="110"/>
      <c r="EU1493" s="110"/>
      <c r="EV1493" s="110"/>
      <c r="EW1493" s="110"/>
      <c r="EX1493" s="110"/>
      <c r="EY1493" s="110"/>
      <c r="EZ1493" s="110"/>
      <c r="FA1493" s="110"/>
      <c r="FB1493" s="110"/>
      <c r="FC1493" s="110"/>
      <c r="FD1493" s="110"/>
      <c r="FE1493" s="110"/>
      <c r="FF1493" s="110"/>
      <c r="FG1493" s="110"/>
      <c r="FH1493" s="110"/>
      <c r="FI1493" s="110"/>
      <c r="FJ1493" s="110"/>
      <c r="FK1493" s="110"/>
      <c r="FL1493" s="110"/>
      <c r="FM1493" s="110"/>
      <c r="FN1493" s="110"/>
      <c r="FO1493" s="110"/>
      <c r="FP1493" s="110"/>
      <c r="FQ1493" s="110"/>
      <c r="FR1493" s="110"/>
      <c r="FS1493" s="110"/>
      <c r="FT1493" s="110"/>
      <c r="FU1493" s="110"/>
      <c r="FV1493" s="110"/>
      <c r="FW1493" s="110"/>
      <c r="FX1493" s="110"/>
      <c r="FY1493" s="110"/>
      <c r="FZ1493" s="110"/>
      <c r="GA1493" s="110"/>
      <c r="GB1493" s="110"/>
      <c r="GC1493" s="110"/>
      <c r="GD1493" s="110"/>
      <c r="GE1493" s="110"/>
      <c r="GF1493" s="110"/>
      <c r="GG1493" s="110"/>
      <c r="GH1493" s="110"/>
      <c r="GI1493" s="110"/>
      <c r="GJ1493" s="110"/>
      <c r="GK1493" s="110"/>
      <c r="GL1493" s="110"/>
      <c r="GM1493" s="110"/>
      <c r="GN1493" s="110"/>
      <c r="GO1493" s="110"/>
      <c r="GP1493" s="110"/>
      <c r="GQ1493" s="110"/>
      <c r="GR1493" s="110"/>
      <c r="GS1493" s="110"/>
      <c r="GT1493" s="110"/>
      <c r="GU1493" s="110"/>
      <c r="GV1493" s="110"/>
      <c r="GW1493" s="110"/>
      <c r="GX1493" s="110"/>
      <c r="GY1493" s="110"/>
      <c r="GZ1493" s="110"/>
      <c r="HA1493" s="110"/>
      <c r="HB1493" s="110"/>
      <c r="HC1493" s="110"/>
      <c r="HD1493" s="110"/>
      <c r="HE1493" s="110"/>
      <c r="HF1493" s="110"/>
      <c r="HG1493" s="110"/>
      <c r="HH1493" s="110"/>
      <c r="HI1493" s="110"/>
      <c r="HJ1493" s="110"/>
      <c r="HK1493" s="110"/>
      <c r="HL1493" s="110"/>
      <c r="HM1493" s="110"/>
      <c r="HN1493" s="110"/>
      <c r="HO1493" s="110"/>
      <c r="HP1493" s="110"/>
      <c r="HQ1493" s="110"/>
      <c r="HR1493" s="110"/>
      <c r="HS1493" s="110"/>
      <c r="HT1493" s="110"/>
      <c r="HU1493" s="110"/>
      <c r="HV1493" s="110"/>
      <c r="HW1493" s="110"/>
      <c r="HX1493" s="110"/>
      <c r="HY1493" s="110"/>
      <c r="HZ1493" s="110"/>
      <c r="IA1493" s="110"/>
      <c r="IB1493" s="110"/>
      <c r="IC1493" s="110"/>
      <c r="ID1493" s="110"/>
      <c r="IE1493" s="110"/>
      <c r="IF1493" s="110"/>
      <c r="IG1493" s="110"/>
      <c r="IH1493" s="110"/>
      <c r="II1493" s="110"/>
      <c r="IJ1493" s="110"/>
      <c r="IK1493" s="110"/>
      <c r="IL1493" s="110"/>
      <c r="IM1493" s="110"/>
      <c r="IN1493" s="110"/>
      <c r="IO1493" s="110"/>
      <c r="IP1493" s="110"/>
      <c r="IQ1493" s="110"/>
      <c r="IR1493" s="110"/>
    </row>
    <row r="1494" spans="18:252" ht="16.5" hidden="1" customHeight="1">
      <c r="R1494" s="264"/>
      <c r="S1494" s="110"/>
      <c r="T1494" s="110"/>
      <c r="U1494" s="110"/>
      <c r="V1494" s="110"/>
      <c r="W1494" s="266"/>
      <c r="X1494" s="110"/>
      <c r="Y1494" s="110"/>
      <c r="Z1494" s="110"/>
      <c r="AA1494" s="110"/>
      <c r="AB1494" s="110"/>
      <c r="AC1494" s="110"/>
      <c r="AD1494" s="110"/>
      <c r="AE1494" s="110"/>
      <c r="AF1494" s="110"/>
      <c r="AG1494" s="110"/>
      <c r="AH1494" s="110"/>
      <c r="AI1494" s="110"/>
      <c r="AJ1494" s="110"/>
      <c r="AK1494" s="110"/>
      <c r="AL1494" s="110"/>
      <c r="AM1494" s="110"/>
      <c r="AN1494" s="110"/>
      <c r="AO1494" s="110"/>
      <c r="AP1494" s="110"/>
      <c r="AQ1494" s="110"/>
      <c r="AR1494" s="110"/>
      <c r="AS1494" s="110"/>
      <c r="AT1494" s="110"/>
      <c r="AU1494" s="110"/>
      <c r="AV1494" s="110"/>
      <c r="AW1494" s="110"/>
      <c r="AX1494" s="110"/>
      <c r="AY1494" s="110"/>
      <c r="AZ1494" s="110"/>
      <c r="BA1494" s="110"/>
      <c r="BB1494" s="110"/>
      <c r="BC1494" s="110"/>
      <c r="BD1494" s="110"/>
      <c r="BE1494" s="110"/>
      <c r="BF1494" s="110"/>
      <c r="BG1494" s="110"/>
      <c r="BH1494" s="110"/>
      <c r="BI1494" s="110"/>
      <c r="BJ1494" s="110"/>
      <c r="BK1494" s="110"/>
      <c r="BL1494" s="110"/>
      <c r="BM1494" s="110"/>
      <c r="BN1494" s="110"/>
      <c r="BO1494" s="110"/>
      <c r="BP1494" s="110"/>
      <c r="BQ1494" s="110"/>
      <c r="BR1494" s="110"/>
      <c r="BS1494" s="110"/>
      <c r="BT1494" s="110"/>
      <c r="BU1494" s="110"/>
      <c r="BV1494" s="110"/>
      <c r="BW1494" s="110"/>
      <c r="BX1494" s="110"/>
      <c r="BY1494" s="110"/>
      <c r="BZ1494" s="110"/>
      <c r="CA1494" s="110"/>
      <c r="CB1494" s="110"/>
      <c r="CC1494" s="110"/>
      <c r="CD1494" s="110"/>
      <c r="CE1494" s="110"/>
      <c r="CF1494" s="110"/>
      <c r="CG1494" s="110"/>
      <c r="CH1494" s="110"/>
      <c r="CI1494" s="110"/>
      <c r="CJ1494" s="110"/>
      <c r="CK1494" s="110"/>
      <c r="CL1494" s="110"/>
      <c r="CM1494" s="110"/>
      <c r="CN1494" s="110"/>
      <c r="CO1494" s="110"/>
      <c r="CP1494" s="110"/>
      <c r="CQ1494" s="110"/>
      <c r="CR1494" s="110"/>
      <c r="CS1494" s="110"/>
      <c r="CT1494" s="110"/>
      <c r="CU1494" s="110"/>
      <c r="CV1494" s="110"/>
      <c r="CW1494" s="110"/>
      <c r="CX1494" s="110"/>
      <c r="CY1494" s="110"/>
      <c r="CZ1494" s="110"/>
      <c r="DA1494" s="110"/>
      <c r="DB1494" s="110"/>
      <c r="DC1494" s="110"/>
      <c r="DD1494" s="110"/>
      <c r="DE1494" s="110"/>
      <c r="DF1494" s="110"/>
      <c r="DG1494" s="110"/>
      <c r="DH1494" s="110"/>
      <c r="DI1494" s="110"/>
      <c r="DJ1494" s="110"/>
      <c r="DK1494" s="110"/>
      <c r="DL1494" s="110"/>
      <c r="DM1494" s="110"/>
      <c r="DN1494" s="110"/>
      <c r="DO1494" s="110"/>
      <c r="DP1494" s="110"/>
      <c r="DQ1494" s="110"/>
      <c r="DR1494" s="110"/>
      <c r="DS1494" s="110"/>
      <c r="DT1494" s="110"/>
      <c r="DU1494" s="110"/>
      <c r="DV1494" s="110"/>
      <c r="DW1494" s="110"/>
      <c r="DX1494" s="110"/>
      <c r="DY1494" s="110"/>
      <c r="DZ1494" s="110"/>
      <c r="EA1494" s="110"/>
      <c r="EB1494" s="110"/>
      <c r="EC1494" s="110"/>
      <c r="ED1494" s="110"/>
      <c r="EF1494" s="264"/>
      <c r="EG1494" s="110"/>
      <c r="EH1494" s="110"/>
      <c r="EI1494" s="110"/>
      <c r="EJ1494" s="110"/>
      <c r="EK1494" s="266"/>
      <c r="EL1494" s="110"/>
      <c r="EM1494" s="110"/>
      <c r="EN1494" s="110"/>
      <c r="EO1494" s="110"/>
      <c r="EP1494" s="110"/>
      <c r="EQ1494" s="110"/>
      <c r="ER1494" s="110"/>
      <c r="ES1494" s="110"/>
      <c r="ET1494" s="110"/>
      <c r="EU1494" s="110"/>
      <c r="EV1494" s="110"/>
      <c r="EW1494" s="110"/>
      <c r="EX1494" s="110"/>
      <c r="EY1494" s="110"/>
      <c r="EZ1494" s="110"/>
      <c r="FA1494" s="110"/>
      <c r="FB1494" s="110"/>
      <c r="FC1494" s="110"/>
      <c r="FD1494" s="110"/>
      <c r="FE1494" s="110"/>
      <c r="FF1494" s="110"/>
      <c r="FG1494" s="110"/>
      <c r="FH1494" s="110"/>
      <c r="FI1494" s="110"/>
      <c r="FJ1494" s="110"/>
      <c r="FK1494" s="110"/>
      <c r="FL1494" s="110"/>
      <c r="FM1494" s="110"/>
      <c r="FN1494" s="110"/>
      <c r="FO1494" s="110"/>
      <c r="FP1494" s="110"/>
      <c r="FQ1494" s="110"/>
      <c r="FR1494" s="110"/>
      <c r="FS1494" s="110"/>
      <c r="FT1494" s="110"/>
      <c r="FU1494" s="110"/>
      <c r="FV1494" s="110"/>
      <c r="FW1494" s="110"/>
      <c r="FX1494" s="110"/>
      <c r="FY1494" s="110"/>
      <c r="FZ1494" s="110"/>
      <c r="GA1494" s="110"/>
      <c r="GB1494" s="110"/>
      <c r="GC1494" s="110"/>
      <c r="GD1494" s="110"/>
      <c r="GE1494" s="110"/>
      <c r="GF1494" s="110"/>
      <c r="GG1494" s="110"/>
      <c r="GH1494" s="110"/>
      <c r="GI1494" s="110"/>
      <c r="GJ1494" s="110"/>
      <c r="GK1494" s="110"/>
      <c r="GL1494" s="110"/>
      <c r="GM1494" s="110"/>
      <c r="GN1494" s="110"/>
      <c r="GO1494" s="110"/>
      <c r="GP1494" s="110"/>
      <c r="GQ1494" s="110"/>
      <c r="GR1494" s="110"/>
      <c r="GS1494" s="110"/>
      <c r="GT1494" s="110"/>
      <c r="GU1494" s="110"/>
      <c r="GV1494" s="110"/>
      <c r="GW1494" s="110"/>
      <c r="GX1494" s="110"/>
      <c r="GY1494" s="110"/>
      <c r="GZ1494" s="110"/>
      <c r="HA1494" s="110"/>
      <c r="HB1494" s="110"/>
      <c r="HC1494" s="110"/>
      <c r="HD1494" s="110"/>
      <c r="HE1494" s="110"/>
      <c r="HF1494" s="110"/>
      <c r="HG1494" s="110"/>
      <c r="HH1494" s="110"/>
      <c r="HI1494" s="110"/>
      <c r="HJ1494" s="110"/>
      <c r="HK1494" s="110"/>
      <c r="HL1494" s="110"/>
      <c r="HM1494" s="110"/>
      <c r="HN1494" s="110"/>
      <c r="HO1494" s="110"/>
      <c r="HP1494" s="110"/>
      <c r="HQ1494" s="110"/>
      <c r="HR1494" s="110"/>
      <c r="HS1494" s="110"/>
      <c r="HT1494" s="110"/>
      <c r="HU1494" s="110"/>
      <c r="HV1494" s="110"/>
      <c r="HW1494" s="110"/>
      <c r="HX1494" s="110"/>
      <c r="HY1494" s="110"/>
      <c r="HZ1494" s="110"/>
      <c r="IA1494" s="110"/>
      <c r="IB1494" s="110"/>
      <c r="IC1494" s="110"/>
      <c r="ID1494" s="110"/>
      <c r="IE1494" s="110"/>
      <c r="IF1494" s="110"/>
      <c r="IG1494" s="110"/>
      <c r="IH1494" s="110"/>
      <c r="II1494" s="110"/>
      <c r="IJ1494" s="110"/>
      <c r="IK1494" s="110"/>
      <c r="IL1494" s="110"/>
      <c r="IM1494" s="110"/>
      <c r="IN1494" s="110"/>
      <c r="IO1494" s="110"/>
      <c r="IP1494" s="110"/>
      <c r="IQ1494" s="110"/>
      <c r="IR1494" s="110"/>
    </row>
    <row r="1495" spans="18:252" ht="16.5" hidden="1" customHeight="1">
      <c r="R1495" s="264"/>
      <c r="S1495" s="110"/>
      <c r="T1495" s="110"/>
      <c r="U1495" s="110"/>
      <c r="V1495" s="110"/>
      <c r="W1495" s="266"/>
      <c r="X1495" s="110"/>
      <c r="Y1495" s="110"/>
      <c r="Z1495" s="110"/>
      <c r="AA1495" s="110"/>
      <c r="AB1495" s="110"/>
      <c r="AC1495" s="110"/>
      <c r="AD1495" s="110"/>
      <c r="AE1495" s="110"/>
      <c r="AF1495" s="110"/>
      <c r="AG1495" s="110"/>
      <c r="AH1495" s="110"/>
      <c r="AI1495" s="110"/>
      <c r="AJ1495" s="110"/>
      <c r="AK1495" s="110"/>
      <c r="AL1495" s="110"/>
      <c r="AM1495" s="110"/>
      <c r="AN1495" s="110"/>
      <c r="AO1495" s="110"/>
      <c r="AP1495" s="110"/>
      <c r="AQ1495" s="110"/>
      <c r="AR1495" s="110"/>
      <c r="AS1495" s="110"/>
      <c r="AT1495" s="110"/>
      <c r="AU1495" s="110"/>
      <c r="AV1495" s="110"/>
      <c r="AW1495" s="110"/>
      <c r="AX1495" s="110"/>
      <c r="AY1495" s="110"/>
      <c r="AZ1495" s="110"/>
      <c r="BA1495" s="110"/>
      <c r="BB1495" s="110"/>
      <c r="BC1495" s="110"/>
      <c r="BD1495" s="110"/>
      <c r="BE1495" s="110"/>
      <c r="BF1495" s="110"/>
      <c r="BG1495" s="110"/>
      <c r="BH1495" s="110"/>
      <c r="BI1495" s="110"/>
      <c r="BJ1495" s="110"/>
      <c r="BK1495" s="110"/>
      <c r="BL1495" s="110"/>
      <c r="BM1495" s="110"/>
      <c r="BN1495" s="110"/>
      <c r="BO1495" s="110"/>
      <c r="BP1495" s="110"/>
      <c r="BQ1495" s="110"/>
      <c r="BR1495" s="110"/>
      <c r="BS1495" s="110"/>
      <c r="BT1495" s="110"/>
      <c r="BU1495" s="110"/>
      <c r="BV1495" s="110"/>
      <c r="BW1495" s="110"/>
      <c r="BX1495" s="110"/>
      <c r="BY1495" s="110"/>
      <c r="BZ1495" s="110"/>
      <c r="CA1495" s="110"/>
      <c r="CB1495" s="110"/>
      <c r="CC1495" s="110"/>
      <c r="CD1495" s="110"/>
      <c r="CE1495" s="110"/>
      <c r="CF1495" s="110"/>
      <c r="CG1495" s="110"/>
      <c r="CH1495" s="110"/>
      <c r="CI1495" s="110"/>
      <c r="CJ1495" s="110"/>
      <c r="CK1495" s="110"/>
      <c r="CL1495" s="110"/>
      <c r="CM1495" s="110"/>
      <c r="CN1495" s="110"/>
      <c r="CO1495" s="110"/>
      <c r="CP1495" s="110"/>
      <c r="CQ1495" s="110"/>
      <c r="CR1495" s="110"/>
      <c r="CS1495" s="110"/>
      <c r="CT1495" s="110"/>
      <c r="CU1495" s="110"/>
      <c r="CV1495" s="110"/>
      <c r="CW1495" s="110"/>
      <c r="CX1495" s="110"/>
      <c r="CY1495" s="110"/>
      <c r="CZ1495" s="110"/>
      <c r="DA1495" s="110"/>
      <c r="DB1495" s="110"/>
      <c r="DC1495" s="110"/>
      <c r="DD1495" s="110"/>
      <c r="DE1495" s="110"/>
      <c r="DF1495" s="110"/>
      <c r="DG1495" s="110"/>
      <c r="DH1495" s="110"/>
      <c r="DI1495" s="110"/>
      <c r="DJ1495" s="110"/>
      <c r="DK1495" s="110"/>
      <c r="DL1495" s="110"/>
      <c r="DM1495" s="110"/>
      <c r="DN1495" s="110"/>
      <c r="DO1495" s="110"/>
      <c r="DP1495" s="110"/>
      <c r="DQ1495" s="110"/>
      <c r="DR1495" s="110"/>
      <c r="DS1495" s="110"/>
      <c r="DT1495" s="110"/>
      <c r="DU1495" s="110"/>
      <c r="DV1495" s="110"/>
      <c r="DW1495" s="110"/>
      <c r="DX1495" s="110"/>
      <c r="DY1495" s="110"/>
      <c r="DZ1495" s="110"/>
      <c r="EA1495" s="110"/>
      <c r="EB1495" s="110"/>
      <c r="EC1495" s="110"/>
      <c r="ED1495" s="110"/>
      <c r="EF1495" s="264"/>
      <c r="EG1495" s="110"/>
      <c r="EH1495" s="110"/>
      <c r="EI1495" s="110"/>
      <c r="EJ1495" s="110"/>
      <c r="EK1495" s="266"/>
      <c r="EL1495" s="110"/>
      <c r="EM1495" s="110"/>
      <c r="EN1495" s="110"/>
      <c r="EO1495" s="110"/>
      <c r="EP1495" s="110"/>
      <c r="EQ1495" s="110"/>
      <c r="ER1495" s="110"/>
      <c r="ES1495" s="110"/>
      <c r="ET1495" s="110"/>
      <c r="EU1495" s="110"/>
      <c r="EV1495" s="110"/>
      <c r="EW1495" s="110"/>
      <c r="EX1495" s="110"/>
      <c r="EY1495" s="110"/>
      <c r="EZ1495" s="110"/>
      <c r="FA1495" s="110"/>
      <c r="FB1495" s="110"/>
      <c r="FC1495" s="110"/>
      <c r="FD1495" s="110"/>
      <c r="FE1495" s="110"/>
      <c r="FF1495" s="110"/>
      <c r="FG1495" s="110"/>
      <c r="FH1495" s="110"/>
      <c r="FI1495" s="110"/>
      <c r="FJ1495" s="110"/>
      <c r="FK1495" s="110"/>
      <c r="FL1495" s="110"/>
      <c r="FM1495" s="110"/>
      <c r="FN1495" s="110"/>
      <c r="FO1495" s="110"/>
      <c r="FP1495" s="110"/>
      <c r="FQ1495" s="110"/>
      <c r="FR1495" s="110"/>
      <c r="FS1495" s="110"/>
      <c r="FT1495" s="110"/>
      <c r="FU1495" s="110"/>
      <c r="FV1495" s="110"/>
      <c r="FW1495" s="110"/>
      <c r="FX1495" s="110"/>
      <c r="FY1495" s="110"/>
      <c r="FZ1495" s="110"/>
      <c r="GA1495" s="110"/>
      <c r="GB1495" s="110"/>
      <c r="GC1495" s="110"/>
      <c r="GD1495" s="110"/>
      <c r="GE1495" s="110"/>
      <c r="GF1495" s="110"/>
      <c r="GG1495" s="110"/>
      <c r="GH1495" s="110"/>
      <c r="GI1495" s="110"/>
      <c r="GJ1495" s="110"/>
      <c r="GK1495" s="110"/>
      <c r="GL1495" s="110"/>
      <c r="GM1495" s="110"/>
      <c r="GN1495" s="110"/>
      <c r="GO1495" s="110"/>
      <c r="GP1495" s="110"/>
      <c r="GQ1495" s="110"/>
      <c r="GR1495" s="110"/>
      <c r="GS1495" s="110"/>
      <c r="GT1495" s="110"/>
      <c r="GU1495" s="110"/>
      <c r="GV1495" s="110"/>
      <c r="GW1495" s="110"/>
      <c r="GX1495" s="110"/>
      <c r="GY1495" s="110"/>
      <c r="GZ1495" s="110"/>
      <c r="HA1495" s="110"/>
      <c r="HB1495" s="110"/>
      <c r="HC1495" s="110"/>
      <c r="HD1495" s="110"/>
      <c r="HE1495" s="110"/>
      <c r="HF1495" s="110"/>
      <c r="HG1495" s="110"/>
      <c r="HH1495" s="110"/>
      <c r="HI1495" s="110"/>
      <c r="HJ1495" s="110"/>
      <c r="HK1495" s="110"/>
      <c r="HL1495" s="110"/>
      <c r="HM1495" s="110"/>
      <c r="HN1495" s="110"/>
      <c r="HO1495" s="110"/>
      <c r="HP1495" s="110"/>
      <c r="HQ1495" s="110"/>
      <c r="HR1495" s="110"/>
      <c r="HS1495" s="110"/>
      <c r="HT1495" s="110"/>
      <c r="HU1495" s="110"/>
      <c r="HV1495" s="110"/>
      <c r="HW1495" s="110"/>
      <c r="HX1495" s="110"/>
      <c r="HY1495" s="110"/>
      <c r="HZ1495" s="110"/>
      <c r="IA1495" s="110"/>
      <c r="IB1495" s="110"/>
      <c r="IC1495" s="110"/>
      <c r="ID1495" s="110"/>
      <c r="IE1495" s="110"/>
      <c r="IF1495" s="110"/>
      <c r="IG1495" s="110"/>
      <c r="IH1495" s="110"/>
      <c r="II1495" s="110"/>
      <c r="IJ1495" s="110"/>
      <c r="IK1495" s="110"/>
      <c r="IL1495" s="110"/>
      <c r="IM1495" s="110"/>
      <c r="IN1495" s="110"/>
      <c r="IO1495" s="110"/>
      <c r="IP1495" s="110"/>
      <c r="IQ1495" s="110"/>
      <c r="IR1495" s="110"/>
    </row>
    <row r="1496" spans="18:252" ht="16.5" hidden="1" customHeight="1">
      <c r="R1496" s="264"/>
      <c r="S1496" s="110"/>
      <c r="T1496" s="110"/>
      <c r="U1496" s="110"/>
      <c r="V1496" s="110"/>
      <c r="W1496" s="266"/>
      <c r="X1496" s="110"/>
      <c r="Y1496" s="110"/>
      <c r="Z1496" s="110"/>
      <c r="AA1496" s="110"/>
      <c r="AB1496" s="110"/>
      <c r="AC1496" s="110"/>
      <c r="AD1496" s="110"/>
      <c r="AE1496" s="110"/>
      <c r="AF1496" s="110"/>
      <c r="AG1496" s="110"/>
      <c r="AH1496" s="110"/>
      <c r="AI1496" s="110"/>
      <c r="AJ1496" s="110"/>
      <c r="AK1496" s="110"/>
      <c r="AL1496" s="110"/>
      <c r="AM1496" s="110"/>
      <c r="AN1496" s="110"/>
      <c r="AO1496" s="110"/>
      <c r="AP1496" s="110"/>
      <c r="AQ1496" s="110"/>
      <c r="AR1496" s="110"/>
      <c r="AS1496" s="110"/>
      <c r="AT1496" s="110"/>
      <c r="AU1496" s="110"/>
      <c r="AV1496" s="110"/>
      <c r="AW1496" s="110"/>
      <c r="AX1496" s="110"/>
      <c r="AY1496" s="110"/>
      <c r="AZ1496" s="110"/>
      <c r="BA1496" s="110"/>
      <c r="BB1496" s="110"/>
      <c r="BC1496" s="110"/>
      <c r="BD1496" s="110"/>
      <c r="BE1496" s="110"/>
      <c r="BF1496" s="110"/>
      <c r="BG1496" s="110"/>
      <c r="BH1496" s="110"/>
      <c r="BI1496" s="110"/>
      <c r="BJ1496" s="110"/>
      <c r="BK1496" s="110"/>
      <c r="BL1496" s="110"/>
      <c r="BM1496" s="110"/>
      <c r="BN1496" s="110"/>
      <c r="BO1496" s="110"/>
      <c r="BP1496" s="110"/>
      <c r="BQ1496" s="110"/>
      <c r="BR1496" s="110"/>
      <c r="BS1496" s="110"/>
      <c r="BT1496" s="110"/>
      <c r="BU1496" s="110"/>
      <c r="BV1496" s="110"/>
      <c r="BW1496" s="110"/>
      <c r="BX1496" s="110"/>
      <c r="BY1496" s="110"/>
      <c r="BZ1496" s="110"/>
      <c r="CA1496" s="110"/>
      <c r="CB1496" s="110"/>
      <c r="CC1496" s="110"/>
      <c r="CD1496" s="110"/>
      <c r="CE1496" s="110"/>
      <c r="CF1496" s="110"/>
      <c r="CG1496" s="110"/>
      <c r="CH1496" s="110"/>
      <c r="CI1496" s="110"/>
      <c r="CJ1496" s="110"/>
      <c r="CK1496" s="110"/>
      <c r="CL1496" s="110"/>
      <c r="CM1496" s="110"/>
      <c r="CN1496" s="110"/>
      <c r="CO1496" s="110"/>
      <c r="CP1496" s="110"/>
      <c r="CQ1496" s="110"/>
      <c r="CR1496" s="110"/>
      <c r="CS1496" s="110"/>
      <c r="CT1496" s="110"/>
      <c r="CU1496" s="110"/>
      <c r="CV1496" s="110"/>
      <c r="CW1496" s="110"/>
      <c r="CX1496" s="110"/>
      <c r="CY1496" s="110"/>
      <c r="CZ1496" s="110"/>
      <c r="DA1496" s="110"/>
      <c r="DB1496" s="110"/>
      <c r="DC1496" s="110"/>
      <c r="DD1496" s="110"/>
      <c r="DE1496" s="110"/>
      <c r="DF1496" s="110"/>
      <c r="DG1496" s="110"/>
      <c r="DH1496" s="110"/>
      <c r="DI1496" s="110"/>
      <c r="DJ1496" s="110"/>
      <c r="DK1496" s="110"/>
      <c r="DL1496" s="110"/>
      <c r="DM1496" s="110"/>
      <c r="DN1496" s="110"/>
      <c r="DO1496" s="110"/>
      <c r="DP1496" s="110"/>
      <c r="DQ1496" s="110"/>
      <c r="DR1496" s="110"/>
      <c r="DS1496" s="110"/>
      <c r="DT1496" s="110"/>
      <c r="DU1496" s="110"/>
      <c r="DV1496" s="110"/>
      <c r="DW1496" s="110"/>
      <c r="DX1496" s="110"/>
      <c r="DY1496" s="110"/>
      <c r="DZ1496" s="110"/>
      <c r="EA1496" s="110"/>
      <c r="EB1496" s="110"/>
      <c r="EC1496" s="110"/>
      <c r="ED1496" s="110"/>
      <c r="EF1496" s="264"/>
      <c r="EG1496" s="110"/>
      <c r="EH1496" s="110"/>
      <c r="EI1496" s="110"/>
      <c r="EJ1496" s="110"/>
      <c r="EK1496" s="266"/>
      <c r="EL1496" s="110"/>
      <c r="EM1496" s="110"/>
      <c r="EN1496" s="110"/>
      <c r="EO1496" s="110"/>
      <c r="EP1496" s="110"/>
      <c r="EQ1496" s="110"/>
      <c r="ER1496" s="110"/>
      <c r="ES1496" s="110"/>
      <c r="ET1496" s="110"/>
      <c r="EU1496" s="110"/>
      <c r="EV1496" s="110"/>
      <c r="EW1496" s="110"/>
      <c r="EX1496" s="110"/>
      <c r="EY1496" s="110"/>
      <c r="EZ1496" s="110"/>
      <c r="FA1496" s="110"/>
      <c r="FB1496" s="110"/>
      <c r="FC1496" s="110"/>
      <c r="FD1496" s="110"/>
      <c r="FE1496" s="110"/>
      <c r="FF1496" s="110"/>
      <c r="FG1496" s="110"/>
      <c r="FH1496" s="110"/>
      <c r="FI1496" s="110"/>
      <c r="FJ1496" s="110"/>
      <c r="FK1496" s="110"/>
      <c r="FL1496" s="110"/>
      <c r="FM1496" s="110"/>
      <c r="FN1496" s="110"/>
      <c r="FO1496" s="110"/>
      <c r="FP1496" s="110"/>
      <c r="FQ1496" s="110"/>
      <c r="FR1496" s="110"/>
      <c r="FS1496" s="110"/>
      <c r="FT1496" s="110"/>
      <c r="FU1496" s="110"/>
      <c r="FV1496" s="110"/>
      <c r="FW1496" s="110"/>
      <c r="FX1496" s="110"/>
      <c r="FY1496" s="110"/>
      <c r="FZ1496" s="110"/>
      <c r="GA1496" s="110"/>
      <c r="GB1496" s="110"/>
      <c r="GC1496" s="110"/>
      <c r="GD1496" s="110"/>
      <c r="GE1496" s="110"/>
      <c r="GF1496" s="110"/>
      <c r="GG1496" s="110"/>
      <c r="GH1496" s="110"/>
      <c r="GI1496" s="110"/>
      <c r="GJ1496" s="110"/>
      <c r="GK1496" s="110"/>
      <c r="GL1496" s="110"/>
      <c r="GM1496" s="110"/>
      <c r="GN1496" s="110"/>
      <c r="GO1496" s="110"/>
      <c r="GP1496" s="110"/>
      <c r="GQ1496" s="110"/>
      <c r="GR1496" s="110"/>
      <c r="GS1496" s="110"/>
      <c r="GT1496" s="110"/>
      <c r="GU1496" s="110"/>
      <c r="GV1496" s="110"/>
      <c r="GW1496" s="110"/>
      <c r="GX1496" s="110"/>
      <c r="GY1496" s="110"/>
      <c r="GZ1496" s="110"/>
      <c r="HA1496" s="110"/>
      <c r="HB1496" s="110"/>
      <c r="HC1496" s="110"/>
      <c r="HD1496" s="110"/>
      <c r="HE1496" s="110"/>
      <c r="HF1496" s="110"/>
      <c r="HG1496" s="110"/>
      <c r="HH1496" s="110"/>
      <c r="HI1496" s="110"/>
      <c r="HJ1496" s="110"/>
      <c r="HK1496" s="110"/>
      <c r="HL1496" s="110"/>
      <c r="HM1496" s="110"/>
      <c r="HN1496" s="110"/>
      <c r="HO1496" s="110"/>
      <c r="HP1496" s="110"/>
      <c r="HQ1496" s="110"/>
      <c r="HR1496" s="110"/>
      <c r="HS1496" s="110"/>
      <c r="HT1496" s="110"/>
      <c r="HU1496" s="110"/>
      <c r="HV1496" s="110"/>
      <c r="HW1496" s="110"/>
      <c r="HX1496" s="110"/>
      <c r="HY1496" s="110"/>
      <c r="HZ1496" s="110"/>
      <c r="IA1496" s="110"/>
      <c r="IB1496" s="110"/>
      <c r="IC1496" s="110"/>
      <c r="ID1496" s="110"/>
      <c r="IE1496" s="110"/>
      <c r="IF1496" s="110"/>
      <c r="IG1496" s="110"/>
      <c r="IH1496" s="110"/>
      <c r="II1496" s="110"/>
      <c r="IJ1496" s="110"/>
      <c r="IK1496" s="110"/>
      <c r="IL1496" s="110"/>
      <c r="IM1496" s="110"/>
      <c r="IN1496" s="110"/>
      <c r="IO1496" s="110"/>
      <c r="IP1496" s="110"/>
      <c r="IQ1496" s="110"/>
      <c r="IR1496" s="110"/>
    </row>
    <row r="1497" spans="18:252" ht="16.5" hidden="1" customHeight="1">
      <c r="R1497" s="264"/>
      <c r="S1497" s="110"/>
      <c r="T1497" s="110"/>
      <c r="U1497" s="110"/>
      <c r="V1497" s="110"/>
      <c r="W1497" s="266"/>
      <c r="X1497" s="110"/>
      <c r="Y1497" s="110"/>
      <c r="Z1497" s="110"/>
      <c r="AA1497" s="110"/>
      <c r="AB1497" s="110"/>
      <c r="AC1497" s="110"/>
      <c r="AD1497" s="110"/>
      <c r="AE1497" s="110"/>
      <c r="AF1497" s="110"/>
      <c r="AG1497" s="110"/>
      <c r="AH1497" s="110"/>
      <c r="AI1497" s="110"/>
      <c r="AJ1497" s="110"/>
      <c r="AK1497" s="110"/>
      <c r="AL1497" s="110"/>
      <c r="AM1497" s="110"/>
      <c r="AN1497" s="110"/>
      <c r="AO1497" s="110"/>
      <c r="AP1497" s="110"/>
      <c r="AQ1497" s="110"/>
      <c r="AR1497" s="110"/>
      <c r="AS1497" s="110"/>
      <c r="AT1497" s="110"/>
      <c r="AU1497" s="110"/>
      <c r="AV1497" s="110"/>
      <c r="AW1497" s="110"/>
      <c r="AX1497" s="110"/>
      <c r="AY1497" s="110"/>
      <c r="AZ1497" s="110"/>
      <c r="BA1497" s="110"/>
      <c r="BB1497" s="110"/>
      <c r="BC1497" s="110"/>
      <c r="BD1497" s="110"/>
      <c r="BE1497" s="110"/>
      <c r="BF1497" s="110"/>
      <c r="BG1497" s="110"/>
      <c r="BH1497" s="110"/>
      <c r="BI1497" s="110"/>
      <c r="BJ1497" s="110"/>
      <c r="BK1497" s="110"/>
      <c r="BL1497" s="110"/>
      <c r="BM1497" s="110"/>
      <c r="BN1497" s="110"/>
      <c r="BO1497" s="110"/>
      <c r="BP1497" s="110"/>
      <c r="BQ1497" s="110"/>
      <c r="BR1497" s="110"/>
      <c r="BS1497" s="110"/>
      <c r="BT1497" s="110"/>
      <c r="BU1497" s="110"/>
      <c r="BV1497" s="110"/>
      <c r="BW1497" s="110"/>
      <c r="BX1497" s="110"/>
      <c r="BY1497" s="110"/>
      <c r="BZ1497" s="110"/>
      <c r="CA1497" s="110"/>
      <c r="CB1497" s="110"/>
      <c r="CC1497" s="110"/>
      <c r="CD1497" s="110"/>
      <c r="CE1497" s="110"/>
      <c r="CF1497" s="110"/>
      <c r="CG1497" s="110"/>
      <c r="CH1497" s="110"/>
      <c r="CI1497" s="110"/>
      <c r="CJ1497" s="110"/>
      <c r="CK1497" s="110"/>
      <c r="CL1497" s="110"/>
      <c r="CM1497" s="110"/>
      <c r="CN1497" s="110"/>
      <c r="CO1497" s="110"/>
      <c r="CP1497" s="110"/>
      <c r="CQ1497" s="110"/>
      <c r="CR1497" s="110"/>
      <c r="CS1497" s="110"/>
      <c r="CT1497" s="110"/>
      <c r="CU1497" s="110"/>
      <c r="CV1497" s="110"/>
      <c r="CW1497" s="110"/>
      <c r="CX1497" s="110"/>
      <c r="CY1497" s="110"/>
      <c r="CZ1497" s="110"/>
      <c r="DA1497" s="110"/>
      <c r="DB1497" s="110"/>
      <c r="DC1497" s="110"/>
      <c r="DD1497" s="110"/>
      <c r="DE1497" s="110"/>
      <c r="DF1497" s="110"/>
      <c r="DG1497" s="110"/>
      <c r="DH1497" s="110"/>
      <c r="DI1497" s="110"/>
      <c r="DJ1497" s="110"/>
      <c r="DK1497" s="110"/>
      <c r="DL1497" s="110"/>
      <c r="DM1497" s="110"/>
      <c r="DN1497" s="110"/>
      <c r="DO1497" s="110"/>
      <c r="DP1497" s="110"/>
      <c r="DQ1497" s="110"/>
      <c r="DR1497" s="110"/>
      <c r="DS1497" s="110"/>
      <c r="DT1497" s="110"/>
      <c r="DU1497" s="110"/>
      <c r="DV1497" s="110"/>
      <c r="DW1497" s="110"/>
      <c r="DX1497" s="110"/>
      <c r="DY1497" s="110"/>
      <c r="DZ1497" s="110"/>
      <c r="EA1497" s="110"/>
      <c r="EB1497" s="110"/>
      <c r="EC1497" s="110"/>
      <c r="ED1497" s="110"/>
      <c r="EF1497" s="264"/>
      <c r="EG1497" s="110"/>
      <c r="EH1497" s="110"/>
      <c r="EI1497" s="110"/>
      <c r="EJ1497" s="110"/>
      <c r="EK1497" s="266"/>
      <c r="EL1497" s="110"/>
      <c r="EM1497" s="110"/>
      <c r="EN1497" s="110"/>
      <c r="EO1497" s="110"/>
      <c r="EP1497" s="110"/>
      <c r="EQ1497" s="110"/>
      <c r="ER1497" s="110"/>
      <c r="ES1497" s="110"/>
      <c r="ET1497" s="110"/>
      <c r="EU1497" s="110"/>
      <c r="EV1497" s="110"/>
      <c r="EW1497" s="110"/>
      <c r="EX1497" s="110"/>
      <c r="EY1497" s="110"/>
      <c r="EZ1497" s="110"/>
      <c r="FA1497" s="110"/>
      <c r="FB1497" s="110"/>
      <c r="FC1497" s="110"/>
      <c r="FD1497" s="110"/>
      <c r="FE1497" s="110"/>
      <c r="FF1497" s="110"/>
      <c r="FG1497" s="110"/>
      <c r="FH1497" s="110"/>
      <c r="FI1497" s="110"/>
      <c r="FJ1497" s="110"/>
      <c r="FK1497" s="110"/>
      <c r="FL1497" s="110"/>
      <c r="FM1497" s="110"/>
      <c r="FN1497" s="110"/>
      <c r="FO1497" s="110"/>
      <c r="FP1497" s="110"/>
      <c r="FQ1497" s="110"/>
      <c r="FR1497" s="110"/>
      <c r="FS1497" s="110"/>
      <c r="FT1497" s="110"/>
      <c r="FU1497" s="110"/>
      <c r="FV1497" s="110"/>
      <c r="FW1497" s="110"/>
      <c r="FX1497" s="110"/>
      <c r="FY1497" s="110"/>
      <c r="FZ1497" s="110"/>
      <c r="GA1497" s="110"/>
      <c r="GB1497" s="110"/>
      <c r="GC1497" s="110"/>
      <c r="GD1497" s="110"/>
      <c r="GE1497" s="110"/>
      <c r="GF1497" s="110"/>
      <c r="GG1497" s="110"/>
      <c r="GH1497" s="110"/>
      <c r="GI1497" s="110"/>
      <c r="GJ1497" s="110"/>
      <c r="GK1497" s="110"/>
      <c r="GL1497" s="110"/>
      <c r="GM1497" s="110"/>
      <c r="GN1497" s="110"/>
      <c r="GO1497" s="110"/>
      <c r="GP1497" s="110"/>
      <c r="GQ1497" s="110"/>
      <c r="GR1497" s="110"/>
      <c r="GS1497" s="110"/>
      <c r="GT1497" s="110"/>
      <c r="GU1497" s="110"/>
      <c r="GV1497" s="110"/>
      <c r="GW1497" s="110"/>
      <c r="GX1497" s="110"/>
      <c r="GY1497" s="110"/>
      <c r="GZ1497" s="110"/>
      <c r="HA1497" s="110"/>
      <c r="HB1497" s="110"/>
      <c r="HC1497" s="110"/>
      <c r="HD1497" s="110"/>
      <c r="HE1497" s="110"/>
      <c r="HF1497" s="110"/>
      <c r="HG1497" s="110"/>
      <c r="HH1497" s="110"/>
      <c r="HI1497" s="110"/>
      <c r="HJ1497" s="110"/>
      <c r="HK1497" s="110"/>
      <c r="HL1497" s="110"/>
      <c r="HM1497" s="110"/>
      <c r="HN1497" s="110"/>
      <c r="HO1497" s="110"/>
      <c r="HP1497" s="110"/>
      <c r="HQ1497" s="110"/>
      <c r="HR1497" s="110"/>
      <c r="HS1497" s="110"/>
      <c r="HT1497" s="110"/>
      <c r="HU1497" s="110"/>
      <c r="HV1497" s="110"/>
      <c r="HW1497" s="110"/>
      <c r="HX1497" s="110"/>
      <c r="HY1497" s="110"/>
      <c r="HZ1497" s="110"/>
      <c r="IA1497" s="110"/>
      <c r="IB1497" s="110"/>
      <c r="IC1497" s="110"/>
      <c r="ID1497" s="110"/>
      <c r="IE1497" s="110"/>
      <c r="IF1497" s="110"/>
      <c r="IG1497" s="110"/>
      <c r="IH1497" s="110"/>
      <c r="II1497" s="110"/>
      <c r="IJ1497" s="110"/>
      <c r="IK1497" s="110"/>
      <c r="IL1497" s="110"/>
      <c r="IM1497" s="110"/>
      <c r="IN1497" s="110"/>
      <c r="IO1497" s="110"/>
      <c r="IP1497" s="110"/>
      <c r="IQ1497" s="110"/>
      <c r="IR1497" s="110"/>
    </row>
    <row r="1498" spans="18:252" ht="16.5" hidden="1" customHeight="1">
      <c r="R1498" s="264"/>
      <c r="S1498" s="110"/>
      <c r="T1498" s="110"/>
      <c r="U1498" s="110"/>
      <c r="V1498" s="110"/>
      <c r="W1498" s="266"/>
      <c r="X1498" s="110"/>
      <c r="Y1498" s="110"/>
      <c r="Z1498" s="110"/>
      <c r="AA1498" s="110"/>
      <c r="AB1498" s="110"/>
      <c r="AC1498" s="110"/>
      <c r="AD1498" s="110"/>
      <c r="AE1498" s="110"/>
      <c r="AF1498" s="110"/>
      <c r="AG1498" s="110"/>
      <c r="AH1498" s="110"/>
      <c r="AI1498" s="110"/>
      <c r="AJ1498" s="110"/>
      <c r="AK1498" s="110"/>
      <c r="AL1498" s="110"/>
      <c r="AM1498" s="110"/>
      <c r="AN1498" s="110"/>
      <c r="AO1498" s="110"/>
      <c r="AP1498" s="110"/>
      <c r="AQ1498" s="110"/>
      <c r="AR1498" s="110"/>
      <c r="AS1498" s="110"/>
      <c r="AT1498" s="110"/>
      <c r="AU1498" s="110"/>
      <c r="AV1498" s="110"/>
      <c r="AW1498" s="110"/>
      <c r="AX1498" s="110"/>
      <c r="AY1498" s="110"/>
      <c r="AZ1498" s="110"/>
      <c r="BA1498" s="110"/>
      <c r="BB1498" s="110"/>
      <c r="BC1498" s="110"/>
      <c r="BD1498" s="110"/>
      <c r="BE1498" s="110"/>
      <c r="BF1498" s="110"/>
      <c r="BG1498" s="110"/>
      <c r="BH1498" s="110"/>
      <c r="BI1498" s="110"/>
      <c r="BJ1498" s="110"/>
      <c r="BK1498" s="110"/>
      <c r="BL1498" s="110"/>
      <c r="BM1498" s="110"/>
      <c r="BN1498" s="110"/>
      <c r="BO1498" s="110"/>
      <c r="BP1498" s="110"/>
      <c r="BQ1498" s="110"/>
      <c r="BR1498" s="110"/>
      <c r="BS1498" s="110"/>
      <c r="BT1498" s="110"/>
      <c r="BU1498" s="110"/>
      <c r="BV1498" s="110"/>
      <c r="BW1498" s="110"/>
      <c r="BX1498" s="110"/>
      <c r="BY1498" s="110"/>
      <c r="BZ1498" s="110"/>
      <c r="CA1498" s="110"/>
      <c r="CB1498" s="110"/>
      <c r="CC1498" s="110"/>
      <c r="CD1498" s="110"/>
      <c r="CE1498" s="110"/>
      <c r="CF1498" s="110"/>
      <c r="CG1498" s="110"/>
      <c r="CH1498" s="110"/>
      <c r="CI1498" s="110"/>
      <c r="CJ1498" s="110"/>
      <c r="CK1498" s="110"/>
      <c r="CL1498" s="110"/>
      <c r="CM1498" s="110"/>
      <c r="CN1498" s="110"/>
      <c r="CO1498" s="110"/>
      <c r="CP1498" s="110"/>
      <c r="CQ1498" s="110"/>
      <c r="CR1498" s="110"/>
      <c r="CS1498" s="110"/>
      <c r="CT1498" s="110"/>
      <c r="CU1498" s="110"/>
      <c r="CV1498" s="110"/>
      <c r="CW1498" s="110"/>
      <c r="CX1498" s="110"/>
      <c r="CY1498" s="110"/>
      <c r="CZ1498" s="110"/>
      <c r="DA1498" s="110"/>
      <c r="DB1498" s="110"/>
      <c r="DC1498" s="110"/>
      <c r="DD1498" s="110"/>
      <c r="DE1498" s="110"/>
      <c r="DF1498" s="110"/>
      <c r="DG1498" s="110"/>
      <c r="DH1498" s="110"/>
      <c r="DI1498" s="110"/>
      <c r="DJ1498" s="110"/>
      <c r="DK1498" s="110"/>
      <c r="DL1498" s="110"/>
      <c r="DM1498" s="110"/>
      <c r="DN1498" s="110"/>
      <c r="DO1498" s="110"/>
      <c r="DP1498" s="110"/>
      <c r="DQ1498" s="110"/>
      <c r="DR1498" s="110"/>
      <c r="DS1498" s="110"/>
      <c r="DT1498" s="110"/>
      <c r="DU1498" s="110"/>
      <c r="DV1498" s="110"/>
      <c r="DW1498" s="110"/>
      <c r="DX1498" s="110"/>
      <c r="DY1498" s="110"/>
      <c r="DZ1498" s="110"/>
      <c r="EA1498" s="110"/>
      <c r="EB1498" s="110"/>
      <c r="EC1498" s="110"/>
      <c r="ED1498" s="110"/>
      <c r="EF1498" s="264"/>
      <c r="EG1498" s="110"/>
      <c r="EH1498" s="110"/>
      <c r="EI1498" s="110"/>
      <c r="EJ1498" s="110"/>
      <c r="EK1498" s="266"/>
      <c r="EL1498" s="110"/>
      <c r="EM1498" s="110"/>
      <c r="EN1498" s="110"/>
      <c r="EO1498" s="110"/>
      <c r="EP1498" s="110"/>
      <c r="EQ1498" s="110"/>
      <c r="ER1498" s="110"/>
      <c r="ES1498" s="110"/>
      <c r="ET1498" s="110"/>
      <c r="EU1498" s="110"/>
      <c r="EV1498" s="110"/>
      <c r="EW1498" s="110"/>
      <c r="EX1498" s="110"/>
      <c r="EY1498" s="110"/>
      <c r="EZ1498" s="110"/>
      <c r="FA1498" s="110"/>
      <c r="FB1498" s="110"/>
      <c r="FC1498" s="110"/>
      <c r="FD1498" s="110"/>
      <c r="FE1498" s="110"/>
      <c r="FF1498" s="110"/>
      <c r="FG1498" s="110"/>
      <c r="FH1498" s="110"/>
      <c r="FI1498" s="110"/>
      <c r="FJ1498" s="110"/>
      <c r="FK1498" s="110"/>
      <c r="FL1498" s="110"/>
      <c r="FM1498" s="110"/>
      <c r="FN1498" s="110"/>
      <c r="FO1498" s="110"/>
      <c r="FP1498" s="110"/>
      <c r="FQ1498" s="110"/>
      <c r="FR1498" s="110"/>
      <c r="FS1498" s="110"/>
      <c r="FT1498" s="110"/>
      <c r="FU1498" s="110"/>
      <c r="FV1498" s="110"/>
      <c r="FW1498" s="110"/>
      <c r="FX1498" s="110"/>
      <c r="FY1498" s="110"/>
      <c r="FZ1498" s="110"/>
      <c r="GA1498" s="110"/>
      <c r="GB1498" s="110"/>
      <c r="GC1498" s="110"/>
      <c r="GD1498" s="110"/>
      <c r="GE1498" s="110"/>
      <c r="GF1498" s="110"/>
      <c r="GG1498" s="110"/>
      <c r="GH1498" s="110"/>
      <c r="GI1498" s="110"/>
      <c r="GJ1498" s="110"/>
      <c r="GK1498" s="110"/>
      <c r="GL1498" s="110"/>
      <c r="GM1498" s="110"/>
      <c r="GN1498" s="110"/>
      <c r="GO1498" s="110"/>
      <c r="GP1498" s="110"/>
      <c r="GQ1498" s="110"/>
      <c r="GR1498" s="110"/>
      <c r="GS1498" s="110"/>
      <c r="GT1498" s="110"/>
      <c r="GU1498" s="110"/>
      <c r="GV1498" s="110"/>
      <c r="GW1498" s="110"/>
      <c r="GX1498" s="110"/>
      <c r="GY1498" s="110"/>
      <c r="GZ1498" s="110"/>
      <c r="HA1498" s="110"/>
      <c r="HB1498" s="110"/>
      <c r="HC1498" s="110"/>
      <c r="HD1498" s="110"/>
      <c r="HE1498" s="110"/>
      <c r="HF1498" s="110"/>
      <c r="HG1498" s="110"/>
      <c r="HH1498" s="110"/>
      <c r="HI1498" s="110"/>
      <c r="HJ1498" s="110"/>
      <c r="HK1498" s="110"/>
      <c r="HL1498" s="110"/>
      <c r="HM1498" s="110"/>
      <c r="HN1498" s="110"/>
      <c r="HO1498" s="110"/>
      <c r="HP1498" s="110"/>
      <c r="HQ1498" s="110"/>
      <c r="HR1498" s="110"/>
      <c r="HS1498" s="110"/>
      <c r="HT1498" s="110"/>
      <c r="HU1498" s="110"/>
      <c r="HV1498" s="110"/>
      <c r="HW1498" s="110"/>
      <c r="HX1498" s="110"/>
      <c r="HY1498" s="110"/>
      <c r="HZ1498" s="110"/>
      <c r="IA1498" s="110"/>
      <c r="IB1498" s="110"/>
      <c r="IC1498" s="110"/>
      <c r="ID1498" s="110"/>
      <c r="IE1498" s="110"/>
      <c r="IF1498" s="110"/>
      <c r="IG1498" s="110"/>
      <c r="IH1498" s="110"/>
      <c r="II1498" s="110"/>
      <c r="IJ1498" s="110"/>
      <c r="IK1498" s="110"/>
      <c r="IL1498" s="110"/>
      <c r="IM1498" s="110"/>
      <c r="IN1498" s="110"/>
      <c r="IO1498" s="110"/>
      <c r="IP1498" s="110"/>
      <c r="IQ1498" s="110"/>
      <c r="IR1498" s="110"/>
    </row>
    <row r="1499" spans="18:252" ht="16.5" hidden="1" customHeight="1">
      <c r="R1499" s="264"/>
      <c r="S1499" s="110"/>
      <c r="T1499" s="110"/>
      <c r="U1499" s="110"/>
      <c r="V1499" s="110"/>
      <c r="W1499" s="266"/>
      <c r="X1499" s="110"/>
      <c r="Y1499" s="110"/>
      <c r="Z1499" s="110"/>
      <c r="AA1499" s="110"/>
      <c r="AB1499" s="110"/>
      <c r="AC1499" s="110"/>
      <c r="AD1499" s="110"/>
      <c r="AE1499" s="110"/>
      <c r="AF1499" s="110"/>
      <c r="AG1499" s="110"/>
      <c r="AH1499" s="110"/>
      <c r="AI1499" s="110"/>
      <c r="AJ1499" s="110"/>
      <c r="AK1499" s="110"/>
      <c r="AL1499" s="110"/>
      <c r="AM1499" s="110"/>
      <c r="AN1499" s="110"/>
      <c r="AO1499" s="110"/>
      <c r="AP1499" s="110"/>
      <c r="AQ1499" s="110"/>
      <c r="AR1499" s="110"/>
      <c r="AS1499" s="110"/>
      <c r="AT1499" s="110"/>
      <c r="AU1499" s="110"/>
      <c r="AV1499" s="110"/>
      <c r="AW1499" s="110"/>
      <c r="AX1499" s="110"/>
      <c r="AY1499" s="110"/>
      <c r="AZ1499" s="110"/>
      <c r="BA1499" s="110"/>
      <c r="BB1499" s="110"/>
      <c r="BC1499" s="110"/>
      <c r="BD1499" s="110"/>
      <c r="BE1499" s="110"/>
      <c r="BF1499" s="110"/>
      <c r="BG1499" s="110"/>
      <c r="BH1499" s="110"/>
      <c r="BI1499" s="110"/>
      <c r="BJ1499" s="110"/>
      <c r="BK1499" s="110"/>
      <c r="BL1499" s="110"/>
      <c r="BM1499" s="110"/>
      <c r="BN1499" s="110"/>
      <c r="BO1499" s="110"/>
      <c r="BP1499" s="110"/>
      <c r="BQ1499" s="110"/>
      <c r="BR1499" s="110"/>
      <c r="BS1499" s="110"/>
      <c r="BT1499" s="110"/>
      <c r="BU1499" s="110"/>
      <c r="BV1499" s="110"/>
      <c r="BW1499" s="110"/>
      <c r="BX1499" s="110"/>
      <c r="BY1499" s="110"/>
      <c r="BZ1499" s="110"/>
      <c r="CA1499" s="110"/>
      <c r="CB1499" s="110"/>
      <c r="CC1499" s="110"/>
      <c r="CD1499" s="110"/>
      <c r="CE1499" s="110"/>
      <c r="CF1499" s="110"/>
      <c r="CG1499" s="110"/>
      <c r="CH1499" s="110"/>
      <c r="CI1499" s="110"/>
      <c r="CJ1499" s="110"/>
      <c r="CK1499" s="110"/>
      <c r="CL1499" s="110"/>
      <c r="CM1499" s="110"/>
      <c r="CN1499" s="110"/>
      <c r="CO1499" s="110"/>
      <c r="CP1499" s="110"/>
      <c r="CQ1499" s="110"/>
      <c r="CR1499" s="110"/>
      <c r="CS1499" s="110"/>
      <c r="CT1499" s="110"/>
      <c r="CU1499" s="110"/>
      <c r="CV1499" s="110"/>
      <c r="CW1499" s="110"/>
      <c r="CX1499" s="110"/>
      <c r="CY1499" s="110"/>
      <c r="CZ1499" s="110"/>
      <c r="DA1499" s="110"/>
      <c r="DB1499" s="110"/>
      <c r="DC1499" s="110"/>
      <c r="DD1499" s="110"/>
      <c r="DE1499" s="110"/>
      <c r="DF1499" s="110"/>
      <c r="DG1499" s="110"/>
      <c r="DH1499" s="110"/>
      <c r="DI1499" s="110"/>
      <c r="DJ1499" s="110"/>
      <c r="DK1499" s="110"/>
      <c r="DL1499" s="110"/>
      <c r="DM1499" s="110"/>
      <c r="DN1499" s="110"/>
      <c r="DO1499" s="110"/>
      <c r="DP1499" s="110"/>
      <c r="DQ1499" s="110"/>
      <c r="DR1499" s="110"/>
      <c r="DS1499" s="110"/>
      <c r="DT1499" s="110"/>
      <c r="DU1499" s="110"/>
      <c r="DV1499" s="110"/>
      <c r="DW1499" s="110"/>
      <c r="DX1499" s="110"/>
      <c r="DY1499" s="110"/>
      <c r="DZ1499" s="110"/>
      <c r="EA1499" s="110"/>
      <c r="EB1499" s="110"/>
      <c r="EC1499" s="110"/>
      <c r="ED1499" s="110"/>
      <c r="EF1499" s="264"/>
      <c r="EG1499" s="110"/>
      <c r="EH1499" s="110"/>
      <c r="EI1499" s="110"/>
      <c r="EJ1499" s="110"/>
      <c r="EK1499" s="266"/>
      <c r="EL1499" s="110"/>
      <c r="EM1499" s="110"/>
      <c r="EN1499" s="110"/>
      <c r="EO1499" s="110"/>
      <c r="EP1499" s="110"/>
      <c r="EQ1499" s="110"/>
      <c r="ER1499" s="110"/>
      <c r="ES1499" s="110"/>
      <c r="ET1499" s="110"/>
      <c r="EU1499" s="110"/>
      <c r="EV1499" s="110"/>
      <c r="EW1499" s="110"/>
      <c r="EX1499" s="110"/>
      <c r="EY1499" s="110"/>
      <c r="EZ1499" s="110"/>
      <c r="FA1499" s="110"/>
      <c r="FB1499" s="110"/>
      <c r="FC1499" s="110"/>
      <c r="FD1499" s="110"/>
      <c r="FE1499" s="110"/>
      <c r="FF1499" s="110"/>
      <c r="FG1499" s="110"/>
      <c r="FH1499" s="110"/>
      <c r="FI1499" s="110"/>
      <c r="FJ1499" s="110"/>
      <c r="FK1499" s="110"/>
      <c r="FL1499" s="110"/>
      <c r="FM1499" s="110"/>
      <c r="FN1499" s="110"/>
      <c r="FO1499" s="110"/>
      <c r="FP1499" s="110"/>
      <c r="FQ1499" s="110"/>
      <c r="FR1499" s="110"/>
      <c r="FS1499" s="110"/>
      <c r="FT1499" s="110"/>
      <c r="FU1499" s="110"/>
      <c r="FV1499" s="110"/>
      <c r="FW1499" s="110"/>
      <c r="FX1499" s="110"/>
      <c r="FY1499" s="110"/>
      <c r="FZ1499" s="110"/>
      <c r="GA1499" s="110"/>
      <c r="GB1499" s="110"/>
      <c r="GC1499" s="110"/>
      <c r="GD1499" s="110"/>
      <c r="GE1499" s="110"/>
      <c r="GF1499" s="110"/>
      <c r="GG1499" s="110"/>
      <c r="GH1499" s="110"/>
      <c r="GI1499" s="110"/>
      <c r="GJ1499" s="110"/>
      <c r="GK1499" s="110"/>
      <c r="GL1499" s="110"/>
      <c r="GM1499" s="110"/>
      <c r="GN1499" s="110"/>
      <c r="GO1499" s="110"/>
      <c r="GP1499" s="110"/>
      <c r="GQ1499" s="110"/>
      <c r="GR1499" s="110"/>
      <c r="GS1499" s="110"/>
      <c r="GT1499" s="110"/>
      <c r="GU1499" s="110"/>
      <c r="GV1499" s="110"/>
      <c r="GW1499" s="110"/>
      <c r="GX1499" s="110"/>
      <c r="GY1499" s="110"/>
      <c r="GZ1499" s="110"/>
      <c r="HA1499" s="110"/>
      <c r="HB1499" s="110"/>
      <c r="HC1499" s="110"/>
      <c r="HD1499" s="110"/>
      <c r="HE1499" s="110"/>
      <c r="HF1499" s="110"/>
      <c r="HG1499" s="110"/>
      <c r="HH1499" s="110"/>
      <c r="HI1499" s="110"/>
      <c r="HJ1499" s="110"/>
      <c r="HK1499" s="110"/>
      <c r="HL1499" s="110"/>
      <c r="HM1499" s="110"/>
      <c r="HN1499" s="110"/>
      <c r="HO1499" s="110"/>
      <c r="HP1499" s="110"/>
      <c r="HQ1499" s="110"/>
      <c r="HR1499" s="110"/>
      <c r="HS1499" s="110"/>
      <c r="HT1499" s="110"/>
      <c r="HU1499" s="110"/>
      <c r="HV1499" s="110"/>
      <c r="HW1499" s="110"/>
      <c r="HX1499" s="110"/>
      <c r="HY1499" s="110"/>
      <c r="HZ1499" s="110"/>
      <c r="IA1499" s="110"/>
      <c r="IB1499" s="110"/>
      <c r="IC1499" s="110"/>
      <c r="ID1499" s="110"/>
      <c r="IE1499" s="110"/>
      <c r="IF1499" s="110"/>
      <c r="IG1499" s="110"/>
      <c r="IH1499" s="110"/>
      <c r="II1499" s="110"/>
      <c r="IJ1499" s="110"/>
      <c r="IK1499" s="110"/>
      <c r="IL1499" s="110"/>
      <c r="IM1499" s="110"/>
      <c r="IN1499" s="110"/>
      <c r="IO1499" s="110"/>
      <c r="IP1499" s="110"/>
      <c r="IQ1499" s="110"/>
      <c r="IR1499" s="110"/>
    </row>
    <row r="1500" spans="18:252" ht="16.5" hidden="1" customHeight="1">
      <c r="R1500" s="264"/>
      <c r="S1500" s="110"/>
      <c r="T1500" s="110"/>
      <c r="U1500" s="110"/>
      <c r="V1500" s="110"/>
      <c r="W1500" s="266"/>
      <c r="X1500" s="110"/>
      <c r="Y1500" s="110"/>
      <c r="Z1500" s="110"/>
      <c r="AA1500" s="110"/>
      <c r="AB1500" s="110"/>
      <c r="AC1500" s="110"/>
      <c r="AD1500" s="110"/>
      <c r="AE1500" s="110"/>
      <c r="AF1500" s="110"/>
      <c r="AG1500" s="110"/>
      <c r="AH1500" s="110"/>
      <c r="AI1500" s="110"/>
      <c r="AJ1500" s="110"/>
      <c r="AK1500" s="110"/>
      <c r="AL1500" s="110"/>
      <c r="AM1500" s="110"/>
      <c r="AN1500" s="110"/>
      <c r="AO1500" s="110"/>
      <c r="AP1500" s="110"/>
      <c r="AQ1500" s="110"/>
      <c r="AR1500" s="110"/>
      <c r="AS1500" s="110"/>
      <c r="AT1500" s="110"/>
      <c r="AU1500" s="110"/>
      <c r="AV1500" s="110"/>
      <c r="AW1500" s="110"/>
      <c r="AX1500" s="110"/>
      <c r="AY1500" s="110"/>
      <c r="AZ1500" s="110"/>
      <c r="BA1500" s="110"/>
      <c r="BB1500" s="110"/>
      <c r="BC1500" s="110"/>
      <c r="BD1500" s="110"/>
      <c r="BE1500" s="110"/>
      <c r="BF1500" s="110"/>
      <c r="BG1500" s="110"/>
      <c r="BH1500" s="110"/>
      <c r="BI1500" s="110"/>
      <c r="BJ1500" s="110"/>
      <c r="BK1500" s="110"/>
      <c r="BL1500" s="110"/>
      <c r="BM1500" s="110"/>
      <c r="BN1500" s="110"/>
      <c r="BO1500" s="110"/>
      <c r="BP1500" s="110"/>
      <c r="BQ1500" s="110"/>
      <c r="BR1500" s="110"/>
      <c r="BS1500" s="110"/>
      <c r="BT1500" s="110"/>
      <c r="BU1500" s="110"/>
      <c r="BV1500" s="110"/>
      <c r="BW1500" s="110"/>
      <c r="BX1500" s="110"/>
      <c r="BY1500" s="110"/>
      <c r="BZ1500" s="110"/>
      <c r="CA1500" s="110"/>
      <c r="CB1500" s="110"/>
      <c r="CC1500" s="110"/>
      <c r="CD1500" s="110"/>
      <c r="CE1500" s="110"/>
      <c r="CF1500" s="110"/>
      <c r="CG1500" s="110"/>
      <c r="CH1500" s="110"/>
      <c r="CI1500" s="110"/>
      <c r="CJ1500" s="110"/>
      <c r="CK1500" s="110"/>
      <c r="CL1500" s="110"/>
      <c r="CM1500" s="110"/>
      <c r="CN1500" s="110"/>
      <c r="CO1500" s="110"/>
      <c r="CP1500" s="110"/>
      <c r="CQ1500" s="110"/>
      <c r="CR1500" s="110"/>
      <c r="CS1500" s="110"/>
      <c r="CT1500" s="110"/>
      <c r="CU1500" s="110"/>
      <c r="CV1500" s="110"/>
      <c r="CW1500" s="110"/>
      <c r="CX1500" s="110"/>
      <c r="CY1500" s="110"/>
      <c r="CZ1500" s="110"/>
      <c r="DA1500" s="110"/>
      <c r="DB1500" s="110"/>
      <c r="DC1500" s="110"/>
      <c r="DD1500" s="110"/>
      <c r="DE1500" s="110"/>
      <c r="DF1500" s="110"/>
      <c r="DG1500" s="110"/>
      <c r="DH1500" s="110"/>
      <c r="DI1500" s="110"/>
      <c r="DJ1500" s="110"/>
      <c r="DK1500" s="110"/>
      <c r="DL1500" s="110"/>
      <c r="DM1500" s="110"/>
      <c r="DN1500" s="110"/>
      <c r="DO1500" s="110"/>
      <c r="DP1500" s="110"/>
      <c r="DQ1500" s="110"/>
      <c r="DR1500" s="110"/>
      <c r="DS1500" s="110"/>
      <c r="DT1500" s="110"/>
      <c r="DU1500" s="110"/>
      <c r="DV1500" s="110"/>
      <c r="DW1500" s="110"/>
      <c r="DX1500" s="110"/>
      <c r="DY1500" s="110"/>
      <c r="DZ1500" s="110"/>
      <c r="EA1500" s="110"/>
      <c r="EB1500" s="110"/>
      <c r="EC1500" s="110"/>
      <c r="ED1500" s="110"/>
      <c r="EF1500" s="264"/>
      <c r="EG1500" s="110"/>
      <c r="EH1500" s="110"/>
      <c r="EI1500" s="110"/>
      <c r="EJ1500" s="110"/>
      <c r="EK1500" s="266"/>
      <c r="EL1500" s="110"/>
      <c r="EM1500" s="110"/>
      <c r="EN1500" s="110"/>
      <c r="EO1500" s="110"/>
      <c r="EP1500" s="110"/>
      <c r="EQ1500" s="110"/>
      <c r="ER1500" s="110"/>
      <c r="ES1500" s="110"/>
      <c r="ET1500" s="110"/>
      <c r="EU1500" s="110"/>
      <c r="EV1500" s="110"/>
      <c r="EW1500" s="110"/>
      <c r="EX1500" s="110"/>
      <c r="EY1500" s="110"/>
      <c r="EZ1500" s="110"/>
      <c r="FA1500" s="110"/>
      <c r="FB1500" s="110"/>
      <c r="FC1500" s="110"/>
      <c r="FD1500" s="110"/>
      <c r="FE1500" s="110"/>
      <c r="FF1500" s="110"/>
      <c r="FG1500" s="110"/>
      <c r="FH1500" s="110"/>
      <c r="FI1500" s="110"/>
      <c r="FJ1500" s="110"/>
      <c r="FK1500" s="110"/>
      <c r="FL1500" s="110"/>
      <c r="FM1500" s="110"/>
      <c r="FN1500" s="110"/>
      <c r="FO1500" s="110"/>
      <c r="FP1500" s="110"/>
      <c r="FQ1500" s="110"/>
      <c r="FR1500" s="110"/>
      <c r="FS1500" s="110"/>
      <c r="FT1500" s="110"/>
      <c r="FU1500" s="110"/>
      <c r="FV1500" s="110"/>
      <c r="FW1500" s="110"/>
      <c r="FX1500" s="110"/>
      <c r="FY1500" s="110"/>
      <c r="FZ1500" s="110"/>
      <c r="GA1500" s="110"/>
      <c r="GB1500" s="110"/>
      <c r="GC1500" s="110"/>
      <c r="GD1500" s="110"/>
      <c r="GE1500" s="110"/>
      <c r="GF1500" s="110"/>
      <c r="GG1500" s="110"/>
      <c r="GH1500" s="110"/>
      <c r="GI1500" s="110"/>
      <c r="GJ1500" s="110"/>
      <c r="GK1500" s="110"/>
      <c r="GL1500" s="110"/>
      <c r="GM1500" s="110"/>
      <c r="GN1500" s="110"/>
      <c r="GO1500" s="110"/>
      <c r="GP1500" s="110"/>
      <c r="GQ1500" s="110"/>
      <c r="GR1500" s="110"/>
      <c r="GS1500" s="110"/>
      <c r="GT1500" s="110"/>
      <c r="GU1500" s="110"/>
      <c r="GV1500" s="110"/>
      <c r="GW1500" s="110"/>
      <c r="GX1500" s="110"/>
      <c r="GY1500" s="110"/>
      <c r="GZ1500" s="110"/>
      <c r="HA1500" s="110"/>
      <c r="HB1500" s="110"/>
      <c r="HC1500" s="110"/>
      <c r="HD1500" s="110"/>
      <c r="HE1500" s="110"/>
      <c r="HF1500" s="110"/>
      <c r="HG1500" s="110"/>
      <c r="HH1500" s="110"/>
      <c r="HI1500" s="110"/>
      <c r="HJ1500" s="110"/>
      <c r="HK1500" s="110"/>
      <c r="HL1500" s="110"/>
      <c r="HM1500" s="110"/>
      <c r="HN1500" s="110"/>
      <c r="HO1500" s="110"/>
      <c r="HP1500" s="110"/>
      <c r="HQ1500" s="110"/>
      <c r="HR1500" s="110"/>
      <c r="HS1500" s="110"/>
      <c r="HT1500" s="110"/>
      <c r="HU1500" s="110"/>
      <c r="HV1500" s="110"/>
      <c r="HW1500" s="110"/>
      <c r="HX1500" s="110"/>
      <c r="HY1500" s="110"/>
      <c r="HZ1500" s="110"/>
      <c r="IA1500" s="110"/>
      <c r="IB1500" s="110"/>
      <c r="IC1500" s="110"/>
      <c r="ID1500" s="110"/>
      <c r="IE1500" s="110"/>
      <c r="IF1500" s="110"/>
      <c r="IG1500" s="110"/>
      <c r="IH1500" s="110"/>
      <c r="II1500" s="110"/>
      <c r="IJ1500" s="110"/>
      <c r="IK1500" s="110"/>
      <c r="IL1500" s="110"/>
      <c r="IM1500" s="110"/>
      <c r="IN1500" s="110"/>
      <c r="IO1500" s="110"/>
      <c r="IP1500" s="110"/>
      <c r="IQ1500" s="110"/>
      <c r="IR1500" s="110"/>
    </row>
    <row r="1501" spans="18:252" ht="16.5" hidden="1" customHeight="1">
      <c r="R1501" s="264"/>
      <c r="S1501" s="110"/>
      <c r="T1501" s="110"/>
      <c r="U1501" s="110"/>
      <c r="V1501" s="110"/>
      <c r="W1501" s="266"/>
      <c r="X1501" s="110"/>
      <c r="Y1501" s="110"/>
      <c r="Z1501" s="110"/>
      <c r="AA1501" s="110"/>
      <c r="AB1501" s="110"/>
      <c r="AC1501" s="110"/>
      <c r="AD1501" s="110"/>
      <c r="AE1501" s="110"/>
      <c r="AF1501" s="110"/>
      <c r="AG1501" s="110"/>
      <c r="AH1501" s="110"/>
      <c r="AI1501" s="110"/>
      <c r="AJ1501" s="110"/>
      <c r="AK1501" s="110"/>
      <c r="AL1501" s="110"/>
      <c r="AM1501" s="110"/>
      <c r="AN1501" s="110"/>
      <c r="AO1501" s="110"/>
      <c r="AP1501" s="110"/>
      <c r="AQ1501" s="110"/>
      <c r="AR1501" s="110"/>
      <c r="AS1501" s="110"/>
      <c r="AT1501" s="110"/>
      <c r="AU1501" s="110"/>
      <c r="AV1501" s="110"/>
      <c r="AW1501" s="110"/>
      <c r="AX1501" s="110"/>
      <c r="AY1501" s="110"/>
      <c r="AZ1501" s="110"/>
      <c r="BA1501" s="110"/>
      <c r="BB1501" s="110"/>
      <c r="BC1501" s="110"/>
      <c r="BD1501" s="110"/>
      <c r="BE1501" s="110"/>
      <c r="BF1501" s="110"/>
      <c r="BG1501" s="110"/>
      <c r="BH1501" s="110"/>
      <c r="BI1501" s="110"/>
      <c r="BJ1501" s="110"/>
      <c r="BK1501" s="110"/>
      <c r="BL1501" s="110"/>
      <c r="BM1501" s="110"/>
      <c r="BN1501" s="110"/>
      <c r="BO1501" s="110"/>
      <c r="BP1501" s="110"/>
      <c r="BQ1501" s="110"/>
      <c r="BR1501" s="110"/>
      <c r="BS1501" s="110"/>
      <c r="BT1501" s="110"/>
      <c r="BU1501" s="110"/>
      <c r="BV1501" s="110"/>
      <c r="BW1501" s="110"/>
      <c r="BX1501" s="110"/>
      <c r="BY1501" s="110"/>
      <c r="BZ1501" s="110"/>
      <c r="CA1501" s="110"/>
      <c r="CB1501" s="110"/>
      <c r="CC1501" s="110"/>
      <c r="CD1501" s="110"/>
      <c r="CE1501" s="110"/>
      <c r="CF1501" s="110"/>
      <c r="CG1501" s="110"/>
      <c r="CH1501" s="110"/>
      <c r="CI1501" s="110"/>
      <c r="CJ1501" s="110"/>
      <c r="CK1501" s="110"/>
      <c r="CL1501" s="110"/>
      <c r="CM1501" s="110"/>
      <c r="CN1501" s="110"/>
      <c r="CO1501" s="110"/>
      <c r="CP1501" s="110"/>
      <c r="CQ1501" s="110"/>
      <c r="CR1501" s="110"/>
      <c r="CS1501" s="110"/>
      <c r="CT1501" s="110"/>
      <c r="CU1501" s="110"/>
      <c r="CV1501" s="110"/>
      <c r="CW1501" s="110"/>
      <c r="CX1501" s="110"/>
      <c r="CY1501" s="110"/>
      <c r="CZ1501" s="110"/>
      <c r="DA1501" s="110"/>
      <c r="DB1501" s="110"/>
      <c r="DC1501" s="110"/>
      <c r="DD1501" s="110"/>
      <c r="DE1501" s="110"/>
      <c r="DF1501" s="110"/>
      <c r="DG1501" s="110"/>
      <c r="DH1501" s="110"/>
      <c r="DI1501" s="110"/>
      <c r="DJ1501" s="110"/>
      <c r="DK1501" s="110"/>
      <c r="DL1501" s="110"/>
      <c r="DM1501" s="110"/>
      <c r="DN1501" s="110"/>
      <c r="DO1501" s="110"/>
      <c r="DP1501" s="110"/>
      <c r="DQ1501" s="110"/>
      <c r="DR1501" s="110"/>
      <c r="DS1501" s="110"/>
      <c r="DT1501" s="110"/>
      <c r="DU1501" s="110"/>
      <c r="DV1501" s="110"/>
      <c r="DW1501" s="110"/>
      <c r="DX1501" s="110"/>
      <c r="DY1501" s="110"/>
      <c r="DZ1501" s="110"/>
      <c r="EA1501" s="110"/>
      <c r="EB1501" s="110"/>
      <c r="EC1501" s="110"/>
      <c r="ED1501" s="110"/>
      <c r="EF1501" s="264"/>
      <c r="EG1501" s="110"/>
      <c r="EH1501" s="110"/>
      <c r="EI1501" s="110"/>
      <c r="EJ1501" s="110"/>
      <c r="EK1501" s="266"/>
      <c r="EL1501" s="110"/>
      <c r="EM1501" s="110"/>
      <c r="EN1501" s="110"/>
      <c r="EO1501" s="110"/>
      <c r="EP1501" s="110"/>
      <c r="EQ1501" s="110"/>
      <c r="ER1501" s="110"/>
      <c r="ES1501" s="110"/>
      <c r="ET1501" s="110"/>
      <c r="EU1501" s="110"/>
      <c r="EV1501" s="110"/>
      <c r="EW1501" s="110"/>
      <c r="EX1501" s="110"/>
      <c r="EY1501" s="110"/>
      <c r="EZ1501" s="110"/>
      <c r="FA1501" s="110"/>
      <c r="FB1501" s="110"/>
      <c r="FC1501" s="110"/>
      <c r="FD1501" s="110"/>
      <c r="FE1501" s="110"/>
      <c r="FF1501" s="110"/>
      <c r="FG1501" s="110"/>
      <c r="FH1501" s="110"/>
      <c r="FI1501" s="110"/>
      <c r="FJ1501" s="110"/>
      <c r="FK1501" s="110"/>
      <c r="FL1501" s="110"/>
      <c r="FM1501" s="110"/>
      <c r="FN1501" s="110"/>
      <c r="FO1501" s="110"/>
      <c r="FP1501" s="110"/>
      <c r="FQ1501" s="110"/>
      <c r="FR1501" s="110"/>
      <c r="FS1501" s="110"/>
      <c r="FT1501" s="110"/>
      <c r="FU1501" s="110"/>
      <c r="FV1501" s="110"/>
      <c r="FW1501" s="110"/>
      <c r="FX1501" s="110"/>
      <c r="FY1501" s="110"/>
      <c r="FZ1501" s="110"/>
      <c r="GA1501" s="110"/>
      <c r="GB1501" s="110"/>
      <c r="GC1501" s="110"/>
      <c r="GD1501" s="110"/>
      <c r="GE1501" s="110"/>
      <c r="GF1501" s="110"/>
      <c r="GG1501" s="110"/>
      <c r="GH1501" s="110"/>
      <c r="GI1501" s="110"/>
      <c r="GJ1501" s="110"/>
      <c r="GK1501" s="110"/>
      <c r="GL1501" s="110"/>
      <c r="GM1501" s="110"/>
      <c r="GN1501" s="110"/>
      <c r="GO1501" s="110"/>
      <c r="GP1501" s="110"/>
      <c r="GQ1501" s="110"/>
      <c r="GR1501" s="110"/>
      <c r="GS1501" s="110"/>
      <c r="GT1501" s="110"/>
      <c r="GU1501" s="110"/>
      <c r="GV1501" s="110"/>
      <c r="GW1501" s="110"/>
      <c r="GX1501" s="110"/>
      <c r="GY1501" s="110"/>
      <c r="GZ1501" s="110"/>
      <c r="HA1501" s="110"/>
      <c r="HB1501" s="110"/>
      <c r="HC1501" s="110"/>
      <c r="HD1501" s="110"/>
      <c r="HE1501" s="110"/>
      <c r="HF1501" s="110"/>
      <c r="HG1501" s="110"/>
      <c r="HH1501" s="110"/>
      <c r="HI1501" s="110"/>
      <c r="HJ1501" s="110"/>
      <c r="HK1501" s="110"/>
      <c r="HL1501" s="110"/>
      <c r="HM1501" s="110"/>
      <c r="HN1501" s="110"/>
      <c r="HO1501" s="110"/>
      <c r="HP1501" s="110"/>
      <c r="HQ1501" s="110"/>
      <c r="HR1501" s="110"/>
      <c r="HS1501" s="110"/>
      <c r="HT1501" s="110"/>
      <c r="HU1501" s="110"/>
      <c r="HV1501" s="110"/>
      <c r="HW1501" s="110"/>
      <c r="HX1501" s="110"/>
      <c r="HY1501" s="110"/>
      <c r="HZ1501" s="110"/>
      <c r="IA1501" s="110"/>
      <c r="IB1501" s="110"/>
      <c r="IC1501" s="110"/>
      <c r="ID1501" s="110"/>
      <c r="IE1501" s="110"/>
      <c r="IF1501" s="110"/>
      <c r="IG1501" s="110"/>
      <c r="IH1501" s="110"/>
      <c r="II1501" s="110"/>
      <c r="IJ1501" s="110"/>
      <c r="IK1501" s="110"/>
      <c r="IL1501" s="110"/>
      <c r="IM1501" s="110"/>
      <c r="IN1501" s="110"/>
      <c r="IO1501" s="110"/>
      <c r="IP1501" s="110"/>
      <c r="IQ1501" s="110"/>
      <c r="IR1501" s="110"/>
    </row>
    <row r="1502" spans="18:252" ht="16.5" hidden="1" customHeight="1">
      <c r="R1502" s="264"/>
      <c r="S1502" s="110"/>
      <c r="T1502" s="110"/>
      <c r="U1502" s="110"/>
      <c r="V1502" s="110"/>
      <c r="W1502" s="266"/>
      <c r="X1502" s="110"/>
      <c r="Y1502" s="110"/>
      <c r="Z1502" s="110"/>
      <c r="AA1502" s="110"/>
      <c r="AB1502" s="110"/>
      <c r="AC1502" s="110"/>
      <c r="AD1502" s="110"/>
      <c r="AE1502" s="110"/>
      <c r="AF1502" s="110"/>
      <c r="AG1502" s="110"/>
      <c r="AH1502" s="110"/>
      <c r="AI1502" s="110"/>
      <c r="AJ1502" s="110"/>
      <c r="AK1502" s="110"/>
      <c r="AL1502" s="110"/>
      <c r="AM1502" s="110"/>
      <c r="AN1502" s="110"/>
      <c r="AO1502" s="110"/>
      <c r="AP1502" s="110"/>
      <c r="AQ1502" s="110"/>
      <c r="AR1502" s="110"/>
      <c r="AS1502" s="110"/>
      <c r="AT1502" s="110"/>
      <c r="AU1502" s="110"/>
      <c r="AV1502" s="110"/>
      <c r="AW1502" s="110"/>
      <c r="AX1502" s="110"/>
      <c r="AY1502" s="110"/>
      <c r="AZ1502" s="110"/>
      <c r="BA1502" s="110"/>
      <c r="BB1502" s="110"/>
      <c r="BC1502" s="110"/>
      <c r="BD1502" s="110"/>
      <c r="BE1502" s="110"/>
      <c r="BF1502" s="110"/>
      <c r="BG1502" s="110"/>
      <c r="BH1502" s="110"/>
      <c r="BI1502" s="110"/>
      <c r="BJ1502" s="110"/>
      <c r="BK1502" s="110"/>
      <c r="BL1502" s="110"/>
      <c r="BM1502" s="110"/>
      <c r="BN1502" s="110"/>
      <c r="BO1502" s="110"/>
      <c r="BP1502" s="110"/>
      <c r="BQ1502" s="110"/>
      <c r="BR1502" s="110"/>
      <c r="BS1502" s="110"/>
      <c r="BT1502" s="110"/>
      <c r="BU1502" s="110"/>
      <c r="BV1502" s="110"/>
      <c r="BW1502" s="110"/>
      <c r="BX1502" s="110"/>
      <c r="BY1502" s="110"/>
      <c r="BZ1502" s="110"/>
      <c r="CA1502" s="110"/>
      <c r="CB1502" s="110"/>
      <c r="CC1502" s="110"/>
      <c r="CD1502" s="110"/>
      <c r="CE1502" s="110"/>
      <c r="CF1502" s="110"/>
      <c r="CG1502" s="110"/>
      <c r="CH1502" s="110"/>
      <c r="CI1502" s="110"/>
      <c r="CJ1502" s="110"/>
      <c r="CK1502" s="110"/>
      <c r="CL1502" s="110"/>
      <c r="CM1502" s="110"/>
      <c r="CN1502" s="110"/>
      <c r="CO1502" s="110"/>
      <c r="CP1502" s="110"/>
      <c r="CQ1502" s="110"/>
      <c r="CR1502" s="110"/>
      <c r="CS1502" s="110"/>
      <c r="CT1502" s="110"/>
      <c r="CU1502" s="110"/>
      <c r="CV1502" s="110"/>
      <c r="CW1502" s="110"/>
      <c r="CX1502" s="110"/>
      <c r="CY1502" s="110"/>
      <c r="CZ1502" s="110"/>
      <c r="DA1502" s="110"/>
      <c r="DB1502" s="110"/>
      <c r="DC1502" s="110"/>
      <c r="DD1502" s="110"/>
      <c r="DE1502" s="110"/>
      <c r="DF1502" s="110"/>
      <c r="DG1502" s="110"/>
      <c r="DH1502" s="110"/>
      <c r="DI1502" s="110"/>
      <c r="DJ1502" s="110"/>
      <c r="DK1502" s="110"/>
      <c r="DL1502" s="110"/>
      <c r="DM1502" s="110"/>
      <c r="DN1502" s="110"/>
      <c r="DO1502" s="110"/>
      <c r="DP1502" s="110"/>
      <c r="DQ1502" s="110"/>
      <c r="DR1502" s="110"/>
      <c r="DS1502" s="110"/>
      <c r="DT1502" s="110"/>
      <c r="DU1502" s="110"/>
      <c r="DV1502" s="110"/>
      <c r="DW1502" s="110"/>
      <c r="DX1502" s="110"/>
      <c r="DY1502" s="110"/>
      <c r="DZ1502" s="110"/>
      <c r="EA1502" s="110"/>
      <c r="EB1502" s="110"/>
      <c r="EC1502" s="110"/>
      <c r="ED1502" s="110"/>
      <c r="EF1502" s="264"/>
      <c r="EG1502" s="110"/>
      <c r="EH1502" s="110"/>
      <c r="EI1502" s="110"/>
      <c r="EJ1502" s="110"/>
      <c r="EK1502" s="266"/>
      <c r="EL1502" s="110"/>
      <c r="EM1502" s="110"/>
      <c r="EN1502" s="110"/>
      <c r="EO1502" s="110"/>
      <c r="EP1502" s="110"/>
      <c r="EQ1502" s="110"/>
      <c r="ER1502" s="110"/>
      <c r="ES1502" s="110"/>
      <c r="ET1502" s="110"/>
      <c r="EU1502" s="110"/>
      <c r="EV1502" s="110"/>
      <c r="EW1502" s="110"/>
      <c r="EX1502" s="110"/>
      <c r="EY1502" s="110"/>
      <c r="EZ1502" s="110"/>
      <c r="FA1502" s="110"/>
      <c r="FB1502" s="110"/>
      <c r="FC1502" s="110"/>
      <c r="FD1502" s="110"/>
      <c r="FE1502" s="110"/>
      <c r="FF1502" s="110"/>
      <c r="FG1502" s="110"/>
      <c r="FH1502" s="110"/>
      <c r="FI1502" s="110"/>
      <c r="FJ1502" s="110"/>
      <c r="FK1502" s="110"/>
      <c r="FL1502" s="110"/>
      <c r="FM1502" s="110"/>
      <c r="FN1502" s="110"/>
      <c r="FO1502" s="110"/>
      <c r="FP1502" s="110"/>
      <c r="FQ1502" s="110"/>
      <c r="FR1502" s="110"/>
      <c r="FS1502" s="110"/>
      <c r="FT1502" s="110"/>
      <c r="FU1502" s="110"/>
      <c r="FV1502" s="110"/>
      <c r="FW1502" s="110"/>
      <c r="FX1502" s="110"/>
      <c r="FY1502" s="110"/>
      <c r="FZ1502" s="110"/>
      <c r="GA1502" s="110"/>
      <c r="GB1502" s="110"/>
      <c r="GC1502" s="110"/>
      <c r="GD1502" s="110"/>
      <c r="GE1502" s="110"/>
      <c r="GF1502" s="110"/>
      <c r="GG1502" s="110"/>
      <c r="GH1502" s="110"/>
      <c r="GI1502" s="110"/>
      <c r="GJ1502" s="110"/>
      <c r="GK1502" s="110"/>
      <c r="GL1502" s="110"/>
      <c r="GM1502" s="110"/>
      <c r="GN1502" s="110"/>
      <c r="GO1502" s="110"/>
      <c r="GP1502" s="110"/>
      <c r="GQ1502" s="110"/>
      <c r="GR1502" s="110"/>
      <c r="GS1502" s="110"/>
      <c r="GT1502" s="110"/>
      <c r="GU1502" s="110"/>
      <c r="GV1502" s="110"/>
      <c r="GW1502" s="110"/>
      <c r="GX1502" s="110"/>
      <c r="GY1502" s="110"/>
      <c r="GZ1502" s="110"/>
      <c r="HA1502" s="110"/>
      <c r="HB1502" s="110"/>
      <c r="HC1502" s="110"/>
      <c r="HD1502" s="110"/>
      <c r="HE1502" s="110"/>
      <c r="HF1502" s="110"/>
      <c r="HG1502" s="110"/>
      <c r="HH1502" s="110"/>
      <c r="HI1502" s="110"/>
      <c r="HJ1502" s="110"/>
      <c r="HK1502" s="110"/>
      <c r="HL1502" s="110"/>
      <c r="HM1502" s="110"/>
      <c r="HN1502" s="110"/>
      <c r="HO1502" s="110"/>
      <c r="HP1502" s="110"/>
      <c r="HQ1502" s="110"/>
      <c r="HR1502" s="110"/>
      <c r="HS1502" s="110"/>
      <c r="HT1502" s="110"/>
      <c r="HU1502" s="110"/>
      <c r="HV1502" s="110"/>
      <c r="HW1502" s="110"/>
      <c r="HX1502" s="110"/>
      <c r="HY1502" s="110"/>
      <c r="HZ1502" s="110"/>
      <c r="IA1502" s="110"/>
      <c r="IB1502" s="110"/>
      <c r="IC1502" s="110"/>
      <c r="ID1502" s="110"/>
      <c r="IE1502" s="110"/>
      <c r="IF1502" s="110"/>
      <c r="IG1502" s="110"/>
      <c r="IH1502" s="110"/>
      <c r="II1502" s="110"/>
      <c r="IJ1502" s="110"/>
      <c r="IK1502" s="110"/>
      <c r="IL1502" s="110"/>
      <c r="IM1502" s="110"/>
      <c r="IN1502" s="110"/>
      <c r="IO1502" s="110"/>
      <c r="IP1502" s="110"/>
      <c r="IQ1502" s="110"/>
      <c r="IR1502" s="110"/>
    </row>
    <row r="1503" spans="18:252" ht="16.5" hidden="1" customHeight="1">
      <c r="R1503" s="264"/>
      <c r="S1503" s="110"/>
      <c r="T1503" s="110"/>
      <c r="U1503" s="110"/>
      <c r="V1503" s="110"/>
      <c r="W1503" s="266"/>
      <c r="X1503" s="110"/>
      <c r="Y1503" s="110"/>
      <c r="Z1503" s="110"/>
      <c r="AA1503" s="110"/>
      <c r="AB1503" s="110"/>
      <c r="AC1503" s="110"/>
      <c r="AD1503" s="110"/>
      <c r="AE1503" s="110"/>
      <c r="AF1503" s="110"/>
      <c r="AG1503" s="110"/>
      <c r="AH1503" s="110"/>
      <c r="AI1503" s="110"/>
      <c r="AJ1503" s="110"/>
      <c r="AK1503" s="110"/>
      <c r="AL1503" s="110"/>
      <c r="AM1503" s="110"/>
      <c r="AN1503" s="110"/>
      <c r="AO1503" s="110"/>
      <c r="AP1503" s="110"/>
      <c r="AQ1503" s="110"/>
      <c r="AR1503" s="110"/>
      <c r="AS1503" s="110"/>
      <c r="AT1503" s="110"/>
      <c r="AU1503" s="110"/>
      <c r="AV1503" s="110"/>
      <c r="AW1503" s="110"/>
      <c r="AX1503" s="110"/>
      <c r="AY1503" s="110"/>
      <c r="AZ1503" s="110"/>
      <c r="BA1503" s="110"/>
      <c r="BB1503" s="110"/>
      <c r="BC1503" s="110"/>
      <c r="BD1503" s="110"/>
      <c r="BE1503" s="110"/>
      <c r="BF1503" s="110"/>
      <c r="BG1503" s="110"/>
      <c r="BH1503" s="110"/>
      <c r="BI1503" s="110"/>
      <c r="BJ1503" s="110"/>
      <c r="BK1503" s="110"/>
      <c r="BL1503" s="110"/>
      <c r="BM1503" s="110"/>
      <c r="BN1503" s="110"/>
      <c r="BO1503" s="110"/>
      <c r="BP1503" s="110"/>
      <c r="BQ1503" s="110"/>
      <c r="BR1503" s="110"/>
      <c r="BS1503" s="110"/>
      <c r="BT1503" s="110"/>
      <c r="BU1503" s="110"/>
      <c r="BV1503" s="110"/>
      <c r="BW1503" s="110"/>
      <c r="BX1503" s="110"/>
      <c r="BY1503" s="110"/>
      <c r="BZ1503" s="110"/>
      <c r="CA1503" s="110"/>
      <c r="CB1503" s="110"/>
      <c r="CC1503" s="110"/>
      <c r="CD1503" s="110"/>
      <c r="CE1503" s="110"/>
      <c r="CF1503" s="110"/>
      <c r="CG1503" s="110"/>
      <c r="CH1503" s="110"/>
      <c r="CI1503" s="110"/>
      <c r="CJ1503" s="110"/>
      <c r="CK1503" s="110"/>
      <c r="CL1503" s="110"/>
      <c r="CM1503" s="110"/>
      <c r="CN1503" s="110"/>
      <c r="CO1503" s="110"/>
      <c r="CP1503" s="110"/>
      <c r="CQ1503" s="110"/>
      <c r="CR1503" s="110"/>
      <c r="CS1503" s="110"/>
      <c r="CT1503" s="110"/>
      <c r="CU1503" s="110"/>
      <c r="CV1503" s="110"/>
      <c r="CW1503" s="110"/>
      <c r="CX1503" s="110"/>
      <c r="CY1503" s="110"/>
      <c r="CZ1503" s="110"/>
      <c r="DA1503" s="110"/>
      <c r="DB1503" s="110"/>
      <c r="DC1503" s="110"/>
      <c r="DD1503" s="110"/>
      <c r="DE1503" s="110"/>
      <c r="DF1503" s="110"/>
      <c r="DG1503" s="110"/>
      <c r="DH1503" s="110"/>
      <c r="DI1503" s="110"/>
      <c r="DJ1503" s="110"/>
      <c r="DK1503" s="110"/>
      <c r="DL1503" s="110"/>
      <c r="DM1503" s="110"/>
      <c r="DN1503" s="110"/>
      <c r="DO1503" s="110"/>
      <c r="DP1503" s="110"/>
      <c r="DQ1503" s="110"/>
      <c r="DR1503" s="110"/>
      <c r="DS1503" s="110"/>
      <c r="DT1503" s="110"/>
      <c r="DU1503" s="110"/>
      <c r="DV1503" s="110"/>
      <c r="DW1503" s="110"/>
      <c r="DX1503" s="110"/>
      <c r="DY1503" s="110"/>
      <c r="DZ1503" s="110"/>
      <c r="EA1503" s="110"/>
      <c r="EB1503" s="110"/>
      <c r="EC1503" s="110"/>
      <c r="ED1503" s="110"/>
      <c r="EF1503" s="264"/>
      <c r="EG1503" s="110"/>
      <c r="EH1503" s="110"/>
      <c r="EI1503" s="110"/>
      <c r="EJ1503" s="110"/>
      <c r="EK1503" s="266"/>
      <c r="EL1503" s="110"/>
      <c r="EM1503" s="110"/>
      <c r="EN1503" s="110"/>
      <c r="EO1503" s="110"/>
      <c r="EP1503" s="110"/>
      <c r="EQ1503" s="110"/>
      <c r="ER1503" s="110"/>
      <c r="ES1503" s="110"/>
      <c r="ET1503" s="110"/>
      <c r="EU1503" s="110"/>
      <c r="EV1503" s="110"/>
      <c r="EW1503" s="110"/>
      <c r="EX1503" s="110"/>
      <c r="EY1503" s="110"/>
      <c r="EZ1503" s="110"/>
      <c r="FA1503" s="110"/>
      <c r="FB1503" s="110"/>
      <c r="FC1503" s="110"/>
      <c r="FD1503" s="110"/>
      <c r="FE1503" s="110"/>
      <c r="FF1503" s="110"/>
      <c r="FG1503" s="110"/>
      <c r="FH1503" s="110"/>
      <c r="FI1503" s="110"/>
      <c r="FJ1503" s="110"/>
      <c r="FK1503" s="110"/>
      <c r="FL1503" s="110"/>
      <c r="FM1503" s="110"/>
      <c r="FN1503" s="110"/>
      <c r="FO1503" s="110"/>
      <c r="FP1503" s="110"/>
      <c r="FQ1503" s="110"/>
      <c r="FR1503" s="110"/>
      <c r="FS1503" s="110"/>
      <c r="FT1503" s="110"/>
      <c r="FU1503" s="110"/>
      <c r="FV1503" s="110"/>
      <c r="FW1503" s="110"/>
      <c r="FX1503" s="110"/>
      <c r="FY1503" s="110"/>
      <c r="FZ1503" s="110"/>
      <c r="GA1503" s="110"/>
      <c r="GB1503" s="110"/>
      <c r="GC1503" s="110"/>
      <c r="GD1503" s="110"/>
      <c r="GE1503" s="110"/>
      <c r="GF1503" s="110"/>
      <c r="GG1503" s="110"/>
      <c r="GH1503" s="110"/>
      <c r="GI1503" s="110"/>
      <c r="GJ1503" s="110"/>
      <c r="GK1503" s="110"/>
      <c r="GL1503" s="110"/>
      <c r="GM1503" s="110"/>
      <c r="GN1503" s="110"/>
      <c r="GO1503" s="110"/>
      <c r="GP1503" s="110"/>
      <c r="GQ1503" s="110"/>
      <c r="GR1503" s="110"/>
      <c r="GS1503" s="110"/>
      <c r="GT1503" s="110"/>
      <c r="GU1503" s="110"/>
      <c r="GV1503" s="110"/>
      <c r="GW1503" s="110"/>
      <c r="GX1503" s="110"/>
      <c r="GY1503" s="110"/>
      <c r="GZ1503" s="110"/>
      <c r="HA1503" s="110"/>
      <c r="HB1503" s="110"/>
      <c r="HC1503" s="110"/>
      <c r="HD1503" s="110"/>
      <c r="HE1503" s="110"/>
      <c r="HF1503" s="110"/>
      <c r="HG1503" s="110"/>
      <c r="HH1503" s="110"/>
      <c r="HI1503" s="110"/>
      <c r="HJ1503" s="110"/>
      <c r="HK1503" s="110"/>
      <c r="HL1503" s="110"/>
      <c r="HM1503" s="110"/>
      <c r="HN1503" s="110"/>
      <c r="HO1503" s="110"/>
      <c r="HP1503" s="110"/>
      <c r="HQ1503" s="110"/>
      <c r="HR1503" s="110"/>
      <c r="HS1503" s="110"/>
      <c r="HT1503" s="110"/>
      <c r="HU1503" s="110"/>
      <c r="HV1503" s="110"/>
      <c r="HW1503" s="110"/>
      <c r="HX1503" s="110"/>
      <c r="HY1503" s="110"/>
      <c r="HZ1503" s="110"/>
      <c r="IA1503" s="110"/>
      <c r="IB1503" s="110"/>
      <c r="IC1503" s="110"/>
      <c r="ID1503" s="110"/>
      <c r="IE1503" s="110"/>
      <c r="IF1503" s="110"/>
      <c r="IG1503" s="110"/>
      <c r="IH1503" s="110"/>
      <c r="II1503" s="110"/>
      <c r="IJ1503" s="110"/>
      <c r="IK1503" s="110"/>
      <c r="IL1503" s="110"/>
      <c r="IM1503" s="110"/>
      <c r="IN1503" s="110"/>
      <c r="IO1503" s="110"/>
      <c r="IP1503" s="110"/>
      <c r="IQ1503" s="110"/>
      <c r="IR1503" s="110"/>
    </row>
    <row r="1504" spans="18:252" ht="16.5" hidden="1" customHeight="1">
      <c r="R1504" s="264"/>
      <c r="S1504" s="110"/>
      <c r="T1504" s="110"/>
      <c r="U1504" s="110"/>
      <c r="V1504" s="110"/>
      <c r="W1504" s="266"/>
      <c r="X1504" s="110"/>
      <c r="Y1504" s="110"/>
      <c r="Z1504" s="110"/>
      <c r="AA1504" s="110"/>
      <c r="AB1504" s="110"/>
      <c r="AC1504" s="110"/>
      <c r="AD1504" s="110"/>
      <c r="AE1504" s="110"/>
      <c r="AF1504" s="110"/>
      <c r="AG1504" s="110"/>
      <c r="AH1504" s="110"/>
      <c r="AI1504" s="110"/>
      <c r="AJ1504" s="110"/>
      <c r="AK1504" s="110"/>
      <c r="AL1504" s="110"/>
      <c r="AM1504" s="110"/>
      <c r="AN1504" s="110"/>
      <c r="AO1504" s="110"/>
      <c r="AP1504" s="110"/>
      <c r="AQ1504" s="110"/>
      <c r="AR1504" s="110"/>
      <c r="AS1504" s="110"/>
      <c r="AT1504" s="110"/>
      <c r="AU1504" s="110"/>
      <c r="AV1504" s="110"/>
      <c r="AW1504" s="110"/>
      <c r="AX1504" s="110"/>
      <c r="AY1504" s="110"/>
      <c r="AZ1504" s="110"/>
      <c r="BA1504" s="110"/>
      <c r="BB1504" s="110"/>
      <c r="BC1504" s="110"/>
      <c r="BD1504" s="110"/>
      <c r="BE1504" s="110"/>
      <c r="BF1504" s="110"/>
      <c r="BG1504" s="110"/>
      <c r="BH1504" s="110"/>
      <c r="BI1504" s="110"/>
      <c r="BJ1504" s="110"/>
      <c r="BK1504" s="110"/>
      <c r="BL1504" s="110"/>
      <c r="BM1504" s="110"/>
      <c r="BN1504" s="110"/>
      <c r="BO1504" s="110"/>
      <c r="BP1504" s="110"/>
      <c r="BQ1504" s="110"/>
      <c r="BR1504" s="110"/>
      <c r="BS1504" s="110"/>
      <c r="BT1504" s="110"/>
      <c r="BU1504" s="110"/>
      <c r="BV1504" s="110"/>
      <c r="BW1504" s="110"/>
      <c r="BX1504" s="110"/>
      <c r="BY1504" s="110"/>
      <c r="BZ1504" s="110"/>
      <c r="CA1504" s="110"/>
      <c r="CB1504" s="110"/>
      <c r="CC1504" s="110"/>
      <c r="CD1504" s="110"/>
      <c r="CE1504" s="110"/>
      <c r="CF1504" s="110"/>
      <c r="CG1504" s="110"/>
      <c r="CH1504" s="110"/>
      <c r="CI1504" s="110"/>
      <c r="CJ1504" s="110"/>
      <c r="CK1504" s="110"/>
      <c r="CL1504" s="110"/>
      <c r="CM1504" s="110"/>
      <c r="CN1504" s="110"/>
      <c r="CO1504" s="110"/>
      <c r="CP1504" s="110"/>
      <c r="CQ1504" s="110"/>
      <c r="CR1504" s="110"/>
      <c r="CS1504" s="110"/>
      <c r="CT1504" s="110"/>
      <c r="CU1504" s="110"/>
      <c r="CV1504" s="110"/>
      <c r="CW1504" s="110"/>
      <c r="CX1504" s="110"/>
      <c r="CY1504" s="110"/>
      <c r="CZ1504" s="110"/>
      <c r="DA1504" s="110"/>
      <c r="DB1504" s="110"/>
      <c r="DC1504" s="110"/>
      <c r="DD1504" s="110"/>
      <c r="DE1504" s="110"/>
      <c r="DF1504" s="110"/>
      <c r="DG1504" s="110"/>
      <c r="DH1504" s="110"/>
      <c r="DI1504" s="110"/>
      <c r="DJ1504" s="110"/>
      <c r="DK1504" s="110"/>
      <c r="DL1504" s="110"/>
      <c r="DM1504" s="110"/>
      <c r="DN1504" s="110"/>
      <c r="DO1504" s="110"/>
      <c r="DP1504" s="110"/>
      <c r="DQ1504" s="110"/>
      <c r="DR1504" s="110"/>
      <c r="DS1504" s="110"/>
      <c r="DT1504" s="110"/>
      <c r="DU1504" s="110"/>
      <c r="DV1504" s="110"/>
      <c r="DW1504" s="110"/>
      <c r="DX1504" s="110"/>
      <c r="DY1504" s="110"/>
      <c r="DZ1504" s="110"/>
      <c r="EA1504" s="110"/>
      <c r="EB1504" s="110"/>
      <c r="EC1504" s="110"/>
      <c r="ED1504" s="110"/>
      <c r="EF1504" s="264"/>
      <c r="EG1504" s="110"/>
      <c r="EH1504" s="110"/>
      <c r="EI1504" s="110"/>
      <c r="EJ1504" s="110"/>
      <c r="EK1504" s="266"/>
      <c r="EL1504" s="110"/>
      <c r="EM1504" s="110"/>
      <c r="EN1504" s="110"/>
      <c r="EO1504" s="110"/>
      <c r="EP1504" s="110"/>
      <c r="EQ1504" s="110"/>
      <c r="ER1504" s="110"/>
      <c r="ES1504" s="110"/>
      <c r="ET1504" s="110"/>
      <c r="EU1504" s="110"/>
      <c r="EV1504" s="110"/>
      <c r="EW1504" s="110"/>
      <c r="EX1504" s="110"/>
      <c r="EY1504" s="110"/>
      <c r="EZ1504" s="110"/>
      <c r="FA1504" s="110"/>
      <c r="FB1504" s="110"/>
      <c r="FC1504" s="110"/>
      <c r="FD1504" s="110"/>
      <c r="FE1504" s="110"/>
      <c r="FF1504" s="110"/>
      <c r="FG1504" s="110"/>
      <c r="FH1504" s="110"/>
      <c r="FI1504" s="110"/>
      <c r="FJ1504" s="110"/>
      <c r="FK1504" s="110"/>
      <c r="FL1504" s="110"/>
      <c r="FM1504" s="110"/>
      <c r="FN1504" s="110"/>
      <c r="FO1504" s="110"/>
      <c r="FP1504" s="110"/>
      <c r="FQ1504" s="110"/>
      <c r="FR1504" s="110"/>
      <c r="FS1504" s="110"/>
      <c r="FT1504" s="110"/>
      <c r="FU1504" s="110"/>
      <c r="FV1504" s="110"/>
      <c r="FW1504" s="110"/>
      <c r="FX1504" s="110"/>
      <c r="FY1504" s="110"/>
      <c r="FZ1504" s="110"/>
      <c r="GA1504" s="110"/>
      <c r="GB1504" s="110"/>
      <c r="GC1504" s="110"/>
      <c r="GD1504" s="110"/>
      <c r="GE1504" s="110"/>
      <c r="GF1504" s="110"/>
      <c r="GG1504" s="110"/>
      <c r="GH1504" s="110"/>
      <c r="GI1504" s="110"/>
      <c r="GJ1504" s="110"/>
      <c r="GK1504" s="110"/>
      <c r="GL1504" s="110"/>
      <c r="GM1504" s="110"/>
      <c r="GN1504" s="110"/>
      <c r="GO1504" s="110"/>
      <c r="GP1504" s="110"/>
      <c r="GQ1504" s="110"/>
      <c r="GR1504" s="110"/>
      <c r="GS1504" s="110"/>
      <c r="GT1504" s="110"/>
      <c r="GU1504" s="110"/>
      <c r="GV1504" s="110"/>
      <c r="GW1504" s="110"/>
      <c r="GX1504" s="110"/>
      <c r="GY1504" s="110"/>
      <c r="GZ1504" s="110"/>
      <c r="HA1504" s="110"/>
      <c r="HB1504" s="110"/>
      <c r="HC1504" s="110"/>
      <c r="HD1504" s="110"/>
      <c r="HE1504" s="110"/>
      <c r="HF1504" s="110"/>
      <c r="HG1504" s="110"/>
      <c r="HH1504" s="110"/>
      <c r="HI1504" s="110"/>
      <c r="HJ1504" s="110"/>
      <c r="HK1504" s="110"/>
      <c r="HL1504" s="110"/>
      <c r="HM1504" s="110"/>
      <c r="HN1504" s="110"/>
      <c r="HO1504" s="110"/>
      <c r="HP1504" s="110"/>
      <c r="HQ1504" s="110"/>
      <c r="HR1504" s="110"/>
      <c r="HS1504" s="110"/>
      <c r="HT1504" s="110"/>
      <c r="HU1504" s="110"/>
      <c r="HV1504" s="110"/>
      <c r="HW1504" s="110"/>
      <c r="HX1504" s="110"/>
      <c r="HY1504" s="110"/>
      <c r="HZ1504" s="110"/>
      <c r="IA1504" s="110"/>
      <c r="IB1504" s="110"/>
      <c r="IC1504" s="110"/>
      <c r="ID1504" s="110"/>
      <c r="IE1504" s="110"/>
      <c r="IF1504" s="110"/>
      <c r="IG1504" s="110"/>
      <c r="IH1504" s="110"/>
      <c r="II1504" s="110"/>
      <c r="IJ1504" s="110"/>
      <c r="IK1504" s="110"/>
      <c r="IL1504" s="110"/>
      <c r="IM1504" s="110"/>
      <c r="IN1504" s="110"/>
      <c r="IO1504" s="110"/>
      <c r="IP1504" s="110"/>
      <c r="IQ1504" s="110"/>
      <c r="IR1504" s="110"/>
    </row>
    <row r="1505" spans="18:252" ht="16.5" hidden="1" customHeight="1">
      <c r="R1505" s="264"/>
      <c r="S1505" s="110"/>
      <c r="T1505" s="110"/>
      <c r="U1505" s="110"/>
      <c r="V1505" s="110"/>
      <c r="W1505" s="266"/>
      <c r="X1505" s="110"/>
      <c r="Y1505" s="110"/>
      <c r="Z1505" s="110"/>
      <c r="AA1505" s="110"/>
      <c r="AB1505" s="110"/>
      <c r="AC1505" s="110"/>
      <c r="AD1505" s="110"/>
      <c r="AE1505" s="110"/>
      <c r="AF1505" s="110"/>
      <c r="AG1505" s="110"/>
      <c r="AH1505" s="110"/>
      <c r="AI1505" s="110"/>
      <c r="AJ1505" s="110"/>
      <c r="AK1505" s="110"/>
      <c r="AL1505" s="110"/>
      <c r="AM1505" s="110"/>
      <c r="AN1505" s="110"/>
      <c r="AO1505" s="110"/>
      <c r="AP1505" s="110"/>
      <c r="AQ1505" s="110"/>
      <c r="AR1505" s="110"/>
      <c r="AS1505" s="110"/>
      <c r="AT1505" s="110"/>
      <c r="AU1505" s="110"/>
      <c r="AV1505" s="110"/>
      <c r="AW1505" s="110"/>
      <c r="AX1505" s="110"/>
      <c r="AY1505" s="110"/>
      <c r="AZ1505" s="110"/>
      <c r="BA1505" s="110"/>
      <c r="BB1505" s="110"/>
      <c r="BC1505" s="110"/>
      <c r="BD1505" s="110"/>
      <c r="BE1505" s="110"/>
      <c r="BF1505" s="110"/>
      <c r="BG1505" s="110"/>
      <c r="BH1505" s="110"/>
      <c r="BI1505" s="110"/>
      <c r="BJ1505" s="110"/>
      <c r="BK1505" s="110"/>
      <c r="BL1505" s="110"/>
      <c r="BM1505" s="110"/>
      <c r="BN1505" s="110"/>
      <c r="BO1505" s="110"/>
      <c r="BP1505" s="110"/>
      <c r="BQ1505" s="110"/>
      <c r="BR1505" s="110"/>
      <c r="BS1505" s="110"/>
      <c r="BT1505" s="110"/>
      <c r="BU1505" s="110"/>
      <c r="BV1505" s="110"/>
      <c r="BW1505" s="110"/>
      <c r="BX1505" s="110"/>
      <c r="BY1505" s="110"/>
      <c r="BZ1505" s="110"/>
      <c r="CA1505" s="110"/>
      <c r="CB1505" s="110"/>
      <c r="CC1505" s="110"/>
      <c r="CD1505" s="110"/>
      <c r="CE1505" s="110"/>
      <c r="CF1505" s="110"/>
      <c r="CG1505" s="110"/>
      <c r="CH1505" s="110"/>
      <c r="CI1505" s="110"/>
      <c r="CJ1505" s="110"/>
      <c r="CK1505" s="110"/>
      <c r="CL1505" s="110"/>
      <c r="CM1505" s="110"/>
      <c r="CN1505" s="110"/>
      <c r="CO1505" s="110"/>
      <c r="CP1505" s="110"/>
      <c r="CQ1505" s="110"/>
      <c r="CR1505" s="110"/>
      <c r="CS1505" s="110"/>
      <c r="CT1505" s="110"/>
      <c r="CU1505" s="110"/>
      <c r="CV1505" s="110"/>
      <c r="CW1505" s="110"/>
      <c r="CX1505" s="110"/>
      <c r="CY1505" s="110"/>
      <c r="CZ1505" s="110"/>
      <c r="DA1505" s="110"/>
      <c r="DB1505" s="110"/>
      <c r="DC1505" s="110"/>
      <c r="DD1505" s="110"/>
      <c r="DE1505" s="110"/>
      <c r="DF1505" s="110"/>
      <c r="DG1505" s="110"/>
      <c r="DH1505" s="110"/>
      <c r="DI1505" s="110"/>
      <c r="DJ1505" s="110"/>
      <c r="DK1505" s="110"/>
      <c r="DL1505" s="110"/>
      <c r="DM1505" s="110"/>
      <c r="DN1505" s="110"/>
      <c r="DO1505" s="110"/>
      <c r="DP1505" s="110"/>
      <c r="DQ1505" s="110"/>
      <c r="DR1505" s="110"/>
      <c r="DS1505" s="110"/>
      <c r="DT1505" s="110"/>
      <c r="DU1505" s="110"/>
      <c r="DV1505" s="110"/>
      <c r="DW1505" s="110"/>
      <c r="DX1505" s="110"/>
      <c r="DY1505" s="110"/>
      <c r="DZ1505" s="110"/>
      <c r="EA1505" s="110"/>
      <c r="EB1505" s="110"/>
      <c r="EC1505" s="110"/>
      <c r="ED1505" s="110"/>
      <c r="EF1505" s="264"/>
      <c r="EG1505" s="110"/>
      <c r="EH1505" s="110"/>
      <c r="EI1505" s="110"/>
      <c r="EJ1505" s="110"/>
      <c r="EK1505" s="266"/>
      <c r="EL1505" s="110"/>
      <c r="EM1505" s="110"/>
      <c r="EN1505" s="110"/>
      <c r="EO1505" s="110"/>
      <c r="EP1505" s="110"/>
      <c r="EQ1505" s="110"/>
      <c r="ER1505" s="110"/>
      <c r="ES1505" s="110"/>
      <c r="ET1505" s="110"/>
      <c r="EU1505" s="110"/>
      <c r="EV1505" s="110"/>
      <c r="EW1505" s="110"/>
      <c r="EX1505" s="110"/>
      <c r="EY1505" s="110"/>
      <c r="EZ1505" s="110"/>
      <c r="FA1505" s="110"/>
      <c r="FB1505" s="110"/>
      <c r="FC1505" s="110"/>
      <c r="FD1505" s="110"/>
      <c r="FE1505" s="110"/>
      <c r="FF1505" s="110"/>
      <c r="FG1505" s="110"/>
      <c r="FH1505" s="110"/>
      <c r="FI1505" s="110"/>
      <c r="FJ1505" s="110"/>
      <c r="FK1505" s="110"/>
      <c r="FL1505" s="110"/>
      <c r="FM1505" s="110"/>
      <c r="FN1505" s="110"/>
      <c r="FO1505" s="110"/>
      <c r="FP1505" s="110"/>
      <c r="FQ1505" s="110"/>
      <c r="FR1505" s="110"/>
      <c r="FS1505" s="110"/>
      <c r="FT1505" s="110"/>
      <c r="FU1505" s="110"/>
      <c r="FV1505" s="110"/>
      <c r="FW1505" s="110"/>
      <c r="FX1505" s="110"/>
      <c r="FY1505" s="110"/>
      <c r="FZ1505" s="110"/>
      <c r="GA1505" s="110"/>
      <c r="GB1505" s="110"/>
      <c r="GC1505" s="110"/>
      <c r="GD1505" s="110"/>
      <c r="GE1505" s="110"/>
      <c r="GF1505" s="110"/>
      <c r="GG1505" s="110"/>
      <c r="GH1505" s="110"/>
      <c r="GI1505" s="110"/>
      <c r="GJ1505" s="110"/>
      <c r="GK1505" s="110"/>
      <c r="GL1505" s="110"/>
      <c r="GM1505" s="110"/>
      <c r="GN1505" s="110"/>
      <c r="GO1505" s="110"/>
      <c r="GP1505" s="110"/>
      <c r="GQ1505" s="110"/>
      <c r="GR1505" s="110"/>
      <c r="GS1505" s="110"/>
      <c r="GT1505" s="110"/>
      <c r="GU1505" s="110"/>
      <c r="GV1505" s="110"/>
      <c r="GW1505" s="110"/>
      <c r="GX1505" s="110"/>
      <c r="GY1505" s="110"/>
      <c r="GZ1505" s="110"/>
      <c r="HA1505" s="110"/>
      <c r="HB1505" s="110"/>
      <c r="HC1505" s="110"/>
      <c r="HD1505" s="110"/>
      <c r="HE1505" s="110"/>
      <c r="HF1505" s="110"/>
      <c r="HG1505" s="110"/>
      <c r="HH1505" s="110"/>
      <c r="HI1505" s="110"/>
      <c r="HJ1505" s="110"/>
      <c r="HK1505" s="110"/>
      <c r="HL1505" s="110"/>
      <c r="HM1505" s="110"/>
      <c r="HN1505" s="110"/>
      <c r="HO1505" s="110"/>
      <c r="HP1505" s="110"/>
      <c r="HQ1505" s="110"/>
      <c r="HR1505" s="110"/>
      <c r="HS1505" s="110"/>
      <c r="HT1505" s="110"/>
      <c r="HU1505" s="110"/>
      <c r="HV1505" s="110"/>
      <c r="HW1505" s="110"/>
      <c r="HX1505" s="110"/>
      <c r="HY1505" s="110"/>
      <c r="HZ1505" s="110"/>
      <c r="IA1505" s="110"/>
      <c r="IB1505" s="110"/>
      <c r="IC1505" s="110"/>
      <c r="ID1505" s="110"/>
      <c r="IE1505" s="110"/>
      <c r="IF1505" s="110"/>
      <c r="IG1505" s="110"/>
      <c r="IH1505" s="110"/>
      <c r="II1505" s="110"/>
      <c r="IJ1505" s="110"/>
      <c r="IK1505" s="110"/>
      <c r="IL1505" s="110"/>
      <c r="IM1505" s="110"/>
      <c r="IN1505" s="110"/>
      <c r="IO1505" s="110"/>
      <c r="IP1505" s="110"/>
      <c r="IQ1505" s="110"/>
      <c r="IR1505" s="110"/>
    </row>
    <row r="1506" spans="18:252" ht="16.5" hidden="1" customHeight="1">
      <c r="R1506" s="264"/>
      <c r="S1506" s="110"/>
      <c r="T1506" s="110"/>
      <c r="U1506" s="110"/>
      <c r="V1506" s="110"/>
      <c r="W1506" s="266"/>
      <c r="X1506" s="110"/>
      <c r="Y1506" s="110"/>
      <c r="Z1506" s="110"/>
      <c r="AA1506" s="110"/>
      <c r="AB1506" s="110"/>
      <c r="AC1506" s="110"/>
      <c r="AD1506" s="110"/>
      <c r="AE1506" s="110"/>
      <c r="AF1506" s="110"/>
      <c r="AG1506" s="110"/>
      <c r="AH1506" s="110"/>
      <c r="AI1506" s="110"/>
      <c r="AJ1506" s="110"/>
      <c r="AK1506" s="110"/>
      <c r="AL1506" s="110"/>
      <c r="AM1506" s="110"/>
      <c r="AN1506" s="110"/>
      <c r="AO1506" s="110"/>
      <c r="AP1506" s="110"/>
      <c r="AQ1506" s="110"/>
      <c r="AR1506" s="110"/>
      <c r="AS1506" s="110"/>
      <c r="AT1506" s="110"/>
      <c r="AU1506" s="110"/>
      <c r="AV1506" s="110"/>
      <c r="AW1506" s="110"/>
      <c r="AX1506" s="110"/>
      <c r="AY1506" s="110"/>
      <c r="AZ1506" s="110"/>
      <c r="BA1506" s="110"/>
      <c r="BB1506" s="110"/>
      <c r="BC1506" s="110"/>
      <c r="BD1506" s="110"/>
      <c r="BE1506" s="110"/>
      <c r="BF1506" s="110"/>
      <c r="BG1506" s="110"/>
      <c r="BH1506" s="110"/>
      <c r="BI1506" s="110"/>
      <c r="BJ1506" s="110"/>
      <c r="BK1506" s="110"/>
      <c r="BL1506" s="110"/>
      <c r="BM1506" s="110"/>
      <c r="BN1506" s="110"/>
      <c r="BO1506" s="110"/>
      <c r="BP1506" s="110"/>
      <c r="BQ1506" s="110"/>
      <c r="BR1506" s="110"/>
      <c r="BS1506" s="110"/>
      <c r="BT1506" s="110"/>
      <c r="BU1506" s="110"/>
      <c r="BV1506" s="110"/>
      <c r="BW1506" s="110"/>
      <c r="BX1506" s="110"/>
      <c r="BY1506" s="110"/>
      <c r="BZ1506" s="110"/>
      <c r="CA1506" s="110"/>
      <c r="CB1506" s="110"/>
      <c r="CC1506" s="110"/>
      <c r="CD1506" s="110"/>
      <c r="CE1506" s="110"/>
      <c r="CF1506" s="110"/>
      <c r="CG1506" s="110"/>
      <c r="CH1506" s="110"/>
      <c r="CI1506" s="110"/>
      <c r="CJ1506" s="110"/>
      <c r="CK1506" s="110"/>
      <c r="CL1506" s="110"/>
      <c r="CM1506" s="110"/>
      <c r="CN1506" s="110"/>
      <c r="CO1506" s="110"/>
      <c r="CP1506" s="110"/>
      <c r="CQ1506" s="110"/>
      <c r="CR1506" s="110"/>
      <c r="CS1506" s="110"/>
      <c r="CT1506" s="110"/>
      <c r="CU1506" s="110"/>
      <c r="CV1506" s="110"/>
      <c r="CW1506" s="110"/>
      <c r="CX1506" s="110"/>
      <c r="CY1506" s="110"/>
      <c r="CZ1506" s="110"/>
      <c r="DA1506" s="110"/>
      <c r="DB1506" s="110"/>
      <c r="DC1506" s="110"/>
      <c r="DD1506" s="110"/>
      <c r="DE1506" s="110"/>
      <c r="DF1506" s="110"/>
      <c r="DG1506" s="110"/>
      <c r="DH1506" s="110"/>
      <c r="DI1506" s="110"/>
      <c r="DJ1506" s="110"/>
      <c r="DK1506" s="110"/>
      <c r="DL1506" s="110"/>
      <c r="DM1506" s="110"/>
      <c r="DN1506" s="110"/>
      <c r="DO1506" s="110"/>
      <c r="DP1506" s="110"/>
      <c r="DQ1506" s="110"/>
      <c r="DR1506" s="110"/>
      <c r="DS1506" s="110"/>
      <c r="DT1506" s="110"/>
      <c r="DU1506" s="110"/>
      <c r="DV1506" s="110"/>
      <c r="DW1506" s="110"/>
      <c r="DX1506" s="110"/>
      <c r="DY1506" s="110"/>
      <c r="DZ1506" s="110"/>
      <c r="EA1506" s="110"/>
      <c r="EB1506" s="110"/>
      <c r="EC1506" s="110"/>
      <c r="ED1506" s="110"/>
      <c r="EF1506" s="264"/>
      <c r="EG1506" s="110"/>
      <c r="EH1506" s="110"/>
      <c r="EI1506" s="110"/>
      <c r="EJ1506" s="110"/>
      <c r="EK1506" s="266"/>
      <c r="EL1506" s="110"/>
      <c r="EM1506" s="110"/>
      <c r="EN1506" s="110"/>
      <c r="EO1506" s="110"/>
      <c r="EP1506" s="110"/>
      <c r="EQ1506" s="110"/>
      <c r="ER1506" s="110"/>
      <c r="ES1506" s="110"/>
      <c r="ET1506" s="110"/>
      <c r="EU1506" s="110"/>
      <c r="EV1506" s="110"/>
      <c r="EW1506" s="110"/>
      <c r="EX1506" s="110"/>
      <c r="EY1506" s="110"/>
      <c r="EZ1506" s="110"/>
      <c r="FA1506" s="110"/>
      <c r="FB1506" s="110"/>
      <c r="FC1506" s="110"/>
      <c r="FD1506" s="110"/>
      <c r="FE1506" s="110"/>
      <c r="FF1506" s="110"/>
      <c r="FG1506" s="110"/>
      <c r="FH1506" s="110"/>
      <c r="FI1506" s="110"/>
      <c r="FJ1506" s="110"/>
      <c r="FK1506" s="110"/>
      <c r="FL1506" s="110"/>
      <c r="FM1506" s="110"/>
      <c r="FN1506" s="110"/>
      <c r="FO1506" s="110"/>
      <c r="FP1506" s="110"/>
      <c r="FQ1506" s="110"/>
      <c r="FR1506" s="110"/>
      <c r="FS1506" s="110"/>
      <c r="FT1506" s="110"/>
      <c r="FU1506" s="110"/>
      <c r="FV1506" s="110"/>
      <c r="FW1506" s="110"/>
      <c r="FX1506" s="110"/>
      <c r="FY1506" s="110"/>
      <c r="FZ1506" s="110"/>
      <c r="GA1506" s="110"/>
      <c r="GB1506" s="110"/>
      <c r="GC1506" s="110"/>
      <c r="GD1506" s="110"/>
      <c r="GE1506" s="110"/>
      <c r="GF1506" s="110"/>
      <c r="GG1506" s="110"/>
      <c r="GH1506" s="110"/>
      <c r="GI1506" s="110"/>
      <c r="GJ1506" s="110"/>
      <c r="GK1506" s="110"/>
      <c r="GL1506" s="110"/>
      <c r="GM1506" s="110"/>
      <c r="GN1506" s="110"/>
      <c r="GO1506" s="110"/>
      <c r="GP1506" s="110"/>
      <c r="GQ1506" s="110"/>
      <c r="GR1506" s="110"/>
      <c r="GS1506" s="110"/>
      <c r="GT1506" s="110"/>
      <c r="GU1506" s="110"/>
      <c r="GV1506" s="110"/>
      <c r="GW1506" s="110"/>
      <c r="GX1506" s="110"/>
      <c r="GY1506" s="110"/>
      <c r="GZ1506" s="110"/>
      <c r="HA1506" s="110"/>
      <c r="HB1506" s="110"/>
      <c r="HC1506" s="110"/>
      <c r="HD1506" s="110"/>
      <c r="HE1506" s="110"/>
      <c r="HF1506" s="110"/>
      <c r="HG1506" s="110"/>
      <c r="HH1506" s="110"/>
      <c r="HI1506" s="110"/>
      <c r="HJ1506" s="110"/>
      <c r="HK1506" s="110"/>
      <c r="HL1506" s="110"/>
      <c r="HM1506" s="110"/>
      <c r="HN1506" s="110"/>
      <c r="HO1506" s="110"/>
      <c r="HP1506" s="110"/>
      <c r="HQ1506" s="110"/>
      <c r="HR1506" s="110"/>
      <c r="HS1506" s="110"/>
      <c r="HT1506" s="110"/>
      <c r="HU1506" s="110"/>
      <c r="HV1506" s="110"/>
      <c r="HW1506" s="110"/>
      <c r="HX1506" s="110"/>
      <c r="HY1506" s="110"/>
      <c r="HZ1506" s="110"/>
      <c r="IA1506" s="110"/>
      <c r="IB1506" s="110"/>
      <c r="IC1506" s="110"/>
      <c r="ID1506" s="110"/>
      <c r="IE1506" s="110"/>
      <c r="IF1506" s="110"/>
      <c r="IG1506" s="110"/>
      <c r="IH1506" s="110"/>
      <c r="II1506" s="110"/>
      <c r="IJ1506" s="110"/>
      <c r="IK1506" s="110"/>
      <c r="IL1506" s="110"/>
      <c r="IM1506" s="110"/>
      <c r="IN1506" s="110"/>
      <c r="IO1506" s="110"/>
      <c r="IP1506" s="110"/>
      <c r="IQ1506" s="110"/>
      <c r="IR1506" s="110"/>
    </row>
    <row r="1507" spans="18:252" ht="16.5" hidden="1" customHeight="1">
      <c r="R1507" s="264"/>
      <c r="S1507" s="110"/>
      <c r="T1507" s="110"/>
      <c r="U1507" s="110"/>
      <c r="V1507" s="110"/>
      <c r="W1507" s="266"/>
      <c r="X1507" s="110"/>
      <c r="Y1507" s="110"/>
      <c r="Z1507" s="110"/>
      <c r="AA1507" s="110"/>
      <c r="AB1507" s="110"/>
      <c r="AC1507" s="110"/>
      <c r="AD1507" s="110"/>
      <c r="AE1507" s="110"/>
      <c r="AF1507" s="110"/>
      <c r="AG1507" s="110"/>
      <c r="AH1507" s="110"/>
      <c r="AI1507" s="110"/>
      <c r="AJ1507" s="110"/>
      <c r="AK1507" s="110"/>
      <c r="AL1507" s="110"/>
      <c r="AM1507" s="110"/>
      <c r="AN1507" s="110"/>
      <c r="AO1507" s="110"/>
      <c r="AP1507" s="110"/>
      <c r="AQ1507" s="110"/>
      <c r="AR1507" s="110"/>
      <c r="AS1507" s="110"/>
      <c r="AT1507" s="110"/>
      <c r="AU1507" s="110"/>
      <c r="AV1507" s="110"/>
      <c r="AW1507" s="110"/>
      <c r="AX1507" s="110"/>
      <c r="AY1507" s="110"/>
      <c r="AZ1507" s="110"/>
      <c r="BA1507" s="110"/>
      <c r="BB1507" s="110"/>
      <c r="BC1507" s="110"/>
      <c r="BD1507" s="110"/>
      <c r="BE1507" s="110"/>
      <c r="BF1507" s="110"/>
      <c r="BG1507" s="110"/>
      <c r="BH1507" s="110"/>
      <c r="BI1507" s="110"/>
      <c r="BJ1507" s="110"/>
      <c r="BK1507" s="110"/>
      <c r="BL1507" s="110"/>
      <c r="BM1507" s="110"/>
      <c r="BN1507" s="110"/>
      <c r="BO1507" s="110"/>
      <c r="BP1507" s="110"/>
      <c r="BQ1507" s="110"/>
      <c r="BR1507" s="110"/>
      <c r="BS1507" s="110"/>
      <c r="BT1507" s="110"/>
      <c r="BU1507" s="110"/>
      <c r="BV1507" s="110"/>
      <c r="BW1507" s="110"/>
      <c r="BX1507" s="110"/>
      <c r="BY1507" s="110"/>
      <c r="BZ1507" s="110"/>
      <c r="CA1507" s="110"/>
      <c r="CB1507" s="110"/>
      <c r="CC1507" s="110"/>
      <c r="CD1507" s="110"/>
      <c r="CE1507" s="110"/>
      <c r="CF1507" s="110"/>
      <c r="CG1507" s="110"/>
      <c r="CH1507" s="110"/>
      <c r="CI1507" s="110"/>
      <c r="CJ1507" s="110"/>
      <c r="CK1507" s="110"/>
      <c r="CL1507" s="110"/>
      <c r="CM1507" s="110"/>
      <c r="CN1507" s="110"/>
      <c r="CO1507" s="110"/>
      <c r="CP1507" s="110"/>
      <c r="CQ1507" s="110"/>
      <c r="CR1507" s="110"/>
      <c r="CS1507" s="110"/>
      <c r="CT1507" s="110"/>
      <c r="CU1507" s="110"/>
      <c r="CV1507" s="110"/>
      <c r="CW1507" s="110"/>
      <c r="CX1507" s="110"/>
      <c r="CY1507" s="110"/>
      <c r="CZ1507" s="110"/>
      <c r="DA1507" s="110"/>
      <c r="DB1507" s="110"/>
      <c r="DC1507" s="110"/>
      <c r="DD1507" s="110"/>
      <c r="DE1507" s="110"/>
      <c r="DF1507" s="110"/>
      <c r="DG1507" s="110"/>
      <c r="DH1507" s="110"/>
      <c r="DI1507" s="110"/>
      <c r="DJ1507" s="110"/>
      <c r="DK1507" s="110"/>
      <c r="DL1507" s="110"/>
      <c r="DM1507" s="110"/>
      <c r="DN1507" s="110"/>
      <c r="DO1507" s="110"/>
      <c r="DP1507" s="110"/>
      <c r="DQ1507" s="110"/>
      <c r="DR1507" s="110"/>
      <c r="DS1507" s="110"/>
      <c r="DT1507" s="110"/>
      <c r="DU1507" s="110"/>
      <c r="DV1507" s="110"/>
      <c r="DW1507" s="110"/>
      <c r="DX1507" s="110"/>
      <c r="DY1507" s="110"/>
      <c r="DZ1507" s="110"/>
      <c r="EA1507" s="110"/>
      <c r="EB1507" s="110"/>
      <c r="EC1507" s="110"/>
      <c r="ED1507" s="110"/>
      <c r="EF1507" s="264"/>
      <c r="EG1507" s="110"/>
      <c r="EH1507" s="110"/>
      <c r="EI1507" s="110"/>
      <c r="EJ1507" s="110"/>
      <c r="EK1507" s="266"/>
      <c r="EL1507" s="110"/>
      <c r="EM1507" s="110"/>
      <c r="EN1507" s="110"/>
      <c r="EO1507" s="110"/>
      <c r="EP1507" s="110"/>
      <c r="EQ1507" s="110"/>
      <c r="ER1507" s="110"/>
      <c r="ES1507" s="110"/>
      <c r="ET1507" s="110"/>
      <c r="EU1507" s="110"/>
      <c r="EV1507" s="110"/>
      <c r="EW1507" s="110"/>
      <c r="EX1507" s="110"/>
      <c r="EY1507" s="110"/>
      <c r="EZ1507" s="110"/>
      <c r="FA1507" s="110"/>
      <c r="FB1507" s="110"/>
      <c r="FC1507" s="110"/>
      <c r="FD1507" s="110"/>
      <c r="FE1507" s="110"/>
      <c r="FF1507" s="110"/>
      <c r="FG1507" s="110"/>
      <c r="FH1507" s="110"/>
      <c r="FI1507" s="110"/>
      <c r="FJ1507" s="110"/>
      <c r="FK1507" s="110"/>
      <c r="FL1507" s="110"/>
      <c r="FM1507" s="110"/>
      <c r="FN1507" s="110"/>
      <c r="FO1507" s="110"/>
      <c r="FP1507" s="110"/>
      <c r="FQ1507" s="110"/>
      <c r="FR1507" s="110"/>
      <c r="FS1507" s="110"/>
      <c r="FT1507" s="110"/>
      <c r="FU1507" s="110"/>
      <c r="FV1507" s="110"/>
      <c r="FW1507" s="110"/>
      <c r="FX1507" s="110"/>
      <c r="FY1507" s="110"/>
      <c r="FZ1507" s="110"/>
      <c r="GA1507" s="110"/>
      <c r="GB1507" s="110"/>
      <c r="GC1507" s="110"/>
      <c r="GD1507" s="110"/>
      <c r="GE1507" s="110"/>
      <c r="GF1507" s="110"/>
      <c r="GG1507" s="110"/>
      <c r="GH1507" s="110"/>
      <c r="GI1507" s="110"/>
      <c r="GJ1507" s="110"/>
      <c r="GK1507" s="110"/>
      <c r="GL1507" s="110"/>
      <c r="GM1507" s="110"/>
      <c r="GN1507" s="110"/>
      <c r="GO1507" s="110"/>
      <c r="GP1507" s="110"/>
      <c r="GQ1507" s="110"/>
      <c r="GR1507" s="110"/>
      <c r="GS1507" s="110"/>
      <c r="GT1507" s="110"/>
      <c r="GU1507" s="110"/>
      <c r="GV1507" s="110"/>
      <c r="GW1507" s="110"/>
      <c r="GX1507" s="110"/>
      <c r="GY1507" s="110"/>
      <c r="GZ1507" s="110"/>
      <c r="HA1507" s="110"/>
      <c r="HB1507" s="110"/>
      <c r="HC1507" s="110"/>
      <c r="HD1507" s="110"/>
      <c r="HE1507" s="110"/>
      <c r="HF1507" s="110"/>
      <c r="HG1507" s="110"/>
      <c r="HH1507" s="110"/>
      <c r="HI1507" s="110"/>
      <c r="HJ1507" s="110"/>
      <c r="HK1507" s="110"/>
      <c r="HL1507" s="110"/>
      <c r="HM1507" s="110"/>
      <c r="HN1507" s="110"/>
      <c r="HO1507" s="110"/>
      <c r="HP1507" s="110"/>
      <c r="HQ1507" s="110"/>
      <c r="HR1507" s="110"/>
      <c r="HS1507" s="110"/>
      <c r="HT1507" s="110"/>
      <c r="HU1507" s="110"/>
      <c r="HV1507" s="110"/>
      <c r="HW1507" s="110"/>
      <c r="HX1507" s="110"/>
      <c r="HY1507" s="110"/>
      <c r="HZ1507" s="110"/>
      <c r="IA1507" s="110"/>
      <c r="IB1507" s="110"/>
      <c r="IC1507" s="110"/>
      <c r="ID1507" s="110"/>
      <c r="IE1507" s="110"/>
      <c r="IF1507" s="110"/>
      <c r="IG1507" s="110"/>
      <c r="IH1507" s="110"/>
      <c r="II1507" s="110"/>
      <c r="IJ1507" s="110"/>
      <c r="IK1507" s="110"/>
      <c r="IL1507" s="110"/>
      <c r="IM1507" s="110"/>
      <c r="IN1507" s="110"/>
      <c r="IO1507" s="110"/>
      <c r="IP1507" s="110"/>
      <c r="IQ1507" s="110"/>
      <c r="IR1507" s="110"/>
    </row>
    <row r="1508" spans="18:252" ht="16.5" hidden="1" customHeight="1">
      <c r="R1508" s="264"/>
      <c r="S1508" s="110"/>
      <c r="T1508" s="110"/>
      <c r="U1508" s="110"/>
      <c r="V1508" s="110"/>
      <c r="W1508" s="266"/>
      <c r="X1508" s="110"/>
      <c r="Y1508" s="110"/>
      <c r="Z1508" s="110"/>
      <c r="AA1508" s="110"/>
      <c r="AB1508" s="110"/>
      <c r="AC1508" s="110"/>
      <c r="AD1508" s="110"/>
      <c r="AE1508" s="110"/>
      <c r="AF1508" s="110"/>
      <c r="AG1508" s="110"/>
      <c r="AH1508" s="110"/>
      <c r="AI1508" s="110"/>
      <c r="AJ1508" s="110"/>
      <c r="AK1508" s="110"/>
      <c r="AL1508" s="110"/>
      <c r="AM1508" s="110"/>
      <c r="AN1508" s="110"/>
      <c r="AO1508" s="110"/>
      <c r="AP1508" s="110"/>
      <c r="AQ1508" s="110"/>
      <c r="AR1508" s="110"/>
      <c r="AS1508" s="110"/>
      <c r="AT1508" s="110"/>
      <c r="AU1508" s="110"/>
      <c r="AV1508" s="110"/>
      <c r="AW1508" s="110"/>
      <c r="AX1508" s="110"/>
      <c r="AY1508" s="110"/>
      <c r="AZ1508" s="110"/>
      <c r="BA1508" s="110"/>
      <c r="BB1508" s="110"/>
      <c r="BC1508" s="110"/>
      <c r="BD1508" s="110"/>
      <c r="BE1508" s="110"/>
      <c r="BF1508" s="110"/>
      <c r="BG1508" s="110"/>
      <c r="BH1508" s="110"/>
      <c r="BI1508" s="110"/>
      <c r="BJ1508" s="110"/>
      <c r="BK1508" s="110"/>
      <c r="BL1508" s="110"/>
      <c r="BM1508" s="110"/>
      <c r="BN1508" s="110"/>
      <c r="BO1508" s="110"/>
      <c r="BP1508" s="110"/>
      <c r="BQ1508" s="110"/>
      <c r="BR1508" s="110"/>
      <c r="BS1508" s="110"/>
      <c r="BT1508" s="110"/>
      <c r="BU1508" s="110"/>
      <c r="BV1508" s="110"/>
      <c r="BW1508" s="110"/>
      <c r="BX1508" s="110"/>
      <c r="BY1508" s="110"/>
      <c r="BZ1508" s="110"/>
      <c r="CA1508" s="110"/>
      <c r="CB1508" s="110"/>
      <c r="CC1508" s="110"/>
      <c r="CD1508" s="110"/>
      <c r="CE1508" s="110"/>
      <c r="CF1508" s="110"/>
      <c r="CG1508" s="110"/>
      <c r="CH1508" s="110"/>
      <c r="CI1508" s="110"/>
      <c r="CJ1508" s="110"/>
      <c r="CK1508" s="110"/>
      <c r="CL1508" s="110"/>
      <c r="CM1508" s="110"/>
      <c r="CN1508" s="110"/>
      <c r="CO1508" s="110"/>
      <c r="CP1508" s="110"/>
      <c r="CQ1508" s="110"/>
      <c r="CR1508" s="110"/>
      <c r="CS1508" s="110"/>
      <c r="CT1508" s="110"/>
      <c r="CU1508" s="110"/>
      <c r="CV1508" s="110"/>
      <c r="CW1508" s="110"/>
      <c r="CX1508" s="110"/>
      <c r="CY1508" s="110"/>
      <c r="CZ1508" s="110"/>
      <c r="DA1508" s="110"/>
      <c r="DB1508" s="110"/>
      <c r="DC1508" s="110"/>
      <c r="DD1508" s="110"/>
      <c r="DE1508" s="110"/>
      <c r="DF1508" s="110"/>
      <c r="DG1508" s="110"/>
      <c r="DH1508" s="110"/>
      <c r="DI1508" s="110"/>
      <c r="DJ1508" s="110"/>
      <c r="DK1508" s="110"/>
      <c r="DL1508" s="110"/>
      <c r="DM1508" s="110"/>
      <c r="DN1508" s="110"/>
      <c r="DO1508" s="110"/>
      <c r="DP1508" s="110"/>
      <c r="DQ1508" s="110"/>
      <c r="DR1508" s="110"/>
      <c r="DS1508" s="110"/>
      <c r="DT1508" s="110"/>
      <c r="DU1508" s="110"/>
      <c r="DV1508" s="110"/>
      <c r="DW1508" s="110"/>
      <c r="DX1508" s="110"/>
      <c r="DY1508" s="110"/>
      <c r="DZ1508" s="110"/>
      <c r="EA1508" s="110"/>
      <c r="EB1508" s="110"/>
      <c r="EC1508" s="110"/>
      <c r="ED1508" s="110"/>
      <c r="EF1508" s="264"/>
      <c r="EG1508" s="110"/>
      <c r="EH1508" s="110"/>
      <c r="EI1508" s="110"/>
      <c r="EJ1508" s="110"/>
      <c r="EK1508" s="266"/>
      <c r="EL1508" s="110"/>
      <c r="EM1508" s="110"/>
      <c r="EN1508" s="110"/>
      <c r="EO1508" s="110"/>
      <c r="EP1508" s="110"/>
      <c r="EQ1508" s="110"/>
      <c r="ER1508" s="110"/>
      <c r="ES1508" s="110"/>
      <c r="ET1508" s="110"/>
      <c r="EU1508" s="110"/>
      <c r="EV1508" s="110"/>
      <c r="EW1508" s="110"/>
      <c r="EX1508" s="110"/>
      <c r="EY1508" s="110"/>
      <c r="EZ1508" s="110"/>
      <c r="FA1508" s="110"/>
      <c r="FB1508" s="110"/>
      <c r="FC1508" s="110"/>
      <c r="FD1508" s="110"/>
      <c r="FE1508" s="110"/>
      <c r="FF1508" s="110"/>
      <c r="FG1508" s="110"/>
      <c r="FH1508" s="110"/>
      <c r="FI1508" s="110"/>
      <c r="FJ1508" s="110"/>
      <c r="FK1508" s="110"/>
      <c r="FL1508" s="110"/>
      <c r="FM1508" s="110"/>
      <c r="FN1508" s="110"/>
      <c r="FO1508" s="110"/>
      <c r="FP1508" s="110"/>
      <c r="FQ1508" s="110"/>
      <c r="FR1508" s="110"/>
      <c r="FS1508" s="110"/>
      <c r="FT1508" s="110"/>
      <c r="FU1508" s="110"/>
      <c r="FV1508" s="110"/>
      <c r="FW1508" s="110"/>
      <c r="FX1508" s="110"/>
      <c r="FY1508" s="110"/>
      <c r="FZ1508" s="110"/>
      <c r="GA1508" s="110"/>
      <c r="GB1508" s="110"/>
      <c r="GC1508" s="110"/>
      <c r="GD1508" s="110"/>
      <c r="GE1508" s="110"/>
      <c r="GF1508" s="110"/>
      <c r="GG1508" s="110"/>
      <c r="GH1508" s="110"/>
      <c r="GI1508" s="110"/>
      <c r="GJ1508" s="110"/>
      <c r="GK1508" s="110"/>
      <c r="GL1508" s="110"/>
      <c r="GM1508" s="110"/>
      <c r="GN1508" s="110"/>
      <c r="GO1508" s="110"/>
      <c r="GP1508" s="110"/>
      <c r="GQ1508" s="110"/>
      <c r="GR1508" s="110"/>
      <c r="GS1508" s="110"/>
      <c r="GT1508" s="110"/>
      <c r="GU1508" s="110"/>
      <c r="GV1508" s="110"/>
      <c r="GW1508" s="110"/>
      <c r="GX1508" s="110"/>
      <c r="GY1508" s="110"/>
      <c r="GZ1508" s="110"/>
      <c r="HA1508" s="110"/>
      <c r="HB1508" s="110"/>
      <c r="HC1508" s="110"/>
      <c r="HD1508" s="110"/>
      <c r="HE1508" s="110"/>
      <c r="HF1508" s="110"/>
      <c r="HG1508" s="110"/>
      <c r="HH1508" s="110"/>
      <c r="HI1508" s="110"/>
      <c r="HJ1508" s="110"/>
      <c r="HK1508" s="110"/>
      <c r="HL1508" s="110"/>
      <c r="HM1508" s="110"/>
      <c r="HN1508" s="110"/>
      <c r="HO1508" s="110"/>
      <c r="HP1508" s="110"/>
      <c r="HQ1508" s="110"/>
      <c r="HR1508" s="110"/>
      <c r="HS1508" s="110"/>
      <c r="HT1508" s="110"/>
      <c r="HU1508" s="110"/>
      <c r="HV1508" s="110"/>
      <c r="HW1508" s="110"/>
      <c r="HX1508" s="110"/>
      <c r="HY1508" s="110"/>
      <c r="HZ1508" s="110"/>
      <c r="IA1508" s="110"/>
      <c r="IB1508" s="110"/>
      <c r="IC1508" s="110"/>
      <c r="ID1508" s="110"/>
      <c r="IE1508" s="110"/>
      <c r="IF1508" s="110"/>
      <c r="IG1508" s="110"/>
      <c r="IH1508" s="110"/>
      <c r="II1508" s="110"/>
      <c r="IJ1508" s="110"/>
      <c r="IK1508" s="110"/>
      <c r="IL1508" s="110"/>
      <c r="IM1508" s="110"/>
      <c r="IN1508" s="110"/>
      <c r="IO1508" s="110"/>
      <c r="IP1508" s="110"/>
      <c r="IQ1508" s="110"/>
      <c r="IR1508" s="110"/>
    </row>
    <row r="1509" spans="18:252" ht="16.5" hidden="1" customHeight="1">
      <c r="R1509" s="264"/>
      <c r="S1509" s="110"/>
      <c r="T1509" s="110"/>
      <c r="U1509" s="110"/>
      <c r="V1509" s="110"/>
      <c r="W1509" s="266"/>
      <c r="X1509" s="110"/>
      <c r="Y1509" s="110"/>
      <c r="Z1509" s="110"/>
      <c r="AA1509" s="110"/>
      <c r="AB1509" s="110"/>
      <c r="AC1509" s="110"/>
      <c r="AD1509" s="110"/>
      <c r="AE1509" s="110"/>
      <c r="AF1509" s="110"/>
      <c r="AG1509" s="110"/>
      <c r="AH1509" s="110"/>
      <c r="AI1509" s="110"/>
      <c r="AJ1509" s="110"/>
      <c r="AK1509" s="110"/>
      <c r="AL1509" s="110"/>
      <c r="AM1509" s="110"/>
      <c r="AN1509" s="110"/>
      <c r="AO1509" s="110"/>
      <c r="AP1509" s="110"/>
      <c r="AQ1509" s="110"/>
      <c r="AR1509" s="110"/>
      <c r="AS1509" s="110"/>
      <c r="AT1509" s="110"/>
      <c r="AU1509" s="110"/>
      <c r="AV1509" s="110"/>
      <c r="AW1509" s="110"/>
      <c r="AX1509" s="110"/>
      <c r="AY1509" s="110"/>
      <c r="AZ1509" s="110"/>
      <c r="BA1509" s="110"/>
      <c r="BB1509" s="110"/>
      <c r="BC1509" s="110"/>
      <c r="BD1509" s="110"/>
      <c r="BE1509" s="110"/>
      <c r="BF1509" s="110"/>
      <c r="BG1509" s="110"/>
      <c r="BH1509" s="110"/>
      <c r="BI1509" s="110"/>
      <c r="BJ1509" s="110"/>
      <c r="BK1509" s="110"/>
      <c r="BL1509" s="110"/>
      <c r="BM1509" s="110"/>
      <c r="BN1509" s="110"/>
      <c r="BO1509" s="110"/>
      <c r="BP1509" s="110"/>
      <c r="BQ1509" s="110"/>
      <c r="BR1509" s="110"/>
      <c r="BS1509" s="110"/>
      <c r="BT1509" s="110"/>
      <c r="BU1509" s="110"/>
      <c r="BV1509" s="110"/>
      <c r="BW1509" s="110"/>
      <c r="BX1509" s="110"/>
      <c r="BY1509" s="110"/>
      <c r="BZ1509" s="110"/>
      <c r="CA1509" s="110"/>
      <c r="CB1509" s="110"/>
      <c r="CC1509" s="110"/>
      <c r="CD1509" s="110"/>
      <c r="CE1509" s="110"/>
      <c r="CF1509" s="110"/>
      <c r="CG1509" s="110"/>
      <c r="CH1509" s="110"/>
      <c r="CI1509" s="110"/>
      <c r="CJ1509" s="110"/>
      <c r="CK1509" s="110"/>
      <c r="CL1509" s="110"/>
      <c r="CM1509" s="110"/>
      <c r="CN1509" s="110"/>
      <c r="CO1509" s="110"/>
      <c r="CP1509" s="110"/>
      <c r="CQ1509" s="110"/>
      <c r="CR1509" s="110"/>
      <c r="CS1509" s="110"/>
      <c r="CT1509" s="110"/>
      <c r="CU1509" s="110"/>
      <c r="CV1509" s="110"/>
      <c r="CW1509" s="110"/>
      <c r="CX1509" s="110"/>
      <c r="CY1509" s="110"/>
      <c r="CZ1509" s="110"/>
      <c r="DA1509" s="110"/>
      <c r="DB1509" s="110"/>
      <c r="DC1509" s="110"/>
      <c r="DD1509" s="110"/>
      <c r="DE1509" s="110"/>
      <c r="DF1509" s="110"/>
      <c r="DG1509" s="110"/>
      <c r="DH1509" s="110"/>
      <c r="DI1509" s="110"/>
      <c r="DJ1509" s="110"/>
      <c r="DK1509" s="110"/>
      <c r="DL1509" s="110"/>
      <c r="DM1509" s="110"/>
      <c r="DN1509" s="110"/>
      <c r="DO1509" s="110"/>
      <c r="DP1509" s="110"/>
      <c r="DQ1509" s="110"/>
      <c r="DR1509" s="110"/>
      <c r="DS1509" s="110"/>
      <c r="DT1509" s="110"/>
      <c r="DU1509" s="110"/>
      <c r="DV1509" s="110"/>
      <c r="DW1509" s="110"/>
      <c r="DX1509" s="110"/>
      <c r="DY1509" s="110"/>
      <c r="DZ1509" s="110"/>
      <c r="EA1509" s="110"/>
      <c r="EB1509" s="110"/>
      <c r="EC1509" s="110"/>
      <c r="ED1509" s="110"/>
      <c r="EF1509" s="264"/>
      <c r="EG1509" s="110"/>
      <c r="EH1509" s="110"/>
      <c r="EI1509" s="110"/>
      <c r="EJ1509" s="110"/>
      <c r="EK1509" s="266"/>
      <c r="EL1509" s="110"/>
      <c r="EM1509" s="110"/>
      <c r="EN1509" s="110"/>
      <c r="EO1509" s="110"/>
      <c r="EP1509" s="110"/>
      <c r="EQ1509" s="110"/>
      <c r="ER1509" s="110"/>
      <c r="ES1509" s="110"/>
      <c r="ET1509" s="110"/>
      <c r="EU1509" s="110"/>
      <c r="EV1509" s="110"/>
      <c r="EW1509" s="110"/>
      <c r="EX1509" s="110"/>
      <c r="EY1509" s="110"/>
      <c r="EZ1509" s="110"/>
      <c r="FA1509" s="110"/>
      <c r="FB1509" s="110"/>
      <c r="FC1509" s="110"/>
      <c r="FD1509" s="110"/>
      <c r="FE1509" s="110"/>
      <c r="FF1509" s="110"/>
      <c r="FG1509" s="110"/>
      <c r="FH1509" s="110"/>
      <c r="FI1509" s="110"/>
      <c r="FJ1509" s="110"/>
      <c r="FK1509" s="110"/>
      <c r="FL1509" s="110"/>
      <c r="FM1509" s="110"/>
      <c r="FN1509" s="110"/>
      <c r="FO1509" s="110"/>
      <c r="FP1509" s="110"/>
      <c r="FQ1509" s="110"/>
      <c r="FR1509" s="110"/>
      <c r="FS1509" s="110"/>
      <c r="FT1509" s="110"/>
      <c r="FU1509" s="110"/>
      <c r="FV1509" s="110"/>
      <c r="FW1509" s="110"/>
      <c r="FX1509" s="110"/>
      <c r="FY1509" s="110"/>
      <c r="FZ1509" s="110"/>
      <c r="GA1509" s="110"/>
      <c r="GB1509" s="110"/>
      <c r="GC1509" s="110"/>
      <c r="GD1509" s="110"/>
      <c r="GE1509" s="110"/>
      <c r="GF1509" s="110"/>
      <c r="GG1509" s="110"/>
      <c r="GH1509" s="110"/>
      <c r="GI1509" s="110"/>
      <c r="GJ1509" s="110"/>
      <c r="GK1509" s="110"/>
      <c r="GL1509" s="110"/>
      <c r="GM1509" s="110"/>
      <c r="GN1509" s="110"/>
      <c r="GO1509" s="110"/>
      <c r="GP1509" s="110"/>
      <c r="GQ1509" s="110"/>
      <c r="GR1509" s="110"/>
      <c r="GS1509" s="110"/>
      <c r="GT1509" s="110"/>
      <c r="GU1509" s="110"/>
      <c r="GV1509" s="110"/>
      <c r="GW1509" s="110"/>
      <c r="GX1509" s="110"/>
      <c r="GY1509" s="110"/>
      <c r="GZ1509" s="110"/>
      <c r="HA1509" s="110"/>
      <c r="HB1509" s="110"/>
      <c r="HC1509" s="110"/>
      <c r="HD1509" s="110"/>
      <c r="HE1509" s="110"/>
      <c r="HF1509" s="110"/>
      <c r="HG1509" s="110"/>
      <c r="HH1509" s="110"/>
      <c r="HI1509" s="110"/>
      <c r="HJ1509" s="110"/>
      <c r="HK1509" s="110"/>
      <c r="HL1509" s="110"/>
      <c r="HM1509" s="110"/>
      <c r="HN1509" s="110"/>
      <c r="HO1509" s="110"/>
      <c r="HP1509" s="110"/>
      <c r="HQ1509" s="110"/>
      <c r="HR1509" s="110"/>
      <c r="HS1509" s="110"/>
      <c r="HT1509" s="110"/>
      <c r="HU1509" s="110"/>
      <c r="HV1509" s="110"/>
      <c r="HW1509" s="110"/>
      <c r="HX1509" s="110"/>
      <c r="HY1509" s="110"/>
      <c r="HZ1509" s="110"/>
      <c r="IA1509" s="110"/>
      <c r="IB1509" s="110"/>
      <c r="IC1509" s="110"/>
      <c r="ID1509" s="110"/>
      <c r="IE1509" s="110"/>
      <c r="IF1509" s="110"/>
      <c r="IG1509" s="110"/>
      <c r="IH1509" s="110"/>
      <c r="II1509" s="110"/>
      <c r="IJ1509" s="110"/>
      <c r="IK1509" s="110"/>
      <c r="IL1509" s="110"/>
      <c r="IM1509" s="110"/>
      <c r="IN1509" s="110"/>
      <c r="IO1509" s="110"/>
      <c r="IP1509" s="110"/>
      <c r="IQ1509" s="110"/>
      <c r="IR1509" s="110"/>
    </row>
    <row r="1510" spans="18:252" ht="16.5" hidden="1" customHeight="1">
      <c r="R1510" s="264"/>
      <c r="S1510" s="110"/>
      <c r="T1510" s="110"/>
      <c r="U1510" s="110"/>
      <c r="V1510" s="110"/>
      <c r="W1510" s="266"/>
      <c r="X1510" s="110"/>
      <c r="Y1510" s="110"/>
      <c r="Z1510" s="110"/>
      <c r="AA1510" s="110"/>
      <c r="AB1510" s="110"/>
      <c r="AC1510" s="110"/>
      <c r="AD1510" s="110"/>
      <c r="AE1510" s="110"/>
      <c r="AF1510" s="110"/>
      <c r="AG1510" s="110"/>
      <c r="AH1510" s="110"/>
      <c r="AI1510" s="110"/>
      <c r="AJ1510" s="110"/>
      <c r="AK1510" s="110"/>
      <c r="AL1510" s="110"/>
      <c r="AM1510" s="110"/>
      <c r="AN1510" s="110"/>
      <c r="AO1510" s="110"/>
      <c r="AP1510" s="110"/>
      <c r="AQ1510" s="110"/>
      <c r="AR1510" s="110"/>
      <c r="AS1510" s="110"/>
      <c r="AT1510" s="110"/>
      <c r="AU1510" s="110"/>
      <c r="AV1510" s="110"/>
      <c r="AW1510" s="110"/>
      <c r="AX1510" s="110"/>
      <c r="AY1510" s="110"/>
      <c r="AZ1510" s="110"/>
      <c r="BA1510" s="110"/>
      <c r="BB1510" s="110"/>
      <c r="BC1510" s="110"/>
      <c r="BD1510" s="110"/>
      <c r="BE1510" s="110"/>
      <c r="BF1510" s="110"/>
      <c r="BG1510" s="110"/>
      <c r="BH1510" s="110"/>
      <c r="BI1510" s="110"/>
      <c r="BJ1510" s="110"/>
      <c r="BK1510" s="110"/>
      <c r="BL1510" s="110"/>
      <c r="BM1510" s="110"/>
      <c r="BN1510" s="110"/>
      <c r="BO1510" s="110"/>
      <c r="BP1510" s="110"/>
      <c r="BQ1510" s="110"/>
      <c r="BR1510" s="110"/>
      <c r="BS1510" s="110"/>
      <c r="BT1510" s="110"/>
      <c r="BU1510" s="110"/>
      <c r="BV1510" s="110"/>
      <c r="BW1510" s="110"/>
      <c r="BX1510" s="110"/>
      <c r="BY1510" s="110"/>
      <c r="BZ1510" s="110"/>
      <c r="CA1510" s="110"/>
      <c r="CB1510" s="110"/>
      <c r="CC1510" s="110"/>
      <c r="CD1510" s="110"/>
      <c r="CE1510" s="110"/>
      <c r="CF1510" s="110"/>
      <c r="CG1510" s="110"/>
      <c r="CH1510" s="110"/>
      <c r="CI1510" s="110"/>
      <c r="CJ1510" s="110"/>
      <c r="CK1510" s="110"/>
      <c r="CL1510" s="110"/>
      <c r="CM1510" s="110"/>
      <c r="CN1510" s="110"/>
      <c r="CO1510" s="110"/>
      <c r="CP1510" s="110"/>
      <c r="CQ1510" s="110"/>
      <c r="CR1510" s="110"/>
      <c r="CS1510" s="110"/>
      <c r="CT1510" s="110"/>
      <c r="CU1510" s="110"/>
      <c r="CV1510" s="110"/>
      <c r="CW1510" s="110"/>
      <c r="CX1510" s="110"/>
      <c r="CY1510" s="110"/>
      <c r="CZ1510" s="110"/>
      <c r="DA1510" s="110"/>
      <c r="DB1510" s="110"/>
      <c r="DC1510" s="110"/>
      <c r="DD1510" s="110"/>
      <c r="DE1510" s="110"/>
      <c r="DF1510" s="110"/>
      <c r="DG1510" s="110"/>
      <c r="DH1510" s="110"/>
      <c r="DI1510" s="110"/>
      <c r="DJ1510" s="110"/>
      <c r="DK1510" s="110"/>
      <c r="DL1510" s="110"/>
      <c r="DM1510" s="110"/>
      <c r="DN1510" s="110"/>
      <c r="DO1510" s="110"/>
      <c r="DP1510" s="110"/>
      <c r="DQ1510" s="110"/>
      <c r="DR1510" s="110"/>
      <c r="DS1510" s="110"/>
      <c r="DT1510" s="110"/>
      <c r="DU1510" s="110"/>
      <c r="DV1510" s="110"/>
      <c r="DW1510" s="110"/>
      <c r="DX1510" s="110"/>
      <c r="DY1510" s="110"/>
      <c r="DZ1510" s="110"/>
      <c r="EA1510" s="110"/>
      <c r="EB1510" s="110"/>
      <c r="EC1510" s="110"/>
      <c r="ED1510" s="110"/>
      <c r="EF1510" s="264"/>
      <c r="EG1510" s="110"/>
      <c r="EH1510" s="110"/>
      <c r="EI1510" s="110"/>
      <c r="EJ1510" s="110"/>
      <c r="EK1510" s="266"/>
      <c r="EL1510" s="110"/>
      <c r="EM1510" s="110"/>
      <c r="EN1510" s="110"/>
      <c r="EO1510" s="110"/>
      <c r="EP1510" s="110"/>
      <c r="EQ1510" s="110"/>
      <c r="ER1510" s="110"/>
      <c r="ES1510" s="110"/>
      <c r="ET1510" s="110"/>
      <c r="EU1510" s="110"/>
      <c r="EV1510" s="110"/>
      <c r="EW1510" s="110"/>
      <c r="EX1510" s="110"/>
      <c r="EY1510" s="110"/>
      <c r="EZ1510" s="110"/>
      <c r="FA1510" s="110"/>
      <c r="FB1510" s="110"/>
      <c r="FC1510" s="110"/>
      <c r="FD1510" s="110"/>
      <c r="FE1510" s="110"/>
      <c r="FF1510" s="110"/>
      <c r="FG1510" s="110"/>
      <c r="FH1510" s="110"/>
      <c r="FI1510" s="110"/>
      <c r="FJ1510" s="110"/>
      <c r="FK1510" s="110"/>
      <c r="FL1510" s="110"/>
      <c r="FM1510" s="110"/>
      <c r="FN1510" s="110"/>
      <c r="FO1510" s="110"/>
      <c r="FP1510" s="110"/>
      <c r="FQ1510" s="110"/>
      <c r="FR1510" s="110"/>
      <c r="FS1510" s="110"/>
      <c r="FT1510" s="110"/>
      <c r="FU1510" s="110"/>
      <c r="FV1510" s="110"/>
      <c r="FW1510" s="110"/>
      <c r="FX1510" s="110"/>
      <c r="FY1510" s="110"/>
      <c r="FZ1510" s="110"/>
      <c r="GA1510" s="110"/>
      <c r="GB1510" s="110"/>
      <c r="GC1510" s="110"/>
      <c r="GD1510" s="110"/>
      <c r="GE1510" s="110"/>
      <c r="GF1510" s="110"/>
      <c r="GG1510" s="110"/>
      <c r="GH1510" s="110"/>
      <c r="GI1510" s="110"/>
      <c r="GJ1510" s="110"/>
      <c r="GK1510" s="110"/>
      <c r="GL1510" s="110"/>
      <c r="GM1510" s="110"/>
      <c r="GN1510" s="110"/>
      <c r="GO1510" s="110"/>
      <c r="GP1510" s="110"/>
      <c r="GQ1510" s="110"/>
      <c r="GR1510" s="110"/>
      <c r="GS1510" s="110"/>
      <c r="GT1510" s="110"/>
      <c r="GU1510" s="110"/>
      <c r="GV1510" s="110"/>
      <c r="GW1510" s="110"/>
      <c r="GX1510" s="110"/>
      <c r="GY1510" s="110"/>
      <c r="GZ1510" s="110"/>
      <c r="HA1510" s="110"/>
      <c r="HB1510" s="110"/>
      <c r="HC1510" s="110"/>
      <c r="HD1510" s="110"/>
      <c r="HE1510" s="110"/>
      <c r="HF1510" s="110"/>
      <c r="HG1510" s="110"/>
      <c r="HH1510" s="110"/>
      <c r="HI1510" s="110"/>
      <c r="HJ1510" s="110"/>
      <c r="HK1510" s="110"/>
      <c r="HL1510" s="110"/>
      <c r="HM1510" s="110"/>
      <c r="HN1510" s="110"/>
      <c r="HO1510" s="110"/>
      <c r="HP1510" s="110"/>
      <c r="HQ1510" s="110"/>
      <c r="HR1510" s="110"/>
      <c r="HS1510" s="110"/>
      <c r="HT1510" s="110"/>
      <c r="HU1510" s="110"/>
      <c r="HV1510" s="110"/>
      <c r="HW1510" s="110"/>
      <c r="HX1510" s="110"/>
      <c r="HY1510" s="110"/>
      <c r="HZ1510" s="110"/>
      <c r="IA1510" s="110"/>
      <c r="IB1510" s="110"/>
      <c r="IC1510" s="110"/>
      <c r="ID1510" s="110"/>
      <c r="IE1510" s="110"/>
      <c r="IF1510" s="110"/>
      <c r="IG1510" s="110"/>
      <c r="IH1510" s="110"/>
      <c r="II1510" s="110"/>
      <c r="IJ1510" s="110"/>
      <c r="IK1510" s="110"/>
      <c r="IL1510" s="110"/>
      <c r="IM1510" s="110"/>
      <c r="IN1510" s="110"/>
      <c r="IO1510" s="110"/>
      <c r="IP1510" s="110"/>
      <c r="IQ1510" s="110"/>
      <c r="IR1510" s="110"/>
    </row>
    <row r="1511" spans="18:252" ht="16.5" hidden="1" customHeight="1">
      <c r="R1511" s="264"/>
      <c r="S1511" s="110"/>
      <c r="T1511" s="110"/>
      <c r="U1511" s="110"/>
      <c r="V1511" s="110"/>
      <c r="W1511" s="266"/>
      <c r="X1511" s="110"/>
      <c r="Y1511" s="110"/>
      <c r="Z1511" s="110"/>
      <c r="AA1511" s="110"/>
      <c r="AB1511" s="110"/>
      <c r="AC1511" s="110"/>
      <c r="AD1511" s="110"/>
      <c r="AE1511" s="110"/>
      <c r="AF1511" s="110"/>
      <c r="AG1511" s="110"/>
      <c r="AH1511" s="110"/>
      <c r="AI1511" s="110"/>
      <c r="AJ1511" s="110"/>
      <c r="AK1511" s="110"/>
      <c r="AL1511" s="110"/>
      <c r="AM1511" s="110"/>
      <c r="AN1511" s="110"/>
      <c r="AO1511" s="110"/>
      <c r="AP1511" s="110"/>
      <c r="AQ1511" s="110"/>
      <c r="AR1511" s="110"/>
      <c r="AS1511" s="110"/>
      <c r="AT1511" s="110"/>
      <c r="AU1511" s="110"/>
      <c r="AV1511" s="110"/>
      <c r="AW1511" s="110"/>
      <c r="AX1511" s="110"/>
      <c r="AY1511" s="110"/>
      <c r="AZ1511" s="110"/>
      <c r="BA1511" s="110"/>
      <c r="BB1511" s="110"/>
      <c r="BC1511" s="110"/>
      <c r="BD1511" s="110"/>
      <c r="BE1511" s="110"/>
      <c r="BF1511" s="110"/>
      <c r="BG1511" s="110"/>
      <c r="BH1511" s="110"/>
      <c r="BI1511" s="110"/>
      <c r="BJ1511" s="110"/>
      <c r="BK1511" s="110"/>
      <c r="BL1511" s="110"/>
      <c r="BM1511" s="110"/>
      <c r="BN1511" s="110"/>
      <c r="BO1511" s="110"/>
      <c r="BP1511" s="110"/>
      <c r="BQ1511" s="110"/>
      <c r="BR1511" s="110"/>
      <c r="BS1511" s="110"/>
      <c r="BT1511" s="110"/>
      <c r="BU1511" s="110"/>
      <c r="BV1511" s="110"/>
      <c r="BW1511" s="110"/>
      <c r="BX1511" s="110"/>
      <c r="BY1511" s="110"/>
      <c r="BZ1511" s="110"/>
      <c r="CA1511" s="110"/>
      <c r="CB1511" s="110"/>
      <c r="CC1511" s="110"/>
      <c r="CD1511" s="110"/>
      <c r="CE1511" s="110"/>
      <c r="CF1511" s="110"/>
      <c r="CG1511" s="110"/>
      <c r="CH1511" s="110"/>
      <c r="CI1511" s="110"/>
      <c r="CJ1511" s="110"/>
      <c r="CK1511" s="110"/>
      <c r="CL1511" s="110"/>
      <c r="CM1511" s="110"/>
      <c r="CN1511" s="110"/>
      <c r="CO1511" s="110"/>
      <c r="CP1511" s="110"/>
      <c r="CQ1511" s="110"/>
      <c r="CR1511" s="110"/>
      <c r="CS1511" s="110"/>
      <c r="CT1511" s="110"/>
      <c r="CU1511" s="110"/>
      <c r="CV1511" s="110"/>
      <c r="CW1511" s="110"/>
      <c r="CX1511" s="110"/>
      <c r="CY1511" s="110"/>
      <c r="CZ1511" s="110"/>
      <c r="DA1511" s="110"/>
      <c r="DB1511" s="110"/>
      <c r="DC1511" s="110"/>
      <c r="DD1511" s="110"/>
      <c r="DE1511" s="110"/>
      <c r="DF1511" s="110"/>
      <c r="DG1511" s="110"/>
      <c r="DH1511" s="110"/>
      <c r="DI1511" s="110"/>
      <c r="DJ1511" s="110"/>
      <c r="DK1511" s="110"/>
      <c r="DL1511" s="110"/>
      <c r="DM1511" s="110"/>
      <c r="DN1511" s="110"/>
      <c r="DO1511" s="110"/>
      <c r="DP1511" s="110"/>
      <c r="DQ1511" s="110"/>
      <c r="DR1511" s="110"/>
      <c r="DS1511" s="110"/>
      <c r="DT1511" s="110"/>
      <c r="DU1511" s="110"/>
      <c r="DV1511" s="110"/>
      <c r="DW1511" s="110"/>
      <c r="DX1511" s="110"/>
      <c r="DY1511" s="110"/>
      <c r="DZ1511" s="110"/>
      <c r="EA1511" s="110"/>
      <c r="EB1511" s="110"/>
      <c r="EC1511" s="110"/>
      <c r="ED1511" s="110"/>
      <c r="EF1511" s="264"/>
      <c r="EG1511" s="110"/>
      <c r="EH1511" s="110"/>
      <c r="EI1511" s="110"/>
      <c r="EJ1511" s="110"/>
      <c r="EK1511" s="266"/>
      <c r="EL1511" s="110"/>
      <c r="EM1511" s="110"/>
      <c r="EN1511" s="110"/>
      <c r="EO1511" s="110"/>
      <c r="EP1511" s="110"/>
      <c r="EQ1511" s="110"/>
      <c r="ER1511" s="110"/>
      <c r="ES1511" s="110"/>
      <c r="ET1511" s="110"/>
      <c r="EU1511" s="110"/>
      <c r="EV1511" s="110"/>
      <c r="EW1511" s="110"/>
      <c r="EX1511" s="110"/>
      <c r="EY1511" s="110"/>
      <c r="EZ1511" s="110"/>
      <c r="FA1511" s="110"/>
      <c r="FB1511" s="110"/>
      <c r="FC1511" s="110"/>
      <c r="FD1511" s="110"/>
      <c r="FE1511" s="110"/>
      <c r="FF1511" s="110"/>
      <c r="FG1511" s="110"/>
      <c r="FH1511" s="110"/>
      <c r="FI1511" s="110"/>
      <c r="FJ1511" s="110"/>
      <c r="FK1511" s="110"/>
      <c r="FL1511" s="110"/>
      <c r="FM1511" s="110"/>
      <c r="FN1511" s="110"/>
      <c r="FO1511" s="110"/>
      <c r="FP1511" s="110"/>
      <c r="FQ1511" s="110"/>
      <c r="FR1511" s="110"/>
      <c r="FS1511" s="110"/>
      <c r="FT1511" s="110"/>
      <c r="FU1511" s="110"/>
      <c r="FV1511" s="110"/>
      <c r="FW1511" s="110"/>
      <c r="FX1511" s="110"/>
      <c r="FY1511" s="110"/>
      <c r="FZ1511" s="110"/>
      <c r="GA1511" s="110"/>
      <c r="GB1511" s="110"/>
      <c r="GC1511" s="110"/>
      <c r="GD1511" s="110"/>
      <c r="GE1511" s="110"/>
      <c r="GF1511" s="110"/>
      <c r="GG1511" s="110"/>
      <c r="GH1511" s="110"/>
      <c r="GI1511" s="110"/>
      <c r="GJ1511" s="110"/>
      <c r="GK1511" s="110"/>
      <c r="GL1511" s="110"/>
      <c r="GM1511" s="110"/>
      <c r="GN1511" s="110"/>
      <c r="GO1511" s="110"/>
      <c r="GP1511" s="110"/>
      <c r="GQ1511" s="110"/>
      <c r="GR1511" s="110"/>
      <c r="GS1511" s="110"/>
      <c r="GT1511" s="110"/>
      <c r="GU1511" s="110"/>
      <c r="GV1511" s="110"/>
      <c r="GW1511" s="110"/>
      <c r="GX1511" s="110"/>
      <c r="GY1511" s="110"/>
      <c r="GZ1511" s="110"/>
      <c r="HA1511" s="110"/>
      <c r="HB1511" s="110"/>
      <c r="HC1511" s="110"/>
      <c r="HD1511" s="110"/>
      <c r="HE1511" s="110"/>
      <c r="HF1511" s="110"/>
      <c r="HG1511" s="110"/>
      <c r="HH1511" s="110"/>
      <c r="HI1511" s="110"/>
      <c r="HJ1511" s="110"/>
      <c r="HK1511" s="110"/>
      <c r="HL1511" s="110"/>
      <c r="HM1511" s="110"/>
      <c r="HN1511" s="110"/>
      <c r="HO1511" s="110"/>
      <c r="HP1511" s="110"/>
      <c r="HQ1511" s="110"/>
      <c r="HR1511" s="110"/>
      <c r="HS1511" s="110"/>
      <c r="HT1511" s="110"/>
      <c r="HU1511" s="110"/>
      <c r="HV1511" s="110"/>
      <c r="HW1511" s="110"/>
      <c r="HX1511" s="110"/>
      <c r="HY1511" s="110"/>
      <c r="HZ1511" s="110"/>
      <c r="IA1511" s="110"/>
      <c r="IB1511" s="110"/>
      <c r="IC1511" s="110"/>
      <c r="ID1511" s="110"/>
      <c r="IE1511" s="110"/>
      <c r="IF1511" s="110"/>
      <c r="IG1511" s="110"/>
      <c r="IH1511" s="110"/>
      <c r="II1511" s="110"/>
      <c r="IJ1511" s="110"/>
      <c r="IK1511" s="110"/>
      <c r="IL1511" s="110"/>
      <c r="IM1511" s="110"/>
      <c r="IN1511" s="110"/>
      <c r="IO1511" s="110"/>
      <c r="IP1511" s="110"/>
      <c r="IQ1511" s="110"/>
      <c r="IR1511" s="110"/>
    </row>
    <row r="1512" spans="18:252" ht="16.5" hidden="1" customHeight="1">
      <c r="R1512" s="264"/>
      <c r="S1512" s="110"/>
      <c r="T1512" s="110"/>
      <c r="U1512" s="110"/>
      <c r="V1512" s="110"/>
      <c r="W1512" s="266"/>
      <c r="X1512" s="110"/>
      <c r="Y1512" s="110"/>
      <c r="Z1512" s="110"/>
      <c r="AA1512" s="110"/>
      <c r="AB1512" s="110"/>
      <c r="AC1512" s="110"/>
      <c r="AD1512" s="110"/>
      <c r="AE1512" s="110"/>
      <c r="AF1512" s="110"/>
      <c r="AG1512" s="110"/>
      <c r="AH1512" s="110"/>
      <c r="AI1512" s="110"/>
      <c r="AJ1512" s="110"/>
      <c r="AK1512" s="110"/>
      <c r="AL1512" s="110"/>
      <c r="AM1512" s="110"/>
      <c r="AN1512" s="110"/>
      <c r="AO1512" s="110"/>
      <c r="AP1512" s="110"/>
      <c r="AQ1512" s="110"/>
      <c r="AR1512" s="110"/>
      <c r="AS1512" s="110"/>
      <c r="AT1512" s="110"/>
      <c r="AU1512" s="110"/>
      <c r="AV1512" s="110"/>
      <c r="AW1512" s="110"/>
      <c r="AX1512" s="110"/>
      <c r="AY1512" s="110"/>
      <c r="AZ1512" s="110"/>
      <c r="BA1512" s="110"/>
      <c r="BB1512" s="110"/>
      <c r="BC1512" s="110"/>
      <c r="BD1512" s="110"/>
      <c r="BE1512" s="110"/>
      <c r="BF1512" s="110"/>
      <c r="BG1512" s="110"/>
      <c r="BH1512" s="110"/>
      <c r="BI1512" s="110"/>
      <c r="BJ1512" s="110"/>
      <c r="BK1512" s="110"/>
      <c r="BL1512" s="110"/>
      <c r="BM1512" s="110"/>
      <c r="BN1512" s="110"/>
      <c r="BO1512" s="110"/>
      <c r="BP1512" s="110"/>
      <c r="BQ1512" s="110"/>
      <c r="BR1512" s="110"/>
      <c r="BS1512" s="110"/>
      <c r="BT1512" s="110"/>
      <c r="BU1512" s="110"/>
      <c r="BV1512" s="110"/>
      <c r="BW1512" s="110"/>
      <c r="BX1512" s="110"/>
      <c r="BY1512" s="110"/>
      <c r="BZ1512" s="110"/>
      <c r="CA1512" s="110"/>
      <c r="CB1512" s="110"/>
      <c r="CC1512" s="110"/>
      <c r="CD1512" s="110"/>
      <c r="CE1512" s="110"/>
      <c r="CF1512" s="110"/>
      <c r="CG1512" s="110"/>
      <c r="CH1512" s="110"/>
      <c r="CI1512" s="110"/>
      <c r="CJ1512" s="110"/>
      <c r="CK1512" s="110"/>
      <c r="CL1512" s="110"/>
      <c r="CM1512" s="110"/>
      <c r="CN1512" s="110"/>
      <c r="CO1512" s="110"/>
      <c r="CP1512" s="110"/>
      <c r="CQ1512" s="110"/>
      <c r="CR1512" s="110"/>
      <c r="CS1512" s="110"/>
      <c r="CT1512" s="110"/>
      <c r="CU1512" s="110"/>
      <c r="CV1512" s="110"/>
      <c r="CW1512" s="110"/>
      <c r="CX1512" s="110"/>
      <c r="CY1512" s="110"/>
      <c r="CZ1512" s="110"/>
      <c r="DA1512" s="110"/>
      <c r="DB1512" s="110"/>
      <c r="DC1512" s="110"/>
      <c r="DD1512" s="110"/>
      <c r="DE1512" s="110"/>
      <c r="DF1512" s="110"/>
      <c r="DG1512" s="110"/>
      <c r="DH1512" s="110"/>
      <c r="DI1512" s="110"/>
      <c r="DJ1512" s="110"/>
      <c r="DK1512" s="110"/>
      <c r="DL1512" s="110"/>
      <c r="DM1512" s="110"/>
      <c r="DN1512" s="110"/>
      <c r="DO1512" s="110"/>
      <c r="DP1512" s="110"/>
      <c r="DQ1512" s="110"/>
      <c r="DR1512" s="110"/>
      <c r="DS1512" s="110"/>
      <c r="DT1512" s="110"/>
      <c r="DU1512" s="110"/>
      <c r="DV1512" s="110"/>
      <c r="DW1512" s="110"/>
      <c r="DX1512" s="110"/>
      <c r="DY1512" s="110"/>
      <c r="DZ1512" s="110"/>
      <c r="EA1512" s="110"/>
      <c r="EB1512" s="110"/>
      <c r="EC1512" s="110"/>
      <c r="ED1512" s="110"/>
      <c r="EF1512" s="264"/>
      <c r="EG1512" s="110"/>
      <c r="EH1512" s="110"/>
      <c r="EI1512" s="110"/>
      <c r="EJ1512" s="110"/>
      <c r="EK1512" s="266"/>
      <c r="EL1512" s="110"/>
      <c r="EM1512" s="110"/>
      <c r="EN1512" s="110"/>
      <c r="EO1512" s="110"/>
      <c r="EP1512" s="110"/>
      <c r="EQ1512" s="110"/>
      <c r="ER1512" s="110"/>
      <c r="ES1512" s="110"/>
      <c r="ET1512" s="110"/>
      <c r="EU1512" s="110"/>
      <c r="EV1512" s="110"/>
      <c r="EW1512" s="110"/>
      <c r="EX1512" s="110"/>
      <c r="EY1512" s="110"/>
      <c r="EZ1512" s="110"/>
      <c r="FA1512" s="110"/>
      <c r="FB1512" s="110"/>
      <c r="FC1512" s="110"/>
      <c r="FD1512" s="110"/>
      <c r="FE1512" s="110"/>
      <c r="FF1512" s="110"/>
      <c r="FG1512" s="110"/>
      <c r="FH1512" s="110"/>
      <c r="FI1512" s="110"/>
      <c r="FJ1512" s="110"/>
      <c r="FK1512" s="110"/>
      <c r="FL1512" s="110"/>
      <c r="FM1512" s="110"/>
      <c r="FN1512" s="110"/>
      <c r="FO1512" s="110"/>
      <c r="FP1512" s="110"/>
      <c r="FQ1512" s="110"/>
      <c r="FR1512" s="110"/>
      <c r="FS1512" s="110"/>
      <c r="FT1512" s="110"/>
      <c r="FU1512" s="110"/>
      <c r="FV1512" s="110"/>
      <c r="FW1512" s="110"/>
      <c r="FX1512" s="110"/>
      <c r="FY1512" s="110"/>
      <c r="FZ1512" s="110"/>
      <c r="GA1512" s="110"/>
      <c r="GB1512" s="110"/>
      <c r="GC1512" s="110"/>
      <c r="GD1512" s="110"/>
      <c r="GE1512" s="110"/>
      <c r="GF1512" s="110"/>
      <c r="GG1512" s="110"/>
      <c r="GH1512" s="110"/>
      <c r="GI1512" s="110"/>
      <c r="GJ1512" s="110"/>
      <c r="GK1512" s="110"/>
      <c r="GL1512" s="110"/>
      <c r="GM1512" s="110"/>
      <c r="GN1512" s="110"/>
      <c r="GO1512" s="110"/>
      <c r="GP1512" s="110"/>
      <c r="GQ1512" s="110"/>
      <c r="GR1512" s="110"/>
      <c r="GS1512" s="110"/>
      <c r="GT1512" s="110"/>
      <c r="GU1512" s="110"/>
      <c r="GV1512" s="110"/>
      <c r="GW1512" s="110"/>
      <c r="GX1512" s="110"/>
      <c r="GY1512" s="110"/>
      <c r="GZ1512" s="110"/>
      <c r="HA1512" s="110"/>
      <c r="HB1512" s="110"/>
      <c r="HC1512" s="110"/>
      <c r="HD1512" s="110"/>
      <c r="HE1512" s="110"/>
      <c r="HF1512" s="110"/>
      <c r="HG1512" s="110"/>
      <c r="HH1512" s="110"/>
      <c r="HI1512" s="110"/>
      <c r="HJ1512" s="110"/>
      <c r="HK1512" s="110"/>
      <c r="HL1512" s="110"/>
      <c r="HM1512" s="110"/>
      <c r="HN1512" s="110"/>
      <c r="HO1512" s="110"/>
      <c r="HP1512" s="110"/>
      <c r="HQ1512" s="110"/>
      <c r="HR1512" s="110"/>
      <c r="HS1512" s="110"/>
      <c r="HT1512" s="110"/>
      <c r="HU1512" s="110"/>
      <c r="HV1512" s="110"/>
      <c r="HW1512" s="110"/>
      <c r="HX1512" s="110"/>
      <c r="HY1512" s="110"/>
      <c r="HZ1512" s="110"/>
      <c r="IA1512" s="110"/>
      <c r="IB1512" s="110"/>
      <c r="IC1512" s="110"/>
      <c r="ID1512" s="110"/>
      <c r="IE1512" s="110"/>
      <c r="IF1512" s="110"/>
      <c r="IG1512" s="110"/>
      <c r="IH1512" s="110"/>
      <c r="II1512" s="110"/>
      <c r="IJ1512" s="110"/>
      <c r="IK1512" s="110"/>
      <c r="IL1512" s="110"/>
      <c r="IM1512" s="110"/>
      <c r="IN1512" s="110"/>
      <c r="IO1512" s="110"/>
      <c r="IP1512" s="110"/>
      <c r="IQ1512" s="110"/>
      <c r="IR1512" s="110"/>
    </row>
    <row r="1513" spans="18:252" ht="16.5" hidden="1" customHeight="1">
      <c r="R1513" s="264"/>
      <c r="S1513" s="110"/>
      <c r="T1513" s="110"/>
      <c r="U1513" s="110"/>
      <c r="V1513" s="110"/>
      <c r="W1513" s="266"/>
      <c r="X1513" s="110"/>
      <c r="Y1513" s="110"/>
      <c r="Z1513" s="110"/>
      <c r="AA1513" s="110"/>
      <c r="AB1513" s="110"/>
      <c r="AC1513" s="110"/>
      <c r="AD1513" s="110"/>
      <c r="AE1513" s="110"/>
      <c r="AF1513" s="110"/>
      <c r="AG1513" s="110"/>
      <c r="AH1513" s="110"/>
      <c r="AI1513" s="110"/>
      <c r="AJ1513" s="110"/>
      <c r="AK1513" s="110"/>
      <c r="AL1513" s="110"/>
      <c r="AM1513" s="110"/>
      <c r="AN1513" s="110"/>
      <c r="AO1513" s="110"/>
      <c r="AP1513" s="110"/>
      <c r="AQ1513" s="110"/>
      <c r="AR1513" s="110"/>
      <c r="AS1513" s="110"/>
      <c r="AT1513" s="110"/>
      <c r="AU1513" s="110"/>
      <c r="AV1513" s="110"/>
      <c r="AW1513" s="110"/>
      <c r="AX1513" s="110"/>
      <c r="AY1513" s="110"/>
      <c r="AZ1513" s="110"/>
      <c r="BA1513" s="110"/>
      <c r="BB1513" s="110"/>
      <c r="BC1513" s="110"/>
      <c r="BD1513" s="110"/>
      <c r="BE1513" s="110"/>
      <c r="BF1513" s="110"/>
      <c r="BG1513" s="110"/>
      <c r="BH1513" s="110"/>
      <c r="BI1513" s="110"/>
      <c r="BJ1513" s="110"/>
      <c r="BK1513" s="110"/>
      <c r="BL1513" s="110"/>
      <c r="BM1513" s="110"/>
      <c r="BN1513" s="110"/>
      <c r="BO1513" s="110"/>
      <c r="BP1513" s="110"/>
      <c r="BQ1513" s="110"/>
      <c r="BR1513" s="110"/>
      <c r="BS1513" s="110"/>
      <c r="BT1513" s="110"/>
      <c r="BU1513" s="110"/>
      <c r="BV1513" s="110"/>
      <c r="BW1513" s="110"/>
      <c r="BX1513" s="110"/>
      <c r="BY1513" s="110"/>
      <c r="BZ1513" s="110"/>
      <c r="CA1513" s="110"/>
      <c r="CB1513" s="110"/>
      <c r="CC1513" s="110"/>
      <c r="CD1513" s="110"/>
      <c r="CE1513" s="110"/>
      <c r="CF1513" s="110"/>
      <c r="CG1513" s="110"/>
      <c r="CH1513" s="110"/>
      <c r="CI1513" s="110"/>
      <c r="CJ1513" s="110"/>
      <c r="CK1513" s="110"/>
      <c r="CL1513" s="110"/>
      <c r="CM1513" s="110"/>
      <c r="CN1513" s="110"/>
      <c r="CO1513" s="110"/>
      <c r="CP1513" s="110"/>
      <c r="CQ1513" s="110"/>
      <c r="CR1513" s="110"/>
      <c r="CS1513" s="110"/>
      <c r="CT1513" s="110"/>
      <c r="CU1513" s="110"/>
      <c r="CV1513" s="110"/>
      <c r="CW1513" s="110"/>
      <c r="CX1513" s="110"/>
      <c r="CY1513" s="110"/>
      <c r="CZ1513" s="110"/>
      <c r="DA1513" s="110"/>
      <c r="DB1513" s="110"/>
      <c r="DC1513" s="110"/>
      <c r="DD1513" s="110"/>
      <c r="DE1513" s="110"/>
      <c r="DF1513" s="110"/>
      <c r="DG1513" s="110"/>
      <c r="DH1513" s="110"/>
      <c r="DI1513" s="110"/>
      <c r="DJ1513" s="110"/>
      <c r="DK1513" s="110"/>
      <c r="DL1513" s="110"/>
      <c r="DM1513" s="110"/>
      <c r="DN1513" s="110"/>
      <c r="DO1513" s="110"/>
      <c r="DP1513" s="110"/>
      <c r="DQ1513" s="110"/>
      <c r="DR1513" s="110"/>
      <c r="DS1513" s="110"/>
      <c r="DT1513" s="110"/>
      <c r="DU1513" s="110"/>
      <c r="DV1513" s="110"/>
      <c r="DW1513" s="110"/>
      <c r="DX1513" s="110"/>
      <c r="DY1513" s="110"/>
      <c r="DZ1513" s="110"/>
      <c r="EA1513" s="110"/>
      <c r="EB1513" s="110"/>
      <c r="EC1513" s="110"/>
      <c r="ED1513" s="110"/>
      <c r="EF1513" s="264"/>
      <c r="EG1513" s="110"/>
      <c r="EH1513" s="110"/>
      <c r="EI1513" s="110"/>
      <c r="EJ1513" s="110"/>
      <c r="EK1513" s="266"/>
      <c r="EL1513" s="110"/>
      <c r="EM1513" s="110"/>
      <c r="EN1513" s="110"/>
      <c r="EO1513" s="110"/>
      <c r="EP1513" s="110"/>
      <c r="EQ1513" s="110"/>
      <c r="ER1513" s="110"/>
      <c r="ES1513" s="110"/>
      <c r="ET1513" s="110"/>
      <c r="EU1513" s="110"/>
      <c r="EV1513" s="110"/>
      <c r="EW1513" s="110"/>
      <c r="EX1513" s="110"/>
      <c r="EY1513" s="110"/>
      <c r="EZ1513" s="110"/>
      <c r="FA1513" s="110"/>
      <c r="FB1513" s="110"/>
      <c r="FC1513" s="110"/>
      <c r="FD1513" s="110"/>
      <c r="FE1513" s="110"/>
      <c r="FF1513" s="110"/>
      <c r="FG1513" s="110"/>
      <c r="FH1513" s="110"/>
      <c r="FI1513" s="110"/>
      <c r="FJ1513" s="110"/>
      <c r="FK1513" s="110"/>
      <c r="FL1513" s="110"/>
      <c r="FM1513" s="110"/>
      <c r="FN1513" s="110"/>
      <c r="FO1513" s="110"/>
      <c r="FP1513" s="110"/>
      <c r="FQ1513" s="110"/>
      <c r="FR1513" s="110"/>
      <c r="FS1513" s="110"/>
      <c r="FT1513" s="110"/>
      <c r="FU1513" s="110"/>
      <c r="FV1513" s="110"/>
      <c r="FW1513" s="110"/>
      <c r="FX1513" s="110"/>
      <c r="FY1513" s="110"/>
      <c r="FZ1513" s="110"/>
      <c r="GA1513" s="110"/>
      <c r="GB1513" s="110"/>
      <c r="GC1513" s="110"/>
      <c r="GD1513" s="110"/>
      <c r="GE1513" s="110"/>
      <c r="GF1513" s="110"/>
      <c r="GG1513" s="110"/>
      <c r="GH1513" s="110"/>
      <c r="GI1513" s="110"/>
      <c r="GJ1513" s="110"/>
      <c r="GK1513" s="110"/>
      <c r="GL1513" s="110"/>
      <c r="GM1513" s="110"/>
      <c r="GN1513" s="110"/>
      <c r="GO1513" s="110"/>
      <c r="GP1513" s="110"/>
      <c r="GQ1513" s="110"/>
      <c r="GR1513" s="110"/>
      <c r="GS1513" s="110"/>
      <c r="GT1513" s="110"/>
      <c r="GU1513" s="110"/>
      <c r="GV1513" s="110"/>
      <c r="GW1513" s="110"/>
      <c r="GX1513" s="110"/>
      <c r="GY1513" s="110"/>
      <c r="GZ1513" s="110"/>
      <c r="HA1513" s="110"/>
      <c r="HB1513" s="110"/>
      <c r="HC1513" s="110"/>
      <c r="HD1513" s="110"/>
      <c r="HE1513" s="110"/>
      <c r="HF1513" s="110"/>
      <c r="HG1513" s="110"/>
      <c r="HH1513" s="110"/>
      <c r="HI1513" s="110"/>
      <c r="HJ1513" s="110"/>
      <c r="HK1513" s="110"/>
      <c r="HL1513" s="110"/>
      <c r="HM1513" s="110"/>
      <c r="HN1513" s="110"/>
      <c r="HO1513" s="110"/>
      <c r="HP1513" s="110"/>
      <c r="HQ1513" s="110"/>
      <c r="HR1513" s="110"/>
      <c r="HS1513" s="110"/>
      <c r="HT1513" s="110"/>
      <c r="HU1513" s="110"/>
      <c r="HV1513" s="110"/>
      <c r="HW1513" s="110"/>
      <c r="HX1513" s="110"/>
      <c r="HY1513" s="110"/>
      <c r="HZ1513" s="110"/>
      <c r="IA1513" s="110"/>
      <c r="IB1513" s="110"/>
      <c r="IC1513" s="110"/>
      <c r="ID1513" s="110"/>
      <c r="IE1513" s="110"/>
      <c r="IF1513" s="110"/>
      <c r="IG1513" s="110"/>
      <c r="IH1513" s="110"/>
      <c r="II1513" s="110"/>
      <c r="IJ1513" s="110"/>
      <c r="IK1513" s="110"/>
      <c r="IL1513" s="110"/>
      <c r="IM1513" s="110"/>
      <c r="IN1513" s="110"/>
      <c r="IO1513" s="110"/>
      <c r="IP1513" s="110"/>
      <c r="IQ1513" s="110"/>
      <c r="IR1513" s="110"/>
    </row>
    <row r="1514" spans="18:252" ht="16.5" hidden="1" customHeight="1">
      <c r="R1514" s="264"/>
      <c r="S1514" s="110"/>
      <c r="T1514" s="110"/>
      <c r="U1514" s="110"/>
      <c r="V1514" s="110"/>
      <c r="W1514" s="266"/>
      <c r="X1514" s="110"/>
      <c r="Y1514" s="110"/>
      <c r="Z1514" s="110"/>
      <c r="AA1514" s="110"/>
      <c r="AB1514" s="110"/>
      <c r="AC1514" s="110"/>
      <c r="AD1514" s="110"/>
      <c r="AE1514" s="110"/>
      <c r="AF1514" s="110"/>
      <c r="AG1514" s="110"/>
      <c r="AH1514" s="110"/>
      <c r="AI1514" s="110"/>
      <c r="AJ1514" s="110"/>
      <c r="AK1514" s="110"/>
      <c r="AL1514" s="110"/>
      <c r="AM1514" s="110"/>
      <c r="AN1514" s="110"/>
      <c r="AO1514" s="110"/>
      <c r="AP1514" s="110"/>
      <c r="AQ1514" s="110"/>
      <c r="AR1514" s="110"/>
      <c r="AS1514" s="110"/>
      <c r="AT1514" s="110"/>
      <c r="AU1514" s="110"/>
      <c r="AV1514" s="110"/>
      <c r="AW1514" s="110"/>
      <c r="AX1514" s="110"/>
      <c r="AY1514" s="110"/>
      <c r="AZ1514" s="110"/>
      <c r="BA1514" s="110"/>
      <c r="BB1514" s="110"/>
      <c r="BC1514" s="110"/>
      <c r="BD1514" s="110"/>
      <c r="BE1514" s="110"/>
      <c r="BF1514" s="110"/>
      <c r="BG1514" s="110"/>
      <c r="BH1514" s="110"/>
      <c r="BI1514" s="110"/>
      <c r="BJ1514" s="110"/>
      <c r="BK1514" s="110"/>
      <c r="BL1514" s="110"/>
      <c r="BM1514" s="110"/>
      <c r="BN1514" s="110"/>
      <c r="BO1514" s="110"/>
      <c r="BP1514" s="110"/>
      <c r="BQ1514" s="110"/>
      <c r="BR1514" s="110"/>
      <c r="BS1514" s="110"/>
      <c r="BT1514" s="110"/>
      <c r="BU1514" s="110"/>
      <c r="BV1514" s="110"/>
      <c r="BW1514" s="110"/>
      <c r="BX1514" s="110"/>
      <c r="BY1514" s="110"/>
      <c r="BZ1514" s="110"/>
      <c r="CA1514" s="110"/>
      <c r="CB1514" s="110"/>
      <c r="CC1514" s="110"/>
      <c r="CD1514" s="110"/>
      <c r="CE1514" s="110"/>
      <c r="CF1514" s="110"/>
      <c r="CG1514" s="110"/>
      <c r="CH1514" s="110"/>
      <c r="CI1514" s="110"/>
      <c r="CJ1514" s="110"/>
      <c r="CK1514" s="110"/>
      <c r="CL1514" s="110"/>
      <c r="CM1514" s="110"/>
      <c r="CN1514" s="110"/>
      <c r="CO1514" s="110"/>
      <c r="CP1514" s="110"/>
      <c r="CQ1514" s="110"/>
      <c r="CR1514" s="110"/>
      <c r="CS1514" s="110"/>
      <c r="CT1514" s="110"/>
      <c r="CU1514" s="110"/>
      <c r="CV1514" s="110"/>
      <c r="CW1514" s="110"/>
      <c r="CX1514" s="110"/>
      <c r="CY1514" s="110"/>
      <c r="CZ1514" s="110"/>
      <c r="DA1514" s="110"/>
      <c r="DB1514" s="110"/>
      <c r="DC1514" s="110"/>
      <c r="DD1514" s="110"/>
      <c r="DE1514" s="110"/>
      <c r="DF1514" s="110"/>
      <c r="DG1514" s="110"/>
      <c r="DH1514" s="110"/>
      <c r="DI1514" s="110"/>
      <c r="DJ1514" s="110"/>
      <c r="DK1514" s="110"/>
      <c r="DL1514" s="110"/>
      <c r="DM1514" s="110"/>
      <c r="DN1514" s="110"/>
      <c r="DO1514" s="110"/>
      <c r="DP1514" s="110"/>
      <c r="DQ1514" s="110"/>
      <c r="DR1514" s="110"/>
      <c r="DS1514" s="110"/>
      <c r="DT1514" s="110"/>
      <c r="DU1514" s="110"/>
      <c r="DV1514" s="110"/>
      <c r="DW1514" s="110"/>
      <c r="DX1514" s="110"/>
      <c r="DY1514" s="110"/>
      <c r="DZ1514" s="110"/>
      <c r="EA1514" s="110"/>
      <c r="EB1514" s="110"/>
      <c r="EC1514" s="110"/>
      <c r="ED1514" s="110"/>
      <c r="EF1514" s="264"/>
      <c r="EG1514" s="110"/>
      <c r="EH1514" s="110"/>
      <c r="EI1514" s="110"/>
      <c r="EJ1514" s="110"/>
      <c r="EK1514" s="266"/>
      <c r="EL1514" s="110"/>
      <c r="EM1514" s="110"/>
      <c r="EN1514" s="110"/>
      <c r="EO1514" s="110"/>
      <c r="EP1514" s="110"/>
      <c r="EQ1514" s="110"/>
      <c r="ER1514" s="110"/>
      <c r="ES1514" s="110"/>
      <c r="ET1514" s="110"/>
      <c r="EU1514" s="110"/>
      <c r="EV1514" s="110"/>
      <c r="EW1514" s="110"/>
      <c r="EX1514" s="110"/>
      <c r="EY1514" s="110"/>
      <c r="EZ1514" s="110"/>
      <c r="FA1514" s="110"/>
      <c r="FB1514" s="110"/>
      <c r="FC1514" s="110"/>
      <c r="FD1514" s="110"/>
      <c r="FE1514" s="110"/>
      <c r="FF1514" s="110"/>
      <c r="FG1514" s="110"/>
      <c r="FH1514" s="110"/>
      <c r="FI1514" s="110"/>
      <c r="FJ1514" s="110"/>
      <c r="FK1514" s="110"/>
      <c r="FL1514" s="110"/>
      <c r="FM1514" s="110"/>
      <c r="FN1514" s="110"/>
      <c r="FO1514" s="110"/>
      <c r="FP1514" s="110"/>
      <c r="FQ1514" s="110"/>
      <c r="FR1514" s="110"/>
      <c r="FS1514" s="110"/>
      <c r="FT1514" s="110"/>
      <c r="FU1514" s="110"/>
      <c r="FV1514" s="110"/>
      <c r="FW1514" s="110"/>
      <c r="FX1514" s="110"/>
      <c r="FY1514" s="110"/>
      <c r="FZ1514" s="110"/>
      <c r="GA1514" s="110"/>
      <c r="GB1514" s="110"/>
      <c r="GC1514" s="110"/>
      <c r="GD1514" s="110"/>
      <c r="GE1514" s="110"/>
      <c r="GF1514" s="110"/>
      <c r="GG1514" s="110"/>
      <c r="GH1514" s="110"/>
      <c r="GI1514" s="110"/>
      <c r="GJ1514" s="110"/>
      <c r="GK1514" s="110"/>
      <c r="GL1514" s="110"/>
      <c r="GM1514" s="110"/>
      <c r="GN1514" s="110"/>
      <c r="GO1514" s="110"/>
      <c r="GP1514" s="110"/>
      <c r="GQ1514" s="110"/>
      <c r="GR1514" s="110"/>
      <c r="GS1514" s="110"/>
      <c r="GT1514" s="110"/>
      <c r="GU1514" s="110"/>
      <c r="GV1514" s="110"/>
      <c r="GW1514" s="110"/>
      <c r="GX1514" s="110"/>
      <c r="GY1514" s="110"/>
      <c r="GZ1514" s="110"/>
      <c r="HA1514" s="110"/>
      <c r="HB1514" s="110"/>
      <c r="HC1514" s="110"/>
      <c r="HD1514" s="110"/>
      <c r="HE1514" s="110"/>
      <c r="HF1514" s="110"/>
      <c r="HG1514" s="110"/>
      <c r="HH1514" s="110"/>
      <c r="HI1514" s="110"/>
      <c r="HJ1514" s="110"/>
      <c r="HK1514" s="110"/>
      <c r="HL1514" s="110"/>
      <c r="HM1514" s="110"/>
      <c r="HN1514" s="110"/>
      <c r="HO1514" s="110"/>
      <c r="HP1514" s="110"/>
      <c r="HQ1514" s="110"/>
      <c r="HR1514" s="110"/>
      <c r="HS1514" s="110"/>
      <c r="HT1514" s="110"/>
      <c r="HU1514" s="110"/>
      <c r="HV1514" s="110"/>
      <c r="HW1514" s="110"/>
      <c r="HX1514" s="110"/>
      <c r="HY1514" s="110"/>
      <c r="HZ1514" s="110"/>
      <c r="IA1514" s="110"/>
      <c r="IB1514" s="110"/>
      <c r="IC1514" s="110"/>
      <c r="ID1514" s="110"/>
      <c r="IE1514" s="110"/>
      <c r="IF1514" s="110"/>
      <c r="IG1514" s="110"/>
      <c r="IH1514" s="110"/>
      <c r="II1514" s="110"/>
      <c r="IJ1514" s="110"/>
      <c r="IK1514" s="110"/>
      <c r="IL1514" s="110"/>
      <c r="IM1514" s="110"/>
      <c r="IN1514" s="110"/>
      <c r="IO1514" s="110"/>
      <c r="IP1514" s="110"/>
      <c r="IQ1514" s="110"/>
      <c r="IR1514" s="110"/>
    </row>
    <row r="1515" spans="18:252" ht="16.5" hidden="1" customHeight="1">
      <c r="R1515" s="264"/>
      <c r="S1515" s="110"/>
      <c r="T1515" s="110"/>
      <c r="U1515" s="110"/>
      <c r="V1515" s="110"/>
      <c r="W1515" s="266"/>
      <c r="X1515" s="110"/>
      <c r="Y1515" s="110"/>
      <c r="Z1515" s="110"/>
      <c r="AA1515" s="110"/>
      <c r="AB1515" s="110"/>
      <c r="AC1515" s="110"/>
      <c r="AD1515" s="110"/>
      <c r="AE1515" s="110"/>
      <c r="AF1515" s="110"/>
      <c r="AG1515" s="110"/>
      <c r="AH1515" s="110"/>
      <c r="AI1515" s="110"/>
      <c r="AJ1515" s="110"/>
      <c r="AK1515" s="110"/>
      <c r="AL1515" s="110"/>
      <c r="AM1515" s="110"/>
      <c r="AN1515" s="110"/>
      <c r="AO1515" s="110"/>
      <c r="AP1515" s="110"/>
      <c r="AQ1515" s="110"/>
      <c r="AR1515" s="110"/>
      <c r="AS1515" s="110"/>
      <c r="AT1515" s="110"/>
      <c r="AU1515" s="110"/>
      <c r="AV1515" s="110"/>
      <c r="AW1515" s="110"/>
      <c r="AX1515" s="110"/>
      <c r="AY1515" s="110"/>
      <c r="AZ1515" s="110"/>
      <c r="BA1515" s="110"/>
      <c r="BB1515" s="110"/>
      <c r="BC1515" s="110"/>
      <c r="BD1515" s="110"/>
      <c r="BE1515" s="110"/>
      <c r="BF1515" s="110"/>
      <c r="BG1515" s="110"/>
      <c r="BH1515" s="110"/>
      <c r="BI1515" s="110"/>
      <c r="BJ1515" s="110"/>
      <c r="BK1515" s="110"/>
      <c r="BL1515" s="110"/>
      <c r="BM1515" s="110"/>
      <c r="BN1515" s="110"/>
      <c r="BO1515" s="110"/>
      <c r="BP1515" s="110"/>
      <c r="BQ1515" s="110"/>
      <c r="BR1515" s="110"/>
      <c r="BS1515" s="110"/>
      <c r="BT1515" s="110"/>
      <c r="BU1515" s="110"/>
      <c r="BV1515" s="110"/>
      <c r="BW1515" s="110"/>
      <c r="BX1515" s="110"/>
      <c r="BY1515" s="110"/>
      <c r="BZ1515" s="110"/>
      <c r="CA1515" s="110"/>
      <c r="CB1515" s="110"/>
      <c r="CC1515" s="110"/>
      <c r="CD1515" s="110"/>
      <c r="CE1515" s="110"/>
      <c r="CF1515" s="110"/>
      <c r="CG1515" s="110"/>
      <c r="CH1515" s="110"/>
      <c r="CI1515" s="110"/>
      <c r="CJ1515" s="110"/>
      <c r="CK1515" s="110"/>
      <c r="CL1515" s="110"/>
      <c r="CM1515" s="110"/>
      <c r="CN1515" s="110"/>
      <c r="CO1515" s="110"/>
      <c r="CP1515" s="110"/>
      <c r="CQ1515" s="110"/>
      <c r="CR1515" s="110"/>
      <c r="CS1515" s="110"/>
      <c r="CT1515" s="110"/>
      <c r="CU1515" s="110"/>
      <c r="CV1515" s="110"/>
      <c r="CW1515" s="110"/>
      <c r="CX1515" s="110"/>
      <c r="CY1515" s="110"/>
      <c r="CZ1515" s="110"/>
      <c r="DA1515" s="110"/>
      <c r="DB1515" s="110"/>
      <c r="DC1515" s="110"/>
      <c r="DD1515" s="110"/>
      <c r="DE1515" s="110"/>
      <c r="DF1515" s="110"/>
      <c r="DG1515" s="110"/>
      <c r="DH1515" s="110"/>
      <c r="DI1515" s="110"/>
      <c r="DJ1515" s="110"/>
      <c r="DK1515" s="110"/>
      <c r="DL1515" s="110"/>
      <c r="DM1515" s="110"/>
      <c r="DN1515" s="110"/>
      <c r="DO1515" s="110"/>
      <c r="DP1515" s="110"/>
      <c r="DQ1515" s="110"/>
      <c r="DR1515" s="110"/>
      <c r="DS1515" s="110"/>
      <c r="DT1515" s="110"/>
      <c r="DU1515" s="110"/>
      <c r="DV1515" s="110"/>
      <c r="DW1515" s="110"/>
      <c r="DX1515" s="110"/>
      <c r="DY1515" s="110"/>
      <c r="DZ1515" s="110"/>
      <c r="EA1515" s="110"/>
      <c r="EB1515" s="110"/>
      <c r="EC1515" s="110"/>
      <c r="ED1515" s="110"/>
      <c r="EF1515" s="264"/>
      <c r="EG1515" s="110"/>
      <c r="EH1515" s="110"/>
      <c r="EI1515" s="110"/>
      <c r="EJ1515" s="110"/>
      <c r="EK1515" s="266"/>
      <c r="EL1515" s="110"/>
      <c r="EM1515" s="110"/>
      <c r="EN1515" s="110"/>
      <c r="EO1515" s="110"/>
      <c r="EP1515" s="110"/>
      <c r="EQ1515" s="110"/>
      <c r="ER1515" s="110"/>
      <c r="ES1515" s="110"/>
      <c r="ET1515" s="110"/>
      <c r="EU1515" s="110"/>
      <c r="EV1515" s="110"/>
      <c r="EW1515" s="110"/>
      <c r="EX1515" s="110"/>
      <c r="EY1515" s="110"/>
      <c r="EZ1515" s="110"/>
      <c r="FA1515" s="110"/>
      <c r="FB1515" s="110"/>
      <c r="FC1515" s="110"/>
      <c r="FD1515" s="110"/>
      <c r="FE1515" s="110"/>
      <c r="FF1515" s="110"/>
      <c r="FG1515" s="110"/>
      <c r="FH1515" s="110"/>
      <c r="FI1515" s="110"/>
      <c r="FJ1515" s="110"/>
      <c r="FK1515" s="110"/>
      <c r="FL1515" s="110"/>
      <c r="FM1515" s="110"/>
      <c r="FN1515" s="110"/>
      <c r="FO1515" s="110"/>
      <c r="FP1515" s="110"/>
      <c r="FQ1515" s="110"/>
      <c r="FR1515" s="110"/>
      <c r="FS1515" s="110"/>
      <c r="FT1515" s="110"/>
      <c r="FU1515" s="110"/>
      <c r="FV1515" s="110"/>
      <c r="FW1515" s="110"/>
      <c r="FX1515" s="110"/>
      <c r="FY1515" s="110"/>
      <c r="FZ1515" s="110"/>
      <c r="GA1515" s="110"/>
      <c r="GB1515" s="110"/>
      <c r="GC1515" s="110"/>
      <c r="GD1515" s="110"/>
      <c r="GE1515" s="110"/>
      <c r="GF1515" s="110"/>
      <c r="GG1515" s="110"/>
      <c r="GH1515" s="110"/>
      <c r="GI1515" s="110"/>
      <c r="GJ1515" s="110"/>
      <c r="GK1515" s="110"/>
      <c r="GL1515" s="110"/>
      <c r="GM1515" s="110"/>
      <c r="GN1515" s="110"/>
      <c r="GO1515" s="110"/>
      <c r="GP1515" s="110"/>
      <c r="GQ1515" s="110"/>
      <c r="GR1515" s="110"/>
      <c r="GS1515" s="110"/>
      <c r="GT1515" s="110"/>
      <c r="GU1515" s="110"/>
      <c r="GV1515" s="110"/>
      <c r="GW1515" s="110"/>
      <c r="GX1515" s="110"/>
      <c r="GY1515" s="110"/>
      <c r="GZ1515" s="110"/>
      <c r="HA1515" s="110"/>
      <c r="HB1515" s="110"/>
      <c r="HC1515" s="110"/>
      <c r="HD1515" s="110"/>
      <c r="HE1515" s="110"/>
      <c r="HF1515" s="110"/>
      <c r="HG1515" s="110"/>
      <c r="HH1515" s="110"/>
      <c r="HI1515" s="110"/>
      <c r="HJ1515" s="110"/>
      <c r="HK1515" s="110"/>
      <c r="HL1515" s="110"/>
      <c r="HM1515" s="110"/>
      <c r="HN1515" s="110"/>
      <c r="HO1515" s="110"/>
      <c r="HP1515" s="110"/>
      <c r="HQ1515" s="110"/>
      <c r="HR1515" s="110"/>
      <c r="HS1515" s="110"/>
      <c r="HT1515" s="110"/>
      <c r="HU1515" s="110"/>
      <c r="HV1515" s="110"/>
      <c r="HW1515" s="110"/>
      <c r="HX1515" s="110"/>
      <c r="HY1515" s="110"/>
      <c r="HZ1515" s="110"/>
      <c r="IA1515" s="110"/>
      <c r="IB1515" s="110"/>
      <c r="IC1515" s="110"/>
      <c r="ID1515" s="110"/>
      <c r="IE1515" s="110"/>
      <c r="IF1515" s="110"/>
      <c r="IG1515" s="110"/>
      <c r="IH1515" s="110"/>
      <c r="II1515" s="110"/>
      <c r="IJ1515" s="110"/>
      <c r="IK1515" s="110"/>
      <c r="IL1515" s="110"/>
      <c r="IM1515" s="110"/>
      <c r="IN1515" s="110"/>
      <c r="IO1515" s="110"/>
      <c r="IP1515" s="110"/>
      <c r="IQ1515" s="110"/>
      <c r="IR1515" s="110"/>
    </row>
    <row r="1516" spans="18:252" ht="16.5" hidden="1" customHeight="1">
      <c r="R1516" s="264"/>
      <c r="S1516" s="110"/>
      <c r="T1516" s="110"/>
      <c r="U1516" s="110"/>
      <c r="V1516" s="110"/>
      <c r="W1516" s="266"/>
      <c r="X1516" s="110"/>
      <c r="Y1516" s="110"/>
      <c r="Z1516" s="110"/>
      <c r="AA1516" s="110"/>
      <c r="AB1516" s="110"/>
      <c r="AC1516" s="110"/>
      <c r="AD1516" s="110"/>
      <c r="AE1516" s="110"/>
      <c r="AF1516" s="110"/>
      <c r="AG1516" s="110"/>
      <c r="AH1516" s="110"/>
      <c r="AI1516" s="110"/>
      <c r="AJ1516" s="110"/>
      <c r="AK1516" s="110"/>
      <c r="AL1516" s="110"/>
      <c r="AM1516" s="110"/>
      <c r="AN1516" s="110"/>
      <c r="AO1516" s="110"/>
      <c r="AP1516" s="110"/>
      <c r="AQ1516" s="110"/>
      <c r="AR1516" s="110"/>
      <c r="AS1516" s="110"/>
      <c r="AT1516" s="110"/>
      <c r="AU1516" s="110"/>
      <c r="AV1516" s="110"/>
      <c r="AW1516" s="110"/>
      <c r="AX1516" s="110"/>
      <c r="AY1516" s="110"/>
      <c r="AZ1516" s="110"/>
      <c r="BA1516" s="110"/>
      <c r="BB1516" s="110"/>
      <c r="BC1516" s="110"/>
      <c r="BD1516" s="110"/>
      <c r="BE1516" s="110"/>
      <c r="BF1516" s="110"/>
      <c r="BG1516" s="110"/>
      <c r="BH1516" s="110"/>
      <c r="BI1516" s="110"/>
      <c r="BJ1516" s="110"/>
      <c r="BK1516" s="110"/>
      <c r="BL1516" s="110"/>
      <c r="BM1516" s="110"/>
      <c r="BN1516" s="110"/>
      <c r="BO1516" s="110"/>
      <c r="BP1516" s="110"/>
      <c r="BQ1516" s="110"/>
      <c r="BR1516" s="110"/>
      <c r="BS1516" s="110"/>
      <c r="BT1516" s="110"/>
      <c r="BU1516" s="110"/>
      <c r="BV1516" s="110"/>
      <c r="BW1516" s="110"/>
      <c r="BX1516" s="110"/>
      <c r="BY1516" s="110"/>
      <c r="BZ1516" s="110"/>
      <c r="CA1516" s="110"/>
      <c r="CB1516" s="110"/>
      <c r="CC1516" s="110"/>
      <c r="CD1516" s="110"/>
      <c r="CE1516" s="110"/>
      <c r="CF1516" s="110"/>
      <c r="CG1516" s="110"/>
      <c r="CH1516" s="110"/>
      <c r="CI1516" s="110"/>
      <c r="CJ1516" s="110"/>
      <c r="CK1516" s="110"/>
      <c r="CL1516" s="110"/>
      <c r="CM1516" s="110"/>
      <c r="CN1516" s="110"/>
      <c r="CO1516" s="110"/>
      <c r="CP1516" s="110"/>
      <c r="CQ1516" s="110"/>
      <c r="CR1516" s="110"/>
      <c r="CS1516" s="110"/>
      <c r="CT1516" s="110"/>
      <c r="CU1516" s="110"/>
      <c r="CV1516" s="110"/>
      <c r="CW1516" s="110"/>
      <c r="CX1516" s="110"/>
      <c r="CY1516" s="110"/>
      <c r="CZ1516" s="110"/>
      <c r="DA1516" s="110"/>
      <c r="DB1516" s="110"/>
      <c r="DC1516" s="110"/>
      <c r="DD1516" s="110"/>
      <c r="DE1516" s="110"/>
      <c r="DF1516" s="110"/>
      <c r="DG1516" s="110"/>
      <c r="DH1516" s="110"/>
      <c r="DI1516" s="110"/>
      <c r="DJ1516" s="110"/>
      <c r="DK1516" s="110"/>
      <c r="DL1516" s="110"/>
      <c r="DM1516" s="110"/>
      <c r="DN1516" s="110"/>
      <c r="DO1516" s="110"/>
      <c r="DP1516" s="110"/>
      <c r="DQ1516" s="110"/>
      <c r="DR1516" s="110"/>
      <c r="DS1516" s="110"/>
      <c r="DT1516" s="110"/>
      <c r="DU1516" s="110"/>
      <c r="DV1516" s="110"/>
      <c r="DW1516" s="110"/>
      <c r="DX1516" s="110"/>
      <c r="DY1516" s="110"/>
      <c r="DZ1516" s="110"/>
      <c r="EA1516" s="110"/>
      <c r="EB1516" s="110"/>
      <c r="EC1516" s="110"/>
      <c r="ED1516" s="110"/>
      <c r="EF1516" s="264"/>
      <c r="EG1516" s="110"/>
      <c r="EH1516" s="110"/>
      <c r="EI1516" s="110"/>
      <c r="EJ1516" s="110"/>
      <c r="EK1516" s="266"/>
      <c r="EL1516" s="110"/>
      <c r="EM1516" s="110"/>
      <c r="EN1516" s="110"/>
      <c r="EO1516" s="110"/>
      <c r="EP1516" s="110"/>
      <c r="EQ1516" s="110"/>
      <c r="ER1516" s="110"/>
      <c r="ES1516" s="110"/>
      <c r="ET1516" s="110"/>
      <c r="EU1516" s="110"/>
      <c r="EV1516" s="110"/>
      <c r="EW1516" s="110"/>
      <c r="EX1516" s="110"/>
      <c r="EY1516" s="110"/>
      <c r="EZ1516" s="110"/>
      <c r="FA1516" s="110"/>
      <c r="FB1516" s="110"/>
      <c r="FC1516" s="110"/>
      <c r="FD1516" s="110"/>
      <c r="FE1516" s="110"/>
      <c r="FF1516" s="110"/>
      <c r="FG1516" s="110"/>
      <c r="FH1516" s="110"/>
      <c r="FI1516" s="110"/>
      <c r="FJ1516" s="110"/>
      <c r="FK1516" s="110"/>
      <c r="FL1516" s="110"/>
      <c r="FM1516" s="110"/>
      <c r="FN1516" s="110"/>
      <c r="FO1516" s="110"/>
      <c r="FP1516" s="110"/>
      <c r="FQ1516" s="110"/>
      <c r="FR1516" s="110"/>
      <c r="FS1516" s="110"/>
      <c r="FT1516" s="110"/>
      <c r="FU1516" s="110"/>
      <c r="FV1516" s="110"/>
      <c r="FW1516" s="110"/>
      <c r="FX1516" s="110"/>
      <c r="FY1516" s="110"/>
      <c r="FZ1516" s="110"/>
      <c r="GA1516" s="110"/>
      <c r="GB1516" s="110"/>
      <c r="GC1516" s="110"/>
      <c r="GD1516" s="110"/>
      <c r="GE1516" s="110"/>
      <c r="GF1516" s="110"/>
      <c r="GG1516" s="110"/>
      <c r="GH1516" s="110"/>
      <c r="GI1516" s="110"/>
      <c r="GJ1516" s="110"/>
      <c r="GK1516" s="110"/>
      <c r="GL1516" s="110"/>
      <c r="GM1516" s="110"/>
      <c r="GN1516" s="110"/>
      <c r="GO1516" s="110"/>
      <c r="GP1516" s="110"/>
      <c r="GQ1516" s="110"/>
      <c r="GR1516" s="110"/>
      <c r="GS1516" s="110"/>
      <c r="GT1516" s="110"/>
      <c r="GU1516" s="110"/>
      <c r="GV1516" s="110"/>
      <c r="GW1516" s="110"/>
      <c r="GX1516" s="110"/>
      <c r="GY1516" s="110"/>
      <c r="GZ1516" s="110"/>
      <c r="HA1516" s="110"/>
      <c r="HB1516" s="110"/>
      <c r="HC1516" s="110"/>
      <c r="HD1516" s="110"/>
      <c r="HE1516" s="110"/>
      <c r="HF1516" s="110"/>
      <c r="HG1516" s="110"/>
      <c r="HH1516" s="110"/>
      <c r="HI1516" s="110"/>
      <c r="HJ1516" s="110"/>
      <c r="HK1516" s="110"/>
      <c r="HL1516" s="110"/>
      <c r="HM1516" s="110"/>
      <c r="HN1516" s="110"/>
      <c r="HO1516" s="110"/>
      <c r="HP1516" s="110"/>
      <c r="HQ1516" s="110"/>
      <c r="HR1516" s="110"/>
      <c r="HS1516" s="110"/>
      <c r="HT1516" s="110"/>
      <c r="HU1516" s="110"/>
      <c r="HV1516" s="110"/>
      <c r="HW1516" s="110"/>
      <c r="HX1516" s="110"/>
      <c r="HY1516" s="110"/>
      <c r="HZ1516" s="110"/>
      <c r="IA1516" s="110"/>
      <c r="IB1516" s="110"/>
      <c r="IC1516" s="110"/>
      <c r="ID1516" s="110"/>
      <c r="IE1516" s="110"/>
      <c r="IF1516" s="110"/>
      <c r="IG1516" s="110"/>
      <c r="IH1516" s="110"/>
      <c r="II1516" s="110"/>
      <c r="IJ1516" s="110"/>
      <c r="IK1516" s="110"/>
      <c r="IL1516" s="110"/>
      <c r="IM1516" s="110"/>
      <c r="IN1516" s="110"/>
      <c r="IO1516" s="110"/>
      <c r="IP1516" s="110"/>
      <c r="IQ1516" s="110"/>
      <c r="IR1516" s="110"/>
    </row>
    <row r="1517" spans="18:252" ht="16.5" hidden="1" customHeight="1">
      <c r="R1517" s="264"/>
      <c r="S1517" s="110"/>
      <c r="T1517" s="110"/>
      <c r="U1517" s="110"/>
      <c r="V1517" s="110"/>
      <c r="W1517" s="266"/>
      <c r="X1517" s="110"/>
      <c r="Y1517" s="110"/>
      <c r="Z1517" s="110"/>
      <c r="AA1517" s="110"/>
      <c r="AB1517" s="110"/>
      <c r="AC1517" s="110"/>
      <c r="AD1517" s="110"/>
      <c r="AE1517" s="110"/>
      <c r="AF1517" s="110"/>
      <c r="AG1517" s="110"/>
      <c r="AH1517" s="110"/>
      <c r="AI1517" s="110"/>
      <c r="AJ1517" s="110"/>
      <c r="AK1517" s="110"/>
      <c r="AL1517" s="110"/>
      <c r="AM1517" s="110"/>
      <c r="AN1517" s="110"/>
      <c r="AO1517" s="110"/>
      <c r="AP1517" s="110"/>
      <c r="AQ1517" s="110"/>
      <c r="AR1517" s="110"/>
      <c r="AS1517" s="110"/>
      <c r="AT1517" s="110"/>
      <c r="AU1517" s="110"/>
      <c r="AV1517" s="110"/>
      <c r="AW1517" s="110"/>
      <c r="AX1517" s="110"/>
      <c r="AY1517" s="110"/>
      <c r="AZ1517" s="110"/>
      <c r="BA1517" s="110"/>
      <c r="BB1517" s="110"/>
      <c r="BC1517" s="110"/>
      <c r="BD1517" s="110"/>
      <c r="BE1517" s="110"/>
      <c r="BF1517" s="110"/>
      <c r="BG1517" s="110"/>
      <c r="BH1517" s="110"/>
      <c r="BI1517" s="110"/>
      <c r="BJ1517" s="110"/>
      <c r="BK1517" s="110"/>
      <c r="BL1517" s="110"/>
      <c r="BM1517" s="110"/>
      <c r="BN1517" s="110"/>
      <c r="BO1517" s="110"/>
      <c r="BP1517" s="110"/>
      <c r="BQ1517" s="110"/>
      <c r="BR1517" s="110"/>
      <c r="BS1517" s="110"/>
      <c r="BT1517" s="110"/>
      <c r="BU1517" s="110"/>
      <c r="BV1517" s="110"/>
      <c r="BW1517" s="110"/>
      <c r="BX1517" s="110"/>
      <c r="BY1517" s="110"/>
      <c r="BZ1517" s="110"/>
      <c r="CA1517" s="110"/>
      <c r="CB1517" s="110"/>
      <c r="CC1517" s="110"/>
      <c r="CD1517" s="110"/>
      <c r="CE1517" s="110"/>
      <c r="CF1517" s="110"/>
      <c r="CG1517" s="110"/>
      <c r="CH1517" s="110"/>
      <c r="CI1517" s="110"/>
      <c r="CJ1517" s="110"/>
      <c r="CK1517" s="110"/>
      <c r="CL1517" s="110"/>
      <c r="CM1517" s="110"/>
      <c r="CN1517" s="110"/>
      <c r="CO1517" s="110"/>
      <c r="CP1517" s="110"/>
      <c r="CQ1517" s="110"/>
      <c r="CR1517" s="110"/>
      <c r="CS1517" s="110"/>
      <c r="CT1517" s="110"/>
      <c r="CU1517" s="110"/>
      <c r="CV1517" s="110"/>
      <c r="CW1517" s="110"/>
      <c r="CX1517" s="110"/>
      <c r="CY1517" s="110"/>
      <c r="CZ1517" s="110"/>
      <c r="DA1517" s="110"/>
      <c r="DB1517" s="110"/>
      <c r="DC1517" s="110"/>
      <c r="DD1517" s="110"/>
      <c r="DE1517" s="110"/>
      <c r="DF1517" s="110"/>
      <c r="DG1517" s="110"/>
      <c r="DH1517" s="110"/>
      <c r="DI1517" s="110"/>
      <c r="DJ1517" s="110"/>
      <c r="DK1517" s="110"/>
      <c r="DL1517" s="110"/>
      <c r="DM1517" s="110"/>
      <c r="DN1517" s="110"/>
      <c r="DO1517" s="110"/>
      <c r="DP1517" s="110"/>
      <c r="DQ1517" s="110"/>
      <c r="DR1517" s="110"/>
      <c r="DS1517" s="110"/>
      <c r="DT1517" s="110"/>
      <c r="DU1517" s="110"/>
      <c r="DV1517" s="110"/>
      <c r="DW1517" s="110"/>
      <c r="DX1517" s="110"/>
      <c r="DY1517" s="110"/>
      <c r="DZ1517" s="110"/>
      <c r="EA1517" s="110"/>
      <c r="EB1517" s="110"/>
      <c r="EC1517" s="110"/>
      <c r="ED1517" s="110"/>
      <c r="EF1517" s="264"/>
      <c r="EG1517" s="110"/>
      <c r="EH1517" s="110"/>
      <c r="EI1517" s="110"/>
      <c r="EJ1517" s="110"/>
      <c r="EK1517" s="266"/>
      <c r="EL1517" s="110"/>
      <c r="EM1517" s="110"/>
      <c r="EN1517" s="110"/>
      <c r="EO1517" s="110"/>
      <c r="EP1517" s="110"/>
      <c r="EQ1517" s="110"/>
      <c r="ER1517" s="110"/>
      <c r="ES1517" s="110"/>
      <c r="ET1517" s="110"/>
      <c r="EU1517" s="110"/>
      <c r="EV1517" s="110"/>
      <c r="EW1517" s="110"/>
      <c r="EX1517" s="110"/>
      <c r="EY1517" s="110"/>
      <c r="EZ1517" s="110"/>
      <c r="FA1517" s="110"/>
      <c r="FB1517" s="110"/>
      <c r="FC1517" s="110"/>
      <c r="FD1517" s="110"/>
      <c r="FE1517" s="110"/>
      <c r="FF1517" s="110"/>
      <c r="FG1517" s="110"/>
      <c r="FH1517" s="110"/>
      <c r="FI1517" s="110"/>
      <c r="FJ1517" s="110"/>
      <c r="FK1517" s="110"/>
      <c r="FL1517" s="110"/>
      <c r="FM1517" s="110"/>
      <c r="FN1517" s="110"/>
      <c r="FO1517" s="110"/>
      <c r="FP1517" s="110"/>
      <c r="FQ1517" s="110"/>
      <c r="FR1517" s="110"/>
      <c r="FS1517" s="110"/>
      <c r="FT1517" s="110"/>
      <c r="FU1517" s="110"/>
      <c r="FV1517" s="110"/>
      <c r="FW1517" s="110"/>
      <c r="FX1517" s="110"/>
      <c r="FY1517" s="110"/>
      <c r="FZ1517" s="110"/>
      <c r="GA1517" s="110"/>
      <c r="GB1517" s="110"/>
      <c r="GC1517" s="110"/>
      <c r="GD1517" s="110"/>
      <c r="GE1517" s="110"/>
      <c r="GF1517" s="110"/>
      <c r="GG1517" s="110"/>
      <c r="GH1517" s="110"/>
      <c r="GI1517" s="110"/>
      <c r="GJ1517" s="110"/>
      <c r="GK1517" s="110"/>
      <c r="GL1517" s="110"/>
      <c r="GM1517" s="110"/>
      <c r="GN1517" s="110"/>
      <c r="GO1517" s="110"/>
      <c r="GP1517" s="110"/>
      <c r="GQ1517" s="110"/>
      <c r="GR1517" s="110"/>
      <c r="GS1517" s="110"/>
      <c r="GT1517" s="110"/>
      <c r="GU1517" s="110"/>
      <c r="GV1517" s="110"/>
      <c r="GW1517" s="110"/>
      <c r="GX1517" s="110"/>
      <c r="GY1517" s="110"/>
      <c r="GZ1517" s="110"/>
      <c r="HA1517" s="110"/>
      <c r="HB1517" s="110"/>
      <c r="HC1517" s="110"/>
      <c r="HD1517" s="110"/>
      <c r="HE1517" s="110"/>
      <c r="HF1517" s="110"/>
      <c r="HG1517" s="110"/>
      <c r="HH1517" s="110"/>
      <c r="HI1517" s="110"/>
      <c r="HJ1517" s="110"/>
      <c r="HK1517" s="110"/>
      <c r="HL1517" s="110"/>
      <c r="HM1517" s="110"/>
      <c r="HN1517" s="110"/>
      <c r="HO1517" s="110"/>
      <c r="HP1517" s="110"/>
      <c r="HQ1517" s="110"/>
      <c r="HR1517" s="110"/>
      <c r="HS1517" s="110"/>
      <c r="HT1517" s="110"/>
      <c r="HU1517" s="110"/>
      <c r="HV1517" s="110"/>
      <c r="HW1517" s="110"/>
      <c r="HX1517" s="110"/>
      <c r="HY1517" s="110"/>
      <c r="HZ1517" s="110"/>
      <c r="IA1517" s="110"/>
      <c r="IB1517" s="110"/>
      <c r="IC1517" s="110"/>
      <c r="ID1517" s="110"/>
      <c r="IE1517" s="110"/>
      <c r="IF1517" s="110"/>
      <c r="IG1517" s="110"/>
      <c r="IH1517" s="110"/>
      <c r="II1517" s="110"/>
      <c r="IJ1517" s="110"/>
      <c r="IK1517" s="110"/>
      <c r="IL1517" s="110"/>
      <c r="IM1517" s="110"/>
      <c r="IN1517" s="110"/>
      <c r="IO1517" s="110"/>
      <c r="IP1517" s="110"/>
      <c r="IQ1517" s="110"/>
      <c r="IR1517" s="110"/>
    </row>
    <row r="1518" spans="18:252" ht="16.5" hidden="1" customHeight="1">
      <c r="R1518" s="264"/>
      <c r="S1518" s="110"/>
      <c r="T1518" s="110"/>
      <c r="U1518" s="110"/>
      <c r="V1518" s="110"/>
      <c r="W1518" s="266"/>
      <c r="X1518" s="110"/>
      <c r="Y1518" s="110"/>
      <c r="Z1518" s="110"/>
      <c r="AA1518" s="110"/>
      <c r="AB1518" s="110"/>
      <c r="AC1518" s="110"/>
      <c r="AD1518" s="110"/>
      <c r="AE1518" s="110"/>
      <c r="AF1518" s="110"/>
      <c r="AG1518" s="110"/>
      <c r="AH1518" s="110"/>
      <c r="AI1518" s="110"/>
      <c r="AJ1518" s="110"/>
      <c r="AK1518" s="110"/>
      <c r="AL1518" s="110"/>
      <c r="AM1518" s="110"/>
      <c r="AN1518" s="110"/>
      <c r="AO1518" s="110"/>
      <c r="AP1518" s="110"/>
      <c r="AQ1518" s="110"/>
      <c r="AR1518" s="110"/>
      <c r="AS1518" s="110"/>
      <c r="AT1518" s="110"/>
      <c r="AU1518" s="110"/>
      <c r="AV1518" s="110"/>
      <c r="AW1518" s="110"/>
      <c r="AX1518" s="110"/>
      <c r="AY1518" s="110"/>
      <c r="AZ1518" s="110"/>
      <c r="BA1518" s="110"/>
      <c r="BB1518" s="110"/>
      <c r="BC1518" s="110"/>
      <c r="BD1518" s="110"/>
      <c r="BE1518" s="110"/>
      <c r="BF1518" s="110"/>
      <c r="BG1518" s="110"/>
      <c r="BH1518" s="110"/>
      <c r="BI1518" s="110"/>
      <c r="BJ1518" s="110"/>
      <c r="BK1518" s="110"/>
      <c r="BL1518" s="110"/>
      <c r="BM1518" s="110"/>
      <c r="BN1518" s="110"/>
      <c r="BO1518" s="110"/>
      <c r="BP1518" s="110"/>
      <c r="BQ1518" s="110"/>
      <c r="BR1518" s="110"/>
      <c r="BS1518" s="110"/>
      <c r="BT1518" s="110"/>
      <c r="BU1518" s="110"/>
      <c r="BV1518" s="110"/>
      <c r="BW1518" s="110"/>
      <c r="BX1518" s="110"/>
      <c r="BY1518" s="110"/>
      <c r="BZ1518" s="110"/>
      <c r="CA1518" s="110"/>
      <c r="CB1518" s="110"/>
      <c r="CC1518" s="110"/>
      <c r="CD1518" s="110"/>
      <c r="CE1518" s="110"/>
      <c r="CF1518" s="110"/>
      <c r="CG1518" s="110"/>
      <c r="CH1518" s="110"/>
      <c r="CI1518" s="110"/>
      <c r="CJ1518" s="110"/>
      <c r="CK1518" s="110"/>
      <c r="CL1518" s="110"/>
      <c r="CM1518" s="110"/>
      <c r="CN1518" s="110"/>
      <c r="CO1518" s="110"/>
      <c r="CP1518" s="110"/>
      <c r="CQ1518" s="110"/>
      <c r="CR1518" s="110"/>
      <c r="CS1518" s="110"/>
      <c r="CT1518" s="110"/>
      <c r="CU1518" s="110"/>
      <c r="CV1518" s="110"/>
      <c r="CW1518" s="110"/>
      <c r="CX1518" s="110"/>
      <c r="CY1518" s="110"/>
      <c r="CZ1518" s="110"/>
      <c r="DA1518" s="110"/>
      <c r="DB1518" s="110"/>
      <c r="DC1518" s="110"/>
      <c r="DD1518" s="110"/>
      <c r="DE1518" s="110"/>
      <c r="DF1518" s="110"/>
      <c r="DG1518" s="110"/>
      <c r="DH1518" s="110"/>
      <c r="DI1518" s="110"/>
      <c r="DJ1518" s="110"/>
      <c r="DK1518" s="110"/>
      <c r="DL1518" s="110"/>
      <c r="DM1518" s="110"/>
      <c r="DN1518" s="110"/>
      <c r="DO1518" s="110"/>
      <c r="DP1518" s="110"/>
      <c r="DQ1518" s="110"/>
      <c r="DR1518" s="110"/>
      <c r="DS1518" s="110"/>
      <c r="DT1518" s="110"/>
      <c r="DU1518" s="110"/>
      <c r="DV1518" s="110"/>
      <c r="DW1518" s="110"/>
      <c r="DX1518" s="110"/>
      <c r="DY1518" s="110"/>
      <c r="DZ1518" s="110"/>
      <c r="EA1518" s="110"/>
      <c r="EB1518" s="110"/>
      <c r="EC1518" s="110"/>
      <c r="ED1518" s="110"/>
      <c r="EF1518" s="264"/>
      <c r="EG1518" s="110"/>
      <c r="EH1518" s="110"/>
      <c r="EI1518" s="110"/>
      <c r="EJ1518" s="110"/>
      <c r="EK1518" s="266"/>
      <c r="EL1518" s="110"/>
      <c r="EM1518" s="110"/>
      <c r="EN1518" s="110"/>
      <c r="EO1518" s="110"/>
      <c r="EP1518" s="110"/>
      <c r="EQ1518" s="110"/>
      <c r="ER1518" s="110"/>
      <c r="ES1518" s="110"/>
      <c r="ET1518" s="110"/>
      <c r="EU1518" s="110"/>
      <c r="EV1518" s="110"/>
      <c r="EW1518" s="110"/>
      <c r="EX1518" s="110"/>
      <c r="EY1518" s="110"/>
      <c r="EZ1518" s="110"/>
      <c r="FA1518" s="110"/>
      <c r="FB1518" s="110"/>
      <c r="FC1518" s="110"/>
      <c r="FD1518" s="110"/>
      <c r="FE1518" s="110"/>
      <c r="FF1518" s="110"/>
      <c r="FG1518" s="110"/>
      <c r="FH1518" s="110"/>
      <c r="FI1518" s="110"/>
      <c r="FJ1518" s="110"/>
      <c r="FK1518" s="110"/>
      <c r="FL1518" s="110"/>
      <c r="FM1518" s="110"/>
      <c r="FN1518" s="110"/>
      <c r="FO1518" s="110"/>
      <c r="FP1518" s="110"/>
      <c r="FQ1518" s="110"/>
      <c r="FR1518" s="110"/>
      <c r="FS1518" s="110"/>
      <c r="FT1518" s="110"/>
      <c r="FU1518" s="110"/>
      <c r="FV1518" s="110"/>
      <c r="FW1518" s="110"/>
      <c r="FX1518" s="110"/>
      <c r="FY1518" s="110"/>
      <c r="FZ1518" s="110"/>
      <c r="GA1518" s="110"/>
      <c r="GB1518" s="110"/>
      <c r="GC1518" s="110"/>
      <c r="GD1518" s="110"/>
      <c r="GE1518" s="110"/>
      <c r="GF1518" s="110"/>
      <c r="GG1518" s="110"/>
      <c r="GH1518" s="110"/>
      <c r="GI1518" s="110"/>
      <c r="GJ1518" s="110"/>
      <c r="GK1518" s="110"/>
      <c r="GL1518" s="110"/>
      <c r="GM1518" s="110"/>
      <c r="GN1518" s="110"/>
      <c r="GO1518" s="110"/>
      <c r="GP1518" s="110"/>
      <c r="GQ1518" s="110"/>
      <c r="GR1518" s="110"/>
      <c r="GS1518" s="110"/>
      <c r="GT1518" s="110"/>
      <c r="GU1518" s="110"/>
      <c r="GV1518" s="110"/>
      <c r="GW1518" s="110"/>
      <c r="GX1518" s="110"/>
      <c r="GY1518" s="110"/>
      <c r="GZ1518" s="110"/>
      <c r="HA1518" s="110"/>
      <c r="HB1518" s="110"/>
      <c r="HC1518" s="110"/>
      <c r="HD1518" s="110"/>
      <c r="HE1518" s="110"/>
      <c r="HF1518" s="110"/>
      <c r="HG1518" s="110"/>
      <c r="HH1518" s="110"/>
      <c r="HI1518" s="110"/>
      <c r="HJ1518" s="110"/>
      <c r="HK1518" s="110"/>
      <c r="HL1518" s="110"/>
      <c r="HM1518" s="110"/>
      <c r="HN1518" s="110"/>
      <c r="HO1518" s="110"/>
      <c r="HP1518" s="110"/>
      <c r="HQ1518" s="110"/>
      <c r="HR1518" s="110"/>
      <c r="HS1518" s="110"/>
      <c r="HT1518" s="110"/>
      <c r="HU1518" s="110"/>
      <c r="HV1518" s="110"/>
      <c r="HW1518" s="110"/>
      <c r="HX1518" s="110"/>
      <c r="HY1518" s="110"/>
      <c r="HZ1518" s="110"/>
      <c r="IA1518" s="110"/>
      <c r="IB1518" s="110"/>
      <c r="IC1518" s="110"/>
      <c r="ID1518" s="110"/>
      <c r="IE1518" s="110"/>
      <c r="IF1518" s="110"/>
      <c r="IG1518" s="110"/>
      <c r="IH1518" s="110"/>
      <c r="II1518" s="110"/>
      <c r="IJ1518" s="110"/>
      <c r="IK1518" s="110"/>
      <c r="IL1518" s="110"/>
      <c r="IM1518" s="110"/>
      <c r="IN1518" s="110"/>
      <c r="IO1518" s="110"/>
      <c r="IP1518" s="110"/>
      <c r="IQ1518" s="110"/>
      <c r="IR1518" s="110"/>
    </row>
    <row r="1519" spans="18:252" ht="16.5" hidden="1" customHeight="1">
      <c r="R1519" s="264"/>
      <c r="S1519" s="110"/>
      <c r="T1519" s="110"/>
      <c r="U1519" s="110"/>
      <c r="V1519" s="110"/>
      <c r="W1519" s="266"/>
      <c r="X1519" s="110"/>
      <c r="Y1519" s="110"/>
      <c r="Z1519" s="110"/>
      <c r="AA1519" s="110"/>
      <c r="AB1519" s="110"/>
      <c r="AC1519" s="110"/>
      <c r="AD1519" s="110"/>
      <c r="AE1519" s="110"/>
      <c r="AF1519" s="110"/>
      <c r="AG1519" s="110"/>
      <c r="AH1519" s="110"/>
      <c r="AI1519" s="110"/>
      <c r="AJ1519" s="110"/>
      <c r="AK1519" s="110"/>
      <c r="AL1519" s="110"/>
      <c r="AM1519" s="110"/>
      <c r="AN1519" s="110"/>
      <c r="AO1519" s="110"/>
      <c r="AP1519" s="110"/>
      <c r="AQ1519" s="110"/>
      <c r="AR1519" s="110"/>
      <c r="AS1519" s="110"/>
      <c r="AT1519" s="110"/>
      <c r="AU1519" s="110"/>
      <c r="AV1519" s="110"/>
      <c r="AW1519" s="110"/>
      <c r="AX1519" s="110"/>
      <c r="AY1519" s="110"/>
      <c r="AZ1519" s="110"/>
      <c r="BA1519" s="110"/>
      <c r="BB1519" s="110"/>
      <c r="BC1519" s="110"/>
      <c r="BD1519" s="110"/>
      <c r="BE1519" s="110"/>
      <c r="BF1519" s="110"/>
      <c r="BG1519" s="110"/>
      <c r="BH1519" s="110"/>
      <c r="BI1519" s="110"/>
      <c r="BJ1519" s="110"/>
      <c r="BK1519" s="110"/>
      <c r="BL1519" s="110"/>
      <c r="BM1519" s="110"/>
      <c r="BN1519" s="110"/>
      <c r="BO1519" s="110"/>
      <c r="BP1519" s="110"/>
      <c r="BQ1519" s="110"/>
      <c r="BR1519" s="110"/>
      <c r="BS1519" s="110"/>
      <c r="BT1519" s="110"/>
      <c r="BU1519" s="110"/>
      <c r="BV1519" s="110"/>
      <c r="BW1519" s="110"/>
      <c r="BX1519" s="110"/>
      <c r="BY1519" s="110"/>
      <c r="BZ1519" s="110"/>
      <c r="CA1519" s="110"/>
      <c r="CB1519" s="110"/>
      <c r="CC1519" s="110"/>
      <c r="CD1519" s="110"/>
      <c r="CE1519" s="110"/>
      <c r="CF1519" s="110"/>
      <c r="CG1519" s="110"/>
      <c r="CH1519" s="110"/>
      <c r="CI1519" s="110"/>
      <c r="CJ1519" s="110"/>
      <c r="CK1519" s="110"/>
      <c r="CL1519" s="110"/>
      <c r="CM1519" s="110"/>
      <c r="CN1519" s="110"/>
      <c r="CO1519" s="110"/>
      <c r="CP1519" s="110"/>
      <c r="CQ1519" s="110"/>
      <c r="CR1519" s="110"/>
      <c r="CS1519" s="110"/>
      <c r="CT1519" s="110"/>
      <c r="CU1519" s="110"/>
      <c r="CV1519" s="110"/>
      <c r="CW1519" s="110"/>
      <c r="CX1519" s="110"/>
      <c r="CY1519" s="110"/>
      <c r="CZ1519" s="110"/>
      <c r="DA1519" s="110"/>
      <c r="DB1519" s="110"/>
      <c r="DC1519" s="110"/>
      <c r="DD1519" s="110"/>
      <c r="DE1519" s="110"/>
      <c r="DF1519" s="110"/>
      <c r="DG1519" s="110"/>
      <c r="DH1519" s="110"/>
      <c r="DI1519" s="110"/>
      <c r="DJ1519" s="110"/>
      <c r="DK1519" s="110"/>
      <c r="DL1519" s="110"/>
      <c r="DM1519" s="110"/>
      <c r="DN1519" s="110"/>
      <c r="DO1519" s="110"/>
      <c r="DP1519" s="110"/>
      <c r="DQ1519" s="110"/>
      <c r="DR1519" s="110"/>
      <c r="DS1519" s="110"/>
      <c r="DT1519" s="110"/>
      <c r="DU1519" s="110"/>
      <c r="DV1519" s="110"/>
      <c r="DW1519" s="110"/>
      <c r="DX1519" s="110"/>
      <c r="DY1519" s="110"/>
      <c r="DZ1519" s="110"/>
      <c r="EA1519" s="110"/>
      <c r="EB1519" s="110"/>
      <c r="EC1519" s="110"/>
      <c r="ED1519" s="110"/>
      <c r="EF1519" s="264"/>
      <c r="EG1519" s="110"/>
      <c r="EH1519" s="110"/>
      <c r="EI1519" s="110"/>
      <c r="EJ1519" s="110"/>
      <c r="EK1519" s="266"/>
      <c r="EL1519" s="110"/>
      <c r="EM1519" s="110"/>
      <c r="EN1519" s="110"/>
      <c r="EO1519" s="110"/>
      <c r="EP1519" s="110"/>
      <c r="EQ1519" s="110"/>
      <c r="ER1519" s="110"/>
      <c r="ES1519" s="110"/>
      <c r="ET1519" s="110"/>
      <c r="EU1519" s="110"/>
      <c r="EV1519" s="110"/>
      <c r="EW1519" s="110"/>
      <c r="EX1519" s="110"/>
      <c r="EY1519" s="110"/>
      <c r="EZ1519" s="110"/>
      <c r="FA1519" s="110"/>
      <c r="FB1519" s="110"/>
      <c r="FC1519" s="110"/>
      <c r="FD1519" s="110"/>
      <c r="FE1519" s="110"/>
      <c r="FF1519" s="110"/>
      <c r="FG1519" s="110"/>
      <c r="FH1519" s="110"/>
      <c r="FI1519" s="110"/>
      <c r="FJ1519" s="110"/>
      <c r="FK1519" s="110"/>
      <c r="FL1519" s="110"/>
      <c r="FM1519" s="110"/>
      <c r="FN1519" s="110"/>
      <c r="FO1519" s="110"/>
      <c r="FP1519" s="110"/>
      <c r="FQ1519" s="110"/>
      <c r="FR1519" s="110"/>
      <c r="FS1519" s="110"/>
      <c r="FT1519" s="110"/>
      <c r="FU1519" s="110"/>
      <c r="FV1519" s="110"/>
      <c r="FW1519" s="110"/>
      <c r="FX1519" s="110"/>
      <c r="FY1519" s="110"/>
      <c r="FZ1519" s="110"/>
      <c r="GA1519" s="110"/>
      <c r="GB1519" s="110"/>
      <c r="GC1519" s="110"/>
      <c r="GD1519" s="110"/>
      <c r="GE1519" s="110"/>
      <c r="GF1519" s="110"/>
      <c r="GG1519" s="110"/>
      <c r="GH1519" s="110"/>
      <c r="GI1519" s="110"/>
      <c r="GJ1519" s="110"/>
      <c r="GK1519" s="110"/>
      <c r="GL1519" s="110"/>
      <c r="GM1519" s="110"/>
      <c r="GN1519" s="110"/>
      <c r="GO1519" s="110"/>
      <c r="GP1519" s="110"/>
      <c r="GQ1519" s="110"/>
      <c r="GR1519" s="110"/>
      <c r="GS1519" s="110"/>
      <c r="GT1519" s="110"/>
      <c r="GU1519" s="110"/>
      <c r="GV1519" s="110"/>
      <c r="GW1519" s="110"/>
      <c r="GX1519" s="110"/>
      <c r="GY1519" s="110"/>
      <c r="GZ1519" s="110"/>
      <c r="HA1519" s="110"/>
      <c r="HB1519" s="110"/>
      <c r="HC1519" s="110"/>
      <c r="HD1519" s="110"/>
      <c r="HE1519" s="110"/>
      <c r="HF1519" s="110"/>
      <c r="HG1519" s="110"/>
      <c r="HH1519" s="110"/>
      <c r="HI1519" s="110"/>
      <c r="HJ1519" s="110"/>
      <c r="HK1519" s="110"/>
      <c r="HL1519" s="110"/>
      <c r="HM1519" s="110"/>
      <c r="HN1519" s="110"/>
      <c r="HO1519" s="110"/>
      <c r="HP1519" s="110"/>
      <c r="HQ1519" s="110"/>
      <c r="HR1519" s="110"/>
      <c r="HS1519" s="110"/>
      <c r="HT1519" s="110"/>
      <c r="HU1519" s="110"/>
      <c r="HV1519" s="110"/>
      <c r="HW1519" s="110"/>
      <c r="HX1519" s="110"/>
      <c r="HY1519" s="110"/>
      <c r="HZ1519" s="110"/>
      <c r="IA1519" s="110"/>
      <c r="IB1519" s="110"/>
      <c r="IC1519" s="110"/>
      <c r="ID1519" s="110"/>
      <c r="IE1519" s="110"/>
      <c r="IF1519" s="110"/>
      <c r="IG1519" s="110"/>
      <c r="IH1519" s="110"/>
      <c r="II1519" s="110"/>
      <c r="IJ1519" s="110"/>
      <c r="IK1519" s="110"/>
      <c r="IL1519" s="110"/>
      <c r="IM1519" s="110"/>
      <c r="IN1519" s="110"/>
      <c r="IO1519" s="110"/>
      <c r="IP1519" s="110"/>
      <c r="IQ1519" s="110"/>
      <c r="IR1519" s="110"/>
    </row>
    <row r="1520" spans="18:252" ht="16.5" hidden="1" customHeight="1">
      <c r="R1520" s="264"/>
      <c r="S1520" s="110"/>
      <c r="T1520" s="110"/>
      <c r="U1520" s="110"/>
      <c r="V1520" s="110"/>
      <c r="W1520" s="266"/>
      <c r="X1520" s="110"/>
      <c r="Y1520" s="110"/>
      <c r="Z1520" s="110"/>
      <c r="AA1520" s="110"/>
      <c r="AB1520" s="110"/>
      <c r="AC1520" s="110"/>
      <c r="AD1520" s="110"/>
      <c r="AE1520" s="110"/>
      <c r="AF1520" s="110"/>
      <c r="AG1520" s="110"/>
      <c r="AH1520" s="110"/>
      <c r="AI1520" s="110"/>
      <c r="AJ1520" s="110"/>
      <c r="AK1520" s="110"/>
      <c r="AL1520" s="110"/>
      <c r="AM1520" s="110"/>
      <c r="AN1520" s="110"/>
      <c r="AO1520" s="110"/>
      <c r="AP1520" s="110"/>
      <c r="AQ1520" s="110"/>
      <c r="AR1520" s="110"/>
      <c r="AS1520" s="110"/>
      <c r="AT1520" s="110"/>
      <c r="AU1520" s="110"/>
      <c r="AV1520" s="110"/>
      <c r="AW1520" s="110"/>
      <c r="AX1520" s="110"/>
      <c r="AY1520" s="110"/>
      <c r="AZ1520" s="110"/>
      <c r="BA1520" s="110"/>
      <c r="BB1520" s="110"/>
      <c r="BC1520" s="110"/>
      <c r="BD1520" s="110"/>
      <c r="BE1520" s="110"/>
      <c r="BF1520" s="110"/>
      <c r="BG1520" s="110"/>
      <c r="BH1520" s="110"/>
      <c r="BI1520" s="110"/>
      <c r="BJ1520" s="110"/>
      <c r="BK1520" s="110"/>
      <c r="BL1520" s="110"/>
      <c r="BM1520" s="110"/>
      <c r="BN1520" s="110"/>
      <c r="BO1520" s="110"/>
      <c r="BP1520" s="110"/>
      <c r="BQ1520" s="110"/>
      <c r="BR1520" s="110"/>
      <c r="BS1520" s="110"/>
      <c r="BT1520" s="110"/>
      <c r="BU1520" s="110"/>
      <c r="BV1520" s="110"/>
      <c r="BW1520" s="110"/>
      <c r="BX1520" s="110"/>
      <c r="BY1520" s="110"/>
      <c r="BZ1520" s="110"/>
      <c r="CA1520" s="110"/>
      <c r="CB1520" s="110"/>
      <c r="CC1520" s="110"/>
      <c r="CD1520" s="110"/>
      <c r="CE1520" s="110"/>
      <c r="CF1520" s="110"/>
      <c r="CG1520" s="110"/>
      <c r="CH1520" s="110"/>
      <c r="CI1520" s="110"/>
      <c r="CJ1520" s="110"/>
      <c r="CK1520" s="110"/>
      <c r="CL1520" s="110"/>
      <c r="CM1520" s="110"/>
      <c r="CN1520" s="110"/>
      <c r="CO1520" s="110"/>
      <c r="CP1520" s="110"/>
      <c r="CQ1520" s="110"/>
      <c r="CR1520" s="110"/>
      <c r="CS1520" s="110"/>
      <c r="CT1520" s="110"/>
      <c r="CU1520" s="110"/>
      <c r="CV1520" s="110"/>
      <c r="CW1520" s="110"/>
      <c r="CX1520" s="110"/>
      <c r="CY1520" s="110"/>
      <c r="CZ1520" s="110"/>
      <c r="DA1520" s="110"/>
      <c r="DB1520" s="110"/>
      <c r="DC1520" s="110"/>
      <c r="DD1520" s="110"/>
      <c r="DE1520" s="110"/>
      <c r="DF1520" s="110"/>
      <c r="DG1520" s="110"/>
      <c r="DH1520" s="110"/>
      <c r="DI1520" s="110"/>
      <c r="DJ1520" s="110"/>
      <c r="DK1520" s="110"/>
      <c r="DL1520" s="110"/>
      <c r="DM1520" s="110"/>
      <c r="DN1520" s="110"/>
      <c r="DO1520" s="110"/>
      <c r="DP1520" s="110"/>
      <c r="DQ1520" s="110"/>
      <c r="DR1520" s="110"/>
      <c r="DS1520" s="110"/>
      <c r="DT1520" s="110"/>
      <c r="DU1520" s="110"/>
      <c r="DV1520" s="110"/>
      <c r="DW1520" s="110"/>
      <c r="DX1520" s="110"/>
      <c r="DY1520" s="110"/>
      <c r="DZ1520" s="110"/>
      <c r="EA1520" s="110"/>
      <c r="EB1520" s="110"/>
      <c r="EC1520" s="110"/>
      <c r="ED1520" s="110"/>
      <c r="EF1520" s="264"/>
      <c r="EG1520" s="110"/>
      <c r="EH1520" s="110"/>
      <c r="EI1520" s="110"/>
      <c r="EJ1520" s="110"/>
      <c r="EK1520" s="266"/>
      <c r="EL1520" s="110"/>
      <c r="EM1520" s="110"/>
      <c r="EN1520" s="110"/>
      <c r="EO1520" s="110"/>
      <c r="EP1520" s="110"/>
      <c r="EQ1520" s="110"/>
      <c r="ER1520" s="110"/>
      <c r="ES1520" s="110"/>
      <c r="ET1520" s="110"/>
      <c r="EU1520" s="110"/>
      <c r="EV1520" s="110"/>
      <c r="EW1520" s="110"/>
      <c r="EX1520" s="110"/>
      <c r="EY1520" s="110"/>
      <c r="EZ1520" s="110"/>
      <c r="FA1520" s="110"/>
      <c r="FB1520" s="110"/>
      <c r="FC1520" s="110"/>
      <c r="FD1520" s="110"/>
      <c r="FE1520" s="110"/>
      <c r="FF1520" s="110"/>
      <c r="FG1520" s="110"/>
      <c r="FH1520" s="110"/>
      <c r="FI1520" s="110"/>
      <c r="FJ1520" s="110"/>
      <c r="FK1520" s="110"/>
      <c r="FL1520" s="110"/>
      <c r="FM1520" s="110"/>
      <c r="FN1520" s="110"/>
      <c r="FO1520" s="110"/>
      <c r="FP1520" s="110"/>
      <c r="FQ1520" s="110"/>
      <c r="FR1520" s="110"/>
      <c r="FS1520" s="110"/>
      <c r="FT1520" s="110"/>
      <c r="FU1520" s="110"/>
      <c r="FV1520" s="110"/>
      <c r="FW1520" s="110"/>
      <c r="FX1520" s="110"/>
      <c r="FY1520" s="110"/>
      <c r="FZ1520" s="110"/>
      <c r="GA1520" s="110"/>
      <c r="GB1520" s="110"/>
      <c r="GC1520" s="110"/>
      <c r="GD1520" s="110"/>
      <c r="GE1520" s="110"/>
      <c r="GF1520" s="110"/>
      <c r="GG1520" s="110"/>
      <c r="GH1520" s="110"/>
      <c r="GI1520" s="110"/>
      <c r="GJ1520" s="110"/>
      <c r="GK1520" s="110"/>
      <c r="GL1520" s="110"/>
      <c r="GM1520" s="110"/>
      <c r="GN1520" s="110"/>
      <c r="GO1520" s="110"/>
      <c r="GP1520" s="110"/>
      <c r="GQ1520" s="110"/>
      <c r="GR1520" s="110"/>
      <c r="GS1520" s="110"/>
      <c r="GT1520" s="110"/>
      <c r="GU1520" s="110"/>
      <c r="GV1520" s="110"/>
      <c r="GW1520" s="110"/>
      <c r="GX1520" s="110"/>
      <c r="GY1520" s="110"/>
      <c r="GZ1520" s="110"/>
      <c r="HA1520" s="110"/>
      <c r="HB1520" s="110"/>
      <c r="HC1520" s="110"/>
      <c r="HD1520" s="110"/>
      <c r="HE1520" s="110"/>
      <c r="HF1520" s="110"/>
      <c r="HG1520" s="110"/>
      <c r="HH1520" s="110"/>
      <c r="HI1520" s="110"/>
      <c r="HJ1520" s="110"/>
      <c r="HK1520" s="110"/>
      <c r="HL1520" s="110"/>
      <c r="HM1520" s="110"/>
      <c r="HN1520" s="110"/>
      <c r="HO1520" s="110"/>
      <c r="HP1520" s="110"/>
      <c r="HQ1520" s="110"/>
      <c r="HR1520" s="110"/>
      <c r="HS1520" s="110"/>
      <c r="HT1520" s="110"/>
      <c r="HU1520" s="110"/>
      <c r="HV1520" s="110"/>
      <c r="HW1520" s="110"/>
      <c r="HX1520" s="110"/>
      <c r="HY1520" s="110"/>
      <c r="HZ1520" s="110"/>
      <c r="IA1520" s="110"/>
      <c r="IB1520" s="110"/>
      <c r="IC1520" s="110"/>
      <c r="ID1520" s="110"/>
      <c r="IE1520" s="110"/>
      <c r="IF1520" s="110"/>
      <c r="IG1520" s="110"/>
      <c r="IH1520" s="110"/>
      <c r="II1520" s="110"/>
      <c r="IJ1520" s="110"/>
      <c r="IK1520" s="110"/>
      <c r="IL1520" s="110"/>
      <c r="IM1520" s="110"/>
      <c r="IN1520" s="110"/>
      <c r="IO1520" s="110"/>
      <c r="IP1520" s="110"/>
      <c r="IQ1520" s="110"/>
      <c r="IR1520" s="110"/>
    </row>
    <row r="1521" spans="18:252" ht="16.5" hidden="1" customHeight="1">
      <c r="R1521" s="264"/>
      <c r="S1521" s="110"/>
      <c r="T1521" s="110"/>
      <c r="U1521" s="110"/>
      <c r="V1521" s="110"/>
      <c r="W1521" s="266"/>
      <c r="X1521" s="110"/>
      <c r="Y1521" s="110"/>
      <c r="Z1521" s="110"/>
      <c r="AA1521" s="110"/>
      <c r="AB1521" s="110"/>
      <c r="AC1521" s="110"/>
      <c r="AD1521" s="110"/>
      <c r="AE1521" s="110"/>
      <c r="AF1521" s="110"/>
      <c r="AG1521" s="110"/>
      <c r="AH1521" s="110"/>
      <c r="AI1521" s="110"/>
      <c r="AJ1521" s="110"/>
      <c r="AK1521" s="110"/>
      <c r="AL1521" s="110"/>
      <c r="AM1521" s="110"/>
      <c r="AN1521" s="110"/>
      <c r="AO1521" s="110"/>
      <c r="AP1521" s="110"/>
      <c r="AQ1521" s="110"/>
      <c r="AR1521" s="110"/>
      <c r="AS1521" s="110"/>
      <c r="AT1521" s="110"/>
      <c r="AU1521" s="110"/>
      <c r="AV1521" s="110"/>
      <c r="AW1521" s="110"/>
      <c r="AX1521" s="110"/>
      <c r="AY1521" s="110"/>
      <c r="AZ1521" s="110"/>
      <c r="BA1521" s="110"/>
      <c r="BB1521" s="110"/>
      <c r="BC1521" s="110"/>
      <c r="BD1521" s="110"/>
      <c r="BE1521" s="110"/>
      <c r="BF1521" s="110"/>
      <c r="BG1521" s="110"/>
      <c r="BH1521" s="110"/>
      <c r="BI1521" s="110"/>
      <c r="BJ1521" s="110"/>
      <c r="BK1521" s="110"/>
      <c r="BL1521" s="110"/>
      <c r="BM1521" s="110"/>
      <c r="BN1521" s="110"/>
      <c r="BO1521" s="110"/>
      <c r="BP1521" s="110"/>
      <c r="BQ1521" s="110"/>
      <c r="BR1521" s="110"/>
      <c r="BS1521" s="110"/>
      <c r="BT1521" s="110"/>
      <c r="BU1521" s="110"/>
      <c r="BV1521" s="110"/>
      <c r="BW1521" s="110"/>
      <c r="BX1521" s="110"/>
      <c r="BY1521" s="110"/>
      <c r="BZ1521" s="110"/>
      <c r="CA1521" s="110"/>
      <c r="CB1521" s="110"/>
      <c r="CC1521" s="110"/>
      <c r="CD1521" s="110"/>
      <c r="CE1521" s="110"/>
      <c r="CF1521" s="110"/>
      <c r="CG1521" s="110"/>
      <c r="CH1521" s="110"/>
      <c r="CI1521" s="110"/>
      <c r="CJ1521" s="110"/>
      <c r="CK1521" s="110"/>
      <c r="CL1521" s="110"/>
      <c r="CM1521" s="110"/>
      <c r="CN1521" s="110"/>
      <c r="CO1521" s="110"/>
      <c r="CP1521" s="110"/>
      <c r="CQ1521" s="110"/>
      <c r="CR1521" s="110"/>
      <c r="CS1521" s="110"/>
      <c r="CT1521" s="110"/>
      <c r="CU1521" s="110"/>
      <c r="CV1521" s="110"/>
      <c r="CW1521" s="110"/>
      <c r="CX1521" s="110"/>
      <c r="CY1521" s="110"/>
      <c r="CZ1521" s="110"/>
      <c r="DA1521" s="110"/>
      <c r="DB1521" s="110"/>
      <c r="DC1521" s="110"/>
      <c r="DD1521" s="110"/>
      <c r="DE1521" s="110"/>
      <c r="DF1521" s="110"/>
      <c r="DG1521" s="110"/>
      <c r="DH1521" s="110"/>
      <c r="DI1521" s="110"/>
      <c r="DJ1521" s="110"/>
      <c r="DK1521" s="110"/>
      <c r="DL1521" s="110"/>
      <c r="DM1521" s="110"/>
      <c r="DN1521" s="110"/>
      <c r="DO1521" s="110"/>
      <c r="DP1521" s="110"/>
      <c r="DQ1521" s="110"/>
      <c r="DR1521" s="110"/>
      <c r="DS1521" s="110"/>
      <c r="DT1521" s="110"/>
      <c r="DU1521" s="110"/>
      <c r="DV1521" s="110"/>
      <c r="DW1521" s="110"/>
      <c r="DX1521" s="110"/>
      <c r="DY1521" s="110"/>
      <c r="DZ1521" s="110"/>
      <c r="EA1521" s="110"/>
      <c r="EB1521" s="110"/>
      <c r="EC1521" s="110"/>
      <c r="ED1521" s="110"/>
      <c r="EF1521" s="264"/>
      <c r="EG1521" s="110"/>
      <c r="EH1521" s="110"/>
      <c r="EI1521" s="110"/>
      <c r="EJ1521" s="110"/>
      <c r="EK1521" s="266"/>
      <c r="EL1521" s="110"/>
      <c r="EM1521" s="110"/>
      <c r="EN1521" s="110"/>
      <c r="EO1521" s="110"/>
      <c r="EP1521" s="110"/>
      <c r="EQ1521" s="110"/>
      <c r="ER1521" s="110"/>
      <c r="ES1521" s="110"/>
      <c r="ET1521" s="110"/>
      <c r="EU1521" s="110"/>
      <c r="EV1521" s="110"/>
      <c r="EW1521" s="110"/>
      <c r="EX1521" s="110"/>
      <c r="EY1521" s="110"/>
      <c r="EZ1521" s="110"/>
      <c r="FA1521" s="110"/>
      <c r="FB1521" s="110"/>
      <c r="FC1521" s="110"/>
      <c r="FD1521" s="110"/>
      <c r="FE1521" s="110"/>
      <c r="FF1521" s="110"/>
      <c r="FG1521" s="110"/>
      <c r="FH1521" s="110"/>
      <c r="FI1521" s="110"/>
      <c r="FJ1521" s="110"/>
      <c r="FK1521" s="110"/>
      <c r="FL1521" s="110"/>
      <c r="FM1521" s="110"/>
      <c r="FN1521" s="110"/>
      <c r="FO1521" s="110"/>
      <c r="FP1521" s="110"/>
      <c r="FQ1521" s="110"/>
      <c r="FR1521" s="110"/>
      <c r="FS1521" s="110"/>
      <c r="FT1521" s="110"/>
      <c r="FU1521" s="110"/>
      <c r="FV1521" s="110"/>
      <c r="FW1521" s="110"/>
      <c r="FX1521" s="110"/>
      <c r="FY1521" s="110"/>
      <c r="FZ1521" s="110"/>
      <c r="GA1521" s="110"/>
      <c r="GB1521" s="110"/>
      <c r="GC1521" s="110"/>
      <c r="GD1521" s="110"/>
      <c r="GE1521" s="110"/>
      <c r="GF1521" s="110"/>
      <c r="GG1521" s="110"/>
      <c r="GH1521" s="110"/>
      <c r="GI1521" s="110"/>
      <c r="GJ1521" s="110"/>
      <c r="GK1521" s="110"/>
      <c r="GL1521" s="110"/>
      <c r="GM1521" s="110"/>
      <c r="GN1521" s="110"/>
      <c r="GO1521" s="110"/>
      <c r="GP1521" s="110"/>
      <c r="GQ1521" s="110"/>
      <c r="GR1521" s="110"/>
      <c r="GS1521" s="110"/>
      <c r="GT1521" s="110"/>
      <c r="GU1521" s="110"/>
      <c r="GV1521" s="110"/>
      <c r="GW1521" s="110"/>
      <c r="GX1521" s="110"/>
      <c r="GY1521" s="110"/>
      <c r="GZ1521" s="110"/>
      <c r="HA1521" s="110"/>
      <c r="HB1521" s="110"/>
      <c r="HC1521" s="110"/>
      <c r="HD1521" s="110"/>
      <c r="HE1521" s="110"/>
      <c r="HF1521" s="110"/>
      <c r="HG1521" s="110"/>
      <c r="HH1521" s="110"/>
      <c r="HI1521" s="110"/>
      <c r="HJ1521" s="110"/>
      <c r="HK1521" s="110"/>
      <c r="HL1521" s="110"/>
      <c r="HM1521" s="110"/>
      <c r="HN1521" s="110"/>
      <c r="HO1521" s="110"/>
      <c r="HP1521" s="110"/>
      <c r="HQ1521" s="110"/>
      <c r="HR1521" s="110"/>
      <c r="HS1521" s="110"/>
      <c r="HT1521" s="110"/>
      <c r="HU1521" s="110"/>
      <c r="HV1521" s="110"/>
      <c r="HW1521" s="110"/>
      <c r="HX1521" s="110"/>
      <c r="HY1521" s="110"/>
      <c r="HZ1521" s="110"/>
      <c r="IA1521" s="110"/>
      <c r="IB1521" s="110"/>
      <c r="IC1521" s="110"/>
      <c r="ID1521" s="110"/>
      <c r="IE1521" s="110"/>
      <c r="IF1521" s="110"/>
      <c r="IG1521" s="110"/>
      <c r="IH1521" s="110"/>
      <c r="II1521" s="110"/>
      <c r="IJ1521" s="110"/>
      <c r="IK1521" s="110"/>
      <c r="IL1521" s="110"/>
      <c r="IM1521" s="110"/>
      <c r="IN1521" s="110"/>
      <c r="IO1521" s="110"/>
      <c r="IP1521" s="110"/>
      <c r="IQ1521" s="110"/>
      <c r="IR1521" s="110"/>
    </row>
    <row r="1522" spans="18:252" ht="16.5" hidden="1" customHeight="1">
      <c r="R1522" s="264"/>
      <c r="S1522" s="110"/>
      <c r="T1522" s="110"/>
      <c r="U1522" s="110"/>
      <c r="V1522" s="110"/>
      <c r="W1522" s="266"/>
      <c r="X1522" s="110"/>
      <c r="Y1522" s="110"/>
      <c r="Z1522" s="110"/>
      <c r="AA1522" s="110"/>
      <c r="AB1522" s="110"/>
      <c r="AC1522" s="110"/>
      <c r="AD1522" s="110"/>
      <c r="AE1522" s="110"/>
      <c r="AF1522" s="110"/>
      <c r="AG1522" s="110"/>
      <c r="AH1522" s="110"/>
      <c r="AI1522" s="110"/>
      <c r="AJ1522" s="110"/>
      <c r="AK1522" s="110"/>
      <c r="AL1522" s="110"/>
      <c r="AM1522" s="110"/>
      <c r="AN1522" s="110"/>
      <c r="AO1522" s="110"/>
      <c r="AP1522" s="110"/>
      <c r="AQ1522" s="110"/>
      <c r="AR1522" s="110"/>
      <c r="AS1522" s="110"/>
      <c r="AT1522" s="110"/>
      <c r="AU1522" s="110"/>
      <c r="AV1522" s="110"/>
      <c r="AW1522" s="110"/>
      <c r="AX1522" s="110"/>
      <c r="AY1522" s="110"/>
      <c r="AZ1522" s="110"/>
      <c r="BA1522" s="110"/>
      <c r="BB1522" s="110"/>
      <c r="BC1522" s="110"/>
      <c r="BD1522" s="110"/>
      <c r="BE1522" s="110"/>
      <c r="BF1522" s="110"/>
      <c r="BG1522" s="110"/>
      <c r="BH1522" s="110"/>
      <c r="BI1522" s="110"/>
      <c r="BJ1522" s="110"/>
      <c r="BK1522" s="110"/>
      <c r="BL1522" s="110"/>
      <c r="BM1522" s="110"/>
      <c r="BN1522" s="110"/>
      <c r="BO1522" s="110"/>
      <c r="BP1522" s="110"/>
      <c r="BQ1522" s="110"/>
      <c r="BR1522" s="110"/>
      <c r="BS1522" s="110"/>
      <c r="BT1522" s="110"/>
      <c r="BU1522" s="110"/>
      <c r="BV1522" s="110"/>
      <c r="BW1522" s="110"/>
      <c r="BX1522" s="110"/>
      <c r="BY1522" s="110"/>
      <c r="BZ1522" s="110"/>
      <c r="CA1522" s="110"/>
      <c r="CB1522" s="110"/>
      <c r="CC1522" s="110"/>
      <c r="CD1522" s="110"/>
      <c r="CE1522" s="110"/>
      <c r="CF1522" s="110"/>
      <c r="CG1522" s="110"/>
      <c r="CH1522" s="110"/>
      <c r="CI1522" s="110"/>
      <c r="CJ1522" s="110"/>
      <c r="CK1522" s="110"/>
      <c r="CL1522" s="110"/>
      <c r="CM1522" s="110"/>
      <c r="CN1522" s="110"/>
      <c r="CO1522" s="110"/>
      <c r="CP1522" s="110"/>
      <c r="CQ1522" s="110"/>
      <c r="CR1522" s="110"/>
      <c r="CS1522" s="110"/>
      <c r="CT1522" s="110"/>
      <c r="CU1522" s="110"/>
      <c r="CV1522" s="110"/>
      <c r="CW1522" s="110"/>
      <c r="CX1522" s="110"/>
      <c r="CY1522" s="110"/>
      <c r="CZ1522" s="110"/>
      <c r="DA1522" s="110"/>
      <c r="DB1522" s="110"/>
      <c r="DC1522" s="110"/>
      <c r="DD1522" s="110"/>
      <c r="DE1522" s="110"/>
      <c r="DF1522" s="110"/>
      <c r="DG1522" s="110"/>
      <c r="DH1522" s="110"/>
      <c r="DI1522" s="110"/>
      <c r="DJ1522" s="110"/>
      <c r="DK1522" s="110"/>
      <c r="DL1522" s="110"/>
      <c r="DM1522" s="110"/>
      <c r="DN1522" s="110"/>
      <c r="DO1522" s="110"/>
      <c r="DP1522" s="110"/>
      <c r="DQ1522" s="110"/>
      <c r="DR1522" s="110"/>
      <c r="DS1522" s="110"/>
      <c r="DT1522" s="110"/>
      <c r="DU1522" s="110"/>
      <c r="DV1522" s="110"/>
      <c r="DW1522" s="110"/>
      <c r="DX1522" s="110"/>
      <c r="DY1522" s="110"/>
      <c r="DZ1522" s="110"/>
      <c r="EA1522" s="110"/>
      <c r="EB1522" s="110"/>
      <c r="EC1522" s="110"/>
      <c r="ED1522" s="110"/>
      <c r="EF1522" s="264"/>
      <c r="EG1522" s="110"/>
      <c r="EH1522" s="110"/>
      <c r="EI1522" s="110"/>
      <c r="EJ1522" s="110"/>
      <c r="EK1522" s="266"/>
      <c r="EL1522" s="110"/>
      <c r="EM1522" s="110"/>
      <c r="EN1522" s="110"/>
      <c r="EO1522" s="110"/>
      <c r="EP1522" s="110"/>
      <c r="EQ1522" s="110"/>
      <c r="ER1522" s="110"/>
      <c r="ES1522" s="110"/>
      <c r="ET1522" s="110"/>
      <c r="EU1522" s="110"/>
      <c r="EV1522" s="110"/>
      <c r="EW1522" s="110"/>
      <c r="EX1522" s="110"/>
      <c r="EY1522" s="110"/>
      <c r="EZ1522" s="110"/>
      <c r="FA1522" s="110"/>
      <c r="FB1522" s="110"/>
      <c r="FC1522" s="110"/>
      <c r="FD1522" s="110"/>
      <c r="FE1522" s="110"/>
      <c r="FF1522" s="110"/>
      <c r="FG1522" s="110"/>
      <c r="FH1522" s="110"/>
      <c r="FI1522" s="110"/>
      <c r="FJ1522" s="110"/>
      <c r="FK1522" s="110"/>
      <c r="FL1522" s="110"/>
      <c r="FM1522" s="110"/>
      <c r="FN1522" s="110"/>
      <c r="FO1522" s="110"/>
      <c r="FP1522" s="110"/>
      <c r="FQ1522" s="110"/>
      <c r="FR1522" s="110"/>
      <c r="FS1522" s="110"/>
      <c r="FT1522" s="110"/>
      <c r="FU1522" s="110"/>
      <c r="FV1522" s="110"/>
      <c r="FW1522" s="110"/>
      <c r="FX1522" s="110"/>
      <c r="FY1522" s="110"/>
      <c r="FZ1522" s="110"/>
      <c r="GA1522" s="110"/>
      <c r="GB1522" s="110"/>
      <c r="GC1522" s="110"/>
      <c r="GD1522" s="110"/>
      <c r="GE1522" s="110"/>
      <c r="GF1522" s="110"/>
      <c r="GG1522" s="110"/>
      <c r="GH1522" s="110"/>
      <c r="GI1522" s="110"/>
      <c r="GJ1522" s="110"/>
      <c r="GK1522" s="110"/>
      <c r="GL1522" s="110"/>
      <c r="GM1522" s="110"/>
      <c r="GN1522" s="110"/>
      <c r="GO1522" s="110"/>
      <c r="GP1522" s="110"/>
      <c r="GQ1522" s="110"/>
      <c r="GR1522" s="110"/>
      <c r="GS1522" s="110"/>
      <c r="GT1522" s="110"/>
      <c r="GU1522" s="110"/>
      <c r="GV1522" s="110"/>
      <c r="GW1522" s="110"/>
      <c r="GX1522" s="110"/>
      <c r="GY1522" s="110"/>
      <c r="GZ1522" s="110"/>
      <c r="HA1522" s="110"/>
      <c r="HB1522" s="110"/>
      <c r="HC1522" s="110"/>
      <c r="HD1522" s="110"/>
      <c r="HE1522" s="110"/>
      <c r="HF1522" s="110"/>
      <c r="HG1522" s="110"/>
      <c r="HH1522" s="110"/>
      <c r="HI1522" s="110"/>
      <c r="HJ1522" s="110"/>
      <c r="HK1522" s="110"/>
      <c r="HL1522" s="110"/>
      <c r="HM1522" s="110"/>
      <c r="HN1522" s="110"/>
      <c r="HO1522" s="110"/>
      <c r="HP1522" s="110"/>
      <c r="HQ1522" s="110"/>
      <c r="HR1522" s="110"/>
      <c r="HS1522" s="110"/>
      <c r="HT1522" s="110"/>
      <c r="HU1522" s="110"/>
      <c r="HV1522" s="110"/>
      <c r="HW1522" s="110"/>
      <c r="HX1522" s="110"/>
      <c r="HY1522" s="110"/>
      <c r="HZ1522" s="110"/>
      <c r="IA1522" s="110"/>
      <c r="IB1522" s="110"/>
      <c r="IC1522" s="110"/>
      <c r="ID1522" s="110"/>
      <c r="IE1522" s="110"/>
      <c r="IF1522" s="110"/>
      <c r="IG1522" s="110"/>
      <c r="IH1522" s="110"/>
      <c r="II1522" s="110"/>
      <c r="IJ1522" s="110"/>
      <c r="IK1522" s="110"/>
      <c r="IL1522" s="110"/>
      <c r="IM1522" s="110"/>
      <c r="IN1522" s="110"/>
      <c r="IO1522" s="110"/>
      <c r="IP1522" s="110"/>
      <c r="IQ1522" s="110"/>
      <c r="IR1522" s="110"/>
    </row>
    <row r="1523" spans="18:252" ht="16.5" hidden="1" customHeight="1">
      <c r="R1523" s="264"/>
      <c r="S1523" s="110"/>
      <c r="T1523" s="110"/>
      <c r="U1523" s="110"/>
      <c r="V1523" s="110"/>
      <c r="W1523" s="266"/>
      <c r="X1523" s="110"/>
      <c r="Y1523" s="110"/>
      <c r="Z1523" s="110"/>
      <c r="AA1523" s="110"/>
      <c r="AB1523" s="110"/>
      <c r="AC1523" s="110"/>
      <c r="AD1523" s="110"/>
      <c r="AE1523" s="110"/>
      <c r="AF1523" s="110"/>
      <c r="AG1523" s="110"/>
      <c r="AH1523" s="110"/>
      <c r="AI1523" s="110"/>
      <c r="AJ1523" s="110"/>
      <c r="AK1523" s="110"/>
      <c r="AL1523" s="110"/>
      <c r="AM1523" s="110"/>
      <c r="AN1523" s="110"/>
      <c r="AO1523" s="110"/>
      <c r="AP1523" s="110"/>
      <c r="AQ1523" s="110"/>
      <c r="AR1523" s="110"/>
      <c r="AS1523" s="110"/>
      <c r="AT1523" s="110"/>
      <c r="AU1523" s="110"/>
      <c r="AV1523" s="110"/>
      <c r="AW1523" s="110"/>
      <c r="AX1523" s="110"/>
      <c r="AY1523" s="110"/>
      <c r="AZ1523" s="110"/>
      <c r="BA1523" s="110"/>
      <c r="BB1523" s="110"/>
      <c r="BC1523" s="110"/>
      <c r="BD1523" s="110"/>
      <c r="BE1523" s="110"/>
      <c r="BF1523" s="110"/>
      <c r="BG1523" s="110"/>
      <c r="BH1523" s="110"/>
      <c r="BI1523" s="110"/>
      <c r="BJ1523" s="110"/>
      <c r="BK1523" s="110"/>
      <c r="BL1523" s="110"/>
      <c r="BM1523" s="110"/>
      <c r="BN1523" s="110"/>
      <c r="BO1523" s="110"/>
      <c r="BP1523" s="110"/>
      <c r="BQ1523" s="110"/>
      <c r="BR1523" s="110"/>
      <c r="BS1523" s="110"/>
      <c r="BT1523" s="110"/>
      <c r="BU1523" s="110"/>
      <c r="BV1523" s="110"/>
      <c r="BW1523" s="110"/>
      <c r="BX1523" s="110"/>
      <c r="BY1523" s="110"/>
      <c r="BZ1523" s="110"/>
      <c r="CA1523" s="110"/>
      <c r="CB1523" s="110"/>
      <c r="CC1523" s="110"/>
      <c r="CD1523" s="110"/>
      <c r="CE1523" s="110"/>
      <c r="CF1523" s="110"/>
      <c r="CG1523" s="110"/>
      <c r="CH1523" s="110"/>
      <c r="CI1523" s="110"/>
      <c r="CJ1523" s="110"/>
      <c r="CK1523" s="110"/>
      <c r="CL1523" s="110"/>
      <c r="CM1523" s="110"/>
      <c r="CN1523" s="110"/>
      <c r="CO1523" s="110"/>
      <c r="CP1523" s="110"/>
      <c r="CQ1523" s="110"/>
      <c r="CR1523" s="110"/>
      <c r="CS1523" s="110"/>
      <c r="CT1523" s="110"/>
      <c r="CU1523" s="110"/>
      <c r="CV1523" s="110"/>
      <c r="CW1523" s="110"/>
      <c r="CX1523" s="110"/>
      <c r="CY1523" s="110"/>
      <c r="CZ1523" s="110"/>
      <c r="DA1523" s="110"/>
      <c r="DB1523" s="110"/>
      <c r="DC1523" s="110"/>
      <c r="DD1523" s="110"/>
      <c r="DE1523" s="110"/>
      <c r="DF1523" s="110"/>
      <c r="DG1523" s="110"/>
      <c r="DH1523" s="110"/>
      <c r="DI1523" s="110"/>
      <c r="DJ1523" s="110"/>
      <c r="DK1523" s="110"/>
      <c r="DL1523" s="110"/>
      <c r="DM1523" s="110"/>
      <c r="DN1523" s="110"/>
      <c r="DO1523" s="110"/>
      <c r="DP1523" s="110"/>
      <c r="DQ1523" s="110"/>
      <c r="DR1523" s="110"/>
      <c r="DS1523" s="110"/>
      <c r="DT1523" s="110"/>
      <c r="DU1523" s="110"/>
      <c r="DV1523" s="110"/>
      <c r="DW1523" s="110"/>
      <c r="DX1523" s="110"/>
      <c r="DY1523" s="110"/>
      <c r="DZ1523" s="110"/>
      <c r="EA1523" s="110"/>
      <c r="EB1523" s="110"/>
      <c r="EC1523" s="110"/>
      <c r="ED1523" s="110"/>
      <c r="EF1523" s="264"/>
      <c r="EG1523" s="110"/>
      <c r="EH1523" s="110"/>
      <c r="EI1523" s="110"/>
      <c r="EJ1523" s="110"/>
      <c r="EK1523" s="266"/>
      <c r="EL1523" s="110"/>
      <c r="EM1523" s="110"/>
      <c r="EN1523" s="110"/>
      <c r="EO1523" s="110"/>
      <c r="EP1523" s="110"/>
      <c r="EQ1523" s="110"/>
      <c r="ER1523" s="110"/>
      <c r="ES1523" s="110"/>
      <c r="ET1523" s="110"/>
      <c r="EU1523" s="110"/>
      <c r="EV1523" s="110"/>
      <c r="EW1523" s="110"/>
      <c r="EX1523" s="110"/>
      <c r="EY1523" s="110"/>
      <c r="EZ1523" s="110"/>
      <c r="FA1523" s="110"/>
      <c r="FB1523" s="110"/>
      <c r="FC1523" s="110"/>
      <c r="FD1523" s="110"/>
      <c r="FE1523" s="110"/>
      <c r="FF1523" s="110"/>
      <c r="FG1523" s="110"/>
      <c r="FH1523" s="110"/>
      <c r="FI1523" s="110"/>
      <c r="FJ1523" s="110"/>
      <c r="FK1523" s="110"/>
      <c r="FL1523" s="110"/>
      <c r="FM1523" s="110"/>
      <c r="FN1523" s="110"/>
      <c r="FO1523" s="110"/>
      <c r="FP1523" s="110"/>
      <c r="FQ1523" s="110"/>
      <c r="FR1523" s="110"/>
      <c r="FS1523" s="110"/>
      <c r="FT1523" s="110"/>
      <c r="FU1523" s="110"/>
      <c r="FV1523" s="110"/>
      <c r="FW1523" s="110"/>
      <c r="FX1523" s="110"/>
      <c r="FY1523" s="110"/>
      <c r="FZ1523" s="110"/>
      <c r="GA1523" s="110"/>
      <c r="GB1523" s="110"/>
      <c r="GC1523" s="110"/>
      <c r="GD1523" s="110"/>
      <c r="GE1523" s="110"/>
      <c r="GF1523" s="110"/>
      <c r="GG1523" s="110"/>
      <c r="GH1523" s="110"/>
      <c r="GI1523" s="110"/>
      <c r="GJ1523" s="110"/>
      <c r="GK1523" s="110"/>
      <c r="GL1523" s="110"/>
      <c r="GM1523" s="110"/>
      <c r="GN1523" s="110"/>
      <c r="GO1523" s="110"/>
      <c r="GP1523" s="110"/>
      <c r="GQ1523" s="110"/>
      <c r="GR1523" s="110"/>
      <c r="GS1523" s="110"/>
      <c r="GT1523" s="110"/>
      <c r="GU1523" s="110"/>
      <c r="GV1523" s="110"/>
      <c r="GW1523" s="110"/>
      <c r="GX1523" s="110"/>
      <c r="GY1523" s="110"/>
      <c r="GZ1523" s="110"/>
      <c r="HA1523" s="110"/>
      <c r="HB1523" s="110"/>
      <c r="HC1523" s="110"/>
      <c r="HD1523" s="110"/>
      <c r="HE1523" s="110"/>
      <c r="HF1523" s="110"/>
      <c r="HG1523" s="110"/>
      <c r="HH1523" s="110"/>
      <c r="HI1523" s="110"/>
      <c r="HJ1523" s="110"/>
      <c r="HK1523" s="110"/>
      <c r="HL1523" s="110"/>
      <c r="HM1523" s="110"/>
      <c r="HN1523" s="110"/>
      <c r="HO1523" s="110"/>
      <c r="HP1523" s="110"/>
      <c r="HQ1523" s="110"/>
      <c r="HR1523" s="110"/>
      <c r="HS1523" s="110"/>
      <c r="HT1523" s="110"/>
      <c r="HU1523" s="110"/>
      <c r="HV1523" s="110"/>
      <c r="HW1523" s="110"/>
      <c r="HX1523" s="110"/>
      <c r="HY1523" s="110"/>
      <c r="HZ1523" s="110"/>
      <c r="IA1523" s="110"/>
      <c r="IB1523" s="110"/>
      <c r="IC1523" s="110"/>
      <c r="ID1523" s="110"/>
      <c r="IE1523" s="110"/>
      <c r="IF1523" s="110"/>
      <c r="IG1523" s="110"/>
      <c r="IH1523" s="110"/>
      <c r="II1523" s="110"/>
      <c r="IJ1523" s="110"/>
      <c r="IK1523" s="110"/>
      <c r="IL1523" s="110"/>
      <c r="IM1523" s="110"/>
      <c r="IN1523" s="110"/>
      <c r="IO1523" s="110"/>
      <c r="IP1523" s="110"/>
      <c r="IQ1523" s="110"/>
      <c r="IR1523" s="110"/>
    </row>
    <row r="1524" spans="18:252" ht="16.5" hidden="1" customHeight="1">
      <c r="R1524" s="264"/>
      <c r="S1524" s="110"/>
      <c r="T1524" s="110"/>
      <c r="U1524" s="110"/>
      <c r="V1524" s="110"/>
      <c r="W1524" s="266"/>
      <c r="X1524" s="110"/>
      <c r="Y1524" s="110"/>
      <c r="Z1524" s="110"/>
      <c r="AA1524" s="110"/>
      <c r="AB1524" s="110"/>
      <c r="AC1524" s="110"/>
      <c r="AD1524" s="110"/>
      <c r="AE1524" s="110"/>
      <c r="AF1524" s="110"/>
      <c r="AG1524" s="110"/>
      <c r="AH1524" s="110"/>
      <c r="AI1524" s="110"/>
      <c r="AJ1524" s="110"/>
      <c r="AK1524" s="110"/>
      <c r="AL1524" s="110"/>
      <c r="AM1524" s="110"/>
      <c r="AN1524" s="110"/>
      <c r="AO1524" s="110"/>
      <c r="AP1524" s="110"/>
      <c r="AQ1524" s="110"/>
      <c r="AR1524" s="110"/>
      <c r="AS1524" s="110"/>
      <c r="AT1524" s="110"/>
      <c r="AU1524" s="110"/>
      <c r="AV1524" s="110"/>
      <c r="AW1524" s="110"/>
      <c r="AX1524" s="110"/>
      <c r="AY1524" s="110"/>
      <c r="AZ1524" s="110"/>
      <c r="BA1524" s="110"/>
      <c r="BB1524" s="110"/>
      <c r="BC1524" s="110"/>
      <c r="BD1524" s="110"/>
      <c r="BE1524" s="110"/>
      <c r="BF1524" s="110"/>
      <c r="BG1524" s="110"/>
      <c r="BH1524" s="110"/>
      <c r="BI1524" s="110"/>
      <c r="BJ1524" s="110"/>
      <c r="BK1524" s="110"/>
      <c r="BL1524" s="110"/>
      <c r="BM1524" s="110"/>
      <c r="BN1524" s="110"/>
      <c r="BO1524" s="110"/>
      <c r="BP1524" s="110"/>
      <c r="BQ1524" s="110"/>
      <c r="BR1524" s="110"/>
      <c r="BS1524" s="110"/>
      <c r="BT1524" s="110"/>
      <c r="BU1524" s="110"/>
      <c r="BV1524" s="110"/>
      <c r="BW1524" s="110"/>
      <c r="BX1524" s="110"/>
      <c r="BY1524" s="110"/>
      <c r="BZ1524" s="110"/>
      <c r="CA1524" s="110"/>
      <c r="CB1524" s="110"/>
      <c r="CC1524" s="110"/>
      <c r="CD1524" s="110"/>
      <c r="CE1524" s="110"/>
      <c r="CF1524" s="110"/>
      <c r="CG1524" s="110"/>
      <c r="CH1524" s="110"/>
      <c r="CI1524" s="110"/>
      <c r="CJ1524" s="110"/>
      <c r="CK1524" s="110"/>
      <c r="CL1524" s="110"/>
      <c r="CM1524" s="110"/>
      <c r="CN1524" s="110"/>
      <c r="CO1524" s="110"/>
      <c r="CP1524" s="110"/>
      <c r="CQ1524" s="110"/>
      <c r="CR1524" s="110"/>
      <c r="CS1524" s="110"/>
      <c r="CT1524" s="110"/>
      <c r="CU1524" s="110"/>
      <c r="CV1524" s="110"/>
      <c r="CW1524" s="110"/>
      <c r="CX1524" s="110"/>
      <c r="CY1524" s="110"/>
      <c r="CZ1524" s="110"/>
      <c r="DA1524" s="110"/>
      <c r="DB1524" s="110"/>
      <c r="DC1524" s="110"/>
      <c r="DD1524" s="110"/>
      <c r="DE1524" s="110"/>
      <c r="DF1524" s="110"/>
      <c r="DG1524" s="110"/>
      <c r="DH1524" s="110"/>
      <c r="DI1524" s="110"/>
      <c r="DJ1524" s="110"/>
      <c r="DK1524" s="110"/>
      <c r="DL1524" s="110"/>
      <c r="DM1524" s="110"/>
      <c r="DN1524" s="110"/>
      <c r="DO1524" s="110"/>
      <c r="DP1524" s="110"/>
      <c r="DQ1524" s="110"/>
      <c r="DR1524" s="110"/>
      <c r="DS1524" s="110"/>
      <c r="DT1524" s="110"/>
      <c r="DU1524" s="110"/>
      <c r="DV1524" s="110"/>
      <c r="DW1524" s="110"/>
      <c r="DX1524" s="110"/>
      <c r="DY1524" s="110"/>
      <c r="DZ1524" s="110"/>
      <c r="EA1524" s="110"/>
      <c r="EB1524" s="110"/>
      <c r="EC1524" s="110"/>
      <c r="ED1524" s="110"/>
      <c r="EF1524" s="264"/>
      <c r="EG1524" s="110"/>
      <c r="EH1524" s="110"/>
      <c r="EI1524" s="110"/>
      <c r="EJ1524" s="110"/>
      <c r="EK1524" s="266"/>
      <c r="EL1524" s="110"/>
      <c r="EM1524" s="110"/>
      <c r="EN1524" s="110"/>
      <c r="EO1524" s="110"/>
      <c r="EP1524" s="110"/>
      <c r="EQ1524" s="110"/>
      <c r="ER1524" s="110"/>
      <c r="ES1524" s="110"/>
      <c r="ET1524" s="110"/>
      <c r="EU1524" s="110"/>
      <c r="EV1524" s="110"/>
      <c r="EW1524" s="110"/>
      <c r="EX1524" s="110"/>
      <c r="EY1524" s="110"/>
      <c r="EZ1524" s="110"/>
      <c r="FA1524" s="110"/>
      <c r="FB1524" s="110"/>
      <c r="FC1524" s="110"/>
      <c r="FD1524" s="110"/>
      <c r="FE1524" s="110"/>
      <c r="FF1524" s="110"/>
      <c r="FG1524" s="110"/>
      <c r="FH1524" s="110"/>
      <c r="FI1524" s="110"/>
      <c r="FJ1524" s="110"/>
      <c r="FK1524" s="110"/>
      <c r="FL1524" s="110"/>
      <c r="FM1524" s="110"/>
      <c r="FN1524" s="110"/>
      <c r="FO1524" s="110"/>
      <c r="FP1524" s="110"/>
      <c r="FQ1524" s="110"/>
      <c r="FR1524" s="110"/>
      <c r="FS1524" s="110"/>
      <c r="FT1524" s="110"/>
      <c r="FU1524" s="110"/>
      <c r="FV1524" s="110"/>
      <c r="FW1524" s="110"/>
      <c r="FX1524" s="110"/>
      <c r="FY1524" s="110"/>
      <c r="FZ1524" s="110"/>
      <c r="GA1524" s="110"/>
      <c r="GB1524" s="110"/>
      <c r="GC1524" s="110"/>
      <c r="GD1524" s="110"/>
      <c r="GE1524" s="110"/>
      <c r="GF1524" s="110"/>
      <c r="GG1524" s="110"/>
      <c r="GH1524" s="110"/>
      <c r="GI1524" s="110"/>
      <c r="GJ1524" s="110"/>
      <c r="GK1524" s="110"/>
      <c r="GL1524" s="110"/>
      <c r="GM1524" s="110"/>
      <c r="GN1524" s="110"/>
      <c r="GO1524" s="110"/>
      <c r="GP1524" s="110"/>
      <c r="GQ1524" s="110"/>
      <c r="GR1524" s="110"/>
      <c r="GS1524" s="110"/>
      <c r="GT1524" s="110"/>
      <c r="GU1524" s="110"/>
      <c r="GV1524" s="110"/>
      <c r="GW1524" s="110"/>
      <c r="GX1524" s="110"/>
      <c r="GY1524" s="110"/>
      <c r="GZ1524" s="110"/>
      <c r="HA1524" s="110"/>
      <c r="HB1524" s="110"/>
      <c r="HC1524" s="110"/>
      <c r="HD1524" s="110"/>
      <c r="HE1524" s="110"/>
      <c r="HF1524" s="110"/>
      <c r="HG1524" s="110"/>
      <c r="HH1524" s="110"/>
      <c r="HI1524" s="110"/>
      <c r="HJ1524" s="110"/>
      <c r="HK1524" s="110"/>
      <c r="HL1524" s="110"/>
      <c r="HM1524" s="110"/>
      <c r="HN1524" s="110"/>
      <c r="HO1524" s="110"/>
      <c r="HP1524" s="110"/>
      <c r="HQ1524" s="110"/>
      <c r="HR1524" s="110"/>
      <c r="HS1524" s="110"/>
      <c r="HT1524" s="110"/>
      <c r="HU1524" s="110"/>
      <c r="HV1524" s="110"/>
      <c r="HW1524" s="110"/>
      <c r="HX1524" s="110"/>
      <c r="HY1524" s="110"/>
      <c r="HZ1524" s="110"/>
      <c r="IA1524" s="110"/>
      <c r="IB1524" s="110"/>
      <c r="IC1524" s="110"/>
      <c r="ID1524" s="110"/>
      <c r="IE1524" s="110"/>
      <c r="IF1524" s="110"/>
      <c r="IG1524" s="110"/>
      <c r="IH1524" s="110"/>
      <c r="II1524" s="110"/>
      <c r="IJ1524" s="110"/>
      <c r="IK1524" s="110"/>
      <c r="IL1524" s="110"/>
      <c r="IM1524" s="110"/>
      <c r="IN1524" s="110"/>
      <c r="IO1524" s="110"/>
      <c r="IP1524" s="110"/>
      <c r="IQ1524" s="110"/>
      <c r="IR1524" s="110"/>
    </row>
    <row r="1525" spans="18:252" ht="16.5" hidden="1" customHeight="1">
      <c r="R1525" s="264"/>
      <c r="S1525" s="110"/>
      <c r="T1525" s="110"/>
      <c r="U1525" s="110"/>
      <c r="V1525" s="110"/>
      <c r="W1525" s="266"/>
      <c r="X1525" s="110"/>
      <c r="Y1525" s="110"/>
      <c r="Z1525" s="110"/>
      <c r="AA1525" s="110"/>
      <c r="AB1525" s="110"/>
      <c r="AC1525" s="110"/>
      <c r="AD1525" s="110"/>
      <c r="AE1525" s="110"/>
      <c r="AF1525" s="110"/>
      <c r="AG1525" s="110"/>
      <c r="AH1525" s="110"/>
      <c r="AI1525" s="110"/>
      <c r="AJ1525" s="110"/>
      <c r="AK1525" s="110"/>
      <c r="AL1525" s="110"/>
      <c r="AM1525" s="110"/>
      <c r="AN1525" s="110"/>
      <c r="AO1525" s="110"/>
      <c r="AP1525" s="110"/>
      <c r="AQ1525" s="110"/>
      <c r="AR1525" s="110"/>
      <c r="AS1525" s="110"/>
      <c r="AT1525" s="110"/>
      <c r="AU1525" s="110"/>
      <c r="AV1525" s="110"/>
      <c r="AW1525" s="110"/>
      <c r="AX1525" s="110"/>
      <c r="AY1525" s="110"/>
      <c r="AZ1525" s="110"/>
      <c r="BA1525" s="110"/>
      <c r="BB1525" s="110"/>
      <c r="BC1525" s="110"/>
      <c r="BD1525" s="110"/>
      <c r="BE1525" s="110"/>
      <c r="BF1525" s="110"/>
      <c r="BG1525" s="110"/>
      <c r="BH1525" s="110"/>
      <c r="BI1525" s="110"/>
      <c r="BJ1525" s="110"/>
      <c r="BK1525" s="110"/>
      <c r="BL1525" s="110"/>
      <c r="BM1525" s="110"/>
      <c r="BN1525" s="110"/>
      <c r="BO1525" s="110"/>
      <c r="BP1525" s="110"/>
      <c r="BQ1525" s="110"/>
      <c r="BR1525" s="110"/>
      <c r="BS1525" s="110"/>
      <c r="BT1525" s="110"/>
      <c r="BU1525" s="110"/>
      <c r="BV1525" s="110"/>
      <c r="BW1525" s="110"/>
      <c r="BX1525" s="110"/>
      <c r="BY1525" s="110"/>
      <c r="BZ1525" s="110"/>
      <c r="CA1525" s="110"/>
      <c r="CB1525" s="110"/>
      <c r="CC1525" s="110"/>
      <c r="CD1525" s="110"/>
      <c r="CE1525" s="110"/>
      <c r="CF1525" s="110"/>
      <c r="CG1525" s="110"/>
      <c r="CH1525" s="110"/>
      <c r="CI1525" s="110"/>
      <c r="CJ1525" s="110"/>
      <c r="CK1525" s="110"/>
      <c r="CL1525" s="110"/>
      <c r="CM1525" s="110"/>
      <c r="CN1525" s="110"/>
      <c r="CO1525" s="110"/>
      <c r="CP1525" s="110"/>
      <c r="CQ1525" s="110"/>
      <c r="CR1525" s="110"/>
      <c r="CS1525" s="110"/>
      <c r="CT1525" s="110"/>
      <c r="CU1525" s="110"/>
      <c r="CV1525" s="110"/>
      <c r="CW1525" s="110"/>
      <c r="CX1525" s="110"/>
      <c r="CY1525" s="110"/>
      <c r="CZ1525" s="110"/>
      <c r="DA1525" s="110"/>
      <c r="DB1525" s="110"/>
      <c r="DC1525" s="110"/>
      <c r="DD1525" s="110"/>
      <c r="DE1525" s="110"/>
      <c r="DF1525" s="110"/>
      <c r="DG1525" s="110"/>
      <c r="DH1525" s="110"/>
      <c r="DI1525" s="110"/>
      <c r="DJ1525" s="110"/>
      <c r="DK1525" s="110"/>
      <c r="DL1525" s="110"/>
      <c r="DM1525" s="110"/>
      <c r="DN1525" s="110"/>
      <c r="DO1525" s="110"/>
      <c r="DP1525" s="110"/>
      <c r="DQ1525" s="110"/>
      <c r="DR1525" s="110"/>
      <c r="DS1525" s="110"/>
      <c r="DT1525" s="110"/>
      <c r="DU1525" s="110"/>
      <c r="DV1525" s="110"/>
      <c r="DW1525" s="110"/>
      <c r="DX1525" s="110"/>
      <c r="DY1525" s="110"/>
      <c r="DZ1525" s="110"/>
      <c r="EA1525" s="110"/>
      <c r="EB1525" s="110"/>
      <c r="EC1525" s="110"/>
      <c r="ED1525" s="110"/>
      <c r="EF1525" s="264"/>
      <c r="EG1525" s="110"/>
      <c r="EH1525" s="110"/>
      <c r="EI1525" s="110"/>
      <c r="EJ1525" s="110"/>
      <c r="EK1525" s="266"/>
      <c r="EL1525" s="110"/>
      <c r="EM1525" s="110"/>
      <c r="EN1525" s="110"/>
      <c r="EO1525" s="110"/>
      <c r="EP1525" s="110"/>
      <c r="EQ1525" s="110"/>
      <c r="ER1525" s="110"/>
      <c r="ES1525" s="110"/>
      <c r="ET1525" s="110"/>
      <c r="EU1525" s="110"/>
      <c r="EV1525" s="110"/>
      <c r="EW1525" s="110"/>
      <c r="EX1525" s="110"/>
      <c r="EY1525" s="110"/>
      <c r="EZ1525" s="110"/>
      <c r="FA1525" s="110"/>
      <c r="FB1525" s="110"/>
      <c r="FC1525" s="110"/>
      <c r="FD1525" s="110"/>
      <c r="FE1525" s="110"/>
      <c r="FF1525" s="110"/>
      <c r="FG1525" s="110"/>
      <c r="FH1525" s="110"/>
      <c r="FI1525" s="110"/>
      <c r="FJ1525" s="110"/>
      <c r="FK1525" s="110"/>
      <c r="FL1525" s="110"/>
      <c r="FM1525" s="110"/>
      <c r="FN1525" s="110"/>
      <c r="FO1525" s="110"/>
      <c r="FP1525" s="110"/>
      <c r="FQ1525" s="110"/>
      <c r="FR1525" s="110"/>
      <c r="FS1525" s="110"/>
      <c r="FT1525" s="110"/>
      <c r="FU1525" s="110"/>
      <c r="FV1525" s="110"/>
      <c r="FW1525" s="110"/>
      <c r="FX1525" s="110"/>
      <c r="FY1525" s="110"/>
      <c r="FZ1525" s="110"/>
      <c r="GA1525" s="110"/>
      <c r="GB1525" s="110"/>
      <c r="GC1525" s="110"/>
      <c r="GD1525" s="110"/>
      <c r="GE1525" s="110"/>
      <c r="GF1525" s="110"/>
      <c r="GG1525" s="110"/>
      <c r="GH1525" s="110"/>
      <c r="GI1525" s="110"/>
      <c r="GJ1525" s="110"/>
      <c r="GK1525" s="110"/>
      <c r="GL1525" s="110"/>
      <c r="GM1525" s="110"/>
      <c r="GN1525" s="110"/>
      <c r="GO1525" s="110"/>
      <c r="GP1525" s="110"/>
      <c r="GQ1525" s="110"/>
      <c r="GR1525" s="110"/>
      <c r="GS1525" s="110"/>
      <c r="GT1525" s="110"/>
      <c r="GU1525" s="110"/>
      <c r="GV1525" s="110"/>
      <c r="GW1525" s="110"/>
      <c r="GX1525" s="110"/>
      <c r="GY1525" s="110"/>
      <c r="GZ1525" s="110"/>
      <c r="HA1525" s="110"/>
      <c r="HB1525" s="110"/>
      <c r="HC1525" s="110"/>
      <c r="HD1525" s="110"/>
      <c r="HE1525" s="110"/>
      <c r="HF1525" s="110"/>
      <c r="HG1525" s="110"/>
      <c r="HH1525" s="110"/>
      <c r="HI1525" s="110"/>
      <c r="HJ1525" s="110"/>
      <c r="HK1525" s="110"/>
      <c r="HL1525" s="110"/>
      <c r="HM1525" s="110"/>
      <c r="HN1525" s="110"/>
      <c r="HO1525" s="110"/>
      <c r="HP1525" s="110"/>
      <c r="HQ1525" s="110"/>
      <c r="HR1525" s="110"/>
      <c r="HS1525" s="110"/>
      <c r="HT1525" s="110"/>
      <c r="HU1525" s="110"/>
      <c r="HV1525" s="110"/>
      <c r="HW1525" s="110"/>
      <c r="HX1525" s="110"/>
      <c r="HY1525" s="110"/>
      <c r="HZ1525" s="110"/>
      <c r="IA1525" s="110"/>
      <c r="IB1525" s="110"/>
      <c r="IC1525" s="110"/>
      <c r="ID1525" s="110"/>
      <c r="IE1525" s="110"/>
      <c r="IF1525" s="110"/>
      <c r="IG1525" s="110"/>
      <c r="IH1525" s="110"/>
      <c r="II1525" s="110"/>
      <c r="IJ1525" s="110"/>
      <c r="IK1525" s="110"/>
      <c r="IL1525" s="110"/>
      <c r="IM1525" s="110"/>
      <c r="IN1525" s="110"/>
      <c r="IO1525" s="110"/>
      <c r="IP1525" s="110"/>
      <c r="IQ1525" s="110"/>
      <c r="IR1525" s="110"/>
    </row>
    <row r="1526" spans="18:252" ht="16.5" hidden="1" customHeight="1">
      <c r="R1526" s="264"/>
      <c r="S1526" s="110"/>
      <c r="T1526" s="110"/>
      <c r="U1526" s="110"/>
      <c r="V1526" s="110"/>
      <c r="W1526" s="266"/>
      <c r="X1526" s="110"/>
      <c r="Y1526" s="110"/>
      <c r="Z1526" s="110"/>
      <c r="AA1526" s="110"/>
      <c r="AB1526" s="110"/>
      <c r="AC1526" s="110"/>
      <c r="AD1526" s="110"/>
      <c r="AE1526" s="110"/>
      <c r="AF1526" s="110"/>
      <c r="AG1526" s="110"/>
      <c r="AH1526" s="110"/>
      <c r="AI1526" s="110"/>
      <c r="AJ1526" s="110"/>
      <c r="AK1526" s="110"/>
      <c r="AL1526" s="110"/>
      <c r="AM1526" s="110"/>
      <c r="AN1526" s="110"/>
      <c r="AO1526" s="110"/>
      <c r="AP1526" s="110"/>
      <c r="AQ1526" s="110"/>
      <c r="AR1526" s="110"/>
      <c r="AS1526" s="110"/>
      <c r="AT1526" s="110"/>
      <c r="AU1526" s="110"/>
      <c r="AV1526" s="110"/>
      <c r="AW1526" s="110"/>
      <c r="AX1526" s="110"/>
      <c r="AY1526" s="110"/>
      <c r="AZ1526" s="110"/>
      <c r="BA1526" s="110"/>
      <c r="BB1526" s="110"/>
      <c r="BC1526" s="110"/>
      <c r="BD1526" s="110"/>
      <c r="BE1526" s="110"/>
      <c r="BF1526" s="110"/>
      <c r="BG1526" s="110"/>
      <c r="BH1526" s="110"/>
      <c r="BI1526" s="110"/>
      <c r="BJ1526" s="110"/>
      <c r="BK1526" s="110"/>
      <c r="BL1526" s="110"/>
      <c r="BM1526" s="110"/>
      <c r="BN1526" s="110"/>
      <c r="BO1526" s="110"/>
      <c r="BP1526" s="110"/>
      <c r="BQ1526" s="110"/>
      <c r="BR1526" s="110"/>
      <c r="BS1526" s="110"/>
      <c r="BT1526" s="110"/>
      <c r="BU1526" s="110"/>
      <c r="BV1526" s="110"/>
      <c r="BW1526" s="110"/>
      <c r="BX1526" s="110"/>
      <c r="BY1526" s="110"/>
      <c r="BZ1526" s="110"/>
      <c r="CA1526" s="110"/>
      <c r="CB1526" s="110"/>
      <c r="CC1526" s="110"/>
      <c r="CD1526" s="110"/>
      <c r="CE1526" s="110"/>
      <c r="CF1526" s="110"/>
      <c r="CG1526" s="110"/>
      <c r="CH1526" s="110"/>
      <c r="CI1526" s="110"/>
      <c r="CJ1526" s="110"/>
      <c r="CK1526" s="110"/>
      <c r="CL1526" s="110"/>
      <c r="CM1526" s="110"/>
      <c r="CN1526" s="110"/>
      <c r="CO1526" s="110"/>
      <c r="CP1526" s="110"/>
      <c r="CQ1526" s="110"/>
      <c r="CR1526" s="110"/>
      <c r="CS1526" s="110"/>
      <c r="CT1526" s="110"/>
      <c r="CU1526" s="110"/>
      <c r="CV1526" s="110"/>
      <c r="CW1526" s="110"/>
      <c r="CX1526" s="110"/>
      <c r="CY1526" s="110"/>
      <c r="CZ1526" s="110"/>
      <c r="DA1526" s="110"/>
      <c r="DB1526" s="110"/>
      <c r="DC1526" s="110"/>
      <c r="DD1526" s="110"/>
      <c r="DE1526" s="110"/>
      <c r="DF1526" s="110"/>
      <c r="DG1526" s="110"/>
      <c r="DH1526" s="110"/>
      <c r="DI1526" s="110"/>
      <c r="DJ1526" s="110"/>
      <c r="DK1526" s="110"/>
      <c r="DL1526" s="110"/>
      <c r="DM1526" s="110"/>
      <c r="DN1526" s="110"/>
      <c r="DO1526" s="110"/>
      <c r="DP1526" s="110"/>
      <c r="DQ1526" s="110"/>
      <c r="DR1526" s="110"/>
      <c r="DS1526" s="110"/>
      <c r="DT1526" s="110"/>
      <c r="DU1526" s="110"/>
      <c r="DV1526" s="110"/>
      <c r="DW1526" s="110"/>
      <c r="DX1526" s="110"/>
      <c r="DY1526" s="110"/>
      <c r="DZ1526" s="110"/>
      <c r="EA1526" s="110"/>
      <c r="EB1526" s="110"/>
      <c r="EC1526" s="110"/>
      <c r="ED1526" s="110"/>
      <c r="EF1526" s="264"/>
      <c r="EG1526" s="110"/>
      <c r="EH1526" s="110"/>
      <c r="EI1526" s="110"/>
      <c r="EJ1526" s="110"/>
      <c r="EK1526" s="266"/>
      <c r="EL1526" s="110"/>
      <c r="EM1526" s="110"/>
      <c r="EN1526" s="110"/>
      <c r="EO1526" s="110"/>
      <c r="EP1526" s="110"/>
      <c r="EQ1526" s="110"/>
      <c r="ER1526" s="110"/>
      <c r="ES1526" s="110"/>
      <c r="ET1526" s="110"/>
      <c r="EU1526" s="110"/>
      <c r="EV1526" s="110"/>
      <c r="EW1526" s="110"/>
      <c r="EX1526" s="110"/>
      <c r="EY1526" s="110"/>
      <c r="EZ1526" s="110"/>
      <c r="FA1526" s="110"/>
      <c r="FB1526" s="110"/>
      <c r="FC1526" s="110"/>
      <c r="FD1526" s="110"/>
      <c r="FE1526" s="110"/>
      <c r="FF1526" s="110"/>
      <c r="FG1526" s="110"/>
      <c r="FH1526" s="110"/>
      <c r="FI1526" s="110"/>
      <c r="FJ1526" s="110"/>
      <c r="FK1526" s="110"/>
      <c r="FL1526" s="110"/>
      <c r="FM1526" s="110"/>
      <c r="FN1526" s="110"/>
      <c r="FO1526" s="110"/>
      <c r="FP1526" s="110"/>
      <c r="FQ1526" s="110"/>
      <c r="FR1526" s="110"/>
      <c r="FS1526" s="110"/>
      <c r="FT1526" s="110"/>
      <c r="FU1526" s="110"/>
      <c r="FV1526" s="110"/>
      <c r="FW1526" s="110"/>
      <c r="FX1526" s="110"/>
      <c r="FY1526" s="110"/>
      <c r="FZ1526" s="110"/>
      <c r="GA1526" s="110"/>
      <c r="GB1526" s="110"/>
      <c r="GC1526" s="110"/>
      <c r="GD1526" s="110"/>
      <c r="GE1526" s="110"/>
      <c r="GF1526" s="110"/>
      <c r="GG1526" s="110"/>
      <c r="GH1526" s="110"/>
      <c r="GI1526" s="110"/>
      <c r="GJ1526" s="110"/>
      <c r="GK1526" s="110"/>
      <c r="GL1526" s="110"/>
      <c r="GM1526" s="110"/>
      <c r="GN1526" s="110"/>
      <c r="GO1526" s="110"/>
      <c r="GP1526" s="110"/>
      <c r="GQ1526" s="110"/>
      <c r="GR1526" s="110"/>
      <c r="GS1526" s="110"/>
      <c r="GT1526" s="110"/>
      <c r="GU1526" s="110"/>
      <c r="GV1526" s="110"/>
      <c r="GW1526" s="110"/>
      <c r="GX1526" s="110"/>
      <c r="GY1526" s="110"/>
      <c r="GZ1526" s="110"/>
      <c r="HA1526" s="110"/>
      <c r="HB1526" s="110"/>
      <c r="HC1526" s="110"/>
      <c r="HD1526" s="110"/>
      <c r="HE1526" s="110"/>
      <c r="HF1526" s="110"/>
      <c r="HG1526" s="110"/>
      <c r="HH1526" s="110"/>
      <c r="HI1526" s="110"/>
      <c r="HJ1526" s="110"/>
      <c r="HK1526" s="110"/>
      <c r="HL1526" s="110"/>
      <c r="HM1526" s="110"/>
      <c r="HN1526" s="110"/>
      <c r="HO1526" s="110"/>
      <c r="HP1526" s="110"/>
      <c r="HQ1526" s="110"/>
      <c r="HR1526" s="110"/>
      <c r="HS1526" s="110"/>
      <c r="HT1526" s="110"/>
      <c r="HU1526" s="110"/>
      <c r="HV1526" s="110"/>
      <c r="HW1526" s="110"/>
      <c r="HX1526" s="110"/>
      <c r="HY1526" s="110"/>
      <c r="HZ1526" s="110"/>
      <c r="IA1526" s="110"/>
      <c r="IB1526" s="110"/>
      <c r="IC1526" s="110"/>
      <c r="ID1526" s="110"/>
      <c r="IE1526" s="110"/>
      <c r="IF1526" s="110"/>
      <c r="IG1526" s="110"/>
      <c r="IH1526" s="110"/>
      <c r="II1526" s="110"/>
      <c r="IJ1526" s="110"/>
      <c r="IK1526" s="110"/>
      <c r="IL1526" s="110"/>
      <c r="IM1526" s="110"/>
      <c r="IN1526" s="110"/>
      <c r="IO1526" s="110"/>
      <c r="IP1526" s="110"/>
      <c r="IQ1526" s="110"/>
      <c r="IR1526" s="110"/>
    </row>
    <row r="1527" spans="18:252" ht="16.5" hidden="1" customHeight="1">
      <c r="R1527" s="264"/>
      <c r="S1527" s="110"/>
      <c r="T1527" s="110"/>
      <c r="U1527" s="110"/>
      <c r="V1527" s="110"/>
      <c r="W1527" s="266"/>
      <c r="X1527" s="110"/>
      <c r="Y1527" s="110"/>
      <c r="Z1527" s="110"/>
      <c r="AA1527" s="110"/>
      <c r="AB1527" s="110"/>
      <c r="AC1527" s="110"/>
      <c r="AD1527" s="110"/>
      <c r="AE1527" s="110"/>
      <c r="AF1527" s="110"/>
      <c r="AG1527" s="110"/>
      <c r="AH1527" s="110"/>
      <c r="AI1527" s="110"/>
      <c r="AJ1527" s="110"/>
      <c r="AK1527" s="110"/>
      <c r="AL1527" s="110"/>
      <c r="AM1527" s="110"/>
      <c r="AN1527" s="110"/>
      <c r="AO1527" s="110"/>
      <c r="AP1527" s="110"/>
      <c r="AQ1527" s="110"/>
      <c r="AR1527" s="110"/>
      <c r="AS1527" s="110"/>
      <c r="AT1527" s="110"/>
      <c r="AU1527" s="110"/>
      <c r="AV1527" s="110"/>
      <c r="AW1527" s="110"/>
      <c r="AX1527" s="110"/>
      <c r="AY1527" s="110"/>
      <c r="AZ1527" s="110"/>
      <c r="BA1527" s="110"/>
      <c r="BB1527" s="110"/>
      <c r="BC1527" s="110"/>
      <c r="BD1527" s="110"/>
      <c r="BE1527" s="110"/>
      <c r="BF1527" s="110"/>
      <c r="BG1527" s="110"/>
      <c r="BH1527" s="110"/>
      <c r="BI1527" s="110"/>
      <c r="BJ1527" s="110"/>
      <c r="BK1527" s="110"/>
      <c r="BL1527" s="110"/>
      <c r="BM1527" s="110"/>
      <c r="BN1527" s="110"/>
      <c r="BO1527" s="110"/>
      <c r="BP1527" s="110"/>
      <c r="BQ1527" s="110"/>
      <c r="BR1527" s="110"/>
      <c r="BS1527" s="110"/>
      <c r="BT1527" s="110"/>
      <c r="BU1527" s="110"/>
      <c r="BV1527" s="110"/>
      <c r="BW1527" s="110"/>
      <c r="BX1527" s="110"/>
      <c r="BY1527" s="110"/>
      <c r="BZ1527" s="110"/>
      <c r="CA1527" s="110"/>
      <c r="CB1527" s="110"/>
      <c r="CC1527" s="110"/>
      <c r="CD1527" s="110"/>
      <c r="CE1527" s="110"/>
      <c r="CF1527" s="110"/>
      <c r="CG1527" s="110"/>
      <c r="CH1527" s="110"/>
      <c r="CI1527" s="110"/>
      <c r="CJ1527" s="110"/>
      <c r="CK1527" s="110"/>
      <c r="CL1527" s="110"/>
      <c r="CM1527" s="110"/>
      <c r="CN1527" s="110"/>
      <c r="CO1527" s="110"/>
      <c r="CP1527" s="110"/>
      <c r="CQ1527" s="110"/>
      <c r="CR1527" s="110"/>
      <c r="CS1527" s="110"/>
      <c r="CT1527" s="110"/>
      <c r="CU1527" s="110"/>
      <c r="CV1527" s="110"/>
      <c r="CW1527" s="110"/>
      <c r="CX1527" s="110"/>
      <c r="CY1527" s="110"/>
      <c r="CZ1527" s="110"/>
      <c r="DA1527" s="110"/>
      <c r="DB1527" s="110"/>
      <c r="DC1527" s="110"/>
      <c r="DD1527" s="110"/>
      <c r="DE1527" s="110"/>
      <c r="DF1527" s="110"/>
      <c r="DG1527" s="110"/>
      <c r="DH1527" s="110"/>
      <c r="DI1527" s="110"/>
      <c r="DJ1527" s="110"/>
      <c r="DK1527" s="110"/>
      <c r="DL1527" s="110"/>
      <c r="DM1527" s="110"/>
      <c r="DN1527" s="110"/>
      <c r="DO1527" s="110"/>
      <c r="DP1527" s="110"/>
      <c r="DQ1527" s="110"/>
      <c r="DR1527" s="110"/>
      <c r="DS1527" s="110"/>
      <c r="DT1527" s="110"/>
      <c r="DU1527" s="110"/>
      <c r="DV1527" s="110"/>
      <c r="DW1527" s="110"/>
      <c r="DX1527" s="110"/>
      <c r="DY1527" s="110"/>
      <c r="DZ1527" s="110"/>
      <c r="EA1527" s="110"/>
      <c r="EB1527" s="110"/>
      <c r="EC1527" s="110"/>
      <c r="ED1527" s="110"/>
      <c r="EF1527" s="264"/>
      <c r="EG1527" s="110"/>
      <c r="EH1527" s="110"/>
      <c r="EI1527" s="110"/>
      <c r="EJ1527" s="110"/>
      <c r="EK1527" s="266"/>
      <c r="EL1527" s="110"/>
      <c r="EM1527" s="110"/>
      <c r="EN1527" s="110"/>
      <c r="EO1527" s="110"/>
      <c r="EP1527" s="110"/>
      <c r="EQ1527" s="110"/>
      <c r="ER1527" s="110"/>
      <c r="ES1527" s="110"/>
      <c r="ET1527" s="110"/>
      <c r="EU1527" s="110"/>
      <c r="EV1527" s="110"/>
      <c r="EW1527" s="110"/>
      <c r="EX1527" s="110"/>
      <c r="EY1527" s="110"/>
      <c r="EZ1527" s="110"/>
      <c r="FA1527" s="110"/>
      <c r="FB1527" s="110"/>
      <c r="FC1527" s="110"/>
      <c r="FD1527" s="110"/>
      <c r="FE1527" s="110"/>
      <c r="FF1527" s="110"/>
      <c r="FG1527" s="110"/>
      <c r="FH1527" s="110"/>
      <c r="FI1527" s="110"/>
      <c r="FJ1527" s="110"/>
      <c r="FK1527" s="110"/>
      <c r="FL1527" s="110"/>
      <c r="FM1527" s="110"/>
      <c r="FN1527" s="110"/>
      <c r="FO1527" s="110"/>
      <c r="FP1527" s="110"/>
      <c r="FQ1527" s="110"/>
      <c r="FR1527" s="110"/>
      <c r="FS1527" s="110"/>
      <c r="FT1527" s="110"/>
      <c r="FU1527" s="110"/>
      <c r="FV1527" s="110"/>
      <c r="FW1527" s="110"/>
      <c r="FX1527" s="110"/>
      <c r="FY1527" s="110"/>
      <c r="FZ1527" s="110"/>
      <c r="GA1527" s="110"/>
      <c r="GB1527" s="110"/>
      <c r="GC1527" s="110"/>
      <c r="GD1527" s="110"/>
      <c r="GE1527" s="110"/>
      <c r="GF1527" s="110"/>
      <c r="GG1527" s="110"/>
      <c r="GH1527" s="110"/>
      <c r="GI1527" s="110"/>
      <c r="GJ1527" s="110"/>
      <c r="GK1527" s="110"/>
      <c r="GL1527" s="110"/>
      <c r="GM1527" s="110"/>
      <c r="GN1527" s="110"/>
      <c r="GO1527" s="110"/>
      <c r="GP1527" s="110"/>
      <c r="GQ1527" s="110"/>
      <c r="GR1527" s="110"/>
      <c r="GS1527" s="110"/>
      <c r="GT1527" s="110"/>
      <c r="GU1527" s="110"/>
      <c r="GV1527" s="110"/>
      <c r="GW1527" s="110"/>
      <c r="GX1527" s="110"/>
      <c r="GY1527" s="110"/>
      <c r="GZ1527" s="110"/>
      <c r="HA1527" s="110"/>
      <c r="HB1527" s="110"/>
      <c r="HC1527" s="110"/>
      <c r="HD1527" s="110"/>
      <c r="HE1527" s="110"/>
      <c r="HF1527" s="110"/>
      <c r="HG1527" s="110"/>
      <c r="HH1527" s="110"/>
      <c r="HI1527" s="110"/>
      <c r="HJ1527" s="110"/>
      <c r="HK1527" s="110"/>
      <c r="HL1527" s="110"/>
      <c r="HM1527" s="110"/>
      <c r="HN1527" s="110"/>
      <c r="HO1527" s="110"/>
      <c r="HP1527" s="110"/>
      <c r="HQ1527" s="110"/>
      <c r="HR1527" s="110"/>
      <c r="HS1527" s="110"/>
      <c r="HT1527" s="110"/>
      <c r="HU1527" s="110"/>
      <c r="HV1527" s="110"/>
      <c r="HW1527" s="110"/>
      <c r="HX1527" s="110"/>
      <c r="HY1527" s="110"/>
      <c r="HZ1527" s="110"/>
      <c r="IA1527" s="110"/>
      <c r="IB1527" s="110"/>
      <c r="IC1527" s="110"/>
      <c r="ID1527" s="110"/>
      <c r="IE1527" s="110"/>
      <c r="IF1527" s="110"/>
      <c r="IG1527" s="110"/>
      <c r="IH1527" s="110"/>
      <c r="II1527" s="110"/>
      <c r="IJ1527" s="110"/>
      <c r="IK1527" s="110"/>
      <c r="IL1527" s="110"/>
      <c r="IM1527" s="110"/>
      <c r="IN1527" s="110"/>
      <c r="IO1527" s="110"/>
      <c r="IP1527" s="110"/>
      <c r="IQ1527" s="110"/>
      <c r="IR1527" s="110"/>
    </row>
    <row r="1528" spans="18:252" ht="16.5" hidden="1" customHeight="1">
      <c r="R1528" s="264"/>
      <c r="S1528" s="110"/>
      <c r="T1528" s="110"/>
      <c r="U1528" s="110"/>
      <c r="V1528" s="110"/>
      <c r="W1528" s="266"/>
      <c r="X1528" s="110"/>
      <c r="Y1528" s="110"/>
      <c r="Z1528" s="110"/>
      <c r="AA1528" s="110"/>
      <c r="AB1528" s="110"/>
      <c r="AC1528" s="110"/>
      <c r="AD1528" s="110"/>
      <c r="AE1528" s="110"/>
      <c r="AF1528" s="110"/>
      <c r="AG1528" s="110"/>
      <c r="AH1528" s="110"/>
      <c r="AI1528" s="110"/>
      <c r="AJ1528" s="110"/>
      <c r="AK1528" s="110"/>
      <c r="AL1528" s="110"/>
      <c r="AM1528" s="110"/>
      <c r="AN1528" s="110"/>
      <c r="AO1528" s="110"/>
      <c r="AP1528" s="110"/>
      <c r="AQ1528" s="110"/>
      <c r="AR1528" s="110"/>
      <c r="AS1528" s="110"/>
      <c r="AT1528" s="110"/>
      <c r="AU1528" s="110"/>
      <c r="AV1528" s="110"/>
      <c r="AW1528" s="110"/>
      <c r="AX1528" s="110"/>
      <c r="AY1528" s="110"/>
      <c r="AZ1528" s="110"/>
      <c r="BA1528" s="110"/>
      <c r="BB1528" s="110"/>
      <c r="BC1528" s="110"/>
      <c r="BD1528" s="110"/>
      <c r="BE1528" s="110"/>
      <c r="BF1528" s="110"/>
      <c r="BG1528" s="110"/>
      <c r="BH1528" s="110"/>
      <c r="BI1528" s="110"/>
      <c r="BJ1528" s="110"/>
      <c r="BK1528" s="110"/>
      <c r="BL1528" s="110"/>
      <c r="BM1528" s="110"/>
      <c r="BN1528" s="110"/>
      <c r="BO1528" s="110"/>
      <c r="BP1528" s="110"/>
      <c r="BQ1528" s="110"/>
      <c r="BR1528" s="110"/>
      <c r="BS1528" s="110"/>
      <c r="BT1528" s="110"/>
      <c r="BU1528" s="110"/>
      <c r="BV1528" s="110"/>
      <c r="BW1528" s="110"/>
      <c r="BX1528" s="110"/>
      <c r="BY1528" s="110"/>
      <c r="BZ1528" s="110"/>
      <c r="CA1528" s="110"/>
      <c r="CB1528" s="110"/>
      <c r="CC1528" s="110"/>
      <c r="CD1528" s="110"/>
      <c r="CE1528" s="110"/>
      <c r="CF1528" s="110"/>
      <c r="CG1528" s="110"/>
      <c r="CH1528" s="110"/>
      <c r="CI1528" s="110"/>
      <c r="CJ1528" s="110"/>
      <c r="CK1528" s="110"/>
      <c r="CL1528" s="110"/>
      <c r="CM1528" s="110"/>
      <c r="CN1528" s="110"/>
      <c r="CO1528" s="110"/>
      <c r="CP1528" s="110"/>
      <c r="CQ1528" s="110"/>
      <c r="CR1528" s="110"/>
      <c r="CS1528" s="110"/>
      <c r="CT1528" s="110"/>
      <c r="CU1528" s="110"/>
      <c r="CV1528" s="110"/>
      <c r="CW1528" s="110"/>
      <c r="CX1528" s="110"/>
      <c r="CY1528" s="110"/>
      <c r="CZ1528" s="110"/>
      <c r="DA1528" s="110"/>
      <c r="DB1528" s="110"/>
      <c r="DC1528" s="110"/>
      <c r="DD1528" s="110"/>
      <c r="DE1528" s="110"/>
      <c r="DF1528" s="110"/>
      <c r="DG1528" s="110"/>
      <c r="DH1528" s="110"/>
      <c r="DI1528" s="110"/>
      <c r="DJ1528" s="110"/>
      <c r="DK1528" s="110"/>
      <c r="DL1528" s="110"/>
      <c r="DM1528" s="110"/>
      <c r="DN1528" s="110"/>
      <c r="DO1528" s="110"/>
      <c r="DP1528" s="110"/>
      <c r="DQ1528" s="110"/>
      <c r="DR1528" s="110"/>
      <c r="DS1528" s="110"/>
      <c r="DT1528" s="110"/>
      <c r="DU1528" s="110"/>
      <c r="DV1528" s="110"/>
      <c r="DW1528" s="110"/>
      <c r="DX1528" s="110"/>
      <c r="DY1528" s="110"/>
      <c r="DZ1528" s="110"/>
      <c r="EA1528" s="110"/>
      <c r="EB1528" s="110"/>
      <c r="EC1528" s="110"/>
      <c r="ED1528" s="110"/>
      <c r="EF1528" s="264"/>
      <c r="EG1528" s="110"/>
      <c r="EH1528" s="110"/>
      <c r="EI1528" s="110"/>
      <c r="EJ1528" s="110"/>
      <c r="EK1528" s="266"/>
      <c r="EL1528" s="110"/>
      <c r="EM1528" s="110"/>
      <c r="EN1528" s="110"/>
      <c r="EO1528" s="110"/>
      <c r="EP1528" s="110"/>
      <c r="EQ1528" s="110"/>
      <c r="ER1528" s="110"/>
      <c r="ES1528" s="110"/>
      <c r="ET1528" s="110"/>
      <c r="EU1528" s="110"/>
      <c r="EV1528" s="110"/>
      <c r="EW1528" s="110"/>
      <c r="EX1528" s="110"/>
      <c r="EY1528" s="110"/>
      <c r="EZ1528" s="110"/>
      <c r="FA1528" s="110"/>
      <c r="FB1528" s="110"/>
      <c r="FC1528" s="110"/>
      <c r="FD1528" s="110"/>
      <c r="FE1528" s="110"/>
      <c r="FF1528" s="110"/>
      <c r="FG1528" s="110"/>
      <c r="FH1528" s="110"/>
      <c r="FI1528" s="110"/>
      <c r="FJ1528" s="110"/>
      <c r="FK1528" s="110"/>
      <c r="FL1528" s="110"/>
      <c r="FM1528" s="110"/>
      <c r="FN1528" s="110"/>
      <c r="FO1528" s="110"/>
      <c r="FP1528" s="110"/>
      <c r="FQ1528" s="110"/>
      <c r="FR1528" s="110"/>
      <c r="FS1528" s="110"/>
      <c r="FT1528" s="110"/>
      <c r="FU1528" s="110"/>
      <c r="FV1528" s="110"/>
      <c r="FW1528" s="110"/>
      <c r="FX1528" s="110"/>
      <c r="FY1528" s="110"/>
      <c r="FZ1528" s="110"/>
      <c r="GA1528" s="110"/>
      <c r="GB1528" s="110"/>
      <c r="GC1528" s="110"/>
      <c r="GD1528" s="110"/>
      <c r="GE1528" s="110"/>
      <c r="GF1528" s="110"/>
      <c r="GG1528" s="110"/>
      <c r="GH1528" s="110"/>
      <c r="GI1528" s="110"/>
      <c r="GJ1528" s="110"/>
      <c r="GK1528" s="110"/>
      <c r="GL1528" s="110"/>
      <c r="GM1528" s="110"/>
      <c r="GN1528" s="110"/>
      <c r="GO1528" s="110"/>
      <c r="GP1528" s="110"/>
      <c r="GQ1528" s="110"/>
      <c r="GR1528" s="110"/>
      <c r="GS1528" s="110"/>
      <c r="GT1528" s="110"/>
      <c r="GU1528" s="110"/>
      <c r="GV1528" s="110"/>
      <c r="GW1528" s="110"/>
      <c r="GX1528" s="110"/>
      <c r="GY1528" s="110"/>
      <c r="GZ1528" s="110"/>
      <c r="HA1528" s="110"/>
      <c r="HB1528" s="110"/>
      <c r="HC1528" s="110"/>
      <c r="HD1528" s="110"/>
      <c r="HE1528" s="110"/>
      <c r="HF1528" s="110"/>
      <c r="HG1528" s="110"/>
      <c r="HH1528" s="110"/>
      <c r="HI1528" s="110"/>
      <c r="HJ1528" s="110"/>
      <c r="HK1528" s="110"/>
      <c r="HL1528" s="110"/>
      <c r="HM1528" s="110"/>
      <c r="HN1528" s="110"/>
      <c r="HO1528" s="110"/>
      <c r="HP1528" s="110"/>
      <c r="HQ1528" s="110"/>
      <c r="HR1528" s="110"/>
      <c r="HS1528" s="110"/>
      <c r="HT1528" s="110"/>
      <c r="HU1528" s="110"/>
      <c r="HV1528" s="110"/>
      <c r="HW1528" s="110"/>
      <c r="HX1528" s="110"/>
      <c r="HY1528" s="110"/>
      <c r="HZ1528" s="110"/>
      <c r="IA1528" s="110"/>
      <c r="IB1528" s="110"/>
      <c r="IC1528" s="110"/>
      <c r="ID1528" s="110"/>
      <c r="IE1528" s="110"/>
      <c r="IF1528" s="110"/>
      <c r="IG1528" s="110"/>
      <c r="IH1528" s="110"/>
      <c r="II1528" s="110"/>
      <c r="IJ1528" s="110"/>
      <c r="IK1528" s="110"/>
      <c r="IL1528" s="110"/>
      <c r="IM1528" s="110"/>
      <c r="IN1528" s="110"/>
      <c r="IO1528" s="110"/>
      <c r="IP1528" s="110"/>
      <c r="IQ1528" s="110"/>
      <c r="IR1528" s="110"/>
    </row>
    <row r="1529" spans="18:252" ht="16.5" hidden="1" customHeight="1">
      <c r="R1529" s="264"/>
      <c r="S1529" s="110"/>
      <c r="T1529" s="110"/>
      <c r="U1529" s="110"/>
      <c r="V1529" s="110"/>
      <c r="W1529" s="266"/>
      <c r="X1529" s="110"/>
      <c r="Y1529" s="110"/>
      <c r="Z1529" s="110"/>
      <c r="AA1529" s="110"/>
      <c r="AB1529" s="110"/>
      <c r="AC1529" s="110"/>
      <c r="AD1529" s="110"/>
      <c r="AE1529" s="110"/>
      <c r="AF1529" s="110"/>
      <c r="AG1529" s="110"/>
      <c r="AH1529" s="110"/>
      <c r="AI1529" s="110"/>
      <c r="AJ1529" s="110"/>
      <c r="AK1529" s="110"/>
      <c r="AL1529" s="110"/>
      <c r="AM1529" s="110"/>
      <c r="AN1529" s="110"/>
      <c r="AO1529" s="110"/>
      <c r="AP1529" s="110"/>
      <c r="AQ1529" s="110"/>
      <c r="AR1529" s="110"/>
      <c r="AS1529" s="110"/>
      <c r="AT1529" s="110"/>
      <c r="AU1529" s="110"/>
      <c r="AV1529" s="110"/>
      <c r="AW1529" s="110"/>
      <c r="AX1529" s="110"/>
      <c r="AY1529" s="110"/>
      <c r="AZ1529" s="110"/>
      <c r="BA1529" s="110"/>
      <c r="BB1529" s="110"/>
      <c r="BC1529" s="110"/>
      <c r="BD1529" s="110"/>
      <c r="BE1529" s="110"/>
      <c r="BF1529" s="110"/>
      <c r="BG1529" s="110"/>
      <c r="BH1529" s="110"/>
      <c r="BI1529" s="110"/>
      <c r="BJ1529" s="110"/>
      <c r="BK1529" s="110"/>
      <c r="BL1529" s="110"/>
      <c r="BM1529" s="110"/>
      <c r="BN1529" s="110"/>
      <c r="BO1529" s="110"/>
      <c r="BP1529" s="110"/>
      <c r="BQ1529" s="110"/>
      <c r="BR1529" s="110"/>
      <c r="BS1529" s="110"/>
      <c r="BT1529" s="110"/>
      <c r="BU1529" s="110"/>
      <c r="BV1529" s="110"/>
      <c r="BW1529" s="110"/>
      <c r="BX1529" s="110"/>
      <c r="BY1529" s="110"/>
      <c r="BZ1529" s="110"/>
      <c r="CA1529" s="110"/>
      <c r="CB1529" s="110"/>
      <c r="CC1529" s="110"/>
      <c r="CD1529" s="110"/>
      <c r="CE1529" s="110"/>
      <c r="CF1529" s="110"/>
      <c r="CG1529" s="110"/>
      <c r="CH1529" s="110"/>
      <c r="CI1529" s="110"/>
      <c r="CJ1529" s="110"/>
      <c r="CK1529" s="110"/>
      <c r="CL1529" s="110"/>
      <c r="CM1529" s="110"/>
      <c r="CN1529" s="110"/>
      <c r="CO1529" s="110"/>
      <c r="CP1529" s="110"/>
      <c r="CQ1529" s="110"/>
      <c r="CR1529" s="110"/>
      <c r="CS1529" s="110"/>
      <c r="CT1529" s="110"/>
      <c r="CU1529" s="110"/>
      <c r="CV1529" s="110"/>
      <c r="CW1529" s="110"/>
      <c r="CX1529" s="110"/>
      <c r="CY1529" s="110"/>
      <c r="CZ1529" s="110"/>
      <c r="DA1529" s="110"/>
      <c r="DB1529" s="110"/>
      <c r="DC1529" s="110"/>
      <c r="DD1529" s="110"/>
      <c r="DE1529" s="110"/>
      <c r="DF1529" s="110"/>
      <c r="DG1529" s="110"/>
      <c r="DH1529" s="110"/>
      <c r="DI1529" s="110"/>
      <c r="DJ1529" s="110"/>
      <c r="DK1529" s="110"/>
      <c r="DL1529" s="110"/>
      <c r="DM1529" s="110"/>
      <c r="DN1529" s="110"/>
      <c r="DO1529" s="110"/>
      <c r="DP1529" s="110"/>
      <c r="DQ1529" s="110"/>
      <c r="DR1529" s="110"/>
      <c r="DS1529" s="110"/>
      <c r="DT1529" s="110"/>
      <c r="DU1529" s="110"/>
      <c r="DV1529" s="110"/>
      <c r="DW1529" s="110"/>
      <c r="DX1529" s="110"/>
      <c r="DY1529" s="110"/>
      <c r="DZ1529" s="110"/>
      <c r="EA1529" s="110"/>
      <c r="EB1529" s="110"/>
      <c r="EC1529" s="110"/>
      <c r="ED1529" s="110"/>
      <c r="EF1529" s="264"/>
      <c r="EG1529" s="110"/>
      <c r="EH1529" s="110"/>
      <c r="EI1529" s="110"/>
      <c r="EJ1529" s="110"/>
      <c r="EK1529" s="266"/>
      <c r="EL1529" s="110"/>
      <c r="EM1529" s="110"/>
      <c r="EN1529" s="110"/>
      <c r="EO1529" s="110"/>
      <c r="EP1529" s="110"/>
      <c r="EQ1529" s="110"/>
      <c r="ER1529" s="110"/>
      <c r="ES1529" s="110"/>
      <c r="ET1529" s="110"/>
      <c r="EU1529" s="110"/>
      <c r="EV1529" s="110"/>
      <c r="EW1529" s="110"/>
      <c r="EX1529" s="110"/>
      <c r="EY1529" s="110"/>
      <c r="EZ1529" s="110"/>
      <c r="FA1529" s="110"/>
      <c r="FB1529" s="110"/>
      <c r="FC1529" s="110"/>
      <c r="FD1529" s="110"/>
      <c r="FE1529" s="110"/>
      <c r="FF1529" s="110"/>
      <c r="FG1529" s="110"/>
      <c r="FH1529" s="110"/>
      <c r="FI1529" s="110"/>
      <c r="FJ1529" s="110"/>
      <c r="FK1529" s="110"/>
      <c r="FL1529" s="110"/>
      <c r="FM1529" s="110"/>
      <c r="FN1529" s="110"/>
      <c r="FO1529" s="110"/>
      <c r="FP1529" s="110"/>
      <c r="FQ1529" s="110"/>
      <c r="FR1529" s="110"/>
      <c r="FS1529" s="110"/>
      <c r="FT1529" s="110"/>
      <c r="FU1529" s="110"/>
      <c r="FV1529" s="110"/>
      <c r="FW1529" s="110"/>
      <c r="FX1529" s="110"/>
      <c r="FY1529" s="110"/>
      <c r="FZ1529" s="110"/>
      <c r="GA1529" s="110"/>
      <c r="GB1529" s="110"/>
      <c r="GC1529" s="110"/>
      <c r="GD1529" s="110"/>
      <c r="GE1529" s="110"/>
      <c r="GF1529" s="110"/>
      <c r="GG1529" s="110"/>
      <c r="GH1529" s="110"/>
      <c r="GI1529" s="110"/>
      <c r="GJ1529" s="110"/>
      <c r="GK1529" s="110"/>
      <c r="GL1529" s="110"/>
      <c r="GM1529" s="110"/>
      <c r="GN1529" s="110"/>
      <c r="GO1529" s="110"/>
      <c r="GP1529" s="110"/>
      <c r="GQ1529" s="110"/>
      <c r="GR1529" s="110"/>
      <c r="GS1529" s="110"/>
      <c r="GT1529" s="110"/>
      <c r="GU1529" s="110"/>
      <c r="GV1529" s="110"/>
      <c r="GW1529" s="110"/>
      <c r="GX1529" s="110"/>
      <c r="GY1529" s="110"/>
      <c r="GZ1529" s="110"/>
      <c r="HA1529" s="110"/>
      <c r="HB1529" s="110"/>
      <c r="HC1529" s="110"/>
      <c r="HD1529" s="110"/>
      <c r="HE1529" s="110"/>
      <c r="HF1529" s="110"/>
      <c r="HG1529" s="110"/>
      <c r="HH1529" s="110"/>
      <c r="HI1529" s="110"/>
      <c r="HJ1529" s="110"/>
      <c r="HK1529" s="110"/>
      <c r="HL1529" s="110"/>
      <c r="HM1529" s="110"/>
      <c r="HN1529" s="110"/>
      <c r="HO1529" s="110"/>
      <c r="HP1529" s="110"/>
      <c r="HQ1529" s="110"/>
      <c r="HR1529" s="110"/>
      <c r="HS1529" s="110"/>
      <c r="HT1529" s="110"/>
      <c r="HU1529" s="110"/>
      <c r="HV1529" s="110"/>
      <c r="HW1529" s="110"/>
      <c r="HX1529" s="110"/>
      <c r="HY1529" s="110"/>
      <c r="HZ1529" s="110"/>
      <c r="IA1529" s="110"/>
      <c r="IB1529" s="110"/>
      <c r="IC1529" s="110"/>
      <c r="ID1529" s="110"/>
      <c r="IE1529" s="110"/>
      <c r="IF1529" s="110"/>
      <c r="IG1529" s="110"/>
      <c r="IH1529" s="110"/>
      <c r="II1529" s="110"/>
      <c r="IJ1529" s="110"/>
      <c r="IK1529" s="110"/>
      <c r="IL1529" s="110"/>
      <c r="IM1529" s="110"/>
      <c r="IN1529" s="110"/>
      <c r="IO1529" s="110"/>
      <c r="IP1529" s="110"/>
      <c r="IQ1529" s="110"/>
      <c r="IR1529" s="110"/>
    </row>
    <row r="1530" spans="18:252" ht="16.5" hidden="1" customHeight="1">
      <c r="R1530" s="264"/>
      <c r="S1530" s="110"/>
      <c r="T1530" s="110"/>
      <c r="U1530" s="110"/>
      <c r="V1530" s="110"/>
      <c r="W1530" s="266"/>
      <c r="X1530" s="110"/>
      <c r="Y1530" s="110"/>
      <c r="Z1530" s="110"/>
      <c r="AA1530" s="110"/>
      <c r="AB1530" s="110"/>
      <c r="AC1530" s="110"/>
      <c r="AD1530" s="110"/>
      <c r="AE1530" s="110"/>
      <c r="AF1530" s="110"/>
      <c r="AG1530" s="110"/>
      <c r="AH1530" s="110"/>
      <c r="AI1530" s="110"/>
      <c r="AJ1530" s="110"/>
      <c r="AK1530" s="110"/>
      <c r="AL1530" s="110"/>
      <c r="AM1530" s="110"/>
      <c r="AN1530" s="110"/>
      <c r="AO1530" s="110"/>
      <c r="AP1530" s="110"/>
      <c r="AQ1530" s="110"/>
      <c r="AR1530" s="110"/>
      <c r="AS1530" s="110"/>
      <c r="AT1530" s="110"/>
      <c r="AU1530" s="110"/>
      <c r="AV1530" s="110"/>
      <c r="AW1530" s="110"/>
      <c r="AX1530" s="110"/>
      <c r="AY1530" s="110"/>
      <c r="AZ1530" s="110"/>
      <c r="BA1530" s="110"/>
      <c r="BB1530" s="110"/>
      <c r="BC1530" s="110"/>
      <c r="BD1530" s="110"/>
      <c r="BE1530" s="110"/>
      <c r="BF1530" s="110"/>
      <c r="BG1530" s="110"/>
      <c r="BH1530" s="110"/>
      <c r="BI1530" s="110"/>
      <c r="BJ1530" s="110"/>
      <c r="BK1530" s="110"/>
      <c r="BL1530" s="110"/>
      <c r="BM1530" s="110"/>
      <c r="BN1530" s="110"/>
      <c r="BO1530" s="110"/>
      <c r="BP1530" s="110"/>
      <c r="BQ1530" s="110"/>
      <c r="BR1530" s="110"/>
      <c r="BS1530" s="110"/>
      <c r="BT1530" s="110"/>
      <c r="BU1530" s="110"/>
      <c r="BV1530" s="110"/>
      <c r="BW1530" s="110"/>
      <c r="BX1530" s="110"/>
      <c r="BY1530" s="110"/>
      <c r="BZ1530" s="110"/>
      <c r="CA1530" s="110"/>
      <c r="CB1530" s="110"/>
      <c r="CC1530" s="110"/>
      <c r="CD1530" s="110"/>
      <c r="CE1530" s="110"/>
      <c r="CF1530" s="110"/>
      <c r="CG1530" s="110"/>
      <c r="CH1530" s="110"/>
      <c r="CI1530" s="110"/>
      <c r="CJ1530" s="110"/>
      <c r="CK1530" s="110"/>
      <c r="CL1530" s="110"/>
      <c r="CM1530" s="110"/>
      <c r="CN1530" s="110"/>
      <c r="CO1530" s="110"/>
      <c r="CP1530" s="110"/>
      <c r="CQ1530" s="110"/>
      <c r="CR1530" s="110"/>
      <c r="CS1530" s="110"/>
      <c r="CT1530" s="110"/>
      <c r="CU1530" s="110"/>
      <c r="CV1530" s="110"/>
      <c r="CW1530" s="110"/>
      <c r="CX1530" s="110"/>
      <c r="CY1530" s="110"/>
      <c r="CZ1530" s="110"/>
      <c r="DA1530" s="110"/>
      <c r="DB1530" s="110"/>
      <c r="DC1530" s="110"/>
      <c r="DD1530" s="110"/>
      <c r="DE1530" s="110"/>
      <c r="DF1530" s="110"/>
      <c r="DG1530" s="110"/>
      <c r="DH1530" s="110"/>
      <c r="DI1530" s="110"/>
      <c r="DJ1530" s="110"/>
      <c r="DK1530" s="110"/>
      <c r="DL1530" s="110"/>
      <c r="DM1530" s="110"/>
      <c r="DN1530" s="110"/>
      <c r="DO1530" s="110"/>
      <c r="DP1530" s="110"/>
      <c r="DQ1530" s="110"/>
      <c r="DR1530" s="110"/>
      <c r="DS1530" s="110"/>
      <c r="DT1530" s="110"/>
      <c r="DU1530" s="110"/>
      <c r="DV1530" s="110"/>
      <c r="DW1530" s="110"/>
      <c r="DX1530" s="110"/>
      <c r="DY1530" s="110"/>
      <c r="DZ1530" s="110"/>
      <c r="EA1530" s="110"/>
      <c r="EB1530" s="110"/>
      <c r="EC1530" s="110"/>
      <c r="ED1530" s="110"/>
      <c r="EF1530" s="264"/>
      <c r="EG1530" s="110"/>
      <c r="EH1530" s="110"/>
      <c r="EI1530" s="110"/>
      <c r="EJ1530" s="110"/>
      <c r="EK1530" s="266"/>
      <c r="EL1530" s="110"/>
      <c r="EM1530" s="110"/>
      <c r="EN1530" s="110"/>
      <c r="EO1530" s="110"/>
      <c r="EP1530" s="110"/>
      <c r="EQ1530" s="110"/>
      <c r="ER1530" s="110"/>
      <c r="ES1530" s="110"/>
      <c r="ET1530" s="110"/>
      <c r="EU1530" s="110"/>
      <c r="EV1530" s="110"/>
      <c r="EW1530" s="110"/>
      <c r="EX1530" s="110"/>
      <c r="EY1530" s="110"/>
      <c r="EZ1530" s="110"/>
      <c r="FA1530" s="110"/>
      <c r="FB1530" s="110"/>
      <c r="FC1530" s="110"/>
      <c r="FD1530" s="110"/>
      <c r="FE1530" s="110"/>
      <c r="FF1530" s="110"/>
      <c r="FG1530" s="110"/>
      <c r="FH1530" s="110"/>
      <c r="FI1530" s="110"/>
      <c r="FJ1530" s="110"/>
      <c r="FK1530" s="110"/>
      <c r="FL1530" s="110"/>
      <c r="FM1530" s="110"/>
      <c r="FN1530" s="110"/>
      <c r="FO1530" s="110"/>
      <c r="FP1530" s="110"/>
      <c r="FQ1530" s="110"/>
      <c r="FR1530" s="110"/>
      <c r="FS1530" s="110"/>
      <c r="FT1530" s="110"/>
      <c r="FU1530" s="110"/>
      <c r="FV1530" s="110"/>
      <c r="FW1530" s="110"/>
      <c r="FX1530" s="110"/>
      <c r="FY1530" s="110"/>
      <c r="FZ1530" s="110"/>
      <c r="GA1530" s="110"/>
      <c r="GB1530" s="110"/>
      <c r="GC1530" s="110"/>
      <c r="GD1530" s="110"/>
      <c r="GE1530" s="110"/>
      <c r="GF1530" s="110"/>
      <c r="GG1530" s="110"/>
      <c r="GH1530" s="110"/>
      <c r="GI1530" s="110"/>
      <c r="GJ1530" s="110"/>
      <c r="GK1530" s="110"/>
      <c r="GL1530" s="110"/>
      <c r="GM1530" s="110"/>
      <c r="GN1530" s="110"/>
      <c r="GO1530" s="110"/>
      <c r="GP1530" s="110"/>
      <c r="GQ1530" s="110"/>
      <c r="GR1530" s="110"/>
      <c r="GS1530" s="110"/>
      <c r="GT1530" s="110"/>
      <c r="GU1530" s="110"/>
      <c r="GV1530" s="110"/>
      <c r="GW1530" s="110"/>
      <c r="GX1530" s="110"/>
      <c r="GY1530" s="110"/>
      <c r="GZ1530" s="110"/>
      <c r="HA1530" s="110"/>
      <c r="HB1530" s="110"/>
      <c r="HC1530" s="110"/>
      <c r="HD1530" s="110"/>
      <c r="HE1530" s="110"/>
      <c r="HF1530" s="110"/>
      <c r="HG1530" s="110"/>
      <c r="HH1530" s="110"/>
      <c r="HI1530" s="110"/>
      <c r="HJ1530" s="110"/>
      <c r="HK1530" s="110"/>
      <c r="HL1530" s="110"/>
      <c r="HM1530" s="110"/>
      <c r="HN1530" s="110"/>
      <c r="HO1530" s="110"/>
      <c r="HP1530" s="110"/>
      <c r="HQ1530" s="110"/>
      <c r="HR1530" s="110"/>
      <c r="HS1530" s="110"/>
      <c r="HT1530" s="110"/>
      <c r="HU1530" s="110"/>
      <c r="HV1530" s="110"/>
      <c r="HW1530" s="110"/>
      <c r="HX1530" s="110"/>
      <c r="HY1530" s="110"/>
      <c r="HZ1530" s="110"/>
      <c r="IA1530" s="110"/>
      <c r="IB1530" s="110"/>
      <c r="IC1530" s="110"/>
      <c r="ID1530" s="110"/>
      <c r="IE1530" s="110"/>
      <c r="IF1530" s="110"/>
      <c r="IG1530" s="110"/>
      <c r="IH1530" s="110"/>
      <c r="II1530" s="110"/>
      <c r="IJ1530" s="110"/>
      <c r="IK1530" s="110"/>
      <c r="IL1530" s="110"/>
      <c r="IM1530" s="110"/>
      <c r="IN1530" s="110"/>
      <c r="IO1530" s="110"/>
      <c r="IP1530" s="110"/>
      <c r="IQ1530" s="110"/>
      <c r="IR1530" s="110"/>
    </row>
    <row r="1531" spans="18:252" ht="16.5" hidden="1" customHeight="1">
      <c r="R1531" s="264"/>
      <c r="S1531" s="110"/>
      <c r="T1531" s="110"/>
      <c r="U1531" s="110"/>
      <c r="V1531" s="110"/>
      <c r="W1531" s="266"/>
      <c r="X1531" s="110"/>
      <c r="Y1531" s="110"/>
      <c r="Z1531" s="110"/>
      <c r="AA1531" s="110"/>
      <c r="AB1531" s="110"/>
      <c r="AC1531" s="110"/>
      <c r="AD1531" s="110"/>
      <c r="AE1531" s="110"/>
      <c r="AF1531" s="110"/>
      <c r="AG1531" s="110"/>
      <c r="AH1531" s="110"/>
      <c r="AI1531" s="110"/>
      <c r="AJ1531" s="110"/>
      <c r="AK1531" s="110"/>
      <c r="AL1531" s="110"/>
      <c r="AM1531" s="110"/>
      <c r="AN1531" s="110"/>
      <c r="AO1531" s="110"/>
      <c r="AP1531" s="110"/>
      <c r="AQ1531" s="110"/>
      <c r="AR1531" s="110"/>
      <c r="AS1531" s="110"/>
      <c r="AT1531" s="110"/>
      <c r="AU1531" s="110"/>
      <c r="AV1531" s="110"/>
      <c r="AW1531" s="110"/>
      <c r="AX1531" s="110"/>
      <c r="AY1531" s="110"/>
      <c r="AZ1531" s="110"/>
      <c r="BA1531" s="110"/>
      <c r="BB1531" s="110"/>
      <c r="BC1531" s="110"/>
      <c r="BD1531" s="110"/>
      <c r="BE1531" s="110"/>
      <c r="BF1531" s="110"/>
      <c r="BG1531" s="110"/>
      <c r="BH1531" s="110"/>
      <c r="BI1531" s="110"/>
      <c r="BJ1531" s="110"/>
      <c r="BK1531" s="110"/>
      <c r="BL1531" s="110"/>
      <c r="BM1531" s="110"/>
      <c r="BN1531" s="110"/>
      <c r="BO1531" s="110"/>
      <c r="BP1531" s="110"/>
      <c r="BQ1531" s="110"/>
      <c r="BR1531" s="110"/>
      <c r="BS1531" s="110"/>
      <c r="BT1531" s="110"/>
      <c r="BU1531" s="110"/>
      <c r="BV1531" s="110"/>
      <c r="BW1531" s="110"/>
      <c r="BX1531" s="110"/>
      <c r="BY1531" s="110"/>
      <c r="BZ1531" s="110"/>
      <c r="CA1531" s="110"/>
      <c r="CB1531" s="110"/>
      <c r="CC1531" s="110"/>
      <c r="CD1531" s="110"/>
      <c r="CE1531" s="110"/>
      <c r="CF1531" s="110"/>
      <c r="CG1531" s="110"/>
      <c r="CH1531" s="110"/>
      <c r="CI1531" s="110"/>
      <c r="CJ1531" s="110"/>
      <c r="CK1531" s="110"/>
      <c r="CL1531" s="110"/>
      <c r="CM1531" s="110"/>
      <c r="CN1531" s="110"/>
      <c r="CO1531" s="110"/>
      <c r="CP1531" s="110"/>
      <c r="CQ1531" s="110"/>
      <c r="CR1531" s="110"/>
      <c r="CS1531" s="110"/>
      <c r="CT1531" s="110"/>
      <c r="CU1531" s="110"/>
      <c r="CV1531" s="110"/>
      <c r="CW1531" s="110"/>
      <c r="CX1531" s="110"/>
      <c r="CY1531" s="110"/>
      <c r="CZ1531" s="110"/>
      <c r="DA1531" s="110"/>
      <c r="DB1531" s="110"/>
      <c r="DC1531" s="110"/>
      <c r="DD1531" s="110"/>
      <c r="DE1531" s="110"/>
      <c r="DF1531" s="110"/>
      <c r="DG1531" s="110"/>
      <c r="DH1531" s="110"/>
      <c r="DI1531" s="110"/>
      <c r="DJ1531" s="110"/>
      <c r="DK1531" s="110"/>
      <c r="DL1531" s="110"/>
      <c r="DM1531" s="110"/>
      <c r="DN1531" s="110"/>
      <c r="DO1531" s="110"/>
      <c r="DP1531" s="110"/>
      <c r="DQ1531" s="110"/>
      <c r="DR1531" s="110"/>
      <c r="DS1531" s="110"/>
      <c r="DT1531" s="110"/>
      <c r="DU1531" s="110"/>
      <c r="DV1531" s="110"/>
      <c r="DW1531" s="110"/>
      <c r="DX1531" s="110"/>
      <c r="DY1531" s="110"/>
      <c r="DZ1531" s="110"/>
      <c r="EA1531" s="110"/>
      <c r="EB1531" s="110"/>
      <c r="EC1531" s="110"/>
      <c r="ED1531" s="110"/>
      <c r="EF1531" s="264"/>
      <c r="EG1531" s="110"/>
      <c r="EH1531" s="110"/>
      <c r="EI1531" s="110"/>
      <c r="EJ1531" s="110"/>
      <c r="EK1531" s="266"/>
      <c r="EL1531" s="110"/>
      <c r="EM1531" s="110"/>
      <c r="EN1531" s="110"/>
      <c r="EO1531" s="110"/>
      <c r="EP1531" s="110"/>
      <c r="EQ1531" s="110"/>
      <c r="ER1531" s="110"/>
      <c r="ES1531" s="110"/>
      <c r="ET1531" s="110"/>
      <c r="EU1531" s="110"/>
      <c r="EV1531" s="110"/>
      <c r="EW1531" s="110"/>
      <c r="EX1531" s="110"/>
      <c r="EY1531" s="110"/>
      <c r="EZ1531" s="110"/>
      <c r="FA1531" s="110"/>
      <c r="FB1531" s="110"/>
      <c r="FC1531" s="110"/>
      <c r="FD1531" s="110"/>
      <c r="FE1531" s="110"/>
      <c r="FF1531" s="110"/>
      <c r="FG1531" s="110"/>
      <c r="FH1531" s="110"/>
      <c r="FI1531" s="110"/>
      <c r="FJ1531" s="110"/>
      <c r="FK1531" s="110"/>
      <c r="FL1531" s="110"/>
      <c r="FM1531" s="110"/>
      <c r="FN1531" s="110"/>
      <c r="FO1531" s="110"/>
      <c r="FP1531" s="110"/>
      <c r="FQ1531" s="110"/>
      <c r="FR1531" s="110"/>
      <c r="FS1531" s="110"/>
      <c r="FT1531" s="110"/>
      <c r="FU1531" s="110"/>
      <c r="FV1531" s="110"/>
      <c r="FW1531" s="110"/>
      <c r="FX1531" s="110"/>
      <c r="FY1531" s="110"/>
      <c r="FZ1531" s="110"/>
      <c r="GA1531" s="110"/>
      <c r="GB1531" s="110"/>
      <c r="GC1531" s="110"/>
      <c r="GD1531" s="110"/>
      <c r="GE1531" s="110"/>
      <c r="GF1531" s="110"/>
      <c r="GG1531" s="110"/>
      <c r="GH1531" s="110"/>
      <c r="GI1531" s="110"/>
      <c r="GJ1531" s="110"/>
      <c r="GK1531" s="110"/>
      <c r="GL1531" s="110"/>
      <c r="GM1531" s="110"/>
      <c r="GN1531" s="110"/>
      <c r="GO1531" s="110"/>
      <c r="GP1531" s="110"/>
      <c r="GQ1531" s="110"/>
      <c r="GR1531" s="110"/>
      <c r="GS1531" s="110"/>
      <c r="GT1531" s="110"/>
      <c r="GU1531" s="110"/>
      <c r="GV1531" s="110"/>
      <c r="GW1531" s="110"/>
      <c r="GX1531" s="110"/>
      <c r="GY1531" s="110"/>
      <c r="GZ1531" s="110"/>
      <c r="HA1531" s="110"/>
      <c r="HB1531" s="110"/>
      <c r="HC1531" s="110"/>
      <c r="HD1531" s="110"/>
      <c r="HE1531" s="110"/>
      <c r="HF1531" s="110"/>
      <c r="HG1531" s="110"/>
      <c r="HH1531" s="110"/>
      <c r="HI1531" s="110"/>
      <c r="HJ1531" s="110"/>
      <c r="HK1531" s="110"/>
      <c r="HL1531" s="110"/>
      <c r="HM1531" s="110"/>
      <c r="HN1531" s="110"/>
      <c r="HO1531" s="110"/>
      <c r="HP1531" s="110"/>
      <c r="HQ1531" s="110"/>
      <c r="HR1531" s="110"/>
      <c r="HS1531" s="110"/>
      <c r="HT1531" s="110"/>
      <c r="HU1531" s="110"/>
      <c r="HV1531" s="110"/>
      <c r="HW1531" s="110"/>
      <c r="HX1531" s="110"/>
      <c r="HY1531" s="110"/>
      <c r="HZ1531" s="110"/>
      <c r="IA1531" s="110"/>
      <c r="IB1531" s="110"/>
      <c r="IC1531" s="110"/>
      <c r="ID1531" s="110"/>
      <c r="IE1531" s="110"/>
      <c r="IF1531" s="110"/>
      <c r="IG1531" s="110"/>
      <c r="IH1531" s="110"/>
      <c r="II1531" s="110"/>
      <c r="IJ1531" s="110"/>
      <c r="IK1531" s="110"/>
      <c r="IL1531" s="110"/>
      <c r="IM1531" s="110"/>
      <c r="IN1531" s="110"/>
      <c r="IO1531" s="110"/>
      <c r="IP1531" s="110"/>
      <c r="IQ1531" s="110"/>
      <c r="IR1531" s="110"/>
    </row>
    <row r="1532" spans="18:252" ht="16.5" hidden="1" customHeight="1">
      <c r="R1532" s="264"/>
      <c r="S1532" s="110"/>
      <c r="T1532" s="110"/>
      <c r="U1532" s="110"/>
      <c r="V1532" s="110"/>
      <c r="W1532" s="266"/>
      <c r="X1532" s="110"/>
      <c r="Y1532" s="110"/>
      <c r="Z1532" s="110"/>
      <c r="AA1532" s="110"/>
      <c r="AB1532" s="110"/>
      <c r="AC1532" s="110"/>
      <c r="AD1532" s="110"/>
      <c r="AE1532" s="110"/>
      <c r="AF1532" s="110"/>
      <c r="AG1532" s="110"/>
      <c r="AH1532" s="110"/>
      <c r="AI1532" s="110"/>
      <c r="AJ1532" s="110"/>
      <c r="AK1532" s="110"/>
      <c r="AL1532" s="110"/>
      <c r="AM1532" s="110"/>
      <c r="AN1532" s="110"/>
      <c r="AO1532" s="110"/>
      <c r="AP1532" s="110"/>
      <c r="AQ1532" s="110"/>
      <c r="AR1532" s="110"/>
      <c r="AS1532" s="110"/>
      <c r="AT1532" s="110"/>
      <c r="AU1532" s="110"/>
      <c r="AV1532" s="110"/>
      <c r="AW1532" s="110"/>
      <c r="AX1532" s="110"/>
      <c r="AY1532" s="110"/>
      <c r="AZ1532" s="110"/>
      <c r="BA1532" s="110"/>
      <c r="BB1532" s="110"/>
      <c r="BC1532" s="110"/>
      <c r="BD1532" s="110"/>
      <c r="BE1532" s="110"/>
      <c r="BF1532" s="110"/>
      <c r="BG1532" s="110"/>
      <c r="BH1532" s="110"/>
      <c r="BI1532" s="110"/>
      <c r="BJ1532" s="110"/>
      <c r="BK1532" s="110"/>
      <c r="BL1532" s="110"/>
      <c r="BM1532" s="110"/>
      <c r="BN1532" s="110"/>
      <c r="BO1532" s="110"/>
      <c r="BP1532" s="110"/>
      <c r="BQ1532" s="110"/>
      <c r="BR1532" s="110"/>
      <c r="BS1532" s="110"/>
      <c r="BT1532" s="110"/>
      <c r="BU1532" s="110"/>
      <c r="BV1532" s="110"/>
      <c r="BW1532" s="110"/>
      <c r="BX1532" s="110"/>
      <c r="BY1532" s="110"/>
      <c r="BZ1532" s="110"/>
      <c r="CA1532" s="110"/>
      <c r="CB1532" s="110"/>
      <c r="CC1532" s="110"/>
      <c r="CD1532" s="110"/>
      <c r="CE1532" s="110"/>
      <c r="CF1532" s="110"/>
      <c r="CG1532" s="110"/>
      <c r="CH1532" s="110"/>
      <c r="CI1532" s="110"/>
      <c r="CJ1532" s="110"/>
      <c r="CK1532" s="110"/>
      <c r="CL1532" s="110"/>
      <c r="CM1532" s="110"/>
      <c r="CN1532" s="110"/>
      <c r="CO1532" s="110"/>
      <c r="CP1532" s="110"/>
      <c r="CQ1532" s="110"/>
      <c r="CR1532" s="110"/>
      <c r="CS1532" s="110"/>
      <c r="CT1532" s="110"/>
      <c r="CU1532" s="110"/>
      <c r="CV1532" s="110"/>
      <c r="CW1532" s="110"/>
      <c r="CX1532" s="110"/>
      <c r="CY1532" s="110"/>
      <c r="CZ1532" s="110"/>
      <c r="DA1532" s="110"/>
      <c r="DB1532" s="110"/>
      <c r="DC1532" s="110"/>
      <c r="DD1532" s="110"/>
      <c r="DE1532" s="110"/>
      <c r="DF1532" s="110"/>
      <c r="DG1532" s="110"/>
      <c r="DH1532" s="110"/>
      <c r="DI1532" s="110"/>
      <c r="DJ1532" s="110"/>
      <c r="DK1532" s="110"/>
      <c r="DL1532" s="110"/>
      <c r="DM1532" s="110"/>
      <c r="DN1532" s="110"/>
      <c r="DO1532" s="110"/>
      <c r="DP1532" s="110"/>
      <c r="DQ1532" s="110"/>
      <c r="DR1532" s="110"/>
      <c r="DS1532" s="110"/>
      <c r="DT1532" s="110"/>
      <c r="DU1532" s="110"/>
      <c r="DV1532" s="110"/>
      <c r="DW1532" s="110"/>
      <c r="DX1532" s="110"/>
      <c r="DY1532" s="110"/>
      <c r="DZ1532" s="110"/>
      <c r="EA1532" s="110"/>
      <c r="EB1532" s="110"/>
      <c r="EC1532" s="110"/>
      <c r="ED1532" s="110"/>
      <c r="EF1532" s="264"/>
      <c r="EG1532" s="110"/>
      <c r="EH1532" s="110"/>
      <c r="EI1532" s="110"/>
      <c r="EJ1532" s="110"/>
      <c r="EK1532" s="266"/>
      <c r="EL1532" s="110"/>
      <c r="EM1532" s="110"/>
      <c r="EN1532" s="110"/>
      <c r="EO1532" s="110"/>
      <c r="EP1532" s="110"/>
      <c r="EQ1532" s="110"/>
      <c r="ER1532" s="110"/>
      <c r="ES1532" s="110"/>
      <c r="ET1532" s="110"/>
      <c r="EU1532" s="110"/>
      <c r="EV1532" s="110"/>
      <c r="EW1532" s="110"/>
      <c r="EX1532" s="110"/>
      <c r="EY1532" s="110"/>
      <c r="EZ1532" s="110"/>
      <c r="FA1532" s="110"/>
      <c r="FB1532" s="110"/>
      <c r="FC1532" s="110"/>
      <c r="FD1532" s="110"/>
      <c r="FE1532" s="110"/>
      <c r="FF1532" s="110"/>
      <c r="FG1532" s="110"/>
      <c r="FH1532" s="110"/>
      <c r="FI1532" s="110"/>
      <c r="FJ1532" s="110"/>
      <c r="FK1532" s="110"/>
      <c r="FL1532" s="110"/>
      <c r="FM1532" s="110"/>
      <c r="FN1532" s="110"/>
      <c r="FO1532" s="110"/>
      <c r="FP1532" s="110"/>
      <c r="FQ1532" s="110"/>
      <c r="FR1532" s="110"/>
      <c r="FS1532" s="110"/>
      <c r="FT1532" s="110"/>
      <c r="FU1532" s="110"/>
      <c r="FV1532" s="110"/>
      <c r="FW1532" s="110"/>
      <c r="FX1532" s="110"/>
      <c r="FY1532" s="110"/>
      <c r="FZ1532" s="110"/>
      <c r="GA1532" s="110"/>
      <c r="GB1532" s="110"/>
      <c r="GC1532" s="110"/>
      <c r="GD1532" s="110"/>
      <c r="GE1532" s="110"/>
      <c r="GF1532" s="110"/>
      <c r="GG1532" s="110"/>
      <c r="GH1532" s="110"/>
      <c r="GI1532" s="110"/>
      <c r="GJ1532" s="110"/>
      <c r="GK1532" s="110"/>
      <c r="GL1532" s="110"/>
      <c r="GM1532" s="110"/>
      <c r="GN1532" s="110"/>
      <c r="GO1532" s="110"/>
      <c r="GP1532" s="110"/>
      <c r="GQ1532" s="110"/>
      <c r="GR1532" s="110"/>
      <c r="GS1532" s="110"/>
      <c r="GT1532" s="110"/>
      <c r="GU1532" s="110"/>
      <c r="GV1532" s="110"/>
      <c r="GW1532" s="110"/>
      <c r="GX1532" s="110"/>
      <c r="GY1532" s="110"/>
      <c r="GZ1532" s="110"/>
      <c r="HA1532" s="110"/>
      <c r="HB1532" s="110"/>
      <c r="HC1532" s="110"/>
      <c r="HD1532" s="110"/>
      <c r="HE1532" s="110"/>
      <c r="HF1532" s="110"/>
      <c r="HG1532" s="110"/>
      <c r="HH1532" s="110"/>
      <c r="HI1532" s="110"/>
      <c r="HJ1532" s="110"/>
      <c r="HK1532" s="110"/>
      <c r="HL1532" s="110"/>
      <c r="HM1532" s="110"/>
      <c r="HN1532" s="110"/>
      <c r="HO1532" s="110"/>
      <c r="HP1532" s="110"/>
      <c r="HQ1532" s="110"/>
      <c r="HR1532" s="110"/>
      <c r="HS1532" s="110"/>
      <c r="HT1532" s="110"/>
      <c r="HU1532" s="110"/>
      <c r="HV1532" s="110"/>
      <c r="HW1532" s="110"/>
      <c r="HX1532" s="110"/>
      <c r="HY1532" s="110"/>
      <c r="HZ1532" s="110"/>
      <c r="IA1532" s="110"/>
      <c r="IB1532" s="110"/>
      <c r="IC1532" s="110"/>
      <c r="ID1532" s="110"/>
      <c r="IE1532" s="110"/>
      <c r="IF1532" s="110"/>
      <c r="IG1532" s="110"/>
      <c r="IH1532" s="110"/>
      <c r="II1532" s="110"/>
      <c r="IJ1532" s="110"/>
      <c r="IK1532" s="110"/>
      <c r="IL1532" s="110"/>
      <c r="IM1532" s="110"/>
      <c r="IN1532" s="110"/>
      <c r="IO1532" s="110"/>
      <c r="IP1532" s="110"/>
      <c r="IQ1532" s="110"/>
      <c r="IR1532" s="110"/>
    </row>
    <row r="1533" spans="18:252" ht="16.5" hidden="1" customHeight="1">
      <c r="R1533" s="264"/>
      <c r="S1533" s="110"/>
      <c r="T1533" s="110"/>
      <c r="U1533" s="110"/>
      <c r="V1533" s="110"/>
      <c r="W1533" s="266"/>
      <c r="X1533" s="110"/>
      <c r="Y1533" s="110"/>
      <c r="Z1533" s="110"/>
      <c r="AA1533" s="110"/>
      <c r="AB1533" s="110"/>
      <c r="AC1533" s="110"/>
      <c r="AD1533" s="110"/>
      <c r="AE1533" s="110"/>
      <c r="AF1533" s="110"/>
      <c r="AG1533" s="110"/>
      <c r="AH1533" s="110"/>
      <c r="AI1533" s="110"/>
      <c r="AJ1533" s="110"/>
      <c r="AK1533" s="110"/>
      <c r="AL1533" s="110"/>
      <c r="AM1533" s="110"/>
      <c r="AN1533" s="110"/>
      <c r="AO1533" s="110"/>
      <c r="AP1533" s="110"/>
      <c r="AQ1533" s="110"/>
      <c r="AR1533" s="110"/>
      <c r="AS1533" s="110"/>
      <c r="AT1533" s="110"/>
      <c r="AU1533" s="110"/>
      <c r="AV1533" s="110"/>
      <c r="AW1533" s="110"/>
      <c r="AX1533" s="110"/>
      <c r="AY1533" s="110"/>
      <c r="AZ1533" s="110"/>
      <c r="BA1533" s="110"/>
      <c r="BB1533" s="110"/>
      <c r="BC1533" s="110"/>
      <c r="BD1533" s="110"/>
      <c r="BE1533" s="110"/>
      <c r="BF1533" s="110"/>
      <c r="BG1533" s="110"/>
      <c r="BH1533" s="110"/>
      <c r="BI1533" s="110"/>
      <c r="BJ1533" s="110"/>
      <c r="BK1533" s="110"/>
      <c r="BL1533" s="110"/>
      <c r="BM1533" s="110"/>
      <c r="BN1533" s="110"/>
      <c r="BO1533" s="110"/>
      <c r="BP1533" s="110"/>
      <c r="BQ1533" s="110"/>
      <c r="BR1533" s="110"/>
      <c r="BS1533" s="110"/>
      <c r="BT1533" s="110"/>
      <c r="BU1533" s="110"/>
      <c r="BV1533" s="110"/>
      <c r="BW1533" s="110"/>
      <c r="BX1533" s="110"/>
      <c r="BY1533" s="110"/>
      <c r="BZ1533" s="110"/>
      <c r="CA1533" s="110"/>
      <c r="CB1533" s="110"/>
      <c r="CC1533" s="110"/>
      <c r="CD1533" s="110"/>
      <c r="CE1533" s="110"/>
      <c r="CF1533" s="110"/>
      <c r="CG1533" s="110"/>
      <c r="CH1533" s="110"/>
      <c r="CI1533" s="110"/>
      <c r="CJ1533" s="110"/>
      <c r="CK1533" s="110"/>
      <c r="CL1533" s="110"/>
      <c r="CM1533" s="110"/>
      <c r="CN1533" s="110"/>
      <c r="CO1533" s="110"/>
      <c r="CP1533" s="110"/>
      <c r="CQ1533" s="110"/>
      <c r="CR1533" s="110"/>
      <c r="CS1533" s="110"/>
      <c r="CT1533" s="110"/>
      <c r="CU1533" s="110"/>
      <c r="CV1533" s="110"/>
      <c r="CW1533" s="110"/>
      <c r="CX1533" s="110"/>
      <c r="CY1533" s="110"/>
      <c r="CZ1533" s="110"/>
      <c r="DA1533" s="110"/>
      <c r="DB1533" s="110"/>
      <c r="DC1533" s="110"/>
      <c r="DD1533" s="110"/>
      <c r="DE1533" s="110"/>
      <c r="DF1533" s="110"/>
      <c r="DG1533" s="110"/>
      <c r="DH1533" s="110"/>
      <c r="DI1533" s="110"/>
      <c r="DJ1533" s="110"/>
      <c r="DK1533" s="110"/>
      <c r="DL1533" s="110"/>
      <c r="DM1533" s="110"/>
      <c r="DN1533" s="110"/>
      <c r="DO1533" s="110"/>
      <c r="DP1533" s="110"/>
      <c r="DQ1533" s="110"/>
      <c r="DR1533" s="110"/>
      <c r="DS1533" s="110"/>
      <c r="DT1533" s="110"/>
      <c r="DU1533" s="110"/>
      <c r="DV1533" s="110"/>
      <c r="DW1533" s="110"/>
      <c r="DX1533" s="110"/>
      <c r="DY1533" s="110"/>
      <c r="DZ1533" s="110"/>
      <c r="EA1533" s="110"/>
      <c r="EB1533" s="110"/>
      <c r="EC1533" s="110"/>
      <c r="ED1533" s="110"/>
      <c r="EF1533" s="264"/>
      <c r="EG1533" s="110"/>
      <c r="EH1533" s="110"/>
      <c r="EI1533" s="110"/>
      <c r="EJ1533" s="110"/>
      <c r="EK1533" s="266"/>
      <c r="EL1533" s="110"/>
      <c r="EM1533" s="110"/>
      <c r="EN1533" s="110"/>
      <c r="EO1533" s="110"/>
      <c r="EP1533" s="110"/>
      <c r="EQ1533" s="110"/>
      <c r="ER1533" s="110"/>
      <c r="ES1533" s="110"/>
      <c r="ET1533" s="110"/>
      <c r="EU1533" s="110"/>
      <c r="EV1533" s="110"/>
      <c r="EW1533" s="110"/>
      <c r="EX1533" s="110"/>
      <c r="EY1533" s="110"/>
      <c r="EZ1533" s="110"/>
      <c r="FA1533" s="110"/>
      <c r="FB1533" s="110"/>
      <c r="FC1533" s="110"/>
      <c r="FD1533" s="110"/>
      <c r="FE1533" s="110"/>
      <c r="FF1533" s="110"/>
      <c r="FG1533" s="110"/>
      <c r="FH1533" s="110"/>
      <c r="FI1533" s="110"/>
      <c r="FJ1533" s="110"/>
      <c r="FK1533" s="110"/>
      <c r="FL1533" s="110"/>
      <c r="FM1533" s="110"/>
      <c r="FN1533" s="110"/>
      <c r="FO1533" s="110"/>
      <c r="FP1533" s="110"/>
      <c r="FQ1533" s="110"/>
      <c r="FR1533" s="110"/>
      <c r="FS1533" s="110"/>
      <c r="FT1533" s="110"/>
      <c r="FU1533" s="110"/>
      <c r="FV1533" s="110"/>
      <c r="FW1533" s="110"/>
      <c r="FX1533" s="110"/>
      <c r="FY1533" s="110"/>
      <c r="FZ1533" s="110"/>
      <c r="GA1533" s="110"/>
      <c r="GB1533" s="110"/>
      <c r="GC1533" s="110"/>
      <c r="GD1533" s="110"/>
      <c r="GE1533" s="110"/>
      <c r="GF1533" s="110"/>
      <c r="GG1533" s="110"/>
      <c r="GH1533" s="110"/>
      <c r="GI1533" s="110"/>
      <c r="GJ1533" s="110"/>
      <c r="GK1533" s="110"/>
      <c r="GL1533" s="110"/>
      <c r="GM1533" s="110"/>
      <c r="GN1533" s="110"/>
      <c r="GO1533" s="110"/>
      <c r="GP1533" s="110"/>
      <c r="GQ1533" s="110"/>
      <c r="GR1533" s="110"/>
      <c r="GS1533" s="110"/>
      <c r="GT1533" s="110"/>
      <c r="GU1533" s="110"/>
      <c r="GV1533" s="110"/>
      <c r="GW1533" s="110"/>
      <c r="GX1533" s="110"/>
      <c r="GY1533" s="110"/>
      <c r="GZ1533" s="110"/>
      <c r="HA1533" s="110"/>
      <c r="HB1533" s="110"/>
      <c r="HC1533" s="110"/>
      <c r="HD1533" s="110"/>
      <c r="HE1533" s="110"/>
      <c r="HF1533" s="110"/>
      <c r="HG1533" s="110"/>
      <c r="HH1533" s="110"/>
      <c r="HI1533" s="110"/>
      <c r="HJ1533" s="110"/>
      <c r="HK1533" s="110"/>
      <c r="HL1533" s="110"/>
      <c r="HM1533" s="110"/>
      <c r="HN1533" s="110"/>
      <c r="HO1533" s="110"/>
      <c r="HP1533" s="110"/>
      <c r="HQ1533" s="110"/>
      <c r="HR1533" s="110"/>
      <c r="HS1533" s="110"/>
      <c r="HT1533" s="110"/>
      <c r="HU1533" s="110"/>
      <c r="HV1533" s="110"/>
      <c r="HW1533" s="110"/>
      <c r="HX1533" s="110"/>
      <c r="HY1533" s="110"/>
      <c r="HZ1533" s="110"/>
      <c r="IA1533" s="110"/>
      <c r="IB1533" s="110"/>
      <c r="IC1533" s="110"/>
      <c r="ID1533" s="110"/>
      <c r="IE1533" s="110"/>
      <c r="IF1533" s="110"/>
      <c r="IG1533" s="110"/>
      <c r="IH1533" s="110"/>
      <c r="II1533" s="110"/>
      <c r="IJ1533" s="110"/>
      <c r="IK1533" s="110"/>
      <c r="IL1533" s="110"/>
      <c r="IM1533" s="110"/>
      <c r="IN1533" s="110"/>
      <c r="IO1533" s="110"/>
      <c r="IP1533" s="110"/>
      <c r="IQ1533" s="110"/>
      <c r="IR1533" s="110"/>
    </row>
    <row r="1534" spans="18:252" ht="16.5" hidden="1" customHeight="1">
      <c r="R1534" s="264"/>
      <c r="S1534" s="110"/>
      <c r="T1534" s="110"/>
      <c r="U1534" s="110"/>
      <c r="V1534" s="110"/>
      <c r="W1534" s="266"/>
      <c r="X1534" s="110"/>
      <c r="Y1534" s="110"/>
      <c r="Z1534" s="110"/>
      <c r="AA1534" s="110"/>
      <c r="AB1534" s="110"/>
      <c r="AC1534" s="110"/>
      <c r="AD1534" s="110"/>
      <c r="AE1534" s="110"/>
      <c r="AF1534" s="110"/>
      <c r="AG1534" s="110"/>
      <c r="AH1534" s="110"/>
      <c r="AI1534" s="110"/>
      <c r="AJ1534" s="110"/>
      <c r="AK1534" s="110"/>
      <c r="AL1534" s="110"/>
      <c r="AM1534" s="110"/>
      <c r="AN1534" s="110"/>
      <c r="AO1534" s="110"/>
      <c r="AP1534" s="110"/>
      <c r="AQ1534" s="110"/>
      <c r="AR1534" s="110"/>
      <c r="AS1534" s="110"/>
      <c r="AT1534" s="110"/>
      <c r="AU1534" s="110"/>
      <c r="AV1534" s="110"/>
      <c r="AW1534" s="110"/>
      <c r="AX1534" s="110"/>
      <c r="AY1534" s="110"/>
      <c r="AZ1534" s="110"/>
      <c r="BA1534" s="110"/>
      <c r="BB1534" s="110"/>
      <c r="BC1534" s="110"/>
      <c r="BD1534" s="110"/>
      <c r="BE1534" s="110"/>
      <c r="BF1534" s="110"/>
      <c r="BG1534" s="110"/>
      <c r="BH1534" s="110"/>
      <c r="BI1534" s="110"/>
      <c r="BJ1534" s="110"/>
      <c r="BK1534" s="110"/>
      <c r="BL1534" s="110"/>
      <c r="BM1534" s="110"/>
      <c r="BN1534" s="110"/>
      <c r="BO1534" s="110"/>
      <c r="BP1534" s="110"/>
      <c r="BQ1534" s="110"/>
      <c r="BR1534" s="110"/>
      <c r="BS1534" s="110"/>
      <c r="BT1534" s="110"/>
      <c r="BU1534" s="110"/>
      <c r="BV1534" s="110"/>
      <c r="BW1534" s="110"/>
      <c r="BX1534" s="110"/>
      <c r="BY1534" s="110"/>
      <c r="BZ1534" s="110"/>
      <c r="CA1534" s="110"/>
      <c r="CB1534" s="110"/>
      <c r="CC1534" s="110"/>
      <c r="CD1534" s="110"/>
      <c r="CE1534" s="110"/>
      <c r="CF1534" s="110"/>
      <c r="CG1534" s="110"/>
      <c r="CH1534" s="110"/>
      <c r="CI1534" s="110"/>
      <c r="CJ1534" s="110"/>
      <c r="CK1534" s="110"/>
      <c r="CL1534" s="110"/>
      <c r="CM1534" s="110"/>
      <c r="CN1534" s="110"/>
      <c r="CO1534" s="110"/>
      <c r="CP1534" s="110"/>
      <c r="CQ1534" s="110"/>
      <c r="CR1534" s="110"/>
      <c r="CS1534" s="110"/>
      <c r="CT1534" s="110"/>
      <c r="CU1534" s="110"/>
      <c r="CV1534" s="110"/>
      <c r="CW1534" s="110"/>
      <c r="CX1534" s="110"/>
      <c r="CY1534" s="110"/>
      <c r="CZ1534" s="110"/>
      <c r="DA1534" s="110"/>
      <c r="DB1534" s="110"/>
      <c r="DC1534" s="110"/>
      <c r="DD1534" s="110"/>
      <c r="DE1534" s="110"/>
      <c r="DF1534" s="110"/>
      <c r="DG1534" s="110"/>
      <c r="DH1534" s="110"/>
      <c r="DI1534" s="110"/>
      <c r="DJ1534" s="110"/>
      <c r="DK1534" s="110"/>
      <c r="DL1534" s="110"/>
      <c r="DM1534" s="110"/>
      <c r="DN1534" s="110"/>
      <c r="DO1534" s="110"/>
      <c r="DP1534" s="110"/>
      <c r="DQ1534" s="110"/>
      <c r="DR1534" s="110"/>
      <c r="DS1534" s="110"/>
      <c r="DT1534" s="110"/>
      <c r="DU1534" s="110"/>
      <c r="DV1534" s="110"/>
      <c r="DW1534" s="110"/>
      <c r="DX1534" s="110"/>
      <c r="DY1534" s="110"/>
      <c r="DZ1534" s="110"/>
      <c r="EA1534" s="110"/>
      <c r="EB1534" s="110"/>
      <c r="EC1534" s="110"/>
      <c r="ED1534" s="110"/>
      <c r="EF1534" s="264"/>
      <c r="EG1534" s="110"/>
      <c r="EH1534" s="110"/>
      <c r="EI1534" s="110"/>
      <c r="EJ1534" s="110"/>
      <c r="EK1534" s="266"/>
      <c r="EL1534" s="110"/>
      <c r="EM1534" s="110"/>
      <c r="EN1534" s="110"/>
      <c r="EO1534" s="110"/>
      <c r="EP1534" s="110"/>
      <c r="EQ1534" s="110"/>
      <c r="ER1534" s="110"/>
      <c r="ES1534" s="110"/>
      <c r="ET1534" s="110"/>
      <c r="EU1534" s="110"/>
      <c r="EV1534" s="110"/>
      <c r="EW1534" s="110"/>
      <c r="EX1534" s="110"/>
      <c r="EY1534" s="110"/>
      <c r="EZ1534" s="110"/>
      <c r="FA1534" s="110"/>
      <c r="FB1534" s="110"/>
      <c r="FC1534" s="110"/>
      <c r="FD1534" s="110"/>
      <c r="FE1534" s="110"/>
      <c r="FF1534" s="110"/>
      <c r="FG1534" s="110"/>
      <c r="FH1534" s="110"/>
      <c r="FI1534" s="110"/>
      <c r="FJ1534" s="110"/>
      <c r="FK1534" s="110"/>
      <c r="FL1534" s="110"/>
      <c r="FM1534" s="110"/>
      <c r="FN1534" s="110"/>
      <c r="FO1534" s="110"/>
      <c r="FP1534" s="110"/>
      <c r="FQ1534" s="110"/>
      <c r="FR1534" s="110"/>
      <c r="FS1534" s="110"/>
      <c r="FT1534" s="110"/>
      <c r="FU1534" s="110"/>
      <c r="FV1534" s="110"/>
      <c r="FW1534" s="110"/>
      <c r="FX1534" s="110"/>
      <c r="FY1534" s="110"/>
      <c r="FZ1534" s="110"/>
      <c r="GA1534" s="110"/>
      <c r="GB1534" s="110"/>
      <c r="GC1534" s="110"/>
      <c r="GD1534" s="110"/>
      <c r="GE1534" s="110"/>
      <c r="GF1534" s="110"/>
      <c r="GG1534" s="110"/>
      <c r="GH1534" s="110"/>
      <c r="GI1534" s="110"/>
      <c r="GJ1534" s="110"/>
      <c r="GK1534" s="110"/>
      <c r="GL1534" s="110"/>
      <c r="GM1534" s="110"/>
      <c r="GN1534" s="110"/>
      <c r="GO1534" s="110"/>
      <c r="GP1534" s="110"/>
      <c r="GQ1534" s="110"/>
      <c r="GR1534" s="110"/>
      <c r="GS1534" s="110"/>
      <c r="GT1534" s="110"/>
      <c r="GU1534" s="110"/>
      <c r="GV1534" s="110"/>
      <c r="GW1534" s="110"/>
      <c r="GX1534" s="110"/>
      <c r="GY1534" s="110"/>
      <c r="GZ1534" s="110"/>
      <c r="HA1534" s="110"/>
      <c r="HB1534" s="110"/>
      <c r="HC1534" s="110"/>
      <c r="HD1534" s="110"/>
      <c r="HE1534" s="110"/>
      <c r="HF1534" s="110"/>
      <c r="HG1534" s="110"/>
      <c r="HH1534" s="110"/>
      <c r="HI1534" s="110"/>
      <c r="HJ1534" s="110"/>
      <c r="HK1534" s="110"/>
      <c r="HL1534" s="110"/>
      <c r="HM1534" s="110"/>
      <c r="HN1534" s="110"/>
      <c r="HO1534" s="110"/>
      <c r="HP1534" s="110"/>
      <c r="HQ1534" s="110"/>
      <c r="HR1534" s="110"/>
      <c r="HS1534" s="110"/>
      <c r="HT1534" s="110"/>
      <c r="HU1534" s="110"/>
      <c r="HV1534" s="110"/>
      <c r="HW1534" s="110"/>
      <c r="HX1534" s="110"/>
      <c r="HY1534" s="110"/>
      <c r="HZ1534" s="110"/>
      <c r="IA1534" s="110"/>
      <c r="IB1534" s="110"/>
      <c r="IC1534" s="110"/>
      <c r="ID1534" s="110"/>
      <c r="IE1534" s="110"/>
      <c r="IF1534" s="110"/>
      <c r="IG1534" s="110"/>
      <c r="IH1534" s="110"/>
      <c r="II1534" s="110"/>
      <c r="IJ1534" s="110"/>
      <c r="IK1534" s="110"/>
      <c r="IL1534" s="110"/>
      <c r="IM1534" s="110"/>
      <c r="IN1534" s="110"/>
      <c r="IO1534" s="110"/>
      <c r="IP1534" s="110"/>
      <c r="IQ1534" s="110"/>
      <c r="IR1534" s="110"/>
    </row>
    <row r="1535" spans="18:252" ht="16.5" hidden="1" customHeight="1">
      <c r="R1535" s="264"/>
      <c r="S1535" s="110"/>
      <c r="T1535" s="110"/>
      <c r="U1535" s="110"/>
      <c r="V1535" s="110"/>
      <c r="W1535" s="266"/>
      <c r="X1535" s="110"/>
      <c r="Y1535" s="110"/>
      <c r="Z1535" s="110"/>
      <c r="AA1535" s="110"/>
      <c r="AB1535" s="110"/>
      <c r="AC1535" s="110"/>
      <c r="AD1535" s="110"/>
      <c r="AE1535" s="110"/>
      <c r="AF1535" s="110"/>
      <c r="AG1535" s="110"/>
      <c r="AH1535" s="110"/>
      <c r="AI1535" s="110"/>
      <c r="AJ1535" s="110"/>
      <c r="AK1535" s="110"/>
      <c r="AL1535" s="110"/>
      <c r="AM1535" s="110"/>
      <c r="AN1535" s="110"/>
      <c r="AO1535" s="110"/>
      <c r="AP1535" s="110"/>
      <c r="AQ1535" s="110"/>
      <c r="AR1535" s="110"/>
      <c r="AS1535" s="110"/>
      <c r="AT1535" s="110"/>
      <c r="AU1535" s="110"/>
      <c r="AV1535" s="110"/>
      <c r="AW1535" s="110"/>
      <c r="AX1535" s="110"/>
      <c r="AY1535" s="110"/>
      <c r="AZ1535" s="110"/>
      <c r="BA1535" s="110"/>
      <c r="BB1535" s="110"/>
      <c r="BC1535" s="110"/>
      <c r="BD1535" s="110"/>
      <c r="BE1535" s="110"/>
      <c r="BF1535" s="110"/>
      <c r="BG1535" s="110"/>
      <c r="BH1535" s="110"/>
      <c r="BI1535" s="110"/>
      <c r="BJ1535" s="110"/>
      <c r="BK1535" s="110"/>
      <c r="BL1535" s="110"/>
      <c r="BM1535" s="110"/>
      <c r="BN1535" s="110"/>
      <c r="BO1535" s="110"/>
      <c r="BP1535" s="110"/>
      <c r="BQ1535" s="110"/>
      <c r="BR1535" s="110"/>
      <c r="BS1535" s="110"/>
      <c r="BT1535" s="110"/>
      <c r="BU1535" s="110"/>
      <c r="BV1535" s="110"/>
      <c r="BW1535" s="110"/>
      <c r="BX1535" s="110"/>
      <c r="BY1535" s="110"/>
      <c r="BZ1535" s="110"/>
      <c r="CA1535" s="110"/>
      <c r="CB1535" s="110"/>
      <c r="CC1535" s="110"/>
      <c r="CD1535" s="110"/>
      <c r="CE1535" s="110"/>
      <c r="CF1535" s="110"/>
      <c r="CG1535" s="110"/>
      <c r="CH1535" s="110"/>
      <c r="CI1535" s="110"/>
      <c r="CJ1535" s="110"/>
      <c r="CK1535" s="110"/>
      <c r="CL1535" s="110"/>
      <c r="CM1535" s="110"/>
      <c r="CN1535" s="110"/>
      <c r="CO1535" s="110"/>
      <c r="CP1535" s="110"/>
      <c r="CQ1535" s="110"/>
      <c r="CR1535" s="110"/>
      <c r="CS1535" s="110"/>
      <c r="CT1535" s="110"/>
      <c r="CU1535" s="110"/>
      <c r="CV1535" s="110"/>
      <c r="CW1535" s="110"/>
      <c r="CX1535" s="110"/>
      <c r="CY1535" s="110"/>
      <c r="CZ1535" s="110"/>
      <c r="DA1535" s="110"/>
      <c r="DB1535" s="110"/>
      <c r="DC1535" s="110"/>
      <c r="DD1535" s="110"/>
      <c r="DE1535" s="110"/>
      <c r="DF1535" s="110"/>
      <c r="DG1535" s="110"/>
      <c r="DH1535" s="110"/>
      <c r="DI1535" s="110"/>
      <c r="DJ1535" s="110"/>
      <c r="DK1535" s="110"/>
      <c r="DL1535" s="110"/>
      <c r="DM1535" s="110"/>
      <c r="DN1535" s="110"/>
      <c r="DO1535" s="110"/>
      <c r="DP1535" s="110"/>
      <c r="DQ1535" s="110"/>
      <c r="DR1535" s="110"/>
      <c r="DS1535" s="110"/>
      <c r="DT1535" s="110"/>
      <c r="DU1535" s="110"/>
      <c r="DV1535" s="110"/>
      <c r="DW1535" s="110"/>
      <c r="DX1535" s="110"/>
      <c r="DY1535" s="110"/>
      <c r="DZ1535" s="110"/>
      <c r="EA1535" s="110"/>
      <c r="EB1535" s="110"/>
      <c r="EC1535" s="110"/>
      <c r="ED1535" s="110"/>
      <c r="EF1535" s="264"/>
      <c r="EG1535" s="110"/>
      <c r="EH1535" s="110"/>
      <c r="EI1535" s="110"/>
      <c r="EJ1535" s="110"/>
      <c r="EK1535" s="266"/>
      <c r="EL1535" s="110"/>
      <c r="EM1535" s="110"/>
      <c r="EN1535" s="110"/>
      <c r="EO1535" s="110"/>
      <c r="EP1535" s="110"/>
      <c r="EQ1535" s="110"/>
      <c r="ER1535" s="110"/>
      <c r="ES1535" s="110"/>
      <c r="ET1535" s="110"/>
      <c r="EU1535" s="110"/>
      <c r="EV1535" s="110"/>
      <c r="EW1535" s="110"/>
      <c r="EX1535" s="110"/>
      <c r="EY1535" s="110"/>
      <c r="EZ1535" s="110"/>
      <c r="FA1535" s="110"/>
      <c r="FB1535" s="110"/>
      <c r="FC1535" s="110"/>
      <c r="FD1535" s="110"/>
      <c r="FE1535" s="110"/>
      <c r="FF1535" s="110"/>
      <c r="FG1535" s="110"/>
      <c r="FH1535" s="110"/>
      <c r="FI1535" s="110"/>
      <c r="FJ1535" s="110"/>
      <c r="FK1535" s="110"/>
      <c r="FL1535" s="110"/>
      <c r="FM1535" s="110"/>
      <c r="FN1535" s="110"/>
      <c r="FO1535" s="110"/>
      <c r="FP1535" s="110"/>
      <c r="FQ1535" s="110"/>
      <c r="FR1535" s="110"/>
      <c r="FS1535" s="110"/>
      <c r="FT1535" s="110"/>
      <c r="FU1535" s="110"/>
      <c r="FV1535" s="110"/>
      <c r="FW1535" s="110"/>
      <c r="FX1535" s="110"/>
      <c r="FY1535" s="110"/>
      <c r="FZ1535" s="110"/>
      <c r="GA1535" s="110"/>
      <c r="GB1535" s="110"/>
      <c r="GC1535" s="110"/>
      <c r="GD1535" s="110"/>
      <c r="GE1535" s="110"/>
      <c r="GF1535" s="110"/>
      <c r="GG1535" s="110"/>
      <c r="GH1535" s="110"/>
      <c r="GI1535" s="110"/>
      <c r="GJ1535" s="110"/>
      <c r="GK1535" s="110"/>
      <c r="GL1535" s="110"/>
      <c r="GM1535" s="110"/>
      <c r="GN1535" s="110"/>
      <c r="GO1535" s="110"/>
      <c r="GP1535" s="110"/>
      <c r="GQ1535" s="110"/>
      <c r="GR1535" s="110"/>
      <c r="GS1535" s="110"/>
      <c r="GT1535" s="110"/>
      <c r="GU1535" s="110"/>
      <c r="GV1535" s="110"/>
      <c r="GW1535" s="110"/>
      <c r="GX1535" s="110"/>
      <c r="GY1535" s="110"/>
      <c r="GZ1535" s="110"/>
      <c r="HA1535" s="110"/>
      <c r="HB1535" s="110"/>
      <c r="HC1535" s="110"/>
      <c r="HD1535" s="110"/>
      <c r="HE1535" s="110"/>
      <c r="HF1535" s="110"/>
      <c r="HG1535" s="110"/>
      <c r="HH1535" s="110"/>
      <c r="HI1535" s="110"/>
      <c r="HJ1535" s="110"/>
      <c r="HK1535" s="110"/>
      <c r="HL1535" s="110"/>
      <c r="HM1535" s="110"/>
      <c r="HN1535" s="110"/>
      <c r="HO1535" s="110"/>
      <c r="HP1535" s="110"/>
      <c r="HQ1535" s="110"/>
      <c r="HR1535" s="110"/>
      <c r="HS1535" s="110"/>
      <c r="HT1535" s="110"/>
      <c r="HU1535" s="110"/>
      <c r="HV1535" s="110"/>
      <c r="HW1535" s="110"/>
      <c r="HX1535" s="110"/>
      <c r="HY1535" s="110"/>
      <c r="HZ1535" s="110"/>
      <c r="IA1535" s="110"/>
      <c r="IB1535" s="110"/>
      <c r="IC1535" s="110"/>
      <c r="ID1535" s="110"/>
      <c r="IE1535" s="110"/>
      <c r="IF1535" s="110"/>
      <c r="IG1535" s="110"/>
      <c r="IH1535" s="110"/>
      <c r="II1535" s="110"/>
      <c r="IJ1535" s="110"/>
      <c r="IK1535" s="110"/>
      <c r="IL1535" s="110"/>
      <c r="IM1535" s="110"/>
      <c r="IN1535" s="110"/>
      <c r="IO1535" s="110"/>
      <c r="IP1535" s="110"/>
      <c r="IQ1535" s="110"/>
      <c r="IR1535" s="110"/>
    </row>
    <row r="1536" spans="18:252" ht="16.5" hidden="1" customHeight="1">
      <c r="R1536" s="264"/>
      <c r="S1536" s="110"/>
      <c r="T1536" s="110"/>
      <c r="U1536" s="110"/>
      <c r="V1536" s="110"/>
      <c r="W1536" s="266"/>
      <c r="X1536" s="110"/>
      <c r="Y1536" s="110"/>
      <c r="Z1536" s="110"/>
      <c r="AA1536" s="110"/>
      <c r="AB1536" s="110"/>
      <c r="AC1536" s="110"/>
      <c r="AD1536" s="110"/>
      <c r="AE1536" s="110"/>
      <c r="AF1536" s="110"/>
      <c r="AG1536" s="110"/>
      <c r="AH1536" s="110"/>
      <c r="AI1536" s="110"/>
      <c r="AJ1536" s="110"/>
      <c r="AK1536" s="110"/>
      <c r="AL1536" s="110"/>
      <c r="AM1536" s="110"/>
      <c r="AN1536" s="110"/>
      <c r="AO1536" s="110"/>
      <c r="AP1536" s="110"/>
      <c r="AQ1536" s="110"/>
      <c r="AR1536" s="110"/>
      <c r="AS1536" s="110"/>
      <c r="AT1536" s="110"/>
      <c r="AU1536" s="110"/>
      <c r="AV1536" s="110"/>
      <c r="AW1536" s="110"/>
      <c r="AX1536" s="110"/>
      <c r="AY1536" s="110"/>
      <c r="AZ1536" s="110"/>
      <c r="BA1536" s="110"/>
      <c r="BB1536" s="110"/>
      <c r="BC1536" s="110"/>
      <c r="BD1536" s="110"/>
      <c r="BE1536" s="110"/>
      <c r="BF1536" s="110"/>
      <c r="BG1536" s="110"/>
      <c r="BH1536" s="110"/>
      <c r="BI1536" s="110"/>
      <c r="BJ1536" s="110"/>
      <c r="BK1536" s="110"/>
      <c r="BL1536" s="110"/>
      <c r="BM1536" s="110"/>
      <c r="BN1536" s="110"/>
      <c r="BO1536" s="110"/>
      <c r="BP1536" s="110"/>
      <c r="BQ1536" s="110"/>
      <c r="BR1536" s="110"/>
      <c r="BS1536" s="110"/>
      <c r="BT1536" s="110"/>
      <c r="BU1536" s="110"/>
      <c r="BV1536" s="110"/>
      <c r="BW1536" s="110"/>
      <c r="BX1536" s="110"/>
      <c r="BY1536" s="110"/>
      <c r="BZ1536" s="110"/>
      <c r="CA1536" s="110"/>
      <c r="CB1536" s="110"/>
      <c r="CC1536" s="110"/>
      <c r="CD1536" s="110"/>
      <c r="CE1536" s="110"/>
      <c r="CF1536" s="110"/>
      <c r="CG1536" s="110"/>
      <c r="CH1536" s="110"/>
      <c r="CI1536" s="110"/>
      <c r="CJ1536" s="110"/>
      <c r="CK1536" s="110"/>
      <c r="CL1536" s="110"/>
      <c r="CM1536" s="110"/>
      <c r="CN1536" s="110"/>
      <c r="CO1536" s="110"/>
      <c r="CP1536" s="110"/>
      <c r="CQ1536" s="110"/>
      <c r="CR1536" s="110"/>
      <c r="CS1536" s="110"/>
      <c r="CT1536" s="110"/>
      <c r="CU1536" s="110"/>
      <c r="CV1536" s="110"/>
      <c r="CW1536" s="110"/>
      <c r="CX1536" s="110"/>
      <c r="CY1536" s="110"/>
      <c r="CZ1536" s="110"/>
      <c r="DA1536" s="110"/>
      <c r="DB1536" s="110"/>
      <c r="DC1536" s="110"/>
      <c r="DD1536" s="110"/>
      <c r="DE1536" s="110"/>
      <c r="DF1536" s="110"/>
      <c r="DG1536" s="110"/>
      <c r="DH1536" s="110"/>
      <c r="DI1536" s="110"/>
      <c r="DJ1536" s="110"/>
      <c r="DK1536" s="110"/>
      <c r="DL1536" s="110"/>
      <c r="DM1536" s="110"/>
      <c r="DN1536" s="110"/>
      <c r="DO1536" s="110"/>
      <c r="DP1536" s="110"/>
      <c r="DQ1536" s="110"/>
      <c r="DR1536" s="110"/>
      <c r="DS1536" s="110"/>
      <c r="DT1536" s="110"/>
      <c r="DU1536" s="110"/>
      <c r="DV1536" s="110"/>
      <c r="DW1536" s="110"/>
      <c r="DX1536" s="110"/>
      <c r="DY1536" s="110"/>
      <c r="DZ1536" s="110"/>
      <c r="EA1536" s="110"/>
      <c r="EB1536" s="110"/>
      <c r="EC1536" s="110"/>
      <c r="ED1536" s="110"/>
      <c r="EF1536" s="264"/>
      <c r="EG1536" s="110"/>
      <c r="EH1536" s="110"/>
      <c r="EI1536" s="110"/>
      <c r="EJ1536" s="110"/>
      <c r="EK1536" s="266"/>
      <c r="EL1536" s="110"/>
      <c r="EM1536" s="110"/>
      <c r="EN1536" s="110"/>
      <c r="EO1536" s="110"/>
      <c r="EP1536" s="110"/>
      <c r="EQ1536" s="110"/>
      <c r="ER1536" s="110"/>
      <c r="ES1536" s="110"/>
      <c r="ET1536" s="110"/>
      <c r="EU1536" s="110"/>
      <c r="EV1536" s="110"/>
      <c r="EW1536" s="110"/>
      <c r="EX1536" s="110"/>
      <c r="EY1536" s="110"/>
      <c r="EZ1536" s="110"/>
      <c r="FA1536" s="110"/>
      <c r="FB1536" s="110"/>
      <c r="FC1536" s="110"/>
      <c r="FD1536" s="110"/>
      <c r="FE1536" s="110"/>
      <c r="FF1536" s="110"/>
      <c r="FG1536" s="110"/>
      <c r="FH1536" s="110"/>
      <c r="FI1536" s="110"/>
      <c r="FJ1536" s="110"/>
      <c r="FK1536" s="110"/>
      <c r="FL1536" s="110"/>
      <c r="FM1536" s="110"/>
      <c r="FN1536" s="110"/>
      <c r="FO1536" s="110"/>
      <c r="FP1536" s="110"/>
      <c r="FQ1536" s="110"/>
      <c r="FR1536" s="110"/>
      <c r="FS1536" s="110"/>
      <c r="FT1536" s="110"/>
      <c r="FU1536" s="110"/>
      <c r="FV1536" s="110"/>
      <c r="FW1536" s="110"/>
      <c r="FX1536" s="110"/>
      <c r="FY1536" s="110"/>
      <c r="FZ1536" s="110"/>
      <c r="GA1536" s="110"/>
      <c r="GB1536" s="110"/>
      <c r="GC1536" s="110"/>
      <c r="GD1536" s="110"/>
      <c r="GE1536" s="110"/>
      <c r="GF1536" s="110"/>
      <c r="GG1536" s="110"/>
      <c r="GH1536" s="110"/>
      <c r="GI1536" s="110"/>
      <c r="GJ1536" s="110"/>
      <c r="GK1536" s="110"/>
      <c r="GL1536" s="110"/>
      <c r="GM1536" s="110"/>
      <c r="GN1536" s="110"/>
      <c r="GO1536" s="110"/>
      <c r="GP1536" s="110"/>
      <c r="GQ1536" s="110"/>
      <c r="GR1536" s="110"/>
      <c r="GS1536" s="110"/>
      <c r="GT1536" s="110"/>
      <c r="GU1536" s="110"/>
      <c r="GV1536" s="110"/>
      <c r="GW1536" s="110"/>
      <c r="GX1536" s="110"/>
      <c r="GY1536" s="110"/>
      <c r="GZ1536" s="110"/>
      <c r="HA1536" s="110"/>
      <c r="HB1536" s="110"/>
      <c r="HC1536" s="110"/>
      <c r="HD1536" s="110"/>
      <c r="HE1536" s="110"/>
      <c r="HF1536" s="110"/>
      <c r="HG1536" s="110"/>
      <c r="HH1536" s="110"/>
      <c r="HI1536" s="110"/>
      <c r="HJ1536" s="110"/>
      <c r="HK1536" s="110"/>
      <c r="HL1536" s="110"/>
      <c r="HM1536" s="110"/>
      <c r="HN1536" s="110"/>
      <c r="HO1536" s="110"/>
      <c r="HP1536" s="110"/>
      <c r="HQ1536" s="110"/>
      <c r="HR1536" s="110"/>
      <c r="HS1536" s="110"/>
      <c r="HT1536" s="110"/>
      <c r="HU1536" s="110"/>
      <c r="HV1536" s="110"/>
      <c r="HW1536" s="110"/>
      <c r="HX1536" s="110"/>
      <c r="HY1536" s="110"/>
      <c r="HZ1536" s="110"/>
      <c r="IA1536" s="110"/>
      <c r="IB1536" s="110"/>
      <c r="IC1536" s="110"/>
      <c r="ID1536" s="110"/>
      <c r="IE1536" s="110"/>
      <c r="IF1536" s="110"/>
      <c r="IG1536" s="110"/>
      <c r="IH1536" s="110"/>
      <c r="II1536" s="110"/>
      <c r="IJ1536" s="110"/>
      <c r="IK1536" s="110"/>
      <c r="IL1536" s="110"/>
      <c r="IM1536" s="110"/>
      <c r="IN1536" s="110"/>
      <c r="IO1536" s="110"/>
      <c r="IP1536" s="110"/>
      <c r="IQ1536" s="110"/>
      <c r="IR1536" s="110"/>
    </row>
    <row r="1537" spans="18:252" ht="16.5" hidden="1" customHeight="1">
      <c r="R1537" s="264"/>
      <c r="S1537" s="110"/>
      <c r="T1537" s="110"/>
      <c r="U1537" s="110"/>
      <c r="V1537" s="110"/>
      <c r="W1537" s="266"/>
      <c r="X1537" s="110"/>
      <c r="Y1537" s="110"/>
      <c r="Z1537" s="110"/>
      <c r="AA1537" s="110"/>
      <c r="AB1537" s="110"/>
      <c r="AC1537" s="110"/>
      <c r="AD1537" s="110"/>
      <c r="AE1537" s="110"/>
      <c r="AF1537" s="110"/>
      <c r="AG1537" s="110"/>
      <c r="AH1537" s="110"/>
      <c r="AI1537" s="110"/>
      <c r="AJ1537" s="110"/>
      <c r="AK1537" s="110"/>
      <c r="AL1537" s="110"/>
      <c r="AM1537" s="110"/>
      <c r="AN1537" s="110"/>
      <c r="AO1537" s="110"/>
      <c r="AP1537" s="110"/>
      <c r="AQ1537" s="110"/>
      <c r="AR1537" s="110"/>
      <c r="AS1537" s="110"/>
      <c r="AT1537" s="110"/>
      <c r="AU1537" s="110"/>
      <c r="AV1537" s="110"/>
      <c r="AW1537" s="110"/>
      <c r="AX1537" s="110"/>
      <c r="AY1537" s="110"/>
      <c r="AZ1537" s="110"/>
      <c r="BA1537" s="110"/>
      <c r="BB1537" s="110"/>
      <c r="BC1537" s="110"/>
      <c r="BD1537" s="110"/>
      <c r="BE1537" s="110"/>
      <c r="BF1537" s="110"/>
      <c r="BG1537" s="110"/>
      <c r="BH1537" s="110"/>
      <c r="BI1537" s="110"/>
      <c r="BJ1537" s="110"/>
      <c r="BK1537" s="110"/>
      <c r="BL1537" s="110"/>
      <c r="BM1537" s="110"/>
      <c r="BN1537" s="110"/>
      <c r="BO1537" s="110"/>
      <c r="BP1537" s="110"/>
      <c r="BQ1537" s="110"/>
      <c r="BR1537" s="110"/>
      <c r="BS1537" s="110"/>
      <c r="BT1537" s="110"/>
      <c r="BU1537" s="110"/>
      <c r="BV1537" s="110"/>
      <c r="BW1537" s="110"/>
      <c r="BX1537" s="110"/>
      <c r="BY1537" s="110"/>
      <c r="BZ1537" s="110"/>
      <c r="CA1537" s="110"/>
      <c r="CB1537" s="110"/>
      <c r="CC1537" s="110"/>
      <c r="CD1537" s="110"/>
      <c r="CE1537" s="110"/>
      <c r="CF1537" s="110"/>
      <c r="CG1537" s="110"/>
      <c r="CH1537" s="110"/>
      <c r="CI1537" s="110"/>
      <c r="CJ1537" s="110"/>
      <c r="CK1537" s="110"/>
      <c r="CL1537" s="110"/>
      <c r="CM1537" s="110"/>
      <c r="CN1537" s="110"/>
      <c r="CO1537" s="110"/>
      <c r="CP1537" s="110"/>
      <c r="CQ1537" s="110"/>
      <c r="CR1537" s="110"/>
      <c r="CS1537" s="110"/>
      <c r="CT1537" s="110"/>
      <c r="CU1537" s="110"/>
      <c r="CV1537" s="110"/>
      <c r="CW1537" s="110"/>
      <c r="CX1537" s="110"/>
      <c r="CY1537" s="110"/>
      <c r="CZ1537" s="110"/>
      <c r="DA1537" s="110"/>
      <c r="DB1537" s="110"/>
      <c r="DC1537" s="110"/>
      <c r="DD1537" s="110"/>
      <c r="DE1537" s="110"/>
      <c r="DF1537" s="110"/>
      <c r="DG1537" s="110"/>
      <c r="DH1537" s="110"/>
      <c r="DI1537" s="110"/>
      <c r="DJ1537" s="110"/>
      <c r="DK1537" s="110"/>
      <c r="DL1537" s="110"/>
      <c r="DM1537" s="110"/>
      <c r="DN1537" s="110"/>
      <c r="DO1537" s="110"/>
      <c r="DP1537" s="110"/>
      <c r="DQ1537" s="110"/>
      <c r="DR1537" s="110"/>
      <c r="DS1537" s="110"/>
      <c r="DT1537" s="110"/>
      <c r="DU1537" s="110"/>
      <c r="DV1537" s="110"/>
      <c r="DW1537" s="110"/>
      <c r="DX1537" s="110"/>
      <c r="DY1537" s="110"/>
      <c r="DZ1537" s="110"/>
      <c r="EA1537" s="110"/>
      <c r="EB1537" s="110"/>
      <c r="EC1537" s="110"/>
      <c r="ED1537" s="110"/>
      <c r="EF1537" s="264"/>
      <c r="EG1537" s="110"/>
      <c r="EH1537" s="110"/>
      <c r="EI1537" s="110"/>
      <c r="EJ1537" s="110"/>
      <c r="EK1537" s="266"/>
      <c r="EL1537" s="110"/>
      <c r="EM1537" s="110"/>
      <c r="EN1537" s="110"/>
      <c r="EO1537" s="110"/>
      <c r="EP1537" s="110"/>
      <c r="EQ1537" s="110"/>
      <c r="ER1537" s="110"/>
      <c r="ES1537" s="110"/>
      <c r="ET1537" s="110"/>
      <c r="EU1537" s="110"/>
      <c r="EV1537" s="110"/>
      <c r="EW1537" s="110"/>
      <c r="EX1537" s="110"/>
      <c r="EY1537" s="110"/>
      <c r="EZ1537" s="110"/>
      <c r="FA1537" s="110"/>
      <c r="FB1537" s="110"/>
      <c r="FC1537" s="110"/>
      <c r="FD1537" s="110"/>
      <c r="FE1537" s="110"/>
      <c r="FF1537" s="110"/>
      <c r="FG1537" s="110"/>
      <c r="FH1537" s="110"/>
      <c r="FI1537" s="110"/>
      <c r="FJ1537" s="110"/>
      <c r="FK1537" s="110"/>
      <c r="FL1537" s="110"/>
      <c r="FM1537" s="110"/>
      <c r="FN1537" s="110"/>
      <c r="FO1537" s="110"/>
      <c r="FP1537" s="110"/>
      <c r="FQ1537" s="110"/>
      <c r="FR1537" s="110"/>
      <c r="FS1537" s="110"/>
      <c r="FT1537" s="110"/>
      <c r="FU1537" s="110"/>
      <c r="FV1537" s="110"/>
      <c r="FW1537" s="110"/>
      <c r="FX1537" s="110"/>
      <c r="FY1537" s="110"/>
      <c r="FZ1537" s="110"/>
      <c r="GA1537" s="110"/>
      <c r="GB1537" s="110"/>
      <c r="GC1537" s="110"/>
      <c r="GD1537" s="110"/>
      <c r="GE1537" s="110"/>
      <c r="GF1537" s="110"/>
      <c r="GG1537" s="110"/>
      <c r="GH1537" s="110"/>
      <c r="GI1537" s="110"/>
      <c r="GJ1537" s="110"/>
      <c r="GK1537" s="110"/>
      <c r="GL1537" s="110"/>
      <c r="GM1537" s="110"/>
      <c r="GN1537" s="110"/>
      <c r="GO1537" s="110"/>
      <c r="GP1537" s="110"/>
      <c r="GQ1537" s="110"/>
      <c r="GR1537" s="110"/>
      <c r="GS1537" s="110"/>
      <c r="GT1537" s="110"/>
      <c r="GU1537" s="110"/>
      <c r="GV1537" s="110"/>
      <c r="GW1537" s="110"/>
      <c r="GX1537" s="110"/>
      <c r="GY1537" s="110"/>
      <c r="GZ1537" s="110"/>
      <c r="HA1537" s="110"/>
      <c r="HB1537" s="110"/>
      <c r="HC1537" s="110"/>
      <c r="HD1537" s="110"/>
      <c r="HE1537" s="110"/>
      <c r="HF1537" s="110"/>
      <c r="HG1537" s="110"/>
      <c r="HH1537" s="110"/>
      <c r="HI1537" s="110"/>
      <c r="HJ1537" s="110"/>
      <c r="HK1537" s="110"/>
      <c r="HL1537" s="110"/>
      <c r="HM1537" s="110"/>
      <c r="HN1537" s="110"/>
      <c r="HO1537" s="110"/>
      <c r="HP1537" s="110"/>
      <c r="HQ1537" s="110"/>
      <c r="HR1537" s="110"/>
      <c r="HS1537" s="110"/>
      <c r="HT1537" s="110"/>
      <c r="HU1537" s="110"/>
      <c r="HV1537" s="110"/>
      <c r="HW1537" s="110"/>
      <c r="HX1537" s="110"/>
      <c r="HY1537" s="110"/>
      <c r="HZ1537" s="110"/>
      <c r="IA1537" s="110"/>
      <c r="IB1537" s="110"/>
      <c r="IC1537" s="110"/>
      <c r="ID1537" s="110"/>
      <c r="IE1537" s="110"/>
      <c r="IF1537" s="110"/>
      <c r="IG1537" s="110"/>
      <c r="IH1537" s="110"/>
      <c r="II1537" s="110"/>
      <c r="IJ1537" s="110"/>
      <c r="IK1537" s="110"/>
      <c r="IL1537" s="110"/>
      <c r="IM1537" s="110"/>
      <c r="IN1537" s="110"/>
      <c r="IO1537" s="110"/>
      <c r="IP1537" s="110"/>
      <c r="IQ1537" s="110"/>
      <c r="IR1537" s="110"/>
    </row>
    <row r="1538" spans="18:252" ht="16.5" hidden="1" customHeight="1">
      <c r="R1538" s="264"/>
      <c r="S1538" s="110"/>
      <c r="T1538" s="110"/>
      <c r="U1538" s="110"/>
      <c r="V1538" s="110"/>
      <c r="W1538" s="266"/>
      <c r="X1538" s="110"/>
      <c r="Y1538" s="110"/>
      <c r="Z1538" s="110"/>
      <c r="AA1538" s="110"/>
      <c r="AB1538" s="110"/>
      <c r="AC1538" s="110"/>
      <c r="AD1538" s="110"/>
      <c r="AE1538" s="110"/>
      <c r="AF1538" s="110"/>
      <c r="AG1538" s="110"/>
      <c r="AH1538" s="110"/>
      <c r="AI1538" s="110"/>
      <c r="AJ1538" s="110"/>
      <c r="AK1538" s="110"/>
      <c r="AL1538" s="110"/>
      <c r="AM1538" s="110"/>
      <c r="AN1538" s="110"/>
      <c r="AO1538" s="110"/>
      <c r="AP1538" s="110"/>
      <c r="AQ1538" s="110"/>
      <c r="AR1538" s="110"/>
      <c r="AS1538" s="110"/>
      <c r="AT1538" s="110"/>
      <c r="AU1538" s="110"/>
      <c r="AV1538" s="110"/>
      <c r="AW1538" s="110"/>
      <c r="AX1538" s="110"/>
      <c r="AY1538" s="110"/>
      <c r="AZ1538" s="110"/>
      <c r="BA1538" s="110"/>
      <c r="BB1538" s="110"/>
      <c r="BC1538" s="110"/>
      <c r="BD1538" s="110"/>
      <c r="BE1538" s="110"/>
      <c r="BF1538" s="110"/>
      <c r="BG1538" s="110"/>
      <c r="BH1538" s="110"/>
      <c r="BI1538" s="110"/>
      <c r="BJ1538" s="110"/>
      <c r="BK1538" s="110"/>
      <c r="BL1538" s="110"/>
      <c r="BM1538" s="110"/>
      <c r="BN1538" s="110"/>
      <c r="BO1538" s="110"/>
      <c r="BP1538" s="110"/>
      <c r="BQ1538" s="110"/>
      <c r="BR1538" s="110"/>
      <c r="BS1538" s="110"/>
      <c r="BT1538" s="110"/>
      <c r="BU1538" s="110"/>
      <c r="BV1538" s="110"/>
      <c r="BW1538" s="110"/>
      <c r="BX1538" s="110"/>
      <c r="BY1538" s="110"/>
      <c r="BZ1538" s="110"/>
      <c r="CA1538" s="110"/>
      <c r="CB1538" s="110"/>
      <c r="CC1538" s="110"/>
      <c r="CD1538" s="110"/>
      <c r="CE1538" s="110"/>
      <c r="CF1538" s="110"/>
      <c r="CG1538" s="110"/>
      <c r="CH1538" s="110"/>
      <c r="CI1538" s="110"/>
      <c r="CJ1538" s="110"/>
      <c r="CK1538" s="110"/>
      <c r="CL1538" s="110"/>
      <c r="CM1538" s="110"/>
      <c r="CN1538" s="110"/>
      <c r="CO1538" s="110"/>
      <c r="CP1538" s="110"/>
      <c r="CQ1538" s="110"/>
      <c r="CR1538" s="110"/>
      <c r="CS1538" s="110"/>
      <c r="CT1538" s="110"/>
      <c r="CU1538" s="110"/>
      <c r="CV1538" s="110"/>
      <c r="CW1538" s="110"/>
      <c r="CX1538" s="110"/>
      <c r="CY1538" s="110"/>
      <c r="CZ1538" s="110"/>
      <c r="DA1538" s="110"/>
      <c r="DB1538" s="110"/>
      <c r="DC1538" s="110"/>
      <c r="DD1538" s="110"/>
      <c r="DE1538" s="110"/>
      <c r="DF1538" s="110"/>
      <c r="DG1538" s="110"/>
      <c r="DH1538" s="110"/>
      <c r="DI1538" s="110"/>
      <c r="DJ1538" s="110"/>
      <c r="DK1538" s="110"/>
      <c r="DL1538" s="110"/>
      <c r="DM1538" s="110"/>
      <c r="DN1538" s="110"/>
      <c r="DO1538" s="110"/>
      <c r="DP1538" s="110"/>
      <c r="DQ1538" s="110"/>
      <c r="DR1538" s="110"/>
      <c r="DS1538" s="110"/>
      <c r="DT1538" s="110"/>
      <c r="DU1538" s="110"/>
      <c r="DV1538" s="110"/>
      <c r="DW1538" s="110"/>
      <c r="DX1538" s="110"/>
      <c r="DY1538" s="110"/>
      <c r="DZ1538" s="110"/>
      <c r="EA1538" s="110"/>
      <c r="EB1538" s="110"/>
      <c r="EC1538" s="110"/>
      <c r="ED1538" s="110"/>
      <c r="EF1538" s="264"/>
      <c r="EG1538" s="110"/>
      <c r="EH1538" s="110"/>
      <c r="EI1538" s="110"/>
      <c r="EJ1538" s="110"/>
      <c r="EK1538" s="266"/>
      <c r="EL1538" s="110"/>
      <c r="EM1538" s="110"/>
      <c r="EN1538" s="110"/>
      <c r="EO1538" s="110"/>
      <c r="EP1538" s="110"/>
      <c r="EQ1538" s="110"/>
      <c r="ER1538" s="110"/>
      <c r="ES1538" s="110"/>
      <c r="ET1538" s="110"/>
      <c r="EU1538" s="110"/>
      <c r="EV1538" s="110"/>
      <c r="EW1538" s="110"/>
      <c r="EX1538" s="110"/>
      <c r="EY1538" s="110"/>
      <c r="EZ1538" s="110"/>
      <c r="FA1538" s="110"/>
      <c r="FB1538" s="110"/>
      <c r="FC1538" s="110"/>
      <c r="FD1538" s="110"/>
      <c r="FE1538" s="110"/>
      <c r="FF1538" s="110"/>
      <c r="FG1538" s="110"/>
      <c r="FH1538" s="110"/>
      <c r="FI1538" s="110"/>
      <c r="FJ1538" s="110"/>
      <c r="FK1538" s="110"/>
      <c r="FL1538" s="110"/>
      <c r="FM1538" s="110"/>
      <c r="FN1538" s="110"/>
      <c r="FO1538" s="110"/>
      <c r="FP1538" s="110"/>
      <c r="FQ1538" s="110"/>
      <c r="FR1538" s="110"/>
      <c r="FS1538" s="110"/>
      <c r="FT1538" s="110"/>
      <c r="FU1538" s="110"/>
      <c r="FV1538" s="110"/>
      <c r="FW1538" s="110"/>
      <c r="FX1538" s="110"/>
      <c r="FY1538" s="110"/>
      <c r="FZ1538" s="110"/>
      <c r="GA1538" s="110"/>
      <c r="GB1538" s="110"/>
      <c r="GC1538" s="110"/>
      <c r="GD1538" s="110"/>
      <c r="GE1538" s="110"/>
      <c r="GF1538" s="110"/>
      <c r="GG1538" s="110"/>
      <c r="GH1538" s="110"/>
      <c r="GI1538" s="110"/>
      <c r="GJ1538" s="110"/>
      <c r="GK1538" s="110"/>
      <c r="GL1538" s="110"/>
      <c r="GM1538" s="110"/>
      <c r="GN1538" s="110"/>
      <c r="GO1538" s="110"/>
      <c r="GP1538" s="110"/>
      <c r="GQ1538" s="110"/>
      <c r="GR1538" s="110"/>
      <c r="GS1538" s="110"/>
      <c r="GT1538" s="110"/>
      <c r="GU1538" s="110"/>
      <c r="GV1538" s="110"/>
      <c r="GW1538" s="110"/>
      <c r="GX1538" s="110"/>
      <c r="GY1538" s="110"/>
      <c r="GZ1538" s="110"/>
      <c r="HA1538" s="110"/>
      <c r="HB1538" s="110"/>
      <c r="HC1538" s="110"/>
      <c r="HD1538" s="110"/>
      <c r="HE1538" s="110"/>
      <c r="HF1538" s="110"/>
      <c r="HG1538" s="110"/>
      <c r="HH1538" s="110"/>
      <c r="HI1538" s="110"/>
      <c r="HJ1538" s="110"/>
      <c r="HK1538" s="110"/>
      <c r="HL1538" s="110"/>
      <c r="HM1538" s="110"/>
      <c r="HN1538" s="110"/>
      <c r="HO1538" s="110"/>
      <c r="HP1538" s="110"/>
      <c r="HQ1538" s="110"/>
      <c r="HR1538" s="110"/>
      <c r="HS1538" s="110"/>
      <c r="HT1538" s="110"/>
      <c r="HU1538" s="110"/>
      <c r="HV1538" s="110"/>
      <c r="HW1538" s="110"/>
      <c r="HX1538" s="110"/>
      <c r="HY1538" s="110"/>
      <c r="HZ1538" s="110"/>
      <c r="IA1538" s="110"/>
      <c r="IB1538" s="110"/>
      <c r="IC1538" s="110"/>
      <c r="ID1538" s="110"/>
      <c r="IE1538" s="110"/>
      <c r="IF1538" s="110"/>
      <c r="IG1538" s="110"/>
      <c r="IH1538" s="110"/>
      <c r="II1538" s="110"/>
      <c r="IJ1538" s="110"/>
      <c r="IK1538" s="110"/>
      <c r="IL1538" s="110"/>
      <c r="IM1538" s="110"/>
      <c r="IN1538" s="110"/>
      <c r="IO1538" s="110"/>
      <c r="IP1538" s="110"/>
      <c r="IQ1538" s="110"/>
      <c r="IR1538" s="110"/>
    </row>
    <row r="1539" spans="18:252" ht="16.5" hidden="1" customHeight="1">
      <c r="R1539" s="264"/>
      <c r="S1539" s="110"/>
      <c r="T1539" s="110"/>
      <c r="U1539" s="110"/>
      <c r="V1539" s="110"/>
      <c r="W1539" s="266"/>
      <c r="X1539" s="110"/>
      <c r="Y1539" s="110"/>
      <c r="Z1539" s="110"/>
      <c r="AA1539" s="110"/>
      <c r="AB1539" s="110"/>
      <c r="AC1539" s="110"/>
      <c r="AD1539" s="110"/>
      <c r="AE1539" s="110"/>
      <c r="AF1539" s="110"/>
      <c r="AG1539" s="110"/>
      <c r="AH1539" s="110"/>
      <c r="AI1539" s="110"/>
      <c r="AJ1539" s="110"/>
      <c r="AK1539" s="110"/>
      <c r="AL1539" s="110"/>
      <c r="AM1539" s="110"/>
      <c r="AN1539" s="110"/>
      <c r="AO1539" s="110"/>
      <c r="AP1539" s="110"/>
      <c r="AQ1539" s="110"/>
      <c r="AR1539" s="110"/>
      <c r="AS1539" s="110"/>
      <c r="AT1539" s="110"/>
      <c r="AU1539" s="110"/>
      <c r="AV1539" s="110"/>
      <c r="AW1539" s="110"/>
      <c r="AX1539" s="110"/>
      <c r="AY1539" s="110"/>
      <c r="AZ1539" s="110"/>
      <c r="BA1539" s="110"/>
      <c r="BB1539" s="110"/>
      <c r="BC1539" s="110"/>
      <c r="BD1539" s="110"/>
      <c r="BE1539" s="110"/>
      <c r="BF1539" s="110"/>
      <c r="BG1539" s="110"/>
      <c r="BH1539" s="110"/>
      <c r="BI1539" s="110"/>
      <c r="BJ1539" s="110"/>
      <c r="BK1539" s="110"/>
      <c r="BL1539" s="110"/>
      <c r="BM1539" s="110"/>
      <c r="BN1539" s="110"/>
      <c r="BO1539" s="110"/>
      <c r="BP1539" s="110"/>
      <c r="BQ1539" s="110"/>
      <c r="BR1539" s="110"/>
      <c r="BS1539" s="110"/>
      <c r="BT1539" s="110"/>
      <c r="BU1539" s="110"/>
      <c r="BV1539" s="110"/>
      <c r="BW1539" s="110"/>
      <c r="BX1539" s="110"/>
      <c r="BY1539" s="110"/>
      <c r="BZ1539" s="110"/>
      <c r="CA1539" s="110"/>
      <c r="CB1539" s="110"/>
      <c r="CC1539" s="110"/>
      <c r="CD1539" s="110"/>
      <c r="CE1539" s="110"/>
      <c r="CF1539" s="110"/>
      <c r="CG1539" s="110"/>
      <c r="CH1539" s="110"/>
      <c r="CI1539" s="110"/>
      <c r="CJ1539" s="110"/>
      <c r="CK1539" s="110"/>
      <c r="CL1539" s="110"/>
      <c r="CM1539" s="110"/>
      <c r="CN1539" s="110"/>
      <c r="CO1539" s="110"/>
      <c r="CP1539" s="110"/>
      <c r="CQ1539" s="110"/>
      <c r="CR1539" s="110"/>
      <c r="CS1539" s="110"/>
      <c r="CT1539" s="110"/>
      <c r="CU1539" s="110"/>
      <c r="CV1539" s="110"/>
      <c r="CW1539" s="110"/>
      <c r="CX1539" s="110"/>
      <c r="CY1539" s="110"/>
      <c r="CZ1539" s="110"/>
      <c r="DA1539" s="110"/>
      <c r="DB1539" s="110"/>
      <c r="DC1539" s="110"/>
      <c r="DD1539" s="110"/>
      <c r="DE1539" s="110"/>
      <c r="DF1539" s="110"/>
      <c r="DG1539" s="110"/>
      <c r="DH1539" s="110"/>
      <c r="DI1539" s="110"/>
      <c r="DJ1539" s="110"/>
      <c r="DK1539" s="110"/>
      <c r="DL1539" s="110"/>
      <c r="DM1539" s="110"/>
      <c r="DN1539" s="110"/>
      <c r="DO1539" s="110"/>
      <c r="DP1539" s="110"/>
      <c r="DQ1539" s="110"/>
      <c r="DR1539" s="110"/>
      <c r="DS1539" s="110"/>
      <c r="DT1539" s="110"/>
      <c r="DU1539" s="110"/>
      <c r="DV1539" s="110"/>
      <c r="DW1539" s="110"/>
      <c r="DX1539" s="110"/>
      <c r="DY1539" s="110"/>
      <c r="DZ1539" s="110"/>
      <c r="EA1539" s="110"/>
      <c r="EB1539" s="110"/>
      <c r="EC1539" s="110"/>
      <c r="ED1539" s="110"/>
      <c r="EF1539" s="264"/>
      <c r="EG1539" s="110"/>
      <c r="EH1539" s="110"/>
      <c r="EI1539" s="110"/>
      <c r="EJ1539" s="110"/>
      <c r="EK1539" s="266"/>
      <c r="EL1539" s="110"/>
      <c r="EM1539" s="110"/>
      <c r="EN1539" s="110"/>
      <c r="EO1539" s="110"/>
      <c r="EP1539" s="110"/>
      <c r="EQ1539" s="110"/>
      <c r="ER1539" s="110"/>
      <c r="ES1539" s="110"/>
      <c r="ET1539" s="110"/>
      <c r="EU1539" s="110"/>
      <c r="EV1539" s="110"/>
      <c r="EW1539" s="110"/>
      <c r="EX1539" s="110"/>
      <c r="EY1539" s="110"/>
      <c r="EZ1539" s="110"/>
      <c r="FA1539" s="110"/>
      <c r="FB1539" s="110"/>
      <c r="FC1539" s="110"/>
      <c r="FD1539" s="110"/>
      <c r="FE1539" s="110"/>
      <c r="FF1539" s="110"/>
      <c r="FG1539" s="110"/>
      <c r="FH1539" s="110"/>
      <c r="FI1539" s="110"/>
      <c r="FJ1539" s="110"/>
      <c r="FK1539" s="110"/>
      <c r="FL1539" s="110"/>
      <c r="FM1539" s="110"/>
      <c r="FN1539" s="110"/>
      <c r="FO1539" s="110"/>
      <c r="FP1539" s="110"/>
      <c r="FQ1539" s="110"/>
      <c r="FR1539" s="110"/>
      <c r="FS1539" s="110"/>
      <c r="FT1539" s="110"/>
      <c r="FU1539" s="110"/>
      <c r="FV1539" s="110"/>
      <c r="FW1539" s="110"/>
      <c r="FX1539" s="110"/>
      <c r="FY1539" s="110"/>
      <c r="FZ1539" s="110"/>
      <c r="GA1539" s="110"/>
      <c r="GB1539" s="110"/>
      <c r="GC1539" s="110"/>
      <c r="GD1539" s="110"/>
      <c r="GE1539" s="110"/>
      <c r="GF1539" s="110"/>
      <c r="GG1539" s="110"/>
      <c r="GH1539" s="110"/>
      <c r="GI1539" s="110"/>
      <c r="GJ1539" s="110"/>
      <c r="GK1539" s="110"/>
      <c r="GL1539" s="110"/>
      <c r="GM1539" s="110"/>
      <c r="GN1539" s="110"/>
      <c r="GO1539" s="110"/>
      <c r="GP1539" s="110"/>
      <c r="GQ1539" s="110"/>
      <c r="GR1539" s="110"/>
      <c r="GS1539" s="110"/>
      <c r="GT1539" s="110"/>
      <c r="GU1539" s="110"/>
      <c r="GV1539" s="110"/>
      <c r="GW1539" s="110"/>
      <c r="GX1539" s="110"/>
      <c r="GY1539" s="110"/>
      <c r="GZ1539" s="110"/>
      <c r="HA1539" s="110"/>
      <c r="HB1539" s="110"/>
      <c r="HC1539" s="110"/>
      <c r="HD1539" s="110"/>
      <c r="HE1539" s="110"/>
      <c r="HF1539" s="110"/>
      <c r="HG1539" s="110"/>
      <c r="HH1539" s="110"/>
      <c r="HI1539" s="110"/>
      <c r="HJ1539" s="110"/>
      <c r="HK1539" s="110"/>
      <c r="HL1539" s="110"/>
      <c r="HM1539" s="110"/>
      <c r="HN1539" s="110"/>
      <c r="HO1539" s="110"/>
      <c r="HP1539" s="110"/>
      <c r="HQ1539" s="110"/>
      <c r="HR1539" s="110"/>
      <c r="HS1539" s="110"/>
      <c r="HT1539" s="110"/>
      <c r="HU1539" s="110"/>
      <c r="HV1539" s="110"/>
      <c r="HW1539" s="110"/>
      <c r="HX1539" s="110"/>
      <c r="HY1539" s="110"/>
      <c r="HZ1539" s="110"/>
      <c r="IA1539" s="110"/>
      <c r="IB1539" s="110"/>
      <c r="IC1539" s="110"/>
      <c r="ID1539" s="110"/>
      <c r="IE1539" s="110"/>
      <c r="IF1539" s="110"/>
      <c r="IG1539" s="110"/>
      <c r="IH1539" s="110"/>
      <c r="II1539" s="110"/>
      <c r="IJ1539" s="110"/>
      <c r="IK1539" s="110"/>
      <c r="IL1539" s="110"/>
      <c r="IM1539" s="110"/>
      <c r="IN1539" s="110"/>
      <c r="IO1539" s="110"/>
      <c r="IP1539" s="110"/>
      <c r="IQ1539" s="110"/>
      <c r="IR1539" s="110"/>
    </row>
    <row r="1540" spans="18:252" ht="16.5" hidden="1" customHeight="1">
      <c r="R1540" s="264"/>
      <c r="S1540" s="110"/>
      <c r="T1540" s="110"/>
      <c r="U1540" s="110"/>
      <c r="V1540" s="110"/>
      <c r="W1540" s="266"/>
      <c r="X1540" s="110"/>
      <c r="Y1540" s="110"/>
      <c r="Z1540" s="110"/>
      <c r="AA1540" s="110"/>
      <c r="AB1540" s="110"/>
      <c r="AC1540" s="110"/>
      <c r="AD1540" s="110"/>
      <c r="AE1540" s="110"/>
      <c r="AF1540" s="110"/>
      <c r="AG1540" s="110"/>
      <c r="AH1540" s="110"/>
      <c r="AI1540" s="110"/>
      <c r="AJ1540" s="110"/>
      <c r="AK1540" s="110"/>
      <c r="AL1540" s="110"/>
      <c r="AM1540" s="110"/>
      <c r="AN1540" s="110"/>
      <c r="AO1540" s="110"/>
      <c r="AP1540" s="110"/>
      <c r="AQ1540" s="110"/>
      <c r="AR1540" s="110"/>
      <c r="AS1540" s="110"/>
      <c r="AT1540" s="110"/>
      <c r="AU1540" s="110"/>
      <c r="AV1540" s="110"/>
      <c r="AW1540" s="110"/>
      <c r="AX1540" s="110"/>
      <c r="AY1540" s="110"/>
      <c r="AZ1540" s="110"/>
      <c r="BA1540" s="110"/>
      <c r="BB1540" s="110"/>
      <c r="BC1540" s="110"/>
      <c r="BD1540" s="110"/>
      <c r="BE1540" s="110"/>
      <c r="BF1540" s="110"/>
      <c r="BG1540" s="110"/>
      <c r="BH1540" s="110"/>
      <c r="BI1540" s="110"/>
      <c r="BJ1540" s="110"/>
      <c r="BK1540" s="110"/>
      <c r="BL1540" s="110"/>
      <c r="BM1540" s="110"/>
      <c r="BN1540" s="110"/>
      <c r="BO1540" s="110"/>
      <c r="BP1540" s="110"/>
      <c r="BQ1540" s="110"/>
      <c r="BR1540" s="110"/>
      <c r="BS1540" s="110"/>
      <c r="BT1540" s="110"/>
      <c r="BU1540" s="110"/>
      <c r="BV1540" s="110"/>
      <c r="BW1540" s="110"/>
      <c r="BX1540" s="110"/>
      <c r="BY1540" s="110"/>
      <c r="BZ1540" s="110"/>
      <c r="CA1540" s="110"/>
      <c r="CB1540" s="110"/>
      <c r="CC1540" s="110"/>
      <c r="CD1540" s="110"/>
      <c r="CE1540" s="110"/>
      <c r="CF1540" s="110"/>
      <c r="CG1540" s="110"/>
      <c r="CH1540" s="110"/>
      <c r="CI1540" s="110"/>
      <c r="CJ1540" s="110"/>
      <c r="CK1540" s="110"/>
      <c r="CL1540" s="110"/>
      <c r="CM1540" s="110"/>
      <c r="CN1540" s="110"/>
      <c r="CO1540" s="110"/>
      <c r="CP1540" s="110"/>
      <c r="CQ1540" s="110"/>
      <c r="CR1540" s="110"/>
      <c r="CS1540" s="110"/>
      <c r="CT1540" s="110"/>
      <c r="CU1540" s="110"/>
      <c r="CV1540" s="110"/>
      <c r="CW1540" s="110"/>
      <c r="CX1540" s="110"/>
      <c r="CY1540" s="110"/>
      <c r="CZ1540" s="110"/>
      <c r="DA1540" s="110"/>
      <c r="DB1540" s="110"/>
      <c r="DC1540" s="110"/>
      <c r="DD1540" s="110"/>
      <c r="DE1540" s="110"/>
      <c r="DF1540" s="110"/>
      <c r="DG1540" s="110"/>
      <c r="DH1540" s="110"/>
      <c r="DI1540" s="110"/>
      <c r="DJ1540" s="110"/>
      <c r="DK1540" s="110"/>
      <c r="DL1540" s="110"/>
      <c r="DM1540" s="110"/>
      <c r="DN1540" s="110"/>
      <c r="DO1540" s="110"/>
      <c r="DP1540" s="110"/>
      <c r="DQ1540" s="110"/>
      <c r="DR1540" s="110"/>
      <c r="DS1540" s="110"/>
      <c r="DT1540" s="110"/>
      <c r="DU1540" s="110"/>
      <c r="DV1540" s="110"/>
      <c r="DW1540" s="110"/>
      <c r="DX1540" s="110"/>
      <c r="DY1540" s="110"/>
      <c r="DZ1540" s="110"/>
      <c r="EA1540" s="110"/>
      <c r="EB1540" s="110"/>
      <c r="EC1540" s="110"/>
      <c r="ED1540" s="110"/>
      <c r="EF1540" s="264"/>
      <c r="EG1540" s="110"/>
      <c r="EH1540" s="110"/>
      <c r="EI1540" s="110"/>
      <c r="EJ1540" s="110"/>
      <c r="EK1540" s="266"/>
      <c r="EL1540" s="110"/>
      <c r="EM1540" s="110"/>
      <c r="EN1540" s="110"/>
      <c r="EO1540" s="110"/>
      <c r="EP1540" s="110"/>
      <c r="EQ1540" s="110"/>
      <c r="ER1540" s="110"/>
      <c r="ES1540" s="110"/>
      <c r="ET1540" s="110"/>
      <c r="EU1540" s="110"/>
      <c r="EV1540" s="110"/>
      <c r="EW1540" s="110"/>
      <c r="EX1540" s="110"/>
      <c r="EY1540" s="110"/>
      <c r="EZ1540" s="110"/>
      <c r="FA1540" s="110"/>
      <c r="FB1540" s="110"/>
      <c r="FC1540" s="110"/>
      <c r="FD1540" s="110"/>
      <c r="FE1540" s="110"/>
      <c r="FF1540" s="110"/>
      <c r="FG1540" s="110"/>
      <c r="FH1540" s="110"/>
      <c r="FI1540" s="110"/>
      <c r="FJ1540" s="110"/>
      <c r="FK1540" s="110"/>
      <c r="FL1540" s="110"/>
      <c r="FM1540" s="110"/>
      <c r="FN1540" s="110"/>
      <c r="FO1540" s="110"/>
      <c r="FP1540" s="110"/>
      <c r="FQ1540" s="110"/>
      <c r="FR1540" s="110"/>
      <c r="FS1540" s="110"/>
      <c r="FT1540" s="110"/>
      <c r="FU1540" s="110"/>
      <c r="FV1540" s="110"/>
      <c r="FW1540" s="110"/>
      <c r="FX1540" s="110"/>
      <c r="FY1540" s="110"/>
      <c r="FZ1540" s="110"/>
      <c r="GA1540" s="110"/>
      <c r="GB1540" s="110"/>
      <c r="GC1540" s="110"/>
      <c r="GD1540" s="110"/>
      <c r="GE1540" s="110"/>
      <c r="GF1540" s="110"/>
      <c r="GG1540" s="110"/>
      <c r="GH1540" s="110"/>
      <c r="GI1540" s="110"/>
      <c r="GJ1540" s="110"/>
      <c r="GK1540" s="110"/>
      <c r="GL1540" s="110"/>
      <c r="GM1540" s="110"/>
      <c r="GN1540" s="110"/>
      <c r="GO1540" s="110"/>
      <c r="GP1540" s="110"/>
      <c r="GQ1540" s="110"/>
      <c r="GR1540" s="110"/>
      <c r="GS1540" s="110"/>
      <c r="GT1540" s="110"/>
      <c r="GU1540" s="110"/>
      <c r="GV1540" s="110"/>
      <c r="GW1540" s="110"/>
      <c r="GX1540" s="110"/>
      <c r="GY1540" s="110"/>
      <c r="GZ1540" s="110"/>
      <c r="HA1540" s="110"/>
      <c r="HB1540" s="110"/>
      <c r="HC1540" s="110"/>
      <c r="HD1540" s="110"/>
      <c r="HE1540" s="110"/>
      <c r="HF1540" s="110"/>
      <c r="HG1540" s="110"/>
      <c r="HH1540" s="110"/>
      <c r="HI1540" s="110"/>
      <c r="HJ1540" s="110"/>
      <c r="HK1540" s="110"/>
      <c r="HL1540" s="110"/>
      <c r="HM1540" s="110"/>
      <c r="HN1540" s="110"/>
      <c r="HO1540" s="110"/>
      <c r="HP1540" s="110"/>
      <c r="HQ1540" s="110"/>
      <c r="HR1540" s="110"/>
      <c r="HS1540" s="110"/>
      <c r="HT1540" s="110"/>
      <c r="HU1540" s="110"/>
      <c r="HV1540" s="110"/>
      <c r="HW1540" s="110"/>
      <c r="HX1540" s="110"/>
      <c r="HY1540" s="110"/>
      <c r="HZ1540" s="110"/>
      <c r="IA1540" s="110"/>
      <c r="IB1540" s="110"/>
      <c r="IC1540" s="110"/>
      <c r="ID1540" s="110"/>
      <c r="IE1540" s="110"/>
      <c r="IF1540" s="110"/>
      <c r="IG1540" s="110"/>
      <c r="IH1540" s="110"/>
      <c r="II1540" s="110"/>
      <c r="IJ1540" s="110"/>
      <c r="IK1540" s="110"/>
      <c r="IL1540" s="110"/>
      <c r="IM1540" s="110"/>
      <c r="IN1540" s="110"/>
      <c r="IO1540" s="110"/>
      <c r="IP1540" s="110"/>
      <c r="IQ1540" s="110"/>
      <c r="IR1540" s="110"/>
    </row>
    <row r="1541" spans="18:252" ht="16.5" hidden="1" customHeight="1">
      <c r="R1541" s="264"/>
      <c r="S1541" s="110"/>
      <c r="T1541" s="110"/>
      <c r="U1541" s="110"/>
      <c r="V1541" s="110"/>
      <c r="W1541" s="266"/>
      <c r="X1541" s="110"/>
      <c r="Y1541" s="110"/>
      <c r="Z1541" s="110"/>
      <c r="AA1541" s="110"/>
      <c r="AB1541" s="110"/>
      <c r="AC1541" s="110"/>
      <c r="AD1541" s="110"/>
      <c r="AE1541" s="110"/>
      <c r="AF1541" s="110"/>
      <c r="AG1541" s="110"/>
      <c r="AH1541" s="110"/>
      <c r="AI1541" s="110"/>
      <c r="AJ1541" s="110"/>
      <c r="AK1541" s="110"/>
      <c r="AL1541" s="110"/>
      <c r="AM1541" s="110"/>
      <c r="AN1541" s="110"/>
      <c r="AO1541" s="110"/>
      <c r="AP1541" s="110"/>
      <c r="AQ1541" s="110"/>
      <c r="AR1541" s="110"/>
      <c r="AS1541" s="110"/>
      <c r="AT1541" s="110"/>
      <c r="AU1541" s="110"/>
      <c r="AV1541" s="110"/>
      <c r="AW1541" s="110"/>
      <c r="AX1541" s="110"/>
      <c r="AY1541" s="110"/>
      <c r="AZ1541" s="110"/>
      <c r="BA1541" s="110"/>
      <c r="BB1541" s="110"/>
      <c r="BC1541" s="110"/>
      <c r="BD1541" s="110"/>
      <c r="BE1541" s="110"/>
      <c r="BF1541" s="110"/>
      <c r="BG1541" s="110"/>
      <c r="BH1541" s="110"/>
      <c r="BI1541" s="110"/>
      <c r="BJ1541" s="110"/>
      <c r="BK1541" s="110"/>
      <c r="BL1541" s="110"/>
      <c r="BM1541" s="110"/>
      <c r="BN1541" s="110"/>
      <c r="BO1541" s="110"/>
      <c r="BP1541" s="110"/>
      <c r="BQ1541" s="110"/>
      <c r="BR1541" s="110"/>
      <c r="BS1541" s="110"/>
      <c r="BT1541" s="110"/>
      <c r="BU1541" s="110"/>
      <c r="BV1541" s="110"/>
      <c r="BW1541" s="110"/>
      <c r="BX1541" s="110"/>
      <c r="BY1541" s="110"/>
      <c r="BZ1541" s="110"/>
      <c r="CA1541" s="110"/>
      <c r="CB1541" s="110"/>
      <c r="CC1541" s="110"/>
      <c r="CD1541" s="110"/>
      <c r="CE1541" s="110"/>
      <c r="CF1541" s="110"/>
      <c r="CG1541" s="110"/>
      <c r="CH1541" s="110"/>
      <c r="CI1541" s="110"/>
      <c r="CJ1541" s="110"/>
      <c r="CK1541" s="110"/>
      <c r="CL1541" s="110"/>
      <c r="CM1541" s="110"/>
      <c r="CN1541" s="110"/>
      <c r="CO1541" s="110"/>
      <c r="CP1541" s="110"/>
      <c r="CQ1541" s="110"/>
      <c r="CR1541" s="110"/>
      <c r="CS1541" s="110"/>
      <c r="CT1541" s="110"/>
      <c r="CU1541" s="110"/>
      <c r="CV1541" s="110"/>
      <c r="CW1541" s="110"/>
      <c r="CX1541" s="110"/>
      <c r="CY1541" s="110"/>
      <c r="CZ1541" s="110"/>
      <c r="DA1541" s="110"/>
      <c r="DB1541" s="110"/>
      <c r="DC1541" s="110"/>
      <c r="DD1541" s="110"/>
      <c r="DE1541" s="110"/>
      <c r="DF1541" s="110"/>
      <c r="DG1541" s="110"/>
      <c r="DH1541" s="110"/>
      <c r="DI1541" s="110"/>
      <c r="DJ1541" s="110"/>
      <c r="DK1541" s="110"/>
      <c r="DL1541" s="110"/>
      <c r="DM1541" s="110"/>
      <c r="DN1541" s="110"/>
      <c r="DO1541" s="110"/>
      <c r="DP1541" s="110"/>
      <c r="DQ1541" s="110"/>
      <c r="DR1541" s="110"/>
      <c r="DS1541" s="110"/>
      <c r="DT1541" s="110"/>
      <c r="DU1541" s="110"/>
      <c r="DV1541" s="110"/>
      <c r="DW1541" s="110"/>
      <c r="DX1541" s="110"/>
      <c r="DY1541" s="110"/>
      <c r="DZ1541" s="110"/>
      <c r="EA1541" s="110"/>
      <c r="EB1541" s="110"/>
      <c r="EC1541" s="110"/>
      <c r="ED1541" s="110"/>
      <c r="EF1541" s="264"/>
      <c r="EG1541" s="110"/>
      <c r="EH1541" s="110"/>
      <c r="EI1541" s="110"/>
      <c r="EJ1541" s="110"/>
      <c r="EK1541" s="266"/>
      <c r="EL1541" s="110"/>
      <c r="EM1541" s="110"/>
      <c r="EN1541" s="110"/>
      <c r="EO1541" s="110"/>
      <c r="EP1541" s="110"/>
      <c r="EQ1541" s="110"/>
      <c r="ER1541" s="110"/>
      <c r="ES1541" s="110"/>
      <c r="ET1541" s="110"/>
      <c r="EU1541" s="110"/>
      <c r="EV1541" s="110"/>
      <c r="EW1541" s="110"/>
      <c r="EX1541" s="110"/>
      <c r="EY1541" s="110"/>
      <c r="EZ1541" s="110"/>
      <c r="FA1541" s="110"/>
      <c r="FB1541" s="110"/>
      <c r="FC1541" s="110"/>
      <c r="FD1541" s="110"/>
      <c r="FE1541" s="110"/>
      <c r="FF1541" s="110"/>
      <c r="FG1541" s="110"/>
      <c r="FH1541" s="110"/>
      <c r="FI1541" s="110"/>
      <c r="FJ1541" s="110"/>
      <c r="FK1541" s="110"/>
      <c r="FL1541" s="110"/>
      <c r="FM1541" s="110"/>
      <c r="FN1541" s="110"/>
      <c r="FO1541" s="110"/>
      <c r="FP1541" s="110"/>
      <c r="FQ1541" s="110"/>
      <c r="FR1541" s="110"/>
      <c r="FS1541" s="110"/>
      <c r="FT1541" s="110"/>
      <c r="FU1541" s="110"/>
      <c r="FV1541" s="110"/>
      <c r="FW1541" s="110"/>
      <c r="FX1541" s="110"/>
      <c r="FY1541" s="110"/>
      <c r="FZ1541" s="110"/>
      <c r="GA1541" s="110"/>
      <c r="GB1541" s="110"/>
      <c r="GC1541" s="110"/>
      <c r="GD1541" s="110"/>
      <c r="GE1541" s="110"/>
      <c r="GF1541" s="110"/>
      <c r="GG1541" s="110"/>
      <c r="GH1541" s="110"/>
      <c r="GI1541" s="110"/>
      <c r="GJ1541" s="110"/>
      <c r="GK1541" s="110"/>
      <c r="GL1541" s="110"/>
      <c r="GM1541" s="110"/>
      <c r="GN1541" s="110"/>
      <c r="GO1541" s="110"/>
      <c r="GP1541" s="110"/>
      <c r="GQ1541" s="110"/>
      <c r="GR1541" s="110"/>
      <c r="GS1541" s="110"/>
      <c r="GT1541" s="110"/>
      <c r="GU1541" s="110"/>
      <c r="GV1541" s="110"/>
      <c r="GW1541" s="110"/>
      <c r="GX1541" s="110"/>
      <c r="GY1541" s="110"/>
      <c r="GZ1541" s="110"/>
      <c r="HA1541" s="110"/>
      <c r="HB1541" s="110"/>
      <c r="HC1541" s="110"/>
      <c r="HD1541" s="110"/>
      <c r="HE1541" s="110"/>
      <c r="HF1541" s="110"/>
      <c r="HG1541" s="110"/>
      <c r="HH1541" s="110"/>
      <c r="HI1541" s="110"/>
      <c r="HJ1541" s="110"/>
      <c r="HK1541" s="110"/>
      <c r="HL1541" s="110"/>
      <c r="HM1541" s="110"/>
      <c r="HN1541" s="110"/>
      <c r="HO1541" s="110"/>
      <c r="HP1541" s="110"/>
      <c r="HQ1541" s="110"/>
      <c r="HR1541" s="110"/>
      <c r="HS1541" s="110"/>
      <c r="HT1541" s="110"/>
      <c r="HU1541" s="110"/>
      <c r="HV1541" s="110"/>
      <c r="HW1541" s="110"/>
      <c r="HX1541" s="110"/>
      <c r="HY1541" s="110"/>
      <c r="HZ1541" s="110"/>
      <c r="IA1541" s="110"/>
      <c r="IB1541" s="110"/>
      <c r="IC1541" s="110"/>
      <c r="ID1541" s="110"/>
      <c r="IE1541" s="110"/>
      <c r="IF1541" s="110"/>
      <c r="IG1541" s="110"/>
      <c r="IH1541" s="110"/>
      <c r="II1541" s="110"/>
      <c r="IJ1541" s="110"/>
      <c r="IK1541" s="110"/>
      <c r="IL1541" s="110"/>
      <c r="IM1541" s="110"/>
      <c r="IN1541" s="110"/>
      <c r="IO1541" s="110"/>
      <c r="IP1541" s="110"/>
      <c r="IQ1541" s="110"/>
      <c r="IR1541" s="110"/>
    </row>
    <row r="1542" spans="18:252" ht="16.5" hidden="1" customHeight="1">
      <c r="R1542" s="264"/>
      <c r="S1542" s="110"/>
      <c r="T1542" s="110"/>
      <c r="U1542" s="110"/>
      <c r="V1542" s="110"/>
      <c r="W1542" s="266"/>
      <c r="X1542" s="110"/>
      <c r="Y1542" s="110"/>
      <c r="Z1542" s="110"/>
      <c r="AA1542" s="110"/>
      <c r="AB1542" s="110"/>
      <c r="AC1542" s="110"/>
      <c r="AD1542" s="110"/>
      <c r="AE1542" s="110"/>
      <c r="AF1542" s="110"/>
      <c r="AG1542" s="110"/>
      <c r="AH1542" s="110"/>
      <c r="AI1542" s="110"/>
      <c r="AJ1542" s="110"/>
      <c r="AK1542" s="110"/>
      <c r="AL1542" s="110"/>
      <c r="AM1542" s="110"/>
      <c r="AN1542" s="110"/>
      <c r="AO1542" s="110"/>
      <c r="AP1542" s="110"/>
      <c r="AQ1542" s="110"/>
      <c r="AR1542" s="110"/>
      <c r="AS1542" s="110"/>
      <c r="AT1542" s="110"/>
      <c r="AU1542" s="110"/>
      <c r="AV1542" s="110"/>
      <c r="AW1542" s="110"/>
      <c r="AX1542" s="110"/>
      <c r="AY1542" s="110"/>
      <c r="AZ1542" s="110"/>
      <c r="BA1542" s="110"/>
      <c r="BB1542" s="110"/>
      <c r="BC1542" s="110"/>
      <c r="BD1542" s="110"/>
      <c r="BE1542" s="110"/>
      <c r="BF1542" s="110"/>
      <c r="BG1542" s="110"/>
      <c r="BH1542" s="110"/>
      <c r="BI1542" s="110"/>
      <c r="BJ1542" s="110"/>
      <c r="BK1542" s="110"/>
      <c r="BL1542" s="110"/>
      <c r="BM1542" s="110"/>
      <c r="BN1542" s="110"/>
      <c r="BO1542" s="110"/>
      <c r="BP1542" s="110"/>
      <c r="BQ1542" s="110"/>
      <c r="BR1542" s="110"/>
      <c r="BS1542" s="110"/>
      <c r="BT1542" s="110"/>
      <c r="BU1542" s="110"/>
      <c r="BV1542" s="110"/>
      <c r="BW1542" s="110"/>
      <c r="BX1542" s="110"/>
      <c r="BY1542" s="110"/>
      <c r="BZ1542" s="110"/>
      <c r="CA1542" s="110"/>
      <c r="CB1542" s="110"/>
      <c r="CC1542" s="110"/>
      <c r="CD1542" s="110"/>
      <c r="CE1542" s="110"/>
      <c r="CF1542" s="110"/>
      <c r="CG1542" s="110"/>
      <c r="CH1542" s="110"/>
      <c r="CI1542" s="110"/>
      <c r="CJ1542" s="110"/>
      <c r="CK1542" s="110"/>
      <c r="CL1542" s="110"/>
      <c r="CM1542" s="110"/>
      <c r="CN1542" s="110"/>
      <c r="CO1542" s="110"/>
      <c r="CP1542" s="110"/>
      <c r="CQ1542" s="110"/>
      <c r="CR1542" s="110"/>
      <c r="CS1542" s="110"/>
      <c r="CT1542" s="110"/>
      <c r="CU1542" s="110"/>
      <c r="CV1542" s="110"/>
      <c r="CW1542" s="110"/>
      <c r="CX1542" s="110"/>
      <c r="CY1542" s="110"/>
      <c r="CZ1542" s="110"/>
      <c r="DA1542" s="110"/>
      <c r="DB1542" s="110"/>
      <c r="DC1542" s="110"/>
      <c r="DD1542" s="110"/>
      <c r="DE1542" s="110"/>
      <c r="DF1542" s="110"/>
      <c r="DG1542" s="110"/>
      <c r="DH1542" s="110"/>
      <c r="DI1542" s="110"/>
      <c r="DJ1542" s="110"/>
      <c r="DK1542" s="110"/>
      <c r="DL1542" s="110"/>
      <c r="DM1542" s="110"/>
      <c r="DN1542" s="110"/>
      <c r="DO1542" s="110"/>
      <c r="DP1542" s="110"/>
      <c r="DQ1542" s="110"/>
      <c r="DR1542" s="110"/>
      <c r="DS1542" s="110"/>
      <c r="DT1542" s="110"/>
      <c r="DU1542" s="110"/>
      <c r="DV1542" s="110"/>
      <c r="DW1542" s="110"/>
      <c r="DX1542" s="110"/>
      <c r="DY1542" s="110"/>
      <c r="DZ1542" s="110"/>
      <c r="EA1542" s="110"/>
      <c r="EB1542" s="110"/>
      <c r="EC1542" s="110"/>
      <c r="ED1542" s="110"/>
      <c r="EF1542" s="264"/>
      <c r="EG1542" s="110"/>
      <c r="EH1542" s="110"/>
      <c r="EI1542" s="110"/>
      <c r="EJ1542" s="110"/>
      <c r="EK1542" s="266"/>
      <c r="EL1542" s="110"/>
      <c r="EM1542" s="110"/>
      <c r="EN1542" s="110"/>
      <c r="EO1542" s="110"/>
      <c r="EP1542" s="110"/>
      <c r="EQ1542" s="110"/>
      <c r="ER1542" s="110"/>
      <c r="ES1542" s="110"/>
      <c r="ET1542" s="110"/>
      <c r="EU1542" s="110"/>
      <c r="EV1542" s="110"/>
      <c r="EW1542" s="110"/>
      <c r="EX1542" s="110"/>
      <c r="EY1542" s="110"/>
      <c r="EZ1542" s="110"/>
      <c r="FA1542" s="110"/>
      <c r="FB1542" s="110"/>
      <c r="FC1542" s="110"/>
      <c r="FD1542" s="110"/>
      <c r="FE1542" s="110"/>
      <c r="FF1542" s="110"/>
      <c r="FG1542" s="110"/>
      <c r="FH1542" s="110"/>
      <c r="FI1542" s="110"/>
      <c r="FJ1542" s="110"/>
      <c r="FK1542" s="110"/>
      <c r="FL1542" s="110"/>
      <c r="FM1542" s="110"/>
      <c r="FN1542" s="110"/>
      <c r="FO1542" s="110"/>
      <c r="FP1542" s="110"/>
      <c r="FQ1542" s="110"/>
      <c r="FR1542" s="110"/>
      <c r="FS1542" s="110"/>
      <c r="FT1542" s="110"/>
      <c r="FU1542" s="110"/>
      <c r="FV1542" s="110"/>
      <c r="FW1542" s="110"/>
      <c r="FX1542" s="110"/>
      <c r="FY1542" s="110"/>
      <c r="FZ1542" s="110"/>
      <c r="GA1542" s="110"/>
      <c r="GB1542" s="110"/>
      <c r="GC1542" s="110"/>
      <c r="GD1542" s="110"/>
      <c r="GE1542" s="110"/>
      <c r="GF1542" s="110"/>
      <c r="GG1542" s="110"/>
      <c r="GH1542" s="110"/>
      <c r="GI1542" s="110"/>
      <c r="GJ1542" s="110"/>
      <c r="GK1542" s="110"/>
      <c r="GL1542" s="110"/>
      <c r="GM1542" s="110"/>
      <c r="GN1542" s="110"/>
      <c r="GO1542" s="110"/>
      <c r="GP1542" s="110"/>
      <c r="GQ1542" s="110"/>
      <c r="GR1542" s="110"/>
      <c r="GS1542" s="110"/>
      <c r="GT1542" s="110"/>
      <c r="GU1542" s="110"/>
      <c r="GV1542" s="110"/>
      <c r="GW1542" s="110"/>
      <c r="GX1542" s="110"/>
      <c r="GY1542" s="110"/>
      <c r="GZ1542" s="110"/>
      <c r="HA1542" s="110"/>
      <c r="HB1542" s="110"/>
      <c r="HC1542" s="110"/>
      <c r="HD1542" s="110"/>
      <c r="HE1542" s="110"/>
      <c r="HF1542" s="110"/>
      <c r="HG1542" s="110"/>
      <c r="HH1542" s="110"/>
      <c r="HI1542" s="110"/>
      <c r="HJ1542" s="110"/>
      <c r="HK1542" s="110"/>
      <c r="HL1542" s="110"/>
      <c r="HM1542" s="110"/>
      <c r="HN1542" s="110"/>
      <c r="HO1542" s="110"/>
      <c r="HP1542" s="110"/>
      <c r="HQ1542" s="110"/>
      <c r="HR1542" s="110"/>
      <c r="HS1542" s="110"/>
      <c r="HT1542" s="110"/>
      <c r="HU1542" s="110"/>
      <c r="HV1542" s="110"/>
      <c r="HW1542" s="110"/>
      <c r="HX1542" s="110"/>
      <c r="HY1542" s="110"/>
      <c r="HZ1542" s="110"/>
      <c r="IA1542" s="110"/>
      <c r="IB1542" s="110"/>
      <c r="IC1542" s="110"/>
      <c r="ID1542" s="110"/>
      <c r="IE1542" s="110"/>
      <c r="IF1542" s="110"/>
      <c r="IG1542" s="110"/>
      <c r="IH1542" s="110"/>
      <c r="II1542" s="110"/>
      <c r="IJ1542" s="110"/>
      <c r="IK1542" s="110"/>
      <c r="IL1542" s="110"/>
      <c r="IM1542" s="110"/>
      <c r="IN1542" s="110"/>
      <c r="IO1542" s="110"/>
      <c r="IP1542" s="110"/>
      <c r="IQ1542" s="110"/>
      <c r="IR1542" s="110"/>
    </row>
    <row r="1543" spans="18:252" ht="16.5" hidden="1" customHeight="1">
      <c r="R1543" s="264"/>
      <c r="S1543" s="110"/>
      <c r="T1543" s="110"/>
      <c r="U1543" s="110"/>
      <c r="V1543" s="110"/>
      <c r="W1543" s="266"/>
      <c r="X1543" s="110"/>
      <c r="Y1543" s="110"/>
      <c r="Z1543" s="110"/>
      <c r="AA1543" s="110"/>
      <c r="AB1543" s="110"/>
      <c r="AC1543" s="110"/>
      <c r="AD1543" s="110"/>
      <c r="AE1543" s="110"/>
      <c r="AF1543" s="110"/>
      <c r="AG1543" s="110"/>
      <c r="AH1543" s="110"/>
      <c r="AI1543" s="110"/>
      <c r="AJ1543" s="110"/>
      <c r="AK1543" s="110"/>
      <c r="AL1543" s="110"/>
      <c r="AM1543" s="110"/>
      <c r="AN1543" s="110"/>
      <c r="AO1543" s="110"/>
      <c r="AP1543" s="110"/>
      <c r="AQ1543" s="110"/>
      <c r="AR1543" s="110"/>
      <c r="AS1543" s="110"/>
      <c r="AT1543" s="110"/>
      <c r="AU1543" s="110"/>
      <c r="AV1543" s="110"/>
      <c r="AW1543" s="110"/>
      <c r="AX1543" s="110"/>
      <c r="AY1543" s="110"/>
      <c r="AZ1543" s="110"/>
      <c r="BA1543" s="110"/>
      <c r="BB1543" s="110"/>
      <c r="BC1543" s="110"/>
      <c r="BD1543" s="110"/>
      <c r="BE1543" s="110"/>
      <c r="BF1543" s="110"/>
      <c r="BG1543" s="110"/>
      <c r="BH1543" s="110"/>
      <c r="BI1543" s="110"/>
      <c r="BJ1543" s="110"/>
      <c r="BK1543" s="110"/>
      <c r="BL1543" s="110"/>
      <c r="BM1543" s="110"/>
      <c r="BN1543" s="110"/>
      <c r="BO1543" s="110"/>
      <c r="BP1543" s="110"/>
      <c r="BQ1543" s="110"/>
      <c r="BR1543" s="110"/>
      <c r="BS1543" s="110"/>
      <c r="BT1543" s="110"/>
      <c r="BU1543" s="110"/>
      <c r="BV1543" s="110"/>
      <c r="BW1543" s="110"/>
      <c r="BX1543" s="110"/>
      <c r="BY1543" s="110"/>
      <c r="BZ1543" s="110"/>
      <c r="CA1543" s="110"/>
      <c r="CB1543" s="110"/>
      <c r="CC1543" s="110"/>
      <c r="CD1543" s="110"/>
      <c r="CE1543" s="110"/>
      <c r="CF1543" s="110"/>
      <c r="CG1543" s="110"/>
      <c r="CH1543" s="110"/>
      <c r="CI1543" s="110"/>
      <c r="CJ1543" s="110"/>
      <c r="CK1543" s="110"/>
      <c r="CL1543" s="110"/>
      <c r="CM1543" s="110"/>
      <c r="CN1543" s="110"/>
      <c r="CO1543" s="110"/>
      <c r="CP1543" s="110"/>
      <c r="CQ1543" s="110"/>
      <c r="CR1543" s="110"/>
      <c r="CS1543" s="110"/>
      <c r="CT1543" s="110"/>
      <c r="CU1543" s="110"/>
      <c r="CV1543" s="110"/>
      <c r="CW1543" s="110"/>
      <c r="CX1543" s="110"/>
      <c r="CY1543" s="110"/>
      <c r="CZ1543" s="110"/>
      <c r="DA1543" s="110"/>
      <c r="DB1543" s="110"/>
      <c r="DC1543" s="110"/>
      <c r="DD1543" s="110"/>
      <c r="DE1543" s="110"/>
      <c r="DF1543" s="110"/>
      <c r="DG1543" s="110"/>
      <c r="DH1543" s="110"/>
      <c r="DI1543" s="110"/>
      <c r="DJ1543" s="110"/>
      <c r="DK1543" s="110"/>
      <c r="DL1543" s="110"/>
      <c r="DM1543" s="110"/>
      <c r="DN1543" s="110"/>
      <c r="DO1543" s="110"/>
      <c r="DP1543" s="110"/>
      <c r="DQ1543" s="110"/>
      <c r="DR1543" s="110"/>
      <c r="DS1543" s="110"/>
      <c r="DT1543" s="110"/>
      <c r="DU1543" s="110"/>
      <c r="DV1543" s="110"/>
      <c r="DW1543" s="110"/>
      <c r="DX1543" s="110"/>
      <c r="DY1543" s="110"/>
      <c r="DZ1543" s="110"/>
      <c r="EA1543" s="110"/>
      <c r="EB1543" s="110"/>
      <c r="EC1543" s="110"/>
      <c r="ED1543" s="110"/>
      <c r="EF1543" s="264"/>
      <c r="EG1543" s="110"/>
      <c r="EH1543" s="110"/>
      <c r="EI1543" s="110"/>
      <c r="EJ1543" s="110"/>
      <c r="EK1543" s="266"/>
      <c r="EL1543" s="110"/>
      <c r="EM1543" s="110"/>
      <c r="EN1543" s="110"/>
      <c r="EO1543" s="110"/>
      <c r="EP1543" s="110"/>
      <c r="EQ1543" s="110"/>
      <c r="ER1543" s="110"/>
      <c r="ES1543" s="110"/>
      <c r="ET1543" s="110"/>
      <c r="EU1543" s="110"/>
      <c r="EV1543" s="110"/>
      <c r="EW1543" s="110"/>
      <c r="EX1543" s="110"/>
      <c r="EY1543" s="110"/>
      <c r="EZ1543" s="110"/>
      <c r="FA1543" s="110"/>
      <c r="FB1543" s="110"/>
      <c r="FC1543" s="110"/>
      <c r="FD1543" s="110"/>
      <c r="FE1543" s="110"/>
      <c r="FF1543" s="110"/>
      <c r="FG1543" s="110"/>
      <c r="FH1543" s="110"/>
      <c r="FI1543" s="110"/>
      <c r="FJ1543" s="110"/>
      <c r="FK1543" s="110"/>
      <c r="FL1543" s="110"/>
      <c r="FM1543" s="110"/>
      <c r="FN1543" s="110"/>
      <c r="FO1543" s="110"/>
      <c r="FP1543" s="110"/>
      <c r="FQ1543" s="110"/>
      <c r="FR1543" s="110"/>
      <c r="FS1543" s="110"/>
      <c r="FT1543" s="110"/>
      <c r="FU1543" s="110"/>
      <c r="FV1543" s="110"/>
      <c r="FW1543" s="110"/>
      <c r="FX1543" s="110"/>
      <c r="FY1543" s="110"/>
      <c r="FZ1543" s="110"/>
      <c r="GA1543" s="110"/>
      <c r="GB1543" s="110"/>
      <c r="GC1543" s="110"/>
      <c r="GD1543" s="110"/>
      <c r="GE1543" s="110"/>
      <c r="GF1543" s="110"/>
      <c r="GG1543" s="110"/>
      <c r="GH1543" s="110"/>
      <c r="GI1543" s="110"/>
      <c r="GJ1543" s="110"/>
      <c r="GK1543" s="110"/>
      <c r="GL1543" s="110"/>
      <c r="GM1543" s="110"/>
      <c r="GN1543" s="110"/>
      <c r="GO1543" s="110"/>
      <c r="GP1543" s="110"/>
      <c r="GQ1543" s="110"/>
      <c r="GR1543" s="110"/>
      <c r="GS1543" s="110"/>
      <c r="GT1543" s="110"/>
      <c r="GU1543" s="110"/>
      <c r="GV1543" s="110"/>
      <c r="GW1543" s="110"/>
      <c r="GX1543" s="110"/>
      <c r="GY1543" s="110"/>
      <c r="GZ1543" s="110"/>
      <c r="HA1543" s="110"/>
      <c r="HB1543" s="110"/>
      <c r="HC1543" s="110"/>
      <c r="HD1543" s="110"/>
      <c r="HE1543" s="110"/>
      <c r="HF1543" s="110"/>
      <c r="HG1543" s="110"/>
      <c r="HH1543" s="110"/>
      <c r="HI1543" s="110"/>
      <c r="HJ1543" s="110"/>
      <c r="HK1543" s="110"/>
      <c r="HL1543" s="110"/>
      <c r="HM1543" s="110"/>
      <c r="HN1543" s="110"/>
      <c r="HO1543" s="110"/>
      <c r="HP1543" s="110"/>
      <c r="HQ1543" s="110"/>
      <c r="HR1543" s="110"/>
      <c r="HS1543" s="110"/>
      <c r="HT1543" s="110"/>
      <c r="HU1543" s="110"/>
      <c r="HV1543" s="110"/>
      <c r="HW1543" s="110"/>
      <c r="HX1543" s="110"/>
      <c r="HY1543" s="110"/>
      <c r="HZ1543" s="110"/>
      <c r="IA1543" s="110"/>
      <c r="IB1543" s="110"/>
      <c r="IC1543" s="110"/>
      <c r="ID1543" s="110"/>
      <c r="IE1543" s="110"/>
      <c r="IF1543" s="110"/>
      <c r="IG1543" s="110"/>
      <c r="IH1543" s="110"/>
      <c r="II1543" s="110"/>
      <c r="IJ1543" s="110"/>
      <c r="IK1543" s="110"/>
      <c r="IL1543" s="110"/>
      <c r="IM1543" s="110"/>
      <c r="IN1543" s="110"/>
      <c r="IO1543" s="110"/>
      <c r="IP1543" s="110"/>
      <c r="IQ1543" s="110"/>
      <c r="IR1543" s="110"/>
    </row>
    <row r="1544" spans="18:252" ht="16.5" hidden="1" customHeight="1">
      <c r="R1544" s="264"/>
      <c r="S1544" s="110"/>
      <c r="T1544" s="110"/>
      <c r="U1544" s="110"/>
      <c r="V1544" s="110"/>
      <c r="W1544" s="266"/>
      <c r="X1544" s="110"/>
      <c r="Y1544" s="110"/>
      <c r="Z1544" s="110"/>
      <c r="AA1544" s="110"/>
      <c r="AB1544" s="110"/>
      <c r="AC1544" s="110"/>
      <c r="AD1544" s="110"/>
      <c r="AE1544" s="110"/>
      <c r="AF1544" s="110"/>
      <c r="AG1544" s="110"/>
      <c r="AH1544" s="110"/>
      <c r="AI1544" s="110"/>
      <c r="AJ1544" s="110"/>
      <c r="AK1544" s="110"/>
      <c r="AL1544" s="110"/>
      <c r="AM1544" s="110"/>
      <c r="AN1544" s="110"/>
      <c r="AO1544" s="110"/>
      <c r="AP1544" s="110"/>
      <c r="AQ1544" s="110"/>
      <c r="AR1544" s="110"/>
      <c r="AS1544" s="110"/>
      <c r="AT1544" s="110"/>
      <c r="AU1544" s="110"/>
      <c r="AV1544" s="110"/>
      <c r="AW1544" s="110"/>
      <c r="AX1544" s="110"/>
      <c r="AY1544" s="110"/>
      <c r="AZ1544" s="110"/>
      <c r="BA1544" s="110"/>
      <c r="BB1544" s="110"/>
      <c r="BC1544" s="110"/>
      <c r="BD1544" s="110"/>
      <c r="BE1544" s="110"/>
      <c r="BF1544" s="110"/>
      <c r="BG1544" s="110"/>
      <c r="BH1544" s="110"/>
      <c r="BI1544" s="110"/>
      <c r="BJ1544" s="110"/>
      <c r="BK1544" s="110"/>
      <c r="BL1544" s="110"/>
      <c r="BM1544" s="110"/>
      <c r="BN1544" s="110"/>
      <c r="BO1544" s="110"/>
      <c r="BP1544" s="110"/>
      <c r="BQ1544" s="110"/>
      <c r="BR1544" s="110"/>
      <c r="BS1544" s="110"/>
      <c r="BT1544" s="110"/>
      <c r="BU1544" s="110"/>
      <c r="BV1544" s="110"/>
      <c r="BW1544" s="110"/>
      <c r="BX1544" s="110"/>
      <c r="BY1544" s="110"/>
      <c r="BZ1544" s="110"/>
      <c r="CA1544" s="110"/>
      <c r="CB1544" s="110"/>
      <c r="CC1544" s="110"/>
      <c r="CD1544" s="110"/>
      <c r="CE1544" s="110"/>
      <c r="CF1544" s="110"/>
      <c r="CG1544" s="110"/>
      <c r="CH1544" s="110"/>
      <c r="CI1544" s="110"/>
      <c r="CJ1544" s="110"/>
      <c r="CK1544" s="110"/>
      <c r="CL1544" s="110"/>
      <c r="CM1544" s="110"/>
      <c r="CN1544" s="110"/>
      <c r="CO1544" s="110"/>
      <c r="CP1544" s="110"/>
      <c r="CQ1544" s="110"/>
      <c r="CR1544" s="110"/>
      <c r="CS1544" s="110"/>
      <c r="CT1544" s="110"/>
      <c r="CU1544" s="110"/>
      <c r="CV1544" s="110"/>
      <c r="CW1544" s="110"/>
      <c r="CX1544" s="110"/>
      <c r="CY1544" s="110"/>
      <c r="CZ1544" s="110"/>
      <c r="DA1544" s="110"/>
      <c r="DB1544" s="110"/>
      <c r="DC1544" s="110"/>
      <c r="DD1544" s="110"/>
      <c r="DE1544" s="110"/>
      <c r="DF1544" s="110"/>
      <c r="DG1544" s="110"/>
      <c r="DH1544" s="110"/>
      <c r="DI1544" s="110"/>
      <c r="DJ1544" s="110"/>
      <c r="DK1544" s="110"/>
      <c r="DL1544" s="110"/>
      <c r="DM1544" s="110"/>
      <c r="DN1544" s="110"/>
      <c r="DO1544" s="110"/>
      <c r="DP1544" s="110"/>
      <c r="DQ1544" s="110"/>
      <c r="DR1544" s="110"/>
      <c r="DS1544" s="110"/>
      <c r="DT1544" s="110"/>
      <c r="DU1544" s="110"/>
      <c r="DV1544" s="110"/>
      <c r="DW1544" s="110"/>
      <c r="DX1544" s="110"/>
      <c r="DY1544" s="110"/>
      <c r="DZ1544" s="110"/>
      <c r="EA1544" s="110"/>
      <c r="EB1544" s="110"/>
      <c r="EC1544" s="110"/>
      <c r="ED1544" s="110"/>
      <c r="EF1544" s="264"/>
      <c r="EG1544" s="110"/>
      <c r="EH1544" s="110"/>
      <c r="EI1544" s="110"/>
      <c r="EJ1544" s="110"/>
      <c r="EK1544" s="266"/>
      <c r="EL1544" s="110"/>
      <c r="EM1544" s="110"/>
      <c r="EN1544" s="110"/>
      <c r="EO1544" s="110"/>
      <c r="EP1544" s="110"/>
      <c r="EQ1544" s="110"/>
      <c r="ER1544" s="110"/>
      <c r="ES1544" s="110"/>
      <c r="ET1544" s="110"/>
      <c r="EU1544" s="110"/>
      <c r="EV1544" s="110"/>
      <c r="EW1544" s="110"/>
      <c r="EX1544" s="110"/>
      <c r="EY1544" s="110"/>
      <c r="EZ1544" s="110"/>
      <c r="FA1544" s="110"/>
      <c r="FB1544" s="110"/>
      <c r="FC1544" s="110"/>
      <c r="FD1544" s="110"/>
      <c r="FE1544" s="110"/>
      <c r="FF1544" s="110"/>
      <c r="FG1544" s="110"/>
      <c r="FH1544" s="110"/>
      <c r="FI1544" s="110"/>
      <c r="FJ1544" s="110"/>
      <c r="FK1544" s="110"/>
      <c r="FL1544" s="110"/>
      <c r="FM1544" s="110"/>
      <c r="FN1544" s="110"/>
      <c r="FO1544" s="110"/>
      <c r="FP1544" s="110"/>
      <c r="FQ1544" s="110"/>
      <c r="FR1544" s="110"/>
      <c r="FS1544" s="110"/>
      <c r="FT1544" s="110"/>
      <c r="FU1544" s="110"/>
      <c r="FV1544" s="110"/>
      <c r="FW1544" s="110"/>
      <c r="FX1544" s="110"/>
      <c r="FY1544" s="110"/>
      <c r="FZ1544" s="110"/>
      <c r="GA1544" s="110"/>
      <c r="GB1544" s="110"/>
      <c r="GC1544" s="110"/>
      <c r="GD1544" s="110"/>
      <c r="GE1544" s="110"/>
      <c r="GF1544" s="110"/>
      <c r="GG1544" s="110"/>
      <c r="GH1544" s="110"/>
      <c r="GI1544" s="110"/>
      <c r="GJ1544" s="110"/>
      <c r="GK1544" s="110"/>
      <c r="GL1544" s="110"/>
      <c r="GM1544" s="110"/>
      <c r="GN1544" s="110"/>
      <c r="GO1544" s="110"/>
      <c r="GP1544" s="110"/>
      <c r="GQ1544" s="110"/>
      <c r="GR1544" s="110"/>
      <c r="GS1544" s="110"/>
      <c r="GT1544" s="110"/>
      <c r="GU1544" s="110"/>
      <c r="GV1544" s="110"/>
      <c r="GW1544" s="110"/>
      <c r="GX1544" s="110"/>
      <c r="GY1544" s="110"/>
      <c r="GZ1544" s="110"/>
      <c r="HA1544" s="110"/>
      <c r="HB1544" s="110"/>
      <c r="HC1544" s="110"/>
      <c r="HD1544" s="110"/>
      <c r="HE1544" s="110"/>
      <c r="HF1544" s="110"/>
      <c r="HG1544" s="110"/>
      <c r="HH1544" s="110"/>
      <c r="HI1544" s="110"/>
      <c r="HJ1544" s="110"/>
      <c r="HK1544" s="110"/>
      <c r="HL1544" s="110"/>
      <c r="HM1544" s="110"/>
      <c r="HN1544" s="110"/>
      <c r="HO1544" s="110"/>
      <c r="HP1544" s="110"/>
      <c r="HQ1544" s="110"/>
      <c r="HR1544" s="110"/>
      <c r="HS1544" s="110"/>
      <c r="HT1544" s="110"/>
      <c r="HU1544" s="110"/>
      <c r="HV1544" s="110"/>
      <c r="HW1544" s="110"/>
      <c r="HX1544" s="110"/>
      <c r="HY1544" s="110"/>
      <c r="HZ1544" s="110"/>
      <c r="IA1544" s="110"/>
      <c r="IB1544" s="110"/>
      <c r="IC1544" s="110"/>
      <c r="ID1544" s="110"/>
      <c r="IE1544" s="110"/>
      <c r="IF1544" s="110"/>
      <c r="IG1544" s="110"/>
      <c r="IH1544" s="110"/>
      <c r="II1544" s="110"/>
      <c r="IJ1544" s="110"/>
      <c r="IK1544" s="110"/>
      <c r="IL1544" s="110"/>
      <c r="IM1544" s="110"/>
      <c r="IN1544" s="110"/>
      <c r="IO1544" s="110"/>
      <c r="IP1544" s="110"/>
      <c r="IQ1544" s="110"/>
      <c r="IR1544" s="110"/>
    </row>
    <row r="1545" spans="18:252" ht="16.5" hidden="1" customHeight="1">
      <c r="R1545" s="264"/>
      <c r="S1545" s="110"/>
      <c r="T1545" s="110"/>
      <c r="U1545" s="110"/>
      <c r="V1545" s="110"/>
      <c r="W1545" s="266"/>
      <c r="X1545" s="110"/>
      <c r="Y1545" s="110"/>
      <c r="Z1545" s="110"/>
      <c r="AA1545" s="110"/>
      <c r="AB1545" s="110"/>
      <c r="AC1545" s="110"/>
      <c r="AD1545" s="110"/>
      <c r="AE1545" s="110"/>
      <c r="AF1545" s="110"/>
      <c r="AG1545" s="110"/>
      <c r="AH1545" s="110"/>
      <c r="AI1545" s="110"/>
      <c r="AJ1545" s="110"/>
      <c r="AK1545" s="110"/>
      <c r="AL1545" s="110"/>
      <c r="AM1545" s="110"/>
      <c r="AN1545" s="110"/>
      <c r="AO1545" s="110"/>
      <c r="AP1545" s="110"/>
      <c r="AQ1545" s="110"/>
      <c r="AR1545" s="110"/>
      <c r="AS1545" s="110"/>
      <c r="AT1545" s="110"/>
      <c r="AU1545" s="110"/>
      <c r="AV1545" s="110"/>
      <c r="AW1545" s="110"/>
      <c r="AX1545" s="110"/>
      <c r="AY1545" s="110"/>
      <c r="AZ1545" s="110"/>
      <c r="BA1545" s="110"/>
      <c r="BB1545" s="110"/>
      <c r="BC1545" s="110"/>
      <c r="BD1545" s="110"/>
      <c r="BE1545" s="110"/>
      <c r="BF1545" s="110"/>
      <c r="BG1545" s="110"/>
      <c r="BH1545" s="110"/>
      <c r="BI1545" s="110"/>
      <c r="BJ1545" s="110"/>
      <c r="BK1545" s="110"/>
      <c r="BL1545" s="110"/>
      <c r="BM1545" s="110"/>
      <c r="BN1545" s="110"/>
      <c r="BO1545" s="110"/>
      <c r="BP1545" s="110"/>
      <c r="BQ1545" s="110"/>
      <c r="BR1545" s="110"/>
      <c r="BS1545" s="110"/>
      <c r="BT1545" s="110"/>
      <c r="BU1545" s="110"/>
      <c r="BV1545" s="110"/>
      <c r="BW1545" s="110"/>
      <c r="BX1545" s="110"/>
      <c r="BY1545" s="110"/>
      <c r="BZ1545" s="110"/>
      <c r="CA1545" s="110"/>
      <c r="CB1545" s="110"/>
      <c r="CC1545" s="110"/>
      <c r="CD1545" s="110"/>
      <c r="CE1545" s="110"/>
      <c r="CF1545" s="110"/>
      <c r="CG1545" s="110"/>
      <c r="CH1545" s="110"/>
      <c r="CI1545" s="110"/>
      <c r="CJ1545" s="110"/>
      <c r="CK1545" s="110"/>
      <c r="CL1545" s="110"/>
      <c r="CM1545" s="110"/>
      <c r="CN1545" s="110"/>
      <c r="CO1545" s="110"/>
      <c r="CP1545" s="110"/>
      <c r="CQ1545" s="110"/>
      <c r="CR1545" s="110"/>
      <c r="CS1545" s="110"/>
      <c r="CT1545" s="110"/>
      <c r="CU1545" s="110"/>
      <c r="CV1545" s="110"/>
      <c r="CW1545" s="110"/>
      <c r="CX1545" s="110"/>
      <c r="CY1545" s="110"/>
      <c r="CZ1545" s="110"/>
      <c r="DA1545" s="110"/>
      <c r="DB1545" s="110"/>
      <c r="DC1545" s="110"/>
      <c r="DD1545" s="110"/>
      <c r="DE1545" s="110"/>
      <c r="DF1545" s="110"/>
      <c r="DG1545" s="110"/>
      <c r="DH1545" s="110"/>
      <c r="DI1545" s="110"/>
      <c r="DJ1545" s="110"/>
      <c r="DK1545" s="110"/>
      <c r="DL1545" s="110"/>
      <c r="DM1545" s="110"/>
      <c r="DN1545" s="110"/>
      <c r="DO1545" s="110"/>
      <c r="DP1545" s="110"/>
      <c r="DQ1545" s="110"/>
      <c r="DR1545" s="110"/>
      <c r="DS1545" s="110"/>
      <c r="DT1545" s="110"/>
      <c r="DU1545" s="110"/>
      <c r="DV1545" s="110"/>
      <c r="DW1545" s="110"/>
      <c r="DX1545" s="110"/>
      <c r="DY1545" s="110"/>
      <c r="DZ1545" s="110"/>
      <c r="EA1545" s="110"/>
      <c r="EB1545" s="110"/>
      <c r="EC1545" s="110"/>
      <c r="ED1545" s="110"/>
      <c r="EF1545" s="264"/>
      <c r="EG1545" s="110"/>
      <c r="EH1545" s="110"/>
      <c r="EI1545" s="110"/>
      <c r="EJ1545" s="110"/>
      <c r="EK1545" s="266"/>
      <c r="EL1545" s="110"/>
      <c r="EM1545" s="110"/>
      <c r="EN1545" s="110"/>
      <c r="EO1545" s="110"/>
      <c r="EP1545" s="110"/>
      <c r="EQ1545" s="110"/>
      <c r="ER1545" s="110"/>
      <c r="ES1545" s="110"/>
      <c r="ET1545" s="110"/>
      <c r="EU1545" s="110"/>
      <c r="EV1545" s="110"/>
      <c r="EW1545" s="110"/>
      <c r="EX1545" s="110"/>
      <c r="EY1545" s="110"/>
      <c r="EZ1545" s="110"/>
      <c r="FA1545" s="110"/>
      <c r="FB1545" s="110"/>
      <c r="FC1545" s="110"/>
      <c r="FD1545" s="110"/>
      <c r="FE1545" s="110"/>
      <c r="FF1545" s="110"/>
      <c r="FG1545" s="110"/>
      <c r="FH1545" s="110"/>
      <c r="FI1545" s="110"/>
      <c r="FJ1545" s="110"/>
      <c r="FK1545" s="110"/>
      <c r="FL1545" s="110"/>
      <c r="FM1545" s="110"/>
      <c r="FN1545" s="110"/>
      <c r="FO1545" s="110"/>
      <c r="FP1545" s="110"/>
      <c r="FQ1545" s="110"/>
      <c r="FR1545" s="110"/>
      <c r="FS1545" s="110"/>
      <c r="FT1545" s="110"/>
      <c r="FU1545" s="110"/>
      <c r="FV1545" s="110"/>
      <c r="FW1545" s="110"/>
      <c r="FX1545" s="110"/>
      <c r="FY1545" s="110"/>
      <c r="FZ1545" s="110"/>
      <c r="GA1545" s="110"/>
      <c r="GB1545" s="110"/>
      <c r="GC1545" s="110"/>
      <c r="GD1545" s="110"/>
      <c r="GE1545" s="110"/>
      <c r="GF1545" s="110"/>
      <c r="GG1545" s="110"/>
      <c r="GH1545" s="110"/>
      <c r="GI1545" s="110"/>
      <c r="GJ1545" s="110"/>
      <c r="GK1545" s="110"/>
      <c r="GL1545" s="110"/>
      <c r="GM1545" s="110"/>
      <c r="GN1545" s="110"/>
      <c r="GO1545" s="110"/>
      <c r="GP1545" s="110"/>
      <c r="GQ1545" s="110"/>
      <c r="GR1545" s="110"/>
      <c r="GS1545" s="110"/>
      <c r="GT1545" s="110"/>
      <c r="GU1545" s="110"/>
      <c r="GV1545" s="110"/>
      <c r="GW1545" s="110"/>
      <c r="GX1545" s="110"/>
      <c r="GY1545" s="110"/>
      <c r="GZ1545" s="110"/>
      <c r="HA1545" s="110"/>
      <c r="HB1545" s="110"/>
      <c r="HC1545" s="110"/>
      <c r="HD1545" s="110"/>
      <c r="HE1545" s="110"/>
      <c r="HF1545" s="110"/>
      <c r="HG1545" s="110"/>
      <c r="HH1545" s="110"/>
      <c r="HI1545" s="110"/>
      <c r="HJ1545" s="110"/>
      <c r="HK1545" s="110"/>
      <c r="HL1545" s="110"/>
      <c r="HM1545" s="110"/>
      <c r="HN1545" s="110"/>
      <c r="HO1545" s="110"/>
      <c r="HP1545" s="110"/>
      <c r="HQ1545" s="110"/>
      <c r="HR1545" s="110"/>
      <c r="HS1545" s="110"/>
      <c r="HT1545" s="110"/>
      <c r="HU1545" s="110"/>
      <c r="HV1545" s="110"/>
      <c r="HW1545" s="110"/>
      <c r="HX1545" s="110"/>
      <c r="HY1545" s="110"/>
      <c r="HZ1545" s="110"/>
      <c r="IA1545" s="110"/>
      <c r="IB1545" s="110"/>
      <c r="IC1545" s="110"/>
      <c r="ID1545" s="110"/>
      <c r="IE1545" s="110"/>
      <c r="IF1545" s="110"/>
      <c r="IG1545" s="110"/>
      <c r="IH1545" s="110"/>
      <c r="II1545" s="110"/>
      <c r="IJ1545" s="110"/>
      <c r="IK1545" s="110"/>
      <c r="IL1545" s="110"/>
      <c r="IM1545" s="110"/>
      <c r="IN1545" s="110"/>
      <c r="IO1545" s="110"/>
      <c r="IP1545" s="110"/>
      <c r="IQ1545" s="110"/>
      <c r="IR1545" s="110"/>
    </row>
    <row r="1546" spans="18:252" ht="16.5" hidden="1" customHeight="1">
      <c r="R1546" s="264"/>
      <c r="S1546" s="110"/>
      <c r="T1546" s="110"/>
      <c r="U1546" s="110"/>
      <c r="V1546" s="110"/>
      <c r="W1546" s="266"/>
      <c r="X1546" s="110"/>
      <c r="Y1546" s="110"/>
      <c r="Z1546" s="110"/>
      <c r="AA1546" s="110"/>
      <c r="AB1546" s="110"/>
      <c r="AC1546" s="110"/>
      <c r="AD1546" s="110"/>
      <c r="AE1546" s="110"/>
      <c r="AF1546" s="110"/>
      <c r="AG1546" s="110"/>
      <c r="AH1546" s="110"/>
      <c r="AI1546" s="110"/>
      <c r="AJ1546" s="110"/>
      <c r="AK1546" s="110"/>
      <c r="AL1546" s="110"/>
      <c r="AM1546" s="110"/>
      <c r="AN1546" s="110"/>
      <c r="AO1546" s="110"/>
      <c r="AP1546" s="110"/>
      <c r="AQ1546" s="110"/>
      <c r="AR1546" s="110"/>
      <c r="AS1546" s="110"/>
      <c r="AT1546" s="110"/>
      <c r="AU1546" s="110"/>
      <c r="AV1546" s="110"/>
      <c r="AW1546" s="110"/>
      <c r="AX1546" s="110"/>
      <c r="AY1546" s="110"/>
      <c r="AZ1546" s="110"/>
      <c r="BA1546" s="110"/>
      <c r="BB1546" s="110"/>
      <c r="BC1546" s="110"/>
      <c r="BD1546" s="110"/>
      <c r="BE1546" s="110"/>
      <c r="BF1546" s="110"/>
      <c r="BG1546" s="110"/>
      <c r="BH1546" s="110"/>
      <c r="BI1546" s="110"/>
      <c r="BJ1546" s="110"/>
      <c r="BK1546" s="110"/>
      <c r="BL1546" s="110"/>
      <c r="BM1546" s="110"/>
      <c r="BN1546" s="110"/>
      <c r="BO1546" s="110"/>
      <c r="BP1546" s="110"/>
      <c r="BQ1546" s="110"/>
      <c r="BR1546" s="110"/>
      <c r="BS1546" s="110"/>
      <c r="BT1546" s="110"/>
      <c r="BU1546" s="110"/>
      <c r="BV1546" s="110"/>
      <c r="BW1546" s="110"/>
      <c r="BX1546" s="110"/>
      <c r="BY1546" s="110"/>
      <c r="BZ1546" s="110"/>
      <c r="CA1546" s="110"/>
      <c r="CB1546" s="110"/>
      <c r="CC1546" s="110"/>
      <c r="CD1546" s="110"/>
      <c r="CE1546" s="110"/>
      <c r="CF1546" s="110"/>
      <c r="CG1546" s="110"/>
      <c r="CH1546" s="110"/>
      <c r="CI1546" s="110"/>
      <c r="CJ1546" s="110"/>
      <c r="CK1546" s="110"/>
      <c r="CL1546" s="110"/>
      <c r="CM1546" s="110"/>
      <c r="CN1546" s="110"/>
      <c r="CO1546" s="110"/>
      <c r="CP1546" s="110"/>
      <c r="CQ1546" s="110"/>
      <c r="CR1546" s="110"/>
      <c r="CS1546" s="110"/>
      <c r="CT1546" s="110"/>
      <c r="CU1546" s="110"/>
      <c r="CV1546" s="110"/>
      <c r="CW1546" s="110"/>
      <c r="CX1546" s="110"/>
      <c r="CY1546" s="110"/>
      <c r="CZ1546" s="110"/>
      <c r="DA1546" s="110"/>
      <c r="DB1546" s="110"/>
      <c r="DC1546" s="110"/>
      <c r="DD1546" s="110"/>
      <c r="DE1546" s="110"/>
      <c r="DF1546" s="110"/>
      <c r="DG1546" s="110"/>
      <c r="DH1546" s="110"/>
      <c r="DI1546" s="110"/>
      <c r="DJ1546" s="110"/>
      <c r="DK1546" s="110"/>
      <c r="DL1546" s="110"/>
      <c r="DM1546" s="110"/>
      <c r="DN1546" s="110"/>
      <c r="DO1546" s="110"/>
      <c r="DP1546" s="110"/>
      <c r="DQ1546" s="110"/>
      <c r="DR1546" s="110"/>
      <c r="DS1546" s="110"/>
      <c r="DT1546" s="110"/>
      <c r="DU1546" s="110"/>
      <c r="DV1546" s="110"/>
      <c r="DW1546" s="110"/>
      <c r="DX1546" s="110"/>
      <c r="DY1546" s="110"/>
      <c r="DZ1546" s="110"/>
      <c r="EA1546" s="110"/>
      <c r="EB1546" s="110"/>
      <c r="EC1546" s="110"/>
      <c r="ED1546" s="110"/>
      <c r="EF1546" s="264"/>
      <c r="EG1546" s="110"/>
      <c r="EH1546" s="110"/>
      <c r="EI1546" s="110"/>
      <c r="EJ1546" s="110"/>
      <c r="EK1546" s="266"/>
      <c r="EL1546" s="110"/>
      <c r="EM1546" s="110"/>
      <c r="EN1546" s="110"/>
      <c r="EO1546" s="110"/>
      <c r="EP1546" s="110"/>
      <c r="EQ1546" s="110"/>
      <c r="ER1546" s="110"/>
      <c r="ES1546" s="110"/>
      <c r="ET1546" s="110"/>
      <c r="EU1546" s="110"/>
      <c r="EV1546" s="110"/>
      <c r="EW1546" s="110"/>
      <c r="EX1546" s="110"/>
      <c r="EY1546" s="110"/>
      <c r="EZ1546" s="110"/>
      <c r="FA1546" s="110"/>
      <c r="FB1546" s="110"/>
      <c r="FC1546" s="110"/>
      <c r="FD1546" s="110"/>
      <c r="FE1546" s="110"/>
      <c r="FF1546" s="110"/>
      <c r="FG1546" s="110"/>
      <c r="FH1546" s="110"/>
      <c r="FI1546" s="110"/>
      <c r="FJ1546" s="110"/>
      <c r="FK1546" s="110"/>
      <c r="FL1546" s="110"/>
      <c r="FM1546" s="110"/>
      <c r="FN1546" s="110"/>
      <c r="FO1546" s="110"/>
      <c r="FP1546" s="110"/>
      <c r="FQ1546" s="110"/>
      <c r="FR1546" s="110"/>
      <c r="FS1546" s="110"/>
      <c r="FT1546" s="110"/>
      <c r="FU1546" s="110"/>
      <c r="FV1546" s="110"/>
      <c r="FW1546" s="110"/>
      <c r="FX1546" s="110"/>
      <c r="FY1546" s="110"/>
      <c r="FZ1546" s="110"/>
      <c r="GA1546" s="110"/>
      <c r="GB1546" s="110"/>
      <c r="GC1546" s="110"/>
      <c r="GD1546" s="110"/>
      <c r="GE1546" s="110"/>
      <c r="GF1546" s="110"/>
      <c r="GG1546" s="110"/>
      <c r="GH1546" s="110"/>
      <c r="GI1546" s="110"/>
      <c r="GJ1546" s="110"/>
      <c r="GK1546" s="110"/>
      <c r="GL1546" s="110"/>
      <c r="GM1546" s="110"/>
      <c r="GN1546" s="110"/>
      <c r="GO1546" s="110"/>
      <c r="GP1546" s="110"/>
      <c r="GQ1546" s="110"/>
      <c r="GR1546" s="110"/>
      <c r="GS1546" s="110"/>
      <c r="GT1546" s="110"/>
      <c r="GU1546" s="110"/>
      <c r="GV1546" s="110"/>
      <c r="GW1546" s="110"/>
      <c r="GX1546" s="110"/>
      <c r="GY1546" s="110"/>
      <c r="GZ1546" s="110"/>
      <c r="HA1546" s="110"/>
      <c r="HB1546" s="110"/>
      <c r="HC1546" s="110"/>
      <c r="HD1546" s="110"/>
      <c r="HE1546" s="110"/>
      <c r="HF1546" s="110"/>
      <c r="HG1546" s="110"/>
      <c r="HH1546" s="110"/>
      <c r="HI1546" s="110"/>
      <c r="HJ1546" s="110"/>
      <c r="HK1546" s="110"/>
      <c r="HL1546" s="110"/>
      <c r="HM1546" s="110"/>
      <c r="HN1546" s="110"/>
      <c r="HO1546" s="110"/>
      <c r="HP1546" s="110"/>
      <c r="HQ1546" s="110"/>
      <c r="HR1546" s="110"/>
      <c r="HS1546" s="110"/>
      <c r="HT1546" s="110"/>
      <c r="HU1546" s="110"/>
      <c r="HV1546" s="110"/>
      <c r="HW1546" s="110"/>
      <c r="HX1546" s="110"/>
      <c r="HY1546" s="110"/>
      <c r="HZ1546" s="110"/>
      <c r="IA1546" s="110"/>
      <c r="IB1546" s="110"/>
      <c r="IC1546" s="110"/>
      <c r="ID1546" s="110"/>
      <c r="IE1546" s="110"/>
      <c r="IF1546" s="110"/>
      <c r="IG1546" s="110"/>
      <c r="IH1546" s="110"/>
      <c r="II1546" s="110"/>
      <c r="IJ1546" s="110"/>
      <c r="IK1546" s="110"/>
      <c r="IL1546" s="110"/>
      <c r="IM1546" s="110"/>
      <c r="IN1546" s="110"/>
      <c r="IO1546" s="110"/>
      <c r="IP1546" s="110"/>
      <c r="IQ1546" s="110"/>
      <c r="IR1546" s="110"/>
    </row>
    <row r="1547" spans="18:252" ht="16.5" hidden="1" customHeight="1">
      <c r="R1547" s="264"/>
      <c r="S1547" s="110"/>
      <c r="T1547" s="110"/>
      <c r="U1547" s="110"/>
      <c r="V1547" s="110"/>
      <c r="W1547" s="266"/>
      <c r="X1547" s="110"/>
      <c r="Y1547" s="110"/>
      <c r="Z1547" s="110"/>
      <c r="AA1547" s="110"/>
      <c r="AB1547" s="110"/>
      <c r="AC1547" s="110"/>
      <c r="AD1547" s="110"/>
      <c r="AE1547" s="110"/>
      <c r="AF1547" s="110"/>
      <c r="AG1547" s="110"/>
      <c r="AH1547" s="110"/>
      <c r="AI1547" s="110"/>
      <c r="AJ1547" s="110"/>
      <c r="AK1547" s="110"/>
      <c r="AL1547" s="110"/>
      <c r="AM1547" s="110"/>
      <c r="AN1547" s="110"/>
      <c r="AO1547" s="110"/>
      <c r="AP1547" s="110"/>
      <c r="AQ1547" s="110"/>
      <c r="AR1547" s="110"/>
      <c r="AS1547" s="110"/>
      <c r="AT1547" s="110"/>
      <c r="AU1547" s="110"/>
      <c r="AV1547" s="110"/>
      <c r="AW1547" s="110"/>
      <c r="AX1547" s="110"/>
      <c r="AY1547" s="110"/>
      <c r="AZ1547" s="110"/>
      <c r="BA1547" s="110"/>
      <c r="BB1547" s="110"/>
      <c r="BC1547" s="110"/>
      <c r="BD1547" s="110"/>
      <c r="BE1547" s="110"/>
      <c r="BF1547" s="110"/>
      <c r="BG1547" s="110"/>
      <c r="BH1547" s="110"/>
      <c r="BI1547" s="110"/>
      <c r="BJ1547" s="110"/>
      <c r="BK1547" s="110"/>
      <c r="BL1547" s="110"/>
      <c r="BM1547" s="110"/>
      <c r="BN1547" s="110"/>
      <c r="BO1547" s="110"/>
      <c r="BP1547" s="110"/>
      <c r="BQ1547" s="110"/>
      <c r="BR1547" s="110"/>
      <c r="BS1547" s="110"/>
      <c r="BT1547" s="110"/>
      <c r="BU1547" s="110"/>
      <c r="BV1547" s="110"/>
      <c r="BW1547" s="110"/>
      <c r="BX1547" s="110"/>
      <c r="BY1547" s="110"/>
      <c r="BZ1547" s="110"/>
      <c r="CA1547" s="110"/>
      <c r="CB1547" s="110"/>
      <c r="CC1547" s="110"/>
      <c r="CD1547" s="110"/>
      <c r="CE1547" s="110"/>
      <c r="CF1547" s="110"/>
      <c r="CG1547" s="110"/>
      <c r="CH1547" s="110"/>
      <c r="CI1547" s="110"/>
      <c r="CJ1547" s="110"/>
      <c r="CK1547" s="110"/>
      <c r="CL1547" s="110"/>
      <c r="CM1547" s="110"/>
      <c r="CN1547" s="110"/>
      <c r="CO1547" s="110"/>
      <c r="CP1547" s="110"/>
      <c r="CQ1547" s="110"/>
      <c r="CR1547" s="110"/>
      <c r="CS1547" s="110"/>
      <c r="CT1547" s="110"/>
      <c r="CU1547" s="110"/>
      <c r="CV1547" s="110"/>
      <c r="CW1547" s="110"/>
      <c r="CX1547" s="110"/>
      <c r="CY1547" s="110"/>
      <c r="CZ1547" s="110"/>
      <c r="DA1547" s="110"/>
      <c r="DB1547" s="110"/>
      <c r="DC1547" s="110"/>
      <c r="DD1547" s="110"/>
      <c r="DE1547" s="110"/>
      <c r="DF1547" s="110"/>
      <c r="DG1547" s="110"/>
      <c r="DH1547" s="110"/>
      <c r="DI1547" s="110"/>
      <c r="DJ1547" s="110"/>
      <c r="DK1547" s="110"/>
      <c r="DL1547" s="110"/>
      <c r="DM1547" s="110"/>
      <c r="DN1547" s="110"/>
      <c r="DO1547" s="110"/>
      <c r="DP1547" s="110"/>
      <c r="DQ1547" s="110"/>
      <c r="DR1547" s="110"/>
      <c r="DS1547" s="110"/>
      <c r="DT1547" s="110"/>
      <c r="DU1547" s="110"/>
      <c r="DV1547" s="110"/>
      <c r="DW1547" s="110"/>
      <c r="DX1547" s="110"/>
      <c r="DY1547" s="110"/>
      <c r="DZ1547" s="110"/>
      <c r="EA1547" s="110"/>
      <c r="EB1547" s="110"/>
      <c r="EC1547" s="110"/>
      <c r="ED1547" s="110"/>
      <c r="EF1547" s="264"/>
      <c r="EG1547" s="110"/>
      <c r="EH1547" s="110"/>
      <c r="EI1547" s="110"/>
      <c r="EJ1547" s="110"/>
      <c r="EK1547" s="266"/>
      <c r="EL1547" s="110"/>
      <c r="EM1547" s="110"/>
      <c r="EN1547" s="110"/>
      <c r="EO1547" s="110"/>
      <c r="EP1547" s="110"/>
      <c r="EQ1547" s="110"/>
      <c r="ER1547" s="110"/>
      <c r="ES1547" s="110"/>
      <c r="ET1547" s="110"/>
      <c r="EU1547" s="110"/>
      <c r="EV1547" s="110"/>
      <c r="EW1547" s="110"/>
      <c r="EX1547" s="110"/>
      <c r="EY1547" s="110"/>
      <c r="EZ1547" s="110"/>
      <c r="FA1547" s="110"/>
      <c r="FB1547" s="110"/>
      <c r="FC1547" s="110"/>
      <c r="FD1547" s="110"/>
      <c r="FE1547" s="110"/>
      <c r="FF1547" s="110"/>
      <c r="FG1547" s="110"/>
      <c r="FH1547" s="110"/>
      <c r="FI1547" s="110"/>
      <c r="FJ1547" s="110"/>
      <c r="FK1547" s="110"/>
      <c r="FL1547" s="110"/>
      <c r="FM1547" s="110"/>
      <c r="FN1547" s="110"/>
      <c r="FO1547" s="110"/>
      <c r="FP1547" s="110"/>
      <c r="FQ1547" s="110"/>
      <c r="FR1547" s="110"/>
      <c r="FS1547" s="110"/>
      <c r="FT1547" s="110"/>
      <c r="FU1547" s="110"/>
      <c r="FV1547" s="110"/>
      <c r="FW1547" s="110"/>
      <c r="FX1547" s="110"/>
      <c r="FY1547" s="110"/>
      <c r="FZ1547" s="110"/>
      <c r="GA1547" s="110"/>
      <c r="GB1547" s="110"/>
      <c r="GC1547" s="110"/>
      <c r="GD1547" s="110"/>
      <c r="GE1547" s="110"/>
      <c r="GF1547" s="110"/>
      <c r="GG1547" s="110"/>
      <c r="GH1547" s="110"/>
      <c r="GI1547" s="110"/>
      <c r="GJ1547" s="110"/>
      <c r="GK1547" s="110"/>
      <c r="GL1547" s="110"/>
      <c r="GM1547" s="110"/>
      <c r="GN1547" s="110"/>
      <c r="GO1547" s="110"/>
      <c r="GP1547" s="110"/>
      <c r="GQ1547" s="110"/>
      <c r="GR1547" s="110"/>
      <c r="GS1547" s="110"/>
      <c r="GT1547" s="110"/>
      <c r="GU1547" s="110"/>
      <c r="GV1547" s="110"/>
      <c r="GW1547" s="110"/>
      <c r="GX1547" s="110"/>
      <c r="GY1547" s="110"/>
      <c r="GZ1547" s="110"/>
      <c r="HA1547" s="110"/>
      <c r="HB1547" s="110"/>
      <c r="HC1547" s="110"/>
      <c r="HD1547" s="110"/>
      <c r="HE1547" s="110"/>
      <c r="HF1547" s="110"/>
      <c r="HG1547" s="110"/>
      <c r="HH1547" s="110"/>
      <c r="HI1547" s="110"/>
      <c r="HJ1547" s="110"/>
      <c r="HK1547" s="110"/>
      <c r="HL1547" s="110"/>
      <c r="HM1547" s="110"/>
      <c r="HN1547" s="110"/>
      <c r="HO1547" s="110"/>
      <c r="HP1547" s="110"/>
      <c r="HQ1547" s="110"/>
      <c r="HR1547" s="110"/>
      <c r="HS1547" s="110"/>
      <c r="HT1547" s="110"/>
      <c r="HU1547" s="110"/>
      <c r="HV1547" s="110"/>
      <c r="HW1547" s="110"/>
      <c r="HX1547" s="110"/>
      <c r="HY1547" s="110"/>
      <c r="HZ1547" s="110"/>
      <c r="IA1547" s="110"/>
      <c r="IB1547" s="110"/>
      <c r="IC1547" s="110"/>
      <c r="ID1547" s="110"/>
      <c r="IE1547" s="110"/>
      <c r="IF1547" s="110"/>
      <c r="IG1547" s="110"/>
      <c r="IH1547" s="110"/>
      <c r="II1547" s="110"/>
      <c r="IJ1547" s="110"/>
      <c r="IK1547" s="110"/>
      <c r="IL1547" s="110"/>
      <c r="IM1547" s="110"/>
      <c r="IN1547" s="110"/>
      <c r="IO1547" s="110"/>
      <c r="IP1547" s="110"/>
      <c r="IQ1547" s="110"/>
      <c r="IR1547" s="110"/>
    </row>
    <row r="1548" spans="18:252" ht="16.5" hidden="1" customHeight="1">
      <c r="R1548" s="264"/>
      <c r="S1548" s="110"/>
      <c r="T1548" s="110"/>
      <c r="U1548" s="110"/>
      <c r="V1548" s="110"/>
      <c r="W1548" s="266"/>
      <c r="X1548" s="110"/>
      <c r="Y1548" s="110"/>
      <c r="Z1548" s="110"/>
      <c r="AA1548" s="110"/>
      <c r="AB1548" s="110"/>
      <c r="AC1548" s="110"/>
      <c r="AD1548" s="110"/>
      <c r="AE1548" s="110"/>
      <c r="AF1548" s="110"/>
      <c r="AG1548" s="110"/>
      <c r="AH1548" s="110"/>
      <c r="AI1548" s="110"/>
      <c r="AJ1548" s="110"/>
      <c r="AK1548" s="110"/>
      <c r="AL1548" s="110"/>
      <c r="AM1548" s="110"/>
      <c r="AN1548" s="110"/>
      <c r="AO1548" s="110"/>
      <c r="AP1548" s="110"/>
      <c r="AQ1548" s="110"/>
      <c r="AR1548" s="110"/>
      <c r="AS1548" s="110"/>
      <c r="AT1548" s="110"/>
      <c r="AU1548" s="110"/>
      <c r="AV1548" s="110"/>
      <c r="AW1548" s="110"/>
      <c r="AX1548" s="110"/>
      <c r="AY1548" s="110"/>
      <c r="AZ1548" s="110"/>
      <c r="BA1548" s="110"/>
      <c r="BB1548" s="110"/>
      <c r="BC1548" s="110"/>
      <c r="BD1548" s="110"/>
      <c r="BE1548" s="110"/>
      <c r="BF1548" s="110"/>
      <c r="BG1548" s="110"/>
      <c r="BH1548" s="110"/>
      <c r="BI1548" s="110"/>
      <c r="BJ1548" s="110"/>
      <c r="BK1548" s="110"/>
      <c r="BL1548" s="110"/>
      <c r="BM1548" s="110"/>
      <c r="BN1548" s="110"/>
      <c r="BO1548" s="110"/>
      <c r="BP1548" s="110"/>
      <c r="BQ1548" s="110"/>
      <c r="BR1548" s="110"/>
      <c r="BS1548" s="110"/>
      <c r="BT1548" s="110"/>
      <c r="BU1548" s="110"/>
      <c r="BV1548" s="110"/>
      <c r="BW1548" s="110"/>
      <c r="BX1548" s="110"/>
      <c r="BY1548" s="110"/>
      <c r="BZ1548" s="110"/>
      <c r="CA1548" s="110"/>
      <c r="CB1548" s="110"/>
      <c r="CC1548" s="110"/>
      <c r="CD1548" s="110"/>
      <c r="CE1548" s="110"/>
      <c r="CF1548" s="110"/>
      <c r="CG1548" s="110"/>
      <c r="CH1548" s="110"/>
      <c r="CI1548" s="110"/>
      <c r="CJ1548" s="110"/>
      <c r="CK1548" s="110"/>
      <c r="CL1548" s="110"/>
      <c r="CM1548" s="110"/>
      <c r="CN1548" s="110"/>
      <c r="CO1548" s="110"/>
      <c r="CP1548" s="110"/>
      <c r="CQ1548" s="110"/>
      <c r="CR1548" s="110"/>
      <c r="CS1548" s="110"/>
      <c r="CT1548" s="110"/>
      <c r="CU1548" s="110"/>
      <c r="CV1548" s="110"/>
      <c r="CW1548" s="110"/>
      <c r="CX1548" s="110"/>
      <c r="CY1548" s="110"/>
      <c r="CZ1548" s="110"/>
      <c r="DA1548" s="110"/>
      <c r="DB1548" s="110"/>
      <c r="DC1548" s="110"/>
      <c r="DD1548" s="110"/>
      <c r="DE1548" s="110"/>
      <c r="DF1548" s="110"/>
      <c r="DG1548" s="110"/>
      <c r="DH1548" s="110"/>
      <c r="DI1548" s="110"/>
      <c r="DJ1548" s="110"/>
      <c r="DK1548" s="110"/>
      <c r="DL1548" s="110"/>
      <c r="DM1548" s="110"/>
      <c r="DN1548" s="110"/>
      <c r="DO1548" s="110"/>
      <c r="DP1548" s="110"/>
      <c r="DQ1548" s="110"/>
      <c r="DR1548" s="110"/>
      <c r="DS1548" s="110"/>
      <c r="DT1548" s="110"/>
      <c r="DU1548" s="110"/>
      <c r="DV1548" s="110"/>
      <c r="DW1548" s="110"/>
      <c r="DX1548" s="110"/>
      <c r="DY1548" s="110"/>
      <c r="DZ1548" s="110"/>
      <c r="EA1548" s="110"/>
      <c r="EB1548" s="110"/>
      <c r="EC1548" s="110"/>
      <c r="ED1548" s="110"/>
      <c r="EF1548" s="264"/>
      <c r="EG1548" s="110"/>
      <c r="EH1548" s="110"/>
      <c r="EI1548" s="110"/>
      <c r="EJ1548" s="110"/>
      <c r="EK1548" s="266"/>
      <c r="EL1548" s="110"/>
      <c r="EM1548" s="110"/>
      <c r="EN1548" s="110"/>
      <c r="EO1548" s="110"/>
      <c r="EP1548" s="110"/>
      <c r="EQ1548" s="110"/>
      <c r="ER1548" s="110"/>
      <c r="ES1548" s="110"/>
      <c r="ET1548" s="110"/>
      <c r="EU1548" s="110"/>
      <c r="EV1548" s="110"/>
      <c r="EW1548" s="110"/>
      <c r="EX1548" s="110"/>
      <c r="EY1548" s="110"/>
      <c r="EZ1548" s="110"/>
      <c r="FA1548" s="110"/>
      <c r="FB1548" s="110"/>
      <c r="FC1548" s="110"/>
      <c r="FD1548" s="110"/>
      <c r="FE1548" s="110"/>
      <c r="FF1548" s="110"/>
      <c r="FG1548" s="110"/>
      <c r="FH1548" s="110"/>
      <c r="FI1548" s="110"/>
      <c r="FJ1548" s="110"/>
      <c r="FK1548" s="110"/>
      <c r="FL1548" s="110"/>
      <c r="FM1548" s="110"/>
      <c r="FN1548" s="110"/>
      <c r="FO1548" s="110"/>
      <c r="FP1548" s="110"/>
      <c r="FQ1548" s="110"/>
      <c r="FR1548" s="110"/>
      <c r="FS1548" s="110"/>
      <c r="FT1548" s="110"/>
      <c r="FU1548" s="110"/>
      <c r="FV1548" s="110"/>
      <c r="FW1548" s="110"/>
      <c r="FX1548" s="110"/>
      <c r="FY1548" s="110"/>
      <c r="FZ1548" s="110"/>
      <c r="GA1548" s="110"/>
      <c r="GB1548" s="110"/>
      <c r="GC1548" s="110"/>
      <c r="GD1548" s="110"/>
      <c r="GE1548" s="110"/>
      <c r="GF1548" s="110"/>
      <c r="GG1548" s="110"/>
      <c r="GH1548" s="110"/>
      <c r="GI1548" s="110"/>
      <c r="GJ1548" s="110"/>
      <c r="GK1548" s="110"/>
      <c r="GL1548" s="110"/>
      <c r="GM1548" s="110"/>
      <c r="GN1548" s="110"/>
      <c r="GO1548" s="110"/>
      <c r="GP1548" s="110"/>
      <c r="GQ1548" s="110"/>
      <c r="GR1548" s="110"/>
      <c r="GS1548" s="110"/>
      <c r="GT1548" s="110"/>
      <c r="GU1548" s="110"/>
      <c r="GV1548" s="110"/>
      <c r="GW1548" s="110"/>
      <c r="GX1548" s="110"/>
      <c r="GY1548" s="110"/>
      <c r="GZ1548" s="110"/>
      <c r="HA1548" s="110"/>
      <c r="HB1548" s="110"/>
      <c r="HC1548" s="110"/>
      <c r="HD1548" s="110"/>
      <c r="HE1548" s="110"/>
      <c r="HF1548" s="110"/>
      <c r="HG1548" s="110"/>
      <c r="HH1548" s="110"/>
      <c r="HI1548" s="110"/>
      <c r="HJ1548" s="110"/>
      <c r="HK1548" s="110"/>
      <c r="HL1548" s="110"/>
      <c r="HM1548" s="110"/>
      <c r="HN1548" s="110"/>
      <c r="HO1548" s="110"/>
      <c r="HP1548" s="110"/>
      <c r="HQ1548" s="110"/>
      <c r="HR1548" s="110"/>
      <c r="HS1548" s="110"/>
      <c r="HT1548" s="110"/>
      <c r="HU1548" s="110"/>
      <c r="HV1548" s="110"/>
      <c r="HW1548" s="110"/>
      <c r="HX1548" s="110"/>
      <c r="HY1548" s="110"/>
      <c r="HZ1548" s="110"/>
      <c r="IA1548" s="110"/>
      <c r="IB1548" s="110"/>
      <c r="IC1548" s="110"/>
      <c r="ID1548" s="110"/>
      <c r="IE1548" s="110"/>
      <c r="IF1548" s="110"/>
      <c r="IG1548" s="110"/>
      <c r="IH1548" s="110"/>
      <c r="II1548" s="110"/>
      <c r="IJ1548" s="110"/>
      <c r="IK1548" s="110"/>
      <c r="IL1548" s="110"/>
      <c r="IM1548" s="110"/>
      <c r="IN1548" s="110"/>
      <c r="IO1548" s="110"/>
      <c r="IP1548" s="110"/>
      <c r="IQ1548" s="110"/>
      <c r="IR1548" s="110"/>
    </row>
    <row r="1549" spans="18:252" ht="16.5" hidden="1" customHeight="1">
      <c r="R1549" s="264"/>
      <c r="S1549" s="110"/>
      <c r="T1549" s="110"/>
      <c r="U1549" s="110"/>
      <c r="V1549" s="110"/>
      <c r="W1549" s="266"/>
      <c r="X1549" s="110"/>
      <c r="Y1549" s="110"/>
      <c r="Z1549" s="110"/>
      <c r="AA1549" s="110"/>
      <c r="AB1549" s="110"/>
      <c r="AC1549" s="110"/>
      <c r="AD1549" s="110"/>
      <c r="AE1549" s="110"/>
      <c r="AF1549" s="110"/>
      <c r="AG1549" s="110"/>
      <c r="AH1549" s="110"/>
      <c r="AI1549" s="110"/>
      <c r="AJ1549" s="110"/>
      <c r="AK1549" s="110"/>
      <c r="AL1549" s="110"/>
      <c r="AM1549" s="110"/>
      <c r="AN1549" s="110"/>
      <c r="AO1549" s="110"/>
      <c r="AP1549" s="110"/>
      <c r="AQ1549" s="110"/>
      <c r="AR1549" s="110"/>
      <c r="AS1549" s="110"/>
      <c r="AT1549" s="110"/>
      <c r="AU1549" s="110"/>
      <c r="AV1549" s="110"/>
      <c r="AW1549" s="110"/>
      <c r="AX1549" s="110"/>
      <c r="AY1549" s="110"/>
      <c r="AZ1549" s="110"/>
      <c r="BA1549" s="110"/>
      <c r="BB1549" s="110"/>
      <c r="BC1549" s="110"/>
      <c r="BD1549" s="110"/>
      <c r="BE1549" s="110"/>
      <c r="BF1549" s="110"/>
      <c r="BG1549" s="110"/>
      <c r="BH1549" s="110"/>
      <c r="BI1549" s="110"/>
      <c r="BJ1549" s="110"/>
      <c r="BK1549" s="110"/>
      <c r="BL1549" s="110"/>
      <c r="BM1549" s="110"/>
      <c r="BN1549" s="110"/>
      <c r="BO1549" s="110"/>
      <c r="BP1549" s="110"/>
      <c r="BQ1549" s="110"/>
      <c r="BR1549" s="110"/>
      <c r="BS1549" s="110"/>
      <c r="BT1549" s="110"/>
      <c r="BU1549" s="110"/>
      <c r="BV1549" s="110"/>
      <c r="BW1549" s="110"/>
      <c r="BX1549" s="110"/>
      <c r="BY1549" s="110"/>
      <c r="BZ1549" s="110"/>
      <c r="CA1549" s="110"/>
      <c r="CB1549" s="110"/>
      <c r="CC1549" s="110"/>
      <c r="CD1549" s="110"/>
      <c r="CE1549" s="110"/>
      <c r="CF1549" s="110"/>
      <c r="CG1549" s="110"/>
      <c r="CH1549" s="110"/>
      <c r="CI1549" s="110"/>
      <c r="CJ1549" s="110"/>
      <c r="CK1549" s="110"/>
      <c r="CL1549" s="110"/>
      <c r="CM1549" s="110"/>
      <c r="CN1549" s="110"/>
      <c r="CO1549" s="110"/>
      <c r="CP1549" s="110"/>
      <c r="CQ1549" s="110"/>
      <c r="CR1549" s="110"/>
      <c r="CS1549" s="110"/>
      <c r="CT1549" s="110"/>
      <c r="CU1549" s="110"/>
      <c r="CV1549" s="110"/>
      <c r="CW1549" s="110"/>
      <c r="CX1549" s="110"/>
      <c r="CY1549" s="110"/>
      <c r="CZ1549" s="110"/>
      <c r="DA1549" s="110"/>
      <c r="DB1549" s="110"/>
      <c r="DC1549" s="110"/>
      <c r="DD1549" s="110"/>
      <c r="DE1549" s="110"/>
      <c r="DF1549" s="110"/>
      <c r="DG1549" s="110"/>
      <c r="DH1549" s="110"/>
      <c r="DI1549" s="110"/>
      <c r="DJ1549" s="110"/>
      <c r="DK1549" s="110"/>
      <c r="DL1549" s="110"/>
      <c r="DM1549" s="110"/>
      <c r="DN1549" s="110"/>
      <c r="DO1549" s="110"/>
      <c r="DP1549" s="110"/>
      <c r="DQ1549" s="110"/>
      <c r="DR1549" s="110"/>
      <c r="DS1549" s="110"/>
      <c r="DT1549" s="110"/>
      <c r="DU1549" s="110"/>
      <c r="DV1549" s="110"/>
      <c r="DW1549" s="110"/>
      <c r="DX1549" s="110"/>
      <c r="DY1549" s="110"/>
      <c r="DZ1549" s="110"/>
      <c r="EA1549" s="110"/>
      <c r="EB1549" s="110"/>
      <c r="EC1549" s="110"/>
      <c r="ED1549" s="110"/>
      <c r="EF1549" s="264"/>
      <c r="EG1549" s="110"/>
      <c r="EH1549" s="110"/>
      <c r="EI1549" s="110"/>
      <c r="EJ1549" s="110"/>
      <c r="EK1549" s="266"/>
      <c r="EL1549" s="110"/>
      <c r="EM1549" s="110"/>
      <c r="EN1549" s="110"/>
      <c r="EO1549" s="110"/>
      <c r="EP1549" s="110"/>
      <c r="EQ1549" s="110"/>
      <c r="ER1549" s="110"/>
      <c r="ES1549" s="110"/>
      <c r="ET1549" s="110"/>
      <c r="EU1549" s="110"/>
      <c r="EV1549" s="110"/>
      <c r="EW1549" s="110"/>
      <c r="EX1549" s="110"/>
      <c r="EY1549" s="110"/>
      <c r="EZ1549" s="110"/>
      <c r="FA1549" s="110"/>
      <c r="FB1549" s="110"/>
      <c r="FC1549" s="110"/>
      <c r="FD1549" s="110"/>
      <c r="FE1549" s="110"/>
      <c r="FF1549" s="110"/>
      <c r="FG1549" s="110"/>
      <c r="FH1549" s="110"/>
      <c r="FI1549" s="110"/>
      <c r="FJ1549" s="110"/>
      <c r="FK1549" s="110"/>
      <c r="FL1549" s="110"/>
      <c r="FM1549" s="110"/>
      <c r="FN1549" s="110"/>
      <c r="FO1549" s="110"/>
      <c r="FP1549" s="110"/>
      <c r="FQ1549" s="110"/>
      <c r="FR1549" s="110"/>
      <c r="FS1549" s="110"/>
      <c r="FT1549" s="110"/>
      <c r="FU1549" s="110"/>
      <c r="FV1549" s="110"/>
      <c r="FW1549" s="110"/>
      <c r="FX1549" s="110"/>
      <c r="FY1549" s="110"/>
      <c r="FZ1549" s="110"/>
      <c r="GA1549" s="110"/>
      <c r="GB1549" s="110"/>
      <c r="GC1549" s="110"/>
      <c r="GD1549" s="110"/>
      <c r="GE1549" s="110"/>
      <c r="GF1549" s="110"/>
      <c r="GG1549" s="110"/>
      <c r="GH1549" s="110"/>
      <c r="GI1549" s="110"/>
      <c r="GJ1549" s="110"/>
      <c r="GK1549" s="110"/>
      <c r="GL1549" s="110"/>
      <c r="GM1549" s="110"/>
      <c r="GN1549" s="110"/>
      <c r="GO1549" s="110"/>
      <c r="GP1549" s="110"/>
      <c r="GQ1549" s="110"/>
      <c r="GR1549" s="110"/>
      <c r="GS1549" s="110"/>
      <c r="GT1549" s="110"/>
      <c r="GU1549" s="110"/>
      <c r="GV1549" s="110"/>
      <c r="GW1549" s="110"/>
      <c r="GX1549" s="110"/>
      <c r="GY1549" s="110"/>
      <c r="GZ1549" s="110"/>
      <c r="HA1549" s="110"/>
      <c r="HB1549" s="110"/>
      <c r="HC1549" s="110"/>
      <c r="HD1549" s="110"/>
      <c r="HE1549" s="110"/>
      <c r="HF1549" s="110"/>
      <c r="HG1549" s="110"/>
      <c r="HH1549" s="110"/>
      <c r="HI1549" s="110"/>
      <c r="HJ1549" s="110"/>
      <c r="HK1549" s="110"/>
      <c r="HL1549" s="110"/>
      <c r="HM1549" s="110"/>
      <c r="HN1549" s="110"/>
      <c r="HO1549" s="110"/>
      <c r="HP1549" s="110"/>
      <c r="HQ1549" s="110"/>
      <c r="HR1549" s="110"/>
      <c r="HS1549" s="110"/>
      <c r="HT1549" s="110"/>
      <c r="HU1549" s="110"/>
      <c r="HV1549" s="110"/>
      <c r="HW1549" s="110"/>
      <c r="HX1549" s="110"/>
      <c r="HY1549" s="110"/>
      <c r="HZ1549" s="110"/>
      <c r="IA1549" s="110"/>
      <c r="IB1549" s="110"/>
      <c r="IC1549" s="110"/>
      <c r="ID1549" s="110"/>
      <c r="IE1549" s="110"/>
      <c r="IF1549" s="110"/>
      <c r="IG1549" s="110"/>
      <c r="IH1549" s="110"/>
      <c r="II1549" s="110"/>
      <c r="IJ1549" s="110"/>
      <c r="IK1549" s="110"/>
      <c r="IL1549" s="110"/>
      <c r="IM1549" s="110"/>
      <c r="IN1549" s="110"/>
      <c r="IO1549" s="110"/>
      <c r="IP1549" s="110"/>
      <c r="IQ1549" s="110"/>
      <c r="IR1549" s="110"/>
    </row>
    <row r="1550" spans="18:252" ht="16.5" hidden="1" customHeight="1">
      <c r="R1550" s="264"/>
      <c r="S1550" s="110"/>
      <c r="T1550" s="110"/>
      <c r="U1550" s="110"/>
      <c r="V1550" s="110"/>
      <c r="W1550" s="266"/>
      <c r="X1550" s="110"/>
      <c r="Y1550" s="110"/>
      <c r="Z1550" s="110"/>
      <c r="AA1550" s="110"/>
      <c r="AB1550" s="110"/>
      <c r="AC1550" s="110"/>
      <c r="AD1550" s="110"/>
      <c r="AE1550" s="110"/>
      <c r="AF1550" s="110"/>
      <c r="AG1550" s="110"/>
      <c r="AH1550" s="110"/>
      <c r="AI1550" s="110"/>
      <c r="AJ1550" s="110"/>
      <c r="AK1550" s="110"/>
      <c r="AL1550" s="110"/>
      <c r="AM1550" s="110"/>
      <c r="AN1550" s="110"/>
      <c r="AO1550" s="110"/>
      <c r="AP1550" s="110"/>
      <c r="AQ1550" s="110"/>
      <c r="AR1550" s="110"/>
      <c r="AS1550" s="110"/>
      <c r="AT1550" s="110"/>
      <c r="AU1550" s="110"/>
      <c r="AV1550" s="110"/>
      <c r="AW1550" s="110"/>
      <c r="AX1550" s="110"/>
      <c r="AY1550" s="110"/>
      <c r="AZ1550" s="110"/>
      <c r="BA1550" s="110"/>
      <c r="BB1550" s="110"/>
      <c r="BC1550" s="110"/>
      <c r="BD1550" s="110"/>
      <c r="BE1550" s="110"/>
      <c r="BF1550" s="110"/>
      <c r="BG1550" s="110"/>
      <c r="BH1550" s="110"/>
      <c r="BI1550" s="110"/>
      <c r="BJ1550" s="110"/>
      <c r="BK1550" s="110"/>
      <c r="BL1550" s="110"/>
      <c r="BM1550" s="110"/>
      <c r="BN1550" s="110"/>
      <c r="BO1550" s="110"/>
      <c r="BP1550" s="110"/>
      <c r="BQ1550" s="110"/>
      <c r="BR1550" s="110"/>
      <c r="BS1550" s="110"/>
      <c r="BT1550" s="110"/>
      <c r="BU1550" s="110"/>
      <c r="BV1550" s="110"/>
      <c r="BW1550" s="110"/>
      <c r="BX1550" s="110"/>
      <c r="BY1550" s="110"/>
      <c r="BZ1550" s="110"/>
      <c r="CA1550" s="110"/>
      <c r="CB1550" s="110"/>
      <c r="CC1550" s="110"/>
      <c r="CD1550" s="110"/>
      <c r="CE1550" s="110"/>
      <c r="CF1550" s="110"/>
      <c r="CG1550" s="110"/>
      <c r="CH1550" s="110"/>
      <c r="CI1550" s="110"/>
      <c r="CJ1550" s="110"/>
      <c r="CK1550" s="110"/>
      <c r="CL1550" s="110"/>
      <c r="CM1550" s="110"/>
      <c r="CN1550" s="110"/>
      <c r="CO1550" s="110"/>
      <c r="CP1550" s="110"/>
      <c r="CQ1550" s="110"/>
      <c r="CR1550" s="110"/>
      <c r="CS1550" s="110"/>
      <c r="CT1550" s="110"/>
      <c r="CU1550" s="110"/>
      <c r="CV1550" s="110"/>
      <c r="CW1550" s="110"/>
      <c r="CX1550" s="110"/>
      <c r="CY1550" s="110"/>
      <c r="CZ1550" s="110"/>
      <c r="DA1550" s="110"/>
      <c r="DB1550" s="110"/>
      <c r="DC1550" s="110"/>
      <c r="DD1550" s="110"/>
      <c r="DE1550" s="110"/>
      <c r="DF1550" s="110"/>
      <c r="DG1550" s="110"/>
      <c r="DH1550" s="110"/>
      <c r="DI1550" s="110"/>
      <c r="DJ1550" s="110"/>
      <c r="DK1550" s="110"/>
      <c r="DL1550" s="110"/>
      <c r="DM1550" s="110"/>
      <c r="DN1550" s="110"/>
      <c r="DO1550" s="110"/>
      <c r="DP1550" s="110"/>
      <c r="DQ1550" s="110"/>
      <c r="DR1550" s="110"/>
      <c r="DS1550" s="110"/>
      <c r="DT1550" s="110"/>
      <c r="DU1550" s="110"/>
      <c r="DV1550" s="110"/>
      <c r="DW1550" s="110"/>
      <c r="DX1550" s="110"/>
      <c r="DY1550" s="110"/>
      <c r="DZ1550" s="110"/>
      <c r="EA1550" s="110"/>
      <c r="EB1550" s="110"/>
      <c r="EC1550" s="110"/>
      <c r="ED1550" s="110"/>
      <c r="EF1550" s="264"/>
      <c r="EG1550" s="110"/>
      <c r="EH1550" s="110"/>
      <c r="EI1550" s="110"/>
      <c r="EJ1550" s="110"/>
      <c r="EK1550" s="266"/>
      <c r="EL1550" s="110"/>
      <c r="EM1550" s="110"/>
      <c r="EN1550" s="110"/>
      <c r="EO1550" s="110"/>
      <c r="EP1550" s="110"/>
      <c r="EQ1550" s="110"/>
      <c r="ER1550" s="110"/>
      <c r="ES1550" s="110"/>
      <c r="ET1550" s="110"/>
      <c r="EU1550" s="110"/>
      <c r="EV1550" s="110"/>
      <c r="EW1550" s="110"/>
      <c r="EX1550" s="110"/>
      <c r="EY1550" s="110"/>
      <c r="EZ1550" s="110"/>
      <c r="FA1550" s="110"/>
      <c r="FB1550" s="110"/>
      <c r="FC1550" s="110"/>
      <c r="FD1550" s="110"/>
      <c r="FE1550" s="110"/>
      <c r="FF1550" s="110"/>
      <c r="FG1550" s="110"/>
      <c r="FH1550" s="110"/>
      <c r="FI1550" s="110"/>
      <c r="FJ1550" s="110"/>
      <c r="FK1550" s="110"/>
      <c r="FL1550" s="110"/>
      <c r="FM1550" s="110"/>
      <c r="FN1550" s="110"/>
      <c r="FO1550" s="110"/>
      <c r="FP1550" s="110"/>
      <c r="FQ1550" s="110"/>
      <c r="FR1550" s="110"/>
      <c r="FS1550" s="110"/>
      <c r="FT1550" s="110"/>
      <c r="FU1550" s="110"/>
      <c r="FV1550" s="110"/>
      <c r="FW1550" s="110"/>
      <c r="FX1550" s="110"/>
      <c r="FY1550" s="110"/>
      <c r="FZ1550" s="110"/>
      <c r="GA1550" s="110"/>
      <c r="GB1550" s="110"/>
      <c r="GC1550" s="110"/>
      <c r="GD1550" s="110"/>
      <c r="GE1550" s="110"/>
      <c r="GF1550" s="110"/>
      <c r="GG1550" s="110"/>
      <c r="GH1550" s="110"/>
      <c r="GI1550" s="110"/>
      <c r="GJ1550" s="110"/>
      <c r="GK1550" s="110"/>
      <c r="GL1550" s="110"/>
      <c r="GM1550" s="110"/>
      <c r="GN1550" s="110"/>
      <c r="GO1550" s="110"/>
      <c r="GP1550" s="110"/>
      <c r="GQ1550" s="110"/>
      <c r="GR1550" s="110"/>
      <c r="GS1550" s="110"/>
      <c r="GT1550" s="110"/>
      <c r="GU1550" s="110"/>
      <c r="GV1550" s="110"/>
      <c r="GW1550" s="110"/>
      <c r="GX1550" s="110"/>
      <c r="GY1550" s="110"/>
      <c r="GZ1550" s="110"/>
      <c r="HA1550" s="110"/>
      <c r="HB1550" s="110"/>
      <c r="HC1550" s="110"/>
      <c r="HD1550" s="110"/>
      <c r="HE1550" s="110"/>
      <c r="HF1550" s="110"/>
      <c r="HG1550" s="110"/>
      <c r="HH1550" s="110"/>
      <c r="HI1550" s="110"/>
      <c r="HJ1550" s="110"/>
      <c r="HK1550" s="110"/>
      <c r="HL1550" s="110"/>
      <c r="HM1550" s="110"/>
      <c r="HN1550" s="110"/>
      <c r="HO1550" s="110"/>
      <c r="HP1550" s="110"/>
      <c r="HQ1550" s="110"/>
      <c r="HR1550" s="110"/>
      <c r="HS1550" s="110"/>
      <c r="HT1550" s="110"/>
      <c r="HU1550" s="110"/>
      <c r="HV1550" s="110"/>
      <c r="HW1550" s="110"/>
      <c r="HX1550" s="110"/>
      <c r="HY1550" s="110"/>
      <c r="HZ1550" s="110"/>
      <c r="IA1550" s="110"/>
      <c r="IB1550" s="110"/>
      <c r="IC1550" s="110"/>
      <c r="ID1550" s="110"/>
      <c r="IE1550" s="110"/>
      <c r="IF1550" s="110"/>
      <c r="IG1550" s="110"/>
      <c r="IH1550" s="110"/>
      <c r="II1550" s="110"/>
      <c r="IJ1550" s="110"/>
      <c r="IK1550" s="110"/>
      <c r="IL1550" s="110"/>
      <c r="IM1550" s="110"/>
      <c r="IN1550" s="110"/>
      <c r="IO1550" s="110"/>
      <c r="IP1550" s="110"/>
      <c r="IQ1550" s="110"/>
      <c r="IR1550" s="110"/>
    </row>
    <row r="1551" spans="18:252" ht="16.5" hidden="1" customHeight="1">
      <c r="R1551" s="264"/>
      <c r="S1551" s="110"/>
      <c r="T1551" s="110"/>
      <c r="U1551" s="110"/>
      <c r="V1551" s="110"/>
      <c r="W1551" s="266"/>
      <c r="X1551" s="110"/>
      <c r="Y1551" s="110"/>
      <c r="Z1551" s="110"/>
      <c r="AA1551" s="110"/>
      <c r="AB1551" s="110"/>
      <c r="AC1551" s="110"/>
      <c r="AD1551" s="110"/>
      <c r="AE1551" s="110"/>
      <c r="AF1551" s="110"/>
      <c r="AG1551" s="110"/>
      <c r="AH1551" s="110"/>
      <c r="AI1551" s="110"/>
      <c r="AJ1551" s="110"/>
      <c r="AK1551" s="110"/>
      <c r="AL1551" s="110"/>
      <c r="AM1551" s="110"/>
      <c r="AN1551" s="110"/>
      <c r="AO1551" s="110"/>
      <c r="AP1551" s="110"/>
      <c r="AQ1551" s="110"/>
      <c r="AR1551" s="110"/>
      <c r="AS1551" s="110"/>
      <c r="AT1551" s="110"/>
      <c r="AU1551" s="110"/>
      <c r="AV1551" s="110"/>
      <c r="AW1551" s="110"/>
      <c r="AX1551" s="110"/>
      <c r="AY1551" s="110"/>
      <c r="AZ1551" s="110"/>
      <c r="BA1551" s="110"/>
      <c r="BB1551" s="110"/>
      <c r="BC1551" s="110"/>
      <c r="BD1551" s="110"/>
      <c r="BE1551" s="110"/>
      <c r="BF1551" s="110"/>
      <c r="BG1551" s="110"/>
      <c r="BH1551" s="110"/>
      <c r="BI1551" s="110"/>
      <c r="BJ1551" s="110"/>
      <c r="BK1551" s="110"/>
      <c r="BL1551" s="110"/>
      <c r="BM1551" s="110"/>
      <c r="BN1551" s="110"/>
      <c r="BO1551" s="110"/>
      <c r="BP1551" s="110"/>
      <c r="BQ1551" s="110"/>
      <c r="BR1551" s="110"/>
      <c r="BS1551" s="110"/>
      <c r="BT1551" s="110"/>
      <c r="BU1551" s="110"/>
      <c r="BV1551" s="110"/>
      <c r="BW1551" s="110"/>
      <c r="BX1551" s="110"/>
      <c r="BY1551" s="110"/>
      <c r="BZ1551" s="110"/>
      <c r="CA1551" s="110"/>
      <c r="CB1551" s="110"/>
      <c r="CC1551" s="110"/>
      <c r="CD1551" s="110"/>
      <c r="CE1551" s="110"/>
      <c r="CF1551" s="110"/>
      <c r="CG1551" s="110"/>
      <c r="CH1551" s="110"/>
      <c r="CI1551" s="110"/>
      <c r="CJ1551" s="110"/>
      <c r="CK1551" s="110"/>
      <c r="CL1551" s="110"/>
      <c r="CM1551" s="110"/>
      <c r="CN1551" s="110"/>
      <c r="CO1551" s="110"/>
      <c r="CP1551" s="110"/>
      <c r="CQ1551" s="110"/>
      <c r="CR1551" s="110"/>
      <c r="CS1551" s="110"/>
      <c r="CT1551" s="110"/>
      <c r="CU1551" s="110"/>
      <c r="CV1551" s="110"/>
      <c r="CW1551" s="110"/>
      <c r="CX1551" s="110"/>
      <c r="CY1551" s="110"/>
      <c r="CZ1551" s="110"/>
      <c r="DA1551" s="110"/>
      <c r="DB1551" s="110"/>
      <c r="DC1551" s="110"/>
      <c r="DD1551" s="110"/>
      <c r="DE1551" s="110"/>
      <c r="DF1551" s="110"/>
      <c r="DG1551" s="110"/>
      <c r="DH1551" s="110"/>
      <c r="DI1551" s="110"/>
      <c r="DJ1551" s="110"/>
      <c r="DK1551" s="110"/>
      <c r="DL1551" s="110"/>
      <c r="DM1551" s="110"/>
      <c r="DN1551" s="110"/>
      <c r="DO1551" s="110"/>
      <c r="DP1551" s="110"/>
      <c r="DQ1551" s="110"/>
      <c r="DR1551" s="110"/>
      <c r="DS1551" s="110"/>
      <c r="DT1551" s="110"/>
      <c r="DU1551" s="110"/>
      <c r="DV1551" s="110"/>
      <c r="DW1551" s="110"/>
      <c r="DX1551" s="110"/>
      <c r="DY1551" s="110"/>
      <c r="DZ1551" s="110"/>
      <c r="EA1551" s="110"/>
      <c r="EB1551" s="110"/>
      <c r="EC1551" s="110"/>
      <c r="ED1551" s="110"/>
      <c r="EF1551" s="264"/>
      <c r="EG1551" s="110"/>
      <c r="EH1551" s="110"/>
      <c r="EI1551" s="110"/>
      <c r="EJ1551" s="110"/>
      <c r="EK1551" s="266"/>
      <c r="EL1551" s="110"/>
      <c r="EM1551" s="110"/>
      <c r="EN1551" s="110"/>
      <c r="EO1551" s="110"/>
      <c r="EP1551" s="110"/>
      <c r="EQ1551" s="110"/>
      <c r="ER1551" s="110"/>
      <c r="ES1551" s="110"/>
      <c r="ET1551" s="110"/>
      <c r="EU1551" s="110"/>
      <c r="EV1551" s="110"/>
      <c r="EW1551" s="110"/>
      <c r="EX1551" s="110"/>
      <c r="EY1551" s="110"/>
      <c r="EZ1551" s="110"/>
      <c r="FA1551" s="110"/>
      <c r="FB1551" s="110"/>
      <c r="FC1551" s="110"/>
      <c r="FD1551" s="110"/>
      <c r="FE1551" s="110"/>
      <c r="FF1551" s="110"/>
      <c r="FG1551" s="110"/>
      <c r="FH1551" s="110"/>
      <c r="FI1551" s="110"/>
      <c r="FJ1551" s="110"/>
      <c r="FK1551" s="110"/>
      <c r="FL1551" s="110"/>
      <c r="FM1551" s="110"/>
      <c r="FN1551" s="110"/>
      <c r="FO1551" s="110"/>
      <c r="FP1551" s="110"/>
      <c r="FQ1551" s="110"/>
      <c r="FR1551" s="110"/>
      <c r="FS1551" s="110"/>
      <c r="FT1551" s="110"/>
      <c r="FU1551" s="110"/>
      <c r="FV1551" s="110"/>
      <c r="FW1551" s="110"/>
      <c r="FX1551" s="110"/>
      <c r="FY1551" s="110"/>
      <c r="FZ1551" s="110"/>
      <c r="GA1551" s="110"/>
      <c r="GB1551" s="110"/>
      <c r="GC1551" s="110"/>
      <c r="GD1551" s="110"/>
      <c r="GE1551" s="110"/>
      <c r="GF1551" s="110"/>
      <c r="GG1551" s="110"/>
      <c r="GH1551" s="110"/>
      <c r="GI1551" s="110"/>
      <c r="GJ1551" s="110"/>
      <c r="GK1551" s="110"/>
      <c r="GL1551" s="110"/>
      <c r="GM1551" s="110"/>
      <c r="GN1551" s="110"/>
      <c r="GO1551" s="110"/>
      <c r="GP1551" s="110"/>
      <c r="GQ1551" s="110"/>
      <c r="GR1551" s="110"/>
      <c r="GS1551" s="110"/>
      <c r="GT1551" s="110"/>
      <c r="GU1551" s="110"/>
      <c r="GV1551" s="110"/>
      <c r="GW1551" s="110"/>
      <c r="GX1551" s="110"/>
      <c r="GY1551" s="110"/>
      <c r="GZ1551" s="110"/>
      <c r="HA1551" s="110"/>
      <c r="HB1551" s="110"/>
      <c r="HC1551" s="110"/>
      <c r="HD1551" s="110"/>
      <c r="HE1551" s="110"/>
      <c r="HF1551" s="110"/>
      <c r="HG1551" s="110"/>
      <c r="HH1551" s="110"/>
      <c r="HI1551" s="110"/>
      <c r="HJ1551" s="110"/>
      <c r="HK1551" s="110"/>
      <c r="HL1551" s="110"/>
      <c r="HM1551" s="110"/>
      <c r="HN1551" s="110"/>
      <c r="HO1551" s="110"/>
      <c r="HP1551" s="110"/>
      <c r="HQ1551" s="110"/>
      <c r="HR1551" s="110"/>
      <c r="HS1551" s="110"/>
      <c r="HT1551" s="110"/>
      <c r="HU1551" s="110"/>
      <c r="HV1551" s="110"/>
      <c r="HW1551" s="110"/>
      <c r="HX1551" s="110"/>
      <c r="HY1551" s="110"/>
      <c r="HZ1551" s="110"/>
      <c r="IA1551" s="110"/>
      <c r="IB1551" s="110"/>
      <c r="IC1551" s="110"/>
      <c r="ID1551" s="110"/>
      <c r="IE1551" s="110"/>
      <c r="IF1551" s="110"/>
      <c r="IG1551" s="110"/>
      <c r="IH1551" s="110"/>
      <c r="II1551" s="110"/>
      <c r="IJ1551" s="110"/>
      <c r="IK1551" s="110"/>
      <c r="IL1551" s="110"/>
      <c r="IM1551" s="110"/>
      <c r="IN1551" s="110"/>
      <c r="IO1551" s="110"/>
      <c r="IP1551" s="110"/>
      <c r="IQ1551" s="110"/>
      <c r="IR1551" s="110"/>
    </row>
    <row r="1552" spans="18:252" ht="16.5" hidden="1" customHeight="1">
      <c r="R1552" s="264"/>
      <c r="S1552" s="110"/>
      <c r="T1552" s="110"/>
      <c r="U1552" s="110"/>
      <c r="V1552" s="110"/>
      <c r="W1552" s="266"/>
      <c r="X1552" s="110"/>
      <c r="Y1552" s="110"/>
      <c r="Z1552" s="110"/>
      <c r="AA1552" s="110"/>
      <c r="AB1552" s="110"/>
      <c r="AC1552" s="110"/>
      <c r="AD1552" s="110"/>
      <c r="AE1552" s="110"/>
      <c r="AF1552" s="110"/>
      <c r="AG1552" s="110"/>
      <c r="AH1552" s="110"/>
      <c r="AI1552" s="110"/>
      <c r="AJ1552" s="110"/>
      <c r="AK1552" s="110"/>
      <c r="AL1552" s="110"/>
      <c r="AM1552" s="110"/>
      <c r="AN1552" s="110"/>
      <c r="AO1552" s="110"/>
      <c r="AP1552" s="110"/>
      <c r="AQ1552" s="110"/>
      <c r="AR1552" s="110"/>
      <c r="AS1552" s="110"/>
      <c r="AT1552" s="110"/>
      <c r="AU1552" s="110"/>
      <c r="AV1552" s="110"/>
      <c r="AW1552" s="110"/>
      <c r="AX1552" s="110"/>
      <c r="AY1552" s="110"/>
      <c r="AZ1552" s="110"/>
      <c r="BA1552" s="110"/>
      <c r="BB1552" s="110"/>
      <c r="BC1552" s="110"/>
      <c r="BD1552" s="110"/>
      <c r="BE1552" s="110"/>
      <c r="BF1552" s="110"/>
      <c r="BG1552" s="110"/>
      <c r="BH1552" s="110"/>
      <c r="BI1552" s="110"/>
      <c r="BJ1552" s="110"/>
      <c r="BK1552" s="110"/>
      <c r="BL1552" s="110"/>
      <c r="BM1552" s="110"/>
      <c r="BN1552" s="110"/>
      <c r="BO1552" s="110"/>
      <c r="BP1552" s="110"/>
      <c r="BQ1552" s="110"/>
      <c r="BR1552" s="110"/>
      <c r="BS1552" s="110"/>
      <c r="BT1552" s="110"/>
      <c r="BU1552" s="110"/>
      <c r="BV1552" s="110"/>
      <c r="BW1552" s="110"/>
      <c r="BX1552" s="110"/>
      <c r="BY1552" s="110"/>
      <c r="BZ1552" s="110"/>
      <c r="CA1552" s="110"/>
      <c r="CB1552" s="110"/>
      <c r="CC1552" s="110"/>
      <c r="CD1552" s="110"/>
      <c r="CE1552" s="110"/>
      <c r="CF1552" s="110"/>
      <c r="CG1552" s="110"/>
      <c r="CH1552" s="110"/>
      <c r="CI1552" s="110"/>
      <c r="CJ1552" s="110"/>
      <c r="CK1552" s="110"/>
      <c r="CL1552" s="110"/>
      <c r="CM1552" s="110"/>
      <c r="CN1552" s="110"/>
      <c r="CO1552" s="110"/>
      <c r="CP1552" s="110"/>
      <c r="CQ1552" s="110"/>
      <c r="CR1552" s="110"/>
      <c r="CS1552" s="110"/>
      <c r="CT1552" s="110"/>
      <c r="CU1552" s="110"/>
      <c r="CV1552" s="110"/>
      <c r="CW1552" s="110"/>
      <c r="CX1552" s="110"/>
      <c r="CY1552" s="110"/>
      <c r="CZ1552" s="110"/>
      <c r="DA1552" s="110"/>
      <c r="DB1552" s="110"/>
      <c r="DC1552" s="110"/>
      <c r="DD1552" s="110"/>
      <c r="DE1552" s="110"/>
      <c r="DF1552" s="110"/>
      <c r="DG1552" s="110"/>
      <c r="DH1552" s="110"/>
      <c r="DI1552" s="110"/>
      <c r="DJ1552" s="110"/>
      <c r="DK1552" s="110"/>
      <c r="DL1552" s="110"/>
      <c r="DM1552" s="110"/>
      <c r="DN1552" s="110"/>
      <c r="DO1552" s="110"/>
      <c r="DP1552" s="110"/>
      <c r="DQ1552" s="110"/>
      <c r="DR1552" s="110"/>
      <c r="DS1552" s="110"/>
      <c r="DT1552" s="110"/>
      <c r="DU1552" s="110"/>
      <c r="DV1552" s="110"/>
      <c r="DW1552" s="110"/>
      <c r="DX1552" s="110"/>
      <c r="DY1552" s="110"/>
      <c r="DZ1552" s="110"/>
      <c r="EA1552" s="110"/>
      <c r="EB1552" s="110"/>
      <c r="EC1552" s="110"/>
      <c r="ED1552" s="110"/>
      <c r="EF1552" s="264"/>
      <c r="EG1552" s="110"/>
      <c r="EH1552" s="110"/>
      <c r="EI1552" s="110"/>
      <c r="EJ1552" s="110"/>
      <c r="EK1552" s="266"/>
      <c r="EL1552" s="110"/>
      <c r="EM1552" s="110"/>
      <c r="EN1552" s="110"/>
      <c r="EO1552" s="110"/>
      <c r="EP1552" s="110"/>
      <c r="EQ1552" s="110"/>
      <c r="ER1552" s="110"/>
      <c r="ES1552" s="110"/>
      <c r="ET1552" s="110"/>
      <c r="EU1552" s="110"/>
      <c r="EV1552" s="110"/>
      <c r="EW1552" s="110"/>
      <c r="EX1552" s="110"/>
      <c r="EY1552" s="110"/>
      <c r="EZ1552" s="110"/>
      <c r="FA1552" s="110"/>
      <c r="FB1552" s="110"/>
      <c r="FC1552" s="110"/>
      <c r="FD1552" s="110"/>
      <c r="FE1552" s="110"/>
      <c r="FF1552" s="110"/>
      <c r="FG1552" s="110"/>
      <c r="FH1552" s="110"/>
      <c r="FI1552" s="110"/>
      <c r="FJ1552" s="110"/>
      <c r="FK1552" s="110"/>
      <c r="FL1552" s="110"/>
      <c r="FM1552" s="110"/>
      <c r="FN1552" s="110"/>
      <c r="FO1552" s="110"/>
      <c r="FP1552" s="110"/>
      <c r="FQ1552" s="110"/>
      <c r="FR1552" s="110"/>
      <c r="FS1552" s="110"/>
      <c r="FT1552" s="110"/>
      <c r="FU1552" s="110"/>
      <c r="FV1552" s="110"/>
      <c r="FW1552" s="110"/>
      <c r="FX1552" s="110"/>
      <c r="FY1552" s="110"/>
      <c r="FZ1552" s="110"/>
      <c r="GA1552" s="110"/>
      <c r="GB1552" s="110"/>
      <c r="GC1552" s="110"/>
      <c r="GD1552" s="110"/>
      <c r="GE1552" s="110"/>
      <c r="GF1552" s="110"/>
      <c r="GG1552" s="110"/>
      <c r="GH1552" s="110"/>
      <c r="GI1552" s="110"/>
      <c r="GJ1552" s="110"/>
      <c r="GK1552" s="110"/>
      <c r="GL1552" s="110"/>
      <c r="GM1552" s="110"/>
      <c r="GN1552" s="110"/>
      <c r="GO1552" s="110"/>
      <c r="GP1552" s="110"/>
      <c r="GQ1552" s="110"/>
      <c r="GR1552" s="110"/>
      <c r="GS1552" s="110"/>
      <c r="GT1552" s="110"/>
      <c r="GU1552" s="110"/>
      <c r="GV1552" s="110"/>
      <c r="GW1552" s="110"/>
      <c r="GX1552" s="110"/>
      <c r="GY1552" s="110"/>
      <c r="GZ1552" s="110"/>
      <c r="HA1552" s="110"/>
      <c r="HB1552" s="110"/>
      <c r="HC1552" s="110"/>
      <c r="HD1552" s="110"/>
      <c r="HE1552" s="110"/>
      <c r="HF1552" s="110"/>
      <c r="HG1552" s="110"/>
      <c r="HH1552" s="110"/>
      <c r="HI1552" s="110"/>
      <c r="HJ1552" s="110"/>
      <c r="HK1552" s="110"/>
      <c r="HL1552" s="110"/>
      <c r="HM1552" s="110"/>
      <c r="HN1552" s="110"/>
      <c r="HO1552" s="110"/>
      <c r="HP1552" s="110"/>
      <c r="HQ1552" s="110"/>
      <c r="HR1552" s="110"/>
      <c r="HS1552" s="110"/>
      <c r="HT1552" s="110"/>
      <c r="HU1552" s="110"/>
      <c r="HV1552" s="110"/>
      <c r="HW1552" s="110"/>
      <c r="HX1552" s="110"/>
      <c r="HY1552" s="110"/>
      <c r="HZ1552" s="110"/>
      <c r="IA1552" s="110"/>
      <c r="IB1552" s="110"/>
      <c r="IC1552" s="110"/>
      <c r="ID1552" s="110"/>
      <c r="IE1552" s="110"/>
      <c r="IF1552" s="110"/>
      <c r="IG1552" s="110"/>
      <c r="IH1552" s="110"/>
      <c r="II1552" s="110"/>
      <c r="IJ1552" s="110"/>
      <c r="IK1552" s="110"/>
      <c r="IL1552" s="110"/>
      <c r="IM1552" s="110"/>
      <c r="IN1552" s="110"/>
      <c r="IO1552" s="110"/>
      <c r="IP1552" s="110"/>
      <c r="IQ1552" s="110"/>
      <c r="IR1552" s="110"/>
    </row>
    <row r="1553" spans="18:252" ht="16.5" hidden="1" customHeight="1">
      <c r="R1553" s="264"/>
      <c r="S1553" s="110"/>
      <c r="T1553" s="110"/>
      <c r="U1553" s="110"/>
      <c r="V1553" s="110"/>
      <c r="W1553" s="266"/>
      <c r="X1553" s="110"/>
      <c r="Y1553" s="110"/>
      <c r="Z1553" s="110"/>
      <c r="AA1553" s="110"/>
      <c r="AB1553" s="110"/>
      <c r="AC1553" s="110"/>
      <c r="AD1553" s="110"/>
      <c r="AE1553" s="110"/>
      <c r="AF1553" s="110"/>
      <c r="AG1553" s="110"/>
      <c r="AH1553" s="110"/>
      <c r="AI1553" s="110"/>
      <c r="AJ1553" s="110"/>
      <c r="AK1553" s="110"/>
      <c r="AL1553" s="110"/>
      <c r="AM1553" s="110"/>
      <c r="AN1553" s="110"/>
      <c r="AO1553" s="110"/>
      <c r="AP1553" s="110"/>
      <c r="AQ1553" s="110"/>
      <c r="AR1553" s="110"/>
      <c r="AS1553" s="110"/>
      <c r="AT1553" s="110"/>
      <c r="AU1553" s="110"/>
      <c r="AV1553" s="110"/>
      <c r="AW1553" s="110"/>
      <c r="AX1553" s="110"/>
      <c r="AY1553" s="110"/>
      <c r="AZ1553" s="110"/>
      <c r="BA1553" s="110"/>
      <c r="BB1553" s="110"/>
      <c r="BC1553" s="110"/>
      <c r="BD1553" s="110"/>
      <c r="BE1553" s="110"/>
      <c r="BF1553" s="110"/>
      <c r="BG1553" s="110"/>
      <c r="BH1553" s="110"/>
      <c r="BI1553" s="110"/>
      <c r="BJ1553" s="110"/>
      <c r="BK1553" s="110"/>
      <c r="BL1553" s="110"/>
      <c r="BM1553" s="110"/>
      <c r="BN1553" s="110"/>
      <c r="BO1553" s="110"/>
      <c r="BP1553" s="110"/>
      <c r="BQ1553" s="110"/>
      <c r="BR1553" s="110"/>
      <c r="BS1553" s="110"/>
      <c r="BT1553" s="110"/>
      <c r="BU1553" s="110"/>
      <c r="BV1553" s="110"/>
      <c r="BW1553" s="110"/>
      <c r="BX1553" s="110"/>
      <c r="BY1553" s="110"/>
      <c r="BZ1553" s="110"/>
      <c r="CA1553" s="110"/>
      <c r="CB1553" s="110"/>
      <c r="CC1553" s="110"/>
      <c r="CD1553" s="110"/>
      <c r="CE1553" s="110"/>
      <c r="CF1553" s="110"/>
      <c r="CG1553" s="110"/>
      <c r="CH1553" s="110"/>
      <c r="CI1553" s="110"/>
      <c r="CJ1553" s="110"/>
      <c r="CK1553" s="110"/>
      <c r="CL1553" s="110"/>
      <c r="CM1553" s="110"/>
      <c r="CN1553" s="110"/>
      <c r="CO1553" s="110"/>
      <c r="CP1553" s="110"/>
      <c r="CQ1553" s="110"/>
      <c r="CR1553" s="110"/>
      <c r="CS1553" s="110"/>
      <c r="CT1553" s="110"/>
      <c r="CU1553" s="110"/>
      <c r="CV1553" s="110"/>
      <c r="CW1553" s="110"/>
      <c r="CX1553" s="110"/>
      <c r="CY1553" s="110"/>
      <c r="CZ1553" s="110"/>
      <c r="DA1553" s="110"/>
      <c r="DB1553" s="110"/>
      <c r="DC1553" s="110"/>
      <c r="DD1553" s="110"/>
      <c r="DE1553" s="110"/>
      <c r="DF1553" s="110"/>
      <c r="DG1553" s="110"/>
      <c r="DH1553" s="110"/>
      <c r="DI1553" s="110"/>
      <c r="DJ1553" s="110"/>
      <c r="DK1553" s="110"/>
      <c r="DL1553" s="110"/>
      <c r="DM1553" s="110"/>
      <c r="DN1553" s="110"/>
      <c r="DO1553" s="110"/>
      <c r="DP1553" s="110"/>
      <c r="DQ1553" s="110"/>
      <c r="DR1553" s="110"/>
      <c r="DS1553" s="110"/>
      <c r="DT1553" s="110"/>
      <c r="DU1553" s="110"/>
      <c r="DV1553" s="110"/>
      <c r="DW1553" s="110"/>
      <c r="DX1553" s="110"/>
      <c r="DY1553" s="110"/>
      <c r="DZ1553" s="110"/>
      <c r="EA1553" s="110"/>
      <c r="EB1553" s="110"/>
      <c r="EC1553" s="110"/>
      <c r="ED1553" s="110"/>
      <c r="EF1553" s="264"/>
      <c r="EG1553" s="110"/>
      <c r="EH1553" s="110"/>
      <c r="EI1553" s="110"/>
      <c r="EJ1553" s="110"/>
      <c r="EK1553" s="266"/>
      <c r="EL1553" s="110"/>
      <c r="EM1553" s="110"/>
      <c r="EN1553" s="110"/>
      <c r="EO1553" s="110"/>
      <c r="EP1553" s="110"/>
      <c r="EQ1553" s="110"/>
      <c r="ER1553" s="110"/>
      <c r="ES1553" s="110"/>
      <c r="ET1553" s="110"/>
      <c r="EU1553" s="110"/>
      <c r="EV1553" s="110"/>
      <c r="EW1553" s="110"/>
      <c r="EX1553" s="110"/>
      <c r="EY1553" s="110"/>
      <c r="EZ1553" s="110"/>
      <c r="FA1553" s="110"/>
      <c r="FB1553" s="110"/>
      <c r="FC1553" s="110"/>
      <c r="FD1553" s="110"/>
      <c r="FE1553" s="110"/>
      <c r="FF1553" s="110"/>
      <c r="FG1553" s="110"/>
      <c r="FH1553" s="110"/>
      <c r="FI1553" s="110"/>
      <c r="FJ1553" s="110"/>
      <c r="FK1553" s="110"/>
      <c r="FL1553" s="110"/>
      <c r="FM1553" s="110"/>
      <c r="FN1553" s="110"/>
      <c r="FO1553" s="110"/>
      <c r="FP1553" s="110"/>
      <c r="FQ1553" s="110"/>
      <c r="FR1553" s="110"/>
      <c r="FS1553" s="110"/>
      <c r="FT1553" s="110"/>
      <c r="FU1553" s="110"/>
      <c r="FV1553" s="110"/>
      <c r="FW1553" s="110"/>
      <c r="FX1553" s="110"/>
      <c r="FY1553" s="110"/>
      <c r="FZ1553" s="110"/>
      <c r="GA1553" s="110"/>
      <c r="GB1553" s="110"/>
      <c r="GC1553" s="110"/>
      <c r="GD1553" s="110"/>
      <c r="GE1553" s="110"/>
      <c r="GF1553" s="110"/>
      <c r="GG1553" s="110"/>
      <c r="GH1553" s="110"/>
      <c r="GI1553" s="110"/>
      <c r="GJ1553" s="110"/>
      <c r="GK1553" s="110"/>
      <c r="GL1553" s="110"/>
      <c r="GM1553" s="110"/>
      <c r="GN1553" s="110"/>
      <c r="GO1553" s="110"/>
      <c r="GP1553" s="110"/>
      <c r="GQ1553" s="110"/>
      <c r="GR1553" s="110"/>
      <c r="GS1553" s="110"/>
      <c r="GT1553" s="110"/>
      <c r="GU1553" s="110"/>
      <c r="GV1553" s="110"/>
      <c r="GW1553" s="110"/>
      <c r="GX1553" s="110"/>
      <c r="GY1553" s="110"/>
      <c r="GZ1553" s="110"/>
      <c r="HA1553" s="110"/>
      <c r="HB1553" s="110"/>
      <c r="HC1553" s="110"/>
      <c r="HD1553" s="110"/>
      <c r="HE1553" s="110"/>
      <c r="HF1553" s="110"/>
      <c r="HG1553" s="110"/>
      <c r="HH1553" s="110"/>
      <c r="HI1553" s="110"/>
      <c r="HJ1553" s="110"/>
      <c r="HK1553" s="110"/>
      <c r="HL1553" s="110"/>
      <c r="HM1553" s="110"/>
      <c r="HN1553" s="110"/>
      <c r="HO1553" s="110"/>
      <c r="HP1553" s="110"/>
      <c r="HQ1553" s="110"/>
      <c r="HR1553" s="110"/>
      <c r="HS1553" s="110"/>
      <c r="HT1553" s="110"/>
      <c r="HU1553" s="110"/>
      <c r="HV1553" s="110"/>
      <c r="HW1553" s="110"/>
      <c r="HX1553" s="110"/>
      <c r="HY1553" s="110"/>
      <c r="HZ1553" s="110"/>
      <c r="IA1553" s="110"/>
      <c r="IB1553" s="110"/>
      <c r="IC1553" s="110"/>
      <c r="ID1553" s="110"/>
      <c r="IE1553" s="110"/>
      <c r="IF1553" s="110"/>
      <c r="IG1553" s="110"/>
      <c r="IH1553" s="110"/>
      <c r="II1553" s="110"/>
      <c r="IJ1553" s="110"/>
      <c r="IK1553" s="110"/>
      <c r="IL1553" s="110"/>
      <c r="IM1553" s="110"/>
      <c r="IN1553" s="110"/>
      <c r="IO1553" s="110"/>
      <c r="IP1553" s="110"/>
      <c r="IQ1553" s="110"/>
      <c r="IR1553" s="110"/>
    </row>
    <row r="1554" spans="18:252" ht="16.5" hidden="1" customHeight="1">
      <c r="R1554" s="264"/>
      <c r="S1554" s="110"/>
      <c r="T1554" s="110"/>
      <c r="U1554" s="110"/>
      <c r="V1554" s="110"/>
      <c r="W1554" s="266"/>
      <c r="X1554" s="110"/>
      <c r="Y1554" s="110"/>
      <c r="Z1554" s="110"/>
      <c r="AA1554" s="110"/>
      <c r="AB1554" s="110"/>
      <c r="AC1554" s="110"/>
      <c r="AD1554" s="110"/>
      <c r="AE1554" s="110"/>
      <c r="AF1554" s="110"/>
      <c r="AG1554" s="110"/>
      <c r="AH1554" s="110"/>
      <c r="AI1554" s="110"/>
      <c r="AJ1554" s="110"/>
      <c r="AK1554" s="110"/>
      <c r="AL1554" s="110"/>
      <c r="AM1554" s="110"/>
      <c r="AN1554" s="110"/>
      <c r="AO1554" s="110"/>
      <c r="AP1554" s="110"/>
      <c r="AQ1554" s="110"/>
      <c r="AR1554" s="110"/>
      <c r="AS1554" s="110"/>
      <c r="AT1554" s="110"/>
      <c r="AU1554" s="110"/>
      <c r="AV1554" s="110"/>
      <c r="AW1554" s="110"/>
      <c r="AX1554" s="110"/>
      <c r="AY1554" s="110"/>
      <c r="AZ1554" s="110"/>
      <c r="BA1554" s="110"/>
      <c r="BB1554" s="110"/>
      <c r="BC1554" s="110"/>
      <c r="BD1554" s="110"/>
      <c r="BE1554" s="110"/>
      <c r="BF1554" s="110"/>
      <c r="BG1554" s="110"/>
      <c r="BH1554" s="110"/>
      <c r="BI1554" s="110"/>
      <c r="BJ1554" s="110"/>
      <c r="BK1554" s="110"/>
      <c r="BL1554" s="110"/>
      <c r="BM1554" s="110"/>
      <c r="BN1554" s="110"/>
      <c r="BO1554" s="110"/>
      <c r="BP1554" s="110"/>
      <c r="BQ1554" s="110"/>
      <c r="BR1554" s="110"/>
      <c r="BS1554" s="110"/>
      <c r="BT1554" s="110"/>
      <c r="BU1554" s="110"/>
      <c r="BV1554" s="110"/>
      <c r="BW1554" s="110"/>
      <c r="BX1554" s="110"/>
      <c r="BY1554" s="110"/>
      <c r="BZ1554" s="110"/>
      <c r="CA1554" s="110"/>
      <c r="CB1554" s="110"/>
      <c r="CC1554" s="110"/>
      <c r="CD1554" s="110"/>
      <c r="CE1554" s="110"/>
      <c r="CF1554" s="110"/>
      <c r="CG1554" s="110"/>
      <c r="CH1554" s="110"/>
      <c r="CI1554" s="110"/>
      <c r="CJ1554" s="110"/>
      <c r="CK1554" s="110"/>
      <c r="CL1554" s="110"/>
      <c r="CM1554" s="110"/>
      <c r="CN1554" s="110"/>
      <c r="CO1554" s="110"/>
      <c r="CP1554" s="110"/>
      <c r="CQ1554" s="110"/>
      <c r="CR1554" s="110"/>
      <c r="CS1554" s="110"/>
      <c r="CT1554" s="110"/>
      <c r="CU1554" s="110"/>
      <c r="CV1554" s="110"/>
      <c r="CW1554" s="110"/>
      <c r="CX1554" s="110"/>
      <c r="CY1554" s="110"/>
      <c r="CZ1554" s="110"/>
      <c r="DA1554" s="110"/>
      <c r="DB1554" s="110"/>
      <c r="DC1554" s="110"/>
      <c r="DD1554" s="110"/>
      <c r="DE1554" s="110"/>
      <c r="DF1554" s="110"/>
      <c r="DG1554" s="110"/>
      <c r="DH1554" s="110"/>
      <c r="DI1554" s="110"/>
      <c r="DJ1554" s="110"/>
      <c r="DK1554" s="110"/>
      <c r="DL1554" s="110"/>
      <c r="DM1554" s="110"/>
      <c r="DN1554" s="110"/>
      <c r="DO1554" s="110"/>
      <c r="DP1554" s="110"/>
      <c r="DQ1554" s="110"/>
      <c r="DR1554" s="110"/>
      <c r="DS1554" s="110"/>
      <c r="DT1554" s="110"/>
      <c r="DU1554" s="110"/>
      <c r="DV1554" s="110"/>
      <c r="DW1554" s="110"/>
      <c r="DX1554" s="110"/>
      <c r="DY1554" s="110"/>
      <c r="DZ1554" s="110"/>
      <c r="EA1554" s="110"/>
      <c r="EB1554" s="110"/>
      <c r="EC1554" s="110"/>
      <c r="ED1554" s="110"/>
      <c r="EF1554" s="264"/>
      <c r="EG1554" s="110"/>
      <c r="EH1554" s="110"/>
      <c r="EI1554" s="110"/>
      <c r="EJ1554" s="110"/>
      <c r="EK1554" s="266"/>
      <c r="EL1554" s="110"/>
      <c r="EM1554" s="110"/>
      <c r="EN1554" s="110"/>
      <c r="EO1554" s="110"/>
      <c r="EP1554" s="110"/>
      <c r="EQ1554" s="110"/>
      <c r="ER1554" s="110"/>
      <c r="ES1554" s="110"/>
      <c r="ET1554" s="110"/>
      <c r="EU1554" s="110"/>
      <c r="EV1554" s="110"/>
      <c r="EW1554" s="110"/>
      <c r="EX1554" s="110"/>
      <c r="EY1554" s="110"/>
      <c r="EZ1554" s="110"/>
      <c r="FA1554" s="110"/>
      <c r="FB1554" s="110"/>
      <c r="FC1554" s="110"/>
      <c r="FD1554" s="110"/>
      <c r="FE1554" s="110"/>
      <c r="FF1554" s="110"/>
      <c r="FG1554" s="110"/>
      <c r="FH1554" s="110"/>
      <c r="FI1554" s="110"/>
      <c r="FJ1554" s="110"/>
      <c r="FK1554" s="110"/>
      <c r="FL1554" s="110"/>
      <c r="FM1554" s="110"/>
      <c r="FN1554" s="110"/>
      <c r="FO1554" s="110"/>
      <c r="FP1554" s="110"/>
      <c r="FQ1554" s="110"/>
      <c r="FR1554" s="110"/>
      <c r="FS1554" s="110"/>
      <c r="FT1554" s="110"/>
      <c r="FU1554" s="110"/>
      <c r="FV1554" s="110"/>
      <c r="FW1554" s="110"/>
      <c r="FX1554" s="110"/>
      <c r="FY1554" s="110"/>
      <c r="FZ1554" s="110"/>
      <c r="GA1554" s="110"/>
      <c r="GB1554" s="110"/>
      <c r="GC1554" s="110"/>
      <c r="GD1554" s="110"/>
      <c r="GE1554" s="110"/>
      <c r="GF1554" s="110"/>
      <c r="GG1554" s="110"/>
      <c r="GH1554" s="110"/>
      <c r="GI1554" s="110"/>
      <c r="GJ1554" s="110"/>
      <c r="GK1554" s="110"/>
      <c r="GL1554" s="110"/>
      <c r="GM1554" s="110"/>
      <c r="GN1554" s="110"/>
      <c r="GO1554" s="110"/>
      <c r="GP1554" s="110"/>
      <c r="GQ1554" s="110"/>
      <c r="GR1554" s="110"/>
      <c r="GS1554" s="110"/>
      <c r="GT1554" s="110"/>
      <c r="GU1554" s="110"/>
      <c r="GV1554" s="110"/>
      <c r="GW1554" s="110"/>
      <c r="GX1554" s="110"/>
      <c r="GY1554" s="110"/>
      <c r="GZ1554" s="110"/>
      <c r="HA1554" s="110"/>
      <c r="HB1554" s="110"/>
      <c r="HC1554" s="110"/>
      <c r="HD1554" s="110"/>
      <c r="HE1554" s="110"/>
      <c r="HF1554" s="110"/>
      <c r="HG1554" s="110"/>
      <c r="HH1554" s="110"/>
      <c r="HI1554" s="110"/>
      <c r="HJ1554" s="110"/>
      <c r="HK1554" s="110"/>
      <c r="HL1554" s="110"/>
      <c r="HM1554" s="110"/>
      <c r="HN1554" s="110"/>
      <c r="HO1554" s="110"/>
      <c r="HP1554" s="110"/>
      <c r="HQ1554" s="110"/>
      <c r="HR1554" s="110"/>
      <c r="HS1554" s="110"/>
      <c r="HT1554" s="110"/>
      <c r="HU1554" s="110"/>
      <c r="HV1554" s="110"/>
      <c r="HW1554" s="110"/>
      <c r="HX1554" s="110"/>
      <c r="HY1554" s="110"/>
      <c r="HZ1554" s="110"/>
      <c r="IA1554" s="110"/>
      <c r="IB1554" s="110"/>
      <c r="IC1554" s="110"/>
      <c r="ID1554" s="110"/>
      <c r="IE1554" s="110"/>
      <c r="IF1554" s="110"/>
      <c r="IG1554" s="110"/>
      <c r="IH1554" s="110"/>
      <c r="II1554" s="110"/>
      <c r="IJ1554" s="110"/>
      <c r="IK1554" s="110"/>
      <c r="IL1554" s="110"/>
      <c r="IM1554" s="110"/>
      <c r="IN1554" s="110"/>
      <c r="IO1554" s="110"/>
      <c r="IP1554" s="110"/>
      <c r="IQ1554" s="110"/>
      <c r="IR1554" s="110"/>
    </row>
    <row r="1555" spans="18:252" ht="16.5" hidden="1" customHeight="1">
      <c r="R1555" s="264"/>
      <c r="S1555" s="110"/>
      <c r="T1555" s="110"/>
      <c r="U1555" s="110"/>
      <c r="V1555" s="110"/>
      <c r="W1555" s="266"/>
      <c r="X1555" s="110"/>
      <c r="Y1555" s="110"/>
      <c r="Z1555" s="110"/>
      <c r="AA1555" s="110"/>
      <c r="AB1555" s="110"/>
      <c r="AC1555" s="110"/>
      <c r="AD1555" s="110"/>
      <c r="AE1555" s="110"/>
      <c r="AF1555" s="110"/>
      <c r="AG1555" s="110"/>
      <c r="AH1555" s="110"/>
      <c r="AI1555" s="110"/>
      <c r="AJ1555" s="110"/>
      <c r="AK1555" s="110"/>
      <c r="AL1555" s="110"/>
      <c r="AM1555" s="110"/>
      <c r="AN1555" s="110"/>
      <c r="AO1555" s="110"/>
      <c r="AP1555" s="110"/>
      <c r="AQ1555" s="110"/>
      <c r="AR1555" s="110"/>
      <c r="AS1555" s="110"/>
      <c r="AT1555" s="110"/>
      <c r="AU1555" s="110"/>
      <c r="AV1555" s="110"/>
      <c r="AW1555" s="110"/>
      <c r="AX1555" s="110"/>
      <c r="AY1555" s="110"/>
      <c r="AZ1555" s="110"/>
      <c r="BA1555" s="110"/>
      <c r="BB1555" s="110"/>
      <c r="BC1555" s="110"/>
      <c r="BD1555" s="110"/>
      <c r="BE1555" s="110"/>
      <c r="BF1555" s="110"/>
      <c r="BG1555" s="110"/>
      <c r="BH1555" s="110"/>
      <c r="BI1555" s="110"/>
      <c r="BJ1555" s="110"/>
      <c r="BK1555" s="110"/>
      <c r="BL1555" s="110"/>
      <c r="BM1555" s="110"/>
      <c r="BN1555" s="110"/>
      <c r="BO1555" s="110"/>
      <c r="BP1555" s="110"/>
      <c r="BQ1555" s="110"/>
      <c r="BR1555" s="110"/>
      <c r="BS1555" s="110"/>
      <c r="BT1555" s="110"/>
      <c r="BU1555" s="110"/>
      <c r="BV1555" s="110"/>
      <c r="BW1555" s="110"/>
      <c r="BX1555" s="110"/>
      <c r="BY1555" s="110"/>
      <c r="BZ1555" s="110"/>
      <c r="CA1555" s="110"/>
      <c r="CB1555" s="110"/>
      <c r="CC1555" s="110"/>
      <c r="CD1555" s="110"/>
      <c r="CE1555" s="110"/>
      <c r="CF1555" s="110"/>
      <c r="CG1555" s="110"/>
      <c r="CH1555" s="110"/>
      <c r="CI1555" s="110"/>
      <c r="CJ1555" s="110"/>
      <c r="CK1555" s="110"/>
      <c r="CL1555" s="110"/>
      <c r="CM1555" s="110"/>
      <c r="CN1555" s="110"/>
      <c r="CO1555" s="110"/>
      <c r="CP1555" s="110"/>
      <c r="CQ1555" s="110"/>
      <c r="CR1555" s="110"/>
      <c r="CS1555" s="110"/>
      <c r="CT1555" s="110"/>
      <c r="CU1555" s="110"/>
      <c r="CV1555" s="110"/>
      <c r="CW1555" s="110"/>
      <c r="CX1555" s="110"/>
      <c r="CY1555" s="110"/>
      <c r="CZ1555" s="110"/>
      <c r="DA1555" s="110"/>
      <c r="DB1555" s="110"/>
      <c r="DC1555" s="110"/>
      <c r="DD1555" s="110"/>
      <c r="DE1555" s="110"/>
      <c r="DF1555" s="110"/>
      <c r="DG1555" s="110"/>
      <c r="DH1555" s="110"/>
      <c r="DI1555" s="110"/>
      <c r="DJ1555" s="110"/>
      <c r="DK1555" s="110"/>
      <c r="DL1555" s="110"/>
      <c r="DM1555" s="110"/>
      <c r="DN1555" s="110"/>
      <c r="DO1555" s="110"/>
      <c r="DP1555" s="110"/>
      <c r="DQ1555" s="110"/>
      <c r="DR1555" s="110"/>
      <c r="DS1555" s="110"/>
      <c r="DT1555" s="110"/>
      <c r="DU1555" s="110"/>
      <c r="DV1555" s="110"/>
      <c r="DW1555" s="110"/>
      <c r="DX1555" s="110"/>
      <c r="DY1555" s="110"/>
      <c r="DZ1555" s="110"/>
      <c r="EA1555" s="110"/>
      <c r="EB1555" s="110"/>
      <c r="EC1555" s="110"/>
      <c r="ED1555" s="110"/>
      <c r="EF1555" s="264"/>
      <c r="EG1555" s="110"/>
      <c r="EH1555" s="110"/>
      <c r="EI1555" s="110"/>
      <c r="EJ1555" s="110"/>
      <c r="EK1555" s="266"/>
      <c r="EL1555" s="110"/>
      <c r="EM1555" s="110"/>
      <c r="EN1555" s="110"/>
      <c r="EO1555" s="110"/>
      <c r="EP1555" s="110"/>
      <c r="EQ1555" s="110"/>
      <c r="ER1555" s="110"/>
      <c r="ES1555" s="110"/>
      <c r="ET1555" s="110"/>
      <c r="EU1555" s="110"/>
      <c r="EV1555" s="110"/>
      <c r="EW1555" s="110"/>
      <c r="EX1555" s="110"/>
      <c r="EY1555" s="110"/>
      <c r="EZ1555" s="110"/>
      <c r="FA1555" s="110"/>
      <c r="FB1555" s="110"/>
      <c r="FC1555" s="110"/>
      <c r="FD1555" s="110"/>
      <c r="FE1555" s="110"/>
      <c r="FF1555" s="110"/>
      <c r="FG1555" s="110"/>
      <c r="FH1555" s="110"/>
      <c r="FI1555" s="110"/>
      <c r="FJ1555" s="110"/>
      <c r="FK1555" s="110"/>
      <c r="FL1555" s="110"/>
      <c r="FM1555" s="110"/>
      <c r="FN1555" s="110"/>
      <c r="FO1555" s="110"/>
      <c r="FP1555" s="110"/>
      <c r="FQ1555" s="110"/>
      <c r="FR1555" s="110"/>
      <c r="FS1555" s="110"/>
      <c r="FT1555" s="110"/>
      <c r="FU1555" s="110"/>
      <c r="FV1555" s="110"/>
      <c r="FW1555" s="110"/>
      <c r="FX1555" s="110"/>
      <c r="FY1555" s="110"/>
      <c r="FZ1555" s="110"/>
      <c r="GA1555" s="110"/>
      <c r="GB1555" s="110"/>
      <c r="GC1555" s="110"/>
      <c r="GD1555" s="110"/>
      <c r="GE1555" s="110"/>
      <c r="GF1555" s="110"/>
      <c r="GG1555" s="110"/>
      <c r="GH1555" s="110"/>
      <c r="GI1555" s="110"/>
      <c r="GJ1555" s="110"/>
      <c r="GK1555" s="110"/>
      <c r="GL1555" s="110"/>
      <c r="GM1555" s="110"/>
      <c r="GN1555" s="110"/>
      <c r="GO1555" s="110"/>
      <c r="GP1555" s="110"/>
      <c r="GQ1555" s="110"/>
      <c r="GR1555" s="110"/>
      <c r="GS1555" s="110"/>
      <c r="GT1555" s="110"/>
      <c r="GU1555" s="110"/>
      <c r="GV1555" s="110"/>
      <c r="GW1555" s="110"/>
      <c r="GX1555" s="110"/>
      <c r="GY1555" s="110"/>
      <c r="GZ1555" s="110"/>
      <c r="HA1555" s="110"/>
      <c r="HB1555" s="110"/>
      <c r="HC1555" s="110"/>
      <c r="HD1555" s="110"/>
      <c r="HE1555" s="110"/>
      <c r="HF1555" s="110"/>
      <c r="HG1555" s="110"/>
      <c r="HH1555" s="110"/>
      <c r="HI1555" s="110"/>
      <c r="HJ1555" s="110"/>
      <c r="HK1555" s="110"/>
      <c r="HL1555" s="110"/>
      <c r="HM1555" s="110"/>
      <c r="HN1555" s="110"/>
      <c r="HO1555" s="110"/>
      <c r="HP1555" s="110"/>
      <c r="HQ1555" s="110"/>
      <c r="HR1555" s="110"/>
      <c r="HS1555" s="110"/>
      <c r="HT1555" s="110"/>
      <c r="HU1555" s="110"/>
      <c r="HV1555" s="110"/>
      <c r="HW1555" s="110"/>
      <c r="HX1555" s="110"/>
      <c r="HY1555" s="110"/>
      <c r="HZ1555" s="110"/>
      <c r="IA1555" s="110"/>
      <c r="IB1555" s="110"/>
      <c r="IC1555" s="110"/>
      <c r="ID1555" s="110"/>
      <c r="IE1555" s="110"/>
      <c r="IF1555" s="110"/>
      <c r="IG1555" s="110"/>
      <c r="IH1555" s="110"/>
      <c r="II1555" s="110"/>
      <c r="IJ1555" s="110"/>
      <c r="IK1555" s="110"/>
      <c r="IL1555" s="110"/>
      <c r="IM1555" s="110"/>
      <c r="IN1555" s="110"/>
      <c r="IO1555" s="110"/>
      <c r="IP1555" s="110"/>
      <c r="IQ1555" s="110"/>
      <c r="IR1555" s="110"/>
    </row>
    <row r="1556" spans="18:252" ht="16.5" hidden="1" customHeight="1">
      <c r="R1556" s="264"/>
      <c r="S1556" s="110"/>
      <c r="T1556" s="110"/>
      <c r="U1556" s="110"/>
      <c r="V1556" s="110"/>
      <c r="W1556" s="266"/>
      <c r="X1556" s="110"/>
      <c r="Y1556" s="110"/>
      <c r="Z1556" s="110"/>
      <c r="AA1556" s="110"/>
      <c r="AB1556" s="110"/>
      <c r="AC1556" s="110"/>
      <c r="AD1556" s="110"/>
      <c r="AE1556" s="110"/>
      <c r="AF1556" s="110"/>
      <c r="AG1556" s="110"/>
      <c r="AH1556" s="110"/>
      <c r="AI1556" s="110"/>
      <c r="AJ1556" s="110"/>
      <c r="AK1556" s="110"/>
      <c r="AL1556" s="110"/>
      <c r="AM1556" s="110"/>
      <c r="AN1556" s="110"/>
      <c r="AO1556" s="110"/>
      <c r="AP1556" s="110"/>
      <c r="AQ1556" s="110"/>
      <c r="AR1556" s="110"/>
      <c r="AS1556" s="110"/>
      <c r="AT1556" s="110"/>
      <c r="AU1556" s="110"/>
      <c r="AV1556" s="110"/>
      <c r="AW1556" s="110"/>
      <c r="AX1556" s="110"/>
      <c r="AY1556" s="110"/>
      <c r="AZ1556" s="110"/>
      <c r="BA1556" s="110"/>
      <c r="BB1556" s="110"/>
      <c r="BC1556" s="110"/>
      <c r="BD1556" s="110"/>
      <c r="BE1556" s="110"/>
      <c r="BF1556" s="110"/>
      <c r="BG1556" s="110"/>
      <c r="BH1556" s="110"/>
      <c r="BI1556" s="110"/>
      <c r="BJ1556" s="110"/>
      <c r="BK1556" s="110"/>
      <c r="BL1556" s="110"/>
      <c r="BM1556" s="110"/>
      <c r="BN1556" s="110"/>
      <c r="BO1556" s="110"/>
      <c r="BP1556" s="110"/>
      <c r="BQ1556" s="110"/>
      <c r="BR1556" s="110"/>
      <c r="BS1556" s="110"/>
      <c r="BT1556" s="110"/>
      <c r="BU1556" s="110"/>
      <c r="BV1556" s="110"/>
      <c r="BW1556" s="110"/>
      <c r="BX1556" s="110"/>
      <c r="BY1556" s="110"/>
      <c r="BZ1556" s="110"/>
      <c r="CA1556" s="110"/>
      <c r="CB1556" s="110"/>
      <c r="CC1556" s="110"/>
      <c r="CD1556" s="110"/>
      <c r="CE1556" s="110"/>
      <c r="CF1556" s="110"/>
      <c r="CG1556" s="110"/>
      <c r="CH1556" s="110"/>
      <c r="CI1556" s="110"/>
      <c r="CJ1556" s="110"/>
      <c r="CK1556" s="110"/>
      <c r="CL1556" s="110"/>
      <c r="CM1556" s="110"/>
      <c r="CN1556" s="110"/>
      <c r="CO1556" s="110"/>
      <c r="CP1556" s="110"/>
      <c r="CQ1556" s="110"/>
      <c r="CR1556" s="110"/>
      <c r="CS1556" s="110"/>
      <c r="CT1556" s="110"/>
      <c r="CU1556" s="110"/>
      <c r="CV1556" s="110"/>
      <c r="CW1556" s="110"/>
      <c r="CX1556" s="110"/>
      <c r="CY1556" s="110"/>
      <c r="CZ1556" s="110"/>
      <c r="DA1556" s="110"/>
      <c r="DB1556" s="110"/>
      <c r="DC1556" s="110"/>
      <c r="DD1556" s="110"/>
      <c r="DE1556" s="110"/>
      <c r="DF1556" s="110"/>
      <c r="DG1556" s="110"/>
      <c r="DH1556" s="110"/>
      <c r="DI1556" s="110"/>
      <c r="DJ1556" s="110"/>
      <c r="DK1556" s="110"/>
      <c r="DL1556" s="110"/>
      <c r="DM1556" s="110"/>
      <c r="DN1556" s="110"/>
      <c r="DO1556" s="110"/>
      <c r="DP1556" s="110"/>
      <c r="DQ1556" s="110"/>
      <c r="DR1556" s="110"/>
      <c r="DS1556" s="110"/>
      <c r="DT1556" s="110"/>
      <c r="DU1556" s="110"/>
      <c r="DV1556" s="110"/>
      <c r="DW1556" s="110"/>
      <c r="DX1556" s="110"/>
      <c r="DY1556" s="110"/>
      <c r="DZ1556" s="110"/>
      <c r="EA1556" s="110"/>
      <c r="EB1556" s="110"/>
      <c r="EC1556" s="110"/>
      <c r="ED1556" s="110"/>
      <c r="EF1556" s="264"/>
      <c r="EG1556" s="110"/>
      <c r="EH1556" s="110"/>
      <c r="EI1556" s="110"/>
      <c r="EJ1556" s="110"/>
      <c r="EK1556" s="266"/>
      <c r="EL1556" s="110"/>
      <c r="EM1556" s="110"/>
      <c r="EN1556" s="110"/>
      <c r="EO1556" s="110"/>
      <c r="EP1556" s="110"/>
      <c r="EQ1556" s="110"/>
      <c r="ER1556" s="110"/>
      <c r="ES1556" s="110"/>
      <c r="ET1556" s="110"/>
      <c r="EU1556" s="110"/>
      <c r="EV1556" s="110"/>
      <c r="EW1556" s="110"/>
      <c r="EX1556" s="110"/>
      <c r="EY1556" s="110"/>
      <c r="EZ1556" s="110"/>
      <c r="FA1556" s="110"/>
      <c r="FB1556" s="110"/>
      <c r="FC1556" s="110"/>
      <c r="FD1556" s="110"/>
      <c r="FE1556" s="110"/>
      <c r="FF1556" s="110"/>
      <c r="FG1556" s="110"/>
      <c r="FH1556" s="110"/>
      <c r="FI1556" s="110"/>
      <c r="FJ1556" s="110"/>
      <c r="FK1556" s="110"/>
      <c r="FL1556" s="110"/>
      <c r="FM1556" s="110"/>
      <c r="FN1556" s="110"/>
      <c r="FO1556" s="110"/>
      <c r="FP1556" s="110"/>
      <c r="FQ1556" s="110"/>
      <c r="FR1556" s="110"/>
      <c r="FS1556" s="110"/>
      <c r="FT1556" s="110"/>
      <c r="FU1556" s="110"/>
      <c r="FV1556" s="110"/>
      <c r="FW1556" s="110"/>
      <c r="FX1556" s="110"/>
      <c r="FY1556" s="110"/>
      <c r="FZ1556" s="110"/>
      <c r="GA1556" s="110"/>
      <c r="GB1556" s="110"/>
      <c r="GC1556" s="110"/>
      <c r="GD1556" s="110"/>
      <c r="GE1556" s="110"/>
      <c r="GF1556" s="110"/>
      <c r="GG1556" s="110"/>
      <c r="GH1556" s="110"/>
      <c r="GI1556" s="110"/>
      <c r="GJ1556" s="110"/>
      <c r="GK1556" s="110"/>
      <c r="GL1556" s="110"/>
      <c r="GM1556" s="110"/>
      <c r="GN1556" s="110"/>
      <c r="GO1556" s="110"/>
      <c r="GP1556" s="110"/>
      <c r="GQ1556" s="110"/>
      <c r="GR1556" s="110"/>
      <c r="GS1556" s="110"/>
      <c r="GT1556" s="110"/>
      <c r="GU1556" s="110"/>
      <c r="GV1556" s="110"/>
      <c r="GW1556" s="110"/>
      <c r="GX1556" s="110"/>
      <c r="GY1556" s="110"/>
      <c r="GZ1556" s="110"/>
      <c r="HA1556" s="110"/>
      <c r="HB1556" s="110"/>
      <c r="HC1556" s="110"/>
      <c r="HD1556" s="110"/>
      <c r="HE1556" s="110"/>
      <c r="HF1556" s="110"/>
      <c r="HG1556" s="110"/>
      <c r="HH1556" s="110"/>
      <c r="HI1556" s="110"/>
      <c r="HJ1556" s="110"/>
      <c r="HK1556" s="110"/>
      <c r="HL1556" s="110"/>
      <c r="HM1556" s="110"/>
      <c r="HN1556" s="110"/>
      <c r="HO1556" s="110"/>
      <c r="HP1556" s="110"/>
      <c r="HQ1556" s="110"/>
      <c r="HR1556" s="110"/>
      <c r="HS1556" s="110"/>
      <c r="HT1556" s="110"/>
      <c r="HU1556" s="110"/>
      <c r="HV1556" s="110"/>
      <c r="HW1556" s="110"/>
      <c r="HX1556" s="110"/>
      <c r="HY1556" s="110"/>
      <c r="HZ1556" s="110"/>
      <c r="IA1556" s="110"/>
      <c r="IB1556" s="110"/>
      <c r="IC1556" s="110"/>
      <c r="ID1556" s="110"/>
      <c r="IE1556" s="110"/>
      <c r="IF1556" s="110"/>
      <c r="IG1556" s="110"/>
      <c r="IH1556" s="110"/>
      <c r="II1556" s="110"/>
      <c r="IJ1556" s="110"/>
      <c r="IK1556" s="110"/>
      <c r="IL1556" s="110"/>
      <c r="IM1556" s="110"/>
      <c r="IN1556" s="110"/>
      <c r="IO1556" s="110"/>
      <c r="IP1556" s="110"/>
      <c r="IQ1556" s="110"/>
      <c r="IR1556" s="110"/>
    </row>
    <row r="1557" spans="18:252" ht="16.5" hidden="1" customHeight="1">
      <c r="R1557" s="264"/>
      <c r="S1557" s="110"/>
      <c r="T1557" s="110"/>
      <c r="U1557" s="110"/>
      <c r="V1557" s="110"/>
      <c r="W1557" s="266"/>
      <c r="X1557" s="110"/>
      <c r="Y1557" s="110"/>
      <c r="Z1557" s="110"/>
      <c r="AA1557" s="110"/>
      <c r="AB1557" s="110"/>
      <c r="AC1557" s="110"/>
      <c r="AD1557" s="110"/>
      <c r="AE1557" s="110"/>
      <c r="AF1557" s="110"/>
      <c r="AG1557" s="110"/>
      <c r="AH1557" s="110"/>
      <c r="AI1557" s="110"/>
      <c r="AJ1557" s="110"/>
      <c r="AK1557" s="110"/>
      <c r="AL1557" s="110"/>
      <c r="AM1557" s="110"/>
      <c r="AN1557" s="110"/>
      <c r="AO1557" s="110"/>
      <c r="AP1557" s="110"/>
      <c r="AQ1557" s="110"/>
      <c r="AR1557" s="110"/>
      <c r="AS1557" s="110"/>
      <c r="AT1557" s="110"/>
      <c r="AU1557" s="110"/>
      <c r="AV1557" s="110"/>
      <c r="AW1557" s="110"/>
      <c r="AX1557" s="110"/>
      <c r="AY1557" s="110"/>
      <c r="AZ1557" s="110"/>
      <c r="BA1557" s="110"/>
      <c r="BB1557" s="110"/>
      <c r="BC1557" s="110"/>
      <c r="BD1557" s="110"/>
      <c r="BE1557" s="110"/>
      <c r="BF1557" s="110"/>
      <c r="BG1557" s="110"/>
      <c r="BH1557" s="110"/>
      <c r="BI1557" s="110"/>
      <c r="BJ1557" s="110"/>
      <c r="BK1557" s="110"/>
      <c r="BL1557" s="110"/>
      <c r="BM1557" s="110"/>
      <c r="BN1557" s="110"/>
      <c r="BO1557" s="110"/>
      <c r="BP1557" s="110"/>
      <c r="BQ1557" s="110"/>
      <c r="BR1557" s="110"/>
      <c r="BS1557" s="110"/>
      <c r="BT1557" s="110"/>
      <c r="BU1557" s="110"/>
      <c r="BV1557" s="110"/>
      <c r="BW1557" s="110"/>
      <c r="BX1557" s="110"/>
      <c r="BY1557" s="110"/>
      <c r="BZ1557" s="110"/>
      <c r="CA1557" s="110"/>
      <c r="CB1557" s="110"/>
      <c r="CC1557" s="110"/>
      <c r="CD1557" s="110"/>
      <c r="CE1557" s="110"/>
      <c r="CF1557" s="110"/>
      <c r="CG1557" s="110"/>
      <c r="CH1557" s="110"/>
      <c r="CI1557" s="110"/>
      <c r="CJ1557" s="110"/>
      <c r="CK1557" s="110"/>
      <c r="CL1557" s="110"/>
      <c r="CM1557" s="110"/>
      <c r="CN1557" s="110"/>
      <c r="CO1557" s="110"/>
      <c r="CP1557" s="110"/>
      <c r="CQ1557" s="110"/>
      <c r="CR1557" s="110"/>
      <c r="CS1557" s="110"/>
      <c r="CT1557" s="110"/>
      <c r="CU1557" s="110"/>
      <c r="CV1557" s="110"/>
      <c r="CW1557" s="110"/>
      <c r="CX1557" s="110"/>
      <c r="CY1557" s="110"/>
      <c r="CZ1557" s="110"/>
      <c r="DA1557" s="110"/>
      <c r="DB1557" s="110"/>
      <c r="DC1557" s="110"/>
      <c r="DD1557" s="110"/>
      <c r="DE1557" s="110"/>
      <c r="DF1557" s="110"/>
      <c r="DG1557" s="110"/>
      <c r="DH1557" s="110"/>
      <c r="DI1557" s="110"/>
      <c r="DJ1557" s="110"/>
      <c r="DK1557" s="110"/>
      <c r="DL1557" s="110"/>
      <c r="DM1557" s="110"/>
      <c r="DN1557" s="110"/>
      <c r="DO1557" s="110"/>
      <c r="DP1557" s="110"/>
      <c r="DQ1557" s="110"/>
      <c r="DR1557" s="110"/>
      <c r="DS1557" s="110"/>
      <c r="DT1557" s="110"/>
      <c r="DU1557" s="110"/>
      <c r="DV1557" s="110"/>
      <c r="DW1557" s="110"/>
      <c r="DX1557" s="110"/>
      <c r="DY1557" s="110"/>
      <c r="DZ1557" s="110"/>
      <c r="EA1557" s="110"/>
      <c r="EB1557" s="110"/>
      <c r="EC1557" s="110"/>
      <c r="ED1557" s="110"/>
      <c r="EF1557" s="264"/>
      <c r="EG1557" s="110"/>
      <c r="EH1557" s="110"/>
      <c r="EI1557" s="110"/>
      <c r="EJ1557" s="110"/>
      <c r="EK1557" s="266"/>
      <c r="EL1557" s="110"/>
      <c r="EM1557" s="110"/>
      <c r="EN1557" s="110"/>
      <c r="EO1557" s="110"/>
      <c r="EP1557" s="110"/>
      <c r="EQ1557" s="110"/>
      <c r="ER1557" s="110"/>
      <c r="ES1557" s="110"/>
      <c r="ET1557" s="110"/>
      <c r="EU1557" s="110"/>
      <c r="EV1557" s="110"/>
      <c r="EW1557" s="110"/>
      <c r="EX1557" s="110"/>
      <c r="EY1557" s="110"/>
      <c r="EZ1557" s="110"/>
      <c r="FA1557" s="110"/>
      <c r="FB1557" s="110"/>
      <c r="FC1557" s="110"/>
      <c r="FD1557" s="110"/>
      <c r="FE1557" s="110"/>
      <c r="FF1557" s="110"/>
      <c r="FG1557" s="110"/>
      <c r="FH1557" s="110"/>
      <c r="FI1557" s="110"/>
      <c r="FJ1557" s="110"/>
      <c r="FK1557" s="110"/>
      <c r="FL1557" s="110"/>
      <c r="FM1557" s="110"/>
      <c r="FN1557" s="110"/>
      <c r="FO1557" s="110"/>
      <c r="FP1557" s="110"/>
      <c r="FQ1557" s="110"/>
      <c r="FR1557" s="110"/>
      <c r="FS1557" s="110"/>
      <c r="FT1557" s="110"/>
      <c r="FU1557" s="110"/>
      <c r="FV1557" s="110"/>
      <c r="FW1557" s="110"/>
      <c r="FX1557" s="110"/>
      <c r="FY1557" s="110"/>
      <c r="FZ1557" s="110"/>
      <c r="GA1557" s="110"/>
      <c r="GB1557" s="110"/>
      <c r="GC1557" s="110"/>
      <c r="GD1557" s="110"/>
      <c r="GE1557" s="110"/>
      <c r="GF1557" s="110"/>
      <c r="GG1557" s="110"/>
      <c r="GH1557" s="110"/>
      <c r="GI1557" s="110"/>
      <c r="GJ1557" s="110"/>
      <c r="GK1557" s="110"/>
      <c r="GL1557" s="110"/>
      <c r="GM1557" s="110"/>
      <c r="GN1557" s="110"/>
      <c r="GO1557" s="110"/>
      <c r="GP1557" s="110"/>
      <c r="GQ1557" s="110"/>
      <c r="GR1557" s="110"/>
      <c r="GS1557" s="110"/>
      <c r="GT1557" s="110"/>
      <c r="GU1557" s="110"/>
      <c r="GV1557" s="110"/>
      <c r="GW1557" s="110"/>
      <c r="GX1557" s="110"/>
      <c r="GY1557" s="110"/>
      <c r="GZ1557" s="110"/>
      <c r="HA1557" s="110"/>
      <c r="HB1557" s="110"/>
      <c r="HC1557" s="110"/>
      <c r="HD1557" s="110"/>
      <c r="HE1557" s="110"/>
      <c r="HF1557" s="110"/>
      <c r="HG1557" s="110"/>
      <c r="HH1557" s="110"/>
      <c r="HI1557" s="110"/>
      <c r="HJ1557" s="110"/>
      <c r="HK1557" s="110"/>
      <c r="HL1557" s="110"/>
      <c r="HM1557" s="110"/>
      <c r="HN1557" s="110"/>
      <c r="HO1557" s="110"/>
      <c r="HP1557" s="110"/>
      <c r="HQ1557" s="110"/>
      <c r="HR1557" s="110"/>
      <c r="HS1557" s="110"/>
      <c r="HT1557" s="110"/>
      <c r="HU1557" s="110"/>
      <c r="HV1557" s="110"/>
      <c r="HW1557" s="110"/>
      <c r="HX1557" s="110"/>
      <c r="HY1557" s="110"/>
      <c r="HZ1557" s="110"/>
      <c r="IA1557" s="110"/>
      <c r="IB1557" s="110"/>
      <c r="IC1557" s="110"/>
      <c r="ID1557" s="110"/>
      <c r="IE1557" s="110"/>
      <c r="IF1557" s="110"/>
      <c r="IG1557" s="110"/>
      <c r="IH1557" s="110"/>
      <c r="II1557" s="110"/>
      <c r="IJ1557" s="110"/>
      <c r="IK1557" s="110"/>
      <c r="IL1557" s="110"/>
      <c r="IM1557" s="110"/>
      <c r="IN1557" s="110"/>
      <c r="IO1557" s="110"/>
      <c r="IP1557" s="110"/>
      <c r="IQ1557" s="110"/>
      <c r="IR1557" s="110"/>
    </row>
    <row r="1558" spans="18:252" ht="16.5" hidden="1" customHeight="1">
      <c r="R1558" s="264"/>
      <c r="S1558" s="110"/>
      <c r="T1558" s="110"/>
      <c r="U1558" s="110"/>
      <c r="V1558" s="110"/>
      <c r="W1558" s="266"/>
      <c r="X1558" s="110"/>
      <c r="Y1558" s="110"/>
      <c r="Z1558" s="110"/>
      <c r="AA1558" s="110"/>
      <c r="AB1558" s="110"/>
      <c r="AC1558" s="110"/>
      <c r="AD1558" s="110"/>
      <c r="AE1558" s="110"/>
      <c r="AF1558" s="110"/>
      <c r="AG1558" s="110"/>
      <c r="AH1558" s="110"/>
      <c r="AI1558" s="110"/>
      <c r="AJ1558" s="110"/>
      <c r="AK1558" s="110"/>
      <c r="AL1558" s="110"/>
      <c r="AM1558" s="110"/>
      <c r="AN1558" s="110"/>
      <c r="AO1558" s="110"/>
      <c r="AP1558" s="110"/>
      <c r="AQ1558" s="110"/>
      <c r="AR1558" s="110"/>
      <c r="AS1558" s="110"/>
      <c r="AT1558" s="110"/>
      <c r="AU1558" s="110"/>
      <c r="AV1558" s="110"/>
      <c r="AW1558" s="110"/>
      <c r="AX1558" s="110"/>
      <c r="AY1558" s="110"/>
      <c r="AZ1558" s="110"/>
      <c r="BA1558" s="110"/>
      <c r="BB1558" s="110"/>
      <c r="BC1558" s="110"/>
      <c r="BD1558" s="110"/>
      <c r="BE1558" s="110"/>
      <c r="BF1558" s="110"/>
      <c r="BG1558" s="110"/>
      <c r="BH1558" s="110"/>
      <c r="BI1558" s="110"/>
      <c r="BJ1558" s="110"/>
      <c r="BK1558" s="110"/>
      <c r="BL1558" s="110"/>
      <c r="BM1558" s="110"/>
      <c r="BN1558" s="110"/>
      <c r="BO1558" s="110"/>
      <c r="BP1558" s="110"/>
      <c r="BQ1558" s="110"/>
      <c r="BR1558" s="110"/>
      <c r="BS1558" s="110"/>
      <c r="BT1558" s="110"/>
      <c r="BU1558" s="110"/>
      <c r="BV1558" s="110"/>
      <c r="BW1558" s="110"/>
      <c r="BX1558" s="110"/>
      <c r="BY1558" s="110"/>
      <c r="BZ1558" s="110"/>
      <c r="CA1558" s="110"/>
      <c r="CB1558" s="110"/>
      <c r="CC1558" s="110"/>
      <c r="CD1558" s="110"/>
      <c r="CE1558" s="110"/>
      <c r="CF1558" s="110"/>
      <c r="CG1558" s="110"/>
      <c r="CH1558" s="110"/>
      <c r="CI1558" s="110"/>
      <c r="CJ1558" s="110"/>
      <c r="CK1558" s="110"/>
      <c r="CL1558" s="110"/>
      <c r="CM1558" s="110"/>
      <c r="CN1558" s="110"/>
      <c r="CO1558" s="110"/>
      <c r="CP1558" s="110"/>
      <c r="CQ1558" s="110"/>
      <c r="CR1558" s="110"/>
      <c r="CS1558" s="110"/>
      <c r="CT1558" s="110"/>
      <c r="CU1558" s="110"/>
      <c r="CV1558" s="110"/>
      <c r="CW1558" s="110"/>
      <c r="CX1558" s="110"/>
      <c r="CY1558" s="110"/>
      <c r="CZ1558" s="110"/>
      <c r="DA1558" s="110"/>
      <c r="DB1558" s="110"/>
      <c r="DC1558" s="110"/>
      <c r="DD1558" s="110"/>
      <c r="DE1558" s="110"/>
      <c r="DF1558" s="110"/>
      <c r="DG1558" s="110"/>
      <c r="DH1558" s="110"/>
      <c r="DI1558" s="110"/>
      <c r="DJ1558" s="110"/>
      <c r="DK1558" s="110"/>
      <c r="DL1558" s="110"/>
      <c r="DM1558" s="110"/>
      <c r="DN1558" s="110"/>
      <c r="DO1558" s="110"/>
      <c r="DP1558" s="110"/>
      <c r="DQ1558" s="110"/>
      <c r="DR1558" s="110"/>
      <c r="DS1558" s="110"/>
      <c r="DT1558" s="110"/>
      <c r="DU1558" s="110"/>
      <c r="DV1558" s="110"/>
      <c r="DW1558" s="110"/>
      <c r="DX1558" s="110"/>
      <c r="DY1558" s="110"/>
      <c r="DZ1558" s="110"/>
      <c r="EA1558" s="110"/>
      <c r="EB1558" s="110"/>
      <c r="EC1558" s="110"/>
      <c r="ED1558" s="110"/>
      <c r="EF1558" s="264"/>
      <c r="EG1558" s="110"/>
      <c r="EH1558" s="110"/>
      <c r="EI1558" s="110"/>
      <c r="EJ1558" s="110"/>
      <c r="EK1558" s="266"/>
      <c r="EL1558" s="110"/>
      <c r="EM1558" s="110"/>
      <c r="EN1558" s="110"/>
      <c r="EO1558" s="110"/>
      <c r="EP1558" s="110"/>
      <c r="EQ1558" s="110"/>
      <c r="ER1558" s="110"/>
      <c r="ES1558" s="110"/>
      <c r="ET1558" s="110"/>
      <c r="EU1558" s="110"/>
      <c r="EV1558" s="110"/>
      <c r="EW1558" s="110"/>
      <c r="EX1558" s="110"/>
      <c r="EY1558" s="110"/>
      <c r="EZ1558" s="110"/>
      <c r="FA1558" s="110"/>
      <c r="FB1558" s="110"/>
      <c r="FC1558" s="110"/>
      <c r="FD1558" s="110"/>
      <c r="FE1558" s="110"/>
      <c r="FF1558" s="110"/>
      <c r="FG1558" s="110"/>
      <c r="FH1558" s="110"/>
      <c r="FI1558" s="110"/>
      <c r="FJ1558" s="110"/>
      <c r="FK1558" s="110"/>
      <c r="FL1558" s="110"/>
      <c r="FM1558" s="110"/>
      <c r="FN1558" s="110"/>
      <c r="FO1558" s="110"/>
      <c r="FP1558" s="110"/>
      <c r="FQ1558" s="110"/>
      <c r="FR1558" s="110"/>
      <c r="FS1558" s="110"/>
      <c r="FT1558" s="110"/>
      <c r="FU1558" s="110"/>
      <c r="FV1558" s="110"/>
      <c r="FW1558" s="110"/>
      <c r="FX1558" s="110"/>
      <c r="FY1558" s="110"/>
      <c r="FZ1558" s="110"/>
      <c r="GA1558" s="110"/>
      <c r="GB1558" s="110"/>
      <c r="GC1558" s="110"/>
      <c r="GD1558" s="110"/>
      <c r="GE1558" s="110"/>
      <c r="GF1558" s="110"/>
      <c r="GG1558" s="110"/>
      <c r="GH1558" s="110"/>
      <c r="GI1558" s="110"/>
      <c r="GJ1558" s="110"/>
      <c r="GK1558" s="110"/>
      <c r="GL1558" s="110"/>
      <c r="GM1558" s="110"/>
      <c r="GN1558" s="110"/>
      <c r="GO1558" s="110"/>
      <c r="GP1558" s="110"/>
      <c r="GQ1558" s="110"/>
      <c r="GR1558" s="110"/>
      <c r="GS1558" s="110"/>
      <c r="GT1558" s="110"/>
      <c r="GU1558" s="110"/>
      <c r="GV1558" s="110"/>
      <c r="GW1558" s="110"/>
      <c r="GX1558" s="110"/>
      <c r="GY1558" s="110"/>
      <c r="GZ1558" s="110"/>
      <c r="HA1558" s="110"/>
      <c r="HB1558" s="110"/>
      <c r="HC1558" s="110"/>
      <c r="HD1558" s="110"/>
      <c r="HE1558" s="110"/>
      <c r="HF1558" s="110"/>
      <c r="HG1558" s="110"/>
      <c r="HH1558" s="110"/>
      <c r="HI1558" s="110"/>
      <c r="HJ1558" s="110"/>
      <c r="HK1558" s="110"/>
      <c r="HL1558" s="110"/>
      <c r="HM1558" s="110"/>
      <c r="HN1558" s="110"/>
      <c r="HO1558" s="110"/>
      <c r="HP1558" s="110"/>
      <c r="HQ1558" s="110"/>
      <c r="HR1558" s="110"/>
      <c r="HS1558" s="110"/>
      <c r="HT1558" s="110"/>
      <c r="HU1558" s="110"/>
      <c r="HV1558" s="110"/>
      <c r="HW1558" s="110"/>
      <c r="HX1558" s="110"/>
      <c r="HY1558" s="110"/>
      <c r="HZ1558" s="110"/>
      <c r="IA1558" s="110"/>
      <c r="IB1558" s="110"/>
      <c r="IC1558" s="110"/>
      <c r="ID1558" s="110"/>
      <c r="IE1558" s="110"/>
      <c r="IF1558" s="110"/>
      <c r="IG1558" s="110"/>
      <c r="IH1558" s="110"/>
      <c r="II1558" s="110"/>
      <c r="IJ1558" s="110"/>
      <c r="IK1558" s="110"/>
      <c r="IL1558" s="110"/>
      <c r="IM1558" s="110"/>
      <c r="IN1558" s="110"/>
      <c r="IO1558" s="110"/>
      <c r="IP1558" s="110"/>
      <c r="IQ1558" s="110"/>
      <c r="IR1558" s="110"/>
    </row>
    <row r="1559" spans="18:252" ht="16.5" hidden="1" customHeight="1">
      <c r="R1559" s="264"/>
      <c r="S1559" s="110"/>
      <c r="T1559" s="110"/>
      <c r="U1559" s="110"/>
      <c r="V1559" s="110"/>
      <c r="W1559" s="266"/>
      <c r="X1559" s="110"/>
      <c r="Y1559" s="110"/>
      <c r="Z1559" s="110"/>
      <c r="AA1559" s="110"/>
      <c r="AB1559" s="110"/>
      <c r="AC1559" s="110"/>
      <c r="AD1559" s="110"/>
      <c r="AE1559" s="110"/>
      <c r="AF1559" s="110"/>
      <c r="AG1559" s="110"/>
      <c r="AH1559" s="110"/>
      <c r="AI1559" s="110"/>
      <c r="AJ1559" s="110"/>
      <c r="AK1559" s="110"/>
      <c r="AL1559" s="110"/>
      <c r="AM1559" s="110"/>
      <c r="AN1559" s="110"/>
      <c r="AO1559" s="110"/>
      <c r="AP1559" s="110"/>
      <c r="AQ1559" s="110"/>
      <c r="AR1559" s="110"/>
      <c r="AS1559" s="110"/>
      <c r="AT1559" s="110"/>
      <c r="AU1559" s="110"/>
      <c r="AV1559" s="110"/>
      <c r="AW1559" s="110"/>
      <c r="AX1559" s="110"/>
      <c r="AY1559" s="110"/>
      <c r="AZ1559" s="110"/>
      <c r="BA1559" s="110"/>
      <c r="BB1559" s="110"/>
      <c r="BC1559" s="110"/>
      <c r="BD1559" s="110"/>
      <c r="BE1559" s="110"/>
      <c r="BF1559" s="110"/>
      <c r="BG1559" s="110"/>
      <c r="BH1559" s="110"/>
      <c r="BI1559" s="110"/>
      <c r="BJ1559" s="110"/>
      <c r="BK1559" s="110"/>
      <c r="BL1559" s="110"/>
      <c r="BM1559" s="110"/>
      <c r="BN1559" s="110"/>
      <c r="BO1559" s="110"/>
      <c r="BP1559" s="110"/>
      <c r="BQ1559" s="110"/>
      <c r="BR1559" s="110"/>
      <c r="BS1559" s="110"/>
      <c r="BT1559" s="110"/>
      <c r="BU1559" s="110"/>
      <c r="BV1559" s="110"/>
      <c r="BW1559" s="110"/>
      <c r="BX1559" s="110"/>
      <c r="BY1559" s="110"/>
      <c r="BZ1559" s="110"/>
      <c r="CA1559" s="110"/>
      <c r="CB1559" s="110"/>
      <c r="CC1559" s="110"/>
      <c r="CD1559" s="110"/>
      <c r="CE1559" s="110"/>
      <c r="CF1559" s="110"/>
      <c r="CG1559" s="110"/>
      <c r="CH1559" s="110"/>
      <c r="CI1559" s="110"/>
      <c r="CJ1559" s="110"/>
      <c r="CK1559" s="110"/>
      <c r="CL1559" s="110"/>
      <c r="CM1559" s="110"/>
      <c r="CN1559" s="110"/>
      <c r="CO1559" s="110"/>
      <c r="CP1559" s="110"/>
      <c r="CQ1559" s="110"/>
      <c r="CR1559" s="110"/>
      <c r="CS1559" s="110"/>
      <c r="CT1559" s="110"/>
      <c r="CU1559" s="110"/>
      <c r="CV1559" s="110"/>
      <c r="CW1559" s="110"/>
      <c r="CX1559" s="110"/>
      <c r="CY1559" s="110"/>
      <c r="CZ1559" s="110"/>
      <c r="DA1559" s="110"/>
      <c r="DB1559" s="110"/>
      <c r="DC1559" s="110"/>
      <c r="DD1559" s="110"/>
      <c r="DE1559" s="110"/>
      <c r="DF1559" s="110"/>
      <c r="DG1559" s="110"/>
      <c r="DH1559" s="110"/>
      <c r="DI1559" s="110"/>
      <c r="DJ1559" s="110"/>
      <c r="DK1559" s="110"/>
      <c r="DL1559" s="110"/>
      <c r="DM1559" s="110"/>
      <c r="DN1559" s="110"/>
      <c r="DO1559" s="110"/>
      <c r="DP1559" s="110"/>
      <c r="DQ1559" s="110"/>
      <c r="DR1559" s="110"/>
      <c r="DS1559" s="110"/>
      <c r="DT1559" s="110"/>
      <c r="DU1559" s="110"/>
      <c r="DV1559" s="110"/>
      <c r="DW1559" s="110"/>
      <c r="DX1559" s="110"/>
      <c r="DY1559" s="110"/>
      <c r="DZ1559" s="110"/>
      <c r="EA1559" s="110"/>
      <c r="EB1559" s="110"/>
      <c r="EC1559" s="110"/>
      <c r="ED1559" s="110"/>
      <c r="EF1559" s="264"/>
      <c r="EG1559" s="110"/>
      <c r="EH1559" s="110"/>
      <c r="EI1559" s="110"/>
      <c r="EJ1559" s="110"/>
      <c r="EK1559" s="266"/>
      <c r="EL1559" s="110"/>
      <c r="EM1559" s="110"/>
      <c r="EN1559" s="110"/>
      <c r="EO1559" s="110"/>
      <c r="EP1559" s="110"/>
      <c r="EQ1559" s="110"/>
      <c r="ER1559" s="110"/>
      <c r="ES1559" s="110"/>
      <c r="ET1559" s="110"/>
      <c r="EU1559" s="110"/>
      <c r="EV1559" s="110"/>
      <c r="EW1559" s="110"/>
      <c r="EX1559" s="110"/>
      <c r="EY1559" s="110"/>
      <c r="EZ1559" s="110"/>
      <c r="FA1559" s="110"/>
      <c r="FB1559" s="110"/>
      <c r="FC1559" s="110"/>
      <c r="FD1559" s="110"/>
      <c r="FE1559" s="110"/>
      <c r="FF1559" s="110"/>
      <c r="FG1559" s="110"/>
      <c r="FH1559" s="110"/>
      <c r="FI1559" s="110"/>
      <c r="FJ1559" s="110"/>
      <c r="FK1559" s="110"/>
      <c r="FL1559" s="110"/>
      <c r="FM1559" s="110"/>
      <c r="FN1559" s="110"/>
      <c r="FO1559" s="110"/>
      <c r="FP1559" s="110"/>
      <c r="FQ1559" s="110"/>
      <c r="FR1559" s="110"/>
      <c r="FS1559" s="110"/>
      <c r="FT1559" s="110"/>
      <c r="FU1559" s="110"/>
      <c r="FV1559" s="110"/>
      <c r="FW1559" s="110"/>
      <c r="FX1559" s="110"/>
      <c r="FY1559" s="110"/>
      <c r="FZ1559" s="110"/>
      <c r="GA1559" s="110"/>
      <c r="GB1559" s="110"/>
      <c r="GC1559" s="110"/>
      <c r="GD1559" s="110"/>
      <c r="GE1559" s="110"/>
      <c r="GF1559" s="110"/>
      <c r="GG1559" s="110"/>
      <c r="GH1559" s="110"/>
      <c r="GI1559" s="110"/>
      <c r="GJ1559" s="110"/>
      <c r="GK1559" s="110"/>
      <c r="GL1559" s="110"/>
      <c r="GM1559" s="110"/>
      <c r="GN1559" s="110"/>
      <c r="GO1559" s="110"/>
      <c r="GP1559" s="110"/>
      <c r="GQ1559" s="110"/>
      <c r="GR1559" s="110"/>
      <c r="GS1559" s="110"/>
      <c r="GT1559" s="110"/>
      <c r="GU1559" s="110"/>
      <c r="GV1559" s="110"/>
      <c r="GW1559" s="110"/>
      <c r="GX1559" s="110"/>
      <c r="GY1559" s="110"/>
      <c r="GZ1559" s="110"/>
      <c r="HA1559" s="110"/>
      <c r="HB1559" s="110"/>
      <c r="HC1559" s="110"/>
      <c r="HD1559" s="110"/>
      <c r="HE1559" s="110"/>
      <c r="HF1559" s="110"/>
      <c r="HG1559" s="110"/>
      <c r="HH1559" s="110"/>
      <c r="HI1559" s="110"/>
      <c r="HJ1559" s="110"/>
      <c r="HK1559" s="110"/>
      <c r="HL1559" s="110"/>
      <c r="HM1559" s="110"/>
      <c r="HN1559" s="110"/>
      <c r="HO1559" s="110"/>
      <c r="HP1559" s="110"/>
      <c r="HQ1559" s="110"/>
      <c r="HR1559" s="110"/>
      <c r="HS1559" s="110"/>
      <c r="HT1559" s="110"/>
      <c r="HU1559" s="110"/>
      <c r="HV1559" s="110"/>
      <c r="HW1559" s="110"/>
      <c r="HX1559" s="110"/>
      <c r="HY1559" s="110"/>
      <c r="HZ1559" s="110"/>
      <c r="IA1559" s="110"/>
      <c r="IB1559" s="110"/>
      <c r="IC1559" s="110"/>
      <c r="ID1559" s="110"/>
      <c r="IE1559" s="110"/>
      <c r="IF1559" s="110"/>
      <c r="IG1559" s="110"/>
      <c r="IH1559" s="110"/>
      <c r="II1559" s="110"/>
      <c r="IJ1559" s="110"/>
      <c r="IK1559" s="110"/>
      <c r="IL1559" s="110"/>
      <c r="IM1559" s="110"/>
      <c r="IN1559" s="110"/>
      <c r="IO1559" s="110"/>
      <c r="IP1559" s="110"/>
      <c r="IQ1559" s="110"/>
      <c r="IR1559" s="110"/>
    </row>
    <row r="1560" spans="18:252" ht="16.5" hidden="1" customHeight="1">
      <c r="R1560" s="264"/>
      <c r="S1560" s="110"/>
      <c r="T1560" s="110"/>
      <c r="U1560" s="110"/>
      <c r="V1560" s="110"/>
      <c r="W1560" s="266"/>
      <c r="X1560" s="110"/>
      <c r="Y1560" s="110"/>
      <c r="Z1560" s="110"/>
      <c r="AA1560" s="110"/>
      <c r="AB1560" s="110"/>
      <c r="AC1560" s="110"/>
      <c r="AD1560" s="110"/>
      <c r="AE1560" s="110"/>
      <c r="AF1560" s="110"/>
      <c r="AG1560" s="110"/>
      <c r="AH1560" s="110"/>
      <c r="AI1560" s="110"/>
      <c r="AJ1560" s="110"/>
      <c r="AK1560" s="110"/>
      <c r="AL1560" s="110"/>
      <c r="AM1560" s="110"/>
      <c r="AN1560" s="110"/>
      <c r="AO1560" s="110"/>
      <c r="AP1560" s="110"/>
      <c r="AQ1560" s="110"/>
      <c r="AR1560" s="110"/>
      <c r="AS1560" s="110"/>
      <c r="AT1560" s="110"/>
      <c r="AU1560" s="110"/>
      <c r="AV1560" s="110"/>
      <c r="AW1560" s="110"/>
      <c r="AX1560" s="110"/>
      <c r="AY1560" s="110"/>
      <c r="AZ1560" s="110"/>
      <c r="BA1560" s="110"/>
      <c r="BB1560" s="110"/>
      <c r="BC1560" s="110"/>
      <c r="BD1560" s="110"/>
      <c r="BE1560" s="110"/>
      <c r="BF1560" s="110"/>
      <c r="BG1560" s="110"/>
      <c r="BH1560" s="110"/>
      <c r="BI1560" s="110"/>
      <c r="BJ1560" s="110"/>
      <c r="BK1560" s="110"/>
      <c r="BL1560" s="110"/>
      <c r="BM1560" s="110"/>
      <c r="BN1560" s="110"/>
      <c r="BO1560" s="110"/>
      <c r="BP1560" s="110"/>
      <c r="BQ1560" s="110"/>
      <c r="BR1560" s="110"/>
      <c r="BS1560" s="110"/>
      <c r="BT1560" s="110"/>
      <c r="BU1560" s="110"/>
      <c r="BV1560" s="110"/>
      <c r="BW1560" s="110"/>
      <c r="BX1560" s="110"/>
      <c r="BY1560" s="110"/>
      <c r="BZ1560" s="110"/>
      <c r="CA1560" s="110"/>
      <c r="CB1560" s="110"/>
      <c r="CC1560" s="110"/>
      <c r="CD1560" s="110"/>
      <c r="CE1560" s="110"/>
      <c r="CF1560" s="110"/>
      <c r="CG1560" s="110"/>
      <c r="CH1560" s="110"/>
      <c r="CI1560" s="110"/>
      <c r="CJ1560" s="110"/>
      <c r="CK1560" s="110"/>
      <c r="CL1560" s="110"/>
      <c r="CM1560" s="110"/>
      <c r="CN1560" s="110"/>
      <c r="CO1560" s="110"/>
      <c r="CP1560" s="110"/>
      <c r="CQ1560" s="110"/>
      <c r="CR1560" s="110"/>
      <c r="CS1560" s="110"/>
      <c r="CT1560" s="110"/>
      <c r="CU1560" s="110"/>
      <c r="CV1560" s="110"/>
      <c r="CW1560" s="110"/>
      <c r="CX1560" s="110"/>
      <c r="CY1560" s="110"/>
      <c r="CZ1560" s="110"/>
      <c r="DA1560" s="110"/>
      <c r="DB1560" s="110"/>
      <c r="DC1560" s="110"/>
      <c r="DD1560" s="110"/>
      <c r="DE1560" s="110"/>
      <c r="DF1560" s="110"/>
      <c r="DG1560" s="110"/>
      <c r="DH1560" s="110"/>
      <c r="DI1560" s="110"/>
      <c r="DJ1560" s="110"/>
      <c r="DK1560" s="110"/>
      <c r="DL1560" s="110"/>
      <c r="DM1560" s="110"/>
      <c r="DN1560" s="110"/>
      <c r="DO1560" s="110"/>
      <c r="DP1560" s="110"/>
      <c r="DQ1560" s="110"/>
      <c r="DR1560" s="110"/>
      <c r="DS1560" s="110"/>
      <c r="DT1560" s="110"/>
      <c r="DU1560" s="110"/>
      <c r="DV1560" s="110"/>
      <c r="DW1560" s="110"/>
      <c r="DX1560" s="110"/>
      <c r="DY1560" s="110"/>
      <c r="DZ1560" s="110"/>
      <c r="EA1560" s="110"/>
      <c r="EB1560" s="110"/>
      <c r="EC1560" s="110"/>
      <c r="ED1560" s="110"/>
      <c r="EF1560" s="264"/>
      <c r="EG1560" s="110"/>
      <c r="EH1560" s="110"/>
      <c r="EI1560" s="110"/>
      <c r="EJ1560" s="110"/>
      <c r="EK1560" s="266"/>
      <c r="EL1560" s="110"/>
      <c r="EM1560" s="110"/>
      <c r="EN1560" s="110"/>
      <c r="EO1560" s="110"/>
      <c r="EP1560" s="110"/>
      <c r="EQ1560" s="110"/>
      <c r="ER1560" s="110"/>
      <c r="ES1560" s="110"/>
      <c r="ET1560" s="110"/>
      <c r="EU1560" s="110"/>
      <c r="EV1560" s="110"/>
      <c r="EW1560" s="110"/>
      <c r="EX1560" s="110"/>
      <c r="EY1560" s="110"/>
      <c r="EZ1560" s="110"/>
      <c r="FA1560" s="110"/>
      <c r="FB1560" s="110"/>
      <c r="FC1560" s="110"/>
      <c r="FD1560" s="110"/>
      <c r="FE1560" s="110"/>
      <c r="FF1560" s="110"/>
      <c r="FG1560" s="110"/>
      <c r="FH1560" s="110"/>
      <c r="FI1560" s="110"/>
      <c r="FJ1560" s="110"/>
      <c r="FK1560" s="110"/>
      <c r="FL1560" s="110"/>
      <c r="FM1560" s="110"/>
      <c r="FN1560" s="110"/>
      <c r="FO1560" s="110"/>
      <c r="FP1560" s="110"/>
      <c r="FQ1560" s="110"/>
      <c r="FR1560" s="110"/>
      <c r="FS1560" s="110"/>
      <c r="FT1560" s="110"/>
      <c r="FU1560" s="110"/>
      <c r="FV1560" s="110"/>
      <c r="FW1560" s="110"/>
      <c r="FX1560" s="110"/>
      <c r="FY1560" s="110"/>
      <c r="FZ1560" s="110"/>
      <c r="GA1560" s="110"/>
      <c r="GB1560" s="110"/>
      <c r="GC1560" s="110"/>
      <c r="GD1560" s="110"/>
      <c r="GE1560" s="110"/>
      <c r="GF1560" s="110"/>
      <c r="GG1560" s="110"/>
      <c r="GH1560" s="110"/>
      <c r="GI1560" s="110"/>
      <c r="GJ1560" s="110"/>
      <c r="GK1560" s="110"/>
      <c r="GL1560" s="110"/>
      <c r="GM1560" s="110"/>
      <c r="GN1560" s="110"/>
      <c r="GO1560" s="110"/>
      <c r="GP1560" s="110"/>
      <c r="GQ1560" s="110"/>
      <c r="GR1560" s="110"/>
      <c r="GS1560" s="110"/>
      <c r="GT1560" s="110"/>
      <c r="GU1560" s="110"/>
      <c r="GV1560" s="110"/>
      <c r="GW1560" s="110"/>
      <c r="GX1560" s="110"/>
      <c r="GY1560" s="110"/>
      <c r="GZ1560" s="110"/>
      <c r="HA1560" s="110"/>
      <c r="HB1560" s="110"/>
      <c r="HC1560" s="110"/>
      <c r="HD1560" s="110"/>
      <c r="HE1560" s="110"/>
      <c r="HF1560" s="110"/>
      <c r="HG1560" s="110"/>
      <c r="HH1560" s="110"/>
      <c r="HI1560" s="110"/>
      <c r="HJ1560" s="110"/>
      <c r="HK1560" s="110"/>
      <c r="HL1560" s="110"/>
      <c r="HM1560" s="110"/>
      <c r="HN1560" s="110"/>
      <c r="HO1560" s="110"/>
      <c r="HP1560" s="110"/>
      <c r="HQ1560" s="110"/>
      <c r="HR1560" s="110"/>
      <c r="HS1560" s="110"/>
      <c r="HT1560" s="110"/>
      <c r="HU1560" s="110"/>
      <c r="HV1560" s="110"/>
      <c r="HW1560" s="110"/>
      <c r="HX1560" s="110"/>
      <c r="HY1560" s="110"/>
      <c r="HZ1560" s="110"/>
      <c r="IA1560" s="110"/>
      <c r="IB1560" s="110"/>
      <c r="IC1560" s="110"/>
      <c r="ID1560" s="110"/>
      <c r="IE1560" s="110"/>
      <c r="IF1560" s="110"/>
      <c r="IG1560" s="110"/>
      <c r="IH1560" s="110"/>
      <c r="II1560" s="110"/>
      <c r="IJ1560" s="110"/>
      <c r="IK1560" s="110"/>
      <c r="IL1560" s="110"/>
      <c r="IM1560" s="110"/>
      <c r="IN1560" s="110"/>
      <c r="IO1560" s="110"/>
      <c r="IP1560" s="110"/>
      <c r="IQ1560" s="110"/>
      <c r="IR1560" s="110"/>
    </row>
    <row r="1561" spans="18:252" ht="16.5" hidden="1" customHeight="1">
      <c r="R1561" s="264"/>
      <c r="S1561" s="110"/>
      <c r="T1561" s="110"/>
      <c r="U1561" s="110"/>
      <c r="V1561" s="110"/>
      <c r="W1561" s="266"/>
      <c r="X1561" s="110"/>
      <c r="Y1561" s="110"/>
      <c r="Z1561" s="110"/>
      <c r="AA1561" s="110"/>
      <c r="AB1561" s="110"/>
      <c r="AC1561" s="110"/>
      <c r="AD1561" s="110"/>
      <c r="AE1561" s="110"/>
      <c r="AF1561" s="110"/>
      <c r="AG1561" s="110"/>
      <c r="AH1561" s="110"/>
      <c r="AI1561" s="110"/>
      <c r="AJ1561" s="110"/>
      <c r="AK1561" s="110"/>
      <c r="AL1561" s="110"/>
      <c r="AM1561" s="110"/>
      <c r="AN1561" s="110"/>
      <c r="AO1561" s="110"/>
      <c r="AP1561" s="110"/>
      <c r="AQ1561" s="110"/>
      <c r="AR1561" s="110"/>
      <c r="AS1561" s="110"/>
      <c r="AT1561" s="110"/>
      <c r="AU1561" s="110"/>
      <c r="AV1561" s="110"/>
      <c r="AW1561" s="110"/>
      <c r="AX1561" s="110"/>
      <c r="AY1561" s="110"/>
      <c r="AZ1561" s="110"/>
      <c r="BA1561" s="110"/>
      <c r="BB1561" s="110"/>
      <c r="BC1561" s="110"/>
      <c r="BD1561" s="110"/>
      <c r="BE1561" s="110"/>
      <c r="BF1561" s="110"/>
      <c r="BG1561" s="110"/>
      <c r="BH1561" s="110"/>
      <c r="BI1561" s="110"/>
      <c r="BJ1561" s="110"/>
      <c r="BK1561" s="110"/>
      <c r="BL1561" s="110"/>
      <c r="BM1561" s="110"/>
      <c r="BN1561" s="110"/>
      <c r="BO1561" s="110"/>
      <c r="BP1561" s="110"/>
      <c r="BQ1561" s="110"/>
      <c r="BR1561" s="110"/>
      <c r="BS1561" s="110"/>
      <c r="BT1561" s="110"/>
      <c r="BU1561" s="110"/>
      <c r="BV1561" s="110"/>
      <c r="BW1561" s="110"/>
      <c r="BX1561" s="110"/>
      <c r="BY1561" s="110"/>
      <c r="BZ1561" s="110"/>
      <c r="CA1561" s="110"/>
      <c r="CB1561" s="110"/>
      <c r="CC1561" s="110"/>
      <c r="CD1561" s="110"/>
      <c r="CE1561" s="110"/>
      <c r="CF1561" s="110"/>
      <c r="CG1561" s="110"/>
      <c r="CH1561" s="110"/>
      <c r="CI1561" s="110"/>
      <c r="CJ1561" s="110"/>
      <c r="CK1561" s="110"/>
      <c r="CL1561" s="110"/>
      <c r="CM1561" s="110"/>
      <c r="CN1561" s="110"/>
      <c r="CO1561" s="110"/>
      <c r="CP1561" s="110"/>
      <c r="CQ1561" s="110"/>
      <c r="CR1561" s="110"/>
      <c r="CS1561" s="110"/>
      <c r="CT1561" s="110"/>
      <c r="CU1561" s="110"/>
      <c r="CV1561" s="110"/>
      <c r="CW1561" s="110"/>
      <c r="CX1561" s="110"/>
      <c r="CY1561" s="110"/>
      <c r="CZ1561" s="110"/>
      <c r="DA1561" s="110"/>
      <c r="DB1561" s="110"/>
      <c r="DC1561" s="110"/>
      <c r="DD1561" s="110"/>
      <c r="DE1561" s="110"/>
      <c r="DF1561" s="110"/>
      <c r="DG1561" s="110"/>
      <c r="DH1561" s="110"/>
      <c r="DI1561" s="110"/>
      <c r="DJ1561" s="110"/>
      <c r="DK1561" s="110"/>
      <c r="DL1561" s="110"/>
      <c r="DM1561" s="110"/>
      <c r="DN1561" s="110"/>
      <c r="DO1561" s="110"/>
      <c r="DP1561" s="110"/>
      <c r="DQ1561" s="110"/>
      <c r="DR1561" s="110"/>
      <c r="DS1561" s="110"/>
      <c r="DT1561" s="110"/>
      <c r="DU1561" s="110"/>
      <c r="DV1561" s="110"/>
      <c r="DW1561" s="110"/>
      <c r="DX1561" s="110"/>
      <c r="DY1561" s="110"/>
      <c r="DZ1561" s="110"/>
      <c r="EA1561" s="110"/>
      <c r="EB1561" s="110"/>
      <c r="EC1561" s="110"/>
      <c r="ED1561" s="110"/>
      <c r="EF1561" s="264"/>
      <c r="EG1561" s="110"/>
      <c r="EH1561" s="110"/>
      <c r="EI1561" s="110"/>
      <c r="EJ1561" s="110"/>
      <c r="EK1561" s="266"/>
      <c r="EL1561" s="110"/>
      <c r="EM1561" s="110"/>
      <c r="EN1561" s="110"/>
      <c r="EO1561" s="110"/>
      <c r="EP1561" s="110"/>
      <c r="EQ1561" s="110"/>
      <c r="ER1561" s="110"/>
      <c r="ES1561" s="110"/>
      <c r="ET1561" s="110"/>
      <c r="EU1561" s="110"/>
      <c r="EV1561" s="110"/>
      <c r="EW1561" s="110"/>
      <c r="EX1561" s="110"/>
      <c r="EY1561" s="110"/>
      <c r="EZ1561" s="110"/>
      <c r="FA1561" s="110"/>
      <c r="FB1561" s="110"/>
      <c r="FC1561" s="110"/>
      <c r="FD1561" s="110"/>
      <c r="FE1561" s="110"/>
      <c r="FF1561" s="110"/>
      <c r="FG1561" s="110"/>
      <c r="FH1561" s="110"/>
      <c r="FI1561" s="110"/>
      <c r="FJ1561" s="110"/>
      <c r="FK1561" s="110"/>
      <c r="FL1561" s="110"/>
      <c r="FM1561" s="110"/>
      <c r="FN1561" s="110"/>
      <c r="FO1561" s="110"/>
      <c r="FP1561" s="110"/>
      <c r="FQ1561" s="110"/>
      <c r="FR1561" s="110"/>
      <c r="FS1561" s="110"/>
      <c r="FT1561" s="110"/>
      <c r="FU1561" s="110"/>
      <c r="FV1561" s="110"/>
      <c r="FW1561" s="110"/>
      <c r="FX1561" s="110"/>
      <c r="FY1561" s="110"/>
      <c r="FZ1561" s="110"/>
      <c r="GA1561" s="110"/>
      <c r="GB1561" s="110"/>
      <c r="GC1561" s="110"/>
      <c r="GD1561" s="110"/>
      <c r="GE1561" s="110"/>
      <c r="GF1561" s="110"/>
      <c r="GG1561" s="110"/>
      <c r="GH1561" s="110"/>
      <c r="GI1561" s="110"/>
      <c r="GJ1561" s="110"/>
      <c r="GK1561" s="110"/>
      <c r="GL1561" s="110"/>
      <c r="GM1561" s="110"/>
      <c r="GN1561" s="110"/>
      <c r="GO1561" s="110"/>
      <c r="GP1561" s="110"/>
      <c r="GQ1561" s="110"/>
      <c r="GR1561" s="110"/>
      <c r="GS1561" s="110"/>
      <c r="GT1561" s="110"/>
      <c r="GU1561" s="110"/>
      <c r="GV1561" s="110"/>
      <c r="GW1561" s="110"/>
      <c r="GX1561" s="110"/>
      <c r="GY1561" s="110"/>
      <c r="GZ1561" s="110"/>
      <c r="HA1561" s="110"/>
      <c r="HB1561" s="110"/>
      <c r="HC1561" s="110"/>
      <c r="HD1561" s="110"/>
      <c r="HE1561" s="110"/>
      <c r="HF1561" s="110"/>
      <c r="HG1561" s="110"/>
      <c r="HH1561" s="110"/>
      <c r="HI1561" s="110"/>
      <c r="HJ1561" s="110"/>
      <c r="HK1561" s="110"/>
      <c r="HL1561" s="110"/>
      <c r="HM1561" s="110"/>
      <c r="HN1561" s="110"/>
      <c r="HO1561" s="110"/>
      <c r="HP1561" s="110"/>
      <c r="HQ1561" s="110"/>
      <c r="HR1561" s="110"/>
      <c r="HS1561" s="110"/>
      <c r="HT1561" s="110"/>
      <c r="HU1561" s="110"/>
      <c r="HV1561" s="110"/>
      <c r="HW1561" s="110"/>
      <c r="HX1561" s="110"/>
      <c r="HY1561" s="110"/>
      <c r="HZ1561" s="110"/>
      <c r="IA1561" s="110"/>
      <c r="IB1561" s="110"/>
      <c r="IC1561" s="110"/>
      <c r="ID1561" s="110"/>
      <c r="IE1561" s="110"/>
      <c r="IF1561" s="110"/>
      <c r="IG1561" s="110"/>
      <c r="IH1561" s="110"/>
      <c r="II1561" s="110"/>
      <c r="IJ1561" s="110"/>
      <c r="IK1561" s="110"/>
      <c r="IL1561" s="110"/>
      <c r="IM1561" s="110"/>
      <c r="IN1561" s="110"/>
      <c r="IO1561" s="110"/>
      <c r="IP1561" s="110"/>
      <c r="IQ1561" s="110"/>
      <c r="IR1561" s="110"/>
    </row>
    <row r="1562" spans="18:252" ht="16.5" hidden="1" customHeight="1">
      <c r="R1562" s="264"/>
      <c r="S1562" s="110"/>
      <c r="T1562" s="110"/>
      <c r="U1562" s="110"/>
      <c r="V1562" s="110"/>
      <c r="W1562" s="266"/>
      <c r="X1562" s="110"/>
      <c r="Y1562" s="110"/>
      <c r="Z1562" s="110"/>
      <c r="AA1562" s="110"/>
      <c r="AB1562" s="110"/>
      <c r="AC1562" s="110"/>
      <c r="AD1562" s="110"/>
      <c r="AE1562" s="110"/>
      <c r="AF1562" s="110"/>
      <c r="AG1562" s="110"/>
      <c r="AH1562" s="110"/>
      <c r="AI1562" s="110"/>
      <c r="AJ1562" s="110"/>
      <c r="AK1562" s="110"/>
      <c r="AL1562" s="110"/>
      <c r="AM1562" s="110"/>
      <c r="AN1562" s="110"/>
      <c r="AO1562" s="110"/>
      <c r="AP1562" s="110"/>
      <c r="AQ1562" s="110"/>
      <c r="AR1562" s="110"/>
      <c r="AS1562" s="110"/>
      <c r="AT1562" s="110"/>
      <c r="AU1562" s="110"/>
      <c r="AV1562" s="110"/>
      <c r="AW1562" s="110"/>
      <c r="AX1562" s="110"/>
      <c r="AY1562" s="110"/>
      <c r="AZ1562" s="110"/>
      <c r="BA1562" s="110"/>
      <c r="BB1562" s="110"/>
      <c r="BC1562" s="110"/>
      <c r="BD1562" s="110"/>
      <c r="BE1562" s="110"/>
      <c r="BF1562" s="110"/>
      <c r="BG1562" s="110"/>
      <c r="BH1562" s="110"/>
      <c r="BI1562" s="110"/>
      <c r="BJ1562" s="110"/>
      <c r="BK1562" s="110"/>
      <c r="BL1562" s="110"/>
      <c r="BM1562" s="110"/>
      <c r="BN1562" s="110"/>
      <c r="BO1562" s="110"/>
      <c r="BP1562" s="110"/>
      <c r="BQ1562" s="110"/>
      <c r="BR1562" s="110"/>
      <c r="BS1562" s="110"/>
      <c r="BT1562" s="110"/>
      <c r="BU1562" s="110"/>
      <c r="BV1562" s="110"/>
      <c r="BW1562" s="110"/>
      <c r="BX1562" s="110"/>
      <c r="BY1562" s="110"/>
      <c r="BZ1562" s="110"/>
      <c r="CA1562" s="110"/>
      <c r="CB1562" s="110"/>
      <c r="CC1562" s="110"/>
      <c r="CD1562" s="110"/>
      <c r="CE1562" s="110"/>
      <c r="CF1562" s="110"/>
      <c r="CG1562" s="110"/>
      <c r="CH1562" s="110"/>
      <c r="CI1562" s="110"/>
      <c r="CJ1562" s="110"/>
      <c r="CK1562" s="110"/>
      <c r="CL1562" s="110"/>
      <c r="CM1562" s="110"/>
      <c r="CN1562" s="110"/>
      <c r="CO1562" s="110"/>
      <c r="CP1562" s="110"/>
      <c r="CQ1562" s="110"/>
      <c r="CR1562" s="110"/>
      <c r="CS1562" s="110"/>
      <c r="CT1562" s="110"/>
      <c r="CU1562" s="110"/>
      <c r="CV1562" s="110"/>
      <c r="CW1562" s="110"/>
      <c r="CX1562" s="110"/>
      <c r="CY1562" s="110"/>
      <c r="CZ1562" s="110"/>
      <c r="DA1562" s="110"/>
      <c r="DB1562" s="110"/>
      <c r="DC1562" s="110"/>
      <c r="DD1562" s="110"/>
      <c r="DE1562" s="110"/>
      <c r="DF1562" s="110"/>
      <c r="DG1562" s="110"/>
      <c r="DH1562" s="110"/>
      <c r="DI1562" s="110"/>
      <c r="DJ1562" s="110"/>
      <c r="DK1562" s="110"/>
      <c r="DL1562" s="110"/>
      <c r="DM1562" s="110"/>
      <c r="DN1562" s="110"/>
      <c r="DO1562" s="110"/>
      <c r="DP1562" s="110"/>
      <c r="DQ1562" s="110"/>
      <c r="DR1562" s="110"/>
      <c r="DS1562" s="110"/>
      <c r="DT1562" s="110"/>
      <c r="DU1562" s="110"/>
      <c r="DV1562" s="110"/>
      <c r="DW1562" s="110"/>
      <c r="DX1562" s="110"/>
      <c r="DY1562" s="110"/>
      <c r="DZ1562" s="110"/>
      <c r="EA1562" s="110"/>
      <c r="EB1562" s="110"/>
      <c r="EC1562" s="110"/>
      <c r="ED1562" s="110"/>
      <c r="EF1562" s="264"/>
      <c r="EG1562" s="110"/>
      <c r="EH1562" s="110"/>
      <c r="EI1562" s="110"/>
      <c r="EJ1562" s="110"/>
      <c r="EK1562" s="266"/>
      <c r="EL1562" s="110"/>
      <c r="EM1562" s="110"/>
      <c r="EN1562" s="110"/>
      <c r="EO1562" s="110"/>
      <c r="EP1562" s="110"/>
      <c r="EQ1562" s="110"/>
      <c r="ER1562" s="110"/>
      <c r="ES1562" s="110"/>
      <c r="ET1562" s="110"/>
      <c r="EU1562" s="110"/>
      <c r="EV1562" s="110"/>
      <c r="EW1562" s="110"/>
      <c r="EX1562" s="110"/>
      <c r="EY1562" s="110"/>
      <c r="EZ1562" s="110"/>
      <c r="FA1562" s="110"/>
      <c r="FB1562" s="110"/>
      <c r="FC1562" s="110"/>
      <c r="FD1562" s="110"/>
      <c r="FE1562" s="110"/>
      <c r="FF1562" s="110"/>
      <c r="FG1562" s="110"/>
      <c r="FH1562" s="110"/>
      <c r="FI1562" s="110"/>
      <c r="FJ1562" s="110"/>
      <c r="FK1562" s="110"/>
      <c r="FL1562" s="110"/>
      <c r="FM1562" s="110"/>
      <c r="FN1562" s="110"/>
      <c r="FO1562" s="110"/>
      <c r="FP1562" s="110"/>
      <c r="FQ1562" s="110"/>
      <c r="FR1562" s="110"/>
      <c r="FS1562" s="110"/>
      <c r="FT1562" s="110"/>
      <c r="FU1562" s="110"/>
      <c r="FV1562" s="110"/>
      <c r="FW1562" s="110"/>
      <c r="FX1562" s="110"/>
      <c r="FY1562" s="110"/>
      <c r="FZ1562" s="110"/>
      <c r="GA1562" s="110"/>
      <c r="GB1562" s="110"/>
      <c r="GC1562" s="110"/>
      <c r="GD1562" s="110"/>
      <c r="GE1562" s="110"/>
      <c r="GF1562" s="110"/>
      <c r="GG1562" s="110"/>
      <c r="GH1562" s="110"/>
      <c r="GI1562" s="110"/>
      <c r="GJ1562" s="110"/>
      <c r="GK1562" s="110"/>
      <c r="GL1562" s="110"/>
      <c r="GM1562" s="110"/>
      <c r="GN1562" s="110"/>
      <c r="GO1562" s="110"/>
      <c r="GP1562" s="110"/>
      <c r="GQ1562" s="110"/>
      <c r="GR1562" s="110"/>
      <c r="GS1562" s="110"/>
      <c r="GT1562" s="110"/>
      <c r="GU1562" s="110"/>
      <c r="GV1562" s="110"/>
      <c r="GW1562" s="110"/>
      <c r="GX1562" s="110"/>
      <c r="GY1562" s="110"/>
      <c r="GZ1562" s="110"/>
      <c r="HA1562" s="110"/>
      <c r="HB1562" s="110"/>
      <c r="HC1562" s="110"/>
      <c r="HD1562" s="110"/>
      <c r="HE1562" s="110"/>
      <c r="HF1562" s="110"/>
      <c r="HG1562" s="110"/>
      <c r="HH1562" s="110"/>
      <c r="HI1562" s="110"/>
      <c r="HJ1562" s="110"/>
      <c r="HK1562" s="110"/>
      <c r="HL1562" s="110"/>
      <c r="HM1562" s="110"/>
      <c r="HN1562" s="110"/>
      <c r="HO1562" s="110"/>
      <c r="HP1562" s="110"/>
      <c r="HQ1562" s="110"/>
      <c r="HR1562" s="110"/>
      <c r="HS1562" s="110"/>
      <c r="HT1562" s="110"/>
      <c r="HU1562" s="110"/>
      <c r="HV1562" s="110"/>
      <c r="HW1562" s="110"/>
      <c r="HX1562" s="110"/>
      <c r="HY1562" s="110"/>
      <c r="HZ1562" s="110"/>
      <c r="IA1562" s="110"/>
      <c r="IB1562" s="110"/>
      <c r="IC1562" s="110"/>
      <c r="ID1562" s="110"/>
      <c r="IE1562" s="110"/>
      <c r="IF1562" s="110"/>
      <c r="IG1562" s="110"/>
      <c r="IH1562" s="110"/>
      <c r="II1562" s="110"/>
      <c r="IJ1562" s="110"/>
      <c r="IK1562" s="110"/>
      <c r="IL1562" s="110"/>
      <c r="IM1562" s="110"/>
      <c r="IN1562" s="110"/>
      <c r="IO1562" s="110"/>
      <c r="IP1562" s="110"/>
      <c r="IQ1562" s="110"/>
      <c r="IR1562" s="110"/>
    </row>
    <row r="1563" spans="18:252" ht="16.5" hidden="1" customHeight="1">
      <c r="R1563" s="264"/>
      <c r="S1563" s="110"/>
      <c r="T1563" s="110"/>
      <c r="U1563" s="110"/>
      <c r="V1563" s="110"/>
      <c r="W1563" s="266"/>
      <c r="X1563" s="110"/>
      <c r="Y1563" s="110"/>
      <c r="Z1563" s="110"/>
      <c r="AA1563" s="110"/>
      <c r="AB1563" s="110"/>
      <c r="AC1563" s="110"/>
      <c r="AD1563" s="110"/>
      <c r="AE1563" s="110"/>
      <c r="AF1563" s="110"/>
      <c r="AG1563" s="110"/>
      <c r="AH1563" s="110"/>
      <c r="AI1563" s="110"/>
      <c r="AJ1563" s="110"/>
      <c r="AK1563" s="110"/>
      <c r="AL1563" s="110"/>
      <c r="AM1563" s="110"/>
      <c r="AN1563" s="110"/>
      <c r="AO1563" s="110"/>
      <c r="AP1563" s="110"/>
      <c r="AQ1563" s="110"/>
      <c r="AR1563" s="110"/>
      <c r="AS1563" s="110"/>
      <c r="AT1563" s="110"/>
      <c r="AU1563" s="110"/>
      <c r="AV1563" s="110"/>
      <c r="AW1563" s="110"/>
      <c r="AX1563" s="110"/>
      <c r="AY1563" s="110"/>
      <c r="AZ1563" s="110"/>
      <c r="BA1563" s="110"/>
      <c r="BB1563" s="110"/>
      <c r="BC1563" s="110"/>
      <c r="BD1563" s="110"/>
      <c r="BE1563" s="110"/>
      <c r="BF1563" s="110"/>
      <c r="BG1563" s="110"/>
      <c r="BH1563" s="110"/>
      <c r="BI1563" s="110"/>
      <c r="BJ1563" s="110"/>
      <c r="BK1563" s="110"/>
      <c r="BL1563" s="110"/>
      <c r="BM1563" s="110"/>
      <c r="BN1563" s="110"/>
      <c r="BO1563" s="110"/>
      <c r="BP1563" s="110"/>
      <c r="BQ1563" s="110"/>
      <c r="BR1563" s="110"/>
      <c r="BS1563" s="110"/>
      <c r="BT1563" s="110"/>
      <c r="BU1563" s="110"/>
      <c r="BV1563" s="110"/>
      <c r="BW1563" s="110"/>
      <c r="BX1563" s="110"/>
      <c r="BY1563" s="110"/>
      <c r="BZ1563" s="110"/>
      <c r="CA1563" s="110"/>
      <c r="CB1563" s="110"/>
      <c r="CC1563" s="110"/>
      <c r="CD1563" s="110"/>
      <c r="CE1563" s="110"/>
      <c r="CF1563" s="110"/>
      <c r="CG1563" s="110"/>
      <c r="CH1563" s="110"/>
      <c r="CI1563" s="110"/>
      <c r="CJ1563" s="110"/>
      <c r="CK1563" s="110"/>
      <c r="CL1563" s="110"/>
      <c r="CM1563" s="110"/>
      <c r="CN1563" s="110"/>
      <c r="CO1563" s="110"/>
      <c r="CP1563" s="110"/>
      <c r="CQ1563" s="110"/>
      <c r="CR1563" s="110"/>
      <c r="CS1563" s="110"/>
      <c r="CT1563" s="110"/>
      <c r="CU1563" s="110"/>
      <c r="CV1563" s="110"/>
      <c r="CW1563" s="110"/>
      <c r="CX1563" s="110"/>
      <c r="CY1563" s="110"/>
      <c r="CZ1563" s="110"/>
      <c r="DA1563" s="110"/>
      <c r="DB1563" s="110"/>
      <c r="DC1563" s="110"/>
      <c r="DD1563" s="110"/>
      <c r="DE1563" s="110"/>
      <c r="DF1563" s="110"/>
      <c r="DG1563" s="110"/>
      <c r="DH1563" s="110"/>
      <c r="DI1563" s="110"/>
      <c r="DJ1563" s="110"/>
      <c r="DK1563" s="110"/>
      <c r="DL1563" s="110"/>
      <c r="DM1563" s="110"/>
      <c r="DN1563" s="110"/>
      <c r="DO1563" s="110"/>
      <c r="DP1563" s="110"/>
      <c r="DQ1563" s="110"/>
      <c r="DR1563" s="110"/>
      <c r="DS1563" s="110"/>
      <c r="DT1563" s="110"/>
      <c r="DU1563" s="110"/>
      <c r="DV1563" s="110"/>
      <c r="DW1563" s="110"/>
      <c r="DX1563" s="110"/>
      <c r="DY1563" s="110"/>
      <c r="DZ1563" s="110"/>
      <c r="EA1563" s="110"/>
      <c r="EB1563" s="110"/>
      <c r="EC1563" s="110"/>
      <c r="ED1563" s="110"/>
      <c r="EF1563" s="264"/>
      <c r="EG1563" s="110"/>
      <c r="EH1563" s="110"/>
      <c r="EI1563" s="110"/>
      <c r="EJ1563" s="110"/>
      <c r="EK1563" s="266"/>
      <c r="EL1563" s="110"/>
      <c r="EM1563" s="110"/>
      <c r="EN1563" s="110"/>
      <c r="EO1563" s="110"/>
      <c r="EP1563" s="110"/>
      <c r="EQ1563" s="110"/>
      <c r="ER1563" s="110"/>
      <c r="ES1563" s="110"/>
      <c r="ET1563" s="110"/>
      <c r="EU1563" s="110"/>
      <c r="EV1563" s="110"/>
      <c r="EW1563" s="110"/>
      <c r="EX1563" s="110"/>
      <c r="EY1563" s="110"/>
      <c r="EZ1563" s="110"/>
      <c r="FA1563" s="110"/>
      <c r="FB1563" s="110"/>
      <c r="FC1563" s="110"/>
      <c r="FD1563" s="110"/>
      <c r="FE1563" s="110"/>
      <c r="FF1563" s="110"/>
      <c r="FG1563" s="110"/>
      <c r="FH1563" s="110"/>
      <c r="FI1563" s="110"/>
      <c r="FJ1563" s="110"/>
      <c r="FK1563" s="110"/>
      <c r="FL1563" s="110"/>
      <c r="FM1563" s="110"/>
      <c r="FN1563" s="110"/>
      <c r="FO1563" s="110"/>
      <c r="FP1563" s="110"/>
      <c r="FQ1563" s="110"/>
      <c r="FR1563" s="110"/>
      <c r="FS1563" s="110"/>
      <c r="FT1563" s="110"/>
      <c r="FU1563" s="110"/>
      <c r="FV1563" s="110"/>
      <c r="FW1563" s="110"/>
      <c r="FX1563" s="110"/>
      <c r="FY1563" s="110"/>
      <c r="FZ1563" s="110"/>
      <c r="GA1563" s="110"/>
      <c r="GB1563" s="110"/>
      <c r="GC1563" s="110"/>
      <c r="GD1563" s="110"/>
      <c r="GE1563" s="110"/>
      <c r="GF1563" s="110"/>
      <c r="GG1563" s="110"/>
      <c r="GH1563" s="110"/>
      <c r="GI1563" s="110"/>
      <c r="GJ1563" s="110"/>
      <c r="GK1563" s="110"/>
      <c r="GL1563" s="110"/>
      <c r="GM1563" s="110"/>
      <c r="GN1563" s="110"/>
      <c r="GO1563" s="110"/>
      <c r="GP1563" s="110"/>
      <c r="GQ1563" s="110"/>
      <c r="GR1563" s="110"/>
      <c r="GS1563" s="110"/>
      <c r="GT1563" s="110"/>
      <c r="GU1563" s="110"/>
      <c r="GV1563" s="110"/>
      <c r="GW1563" s="110"/>
      <c r="GX1563" s="110"/>
      <c r="GY1563" s="110"/>
      <c r="GZ1563" s="110"/>
      <c r="HA1563" s="110"/>
      <c r="HB1563" s="110"/>
      <c r="HC1563" s="110"/>
      <c r="HD1563" s="110"/>
      <c r="HE1563" s="110"/>
      <c r="HF1563" s="110"/>
      <c r="HG1563" s="110"/>
      <c r="HH1563" s="110"/>
      <c r="HI1563" s="110"/>
      <c r="HJ1563" s="110"/>
      <c r="HK1563" s="110"/>
      <c r="HL1563" s="110"/>
      <c r="HM1563" s="110"/>
      <c r="HN1563" s="110"/>
      <c r="HO1563" s="110"/>
      <c r="HP1563" s="110"/>
      <c r="HQ1563" s="110"/>
      <c r="HR1563" s="110"/>
      <c r="HS1563" s="110"/>
      <c r="HT1563" s="110"/>
      <c r="HU1563" s="110"/>
      <c r="HV1563" s="110"/>
      <c r="HW1563" s="110"/>
      <c r="HX1563" s="110"/>
      <c r="HY1563" s="110"/>
      <c r="HZ1563" s="110"/>
      <c r="IA1563" s="110"/>
      <c r="IB1563" s="110"/>
      <c r="IC1563" s="110"/>
      <c r="ID1563" s="110"/>
      <c r="IE1563" s="110"/>
      <c r="IF1563" s="110"/>
      <c r="IG1563" s="110"/>
      <c r="IH1563" s="110"/>
      <c r="II1563" s="110"/>
      <c r="IJ1563" s="110"/>
      <c r="IK1563" s="110"/>
      <c r="IL1563" s="110"/>
      <c r="IM1563" s="110"/>
      <c r="IN1563" s="110"/>
      <c r="IO1563" s="110"/>
      <c r="IP1563" s="110"/>
      <c r="IQ1563" s="110"/>
      <c r="IR1563" s="110"/>
    </row>
    <row r="1564" spans="18:252" ht="16.5" hidden="1" customHeight="1">
      <c r="R1564" s="264"/>
      <c r="S1564" s="110"/>
      <c r="T1564" s="110"/>
      <c r="U1564" s="110"/>
      <c r="V1564" s="110"/>
      <c r="W1564" s="266"/>
      <c r="X1564" s="110"/>
      <c r="Y1564" s="110"/>
      <c r="Z1564" s="110"/>
      <c r="AA1564" s="110"/>
      <c r="AB1564" s="110"/>
      <c r="AC1564" s="110"/>
      <c r="AD1564" s="110"/>
      <c r="AE1564" s="110"/>
      <c r="AF1564" s="110"/>
      <c r="AG1564" s="110"/>
      <c r="AH1564" s="110"/>
      <c r="AI1564" s="110"/>
      <c r="AJ1564" s="110"/>
      <c r="AK1564" s="110"/>
      <c r="AL1564" s="110"/>
      <c r="AM1564" s="110"/>
      <c r="AN1564" s="110"/>
      <c r="AO1564" s="110"/>
      <c r="AP1564" s="110"/>
      <c r="AQ1564" s="110"/>
      <c r="AR1564" s="110"/>
      <c r="AS1564" s="110"/>
      <c r="AT1564" s="110"/>
      <c r="AU1564" s="110"/>
      <c r="AV1564" s="110"/>
      <c r="AW1564" s="110"/>
      <c r="AX1564" s="110"/>
      <c r="AY1564" s="110"/>
      <c r="AZ1564" s="110"/>
      <c r="BA1564" s="110"/>
      <c r="BB1564" s="110"/>
      <c r="BC1564" s="110"/>
      <c r="BD1564" s="110"/>
      <c r="BE1564" s="110"/>
      <c r="BF1564" s="110"/>
      <c r="BG1564" s="110"/>
      <c r="BH1564" s="110"/>
      <c r="BI1564" s="110"/>
      <c r="BJ1564" s="110"/>
      <c r="BK1564" s="110"/>
      <c r="BL1564" s="110"/>
      <c r="BM1564" s="110"/>
      <c r="BN1564" s="110"/>
      <c r="BO1564" s="110"/>
      <c r="BP1564" s="110"/>
      <c r="BQ1564" s="110"/>
      <c r="BR1564" s="110"/>
      <c r="BS1564" s="110"/>
      <c r="BT1564" s="110"/>
      <c r="BU1564" s="110"/>
      <c r="BV1564" s="110"/>
      <c r="BW1564" s="110"/>
      <c r="BX1564" s="110"/>
      <c r="BY1564" s="110"/>
      <c r="BZ1564" s="110"/>
      <c r="CA1564" s="110"/>
      <c r="CB1564" s="110"/>
      <c r="CC1564" s="110"/>
      <c r="CD1564" s="110"/>
      <c r="CE1564" s="110"/>
      <c r="CF1564" s="110"/>
      <c r="CG1564" s="110"/>
      <c r="CH1564" s="110"/>
      <c r="CI1564" s="110"/>
      <c r="CJ1564" s="110"/>
      <c r="CK1564" s="110"/>
      <c r="CL1564" s="110"/>
      <c r="CM1564" s="110"/>
      <c r="CN1564" s="110"/>
      <c r="CO1564" s="110"/>
      <c r="CP1564" s="110"/>
      <c r="CQ1564" s="110"/>
      <c r="CR1564" s="110"/>
      <c r="CS1564" s="110"/>
      <c r="CT1564" s="110"/>
      <c r="CU1564" s="110"/>
      <c r="CV1564" s="110"/>
      <c r="CW1564" s="110"/>
      <c r="CX1564" s="110"/>
      <c r="CY1564" s="110"/>
      <c r="CZ1564" s="110"/>
      <c r="DA1564" s="110"/>
      <c r="DB1564" s="110"/>
      <c r="DC1564" s="110"/>
      <c r="DD1564" s="110"/>
      <c r="DE1564" s="110"/>
      <c r="DF1564" s="110"/>
      <c r="DG1564" s="110"/>
      <c r="DH1564" s="110"/>
      <c r="DI1564" s="110"/>
      <c r="DJ1564" s="110"/>
      <c r="DK1564" s="110"/>
      <c r="DL1564" s="110"/>
      <c r="DM1564" s="110"/>
      <c r="DN1564" s="110"/>
      <c r="DO1564" s="110"/>
      <c r="DP1564" s="110"/>
      <c r="DQ1564" s="110"/>
      <c r="DR1564" s="110"/>
      <c r="DS1564" s="110"/>
      <c r="DT1564" s="110"/>
      <c r="DU1564" s="110"/>
      <c r="DV1564" s="110"/>
      <c r="DW1564" s="110"/>
      <c r="DX1564" s="110"/>
      <c r="DY1564" s="110"/>
      <c r="DZ1564" s="110"/>
      <c r="EA1564" s="110"/>
      <c r="EB1564" s="110"/>
      <c r="EC1564" s="110"/>
      <c r="ED1564" s="110"/>
      <c r="EF1564" s="264"/>
      <c r="EG1564" s="110"/>
      <c r="EH1564" s="110"/>
      <c r="EI1564" s="110"/>
      <c r="EJ1564" s="110"/>
      <c r="EK1564" s="266"/>
      <c r="EL1564" s="110"/>
      <c r="EM1564" s="110"/>
      <c r="EN1564" s="110"/>
      <c r="EO1564" s="110"/>
      <c r="EP1564" s="110"/>
      <c r="EQ1564" s="110"/>
      <c r="ER1564" s="110"/>
      <c r="ES1564" s="110"/>
      <c r="ET1564" s="110"/>
      <c r="EU1564" s="110"/>
      <c r="EV1564" s="110"/>
      <c r="EW1564" s="110"/>
      <c r="EX1564" s="110"/>
      <c r="EY1564" s="110"/>
      <c r="EZ1564" s="110"/>
      <c r="FA1564" s="110"/>
      <c r="FB1564" s="110"/>
      <c r="FC1564" s="110"/>
      <c r="FD1564" s="110"/>
      <c r="FE1564" s="110"/>
      <c r="FF1564" s="110"/>
      <c r="FG1564" s="110"/>
      <c r="FH1564" s="110"/>
      <c r="FI1564" s="110"/>
      <c r="FJ1564" s="110"/>
      <c r="FK1564" s="110"/>
      <c r="FL1564" s="110"/>
      <c r="FM1564" s="110"/>
      <c r="FN1564" s="110"/>
      <c r="FO1564" s="110"/>
      <c r="FP1564" s="110"/>
      <c r="FQ1564" s="110"/>
      <c r="FR1564" s="110"/>
      <c r="FS1564" s="110"/>
      <c r="FT1564" s="110"/>
      <c r="FU1564" s="110"/>
      <c r="FV1564" s="110"/>
      <c r="FW1564" s="110"/>
      <c r="FX1564" s="110"/>
      <c r="FY1564" s="110"/>
      <c r="FZ1564" s="110"/>
      <c r="GA1564" s="110"/>
      <c r="GB1564" s="110"/>
      <c r="GC1564" s="110"/>
      <c r="GD1564" s="110"/>
      <c r="GE1564" s="110"/>
      <c r="GF1564" s="110"/>
      <c r="GG1564" s="110"/>
      <c r="GH1564" s="110"/>
      <c r="GI1564" s="110"/>
      <c r="GJ1564" s="110"/>
      <c r="GK1564" s="110"/>
      <c r="GL1564" s="110"/>
      <c r="GM1564" s="110"/>
      <c r="GN1564" s="110"/>
      <c r="GO1564" s="110"/>
      <c r="GP1564" s="110"/>
      <c r="GQ1564" s="110"/>
      <c r="GR1564" s="110"/>
      <c r="GS1564" s="110"/>
      <c r="GT1564" s="110"/>
      <c r="GU1564" s="110"/>
      <c r="GV1564" s="110"/>
      <c r="GW1564" s="110"/>
      <c r="GX1564" s="110"/>
      <c r="GY1564" s="110"/>
      <c r="GZ1564" s="110"/>
      <c r="HA1564" s="110"/>
      <c r="HB1564" s="110"/>
      <c r="HC1564" s="110"/>
      <c r="HD1564" s="110"/>
      <c r="HE1564" s="110"/>
      <c r="HF1564" s="110"/>
      <c r="HG1564" s="110"/>
      <c r="HH1564" s="110"/>
      <c r="HI1564" s="110"/>
      <c r="HJ1564" s="110"/>
      <c r="HK1564" s="110"/>
      <c r="HL1564" s="110"/>
      <c r="HM1564" s="110"/>
      <c r="HN1564" s="110"/>
      <c r="HO1564" s="110"/>
      <c r="HP1564" s="110"/>
      <c r="HQ1564" s="110"/>
      <c r="HR1564" s="110"/>
      <c r="HS1564" s="110"/>
      <c r="HT1564" s="110"/>
      <c r="HU1564" s="110"/>
      <c r="HV1564" s="110"/>
      <c r="HW1564" s="110"/>
      <c r="HX1564" s="110"/>
      <c r="HY1564" s="110"/>
      <c r="HZ1564" s="110"/>
      <c r="IA1564" s="110"/>
      <c r="IB1564" s="110"/>
      <c r="IC1564" s="110"/>
      <c r="ID1564" s="110"/>
      <c r="IE1564" s="110"/>
      <c r="IF1564" s="110"/>
      <c r="IG1564" s="110"/>
      <c r="IH1564" s="110"/>
      <c r="II1564" s="110"/>
      <c r="IJ1564" s="110"/>
      <c r="IK1564" s="110"/>
      <c r="IL1564" s="110"/>
      <c r="IM1564" s="110"/>
      <c r="IN1564" s="110"/>
      <c r="IO1564" s="110"/>
      <c r="IP1564" s="110"/>
      <c r="IQ1564" s="110"/>
      <c r="IR1564" s="110"/>
    </row>
    <row r="1565" spans="18:252" ht="16.5" hidden="1" customHeight="1">
      <c r="R1565" s="264"/>
      <c r="S1565" s="110"/>
      <c r="T1565" s="110"/>
      <c r="U1565" s="110"/>
      <c r="V1565" s="110"/>
      <c r="W1565" s="266"/>
      <c r="X1565" s="110"/>
      <c r="Y1565" s="110"/>
      <c r="Z1565" s="110"/>
      <c r="AA1565" s="110"/>
      <c r="AB1565" s="110"/>
      <c r="AC1565" s="110"/>
      <c r="AD1565" s="110"/>
      <c r="AE1565" s="110"/>
      <c r="AF1565" s="110"/>
      <c r="AG1565" s="110"/>
      <c r="AH1565" s="110"/>
      <c r="AI1565" s="110"/>
      <c r="AJ1565" s="110"/>
      <c r="AK1565" s="110"/>
      <c r="AL1565" s="110"/>
      <c r="AM1565" s="110"/>
      <c r="AN1565" s="110"/>
      <c r="AO1565" s="110"/>
      <c r="AP1565" s="110"/>
      <c r="AQ1565" s="110"/>
      <c r="AR1565" s="110"/>
      <c r="AS1565" s="110"/>
      <c r="AT1565" s="110"/>
      <c r="AU1565" s="110"/>
      <c r="AV1565" s="110"/>
      <c r="AW1565" s="110"/>
      <c r="AX1565" s="110"/>
      <c r="AY1565" s="110"/>
      <c r="AZ1565" s="110"/>
      <c r="BA1565" s="110"/>
      <c r="BB1565" s="110"/>
      <c r="BC1565" s="110"/>
      <c r="BD1565" s="110"/>
      <c r="BE1565" s="110"/>
      <c r="BF1565" s="110"/>
      <c r="BG1565" s="110"/>
      <c r="BH1565" s="110"/>
      <c r="BI1565" s="110"/>
      <c r="BJ1565" s="110"/>
      <c r="BK1565" s="110"/>
      <c r="BL1565" s="110"/>
      <c r="BM1565" s="110"/>
      <c r="BN1565" s="110"/>
      <c r="BO1565" s="110"/>
      <c r="BP1565" s="110"/>
      <c r="BQ1565" s="110"/>
      <c r="BR1565" s="110"/>
      <c r="BS1565" s="110"/>
      <c r="BT1565" s="110"/>
      <c r="BU1565" s="110"/>
      <c r="BV1565" s="110"/>
      <c r="BW1565" s="110"/>
      <c r="BX1565" s="110"/>
      <c r="BY1565" s="110"/>
      <c r="BZ1565" s="110"/>
      <c r="CA1565" s="110"/>
      <c r="CB1565" s="110"/>
      <c r="CC1565" s="110"/>
      <c r="CD1565" s="110"/>
      <c r="CE1565" s="110"/>
      <c r="CF1565" s="110"/>
      <c r="CG1565" s="110"/>
      <c r="CH1565" s="110"/>
      <c r="CI1565" s="110"/>
      <c r="CJ1565" s="110"/>
      <c r="CK1565" s="110"/>
      <c r="CL1565" s="110"/>
      <c r="CM1565" s="110"/>
      <c r="CN1565" s="110"/>
      <c r="CO1565" s="110"/>
      <c r="CP1565" s="110"/>
      <c r="CQ1565" s="110"/>
      <c r="CR1565" s="110"/>
      <c r="CS1565" s="110"/>
      <c r="CT1565" s="110"/>
      <c r="CU1565" s="110"/>
      <c r="CV1565" s="110"/>
      <c r="CW1565" s="110"/>
      <c r="CX1565" s="110"/>
      <c r="CY1565" s="110"/>
      <c r="CZ1565" s="110"/>
      <c r="DA1565" s="110"/>
      <c r="DB1565" s="110"/>
      <c r="DC1565" s="110"/>
      <c r="DD1565" s="110"/>
      <c r="DE1565" s="110"/>
      <c r="DF1565" s="110"/>
      <c r="DG1565" s="110"/>
      <c r="DH1565" s="110"/>
      <c r="DI1565" s="110"/>
      <c r="DJ1565" s="110"/>
      <c r="DK1565" s="110"/>
      <c r="DL1565" s="110"/>
      <c r="DM1565" s="110"/>
      <c r="DN1565" s="110"/>
      <c r="DO1565" s="110"/>
      <c r="DP1565" s="110"/>
      <c r="DQ1565" s="110"/>
      <c r="DR1565" s="110"/>
      <c r="DS1565" s="110"/>
      <c r="DT1565" s="110"/>
      <c r="DU1565" s="110"/>
      <c r="DV1565" s="110"/>
      <c r="DW1565" s="110"/>
      <c r="DX1565" s="110"/>
      <c r="DY1565" s="110"/>
      <c r="DZ1565" s="110"/>
      <c r="EA1565" s="110"/>
      <c r="EB1565" s="110"/>
      <c r="EC1565" s="110"/>
      <c r="ED1565" s="110"/>
      <c r="EF1565" s="264"/>
      <c r="EG1565" s="110"/>
      <c r="EH1565" s="110"/>
      <c r="EI1565" s="110"/>
      <c r="EJ1565" s="110"/>
      <c r="EK1565" s="266"/>
      <c r="EL1565" s="110"/>
      <c r="EM1565" s="110"/>
      <c r="EN1565" s="110"/>
      <c r="EO1565" s="110"/>
      <c r="EP1565" s="110"/>
      <c r="EQ1565" s="110"/>
      <c r="ER1565" s="110"/>
      <c r="ES1565" s="110"/>
      <c r="ET1565" s="110"/>
      <c r="EU1565" s="110"/>
      <c r="EV1565" s="110"/>
      <c r="EW1565" s="110"/>
      <c r="EX1565" s="110"/>
      <c r="EY1565" s="110"/>
      <c r="EZ1565" s="110"/>
      <c r="FA1565" s="110"/>
      <c r="FB1565" s="110"/>
      <c r="FC1565" s="110"/>
      <c r="FD1565" s="110"/>
      <c r="FE1565" s="110"/>
      <c r="FF1565" s="110"/>
      <c r="FG1565" s="110"/>
      <c r="FH1565" s="110"/>
      <c r="FI1565" s="110"/>
      <c r="FJ1565" s="110"/>
      <c r="FK1565" s="110"/>
      <c r="FL1565" s="110"/>
      <c r="FM1565" s="110"/>
      <c r="FN1565" s="110"/>
      <c r="FO1565" s="110"/>
      <c r="FP1565" s="110"/>
      <c r="FQ1565" s="110"/>
      <c r="FR1565" s="110"/>
      <c r="FS1565" s="110"/>
      <c r="FT1565" s="110"/>
      <c r="FU1565" s="110"/>
      <c r="FV1565" s="110"/>
      <c r="FW1565" s="110"/>
      <c r="FX1565" s="110"/>
      <c r="FY1565" s="110"/>
      <c r="FZ1565" s="110"/>
      <c r="GA1565" s="110"/>
      <c r="GB1565" s="110"/>
      <c r="GC1565" s="110"/>
      <c r="GD1565" s="110"/>
      <c r="GE1565" s="110"/>
      <c r="GF1565" s="110"/>
      <c r="GG1565" s="110"/>
      <c r="GH1565" s="110"/>
      <c r="GI1565" s="110"/>
      <c r="GJ1565" s="110"/>
      <c r="GK1565" s="110"/>
      <c r="GL1565" s="110"/>
      <c r="GM1565" s="110"/>
      <c r="GN1565" s="110"/>
      <c r="GO1565" s="110"/>
      <c r="GP1565" s="110"/>
      <c r="GQ1565" s="110"/>
      <c r="GR1565" s="110"/>
      <c r="GS1565" s="110"/>
      <c r="GT1565" s="110"/>
      <c r="GU1565" s="110"/>
      <c r="GV1565" s="110"/>
      <c r="GW1565" s="110"/>
      <c r="GX1565" s="110"/>
      <c r="GY1565" s="110"/>
      <c r="GZ1565" s="110"/>
      <c r="HA1565" s="110"/>
      <c r="HB1565" s="110"/>
      <c r="HC1565" s="110"/>
      <c r="HD1565" s="110"/>
      <c r="HE1565" s="110"/>
      <c r="HF1565" s="110"/>
      <c r="HG1565" s="110"/>
      <c r="HH1565" s="110"/>
      <c r="HI1565" s="110"/>
      <c r="HJ1565" s="110"/>
      <c r="HK1565" s="110"/>
      <c r="HL1565" s="110"/>
      <c r="HM1565" s="110"/>
      <c r="HN1565" s="110"/>
      <c r="HO1565" s="110"/>
      <c r="HP1565" s="110"/>
      <c r="HQ1565" s="110"/>
      <c r="HR1565" s="110"/>
      <c r="HS1565" s="110"/>
      <c r="HT1565" s="110"/>
      <c r="HU1565" s="110"/>
      <c r="HV1565" s="110"/>
      <c r="HW1565" s="110"/>
      <c r="HX1565" s="110"/>
      <c r="HY1565" s="110"/>
      <c r="HZ1565" s="110"/>
      <c r="IA1565" s="110"/>
      <c r="IB1565" s="110"/>
      <c r="IC1565" s="110"/>
      <c r="ID1565" s="110"/>
      <c r="IE1565" s="110"/>
      <c r="IF1565" s="110"/>
      <c r="IG1565" s="110"/>
      <c r="IH1565" s="110"/>
      <c r="II1565" s="110"/>
      <c r="IJ1565" s="110"/>
      <c r="IK1565" s="110"/>
      <c r="IL1565" s="110"/>
      <c r="IM1565" s="110"/>
      <c r="IN1565" s="110"/>
      <c r="IO1565" s="110"/>
      <c r="IP1565" s="110"/>
      <c r="IQ1565" s="110"/>
      <c r="IR1565" s="110"/>
    </row>
    <row r="1566" spans="18:252" ht="16.5" hidden="1" customHeight="1">
      <c r="R1566" s="264"/>
      <c r="S1566" s="110"/>
      <c r="T1566" s="110"/>
      <c r="U1566" s="110"/>
      <c r="V1566" s="110"/>
      <c r="W1566" s="266"/>
      <c r="X1566" s="110"/>
      <c r="Y1566" s="110"/>
      <c r="Z1566" s="110"/>
      <c r="AA1566" s="110"/>
      <c r="AB1566" s="110"/>
      <c r="AC1566" s="110"/>
      <c r="AD1566" s="110"/>
      <c r="AE1566" s="110"/>
      <c r="AF1566" s="110"/>
      <c r="AG1566" s="110"/>
      <c r="AH1566" s="110"/>
      <c r="AI1566" s="110"/>
      <c r="AJ1566" s="110"/>
      <c r="AK1566" s="110"/>
      <c r="AL1566" s="110"/>
      <c r="AM1566" s="110"/>
      <c r="AN1566" s="110"/>
      <c r="AO1566" s="110"/>
      <c r="AP1566" s="110"/>
      <c r="AQ1566" s="110"/>
      <c r="AR1566" s="110"/>
      <c r="AS1566" s="110"/>
      <c r="AT1566" s="110"/>
      <c r="AU1566" s="110"/>
      <c r="AV1566" s="110"/>
      <c r="AW1566" s="110"/>
      <c r="AX1566" s="110"/>
      <c r="AY1566" s="110"/>
      <c r="AZ1566" s="110"/>
      <c r="BA1566" s="110"/>
      <c r="BB1566" s="110"/>
      <c r="BC1566" s="110"/>
      <c r="BD1566" s="110"/>
      <c r="BE1566" s="110"/>
      <c r="BF1566" s="110"/>
      <c r="BG1566" s="110"/>
      <c r="BH1566" s="110"/>
      <c r="BI1566" s="110"/>
      <c r="BJ1566" s="110"/>
      <c r="BK1566" s="110"/>
      <c r="BL1566" s="110"/>
      <c r="BM1566" s="110"/>
      <c r="BN1566" s="110"/>
      <c r="BO1566" s="110"/>
      <c r="BP1566" s="110"/>
      <c r="BQ1566" s="110"/>
      <c r="BR1566" s="110"/>
      <c r="BS1566" s="110"/>
      <c r="BT1566" s="110"/>
      <c r="BU1566" s="110"/>
      <c r="BV1566" s="110"/>
      <c r="BW1566" s="110"/>
      <c r="BX1566" s="110"/>
      <c r="BY1566" s="110"/>
      <c r="BZ1566" s="110"/>
      <c r="CA1566" s="110"/>
      <c r="CB1566" s="110"/>
      <c r="CC1566" s="110"/>
      <c r="CD1566" s="110"/>
      <c r="CE1566" s="110"/>
      <c r="CF1566" s="110"/>
      <c r="CG1566" s="110"/>
      <c r="CH1566" s="110"/>
      <c r="CI1566" s="110"/>
      <c r="CJ1566" s="110"/>
      <c r="CK1566" s="110"/>
      <c r="CL1566" s="110"/>
      <c r="CM1566" s="110"/>
      <c r="CN1566" s="110"/>
      <c r="CO1566" s="110"/>
      <c r="CP1566" s="110"/>
      <c r="CQ1566" s="110"/>
      <c r="CR1566" s="110"/>
      <c r="CS1566" s="110"/>
      <c r="CT1566" s="110"/>
      <c r="CU1566" s="110"/>
      <c r="CV1566" s="110"/>
      <c r="CW1566" s="110"/>
      <c r="CX1566" s="110"/>
      <c r="CY1566" s="110"/>
      <c r="CZ1566" s="110"/>
      <c r="DA1566" s="110"/>
      <c r="DB1566" s="110"/>
      <c r="DC1566" s="110"/>
      <c r="DD1566" s="110"/>
      <c r="DE1566" s="110"/>
      <c r="DF1566" s="110"/>
      <c r="DG1566" s="110"/>
      <c r="DH1566" s="110"/>
      <c r="DI1566" s="110"/>
      <c r="DJ1566" s="110"/>
      <c r="DK1566" s="110"/>
      <c r="DL1566" s="110"/>
      <c r="DM1566" s="110"/>
      <c r="DN1566" s="110"/>
      <c r="DO1566" s="110"/>
      <c r="DP1566" s="110"/>
      <c r="DQ1566" s="110"/>
      <c r="DR1566" s="110"/>
      <c r="DS1566" s="110"/>
      <c r="DT1566" s="110"/>
      <c r="DU1566" s="110"/>
      <c r="DV1566" s="110"/>
      <c r="DW1566" s="110"/>
      <c r="DX1566" s="110"/>
      <c r="DY1566" s="110"/>
      <c r="DZ1566" s="110"/>
      <c r="EA1566" s="110"/>
      <c r="EB1566" s="110"/>
      <c r="EC1566" s="110"/>
      <c r="ED1566" s="110"/>
      <c r="EF1566" s="264"/>
      <c r="EG1566" s="110"/>
      <c r="EH1566" s="110"/>
      <c r="EI1566" s="110"/>
      <c r="EJ1566" s="110"/>
      <c r="EK1566" s="266"/>
      <c r="EL1566" s="110"/>
      <c r="EM1566" s="110"/>
      <c r="EN1566" s="110"/>
      <c r="EO1566" s="110"/>
      <c r="EP1566" s="110"/>
      <c r="EQ1566" s="110"/>
      <c r="ER1566" s="110"/>
      <c r="ES1566" s="110"/>
      <c r="ET1566" s="110"/>
      <c r="EU1566" s="110"/>
      <c r="EV1566" s="110"/>
      <c r="EW1566" s="110"/>
      <c r="EX1566" s="110"/>
      <c r="EY1566" s="110"/>
      <c r="EZ1566" s="110"/>
      <c r="FA1566" s="110"/>
      <c r="FB1566" s="110"/>
      <c r="FC1566" s="110"/>
      <c r="FD1566" s="110"/>
      <c r="FE1566" s="110"/>
      <c r="FF1566" s="110"/>
      <c r="FG1566" s="110"/>
      <c r="FH1566" s="110"/>
      <c r="FI1566" s="110"/>
      <c r="FJ1566" s="110"/>
      <c r="FK1566" s="110"/>
      <c r="FL1566" s="110"/>
      <c r="FM1566" s="110"/>
      <c r="FN1566" s="110"/>
      <c r="FO1566" s="110"/>
      <c r="FP1566" s="110"/>
      <c r="FQ1566" s="110"/>
      <c r="FR1566" s="110"/>
      <c r="FS1566" s="110"/>
      <c r="FT1566" s="110"/>
      <c r="FU1566" s="110"/>
      <c r="FV1566" s="110"/>
      <c r="FW1566" s="110"/>
      <c r="FX1566" s="110"/>
      <c r="FY1566" s="110"/>
      <c r="FZ1566" s="110"/>
      <c r="GA1566" s="110"/>
      <c r="GB1566" s="110"/>
      <c r="GC1566" s="110"/>
      <c r="GD1566" s="110"/>
      <c r="GE1566" s="110"/>
      <c r="GF1566" s="110"/>
      <c r="GG1566" s="110"/>
      <c r="GH1566" s="110"/>
      <c r="GI1566" s="110"/>
      <c r="GJ1566" s="110"/>
      <c r="GK1566" s="110"/>
      <c r="GL1566" s="110"/>
      <c r="GM1566" s="110"/>
      <c r="GN1566" s="110"/>
      <c r="GO1566" s="110"/>
      <c r="GP1566" s="110"/>
      <c r="GQ1566" s="110"/>
      <c r="GR1566" s="110"/>
      <c r="GS1566" s="110"/>
      <c r="GT1566" s="110"/>
      <c r="GU1566" s="110"/>
      <c r="GV1566" s="110"/>
      <c r="GW1566" s="110"/>
      <c r="GX1566" s="110"/>
      <c r="GY1566" s="110"/>
      <c r="GZ1566" s="110"/>
      <c r="HA1566" s="110"/>
      <c r="HB1566" s="110"/>
      <c r="HC1566" s="110"/>
      <c r="HD1566" s="110"/>
      <c r="HE1566" s="110"/>
      <c r="HF1566" s="110"/>
      <c r="HG1566" s="110"/>
      <c r="HH1566" s="110"/>
      <c r="HI1566" s="110"/>
      <c r="HJ1566" s="110"/>
      <c r="HK1566" s="110"/>
      <c r="HL1566" s="110"/>
      <c r="HM1566" s="110"/>
      <c r="HN1566" s="110"/>
      <c r="HO1566" s="110"/>
      <c r="HP1566" s="110"/>
      <c r="HQ1566" s="110"/>
      <c r="HR1566" s="110"/>
      <c r="HS1566" s="110"/>
      <c r="HT1566" s="110"/>
      <c r="HU1566" s="110"/>
      <c r="HV1566" s="110"/>
      <c r="HW1566" s="110"/>
      <c r="HX1566" s="110"/>
      <c r="HY1566" s="110"/>
      <c r="HZ1566" s="110"/>
      <c r="IA1566" s="110"/>
      <c r="IB1566" s="110"/>
      <c r="IC1566" s="110"/>
      <c r="ID1566" s="110"/>
      <c r="IE1566" s="110"/>
      <c r="IF1566" s="110"/>
      <c r="IG1566" s="110"/>
      <c r="IH1566" s="110"/>
      <c r="II1566" s="110"/>
      <c r="IJ1566" s="110"/>
      <c r="IK1566" s="110"/>
      <c r="IL1566" s="110"/>
      <c r="IM1566" s="110"/>
      <c r="IN1566" s="110"/>
      <c r="IO1566" s="110"/>
      <c r="IP1566" s="110"/>
      <c r="IQ1566" s="110"/>
      <c r="IR1566" s="110"/>
    </row>
    <row r="1567" spans="18:252" ht="16.5" hidden="1" customHeight="1">
      <c r="R1567" s="264"/>
      <c r="S1567" s="110"/>
      <c r="T1567" s="110"/>
      <c r="U1567" s="110"/>
      <c r="V1567" s="110"/>
      <c r="W1567" s="266"/>
      <c r="X1567" s="110"/>
      <c r="Y1567" s="110"/>
      <c r="Z1567" s="110"/>
      <c r="AA1567" s="110"/>
      <c r="AB1567" s="110"/>
      <c r="AC1567" s="110"/>
      <c r="AD1567" s="110"/>
      <c r="AE1567" s="110"/>
      <c r="AF1567" s="110"/>
      <c r="AG1567" s="110"/>
      <c r="AH1567" s="110"/>
      <c r="AI1567" s="110"/>
      <c r="AJ1567" s="110"/>
      <c r="AK1567" s="110"/>
      <c r="AL1567" s="110"/>
      <c r="AM1567" s="110"/>
      <c r="AN1567" s="110"/>
      <c r="AO1567" s="110"/>
      <c r="AP1567" s="110"/>
      <c r="AQ1567" s="110"/>
      <c r="AR1567" s="110"/>
      <c r="AS1567" s="110"/>
      <c r="AT1567" s="110"/>
      <c r="AU1567" s="110"/>
      <c r="AV1567" s="110"/>
      <c r="AW1567" s="110"/>
      <c r="AX1567" s="110"/>
      <c r="AY1567" s="110"/>
      <c r="AZ1567" s="110"/>
      <c r="BA1567" s="110"/>
      <c r="BB1567" s="110"/>
      <c r="BC1567" s="110"/>
      <c r="BD1567" s="110"/>
      <c r="BE1567" s="110"/>
      <c r="BF1567" s="110"/>
      <c r="BG1567" s="110"/>
      <c r="BH1567" s="110"/>
      <c r="BI1567" s="110"/>
      <c r="BJ1567" s="110"/>
      <c r="BK1567" s="110"/>
      <c r="BL1567" s="110"/>
      <c r="BM1567" s="110"/>
      <c r="BN1567" s="110"/>
      <c r="BO1567" s="110"/>
      <c r="BP1567" s="110"/>
      <c r="BQ1567" s="110"/>
      <c r="BR1567" s="110"/>
      <c r="BS1567" s="110"/>
      <c r="BT1567" s="110"/>
      <c r="BU1567" s="110"/>
      <c r="BV1567" s="110"/>
      <c r="BW1567" s="110"/>
      <c r="BX1567" s="110"/>
      <c r="BY1567" s="110"/>
      <c r="BZ1567" s="110"/>
      <c r="CA1567" s="110"/>
      <c r="CB1567" s="110"/>
      <c r="CC1567" s="110"/>
      <c r="CD1567" s="110"/>
      <c r="CE1567" s="110"/>
      <c r="CF1567" s="110"/>
      <c r="CG1567" s="110"/>
      <c r="CH1567" s="110"/>
      <c r="CI1567" s="110"/>
      <c r="CJ1567" s="110"/>
      <c r="CK1567" s="110"/>
      <c r="CL1567" s="110"/>
      <c r="CM1567" s="110"/>
      <c r="CN1567" s="110"/>
      <c r="CO1567" s="110"/>
      <c r="CP1567" s="110"/>
      <c r="CQ1567" s="110"/>
      <c r="CR1567" s="110"/>
      <c r="CS1567" s="110"/>
      <c r="CT1567" s="110"/>
      <c r="CU1567" s="110"/>
      <c r="CV1567" s="110"/>
      <c r="CW1567" s="110"/>
      <c r="CX1567" s="110"/>
      <c r="CY1567" s="110"/>
      <c r="CZ1567" s="110"/>
      <c r="DA1567" s="110"/>
      <c r="DB1567" s="110"/>
      <c r="DC1567" s="110"/>
      <c r="DD1567" s="110"/>
      <c r="DE1567" s="110"/>
      <c r="DF1567" s="110"/>
      <c r="DG1567" s="110"/>
      <c r="DH1567" s="110"/>
      <c r="DI1567" s="110"/>
      <c r="DJ1567" s="110"/>
      <c r="DK1567" s="110"/>
      <c r="DL1567" s="110"/>
      <c r="DM1567" s="110"/>
      <c r="DN1567" s="110"/>
      <c r="DO1567" s="110"/>
      <c r="DP1567" s="110"/>
      <c r="DQ1567" s="110"/>
      <c r="DR1567" s="110"/>
      <c r="DS1567" s="110"/>
      <c r="DT1567" s="110"/>
      <c r="DU1567" s="110"/>
      <c r="DV1567" s="110"/>
      <c r="DW1567" s="110"/>
      <c r="DX1567" s="110"/>
      <c r="DY1567" s="110"/>
      <c r="DZ1567" s="110"/>
      <c r="EA1567" s="110"/>
      <c r="EB1567" s="110"/>
      <c r="EC1567" s="110"/>
      <c r="ED1567" s="110"/>
      <c r="EF1567" s="264"/>
      <c r="EG1567" s="110"/>
      <c r="EH1567" s="110"/>
      <c r="EI1567" s="110"/>
      <c r="EJ1567" s="110"/>
      <c r="EK1567" s="266"/>
      <c r="EL1567" s="110"/>
      <c r="EM1567" s="110"/>
      <c r="EN1567" s="110"/>
      <c r="EO1567" s="110"/>
      <c r="EP1567" s="110"/>
      <c r="EQ1567" s="110"/>
      <c r="ER1567" s="110"/>
      <c r="ES1567" s="110"/>
      <c r="ET1567" s="110"/>
      <c r="EU1567" s="110"/>
      <c r="EV1567" s="110"/>
      <c r="EW1567" s="110"/>
      <c r="EX1567" s="110"/>
      <c r="EY1567" s="110"/>
      <c r="EZ1567" s="110"/>
      <c r="FA1567" s="110"/>
      <c r="FB1567" s="110"/>
      <c r="FC1567" s="110"/>
      <c r="FD1567" s="110"/>
      <c r="FE1567" s="110"/>
      <c r="FF1567" s="110"/>
      <c r="FG1567" s="110"/>
      <c r="FH1567" s="110"/>
      <c r="FI1567" s="110"/>
      <c r="FJ1567" s="110"/>
      <c r="FK1567" s="110"/>
      <c r="FL1567" s="110"/>
      <c r="FM1567" s="110"/>
      <c r="FN1567" s="110"/>
      <c r="FO1567" s="110"/>
      <c r="FP1567" s="110"/>
      <c r="FQ1567" s="110"/>
      <c r="FR1567" s="110"/>
      <c r="FS1567" s="110"/>
      <c r="FT1567" s="110"/>
      <c r="FU1567" s="110"/>
      <c r="FV1567" s="110"/>
      <c r="FW1567" s="110"/>
      <c r="FX1567" s="110"/>
      <c r="FY1567" s="110"/>
      <c r="FZ1567" s="110"/>
      <c r="GA1567" s="110"/>
      <c r="GB1567" s="110"/>
      <c r="GC1567" s="110"/>
      <c r="GD1567" s="110"/>
      <c r="GE1567" s="110"/>
      <c r="GF1567" s="110"/>
      <c r="GG1567" s="110"/>
      <c r="GH1567" s="110"/>
      <c r="GI1567" s="110"/>
      <c r="GJ1567" s="110"/>
      <c r="GK1567" s="110"/>
      <c r="GL1567" s="110"/>
      <c r="GM1567" s="110"/>
      <c r="GN1567" s="110"/>
      <c r="GO1567" s="110"/>
      <c r="GP1567" s="110"/>
      <c r="GQ1567" s="110"/>
      <c r="GR1567" s="110"/>
      <c r="GS1567" s="110"/>
      <c r="GT1567" s="110"/>
      <c r="GU1567" s="110"/>
      <c r="GV1567" s="110"/>
      <c r="GW1567" s="110"/>
      <c r="GX1567" s="110"/>
      <c r="GY1567" s="110"/>
      <c r="GZ1567" s="110"/>
      <c r="HA1567" s="110"/>
      <c r="HB1567" s="110"/>
      <c r="HC1567" s="110"/>
      <c r="HD1567" s="110"/>
      <c r="HE1567" s="110"/>
      <c r="HF1567" s="110"/>
      <c r="HG1567" s="110"/>
      <c r="HH1567" s="110"/>
      <c r="HI1567" s="110"/>
      <c r="HJ1567" s="110"/>
      <c r="HK1567" s="110"/>
      <c r="HL1567" s="110"/>
      <c r="HM1567" s="110"/>
      <c r="HN1567" s="110"/>
      <c r="HO1567" s="110"/>
      <c r="HP1567" s="110"/>
      <c r="HQ1567" s="110"/>
      <c r="HR1567" s="110"/>
      <c r="HS1567" s="110"/>
      <c r="HT1567" s="110"/>
      <c r="HU1567" s="110"/>
      <c r="HV1567" s="110"/>
      <c r="HW1567" s="110"/>
      <c r="HX1567" s="110"/>
      <c r="HY1567" s="110"/>
      <c r="HZ1567" s="110"/>
      <c r="IA1567" s="110"/>
      <c r="IB1567" s="110"/>
      <c r="IC1567" s="110"/>
      <c r="ID1567" s="110"/>
      <c r="IE1567" s="110"/>
      <c r="IF1567" s="110"/>
      <c r="IG1567" s="110"/>
      <c r="IH1567" s="110"/>
      <c r="II1567" s="110"/>
      <c r="IJ1567" s="110"/>
      <c r="IK1567" s="110"/>
      <c r="IL1567" s="110"/>
      <c r="IM1567" s="110"/>
      <c r="IN1567" s="110"/>
      <c r="IO1567" s="110"/>
      <c r="IP1567" s="110"/>
      <c r="IQ1567" s="110"/>
      <c r="IR1567" s="110"/>
    </row>
    <row r="1568" spans="18:252" ht="16.5" hidden="1" customHeight="1">
      <c r="R1568" s="264"/>
      <c r="S1568" s="110"/>
      <c r="T1568" s="110"/>
      <c r="U1568" s="110"/>
      <c r="V1568" s="110"/>
      <c r="W1568" s="266"/>
      <c r="X1568" s="110"/>
      <c r="Y1568" s="110"/>
      <c r="Z1568" s="110"/>
      <c r="AA1568" s="110"/>
      <c r="AB1568" s="110"/>
      <c r="AC1568" s="110"/>
      <c r="AD1568" s="110"/>
      <c r="AE1568" s="110"/>
      <c r="AF1568" s="110"/>
      <c r="AG1568" s="110"/>
      <c r="AH1568" s="110"/>
      <c r="AI1568" s="110"/>
      <c r="AJ1568" s="110"/>
      <c r="AK1568" s="110"/>
      <c r="AL1568" s="110"/>
      <c r="AM1568" s="110"/>
      <c r="AN1568" s="110"/>
      <c r="AO1568" s="110"/>
      <c r="AP1568" s="110"/>
      <c r="AQ1568" s="110"/>
      <c r="AR1568" s="110"/>
      <c r="AS1568" s="110"/>
      <c r="AT1568" s="110"/>
      <c r="AU1568" s="110"/>
      <c r="AV1568" s="110"/>
      <c r="AW1568" s="110"/>
      <c r="AX1568" s="110"/>
      <c r="AY1568" s="110"/>
      <c r="AZ1568" s="110"/>
      <c r="BA1568" s="110"/>
      <c r="BB1568" s="110"/>
      <c r="BC1568" s="110"/>
      <c r="BD1568" s="110"/>
      <c r="BE1568" s="110"/>
      <c r="BF1568" s="110"/>
      <c r="BG1568" s="110"/>
      <c r="BH1568" s="110"/>
      <c r="BI1568" s="110"/>
      <c r="BJ1568" s="110"/>
      <c r="BK1568" s="110"/>
      <c r="BL1568" s="110"/>
      <c r="BM1568" s="110"/>
      <c r="BN1568" s="110"/>
      <c r="BO1568" s="110"/>
      <c r="BP1568" s="110"/>
      <c r="BQ1568" s="110"/>
      <c r="BR1568" s="110"/>
      <c r="BS1568" s="110"/>
      <c r="BT1568" s="110"/>
      <c r="BU1568" s="110"/>
      <c r="BV1568" s="110"/>
      <c r="BW1568" s="110"/>
      <c r="BX1568" s="110"/>
      <c r="BY1568" s="110"/>
      <c r="BZ1568" s="110"/>
      <c r="CA1568" s="110"/>
      <c r="CB1568" s="110"/>
      <c r="CC1568" s="110"/>
      <c r="CD1568" s="110"/>
      <c r="CE1568" s="110"/>
      <c r="CF1568" s="110"/>
      <c r="CG1568" s="110"/>
      <c r="CH1568" s="110"/>
      <c r="CI1568" s="110"/>
      <c r="CJ1568" s="110"/>
      <c r="CK1568" s="110"/>
      <c r="CL1568" s="110"/>
      <c r="CM1568" s="110"/>
      <c r="CN1568" s="110"/>
      <c r="CO1568" s="110"/>
      <c r="CP1568" s="110"/>
      <c r="CQ1568" s="110"/>
      <c r="CR1568" s="110"/>
      <c r="CS1568" s="110"/>
      <c r="CT1568" s="110"/>
      <c r="CU1568" s="110"/>
      <c r="CV1568" s="110"/>
      <c r="CW1568" s="110"/>
      <c r="CX1568" s="110"/>
      <c r="CY1568" s="110"/>
      <c r="CZ1568" s="110"/>
      <c r="DA1568" s="110"/>
      <c r="DB1568" s="110"/>
      <c r="DC1568" s="110"/>
      <c r="DD1568" s="110"/>
      <c r="DE1568" s="110"/>
      <c r="DF1568" s="110"/>
      <c r="DG1568" s="110"/>
      <c r="DH1568" s="110"/>
      <c r="DI1568" s="110"/>
      <c r="DJ1568" s="110"/>
      <c r="DK1568" s="110"/>
      <c r="DL1568" s="110"/>
      <c r="DM1568" s="110"/>
      <c r="DN1568" s="110"/>
      <c r="DO1568" s="110"/>
      <c r="DP1568" s="110"/>
      <c r="DQ1568" s="110"/>
      <c r="DR1568" s="110"/>
      <c r="DS1568" s="110"/>
      <c r="DT1568" s="110"/>
      <c r="DU1568" s="110"/>
      <c r="DV1568" s="110"/>
      <c r="DW1568" s="110"/>
      <c r="DX1568" s="110"/>
      <c r="DY1568" s="110"/>
      <c r="DZ1568" s="110"/>
      <c r="EA1568" s="110"/>
      <c r="EB1568" s="110"/>
      <c r="EC1568" s="110"/>
      <c r="ED1568" s="110"/>
      <c r="EF1568" s="264"/>
      <c r="EG1568" s="110"/>
      <c r="EH1568" s="110"/>
      <c r="EI1568" s="110"/>
      <c r="EJ1568" s="110"/>
      <c r="EK1568" s="266"/>
      <c r="EL1568" s="110"/>
      <c r="EM1568" s="110"/>
      <c r="EN1568" s="110"/>
      <c r="EO1568" s="110"/>
      <c r="EP1568" s="110"/>
      <c r="EQ1568" s="110"/>
      <c r="ER1568" s="110"/>
      <c r="ES1568" s="110"/>
      <c r="ET1568" s="110"/>
      <c r="EU1568" s="110"/>
      <c r="EV1568" s="110"/>
      <c r="EW1568" s="110"/>
      <c r="EX1568" s="110"/>
      <c r="EY1568" s="110"/>
      <c r="EZ1568" s="110"/>
      <c r="FA1568" s="110"/>
      <c r="FB1568" s="110"/>
      <c r="FC1568" s="110"/>
      <c r="FD1568" s="110"/>
      <c r="FE1568" s="110"/>
      <c r="FF1568" s="110"/>
      <c r="FG1568" s="110"/>
      <c r="FH1568" s="110"/>
      <c r="FI1568" s="110"/>
      <c r="FJ1568" s="110"/>
      <c r="FK1568" s="110"/>
      <c r="FL1568" s="110"/>
      <c r="FM1568" s="110"/>
      <c r="FN1568" s="110"/>
      <c r="FO1568" s="110"/>
      <c r="FP1568" s="110"/>
      <c r="FQ1568" s="110"/>
      <c r="FR1568" s="110"/>
      <c r="FS1568" s="110"/>
      <c r="FT1568" s="110"/>
      <c r="FU1568" s="110"/>
      <c r="FV1568" s="110"/>
      <c r="FW1568" s="110"/>
      <c r="FX1568" s="110"/>
      <c r="FY1568" s="110"/>
      <c r="FZ1568" s="110"/>
      <c r="GA1568" s="110"/>
      <c r="GB1568" s="110"/>
      <c r="GC1568" s="110"/>
      <c r="GD1568" s="110"/>
      <c r="GE1568" s="110"/>
      <c r="GF1568" s="110"/>
      <c r="GG1568" s="110"/>
      <c r="GH1568" s="110"/>
      <c r="GI1568" s="110"/>
      <c r="GJ1568" s="110"/>
      <c r="GK1568" s="110"/>
      <c r="GL1568" s="110"/>
      <c r="GM1568" s="110"/>
      <c r="GN1568" s="110"/>
      <c r="GO1568" s="110"/>
      <c r="GP1568" s="110"/>
      <c r="GQ1568" s="110"/>
      <c r="GR1568" s="110"/>
      <c r="GS1568" s="110"/>
      <c r="GT1568" s="110"/>
      <c r="GU1568" s="110"/>
      <c r="GV1568" s="110"/>
      <c r="GW1568" s="110"/>
      <c r="GX1568" s="110"/>
      <c r="GY1568" s="110"/>
      <c r="GZ1568" s="110"/>
      <c r="HA1568" s="110"/>
      <c r="HB1568" s="110"/>
      <c r="HC1568" s="110"/>
      <c r="HD1568" s="110"/>
      <c r="HE1568" s="110"/>
      <c r="HF1568" s="110"/>
      <c r="HG1568" s="110"/>
      <c r="HH1568" s="110"/>
      <c r="HI1568" s="110"/>
      <c r="HJ1568" s="110"/>
      <c r="HK1568" s="110"/>
      <c r="HL1568" s="110"/>
      <c r="HM1568" s="110"/>
      <c r="HN1568" s="110"/>
      <c r="HO1568" s="110"/>
      <c r="HP1568" s="110"/>
      <c r="HQ1568" s="110"/>
      <c r="HR1568" s="110"/>
      <c r="HS1568" s="110"/>
      <c r="HT1568" s="110"/>
      <c r="HU1568" s="110"/>
      <c r="HV1568" s="110"/>
      <c r="HW1568" s="110"/>
      <c r="HX1568" s="110"/>
      <c r="HY1568" s="110"/>
      <c r="HZ1568" s="110"/>
      <c r="IA1568" s="110"/>
      <c r="IB1568" s="110"/>
      <c r="IC1568" s="110"/>
      <c r="ID1568" s="110"/>
      <c r="IE1568" s="110"/>
      <c r="IF1568" s="110"/>
      <c r="IG1568" s="110"/>
      <c r="IH1568" s="110"/>
      <c r="II1568" s="110"/>
      <c r="IJ1568" s="110"/>
      <c r="IK1568" s="110"/>
      <c r="IL1568" s="110"/>
      <c r="IM1568" s="110"/>
      <c r="IN1568" s="110"/>
      <c r="IO1568" s="110"/>
      <c r="IP1568" s="110"/>
      <c r="IQ1568" s="110"/>
      <c r="IR1568" s="110"/>
    </row>
    <row r="1569" spans="18:252" ht="16.5" hidden="1" customHeight="1">
      <c r="R1569" s="264"/>
      <c r="S1569" s="110"/>
      <c r="T1569" s="110"/>
      <c r="U1569" s="110"/>
      <c r="V1569" s="110"/>
      <c r="W1569" s="266"/>
      <c r="X1569" s="110"/>
      <c r="Y1569" s="110"/>
      <c r="Z1569" s="110"/>
      <c r="AA1569" s="110"/>
      <c r="AB1569" s="110"/>
      <c r="AC1569" s="110"/>
      <c r="AD1569" s="110"/>
      <c r="AE1569" s="110"/>
      <c r="AF1569" s="110"/>
      <c r="AG1569" s="110"/>
      <c r="AH1569" s="110"/>
      <c r="AI1569" s="110"/>
      <c r="AJ1569" s="110"/>
      <c r="AK1569" s="110"/>
      <c r="AL1569" s="110"/>
      <c r="AM1569" s="110"/>
      <c r="AN1569" s="110"/>
      <c r="AO1569" s="110"/>
      <c r="AP1569" s="110"/>
      <c r="AQ1569" s="110"/>
      <c r="AR1569" s="110"/>
      <c r="AS1569" s="110"/>
      <c r="AT1569" s="110"/>
      <c r="AU1569" s="110"/>
      <c r="AV1569" s="110"/>
      <c r="AW1569" s="110"/>
      <c r="AX1569" s="110"/>
      <c r="AY1569" s="110"/>
      <c r="AZ1569" s="110"/>
      <c r="BA1569" s="110"/>
      <c r="BB1569" s="110"/>
      <c r="BC1569" s="110"/>
      <c r="BD1569" s="110"/>
      <c r="BE1569" s="110"/>
      <c r="BF1569" s="110"/>
      <c r="BG1569" s="110"/>
      <c r="BH1569" s="110"/>
      <c r="BI1569" s="110"/>
      <c r="BJ1569" s="110"/>
      <c r="BK1569" s="110"/>
      <c r="BL1569" s="110"/>
      <c r="BM1569" s="110"/>
      <c r="BN1569" s="110"/>
      <c r="BO1569" s="110"/>
      <c r="BP1569" s="110"/>
      <c r="BQ1569" s="110"/>
      <c r="BR1569" s="110"/>
      <c r="BS1569" s="110"/>
      <c r="BT1569" s="110"/>
      <c r="BU1569" s="110"/>
      <c r="BV1569" s="110"/>
      <c r="BW1569" s="110"/>
      <c r="BX1569" s="110"/>
      <c r="BY1569" s="110"/>
      <c r="BZ1569" s="110"/>
      <c r="CA1569" s="110"/>
      <c r="CB1569" s="110"/>
      <c r="CC1569" s="110"/>
      <c r="CD1569" s="110"/>
      <c r="CE1569" s="110"/>
      <c r="CF1569" s="110"/>
      <c r="CG1569" s="110"/>
      <c r="CH1569" s="110"/>
      <c r="CI1569" s="110"/>
      <c r="CJ1569" s="110"/>
      <c r="CK1569" s="110"/>
      <c r="CL1569" s="110"/>
      <c r="CM1569" s="110"/>
      <c r="CN1569" s="110"/>
      <c r="CO1569" s="110"/>
      <c r="CP1569" s="110"/>
      <c r="CQ1569" s="110"/>
      <c r="CR1569" s="110"/>
      <c r="CS1569" s="110"/>
      <c r="CT1569" s="110"/>
      <c r="CU1569" s="110"/>
      <c r="CV1569" s="110"/>
      <c r="CW1569" s="110"/>
      <c r="CX1569" s="110"/>
      <c r="CY1569" s="110"/>
      <c r="CZ1569" s="110"/>
      <c r="DA1569" s="110"/>
      <c r="DB1569" s="110"/>
      <c r="DC1569" s="110"/>
      <c r="DD1569" s="110"/>
      <c r="DE1569" s="110"/>
      <c r="DF1569" s="110"/>
      <c r="DG1569" s="110"/>
      <c r="DH1569" s="110"/>
      <c r="DI1569" s="110"/>
      <c r="DJ1569" s="110"/>
      <c r="DK1569" s="110"/>
      <c r="DL1569" s="110"/>
      <c r="DM1569" s="110"/>
      <c r="DN1569" s="110"/>
      <c r="DO1569" s="110"/>
      <c r="DP1569" s="110"/>
      <c r="DQ1569" s="110"/>
      <c r="DR1569" s="110"/>
      <c r="DS1569" s="110"/>
      <c r="DT1569" s="110"/>
      <c r="DU1569" s="110"/>
      <c r="DV1569" s="110"/>
      <c r="DW1569" s="110"/>
      <c r="DX1569" s="110"/>
      <c r="DY1569" s="110"/>
      <c r="DZ1569" s="110"/>
      <c r="EA1569" s="110"/>
      <c r="EB1569" s="110"/>
      <c r="EC1569" s="110"/>
      <c r="ED1569" s="110"/>
      <c r="EF1569" s="264"/>
      <c r="EG1569" s="110"/>
      <c r="EH1569" s="110"/>
      <c r="EI1569" s="110"/>
      <c r="EJ1569" s="110"/>
      <c r="EK1569" s="266"/>
      <c r="EL1569" s="110"/>
      <c r="EM1569" s="110"/>
      <c r="EN1569" s="110"/>
      <c r="EO1569" s="110"/>
      <c r="EP1569" s="110"/>
      <c r="EQ1569" s="110"/>
      <c r="ER1569" s="110"/>
      <c r="ES1569" s="110"/>
      <c r="ET1569" s="110"/>
      <c r="EU1569" s="110"/>
      <c r="EV1569" s="110"/>
      <c r="EW1569" s="110"/>
      <c r="EX1569" s="110"/>
      <c r="EY1569" s="110"/>
      <c r="EZ1569" s="110"/>
      <c r="FA1569" s="110"/>
      <c r="FB1569" s="110"/>
      <c r="FC1569" s="110"/>
      <c r="FD1569" s="110"/>
      <c r="FE1569" s="110"/>
      <c r="FF1569" s="110"/>
      <c r="FG1569" s="110"/>
      <c r="FH1569" s="110"/>
      <c r="FI1569" s="110"/>
      <c r="FJ1569" s="110"/>
      <c r="FK1569" s="110"/>
      <c r="FL1569" s="110"/>
      <c r="FM1569" s="110"/>
      <c r="FN1569" s="110"/>
      <c r="FO1569" s="110"/>
      <c r="FP1569" s="110"/>
      <c r="FQ1569" s="110"/>
      <c r="FR1569" s="110"/>
      <c r="FS1569" s="110"/>
      <c r="FT1569" s="110"/>
      <c r="FU1569" s="110"/>
      <c r="FV1569" s="110"/>
      <c r="FW1569" s="110"/>
      <c r="FX1569" s="110"/>
      <c r="FY1569" s="110"/>
      <c r="FZ1569" s="110"/>
      <c r="GA1569" s="110"/>
      <c r="GB1569" s="110"/>
      <c r="GC1569" s="110"/>
      <c r="GD1569" s="110"/>
      <c r="GE1569" s="110"/>
      <c r="GF1569" s="110"/>
      <c r="GG1569" s="110"/>
      <c r="GH1569" s="110"/>
      <c r="GI1569" s="110"/>
      <c r="GJ1569" s="110"/>
      <c r="GK1569" s="110"/>
      <c r="GL1569" s="110"/>
      <c r="GM1569" s="110"/>
      <c r="GN1569" s="110"/>
      <c r="GO1569" s="110"/>
      <c r="GP1569" s="110"/>
      <c r="GQ1569" s="110"/>
      <c r="GR1569" s="110"/>
      <c r="GS1569" s="110"/>
      <c r="GT1569" s="110"/>
      <c r="GU1569" s="110"/>
      <c r="GV1569" s="110"/>
      <c r="GW1569" s="110"/>
      <c r="GX1569" s="110"/>
      <c r="GY1569" s="110"/>
      <c r="GZ1569" s="110"/>
      <c r="HA1569" s="110"/>
      <c r="HB1569" s="110"/>
      <c r="HC1569" s="110"/>
      <c r="HD1569" s="110"/>
      <c r="HE1569" s="110"/>
      <c r="HF1569" s="110"/>
      <c r="HG1569" s="110"/>
      <c r="HH1569" s="110"/>
      <c r="HI1569" s="110"/>
      <c r="HJ1569" s="110"/>
      <c r="HK1569" s="110"/>
      <c r="HL1569" s="110"/>
      <c r="HM1569" s="110"/>
      <c r="HN1569" s="110"/>
      <c r="HO1569" s="110"/>
      <c r="HP1569" s="110"/>
      <c r="HQ1569" s="110"/>
      <c r="HR1569" s="110"/>
      <c r="HS1569" s="110"/>
      <c r="HT1569" s="110"/>
      <c r="HU1569" s="110"/>
      <c r="HV1569" s="110"/>
      <c r="HW1569" s="110"/>
      <c r="HX1569" s="110"/>
      <c r="HY1569" s="110"/>
      <c r="HZ1569" s="110"/>
      <c r="IA1569" s="110"/>
      <c r="IB1569" s="110"/>
      <c r="IC1569" s="110"/>
      <c r="ID1569" s="110"/>
      <c r="IE1569" s="110"/>
      <c r="IF1569" s="110"/>
      <c r="IG1569" s="110"/>
      <c r="IH1569" s="110"/>
      <c r="II1569" s="110"/>
      <c r="IJ1569" s="110"/>
      <c r="IK1569" s="110"/>
      <c r="IL1569" s="110"/>
      <c r="IM1569" s="110"/>
      <c r="IN1569" s="110"/>
      <c r="IO1569" s="110"/>
      <c r="IP1569" s="110"/>
      <c r="IQ1569" s="110"/>
      <c r="IR1569" s="110"/>
    </row>
    <row r="1570" spans="18:252" ht="16.5" hidden="1" customHeight="1">
      <c r="R1570" s="264"/>
      <c r="S1570" s="110"/>
      <c r="T1570" s="110"/>
      <c r="U1570" s="110"/>
      <c r="V1570" s="110"/>
      <c r="W1570" s="266"/>
      <c r="X1570" s="110"/>
      <c r="Y1570" s="110"/>
      <c r="Z1570" s="110"/>
      <c r="AA1570" s="110"/>
      <c r="AB1570" s="110"/>
      <c r="AC1570" s="110"/>
      <c r="AD1570" s="110"/>
      <c r="AE1570" s="110"/>
      <c r="AF1570" s="110"/>
      <c r="AG1570" s="110"/>
      <c r="AH1570" s="110"/>
      <c r="AI1570" s="110"/>
      <c r="AJ1570" s="110"/>
      <c r="AK1570" s="110"/>
      <c r="AL1570" s="110"/>
      <c r="AM1570" s="110"/>
      <c r="AN1570" s="110"/>
      <c r="AO1570" s="110"/>
      <c r="AP1570" s="110"/>
      <c r="AQ1570" s="110"/>
      <c r="AR1570" s="110"/>
      <c r="AS1570" s="110"/>
      <c r="AT1570" s="110"/>
      <c r="AU1570" s="110"/>
      <c r="AV1570" s="110"/>
      <c r="AW1570" s="110"/>
      <c r="AX1570" s="110"/>
      <c r="AY1570" s="110"/>
      <c r="AZ1570" s="110"/>
      <c r="BA1570" s="110"/>
      <c r="BB1570" s="110"/>
      <c r="BC1570" s="110"/>
      <c r="BD1570" s="110"/>
      <c r="BE1570" s="110"/>
      <c r="BF1570" s="110"/>
      <c r="BG1570" s="110"/>
      <c r="BH1570" s="110"/>
      <c r="BI1570" s="110"/>
      <c r="BJ1570" s="110"/>
      <c r="BK1570" s="110"/>
      <c r="BL1570" s="110"/>
      <c r="BM1570" s="110"/>
      <c r="BN1570" s="110"/>
      <c r="BO1570" s="110"/>
      <c r="BP1570" s="110"/>
      <c r="BQ1570" s="110"/>
      <c r="BR1570" s="110"/>
      <c r="BS1570" s="110"/>
      <c r="BT1570" s="110"/>
      <c r="BU1570" s="110"/>
      <c r="BV1570" s="110"/>
      <c r="BW1570" s="110"/>
      <c r="BX1570" s="110"/>
      <c r="BY1570" s="110"/>
      <c r="BZ1570" s="110"/>
      <c r="CA1570" s="110"/>
      <c r="CB1570" s="110"/>
      <c r="CC1570" s="110"/>
      <c r="CD1570" s="110"/>
      <c r="CE1570" s="110"/>
      <c r="CF1570" s="110"/>
      <c r="CG1570" s="110"/>
      <c r="CH1570" s="110"/>
      <c r="CI1570" s="110"/>
      <c r="CJ1570" s="110"/>
      <c r="CK1570" s="110"/>
      <c r="CL1570" s="110"/>
      <c r="CM1570" s="110"/>
      <c r="CN1570" s="110"/>
      <c r="CO1570" s="110"/>
      <c r="CP1570" s="110"/>
      <c r="CQ1570" s="110"/>
      <c r="CR1570" s="110"/>
      <c r="CS1570" s="110"/>
      <c r="CT1570" s="110"/>
      <c r="CU1570" s="110"/>
      <c r="CV1570" s="110"/>
      <c r="CW1570" s="110"/>
      <c r="CX1570" s="110"/>
      <c r="CY1570" s="110"/>
      <c r="CZ1570" s="110"/>
      <c r="DA1570" s="110"/>
      <c r="DB1570" s="110"/>
      <c r="DC1570" s="110"/>
      <c r="DD1570" s="110"/>
      <c r="DE1570" s="110"/>
      <c r="DF1570" s="110"/>
      <c r="DG1570" s="110"/>
      <c r="DH1570" s="110"/>
      <c r="DI1570" s="110"/>
      <c r="DJ1570" s="110"/>
      <c r="DK1570" s="110"/>
      <c r="DL1570" s="110"/>
      <c r="DM1570" s="110"/>
      <c r="DN1570" s="110"/>
      <c r="DO1570" s="110"/>
      <c r="DP1570" s="110"/>
      <c r="DQ1570" s="110"/>
      <c r="DR1570" s="110"/>
      <c r="DS1570" s="110"/>
      <c r="DT1570" s="110"/>
      <c r="DU1570" s="110"/>
      <c r="DV1570" s="110"/>
      <c r="DW1570" s="110"/>
      <c r="DX1570" s="110"/>
      <c r="DY1570" s="110"/>
      <c r="DZ1570" s="110"/>
      <c r="EA1570" s="110"/>
      <c r="EB1570" s="110"/>
      <c r="EC1570" s="110"/>
      <c r="ED1570" s="110"/>
      <c r="EF1570" s="264"/>
      <c r="EG1570" s="110"/>
      <c r="EH1570" s="110"/>
      <c r="EI1570" s="110"/>
      <c r="EJ1570" s="110"/>
      <c r="EK1570" s="266"/>
      <c r="EL1570" s="110"/>
      <c r="EM1570" s="110"/>
      <c r="EN1570" s="110"/>
      <c r="EO1570" s="110"/>
      <c r="EP1570" s="110"/>
      <c r="EQ1570" s="110"/>
      <c r="ER1570" s="110"/>
      <c r="ES1570" s="110"/>
      <c r="ET1570" s="110"/>
      <c r="EU1570" s="110"/>
      <c r="EV1570" s="110"/>
      <c r="EW1570" s="110"/>
      <c r="EX1570" s="110"/>
      <c r="EY1570" s="110"/>
      <c r="EZ1570" s="110"/>
      <c r="FA1570" s="110"/>
      <c r="FB1570" s="110"/>
      <c r="FC1570" s="110"/>
      <c r="FD1570" s="110"/>
      <c r="FE1570" s="110"/>
      <c r="FF1570" s="110"/>
      <c r="FG1570" s="110"/>
      <c r="FH1570" s="110"/>
      <c r="FI1570" s="110"/>
      <c r="FJ1570" s="110"/>
      <c r="FK1570" s="110"/>
      <c r="FL1570" s="110"/>
      <c r="FM1570" s="110"/>
      <c r="FN1570" s="110"/>
      <c r="FO1570" s="110"/>
      <c r="FP1570" s="110"/>
      <c r="FQ1570" s="110"/>
      <c r="FR1570" s="110"/>
      <c r="FS1570" s="110"/>
      <c r="FT1570" s="110"/>
      <c r="FU1570" s="110"/>
      <c r="FV1570" s="110"/>
      <c r="FW1570" s="110"/>
      <c r="FX1570" s="110"/>
      <c r="FY1570" s="110"/>
      <c r="FZ1570" s="110"/>
      <c r="GA1570" s="110"/>
      <c r="GB1570" s="110"/>
      <c r="GC1570" s="110"/>
      <c r="GD1570" s="110"/>
      <c r="GE1570" s="110"/>
      <c r="GF1570" s="110"/>
      <c r="GG1570" s="110"/>
      <c r="GH1570" s="110"/>
      <c r="GI1570" s="110"/>
      <c r="GJ1570" s="110"/>
      <c r="GK1570" s="110"/>
      <c r="GL1570" s="110"/>
      <c r="GM1570" s="110"/>
      <c r="GN1570" s="110"/>
      <c r="GO1570" s="110"/>
      <c r="GP1570" s="110"/>
      <c r="GQ1570" s="110"/>
      <c r="GR1570" s="110"/>
      <c r="GS1570" s="110"/>
      <c r="GT1570" s="110"/>
      <c r="GU1570" s="110"/>
      <c r="GV1570" s="110"/>
      <c r="GW1570" s="110"/>
      <c r="GX1570" s="110"/>
      <c r="GY1570" s="110"/>
      <c r="GZ1570" s="110"/>
      <c r="HA1570" s="110"/>
      <c r="HB1570" s="110"/>
      <c r="HC1570" s="110"/>
      <c r="HD1570" s="110"/>
      <c r="HE1570" s="110"/>
      <c r="HF1570" s="110"/>
      <c r="HG1570" s="110"/>
      <c r="HH1570" s="110"/>
      <c r="HI1570" s="110"/>
      <c r="HJ1570" s="110"/>
      <c r="HK1570" s="110"/>
      <c r="HL1570" s="110"/>
      <c r="HM1570" s="110"/>
      <c r="HN1570" s="110"/>
      <c r="HO1570" s="110"/>
      <c r="HP1570" s="110"/>
      <c r="HQ1570" s="110"/>
      <c r="HR1570" s="110"/>
      <c r="HS1570" s="110"/>
      <c r="HT1570" s="110"/>
      <c r="HU1570" s="110"/>
      <c r="HV1570" s="110"/>
      <c r="HW1570" s="110"/>
      <c r="HX1570" s="110"/>
      <c r="HY1570" s="110"/>
      <c r="HZ1570" s="110"/>
      <c r="IA1570" s="110"/>
      <c r="IB1570" s="110"/>
      <c r="IC1570" s="110"/>
      <c r="ID1570" s="110"/>
      <c r="IE1570" s="110"/>
      <c r="IF1570" s="110"/>
      <c r="IG1570" s="110"/>
      <c r="IH1570" s="110"/>
      <c r="II1570" s="110"/>
      <c r="IJ1570" s="110"/>
      <c r="IK1570" s="110"/>
      <c r="IL1570" s="110"/>
      <c r="IM1570" s="110"/>
      <c r="IN1570" s="110"/>
      <c r="IO1570" s="110"/>
      <c r="IP1570" s="110"/>
      <c r="IQ1570" s="110"/>
      <c r="IR1570" s="110"/>
    </row>
    <row r="1571" spans="18:252" ht="16.5" hidden="1" customHeight="1">
      <c r="R1571" s="264"/>
      <c r="S1571" s="110"/>
      <c r="T1571" s="110"/>
      <c r="U1571" s="110"/>
      <c r="V1571" s="110"/>
      <c r="W1571" s="266"/>
      <c r="X1571" s="110"/>
      <c r="Y1571" s="110"/>
      <c r="Z1571" s="110"/>
      <c r="AA1571" s="110"/>
      <c r="AB1571" s="110"/>
      <c r="AC1571" s="110"/>
      <c r="AD1571" s="110"/>
      <c r="AE1571" s="110"/>
      <c r="AF1571" s="110"/>
      <c r="AG1571" s="110"/>
      <c r="AH1571" s="110"/>
      <c r="AI1571" s="110"/>
      <c r="AJ1571" s="110"/>
      <c r="AK1571" s="110"/>
      <c r="AL1571" s="110"/>
      <c r="AM1571" s="110"/>
      <c r="AN1571" s="110"/>
      <c r="AO1571" s="110"/>
      <c r="AP1571" s="110"/>
      <c r="AQ1571" s="110"/>
      <c r="AR1571" s="110"/>
      <c r="AS1571" s="110"/>
      <c r="AT1571" s="110"/>
      <c r="AU1571" s="110"/>
      <c r="AV1571" s="110"/>
      <c r="AW1571" s="110"/>
      <c r="AX1571" s="110"/>
      <c r="AY1571" s="110"/>
      <c r="AZ1571" s="110"/>
      <c r="BA1571" s="110"/>
      <c r="BB1571" s="110"/>
      <c r="BC1571" s="110"/>
      <c r="BD1571" s="110"/>
      <c r="BE1571" s="110"/>
      <c r="BF1571" s="110"/>
      <c r="BG1571" s="110"/>
      <c r="BH1571" s="110"/>
      <c r="BI1571" s="110"/>
      <c r="BJ1571" s="110"/>
      <c r="BK1571" s="110"/>
      <c r="BL1571" s="110"/>
      <c r="BM1571" s="110"/>
      <c r="BN1571" s="110"/>
      <c r="BO1571" s="110"/>
      <c r="BP1571" s="110"/>
      <c r="BQ1571" s="110"/>
      <c r="BR1571" s="110"/>
      <c r="BS1571" s="110"/>
      <c r="BT1571" s="110"/>
      <c r="BU1571" s="110"/>
      <c r="BV1571" s="110"/>
      <c r="BW1571" s="110"/>
      <c r="BX1571" s="110"/>
      <c r="BY1571" s="110"/>
      <c r="BZ1571" s="110"/>
      <c r="CA1571" s="110"/>
      <c r="CB1571" s="110"/>
      <c r="CC1571" s="110"/>
      <c r="CD1571" s="110"/>
      <c r="CE1571" s="110"/>
      <c r="CF1571" s="110"/>
      <c r="CG1571" s="110"/>
      <c r="CH1571" s="110"/>
      <c r="CI1571" s="110"/>
      <c r="CJ1571" s="110"/>
      <c r="CK1571" s="110"/>
      <c r="CL1571" s="110"/>
      <c r="CM1571" s="110"/>
      <c r="CN1571" s="110"/>
      <c r="CO1571" s="110"/>
      <c r="CP1571" s="110"/>
      <c r="CQ1571" s="110"/>
      <c r="CR1571" s="110"/>
      <c r="CS1571" s="110"/>
      <c r="CT1571" s="110"/>
      <c r="CU1571" s="110"/>
      <c r="CV1571" s="110"/>
      <c r="CW1571" s="110"/>
      <c r="CX1571" s="110"/>
      <c r="CY1571" s="110"/>
      <c r="CZ1571" s="110"/>
      <c r="DA1571" s="110"/>
      <c r="DB1571" s="110"/>
      <c r="DC1571" s="110"/>
      <c r="DD1571" s="110"/>
      <c r="DE1571" s="110"/>
      <c r="DF1571" s="110"/>
      <c r="DG1571" s="110"/>
      <c r="DH1571" s="110"/>
      <c r="DI1571" s="110"/>
      <c r="DJ1571" s="110"/>
      <c r="DK1571" s="110"/>
      <c r="DL1571" s="110"/>
      <c r="DM1571" s="110"/>
      <c r="DN1571" s="110"/>
      <c r="DO1571" s="110"/>
      <c r="DP1571" s="110"/>
      <c r="DQ1571" s="110"/>
      <c r="DR1571" s="110"/>
      <c r="DS1571" s="110"/>
      <c r="DT1571" s="110"/>
      <c r="DU1571" s="110"/>
      <c r="DV1571" s="110"/>
      <c r="DW1571" s="110"/>
      <c r="DX1571" s="110"/>
      <c r="DY1571" s="110"/>
      <c r="DZ1571" s="110"/>
      <c r="EA1571" s="110"/>
      <c r="EB1571" s="110"/>
      <c r="EC1571" s="110"/>
      <c r="ED1571" s="110"/>
      <c r="EF1571" s="264"/>
      <c r="EG1571" s="110"/>
      <c r="EH1571" s="110"/>
      <c r="EI1571" s="110"/>
      <c r="EJ1571" s="110"/>
      <c r="EK1571" s="266"/>
      <c r="EL1571" s="110"/>
      <c r="EM1571" s="110"/>
      <c r="EN1571" s="110"/>
      <c r="EO1571" s="110"/>
      <c r="EP1571" s="110"/>
      <c r="EQ1571" s="110"/>
      <c r="ER1571" s="110"/>
      <c r="ES1571" s="110"/>
      <c r="ET1571" s="110"/>
      <c r="EU1571" s="110"/>
      <c r="EV1571" s="110"/>
      <c r="EW1571" s="110"/>
      <c r="EX1571" s="110"/>
      <c r="EY1571" s="110"/>
      <c r="EZ1571" s="110"/>
      <c r="FA1571" s="110"/>
      <c r="FB1571" s="110"/>
      <c r="FC1571" s="110"/>
      <c r="FD1571" s="110"/>
      <c r="FE1571" s="110"/>
      <c r="FF1571" s="110"/>
      <c r="FG1571" s="110"/>
      <c r="FH1571" s="110"/>
      <c r="FI1571" s="110"/>
      <c r="FJ1571" s="110"/>
      <c r="FK1571" s="110"/>
      <c r="FL1571" s="110"/>
      <c r="FM1571" s="110"/>
      <c r="FN1571" s="110"/>
      <c r="FO1571" s="110"/>
      <c r="FP1571" s="110"/>
      <c r="FQ1571" s="110"/>
      <c r="FR1571" s="110"/>
      <c r="FS1571" s="110"/>
      <c r="FT1571" s="110"/>
      <c r="FU1571" s="110"/>
      <c r="FV1571" s="110"/>
      <c r="FW1571" s="110"/>
      <c r="FX1571" s="110"/>
      <c r="FY1571" s="110"/>
      <c r="FZ1571" s="110"/>
      <c r="GA1571" s="110"/>
      <c r="GB1571" s="110"/>
      <c r="GC1571" s="110"/>
      <c r="GD1571" s="110"/>
      <c r="GE1571" s="110"/>
      <c r="GF1571" s="110"/>
      <c r="GG1571" s="110"/>
      <c r="GH1571" s="110"/>
      <c r="GI1571" s="110"/>
      <c r="GJ1571" s="110"/>
      <c r="GK1571" s="110"/>
      <c r="GL1571" s="110"/>
      <c r="GM1571" s="110"/>
      <c r="GN1571" s="110"/>
      <c r="GO1571" s="110"/>
      <c r="GP1571" s="110"/>
      <c r="GQ1571" s="110"/>
      <c r="GR1571" s="110"/>
      <c r="GS1571" s="110"/>
      <c r="GT1571" s="110"/>
      <c r="GU1571" s="110"/>
      <c r="GV1571" s="110"/>
      <c r="GW1571" s="110"/>
      <c r="GX1571" s="110"/>
      <c r="GY1571" s="110"/>
      <c r="GZ1571" s="110"/>
      <c r="HA1571" s="110"/>
      <c r="HB1571" s="110"/>
      <c r="HC1571" s="110"/>
      <c r="HD1571" s="110"/>
      <c r="HE1571" s="110"/>
      <c r="HF1571" s="110"/>
      <c r="HG1571" s="110"/>
      <c r="HH1571" s="110"/>
      <c r="HI1571" s="110"/>
      <c r="HJ1571" s="110"/>
      <c r="HK1571" s="110"/>
      <c r="HL1571" s="110"/>
      <c r="HM1571" s="110"/>
      <c r="HN1571" s="110"/>
      <c r="HO1571" s="110"/>
      <c r="HP1571" s="110"/>
      <c r="HQ1571" s="110"/>
      <c r="HR1571" s="110"/>
      <c r="HS1571" s="110"/>
      <c r="HT1571" s="110"/>
      <c r="HU1571" s="110"/>
      <c r="HV1571" s="110"/>
      <c r="HW1571" s="110"/>
      <c r="HX1571" s="110"/>
      <c r="HY1571" s="110"/>
      <c r="HZ1571" s="110"/>
      <c r="IA1571" s="110"/>
      <c r="IB1571" s="110"/>
      <c r="IC1571" s="110"/>
      <c r="ID1571" s="110"/>
      <c r="IE1571" s="110"/>
      <c r="IF1571" s="110"/>
      <c r="IG1571" s="110"/>
      <c r="IH1571" s="110"/>
      <c r="II1571" s="110"/>
      <c r="IJ1571" s="110"/>
      <c r="IK1571" s="110"/>
      <c r="IL1571" s="110"/>
      <c r="IM1571" s="110"/>
      <c r="IN1571" s="110"/>
      <c r="IO1571" s="110"/>
      <c r="IP1571" s="110"/>
      <c r="IQ1571" s="110"/>
      <c r="IR1571" s="110"/>
    </row>
    <row r="1572" spans="18:252" ht="16.5" hidden="1" customHeight="1">
      <c r="R1572" s="264"/>
      <c r="S1572" s="110"/>
      <c r="T1572" s="110"/>
      <c r="U1572" s="110"/>
      <c r="V1572" s="110"/>
      <c r="W1572" s="266"/>
      <c r="X1572" s="110"/>
      <c r="Y1572" s="110"/>
      <c r="Z1572" s="110"/>
      <c r="AA1572" s="110"/>
      <c r="AB1572" s="110"/>
      <c r="AC1572" s="110"/>
      <c r="AD1572" s="110"/>
      <c r="AE1572" s="110"/>
      <c r="AF1572" s="110"/>
      <c r="AG1572" s="110"/>
      <c r="AH1572" s="110"/>
      <c r="AI1572" s="110"/>
      <c r="AJ1572" s="110"/>
      <c r="AK1572" s="110"/>
      <c r="AL1572" s="110"/>
      <c r="AM1572" s="110"/>
      <c r="AN1572" s="110"/>
      <c r="AO1572" s="110"/>
      <c r="AP1572" s="110"/>
      <c r="AQ1572" s="110"/>
      <c r="AR1572" s="110"/>
      <c r="AS1572" s="110"/>
      <c r="AT1572" s="110"/>
      <c r="AU1572" s="110"/>
      <c r="AV1572" s="110"/>
      <c r="AW1572" s="110"/>
      <c r="AX1572" s="110"/>
      <c r="AY1572" s="110"/>
      <c r="AZ1572" s="110"/>
      <c r="BA1572" s="110"/>
      <c r="BB1572" s="110"/>
      <c r="BC1572" s="110"/>
      <c r="BD1572" s="110"/>
      <c r="BE1572" s="110"/>
      <c r="BF1572" s="110"/>
      <c r="BG1572" s="110"/>
      <c r="BH1572" s="110"/>
      <c r="BI1572" s="110"/>
      <c r="BJ1572" s="110"/>
      <c r="BK1572" s="110"/>
      <c r="BL1572" s="110"/>
      <c r="BM1572" s="110"/>
      <c r="BN1572" s="110"/>
      <c r="BO1572" s="110"/>
      <c r="BP1572" s="110"/>
      <c r="BQ1572" s="110"/>
      <c r="BR1572" s="110"/>
      <c r="BS1572" s="110"/>
      <c r="BT1572" s="110"/>
      <c r="BU1572" s="110"/>
      <c r="BV1572" s="110"/>
      <c r="BW1572" s="110"/>
      <c r="BX1572" s="110"/>
      <c r="BY1572" s="110"/>
      <c r="BZ1572" s="110"/>
      <c r="CA1572" s="110"/>
      <c r="CB1572" s="110"/>
      <c r="CC1572" s="110"/>
      <c r="CD1572" s="110"/>
      <c r="CE1572" s="110"/>
      <c r="CF1572" s="110"/>
      <c r="CG1572" s="110"/>
      <c r="CH1572" s="110"/>
      <c r="CI1572" s="110"/>
      <c r="CJ1572" s="110"/>
      <c r="CK1572" s="110"/>
      <c r="CL1572" s="110"/>
      <c r="CM1572" s="110"/>
      <c r="CN1572" s="110"/>
      <c r="CO1572" s="110"/>
      <c r="CP1572" s="110"/>
      <c r="CQ1572" s="110"/>
      <c r="CR1572" s="110"/>
      <c r="CS1572" s="110"/>
      <c r="CT1572" s="110"/>
      <c r="CU1572" s="110"/>
      <c r="CV1572" s="110"/>
      <c r="CW1572" s="110"/>
      <c r="CX1572" s="110"/>
      <c r="CY1572" s="110"/>
      <c r="CZ1572" s="110"/>
      <c r="DA1572" s="110"/>
      <c r="DB1572" s="110"/>
      <c r="DC1572" s="110"/>
      <c r="DD1572" s="110"/>
      <c r="DE1572" s="110"/>
      <c r="DF1572" s="110"/>
      <c r="DG1572" s="110"/>
      <c r="DH1572" s="110"/>
      <c r="DI1572" s="110"/>
      <c r="DJ1572" s="110"/>
      <c r="DK1572" s="110"/>
      <c r="DL1572" s="110"/>
      <c r="DM1572" s="110"/>
      <c r="DN1572" s="110"/>
      <c r="DO1572" s="110"/>
      <c r="DP1572" s="110"/>
      <c r="DQ1572" s="110"/>
      <c r="DR1572" s="110"/>
      <c r="DS1572" s="110"/>
      <c r="DT1572" s="110"/>
      <c r="DU1572" s="110"/>
      <c r="DV1572" s="110"/>
      <c r="DW1572" s="110"/>
      <c r="DX1572" s="110"/>
      <c r="DY1572" s="110"/>
      <c r="DZ1572" s="110"/>
      <c r="EA1572" s="110"/>
      <c r="EB1572" s="110"/>
      <c r="EC1572" s="110"/>
      <c r="ED1572" s="110"/>
      <c r="EF1572" s="264"/>
      <c r="EG1572" s="110"/>
      <c r="EH1572" s="110"/>
      <c r="EI1572" s="110"/>
      <c r="EJ1572" s="110"/>
      <c r="EK1572" s="266"/>
      <c r="EL1572" s="110"/>
      <c r="EM1572" s="110"/>
      <c r="EN1572" s="110"/>
      <c r="EO1572" s="110"/>
      <c r="EP1572" s="110"/>
      <c r="EQ1572" s="110"/>
      <c r="ER1572" s="110"/>
      <c r="ES1572" s="110"/>
      <c r="ET1572" s="110"/>
      <c r="EU1572" s="110"/>
      <c r="EV1572" s="110"/>
      <c r="EW1572" s="110"/>
      <c r="EX1572" s="110"/>
      <c r="EY1572" s="110"/>
      <c r="EZ1572" s="110"/>
      <c r="FA1572" s="110"/>
      <c r="FB1572" s="110"/>
      <c r="FC1572" s="110"/>
      <c r="FD1572" s="110"/>
      <c r="FE1572" s="110"/>
      <c r="FF1572" s="110"/>
      <c r="FG1572" s="110"/>
      <c r="FH1572" s="110"/>
      <c r="FI1572" s="110"/>
      <c r="FJ1572" s="110"/>
      <c r="FK1572" s="110"/>
      <c r="FL1572" s="110"/>
      <c r="FM1572" s="110"/>
      <c r="FN1572" s="110"/>
      <c r="FO1572" s="110"/>
      <c r="FP1572" s="110"/>
      <c r="FQ1572" s="110"/>
      <c r="FR1572" s="110"/>
      <c r="FS1572" s="110"/>
      <c r="FT1572" s="110"/>
      <c r="FU1572" s="110"/>
      <c r="FV1572" s="110"/>
      <c r="FW1572" s="110"/>
      <c r="FX1572" s="110"/>
      <c r="FY1572" s="110"/>
      <c r="FZ1572" s="110"/>
      <c r="GA1572" s="110"/>
      <c r="GB1572" s="110"/>
      <c r="GC1572" s="110"/>
      <c r="GD1572" s="110"/>
      <c r="GE1572" s="110"/>
      <c r="GF1572" s="110"/>
      <c r="GG1572" s="110"/>
      <c r="GH1572" s="110"/>
      <c r="GI1572" s="110"/>
      <c r="GJ1572" s="110"/>
      <c r="GK1572" s="110"/>
      <c r="GL1572" s="110"/>
      <c r="GM1572" s="110"/>
      <c r="GN1572" s="110"/>
      <c r="GO1572" s="110"/>
      <c r="GP1572" s="110"/>
      <c r="GQ1572" s="110"/>
      <c r="GR1572" s="110"/>
      <c r="GS1572" s="110"/>
      <c r="GT1572" s="110"/>
      <c r="GU1572" s="110"/>
      <c r="GV1572" s="110"/>
      <c r="GW1572" s="110"/>
      <c r="GX1572" s="110"/>
      <c r="GY1572" s="110"/>
      <c r="GZ1572" s="110"/>
      <c r="HA1572" s="110"/>
      <c r="HB1572" s="110"/>
      <c r="HC1572" s="110"/>
      <c r="HD1572" s="110"/>
      <c r="HE1572" s="110"/>
      <c r="HF1572" s="110"/>
      <c r="HG1572" s="110"/>
      <c r="HH1572" s="110"/>
      <c r="HI1572" s="110"/>
      <c r="HJ1572" s="110"/>
      <c r="HK1572" s="110"/>
      <c r="HL1572" s="110"/>
      <c r="HM1572" s="110"/>
      <c r="HN1572" s="110"/>
      <c r="HO1572" s="110"/>
      <c r="HP1572" s="110"/>
      <c r="HQ1572" s="110"/>
      <c r="HR1572" s="110"/>
      <c r="HS1572" s="110"/>
      <c r="HT1572" s="110"/>
      <c r="HU1572" s="110"/>
      <c r="HV1572" s="110"/>
      <c r="HW1572" s="110"/>
      <c r="HX1572" s="110"/>
      <c r="HY1572" s="110"/>
      <c r="HZ1572" s="110"/>
      <c r="IA1572" s="110"/>
      <c r="IB1572" s="110"/>
      <c r="IC1572" s="110"/>
      <c r="ID1572" s="110"/>
      <c r="IE1572" s="110"/>
      <c r="IF1572" s="110"/>
      <c r="IG1572" s="110"/>
      <c r="IH1572" s="110"/>
      <c r="II1572" s="110"/>
      <c r="IJ1572" s="110"/>
      <c r="IK1572" s="110"/>
      <c r="IL1572" s="110"/>
      <c r="IM1572" s="110"/>
      <c r="IN1572" s="110"/>
      <c r="IO1572" s="110"/>
      <c r="IP1572" s="110"/>
      <c r="IQ1572" s="110"/>
      <c r="IR1572" s="110"/>
    </row>
    <row r="1573" spans="18:252" ht="16.5" hidden="1" customHeight="1">
      <c r="R1573" s="264"/>
      <c r="S1573" s="110"/>
      <c r="T1573" s="110"/>
      <c r="U1573" s="110"/>
      <c r="V1573" s="110"/>
      <c r="W1573" s="266"/>
      <c r="X1573" s="110"/>
      <c r="Y1573" s="110"/>
      <c r="Z1573" s="110"/>
      <c r="AA1573" s="110"/>
      <c r="AB1573" s="110"/>
      <c r="AC1573" s="110"/>
      <c r="AD1573" s="110"/>
      <c r="AE1573" s="110"/>
      <c r="AF1573" s="110"/>
      <c r="AG1573" s="110"/>
      <c r="AH1573" s="110"/>
      <c r="AI1573" s="110"/>
      <c r="AJ1573" s="110"/>
      <c r="AK1573" s="110"/>
      <c r="AL1573" s="110"/>
      <c r="AM1573" s="110"/>
      <c r="AN1573" s="110"/>
      <c r="AO1573" s="110"/>
      <c r="AP1573" s="110"/>
      <c r="AQ1573" s="110"/>
      <c r="AR1573" s="110"/>
      <c r="AS1573" s="110"/>
      <c r="AT1573" s="110"/>
      <c r="AU1573" s="110"/>
      <c r="AV1573" s="110"/>
      <c r="AW1573" s="110"/>
      <c r="AX1573" s="110"/>
      <c r="AY1573" s="110"/>
      <c r="AZ1573" s="110"/>
      <c r="BA1573" s="110"/>
      <c r="BB1573" s="110"/>
      <c r="BC1573" s="110"/>
      <c r="BD1573" s="110"/>
      <c r="BE1573" s="110"/>
      <c r="BF1573" s="110"/>
      <c r="BG1573" s="110"/>
      <c r="BH1573" s="110"/>
      <c r="BI1573" s="110"/>
      <c r="BJ1573" s="110"/>
      <c r="BK1573" s="110"/>
      <c r="BL1573" s="110"/>
      <c r="BM1573" s="110"/>
      <c r="BN1573" s="110"/>
      <c r="BO1573" s="110"/>
      <c r="BP1573" s="110"/>
      <c r="BQ1573" s="110"/>
      <c r="BR1573" s="110"/>
      <c r="BS1573" s="110"/>
      <c r="BT1573" s="110"/>
      <c r="BU1573" s="110"/>
      <c r="BV1573" s="110"/>
      <c r="BW1573" s="110"/>
      <c r="BX1573" s="110"/>
      <c r="BY1573" s="110"/>
      <c r="BZ1573" s="110"/>
      <c r="CA1573" s="110"/>
      <c r="CB1573" s="110"/>
      <c r="CC1573" s="110"/>
      <c r="CD1573" s="110"/>
      <c r="CE1573" s="110"/>
      <c r="CF1573" s="110"/>
      <c r="CG1573" s="110"/>
      <c r="CH1573" s="110"/>
      <c r="CI1573" s="110"/>
      <c r="CJ1573" s="110"/>
      <c r="CK1573" s="110"/>
      <c r="CL1573" s="110"/>
      <c r="CM1573" s="110"/>
      <c r="CN1573" s="110"/>
      <c r="CO1573" s="110"/>
      <c r="CP1573" s="110"/>
      <c r="CQ1573" s="110"/>
      <c r="CR1573" s="110"/>
      <c r="CS1573" s="110"/>
      <c r="CT1573" s="110"/>
      <c r="CU1573" s="110"/>
      <c r="CV1573" s="110"/>
      <c r="CW1573" s="110"/>
      <c r="CX1573" s="110"/>
      <c r="CY1573" s="110"/>
      <c r="CZ1573" s="110"/>
      <c r="DA1573" s="110"/>
      <c r="DB1573" s="110"/>
      <c r="DC1573" s="110"/>
      <c r="DD1573" s="110"/>
      <c r="DE1573" s="110"/>
      <c r="DF1573" s="110"/>
      <c r="DG1573" s="110"/>
      <c r="DH1573" s="110"/>
      <c r="DI1573" s="110"/>
      <c r="DJ1573" s="110"/>
      <c r="DK1573" s="110"/>
      <c r="DL1573" s="110"/>
      <c r="DM1573" s="110"/>
      <c r="DN1573" s="110"/>
      <c r="DO1573" s="110"/>
      <c r="DP1573" s="110"/>
      <c r="DQ1573" s="110"/>
      <c r="DR1573" s="110"/>
      <c r="DS1573" s="110"/>
      <c r="DT1573" s="110"/>
      <c r="DU1573" s="110"/>
      <c r="DV1573" s="110"/>
      <c r="DW1573" s="110"/>
      <c r="DX1573" s="110"/>
      <c r="DY1573" s="110"/>
      <c r="DZ1573" s="110"/>
      <c r="EA1573" s="110"/>
      <c r="EB1573" s="110"/>
      <c r="EC1573" s="110"/>
      <c r="ED1573" s="110"/>
      <c r="EF1573" s="264"/>
      <c r="EG1573" s="110"/>
      <c r="EH1573" s="110"/>
      <c r="EI1573" s="110"/>
      <c r="EJ1573" s="110"/>
      <c r="EK1573" s="266"/>
      <c r="EL1573" s="110"/>
      <c r="EM1573" s="110"/>
      <c r="EN1573" s="110"/>
      <c r="EO1573" s="110"/>
      <c r="EP1573" s="110"/>
      <c r="EQ1573" s="110"/>
      <c r="ER1573" s="110"/>
      <c r="ES1573" s="110"/>
      <c r="ET1573" s="110"/>
      <c r="EU1573" s="110"/>
      <c r="EV1573" s="110"/>
      <c r="EW1573" s="110"/>
      <c r="EX1573" s="110"/>
      <c r="EY1573" s="110"/>
      <c r="EZ1573" s="110"/>
      <c r="FA1573" s="110"/>
      <c r="FB1573" s="110"/>
      <c r="FC1573" s="110"/>
      <c r="FD1573" s="110"/>
      <c r="FE1573" s="110"/>
      <c r="FF1573" s="110"/>
      <c r="FG1573" s="110"/>
      <c r="FH1573" s="110"/>
      <c r="FI1573" s="110"/>
      <c r="FJ1573" s="110"/>
      <c r="FK1573" s="110"/>
      <c r="FL1573" s="110"/>
      <c r="FM1573" s="110"/>
      <c r="FN1573" s="110"/>
      <c r="FO1573" s="110"/>
      <c r="FP1573" s="110"/>
      <c r="FQ1573" s="110"/>
      <c r="FR1573" s="110"/>
      <c r="FS1573" s="110"/>
      <c r="FT1573" s="110"/>
      <c r="FU1573" s="110"/>
      <c r="FV1573" s="110"/>
      <c r="FW1573" s="110"/>
      <c r="FX1573" s="110"/>
      <c r="FY1573" s="110"/>
      <c r="FZ1573" s="110"/>
      <c r="GA1573" s="110"/>
      <c r="GB1573" s="110"/>
      <c r="GC1573" s="110"/>
      <c r="GD1573" s="110"/>
      <c r="GE1573" s="110"/>
      <c r="GF1573" s="110"/>
      <c r="GG1573" s="110"/>
      <c r="GH1573" s="110"/>
      <c r="GI1573" s="110"/>
      <c r="GJ1573" s="110"/>
      <c r="GK1573" s="110"/>
      <c r="GL1573" s="110"/>
      <c r="GM1573" s="110"/>
      <c r="GN1573" s="110"/>
      <c r="GO1573" s="110"/>
      <c r="GP1573" s="110"/>
      <c r="GQ1573" s="110"/>
      <c r="GR1573" s="110"/>
      <c r="GS1573" s="110"/>
      <c r="GT1573" s="110"/>
      <c r="GU1573" s="110"/>
      <c r="GV1573" s="110"/>
      <c r="GW1573" s="110"/>
      <c r="GX1573" s="110"/>
      <c r="GY1573" s="110"/>
      <c r="GZ1573" s="110"/>
      <c r="HA1573" s="110"/>
      <c r="HB1573" s="110"/>
      <c r="HC1573" s="110"/>
      <c r="HD1573" s="110"/>
      <c r="HE1573" s="110"/>
      <c r="HF1573" s="110"/>
      <c r="HG1573" s="110"/>
      <c r="HH1573" s="110"/>
      <c r="HI1573" s="110"/>
      <c r="HJ1573" s="110"/>
      <c r="HK1573" s="110"/>
      <c r="HL1573" s="110"/>
      <c r="HM1573" s="110"/>
      <c r="HN1573" s="110"/>
      <c r="HO1573" s="110"/>
      <c r="HP1573" s="110"/>
      <c r="HQ1573" s="110"/>
      <c r="HR1573" s="110"/>
      <c r="HS1573" s="110"/>
      <c r="HT1573" s="110"/>
      <c r="HU1573" s="110"/>
      <c r="HV1573" s="110"/>
      <c r="HW1573" s="110"/>
      <c r="HX1573" s="110"/>
      <c r="HY1573" s="110"/>
      <c r="HZ1573" s="110"/>
      <c r="IA1573" s="110"/>
      <c r="IB1573" s="110"/>
      <c r="IC1573" s="110"/>
      <c r="ID1573" s="110"/>
      <c r="IE1573" s="110"/>
      <c r="IF1573" s="110"/>
      <c r="IG1573" s="110"/>
      <c r="IH1573" s="110"/>
      <c r="II1573" s="110"/>
      <c r="IJ1573" s="110"/>
      <c r="IK1573" s="110"/>
      <c r="IL1573" s="110"/>
      <c r="IM1573" s="110"/>
      <c r="IN1573" s="110"/>
      <c r="IO1573" s="110"/>
      <c r="IP1573" s="110"/>
      <c r="IQ1573" s="110"/>
      <c r="IR1573" s="110"/>
    </row>
    <row r="1574" spans="18:252" ht="16.5" hidden="1" customHeight="1">
      <c r="R1574" s="264"/>
      <c r="S1574" s="110"/>
      <c r="T1574" s="110"/>
      <c r="U1574" s="110"/>
      <c r="V1574" s="110"/>
      <c r="W1574" s="266"/>
      <c r="X1574" s="110"/>
      <c r="Y1574" s="110"/>
      <c r="Z1574" s="110"/>
      <c r="AA1574" s="110"/>
      <c r="AB1574" s="110"/>
      <c r="AC1574" s="110"/>
      <c r="AD1574" s="110"/>
      <c r="AE1574" s="110"/>
      <c r="AF1574" s="110"/>
      <c r="AG1574" s="110"/>
      <c r="AH1574" s="110"/>
      <c r="AI1574" s="110"/>
      <c r="AJ1574" s="110"/>
      <c r="AK1574" s="110"/>
      <c r="AL1574" s="110"/>
      <c r="AM1574" s="110"/>
      <c r="AN1574" s="110"/>
      <c r="AO1574" s="110"/>
      <c r="AP1574" s="110"/>
      <c r="AQ1574" s="110"/>
      <c r="AR1574" s="110"/>
      <c r="AS1574" s="110"/>
      <c r="AT1574" s="110"/>
      <c r="AU1574" s="110"/>
      <c r="AV1574" s="110"/>
      <c r="AW1574" s="110"/>
      <c r="AX1574" s="110"/>
      <c r="AY1574" s="110"/>
      <c r="AZ1574" s="110"/>
      <c r="BA1574" s="110"/>
      <c r="BB1574" s="110"/>
      <c r="BC1574" s="110"/>
      <c r="BD1574" s="110"/>
      <c r="BE1574" s="110"/>
      <c r="BF1574" s="110"/>
      <c r="BG1574" s="110"/>
      <c r="BH1574" s="110"/>
      <c r="BI1574" s="110"/>
      <c r="BJ1574" s="110"/>
      <c r="BK1574" s="110"/>
      <c r="BL1574" s="110"/>
      <c r="BM1574" s="110"/>
      <c r="BN1574" s="110"/>
      <c r="BO1574" s="110"/>
      <c r="BP1574" s="110"/>
      <c r="BQ1574" s="110"/>
      <c r="BR1574" s="110"/>
      <c r="BS1574" s="110"/>
      <c r="BT1574" s="110"/>
      <c r="BU1574" s="110"/>
      <c r="BV1574" s="110"/>
      <c r="BW1574" s="110"/>
      <c r="BX1574" s="110"/>
      <c r="BY1574" s="110"/>
      <c r="BZ1574" s="110"/>
      <c r="CA1574" s="110"/>
      <c r="CB1574" s="110"/>
      <c r="CC1574" s="110"/>
      <c r="CD1574" s="110"/>
      <c r="CE1574" s="110"/>
      <c r="CF1574" s="110"/>
      <c r="CG1574" s="110"/>
      <c r="CH1574" s="110"/>
      <c r="CI1574" s="110"/>
      <c r="CJ1574" s="110"/>
      <c r="CK1574" s="110"/>
      <c r="CL1574" s="110"/>
      <c r="CM1574" s="110"/>
      <c r="CN1574" s="110"/>
      <c r="CO1574" s="110"/>
      <c r="CP1574" s="110"/>
      <c r="CQ1574" s="110"/>
      <c r="CR1574" s="110"/>
      <c r="CS1574" s="110"/>
      <c r="CT1574" s="110"/>
      <c r="CU1574" s="110"/>
      <c r="CV1574" s="110"/>
      <c r="CW1574" s="110"/>
      <c r="CX1574" s="110"/>
      <c r="CY1574" s="110"/>
      <c r="CZ1574" s="110"/>
      <c r="DA1574" s="110"/>
      <c r="DB1574" s="110"/>
      <c r="DC1574" s="110"/>
      <c r="DD1574" s="110"/>
      <c r="DE1574" s="110"/>
      <c r="DF1574" s="110"/>
      <c r="DG1574" s="110"/>
      <c r="DH1574" s="110"/>
      <c r="DI1574" s="110"/>
      <c r="DJ1574" s="110"/>
      <c r="DK1574" s="110"/>
      <c r="DL1574" s="110"/>
      <c r="DM1574" s="110"/>
      <c r="DN1574" s="110"/>
      <c r="DO1574" s="110"/>
      <c r="DP1574" s="110"/>
      <c r="DQ1574" s="110"/>
      <c r="DR1574" s="110"/>
      <c r="DS1574" s="110"/>
      <c r="DT1574" s="110"/>
      <c r="DU1574" s="110"/>
      <c r="DV1574" s="110"/>
      <c r="DW1574" s="110"/>
      <c r="DX1574" s="110"/>
      <c r="DY1574" s="110"/>
      <c r="DZ1574" s="110"/>
      <c r="EA1574" s="110"/>
      <c r="EB1574" s="110"/>
      <c r="EC1574" s="110"/>
      <c r="ED1574" s="110"/>
      <c r="EF1574" s="264"/>
      <c r="EG1574" s="110"/>
      <c r="EH1574" s="110"/>
      <c r="EI1574" s="110"/>
      <c r="EJ1574" s="110"/>
      <c r="EK1574" s="266"/>
      <c r="EL1574" s="110"/>
      <c r="EM1574" s="110"/>
      <c r="EN1574" s="110"/>
      <c r="EO1574" s="110"/>
      <c r="EP1574" s="110"/>
      <c r="EQ1574" s="110"/>
      <c r="ER1574" s="110"/>
      <c r="ES1574" s="110"/>
      <c r="ET1574" s="110"/>
      <c r="EU1574" s="110"/>
      <c r="EV1574" s="110"/>
      <c r="EW1574" s="110"/>
      <c r="EX1574" s="110"/>
      <c r="EY1574" s="110"/>
      <c r="EZ1574" s="110"/>
      <c r="FA1574" s="110"/>
      <c r="FB1574" s="110"/>
      <c r="FC1574" s="110"/>
      <c r="FD1574" s="110"/>
      <c r="FE1574" s="110"/>
      <c r="FF1574" s="110"/>
      <c r="FG1574" s="110"/>
      <c r="FH1574" s="110"/>
      <c r="FI1574" s="110"/>
      <c r="FJ1574" s="110"/>
      <c r="FK1574" s="110"/>
      <c r="FL1574" s="110"/>
      <c r="FM1574" s="110"/>
      <c r="FN1574" s="110"/>
      <c r="FO1574" s="110"/>
      <c r="FP1574" s="110"/>
      <c r="FQ1574" s="110"/>
      <c r="FR1574" s="110"/>
      <c r="FS1574" s="110"/>
      <c r="FT1574" s="110"/>
      <c r="FU1574" s="110"/>
      <c r="FV1574" s="110"/>
      <c r="FW1574" s="110"/>
      <c r="FX1574" s="110"/>
      <c r="FY1574" s="110"/>
      <c r="FZ1574" s="110"/>
      <c r="GA1574" s="110"/>
      <c r="GB1574" s="110"/>
      <c r="GC1574" s="110"/>
      <c r="GD1574" s="110"/>
      <c r="GE1574" s="110"/>
      <c r="GF1574" s="110"/>
      <c r="GG1574" s="110"/>
      <c r="GH1574" s="110"/>
      <c r="GI1574" s="110"/>
      <c r="GJ1574" s="110"/>
      <c r="GK1574" s="110"/>
      <c r="GL1574" s="110"/>
      <c r="GM1574" s="110"/>
      <c r="GN1574" s="110"/>
      <c r="GO1574" s="110"/>
      <c r="GP1574" s="110"/>
      <c r="GQ1574" s="110"/>
      <c r="GR1574" s="110"/>
      <c r="GS1574" s="110"/>
      <c r="GT1574" s="110"/>
      <c r="GU1574" s="110"/>
      <c r="GV1574" s="110"/>
      <c r="GW1574" s="110"/>
      <c r="GX1574" s="110"/>
      <c r="GY1574" s="110"/>
      <c r="GZ1574" s="110"/>
      <c r="HA1574" s="110"/>
      <c r="HB1574" s="110"/>
      <c r="HC1574" s="110"/>
      <c r="HD1574" s="110"/>
      <c r="HE1574" s="110"/>
      <c r="HF1574" s="110"/>
      <c r="HG1574" s="110"/>
      <c r="HH1574" s="110"/>
      <c r="HI1574" s="110"/>
      <c r="HJ1574" s="110"/>
      <c r="HK1574" s="110"/>
      <c r="HL1574" s="110"/>
      <c r="HM1574" s="110"/>
      <c r="HN1574" s="110"/>
      <c r="HO1574" s="110"/>
      <c r="HP1574" s="110"/>
      <c r="HQ1574" s="110"/>
      <c r="HR1574" s="110"/>
      <c r="HS1574" s="110"/>
      <c r="HT1574" s="110"/>
      <c r="HU1574" s="110"/>
      <c r="HV1574" s="110"/>
      <c r="HW1574" s="110"/>
      <c r="HX1574" s="110"/>
      <c r="HY1574" s="110"/>
      <c r="HZ1574" s="110"/>
      <c r="IA1574" s="110"/>
      <c r="IB1574" s="110"/>
      <c r="IC1574" s="110"/>
      <c r="ID1574" s="110"/>
      <c r="IE1574" s="110"/>
      <c r="IF1574" s="110"/>
      <c r="IG1574" s="110"/>
      <c r="IH1574" s="110"/>
      <c r="II1574" s="110"/>
      <c r="IJ1574" s="110"/>
      <c r="IK1574" s="110"/>
      <c r="IL1574" s="110"/>
      <c r="IM1574" s="110"/>
      <c r="IN1574" s="110"/>
      <c r="IO1574" s="110"/>
      <c r="IP1574" s="110"/>
      <c r="IQ1574" s="110"/>
      <c r="IR1574" s="110"/>
    </row>
    <row r="1575" spans="18:252" ht="16.5" hidden="1" customHeight="1">
      <c r="R1575" s="264"/>
      <c r="S1575" s="110"/>
      <c r="T1575" s="110"/>
      <c r="U1575" s="110"/>
      <c r="V1575" s="110"/>
      <c r="W1575" s="266"/>
      <c r="X1575" s="110"/>
      <c r="Y1575" s="110"/>
      <c r="Z1575" s="110"/>
      <c r="AA1575" s="110"/>
      <c r="AB1575" s="110"/>
      <c r="AC1575" s="110"/>
      <c r="AD1575" s="110"/>
      <c r="AE1575" s="110"/>
      <c r="AF1575" s="110"/>
      <c r="AG1575" s="110"/>
      <c r="AH1575" s="110"/>
      <c r="AI1575" s="110"/>
      <c r="AJ1575" s="110"/>
      <c r="AK1575" s="110"/>
      <c r="AL1575" s="110"/>
      <c r="AM1575" s="110"/>
      <c r="AN1575" s="110"/>
      <c r="AO1575" s="110"/>
      <c r="AP1575" s="110"/>
      <c r="AQ1575" s="110"/>
      <c r="AR1575" s="110"/>
      <c r="AS1575" s="110"/>
      <c r="AT1575" s="110"/>
      <c r="AU1575" s="110"/>
      <c r="AV1575" s="110"/>
      <c r="AW1575" s="110"/>
      <c r="AX1575" s="110"/>
      <c r="AY1575" s="110"/>
      <c r="AZ1575" s="110"/>
      <c r="BA1575" s="110"/>
      <c r="BB1575" s="110"/>
      <c r="BC1575" s="110"/>
      <c r="BD1575" s="110"/>
      <c r="BE1575" s="110"/>
      <c r="BF1575" s="110"/>
      <c r="BG1575" s="110"/>
      <c r="BH1575" s="110"/>
      <c r="BI1575" s="110"/>
      <c r="BJ1575" s="110"/>
      <c r="BK1575" s="110"/>
      <c r="BL1575" s="110"/>
      <c r="BM1575" s="110"/>
      <c r="BN1575" s="110"/>
      <c r="BO1575" s="110"/>
      <c r="BP1575" s="110"/>
      <c r="BQ1575" s="110"/>
      <c r="BR1575" s="110"/>
      <c r="BS1575" s="110"/>
      <c r="BT1575" s="110"/>
      <c r="BU1575" s="110"/>
      <c r="BV1575" s="110"/>
      <c r="BW1575" s="110"/>
      <c r="BX1575" s="110"/>
      <c r="BY1575" s="110"/>
      <c r="BZ1575" s="110"/>
      <c r="CA1575" s="110"/>
      <c r="CB1575" s="110"/>
      <c r="CC1575" s="110"/>
      <c r="CD1575" s="110"/>
      <c r="CE1575" s="110"/>
      <c r="CF1575" s="110"/>
      <c r="CG1575" s="110"/>
      <c r="CH1575" s="110"/>
      <c r="CI1575" s="110"/>
      <c r="CJ1575" s="110"/>
      <c r="CK1575" s="110"/>
      <c r="CL1575" s="110"/>
      <c r="CM1575" s="110"/>
      <c r="CN1575" s="110"/>
      <c r="CO1575" s="110"/>
      <c r="CP1575" s="110"/>
      <c r="CQ1575" s="110"/>
      <c r="CR1575" s="110"/>
      <c r="CS1575" s="110"/>
      <c r="CT1575" s="110"/>
      <c r="CU1575" s="110"/>
      <c r="CV1575" s="110"/>
      <c r="CW1575" s="110"/>
      <c r="CX1575" s="110"/>
      <c r="CY1575" s="110"/>
      <c r="CZ1575" s="110"/>
      <c r="DA1575" s="110"/>
      <c r="DB1575" s="110"/>
      <c r="DC1575" s="110"/>
      <c r="DD1575" s="110"/>
      <c r="DE1575" s="110"/>
      <c r="DF1575" s="110"/>
      <c r="DG1575" s="110"/>
      <c r="DH1575" s="110"/>
      <c r="DI1575" s="110"/>
      <c r="DJ1575" s="110"/>
      <c r="DK1575" s="110"/>
      <c r="DL1575" s="110"/>
      <c r="DM1575" s="110"/>
      <c r="DN1575" s="110"/>
      <c r="DO1575" s="110"/>
      <c r="DP1575" s="110"/>
      <c r="DQ1575" s="110"/>
      <c r="DR1575" s="110"/>
      <c r="DS1575" s="110"/>
      <c r="DT1575" s="110"/>
      <c r="DU1575" s="110"/>
      <c r="DV1575" s="110"/>
      <c r="DW1575" s="110"/>
      <c r="DX1575" s="110"/>
      <c r="DY1575" s="110"/>
      <c r="DZ1575" s="110"/>
      <c r="EA1575" s="110"/>
      <c r="EB1575" s="110"/>
      <c r="EC1575" s="110"/>
      <c r="ED1575" s="110"/>
      <c r="EF1575" s="264"/>
      <c r="EG1575" s="110"/>
      <c r="EH1575" s="110"/>
      <c r="EI1575" s="110"/>
      <c r="EJ1575" s="110"/>
      <c r="EK1575" s="266"/>
      <c r="EL1575" s="110"/>
      <c r="EM1575" s="110"/>
      <c r="EN1575" s="110"/>
      <c r="EO1575" s="110"/>
      <c r="EP1575" s="110"/>
      <c r="EQ1575" s="110"/>
      <c r="ER1575" s="110"/>
      <c r="ES1575" s="110"/>
      <c r="ET1575" s="110"/>
      <c r="EU1575" s="110"/>
      <c r="EV1575" s="110"/>
      <c r="EW1575" s="110"/>
      <c r="EX1575" s="110"/>
      <c r="EY1575" s="110"/>
      <c r="EZ1575" s="110"/>
      <c r="FA1575" s="110"/>
      <c r="FB1575" s="110"/>
      <c r="FC1575" s="110"/>
      <c r="FD1575" s="110"/>
      <c r="FE1575" s="110"/>
      <c r="FF1575" s="110"/>
      <c r="FG1575" s="110"/>
      <c r="FH1575" s="110"/>
      <c r="FI1575" s="110"/>
      <c r="FJ1575" s="110"/>
      <c r="FK1575" s="110"/>
      <c r="FL1575" s="110"/>
      <c r="FM1575" s="110"/>
      <c r="FN1575" s="110"/>
      <c r="FO1575" s="110"/>
      <c r="FP1575" s="110"/>
      <c r="FQ1575" s="110"/>
      <c r="FR1575" s="110"/>
      <c r="FS1575" s="110"/>
      <c r="FT1575" s="110"/>
      <c r="FU1575" s="110"/>
      <c r="FV1575" s="110"/>
      <c r="FW1575" s="110"/>
      <c r="FX1575" s="110"/>
      <c r="FY1575" s="110"/>
      <c r="FZ1575" s="110"/>
      <c r="GA1575" s="110"/>
      <c r="GB1575" s="110"/>
      <c r="GC1575" s="110"/>
      <c r="GD1575" s="110"/>
      <c r="GE1575" s="110"/>
      <c r="GF1575" s="110"/>
      <c r="GG1575" s="110"/>
      <c r="GH1575" s="110"/>
      <c r="GI1575" s="110"/>
      <c r="GJ1575" s="110"/>
      <c r="GK1575" s="110"/>
      <c r="GL1575" s="110"/>
      <c r="GM1575" s="110"/>
      <c r="GN1575" s="110"/>
      <c r="GO1575" s="110"/>
      <c r="GP1575" s="110"/>
      <c r="GQ1575" s="110"/>
      <c r="GR1575" s="110"/>
      <c r="GS1575" s="110"/>
      <c r="GT1575" s="110"/>
      <c r="GU1575" s="110"/>
      <c r="GV1575" s="110"/>
      <c r="GW1575" s="110"/>
      <c r="GX1575" s="110"/>
      <c r="GY1575" s="110"/>
      <c r="GZ1575" s="110"/>
      <c r="HA1575" s="110"/>
      <c r="HB1575" s="110"/>
      <c r="HC1575" s="110"/>
      <c r="HD1575" s="110"/>
      <c r="HE1575" s="110"/>
      <c r="HF1575" s="110"/>
      <c r="HG1575" s="110"/>
      <c r="HH1575" s="110"/>
      <c r="HI1575" s="110"/>
      <c r="HJ1575" s="110"/>
      <c r="HK1575" s="110"/>
      <c r="HL1575" s="110"/>
      <c r="HM1575" s="110"/>
      <c r="HN1575" s="110"/>
      <c r="HO1575" s="110"/>
      <c r="HP1575" s="110"/>
      <c r="HQ1575" s="110"/>
      <c r="HR1575" s="110"/>
      <c r="HS1575" s="110"/>
      <c r="HT1575" s="110"/>
      <c r="HU1575" s="110"/>
      <c r="HV1575" s="110"/>
      <c r="HW1575" s="110"/>
      <c r="HX1575" s="110"/>
      <c r="HY1575" s="110"/>
      <c r="HZ1575" s="110"/>
      <c r="IA1575" s="110"/>
      <c r="IB1575" s="110"/>
      <c r="IC1575" s="110"/>
      <c r="ID1575" s="110"/>
      <c r="IE1575" s="110"/>
      <c r="IF1575" s="110"/>
      <c r="IG1575" s="110"/>
      <c r="IH1575" s="110"/>
      <c r="II1575" s="110"/>
      <c r="IJ1575" s="110"/>
      <c r="IK1575" s="110"/>
      <c r="IL1575" s="110"/>
      <c r="IM1575" s="110"/>
      <c r="IN1575" s="110"/>
      <c r="IO1575" s="110"/>
      <c r="IP1575" s="110"/>
      <c r="IQ1575" s="110"/>
      <c r="IR1575" s="110"/>
    </row>
    <row r="1576" spans="18:252" ht="16.5" hidden="1" customHeight="1">
      <c r="R1576" s="264"/>
      <c r="S1576" s="110"/>
      <c r="T1576" s="110"/>
      <c r="U1576" s="110"/>
      <c r="V1576" s="110"/>
      <c r="W1576" s="266"/>
      <c r="X1576" s="110"/>
      <c r="Y1576" s="110"/>
      <c r="Z1576" s="110"/>
      <c r="AA1576" s="110"/>
      <c r="AB1576" s="110"/>
      <c r="AC1576" s="110"/>
      <c r="AD1576" s="110"/>
      <c r="AE1576" s="110"/>
      <c r="AF1576" s="110"/>
      <c r="AG1576" s="110"/>
      <c r="AH1576" s="110"/>
      <c r="AI1576" s="110"/>
      <c r="AJ1576" s="110"/>
      <c r="AK1576" s="110"/>
      <c r="AL1576" s="110"/>
      <c r="AM1576" s="110"/>
      <c r="AN1576" s="110"/>
      <c r="AO1576" s="110"/>
      <c r="AP1576" s="110"/>
      <c r="AQ1576" s="110"/>
      <c r="AR1576" s="110"/>
      <c r="AS1576" s="110"/>
      <c r="AT1576" s="110"/>
      <c r="AU1576" s="110"/>
      <c r="AV1576" s="110"/>
      <c r="AW1576" s="110"/>
      <c r="AX1576" s="110"/>
      <c r="AY1576" s="110"/>
      <c r="AZ1576" s="110"/>
      <c r="BA1576" s="110"/>
      <c r="BB1576" s="110"/>
      <c r="BC1576" s="110"/>
      <c r="BD1576" s="110"/>
      <c r="BE1576" s="110"/>
      <c r="BF1576" s="110"/>
      <c r="BG1576" s="110"/>
      <c r="BH1576" s="110"/>
      <c r="BI1576" s="110"/>
      <c r="BJ1576" s="110"/>
      <c r="BK1576" s="110"/>
      <c r="BL1576" s="110"/>
      <c r="BM1576" s="110"/>
      <c r="BN1576" s="110"/>
      <c r="BO1576" s="110"/>
      <c r="BP1576" s="110"/>
      <c r="BQ1576" s="110"/>
      <c r="BR1576" s="110"/>
      <c r="BS1576" s="110"/>
      <c r="BT1576" s="110"/>
      <c r="BU1576" s="110"/>
      <c r="BV1576" s="110"/>
      <c r="BW1576" s="110"/>
      <c r="BX1576" s="110"/>
      <c r="BY1576" s="110"/>
      <c r="BZ1576" s="110"/>
      <c r="CA1576" s="110"/>
      <c r="CB1576" s="110"/>
      <c r="CC1576" s="110"/>
      <c r="CD1576" s="110"/>
      <c r="CE1576" s="110"/>
      <c r="CF1576" s="110"/>
      <c r="CG1576" s="110"/>
      <c r="CH1576" s="110"/>
      <c r="CI1576" s="110"/>
      <c r="CJ1576" s="110"/>
      <c r="CK1576" s="110"/>
      <c r="CL1576" s="110"/>
      <c r="CM1576" s="110"/>
      <c r="CN1576" s="110"/>
      <c r="CO1576" s="110"/>
      <c r="CP1576" s="110"/>
      <c r="CQ1576" s="110"/>
      <c r="CR1576" s="110"/>
      <c r="CS1576" s="110"/>
      <c r="CT1576" s="110"/>
      <c r="CU1576" s="110"/>
      <c r="CV1576" s="110"/>
      <c r="CW1576" s="110"/>
      <c r="CX1576" s="110"/>
      <c r="CY1576" s="110"/>
      <c r="CZ1576" s="110"/>
      <c r="DA1576" s="110"/>
      <c r="DB1576" s="110"/>
      <c r="DC1576" s="110"/>
      <c r="DD1576" s="110"/>
      <c r="DE1576" s="110"/>
      <c r="DF1576" s="110"/>
      <c r="DG1576" s="110"/>
      <c r="DH1576" s="110"/>
      <c r="DI1576" s="110"/>
      <c r="DJ1576" s="110"/>
      <c r="DK1576" s="110"/>
      <c r="DL1576" s="110"/>
      <c r="DM1576" s="110"/>
      <c r="DN1576" s="110"/>
      <c r="DO1576" s="110"/>
      <c r="DP1576" s="110"/>
      <c r="DQ1576" s="110"/>
      <c r="DR1576" s="110"/>
      <c r="DS1576" s="110"/>
      <c r="DT1576" s="110"/>
      <c r="DU1576" s="110"/>
      <c r="DV1576" s="110"/>
      <c r="DW1576" s="110"/>
      <c r="DX1576" s="110"/>
      <c r="DY1576" s="110"/>
      <c r="DZ1576" s="110"/>
      <c r="EA1576" s="110"/>
      <c r="EB1576" s="110"/>
      <c r="EC1576" s="110"/>
      <c r="ED1576" s="110"/>
      <c r="EF1576" s="264"/>
      <c r="EG1576" s="110"/>
      <c r="EH1576" s="110"/>
      <c r="EI1576" s="110"/>
      <c r="EJ1576" s="110"/>
      <c r="EK1576" s="266"/>
      <c r="EL1576" s="110"/>
      <c r="EM1576" s="110"/>
      <c r="EN1576" s="110"/>
      <c r="EO1576" s="110"/>
      <c r="EP1576" s="110"/>
      <c r="EQ1576" s="110"/>
      <c r="ER1576" s="110"/>
      <c r="ES1576" s="110"/>
      <c r="ET1576" s="110"/>
      <c r="EU1576" s="110"/>
      <c r="EV1576" s="110"/>
      <c r="EW1576" s="110"/>
      <c r="EX1576" s="110"/>
      <c r="EY1576" s="110"/>
      <c r="EZ1576" s="110"/>
      <c r="FA1576" s="110"/>
      <c r="FB1576" s="110"/>
      <c r="FC1576" s="110"/>
      <c r="FD1576" s="110"/>
      <c r="FE1576" s="110"/>
      <c r="FF1576" s="110"/>
      <c r="FG1576" s="110"/>
      <c r="FH1576" s="110"/>
      <c r="FI1576" s="110"/>
      <c r="FJ1576" s="110"/>
      <c r="FK1576" s="110"/>
      <c r="FL1576" s="110"/>
      <c r="FM1576" s="110"/>
      <c r="FN1576" s="110"/>
      <c r="FO1576" s="110"/>
      <c r="FP1576" s="110"/>
      <c r="FQ1576" s="110"/>
      <c r="FR1576" s="110"/>
      <c r="FS1576" s="110"/>
      <c r="FT1576" s="110"/>
      <c r="FU1576" s="110"/>
      <c r="FV1576" s="110"/>
      <c r="FW1576" s="110"/>
      <c r="FX1576" s="110"/>
      <c r="FY1576" s="110"/>
      <c r="FZ1576" s="110"/>
      <c r="GA1576" s="110"/>
      <c r="GB1576" s="110"/>
      <c r="GC1576" s="110"/>
      <c r="GD1576" s="110"/>
      <c r="GE1576" s="110"/>
      <c r="GF1576" s="110"/>
      <c r="GG1576" s="110"/>
      <c r="GH1576" s="110"/>
      <c r="GI1576" s="110"/>
      <c r="GJ1576" s="110"/>
      <c r="GK1576" s="110"/>
      <c r="GL1576" s="110"/>
      <c r="GM1576" s="110"/>
      <c r="GN1576" s="110"/>
      <c r="GO1576" s="110"/>
      <c r="GP1576" s="110"/>
      <c r="GQ1576" s="110"/>
      <c r="GR1576" s="110"/>
      <c r="GS1576" s="110"/>
      <c r="GT1576" s="110"/>
      <c r="GU1576" s="110"/>
      <c r="GV1576" s="110"/>
      <c r="GW1576" s="110"/>
      <c r="GX1576" s="110"/>
      <c r="GY1576" s="110"/>
      <c r="GZ1576" s="110"/>
      <c r="HA1576" s="110"/>
      <c r="HB1576" s="110"/>
      <c r="HC1576" s="110"/>
      <c r="HD1576" s="110"/>
      <c r="HE1576" s="110"/>
      <c r="HF1576" s="110"/>
      <c r="HG1576" s="110"/>
      <c r="HH1576" s="110"/>
      <c r="HI1576" s="110"/>
      <c r="HJ1576" s="110"/>
      <c r="HK1576" s="110"/>
      <c r="HL1576" s="110"/>
      <c r="HM1576" s="110"/>
      <c r="HN1576" s="110"/>
      <c r="HO1576" s="110"/>
      <c r="HP1576" s="110"/>
      <c r="HQ1576" s="110"/>
      <c r="HR1576" s="110"/>
      <c r="HS1576" s="110"/>
      <c r="HT1576" s="110"/>
      <c r="HU1576" s="110"/>
      <c r="HV1576" s="110"/>
      <c r="HW1576" s="110"/>
      <c r="HX1576" s="110"/>
      <c r="HY1576" s="110"/>
      <c r="HZ1576" s="110"/>
      <c r="IA1576" s="110"/>
      <c r="IB1576" s="110"/>
      <c r="IC1576" s="110"/>
      <c r="ID1576" s="110"/>
      <c r="IE1576" s="110"/>
      <c r="IF1576" s="110"/>
      <c r="IG1576" s="110"/>
      <c r="IH1576" s="110"/>
      <c r="II1576" s="110"/>
      <c r="IJ1576" s="110"/>
      <c r="IK1576" s="110"/>
      <c r="IL1576" s="110"/>
      <c r="IM1576" s="110"/>
      <c r="IN1576" s="110"/>
      <c r="IO1576" s="110"/>
      <c r="IP1576" s="110"/>
      <c r="IQ1576" s="110"/>
      <c r="IR1576" s="110"/>
    </row>
    <row r="1577" spans="18:252" ht="16.5" hidden="1" customHeight="1">
      <c r="R1577" s="264"/>
      <c r="S1577" s="110"/>
      <c r="T1577" s="110"/>
      <c r="U1577" s="110"/>
      <c r="V1577" s="110"/>
      <c r="W1577" s="266"/>
      <c r="X1577" s="110"/>
      <c r="Y1577" s="110"/>
      <c r="Z1577" s="110"/>
      <c r="AA1577" s="110"/>
      <c r="AB1577" s="110"/>
      <c r="AC1577" s="110"/>
      <c r="AD1577" s="110"/>
      <c r="AE1577" s="110"/>
      <c r="AF1577" s="110"/>
      <c r="AG1577" s="110"/>
      <c r="AH1577" s="110"/>
      <c r="AI1577" s="110"/>
      <c r="AJ1577" s="110"/>
      <c r="AK1577" s="110"/>
      <c r="AL1577" s="110"/>
      <c r="AM1577" s="110"/>
      <c r="AN1577" s="110"/>
      <c r="AO1577" s="110"/>
      <c r="AP1577" s="110"/>
      <c r="AQ1577" s="110"/>
      <c r="AR1577" s="110"/>
      <c r="AS1577" s="110"/>
      <c r="AT1577" s="110"/>
      <c r="AU1577" s="110"/>
      <c r="AV1577" s="110"/>
      <c r="AW1577" s="110"/>
      <c r="AX1577" s="110"/>
      <c r="AY1577" s="110"/>
      <c r="AZ1577" s="110"/>
      <c r="BA1577" s="110"/>
      <c r="BB1577" s="110"/>
      <c r="BC1577" s="110"/>
      <c r="BD1577" s="110"/>
      <c r="BE1577" s="110"/>
      <c r="BF1577" s="110"/>
      <c r="BG1577" s="110"/>
      <c r="BH1577" s="110"/>
      <c r="BI1577" s="110"/>
      <c r="BJ1577" s="110"/>
      <c r="BK1577" s="110"/>
      <c r="BL1577" s="110"/>
      <c r="BM1577" s="110"/>
      <c r="BN1577" s="110"/>
      <c r="BO1577" s="110"/>
      <c r="BP1577" s="110"/>
      <c r="BQ1577" s="110"/>
      <c r="BR1577" s="110"/>
      <c r="BS1577" s="110"/>
      <c r="BT1577" s="110"/>
      <c r="BU1577" s="110"/>
      <c r="BV1577" s="110"/>
      <c r="BW1577" s="110"/>
      <c r="BX1577" s="110"/>
      <c r="BY1577" s="110"/>
      <c r="BZ1577" s="110"/>
      <c r="CA1577" s="110"/>
      <c r="CB1577" s="110"/>
      <c r="CC1577" s="110"/>
      <c r="CD1577" s="110"/>
      <c r="CE1577" s="110"/>
      <c r="CF1577" s="110"/>
      <c r="CG1577" s="110"/>
      <c r="CH1577" s="110"/>
      <c r="CI1577" s="110"/>
      <c r="CJ1577" s="110"/>
      <c r="CK1577" s="110"/>
      <c r="CL1577" s="110"/>
      <c r="CM1577" s="110"/>
      <c r="CN1577" s="110"/>
      <c r="CO1577" s="110"/>
      <c r="CP1577" s="110"/>
      <c r="CQ1577" s="110"/>
      <c r="CR1577" s="110"/>
      <c r="CS1577" s="110"/>
      <c r="CT1577" s="110"/>
      <c r="CU1577" s="110"/>
      <c r="CV1577" s="110"/>
      <c r="CW1577" s="110"/>
      <c r="CX1577" s="110"/>
      <c r="CY1577" s="110"/>
      <c r="CZ1577" s="110"/>
      <c r="DA1577" s="110"/>
      <c r="DB1577" s="110"/>
      <c r="DC1577" s="110"/>
      <c r="DD1577" s="110"/>
      <c r="DE1577" s="110"/>
      <c r="DF1577" s="110"/>
      <c r="DG1577" s="110"/>
      <c r="DH1577" s="110"/>
      <c r="DI1577" s="110"/>
      <c r="DJ1577" s="110"/>
      <c r="DK1577" s="110"/>
      <c r="DL1577" s="110"/>
      <c r="DM1577" s="110"/>
      <c r="DN1577" s="110"/>
      <c r="DO1577" s="110"/>
      <c r="DP1577" s="110"/>
      <c r="DQ1577" s="110"/>
      <c r="DR1577" s="110"/>
      <c r="DS1577" s="110"/>
      <c r="DT1577" s="110"/>
      <c r="DU1577" s="110"/>
      <c r="DV1577" s="110"/>
      <c r="DW1577" s="110"/>
      <c r="DX1577" s="110"/>
      <c r="DY1577" s="110"/>
      <c r="DZ1577" s="110"/>
      <c r="EA1577" s="110"/>
      <c r="EB1577" s="110"/>
      <c r="EC1577" s="110"/>
      <c r="ED1577" s="110"/>
      <c r="EF1577" s="264"/>
      <c r="EG1577" s="110"/>
      <c r="EH1577" s="110"/>
      <c r="EI1577" s="110"/>
      <c r="EJ1577" s="110"/>
      <c r="EK1577" s="266"/>
      <c r="EL1577" s="110"/>
      <c r="EM1577" s="110"/>
      <c r="EN1577" s="110"/>
      <c r="EO1577" s="110"/>
      <c r="EP1577" s="110"/>
      <c r="EQ1577" s="110"/>
      <c r="ER1577" s="110"/>
      <c r="ES1577" s="110"/>
      <c r="ET1577" s="110"/>
      <c r="EU1577" s="110"/>
      <c r="EV1577" s="110"/>
      <c r="EW1577" s="110"/>
      <c r="EX1577" s="110"/>
      <c r="EY1577" s="110"/>
      <c r="EZ1577" s="110"/>
      <c r="FA1577" s="110"/>
      <c r="FB1577" s="110"/>
      <c r="FC1577" s="110"/>
      <c r="FD1577" s="110"/>
      <c r="FE1577" s="110"/>
      <c r="FF1577" s="110"/>
      <c r="FG1577" s="110"/>
      <c r="FH1577" s="110"/>
      <c r="FI1577" s="110"/>
      <c r="FJ1577" s="110"/>
      <c r="FK1577" s="110"/>
      <c r="FL1577" s="110"/>
      <c r="FM1577" s="110"/>
      <c r="FN1577" s="110"/>
      <c r="FO1577" s="110"/>
      <c r="FP1577" s="110"/>
      <c r="FQ1577" s="110"/>
      <c r="FR1577" s="110"/>
      <c r="FS1577" s="110"/>
      <c r="FT1577" s="110"/>
      <c r="FU1577" s="110"/>
      <c r="FV1577" s="110"/>
      <c r="FW1577" s="110"/>
      <c r="FX1577" s="110"/>
      <c r="FY1577" s="110"/>
      <c r="FZ1577" s="110"/>
      <c r="GA1577" s="110"/>
      <c r="GB1577" s="110"/>
      <c r="GC1577" s="110"/>
      <c r="GD1577" s="110"/>
      <c r="GE1577" s="110"/>
      <c r="GF1577" s="110"/>
      <c r="GG1577" s="110"/>
      <c r="GH1577" s="110"/>
      <c r="GI1577" s="110"/>
      <c r="GJ1577" s="110"/>
      <c r="GK1577" s="110"/>
      <c r="GL1577" s="110"/>
      <c r="GM1577" s="110"/>
      <c r="GN1577" s="110"/>
      <c r="GO1577" s="110"/>
      <c r="GP1577" s="110"/>
      <c r="GQ1577" s="110"/>
      <c r="GR1577" s="110"/>
      <c r="GS1577" s="110"/>
      <c r="GT1577" s="110"/>
      <c r="GU1577" s="110"/>
      <c r="GV1577" s="110"/>
      <c r="GW1577" s="110"/>
      <c r="GX1577" s="110"/>
      <c r="GY1577" s="110"/>
      <c r="GZ1577" s="110"/>
      <c r="HA1577" s="110"/>
      <c r="HB1577" s="110"/>
      <c r="HC1577" s="110"/>
      <c r="HD1577" s="110"/>
      <c r="HE1577" s="110"/>
      <c r="HF1577" s="110"/>
      <c r="HG1577" s="110"/>
      <c r="HH1577" s="110"/>
      <c r="HI1577" s="110"/>
      <c r="HJ1577" s="110"/>
      <c r="HK1577" s="110"/>
      <c r="HL1577" s="110"/>
      <c r="HM1577" s="110"/>
      <c r="HN1577" s="110"/>
      <c r="HO1577" s="110"/>
      <c r="HP1577" s="110"/>
      <c r="HQ1577" s="110"/>
      <c r="HR1577" s="110"/>
      <c r="HS1577" s="110"/>
      <c r="HT1577" s="110"/>
      <c r="HU1577" s="110"/>
      <c r="HV1577" s="110"/>
      <c r="HW1577" s="110"/>
      <c r="HX1577" s="110"/>
      <c r="HY1577" s="110"/>
      <c r="HZ1577" s="110"/>
      <c r="IA1577" s="110"/>
      <c r="IB1577" s="110"/>
      <c r="IC1577" s="110"/>
      <c r="ID1577" s="110"/>
      <c r="IE1577" s="110"/>
      <c r="IF1577" s="110"/>
      <c r="IG1577" s="110"/>
      <c r="IH1577" s="110"/>
      <c r="II1577" s="110"/>
      <c r="IJ1577" s="110"/>
      <c r="IK1577" s="110"/>
      <c r="IL1577" s="110"/>
      <c r="IM1577" s="110"/>
      <c r="IN1577" s="110"/>
      <c r="IO1577" s="110"/>
      <c r="IP1577" s="110"/>
      <c r="IQ1577" s="110"/>
      <c r="IR1577" s="110"/>
    </row>
    <row r="1578" spans="18:252" ht="16.5" hidden="1" customHeight="1">
      <c r="R1578" s="264"/>
      <c r="S1578" s="110"/>
      <c r="T1578" s="110"/>
      <c r="U1578" s="110"/>
      <c r="V1578" s="110"/>
      <c r="W1578" s="266"/>
      <c r="X1578" s="110"/>
      <c r="Y1578" s="110"/>
      <c r="Z1578" s="110"/>
      <c r="AA1578" s="110"/>
      <c r="AB1578" s="110"/>
      <c r="AC1578" s="110"/>
      <c r="AD1578" s="110"/>
      <c r="AE1578" s="110"/>
      <c r="AF1578" s="110"/>
      <c r="AG1578" s="110"/>
      <c r="AH1578" s="110"/>
      <c r="AI1578" s="110"/>
      <c r="AJ1578" s="110"/>
      <c r="AK1578" s="110"/>
      <c r="AL1578" s="110"/>
      <c r="AM1578" s="110"/>
      <c r="AN1578" s="110"/>
      <c r="AO1578" s="110"/>
      <c r="AP1578" s="110"/>
      <c r="AQ1578" s="110"/>
      <c r="AR1578" s="110"/>
      <c r="AS1578" s="110"/>
      <c r="AT1578" s="110"/>
      <c r="AU1578" s="110"/>
      <c r="AV1578" s="110"/>
      <c r="AW1578" s="110"/>
      <c r="AX1578" s="110"/>
      <c r="AY1578" s="110"/>
      <c r="AZ1578" s="110"/>
      <c r="BA1578" s="110"/>
      <c r="BB1578" s="110"/>
      <c r="BC1578" s="110"/>
      <c r="BD1578" s="110"/>
      <c r="BE1578" s="110"/>
      <c r="BF1578" s="110"/>
      <c r="BG1578" s="110"/>
      <c r="BH1578" s="110"/>
      <c r="BI1578" s="110"/>
      <c r="BJ1578" s="110"/>
      <c r="BK1578" s="110"/>
      <c r="BL1578" s="110"/>
      <c r="BM1578" s="110"/>
      <c r="BN1578" s="110"/>
      <c r="BO1578" s="110"/>
      <c r="BP1578" s="110"/>
      <c r="BQ1578" s="110"/>
      <c r="BR1578" s="110"/>
      <c r="BS1578" s="110"/>
      <c r="BT1578" s="110"/>
      <c r="BU1578" s="110"/>
      <c r="BV1578" s="110"/>
      <c r="BW1578" s="110"/>
      <c r="BX1578" s="110"/>
      <c r="BY1578" s="110"/>
      <c r="BZ1578" s="110"/>
      <c r="CA1578" s="110"/>
      <c r="CB1578" s="110"/>
      <c r="CC1578" s="110"/>
      <c r="CD1578" s="110"/>
      <c r="CE1578" s="110"/>
      <c r="CF1578" s="110"/>
      <c r="CG1578" s="110"/>
      <c r="CH1578" s="110"/>
      <c r="CI1578" s="110"/>
      <c r="CJ1578" s="110"/>
      <c r="CK1578" s="110"/>
      <c r="CL1578" s="110"/>
      <c r="CM1578" s="110"/>
      <c r="CN1578" s="110"/>
      <c r="CO1578" s="110"/>
      <c r="CP1578" s="110"/>
      <c r="CQ1578" s="110"/>
      <c r="CR1578" s="110"/>
      <c r="CS1578" s="110"/>
      <c r="CT1578" s="110"/>
      <c r="CU1578" s="110"/>
      <c r="CV1578" s="110"/>
      <c r="CW1578" s="110"/>
      <c r="CX1578" s="110"/>
      <c r="CY1578" s="110"/>
      <c r="CZ1578" s="110"/>
      <c r="DA1578" s="110"/>
      <c r="DB1578" s="110"/>
      <c r="DC1578" s="110"/>
      <c r="DD1578" s="110"/>
      <c r="DE1578" s="110"/>
      <c r="DF1578" s="110"/>
      <c r="DG1578" s="110"/>
      <c r="DH1578" s="110"/>
      <c r="DI1578" s="110"/>
      <c r="DJ1578" s="110"/>
      <c r="DK1578" s="110"/>
      <c r="DL1578" s="110"/>
      <c r="DM1578" s="110"/>
      <c r="DN1578" s="110"/>
      <c r="DO1578" s="110"/>
      <c r="DP1578" s="110"/>
      <c r="DQ1578" s="110"/>
      <c r="DR1578" s="110"/>
      <c r="DS1578" s="110"/>
      <c r="DT1578" s="110"/>
      <c r="DU1578" s="110"/>
      <c r="DV1578" s="110"/>
      <c r="DW1578" s="110"/>
      <c r="DX1578" s="110"/>
      <c r="DY1578" s="110"/>
      <c r="DZ1578" s="110"/>
      <c r="EA1578" s="110"/>
      <c r="EB1578" s="110"/>
      <c r="EC1578" s="110"/>
      <c r="ED1578" s="110"/>
      <c r="EF1578" s="264"/>
      <c r="EG1578" s="110"/>
      <c r="EH1578" s="110"/>
      <c r="EI1578" s="110"/>
      <c r="EJ1578" s="110"/>
      <c r="EK1578" s="266"/>
      <c r="EL1578" s="110"/>
      <c r="EM1578" s="110"/>
      <c r="EN1578" s="110"/>
      <c r="EO1578" s="110"/>
      <c r="EP1578" s="110"/>
      <c r="EQ1578" s="110"/>
      <c r="ER1578" s="110"/>
      <c r="ES1578" s="110"/>
      <c r="ET1578" s="110"/>
      <c r="EU1578" s="110"/>
      <c r="EV1578" s="110"/>
      <c r="EW1578" s="110"/>
      <c r="EX1578" s="110"/>
      <c r="EY1578" s="110"/>
      <c r="EZ1578" s="110"/>
      <c r="FA1578" s="110"/>
      <c r="FB1578" s="110"/>
      <c r="FC1578" s="110"/>
      <c r="FD1578" s="110"/>
      <c r="FE1578" s="110"/>
      <c r="FF1578" s="110"/>
      <c r="FG1578" s="110"/>
      <c r="FH1578" s="110"/>
      <c r="FI1578" s="110"/>
      <c r="FJ1578" s="110"/>
      <c r="FK1578" s="110"/>
      <c r="FL1578" s="110"/>
      <c r="FM1578" s="110"/>
      <c r="FN1578" s="110"/>
      <c r="FO1578" s="110"/>
      <c r="FP1578" s="110"/>
      <c r="FQ1578" s="110"/>
      <c r="FR1578" s="110"/>
      <c r="FS1578" s="110"/>
      <c r="FT1578" s="110"/>
      <c r="FU1578" s="110"/>
      <c r="FV1578" s="110"/>
      <c r="FW1578" s="110"/>
      <c r="FX1578" s="110"/>
      <c r="FY1578" s="110"/>
      <c r="FZ1578" s="110"/>
      <c r="GA1578" s="110"/>
      <c r="GB1578" s="110"/>
      <c r="GC1578" s="110"/>
      <c r="GD1578" s="110"/>
      <c r="GE1578" s="110"/>
      <c r="GF1578" s="110"/>
      <c r="GG1578" s="110"/>
      <c r="GH1578" s="110"/>
      <c r="GI1578" s="110"/>
      <c r="GJ1578" s="110"/>
      <c r="GK1578" s="110"/>
      <c r="GL1578" s="110"/>
      <c r="GM1578" s="110"/>
      <c r="GN1578" s="110"/>
      <c r="GO1578" s="110"/>
      <c r="GP1578" s="110"/>
      <c r="GQ1578" s="110"/>
      <c r="GR1578" s="110"/>
      <c r="GS1578" s="110"/>
      <c r="GT1578" s="110"/>
      <c r="GU1578" s="110"/>
      <c r="GV1578" s="110"/>
      <c r="GW1578" s="110"/>
      <c r="GX1578" s="110"/>
      <c r="GY1578" s="110"/>
      <c r="GZ1578" s="110"/>
      <c r="HA1578" s="110"/>
      <c r="HB1578" s="110"/>
      <c r="HC1578" s="110"/>
      <c r="HD1578" s="110"/>
      <c r="HE1578" s="110"/>
      <c r="HF1578" s="110"/>
      <c r="HG1578" s="110"/>
      <c r="HH1578" s="110"/>
      <c r="HI1578" s="110"/>
      <c r="HJ1578" s="110"/>
      <c r="HK1578" s="110"/>
      <c r="HL1578" s="110"/>
      <c r="HM1578" s="110"/>
      <c r="HN1578" s="110"/>
      <c r="HO1578" s="110"/>
      <c r="HP1578" s="110"/>
      <c r="HQ1578" s="110"/>
      <c r="HR1578" s="110"/>
      <c r="HS1578" s="110"/>
      <c r="HT1578" s="110"/>
      <c r="HU1578" s="110"/>
      <c r="HV1578" s="110"/>
      <c r="HW1578" s="110"/>
      <c r="HX1578" s="110"/>
      <c r="HY1578" s="110"/>
      <c r="HZ1578" s="110"/>
      <c r="IA1578" s="110"/>
      <c r="IB1578" s="110"/>
      <c r="IC1578" s="110"/>
      <c r="ID1578" s="110"/>
      <c r="IE1578" s="110"/>
      <c r="IF1578" s="110"/>
      <c r="IG1578" s="110"/>
      <c r="IH1578" s="110"/>
      <c r="II1578" s="110"/>
      <c r="IJ1578" s="110"/>
      <c r="IK1578" s="110"/>
      <c r="IL1578" s="110"/>
      <c r="IM1578" s="110"/>
      <c r="IN1578" s="110"/>
      <c r="IO1578" s="110"/>
      <c r="IP1578" s="110"/>
      <c r="IQ1578" s="110"/>
      <c r="IR1578" s="110"/>
    </row>
    <row r="1579" spans="18:252" ht="16.5" hidden="1" customHeight="1">
      <c r="R1579" s="264"/>
      <c r="S1579" s="110"/>
      <c r="T1579" s="110"/>
      <c r="U1579" s="110"/>
      <c r="V1579" s="110"/>
      <c r="W1579" s="266"/>
      <c r="X1579" s="110"/>
      <c r="Y1579" s="110"/>
      <c r="Z1579" s="110"/>
      <c r="AA1579" s="110"/>
      <c r="AB1579" s="110"/>
      <c r="AC1579" s="110"/>
      <c r="AD1579" s="110"/>
      <c r="AE1579" s="110"/>
      <c r="AF1579" s="110"/>
      <c r="AG1579" s="110"/>
      <c r="AH1579" s="110"/>
      <c r="AI1579" s="110"/>
      <c r="AJ1579" s="110"/>
      <c r="AK1579" s="110"/>
      <c r="AL1579" s="110"/>
      <c r="AM1579" s="110"/>
      <c r="AN1579" s="110"/>
      <c r="AO1579" s="110"/>
      <c r="AP1579" s="110"/>
      <c r="AQ1579" s="110"/>
      <c r="AR1579" s="110"/>
      <c r="AS1579" s="110"/>
      <c r="AT1579" s="110"/>
      <c r="AU1579" s="110"/>
      <c r="AV1579" s="110"/>
      <c r="AW1579" s="110"/>
      <c r="AX1579" s="110"/>
      <c r="AY1579" s="110"/>
      <c r="AZ1579" s="110"/>
      <c r="BA1579" s="110"/>
      <c r="BB1579" s="110"/>
      <c r="BC1579" s="110"/>
      <c r="BD1579" s="110"/>
      <c r="BE1579" s="110"/>
      <c r="BF1579" s="110"/>
      <c r="BG1579" s="110"/>
      <c r="BH1579" s="110"/>
      <c r="BI1579" s="110"/>
      <c r="BJ1579" s="110"/>
      <c r="BK1579" s="110"/>
      <c r="BL1579" s="110"/>
      <c r="BM1579" s="110"/>
      <c r="BN1579" s="110"/>
      <c r="BO1579" s="110"/>
      <c r="BP1579" s="110"/>
      <c r="BQ1579" s="110"/>
      <c r="BR1579" s="110"/>
      <c r="BS1579" s="110"/>
      <c r="BT1579" s="110"/>
      <c r="BU1579" s="110"/>
      <c r="BV1579" s="110"/>
      <c r="BW1579" s="110"/>
      <c r="BX1579" s="110"/>
      <c r="BY1579" s="110"/>
      <c r="BZ1579" s="110"/>
      <c r="CA1579" s="110"/>
      <c r="CB1579" s="110"/>
      <c r="CC1579" s="110"/>
      <c r="CD1579" s="110"/>
      <c r="CE1579" s="110"/>
      <c r="CF1579" s="110"/>
      <c r="CG1579" s="110"/>
      <c r="CH1579" s="110"/>
      <c r="CI1579" s="110"/>
      <c r="CJ1579" s="110"/>
      <c r="CK1579" s="110"/>
      <c r="CL1579" s="110"/>
      <c r="CM1579" s="110"/>
      <c r="CN1579" s="110"/>
      <c r="CO1579" s="110"/>
      <c r="CP1579" s="110"/>
      <c r="CQ1579" s="110"/>
      <c r="CR1579" s="110"/>
      <c r="CS1579" s="110"/>
      <c r="CT1579" s="110"/>
      <c r="CU1579" s="110"/>
      <c r="CV1579" s="110"/>
      <c r="CW1579" s="110"/>
      <c r="CX1579" s="110"/>
      <c r="CY1579" s="110"/>
      <c r="CZ1579" s="110"/>
      <c r="DA1579" s="110"/>
      <c r="DB1579" s="110"/>
      <c r="DC1579" s="110"/>
      <c r="DD1579" s="110"/>
      <c r="DE1579" s="110"/>
      <c r="DF1579" s="110"/>
      <c r="DG1579" s="110"/>
      <c r="DH1579" s="110"/>
      <c r="DI1579" s="110"/>
      <c r="DJ1579" s="110"/>
      <c r="DK1579" s="110"/>
      <c r="DL1579" s="110"/>
      <c r="DM1579" s="110"/>
      <c r="DN1579" s="110"/>
      <c r="DO1579" s="110"/>
      <c r="DP1579" s="110"/>
      <c r="DQ1579" s="110"/>
      <c r="DR1579" s="110"/>
      <c r="DS1579" s="110"/>
      <c r="DT1579" s="110"/>
      <c r="DU1579" s="110"/>
      <c r="DV1579" s="110"/>
      <c r="DW1579" s="110"/>
      <c r="DX1579" s="110"/>
      <c r="DY1579" s="110"/>
      <c r="DZ1579" s="110"/>
      <c r="EA1579" s="110"/>
      <c r="EB1579" s="110"/>
      <c r="EC1579" s="110"/>
      <c r="ED1579" s="110"/>
      <c r="EF1579" s="264"/>
      <c r="EG1579" s="110"/>
      <c r="EH1579" s="110"/>
      <c r="EI1579" s="110"/>
      <c r="EJ1579" s="110"/>
      <c r="EK1579" s="266"/>
      <c r="EL1579" s="110"/>
      <c r="EM1579" s="110"/>
      <c r="EN1579" s="110"/>
      <c r="EO1579" s="110"/>
      <c r="EP1579" s="110"/>
      <c r="EQ1579" s="110"/>
      <c r="ER1579" s="110"/>
      <c r="ES1579" s="110"/>
      <c r="ET1579" s="110"/>
      <c r="EU1579" s="110"/>
      <c r="EV1579" s="110"/>
      <c r="EW1579" s="110"/>
      <c r="EX1579" s="110"/>
      <c r="EY1579" s="110"/>
      <c r="EZ1579" s="110"/>
      <c r="FA1579" s="110"/>
      <c r="FB1579" s="110"/>
      <c r="FC1579" s="110"/>
      <c r="FD1579" s="110"/>
      <c r="FE1579" s="110"/>
      <c r="FF1579" s="110"/>
      <c r="FG1579" s="110"/>
      <c r="FH1579" s="110"/>
      <c r="FI1579" s="110"/>
      <c r="FJ1579" s="110"/>
      <c r="FK1579" s="110"/>
      <c r="FL1579" s="110"/>
      <c r="FM1579" s="110"/>
      <c r="FN1579" s="110"/>
      <c r="FO1579" s="110"/>
      <c r="FP1579" s="110"/>
      <c r="FQ1579" s="110"/>
      <c r="FR1579" s="110"/>
      <c r="FS1579" s="110"/>
      <c r="FT1579" s="110"/>
      <c r="FU1579" s="110"/>
      <c r="FV1579" s="110"/>
      <c r="FW1579" s="110"/>
      <c r="FX1579" s="110"/>
      <c r="FY1579" s="110"/>
      <c r="FZ1579" s="110"/>
      <c r="GA1579" s="110"/>
      <c r="GB1579" s="110"/>
      <c r="GC1579" s="110"/>
      <c r="GD1579" s="110"/>
      <c r="GE1579" s="110"/>
      <c r="GF1579" s="110"/>
      <c r="GG1579" s="110"/>
      <c r="GH1579" s="110"/>
      <c r="GI1579" s="110"/>
      <c r="GJ1579" s="110"/>
      <c r="GK1579" s="110"/>
      <c r="GL1579" s="110"/>
      <c r="GM1579" s="110"/>
      <c r="GN1579" s="110"/>
      <c r="GO1579" s="110"/>
      <c r="GP1579" s="110"/>
      <c r="GQ1579" s="110"/>
      <c r="GR1579" s="110"/>
      <c r="GS1579" s="110"/>
      <c r="GT1579" s="110"/>
      <c r="GU1579" s="110"/>
      <c r="GV1579" s="110"/>
      <c r="GW1579" s="110"/>
      <c r="GX1579" s="110"/>
      <c r="GY1579" s="110"/>
      <c r="GZ1579" s="110"/>
      <c r="HA1579" s="110"/>
      <c r="HB1579" s="110"/>
      <c r="HC1579" s="110"/>
      <c r="HD1579" s="110"/>
      <c r="HE1579" s="110"/>
      <c r="HF1579" s="110"/>
      <c r="HG1579" s="110"/>
      <c r="HH1579" s="110"/>
      <c r="HI1579" s="110"/>
      <c r="HJ1579" s="110"/>
      <c r="HK1579" s="110"/>
      <c r="HL1579" s="110"/>
      <c r="HM1579" s="110"/>
      <c r="HN1579" s="110"/>
      <c r="HO1579" s="110"/>
      <c r="HP1579" s="110"/>
      <c r="HQ1579" s="110"/>
      <c r="HR1579" s="110"/>
      <c r="HS1579" s="110"/>
      <c r="HT1579" s="110"/>
      <c r="HU1579" s="110"/>
      <c r="HV1579" s="110"/>
      <c r="HW1579" s="110"/>
      <c r="HX1579" s="110"/>
      <c r="HY1579" s="110"/>
      <c r="HZ1579" s="110"/>
      <c r="IA1579" s="110"/>
      <c r="IB1579" s="110"/>
      <c r="IC1579" s="110"/>
      <c r="ID1579" s="110"/>
      <c r="IE1579" s="110"/>
      <c r="IF1579" s="110"/>
      <c r="IG1579" s="110"/>
      <c r="IH1579" s="110"/>
      <c r="II1579" s="110"/>
      <c r="IJ1579" s="110"/>
      <c r="IK1579" s="110"/>
      <c r="IL1579" s="110"/>
      <c r="IM1579" s="110"/>
      <c r="IN1579" s="110"/>
      <c r="IO1579" s="110"/>
      <c r="IP1579" s="110"/>
      <c r="IQ1579" s="110"/>
      <c r="IR1579" s="110"/>
    </row>
    <row r="1580" spans="18:252" ht="16.5" hidden="1" customHeight="1">
      <c r="R1580" s="264"/>
      <c r="S1580" s="110"/>
      <c r="T1580" s="110"/>
      <c r="U1580" s="110"/>
      <c r="V1580" s="110"/>
      <c r="W1580" s="266"/>
      <c r="X1580" s="110"/>
      <c r="Y1580" s="110"/>
      <c r="Z1580" s="110"/>
      <c r="AA1580" s="110"/>
      <c r="AB1580" s="110"/>
      <c r="AC1580" s="110"/>
      <c r="AD1580" s="110"/>
      <c r="AE1580" s="110"/>
      <c r="AF1580" s="110"/>
      <c r="AG1580" s="110"/>
      <c r="AH1580" s="110"/>
      <c r="AI1580" s="110"/>
      <c r="AJ1580" s="110"/>
      <c r="AK1580" s="110"/>
      <c r="AL1580" s="110"/>
      <c r="AM1580" s="110"/>
      <c r="AN1580" s="110"/>
      <c r="AO1580" s="110"/>
      <c r="AP1580" s="110"/>
      <c r="AQ1580" s="110"/>
      <c r="AR1580" s="110"/>
      <c r="AS1580" s="110"/>
      <c r="AT1580" s="110"/>
      <c r="AU1580" s="110"/>
      <c r="AV1580" s="110"/>
      <c r="AW1580" s="110"/>
      <c r="AX1580" s="110"/>
      <c r="AY1580" s="110"/>
      <c r="AZ1580" s="110"/>
      <c r="BA1580" s="110"/>
      <c r="BB1580" s="110"/>
      <c r="BC1580" s="110"/>
      <c r="BD1580" s="110"/>
      <c r="BE1580" s="110"/>
      <c r="BF1580" s="110"/>
      <c r="BG1580" s="110"/>
      <c r="BH1580" s="110"/>
      <c r="BI1580" s="110"/>
      <c r="BJ1580" s="110"/>
      <c r="BK1580" s="110"/>
      <c r="BL1580" s="110"/>
      <c r="BM1580" s="110"/>
      <c r="BN1580" s="110"/>
      <c r="BO1580" s="110"/>
      <c r="BP1580" s="110"/>
      <c r="BQ1580" s="110"/>
      <c r="BR1580" s="110"/>
      <c r="BS1580" s="110"/>
      <c r="BT1580" s="110"/>
      <c r="BU1580" s="110"/>
      <c r="BV1580" s="110"/>
      <c r="BW1580" s="110"/>
      <c r="BX1580" s="110"/>
      <c r="BY1580" s="110"/>
      <c r="BZ1580" s="110"/>
      <c r="CA1580" s="110"/>
      <c r="CB1580" s="110"/>
      <c r="CC1580" s="110"/>
      <c r="CD1580" s="110"/>
      <c r="CE1580" s="110"/>
      <c r="CF1580" s="110"/>
      <c r="CG1580" s="110"/>
      <c r="CH1580" s="110"/>
      <c r="CI1580" s="110"/>
      <c r="CJ1580" s="110"/>
      <c r="CK1580" s="110"/>
      <c r="CL1580" s="110"/>
      <c r="CM1580" s="110"/>
      <c r="CN1580" s="110"/>
      <c r="CO1580" s="110"/>
      <c r="CP1580" s="110"/>
      <c r="CQ1580" s="110"/>
      <c r="CR1580" s="110"/>
      <c r="CS1580" s="110"/>
      <c r="CT1580" s="110"/>
      <c r="CU1580" s="110"/>
      <c r="CV1580" s="110"/>
      <c r="CW1580" s="110"/>
      <c r="CX1580" s="110"/>
      <c r="CY1580" s="110"/>
      <c r="CZ1580" s="110"/>
      <c r="DA1580" s="110"/>
      <c r="DB1580" s="110"/>
      <c r="DC1580" s="110"/>
      <c r="DD1580" s="110"/>
      <c r="DE1580" s="110"/>
      <c r="DF1580" s="110"/>
      <c r="DG1580" s="110"/>
      <c r="DH1580" s="110"/>
      <c r="DI1580" s="110"/>
      <c r="DJ1580" s="110"/>
      <c r="DK1580" s="110"/>
      <c r="DL1580" s="110"/>
      <c r="DM1580" s="110"/>
      <c r="DN1580" s="110"/>
      <c r="DO1580" s="110"/>
      <c r="DP1580" s="110"/>
      <c r="DQ1580" s="110"/>
      <c r="DR1580" s="110"/>
      <c r="DS1580" s="110"/>
      <c r="DT1580" s="110"/>
      <c r="DU1580" s="110"/>
      <c r="DV1580" s="110"/>
      <c r="DW1580" s="110"/>
      <c r="DX1580" s="110"/>
      <c r="DY1580" s="110"/>
      <c r="DZ1580" s="110"/>
      <c r="EA1580" s="110"/>
      <c r="EB1580" s="110"/>
      <c r="EC1580" s="110"/>
      <c r="ED1580" s="110"/>
      <c r="EF1580" s="264"/>
      <c r="EG1580" s="110"/>
      <c r="EH1580" s="110"/>
      <c r="EI1580" s="110"/>
      <c r="EJ1580" s="110"/>
      <c r="EK1580" s="266"/>
      <c r="EL1580" s="110"/>
      <c r="EM1580" s="110"/>
      <c r="EN1580" s="110"/>
      <c r="EO1580" s="110"/>
      <c r="EP1580" s="110"/>
      <c r="EQ1580" s="110"/>
      <c r="ER1580" s="110"/>
      <c r="ES1580" s="110"/>
      <c r="ET1580" s="110"/>
      <c r="EU1580" s="110"/>
      <c r="EV1580" s="110"/>
      <c r="EW1580" s="110"/>
      <c r="EX1580" s="110"/>
      <c r="EY1580" s="110"/>
      <c r="EZ1580" s="110"/>
      <c r="FA1580" s="110"/>
      <c r="FB1580" s="110"/>
      <c r="FC1580" s="110"/>
      <c r="FD1580" s="110"/>
      <c r="FE1580" s="110"/>
      <c r="FF1580" s="110"/>
      <c r="FG1580" s="110"/>
      <c r="FH1580" s="110"/>
      <c r="FI1580" s="110"/>
      <c r="FJ1580" s="110"/>
      <c r="FK1580" s="110"/>
      <c r="FL1580" s="110"/>
      <c r="FM1580" s="110"/>
      <c r="FN1580" s="110"/>
      <c r="FO1580" s="110"/>
      <c r="FP1580" s="110"/>
      <c r="FQ1580" s="110"/>
      <c r="FR1580" s="110"/>
      <c r="FS1580" s="110"/>
      <c r="FT1580" s="110"/>
      <c r="FU1580" s="110"/>
      <c r="FV1580" s="110"/>
      <c r="FW1580" s="110"/>
      <c r="FX1580" s="110"/>
      <c r="FY1580" s="110"/>
      <c r="FZ1580" s="110"/>
      <c r="GA1580" s="110"/>
      <c r="GB1580" s="110"/>
      <c r="GC1580" s="110"/>
      <c r="GD1580" s="110"/>
      <c r="GE1580" s="110"/>
      <c r="GF1580" s="110"/>
      <c r="GG1580" s="110"/>
      <c r="GH1580" s="110"/>
      <c r="GI1580" s="110"/>
      <c r="GJ1580" s="110"/>
      <c r="GK1580" s="110"/>
      <c r="GL1580" s="110"/>
      <c r="GM1580" s="110"/>
      <c r="GN1580" s="110"/>
      <c r="GO1580" s="110"/>
      <c r="GP1580" s="110"/>
      <c r="GQ1580" s="110"/>
      <c r="GR1580" s="110"/>
      <c r="GS1580" s="110"/>
      <c r="GT1580" s="110"/>
      <c r="GU1580" s="110"/>
      <c r="GV1580" s="110"/>
      <c r="GW1580" s="110"/>
      <c r="GX1580" s="110"/>
      <c r="GY1580" s="110"/>
      <c r="GZ1580" s="110"/>
      <c r="HA1580" s="110"/>
      <c r="HB1580" s="110"/>
      <c r="HC1580" s="110"/>
      <c r="HD1580" s="110"/>
      <c r="HE1580" s="110"/>
      <c r="HF1580" s="110"/>
      <c r="HG1580" s="110"/>
      <c r="HH1580" s="110"/>
      <c r="HI1580" s="110"/>
      <c r="HJ1580" s="110"/>
      <c r="HK1580" s="110"/>
      <c r="HL1580" s="110"/>
      <c r="HM1580" s="110"/>
      <c r="HN1580" s="110"/>
      <c r="HO1580" s="110"/>
      <c r="HP1580" s="110"/>
      <c r="HQ1580" s="110"/>
      <c r="HR1580" s="110"/>
      <c r="HS1580" s="110"/>
      <c r="HT1580" s="110"/>
      <c r="HU1580" s="110"/>
      <c r="HV1580" s="110"/>
      <c r="HW1580" s="110"/>
      <c r="HX1580" s="110"/>
      <c r="HY1580" s="110"/>
      <c r="HZ1580" s="110"/>
      <c r="IA1580" s="110"/>
      <c r="IB1580" s="110"/>
      <c r="IC1580" s="110"/>
      <c r="ID1580" s="110"/>
      <c r="IE1580" s="110"/>
      <c r="IF1580" s="110"/>
      <c r="IG1580" s="110"/>
      <c r="IH1580" s="110"/>
      <c r="II1580" s="110"/>
      <c r="IJ1580" s="110"/>
      <c r="IK1580" s="110"/>
      <c r="IL1580" s="110"/>
      <c r="IM1580" s="110"/>
      <c r="IN1580" s="110"/>
      <c r="IO1580" s="110"/>
      <c r="IP1580" s="110"/>
      <c r="IQ1580" s="110"/>
      <c r="IR1580" s="110"/>
    </row>
    <row r="1581" spans="18:252" ht="16.5" hidden="1" customHeight="1">
      <c r="R1581" s="264"/>
      <c r="S1581" s="110"/>
      <c r="T1581" s="110"/>
      <c r="U1581" s="110"/>
      <c r="V1581" s="110"/>
      <c r="W1581" s="266"/>
      <c r="X1581" s="110"/>
      <c r="Y1581" s="110"/>
      <c r="Z1581" s="110"/>
      <c r="AA1581" s="110"/>
      <c r="AB1581" s="110"/>
      <c r="AC1581" s="110"/>
      <c r="AD1581" s="110"/>
      <c r="AE1581" s="110"/>
      <c r="AF1581" s="110"/>
      <c r="AG1581" s="110"/>
      <c r="AH1581" s="110"/>
      <c r="AI1581" s="110"/>
      <c r="AJ1581" s="110"/>
      <c r="AK1581" s="110"/>
      <c r="AL1581" s="110"/>
      <c r="AM1581" s="110"/>
      <c r="AN1581" s="110"/>
      <c r="AO1581" s="110"/>
      <c r="AP1581" s="110"/>
      <c r="AQ1581" s="110"/>
      <c r="AR1581" s="110"/>
      <c r="AS1581" s="110"/>
      <c r="AT1581" s="110"/>
      <c r="AU1581" s="110"/>
      <c r="AV1581" s="110"/>
      <c r="AW1581" s="110"/>
      <c r="AX1581" s="110"/>
      <c r="AY1581" s="110"/>
      <c r="AZ1581" s="110"/>
      <c r="BA1581" s="110"/>
      <c r="BB1581" s="110"/>
      <c r="BC1581" s="110"/>
      <c r="BD1581" s="110"/>
      <c r="BE1581" s="110"/>
      <c r="BF1581" s="110"/>
      <c r="BG1581" s="110"/>
      <c r="BH1581" s="110"/>
      <c r="BI1581" s="110"/>
      <c r="BJ1581" s="110"/>
      <c r="BK1581" s="110"/>
      <c r="BL1581" s="110"/>
      <c r="BM1581" s="110"/>
      <c r="BN1581" s="110"/>
      <c r="BO1581" s="110"/>
      <c r="BP1581" s="110"/>
      <c r="BQ1581" s="110"/>
      <c r="BR1581" s="110"/>
      <c r="BS1581" s="110"/>
      <c r="BT1581" s="110"/>
      <c r="BU1581" s="110"/>
      <c r="BV1581" s="110"/>
      <c r="BW1581" s="110"/>
      <c r="BX1581" s="110"/>
      <c r="BY1581" s="110"/>
      <c r="BZ1581" s="110"/>
      <c r="CA1581" s="110"/>
      <c r="CB1581" s="110"/>
      <c r="CC1581" s="110"/>
      <c r="CD1581" s="110"/>
      <c r="CE1581" s="110"/>
      <c r="CF1581" s="110"/>
      <c r="CG1581" s="110"/>
      <c r="CH1581" s="110"/>
      <c r="CI1581" s="110"/>
      <c r="CJ1581" s="110"/>
      <c r="CK1581" s="110"/>
      <c r="CL1581" s="110"/>
      <c r="CM1581" s="110"/>
      <c r="CN1581" s="110"/>
      <c r="CO1581" s="110"/>
      <c r="CP1581" s="110"/>
      <c r="CQ1581" s="110"/>
      <c r="CR1581" s="110"/>
      <c r="CS1581" s="110"/>
      <c r="CT1581" s="110"/>
      <c r="CU1581" s="110"/>
      <c r="CV1581" s="110"/>
      <c r="CW1581" s="110"/>
      <c r="CX1581" s="110"/>
      <c r="CY1581" s="110"/>
      <c r="CZ1581" s="110"/>
      <c r="DA1581" s="110"/>
      <c r="DB1581" s="110"/>
      <c r="DC1581" s="110"/>
      <c r="DD1581" s="110"/>
      <c r="DE1581" s="110"/>
      <c r="DF1581" s="110"/>
      <c r="DG1581" s="110"/>
      <c r="DH1581" s="110"/>
      <c r="DI1581" s="110"/>
      <c r="DJ1581" s="110"/>
      <c r="DK1581" s="110"/>
      <c r="DL1581" s="110"/>
      <c r="DM1581" s="110"/>
      <c r="DN1581" s="110"/>
      <c r="DO1581" s="110"/>
      <c r="DP1581" s="110"/>
      <c r="DQ1581" s="110"/>
      <c r="DR1581" s="110"/>
      <c r="DS1581" s="110"/>
      <c r="DT1581" s="110"/>
      <c r="DU1581" s="110"/>
      <c r="DV1581" s="110"/>
      <c r="DW1581" s="110"/>
      <c r="DX1581" s="110"/>
      <c r="DY1581" s="110"/>
      <c r="DZ1581" s="110"/>
      <c r="EA1581" s="110"/>
      <c r="EB1581" s="110"/>
      <c r="EC1581" s="110"/>
      <c r="ED1581" s="110"/>
      <c r="EF1581" s="264"/>
      <c r="EG1581" s="110"/>
      <c r="EH1581" s="110"/>
      <c r="EI1581" s="110"/>
      <c r="EJ1581" s="110"/>
      <c r="EK1581" s="266"/>
      <c r="EL1581" s="110"/>
      <c r="EM1581" s="110"/>
      <c r="EN1581" s="110"/>
      <c r="EO1581" s="110"/>
      <c r="EP1581" s="110"/>
      <c r="EQ1581" s="110"/>
      <c r="ER1581" s="110"/>
      <c r="ES1581" s="110"/>
      <c r="ET1581" s="110"/>
      <c r="EU1581" s="110"/>
      <c r="EV1581" s="110"/>
      <c r="EW1581" s="110"/>
      <c r="EX1581" s="110"/>
      <c r="EY1581" s="110"/>
      <c r="EZ1581" s="110"/>
      <c r="FA1581" s="110"/>
      <c r="FB1581" s="110"/>
      <c r="FC1581" s="110"/>
      <c r="FD1581" s="110"/>
      <c r="FE1581" s="110"/>
      <c r="FF1581" s="110"/>
      <c r="FG1581" s="110"/>
      <c r="FH1581" s="110"/>
      <c r="FI1581" s="110"/>
      <c r="FJ1581" s="110"/>
      <c r="FK1581" s="110"/>
      <c r="FL1581" s="110"/>
      <c r="FM1581" s="110"/>
      <c r="FN1581" s="110"/>
      <c r="FO1581" s="110"/>
      <c r="FP1581" s="110"/>
      <c r="FQ1581" s="110"/>
      <c r="FR1581" s="110"/>
      <c r="FS1581" s="110"/>
      <c r="FT1581" s="110"/>
      <c r="FU1581" s="110"/>
      <c r="FV1581" s="110"/>
      <c r="FW1581" s="110"/>
      <c r="FX1581" s="110"/>
      <c r="FY1581" s="110"/>
      <c r="FZ1581" s="110"/>
      <c r="GA1581" s="110"/>
      <c r="GB1581" s="110"/>
      <c r="GC1581" s="110"/>
      <c r="GD1581" s="110"/>
      <c r="GE1581" s="110"/>
      <c r="GF1581" s="110"/>
      <c r="GG1581" s="110"/>
      <c r="GH1581" s="110"/>
      <c r="GI1581" s="110"/>
      <c r="GJ1581" s="110"/>
      <c r="GK1581" s="110"/>
      <c r="GL1581" s="110"/>
      <c r="GM1581" s="110"/>
      <c r="GN1581" s="110"/>
      <c r="GO1581" s="110"/>
      <c r="GP1581" s="110"/>
      <c r="GQ1581" s="110"/>
      <c r="GR1581" s="110"/>
      <c r="GS1581" s="110"/>
      <c r="GT1581" s="110"/>
      <c r="GU1581" s="110"/>
      <c r="GV1581" s="110"/>
      <c r="GW1581" s="110"/>
      <c r="GX1581" s="110"/>
      <c r="GY1581" s="110"/>
      <c r="GZ1581" s="110"/>
      <c r="HA1581" s="110"/>
      <c r="HB1581" s="110"/>
      <c r="HC1581" s="110"/>
      <c r="HD1581" s="110"/>
      <c r="HE1581" s="110"/>
      <c r="HF1581" s="110"/>
      <c r="HG1581" s="110"/>
      <c r="HH1581" s="110"/>
      <c r="HI1581" s="110"/>
      <c r="HJ1581" s="110"/>
      <c r="HK1581" s="110"/>
      <c r="HL1581" s="110"/>
      <c r="HM1581" s="110"/>
      <c r="HN1581" s="110"/>
      <c r="HO1581" s="110"/>
      <c r="HP1581" s="110"/>
      <c r="HQ1581" s="110"/>
      <c r="HR1581" s="110"/>
      <c r="HS1581" s="110"/>
      <c r="HT1581" s="110"/>
      <c r="HU1581" s="110"/>
      <c r="HV1581" s="110"/>
      <c r="HW1581" s="110"/>
      <c r="HX1581" s="110"/>
      <c r="HY1581" s="110"/>
      <c r="HZ1581" s="110"/>
      <c r="IA1581" s="110"/>
      <c r="IB1581" s="110"/>
      <c r="IC1581" s="110"/>
      <c r="ID1581" s="110"/>
      <c r="IE1581" s="110"/>
      <c r="IF1581" s="110"/>
      <c r="IG1581" s="110"/>
      <c r="IH1581" s="110"/>
      <c r="II1581" s="110"/>
      <c r="IJ1581" s="110"/>
      <c r="IK1581" s="110"/>
      <c r="IL1581" s="110"/>
      <c r="IM1581" s="110"/>
      <c r="IN1581" s="110"/>
      <c r="IO1581" s="110"/>
      <c r="IP1581" s="110"/>
      <c r="IQ1581" s="110"/>
      <c r="IR1581" s="110"/>
    </row>
    <row r="1582" spans="18:252" ht="16.5" hidden="1" customHeight="1">
      <c r="R1582" s="264"/>
      <c r="S1582" s="110"/>
      <c r="T1582" s="110"/>
      <c r="U1582" s="110"/>
      <c r="V1582" s="110"/>
      <c r="W1582" s="266"/>
      <c r="X1582" s="110"/>
      <c r="Y1582" s="110"/>
      <c r="Z1582" s="110"/>
      <c r="AA1582" s="110"/>
      <c r="AB1582" s="110"/>
      <c r="AC1582" s="110"/>
      <c r="AD1582" s="110"/>
      <c r="AE1582" s="110"/>
      <c r="AF1582" s="110"/>
      <c r="AG1582" s="110"/>
      <c r="AH1582" s="110"/>
      <c r="AI1582" s="110"/>
      <c r="AJ1582" s="110"/>
      <c r="AK1582" s="110"/>
      <c r="AL1582" s="110"/>
      <c r="AM1582" s="110"/>
      <c r="AN1582" s="110"/>
      <c r="AO1582" s="110"/>
      <c r="AP1582" s="110"/>
      <c r="AQ1582" s="110"/>
      <c r="AR1582" s="110"/>
      <c r="AS1582" s="110"/>
      <c r="AT1582" s="110"/>
      <c r="AU1582" s="110"/>
      <c r="AV1582" s="110"/>
      <c r="AW1582" s="110"/>
      <c r="AX1582" s="110"/>
      <c r="AY1582" s="110"/>
      <c r="AZ1582" s="110"/>
      <c r="BA1582" s="110"/>
      <c r="BB1582" s="110"/>
      <c r="BC1582" s="110"/>
      <c r="BD1582" s="110"/>
      <c r="BE1582" s="110"/>
      <c r="BF1582" s="110"/>
      <c r="BG1582" s="110"/>
      <c r="BH1582" s="110"/>
      <c r="BI1582" s="110"/>
      <c r="BJ1582" s="110"/>
      <c r="BK1582" s="110"/>
      <c r="BL1582" s="110"/>
      <c r="BM1582" s="110"/>
      <c r="BN1582" s="110"/>
      <c r="BO1582" s="110"/>
      <c r="BP1582" s="110"/>
      <c r="BQ1582" s="110"/>
      <c r="BR1582" s="110"/>
      <c r="BS1582" s="110"/>
      <c r="BT1582" s="110"/>
      <c r="BU1582" s="110"/>
      <c r="BV1582" s="110"/>
      <c r="BW1582" s="110"/>
      <c r="BX1582" s="110"/>
      <c r="BY1582" s="110"/>
      <c r="BZ1582" s="110"/>
      <c r="CA1582" s="110"/>
      <c r="CB1582" s="110"/>
      <c r="CC1582" s="110"/>
      <c r="CD1582" s="110"/>
      <c r="CE1582" s="110"/>
      <c r="CF1582" s="110"/>
      <c r="CG1582" s="110"/>
      <c r="CH1582" s="110"/>
      <c r="CI1582" s="110"/>
      <c r="CJ1582" s="110"/>
      <c r="CK1582" s="110"/>
      <c r="CL1582" s="110"/>
      <c r="CM1582" s="110"/>
      <c r="CN1582" s="110"/>
      <c r="CO1582" s="110"/>
      <c r="CP1582" s="110"/>
      <c r="CQ1582" s="110"/>
      <c r="CR1582" s="110"/>
      <c r="CS1582" s="110"/>
      <c r="CT1582" s="110"/>
      <c r="CU1582" s="110"/>
      <c r="CV1582" s="110"/>
      <c r="CW1582" s="110"/>
      <c r="CX1582" s="110"/>
      <c r="CY1582" s="110"/>
      <c r="CZ1582" s="110"/>
      <c r="DA1582" s="110"/>
      <c r="DB1582" s="110"/>
      <c r="DC1582" s="110"/>
      <c r="DD1582" s="110"/>
      <c r="DE1582" s="110"/>
      <c r="DF1582" s="110"/>
      <c r="DG1582" s="110"/>
      <c r="DH1582" s="110"/>
      <c r="DI1582" s="110"/>
      <c r="DJ1582" s="110"/>
      <c r="DK1582" s="110"/>
      <c r="DL1582" s="110"/>
      <c r="DM1582" s="110"/>
      <c r="DN1582" s="110"/>
      <c r="DO1582" s="110"/>
      <c r="DP1582" s="110"/>
      <c r="DQ1582" s="110"/>
      <c r="DR1582" s="110"/>
      <c r="DS1582" s="110"/>
      <c r="DT1582" s="110"/>
      <c r="DU1582" s="110"/>
      <c r="DV1582" s="110"/>
      <c r="DW1582" s="110"/>
      <c r="DX1582" s="110"/>
      <c r="DY1582" s="110"/>
      <c r="DZ1582" s="110"/>
      <c r="EA1582" s="110"/>
      <c r="EB1582" s="110"/>
      <c r="EC1582" s="110"/>
      <c r="ED1582" s="110"/>
      <c r="EF1582" s="264"/>
      <c r="EG1582" s="110"/>
      <c r="EH1582" s="110"/>
      <c r="EI1582" s="110"/>
      <c r="EJ1582" s="110"/>
      <c r="EK1582" s="266"/>
      <c r="EL1582" s="110"/>
      <c r="EM1582" s="110"/>
      <c r="EN1582" s="110"/>
      <c r="EO1582" s="110"/>
      <c r="EP1582" s="110"/>
      <c r="EQ1582" s="110"/>
      <c r="ER1582" s="110"/>
      <c r="ES1582" s="110"/>
      <c r="ET1582" s="110"/>
      <c r="EU1582" s="110"/>
      <c r="EV1582" s="110"/>
      <c r="EW1582" s="110"/>
      <c r="EX1582" s="110"/>
      <c r="EY1582" s="110"/>
      <c r="EZ1582" s="110"/>
      <c r="FA1582" s="110"/>
      <c r="FB1582" s="110"/>
      <c r="FC1582" s="110"/>
      <c r="FD1582" s="110"/>
      <c r="FE1582" s="110"/>
      <c r="FF1582" s="110"/>
      <c r="FG1582" s="110"/>
      <c r="FH1582" s="110"/>
      <c r="FI1582" s="110"/>
      <c r="FJ1582" s="110"/>
      <c r="FK1582" s="110"/>
      <c r="FL1582" s="110"/>
      <c r="FM1582" s="110"/>
      <c r="FN1582" s="110"/>
      <c r="FO1582" s="110"/>
      <c r="FP1582" s="110"/>
      <c r="FQ1582" s="110"/>
      <c r="FR1582" s="110"/>
      <c r="FS1582" s="110"/>
      <c r="FT1582" s="110"/>
      <c r="FU1582" s="110"/>
      <c r="FV1582" s="110"/>
      <c r="FW1582" s="110"/>
      <c r="FX1582" s="110"/>
      <c r="FY1582" s="110"/>
      <c r="FZ1582" s="110"/>
      <c r="GA1582" s="110"/>
      <c r="GB1582" s="110"/>
      <c r="GC1582" s="110"/>
      <c r="GD1582" s="110"/>
      <c r="GE1582" s="110"/>
      <c r="GF1582" s="110"/>
      <c r="GG1582" s="110"/>
      <c r="GH1582" s="110"/>
      <c r="GI1582" s="110"/>
      <c r="GJ1582" s="110"/>
      <c r="GK1582" s="110"/>
      <c r="GL1582" s="110"/>
      <c r="GM1582" s="110"/>
      <c r="GN1582" s="110"/>
      <c r="GO1582" s="110"/>
      <c r="GP1582" s="110"/>
      <c r="GQ1582" s="110"/>
      <c r="GR1582" s="110"/>
      <c r="GS1582" s="110"/>
      <c r="GT1582" s="110"/>
      <c r="GU1582" s="110"/>
      <c r="GV1582" s="110"/>
      <c r="GW1582" s="110"/>
      <c r="GX1582" s="110"/>
      <c r="GY1582" s="110"/>
      <c r="GZ1582" s="110"/>
      <c r="HA1582" s="110"/>
      <c r="HB1582" s="110"/>
      <c r="HC1582" s="110"/>
      <c r="HD1582" s="110"/>
      <c r="HE1582" s="110"/>
      <c r="HF1582" s="110"/>
      <c r="HG1582" s="110"/>
      <c r="HH1582" s="110"/>
      <c r="HI1582" s="110"/>
      <c r="HJ1582" s="110"/>
      <c r="HK1582" s="110"/>
      <c r="HL1582" s="110"/>
      <c r="HM1582" s="110"/>
      <c r="HN1582" s="110"/>
      <c r="HO1582" s="110"/>
      <c r="HP1582" s="110"/>
      <c r="HQ1582" s="110"/>
      <c r="HR1582" s="110"/>
      <c r="HS1582" s="110"/>
      <c r="HT1582" s="110"/>
      <c r="HU1582" s="110"/>
      <c r="HV1582" s="110"/>
      <c r="HW1582" s="110"/>
      <c r="HX1582" s="110"/>
      <c r="HY1582" s="110"/>
      <c r="HZ1582" s="110"/>
      <c r="IA1582" s="110"/>
      <c r="IB1582" s="110"/>
      <c r="IC1582" s="110"/>
      <c r="ID1582" s="110"/>
      <c r="IE1582" s="110"/>
      <c r="IF1582" s="110"/>
      <c r="IG1582" s="110"/>
      <c r="IH1582" s="110"/>
      <c r="II1582" s="110"/>
      <c r="IJ1582" s="110"/>
      <c r="IK1582" s="110"/>
      <c r="IL1582" s="110"/>
      <c r="IM1582" s="110"/>
      <c r="IN1582" s="110"/>
      <c r="IO1582" s="110"/>
      <c r="IP1582" s="110"/>
      <c r="IQ1582" s="110"/>
      <c r="IR1582" s="110"/>
    </row>
    <row r="1583" spans="18:252" ht="16.5" hidden="1" customHeight="1">
      <c r="R1583" s="264"/>
      <c r="S1583" s="110"/>
      <c r="T1583" s="110"/>
      <c r="U1583" s="110"/>
      <c r="V1583" s="110"/>
      <c r="W1583" s="266"/>
      <c r="X1583" s="110"/>
      <c r="Y1583" s="110"/>
      <c r="Z1583" s="110"/>
      <c r="AA1583" s="110"/>
      <c r="AB1583" s="110"/>
      <c r="AC1583" s="110"/>
      <c r="AD1583" s="110"/>
      <c r="AE1583" s="110"/>
      <c r="AF1583" s="110"/>
      <c r="AG1583" s="110"/>
      <c r="AH1583" s="110"/>
      <c r="AI1583" s="110"/>
      <c r="AJ1583" s="110"/>
      <c r="AK1583" s="110"/>
      <c r="AL1583" s="110"/>
      <c r="AM1583" s="110"/>
      <c r="AN1583" s="110"/>
      <c r="AO1583" s="110"/>
      <c r="AP1583" s="110"/>
      <c r="AQ1583" s="110"/>
      <c r="AR1583" s="110"/>
      <c r="AS1583" s="110"/>
      <c r="AT1583" s="110"/>
      <c r="AU1583" s="110"/>
      <c r="AV1583" s="110"/>
      <c r="AW1583" s="110"/>
      <c r="AX1583" s="110"/>
      <c r="AY1583" s="110"/>
      <c r="AZ1583" s="110"/>
      <c r="BA1583" s="110"/>
      <c r="BB1583" s="110"/>
      <c r="BC1583" s="110"/>
      <c r="BD1583" s="110"/>
      <c r="BE1583" s="110"/>
      <c r="BF1583" s="110"/>
      <c r="BG1583" s="110"/>
      <c r="BH1583" s="110"/>
      <c r="BI1583" s="110"/>
      <c r="BJ1583" s="110"/>
      <c r="BK1583" s="110"/>
      <c r="BL1583" s="110"/>
      <c r="BM1583" s="110"/>
      <c r="BN1583" s="110"/>
      <c r="BO1583" s="110"/>
      <c r="BP1583" s="110"/>
      <c r="BQ1583" s="110"/>
      <c r="BR1583" s="110"/>
      <c r="BS1583" s="110"/>
      <c r="BT1583" s="110"/>
      <c r="BU1583" s="110"/>
      <c r="BV1583" s="110"/>
      <c r="BW1583" s="110"/>
      <c r="BX1583" s="110"/>
      <c r="BY1583" s="110"/>
      <c r="BZ1583" s="110"/>
      <c r="CA1583" s="110"/>
      <c r="CB1583" s="110"/>
      <c r="CC1583" s="110"/>
      <c r="CD1583" s="110"/>
      <c r="CE1583" s="110"/>
      <c r="CF1583" s="110"/>
      <c r="CG1583" s="110"/>
      <c r="CH1583" s="110"/>
      <c r="CI1583" s="110"/>
      <c r="CJ1583" s="110"/>
      <c r="CK1583" s="110"/>
      <c r="CL1583" s="110"/>
      <c r="CM1583" s="110"/>
      <c r="CN1583" s="110"/>
      <c r="CO1583" s="110"/>
      <c r="CP1583" s="110"/>
      <c r="CQ1583" s="110"/>
      <c r="CR1583" s="110"/>
      <c r="CS1583" s="110"/>
      <c r="CT1583" s="110"/>
      <c r="CU1583" s="110"/>
      <c r="CV1583" s="110"/>
      <c r="CW1583" s="110"/>
      <c r="CX1583" s="110"/>
      <c r="CY1583" s="110"/>
      <c r="CZ1583" s="110"/>
      <c r="DA1583" s="110"/>
      <c r="DB1583" s="110"/>
      <c r="DC1583" s="110"/>
      <c r="DD1583" s="110"/>
      <c r="DE1583" s="110"/>
      <c r="DF1583" s="110"/>
      <c r="DG1583" s="110"/>
      <c r="DH1583" s="110"/>
      <c r="DI1583" s="110"/>
      <c r="DJ1583" s="110"/>
      <c r="DK1583" s="110"/>
      <c r="DL1583" s="110"/>
      <c r="DM1583" s="110"/>
      <c r="DN1583" s="110"/>
      <c r="DO1583" s="110"/>
      <c r="DP1583" s="110"/>
      <c r="DQ1583" s="110"/>
      <c r="DR1583" s="110"/>
      <c r="DS1583" s="110"/>
      <c r="DT1583" s="110"/>
      <c r="DU1583" s="110"/>
      <c r="DV1583" s="110"/>
      <c r="DW1583" s="110"/>
      <c r="DX1583" s="110"/>
      <c r="DY1583" s="110"/>
      <c r="DZ1583" s="110"/>
      <c r="EA1583" s="110"/>
      <c r="EB1583" s="110"/>
      <c r="EC1583" s="110"/>
      <c r="ED1583" s="110"/>
      <c r="EF1583" s="264"/>
      <c r="EG1583" s="110"/>
      <c r="EH1583" s="110"/>
      <c r="EI1583" s="110"/>
      <c r="EJ1583" s="110"/>
      <c r="EK1583" s="266"/>
      <c r="EL1583" s="110"/>
      <c r="EM1583" s="110"/>
      <c r="EN1583" s="110"/>
      <c r="EO1583" s="110"/>
      <c r="EP1583" s="110"/>
      <c r="EQ1583" s="110"/>
      <c r="ER1583" s="110"/>
      <c r="ES1583" s="110"/>
      <c r="ET1583" s="110"/>
      <c r="EU1583" s="110"/>
      <c r="EV1583" s="110"/>
      <c r="EW1583" s="110"/>
      <c r="EX1583" s="110"/>
      <c r="EY1583" s="110"/>
      <c r="EZ1583" s="110"/>
      <c r="FA1583" s="110"/>
      <c r="FB1583" s="110"/>
      <c r="FC1583" s="110"/>
      <c r="FD1583" s="110"/>
      <c r="FE1583" s="110"/>
      <c r="FF1583" s="110"/>
      <c r="FG1583" s="110"/>
      <c r="FH1583" s="110"/>
      <c r="FI1583" s="110"/>
      <c r="FJ1583" s="110"/>
      <c r="FK1583" s="110"/>
      <c r="FL1583" s="110"/>
      <c r="FM1583" s="110"/>
      <c r="FN1583" s="110"/>
      <c r="FO1583" s="110"/>
      <c r="FP1583" s="110"/>
      <c r="FQ1583" s="110"/>
      <c r="FR1583" s="110"/>
      <c r="FS1583" s="110"/>
      <c r="FT1583" s="110"/>
      <c r="FU1583" s="110"/>
      <c r="FV1583" s="110"/>
      <c r="FW1583" s="110"/>
      <c r="FX1583" s="110"/>
      <c r="FY1583" s="110"/>
      <c r="FZ1583" s="110"/>
      <c r="GA1583" s="110"/>
      <c r="GB1583" s="110"/>
      <c r="GC1583" s="110"/>
      <c r="GD1583" s="110"/>
      <c r="GE1583" s="110"/>
      <c r="GF1583" s="110"/>
      <c r="GG1583" s="110"/>
      <c r="GH1583" s="110"/>
      <c r="GI1583" s="110"/>
      <c r="GJ1583" s="110"/>
      <c r="GK1583" s="110"/>
      <c r="GL1583" s="110"/>
      <c r="GM1583" s="110"/>
      <c r="GN1583" s="110"/>
      <c r="GO1583" s="110"/>
      <c r="GP1583" s="110"/>
      <c r="GQ1583" s="110"/>
      <c r="GR1583" s="110"/>
      <c r="GS1583" s="110"/>
      <c r="GT1583" s="110"/>
      <c r="GU1583" s="110"/>
      <c r="GV1583" s="110"/>
      <c r="GW1583" s="110"/>
      <c r="GX1583" s="110"/>
      <c r="GY1583" s="110"/>
      <c r="GZ1583" s="110"/>
      <c r="HA1583" s="110"/>
      <c r="HB1583" s="110"/>
      <c r="HC1583" s="110"/>
      <c r="HD1583" s="110"/>
      <c r="HE1583" s="110"/>
      <c r="HF1583" s="110"/>
      <c r="HG1583" s="110"/>
      <c r="HH1583" s="110"/>
      <c r="HI1583" s="110"/>
      <c r="HJ1583" s="110"/>
      <c r="HK1583" s="110"/>
      <c r="HL1583" s="110"/>
      <c r="HM1583" s="110"/>
      <c r="HN1583" s="110"/>
      <c r="HO1583" s="110"/>
      <c r="HP1583" s="110"/>
      <c r="HQ1583" s="110"/>
      <c r="HR1583" s="110"/>
      <c r="HS1583" s="110"/>
      <c r="HT1583" s="110"/>
      <c r="HU1583" s="110"/>
      <c r="HV1583" s="110"/>
      <c r="HW1583" s="110"/>
      <c r="HX1583" s="110"/>
      <c r="HY1583" s="110"/>
      <c r="HZ1583" s="110"/>
      <c r="IA1583" s="110"/>
      <c r="IB1583" s="110"/>
      <c r="IC1583" s="110"/>
      <c r="ID1583" s="110"/>
      <c r="IE1583" s="110"/>
      <c r="IF1583" s="110"/>
      <c r="IG1583" s="110"/>
      <c r="IH1583" s="110"/>
      <c r="II1583" s="110"/>
      <c r="IJ1583" s="110"/>
      <c r="IK1583" s="110"/>
      <c r="IL1583" s="110"/>
      <c r="IM1583" s="110"/>
      <c r="IN1583" s="110"/>
      <c r="IO1583" s="110"/>
      <c r="IP1583" s="110"/>
      <c r="IQ1583" s="110"/>
      <c r="IR1583" s="110"/>
    </row>
    <row r="1584" spans="18:252" ht="16.5" hidden="1" customHeight="1">
      <c r="R1584" s="264"/>
      <c r="S1584" s="110"/>
      <c r="T1584" s="110"/>
      <c r="U1584" s="110"/>
      <c r="V1584" s="110"/>
      <c r="W1584" s="266"/>
      <c r="X1584" s="110"/>
      <c r="Y1584" s="110"/>
      <c r="Z1584" s="110"/>
      <c r="AA1584" s="110"/>
      <c r="AB1584" s="110"/>
      <c r="AC1584" s="110"/>
      <c r="AD1584" s="110"/>
      <c r="AE1584" s="110"/>
      <c r="AF1584" s="110"/>
      <c r="AG1584" s="110"/>
      <c r="AH1584" s="110"/>
      <c r="AI1584" s="110"/>
      <c r="AJ1584" s="110"/>
      <c r="AK1584" s="110"/>
      <c r="AL1584" s="110"/>
      <c r="AM1584" s="110"/>
      <c r="AN1584" s="110"/>
      <c r="AO1584" s="110"/>
      <c r="AP1584" s="110"/>
      <c r="AQ1584" s="110"/>
      <c r="AR1584" s="110"/>
      <c r="AS1584" s="110"/>
      <c r="AT1584" s="110"/>
      <c r="AU1584" s="110"/>
      <c r="AV1584" s="110"/>
      <c r="AW1584" s="110"/>
      <c r="AX1584" s="110"/>
      <c r="AY1584" s="110"/>
      <c r="AZ1584" s="110"/>
      <c r="BA1584" s="110"/>
      <c r="BB1584" s="110"/>
      <c r="BC1584" s="110"/>
      <c r="BD1584" s="110"/>
      <c r="BE1584" s="110"/>
      <c r="BF1584" s="110"/>
      <c r="BG1584" s="110"/>
      <c r="BH1584" s="110"/>
      <c r="BI1584" s="110"/>
      <c r="BJ1584" s="110"/>
      <c r="BK1584" s="110"/>
      <c r="BL1584" s="110"/>
      <c r="BM1584" s="110"/>
      <c r="BN1584" s="110"/>
      <c r="BO1584" s="110"/>
      <c r="BP1584" s="110"/>
      <c r="BQ1584" s="110"/>
      <c r="BR1584" s="110"/>
      <c r="BS1584" s="110"/>
      <c r="BT1584" s="110"/>
      <c r="BU1584" s="110"/>
      <c r="BV1584" s="110"/>
      <c r="BW1584" s="110"/>
      <c r="BX1584" s="110"/>
      <c r="BY1584" s="110"/>
      <c r="BZ1584" s="110"/>
      <c r="CA1584" s="110"/>
      <c r="CB1584" s="110"/>
      <c r="CC1584" s="110"/>
      <c r="CD1584" s="110"/>
      <c r="CE1584" s="110"/>
      <c r="CF1584" s="110"/>
      <c r="CG1584" s="110"/>
      <c r="CH1584" s="110"/>
      <c r="CI1584" s="110"/>
      <c r="CJ1584" s="110"/>
      <c r="CK1584" s="110"/>
      <c r="CL1584" s="110"/>
      <c r="CM1584" s="110"/>
      <c r="CN1584" s="110"/>
      <c r="CO1584" s="110"/>
      <c r="CP1584" s="110"/>
      <c r="CQ1584" s="110"/>
      <c r="CR1584" s="110"/>
      <c r="CS1584" s="110"/>
      <c r="CT1584" s="110"/>
      <c r="CU1584" s="110"/>
      <c r="CV1584" s="110"/>
      <c r="CW1584" s="110"/>
      <c r="CX1584" s="110"/>
      <c r="CY1584" s="110"/>
      <c r="CZ1584" s="110"/>
      <c r="DA1584" s="110"/>
      <c r="DB1584" s="110"/>
      <c r="DC1584" s="110"/>
      <c r="DD1584" s="110"/>
      <c r="DE1584" s="110"/>
      <c r="DF1584" s="110"/>
      <c r="DG1584" s="110"/>
      <c r="DH1584" s="110"/>
      <c r="DI1584" s="110"/>
      <c r="DJ1584" s="110"/>
      <c r="DK1584" s="110"/>
      <c r="DL1584" s="110"/>
      <c r="DM1584" s="110"/>
      <c r="DN1584" s="110"/>
      <c r="DO1584" s="110"/>
      <c r="DP1584" s="110"/>
      <c r="DQ1584" s="110"/>
      <c r="DR1584" s="110"/>
      <c r="DS1584" s="110"/>
      <c r="DT1584" s="110"/>
      <c r="DU1584" s="110"/>
      <c r="DV1584" s="110"/>
      <c r="DW1584" s="110"/>
      <c r="DX1584" s="110"/>
      <c r="DY1584" s="110"/>
      <c r="DZ1584" s="110"/>
      <c r="EA1584" s="110"/>
      <c r="EB1584" s="110"/>
      <c r="EC1584" s="110"/>
      <c r="ED1584" s="110"/>
      <c r="EF1584" s="264"/>
      <c r="EG1584" s="110"/>
      <c r="EH1584" s="110"/>
      <c r="EI1584" s="110"/>
      <c r="EJ1584" s="110"/>
      <c r="EK1584" s="266"/>
      <c r="EL1584" s="110"/>
      <c r="EM1584" s="110"/>
      <c r="EN1584" s="110"/>
      <c r="EO1584" s="110"/>
      <c r="EP1584" s="110"/>
      <c r="EQ1584" s="110"/>
      <c r="ER1584" s="110"/>
      <c r="ES1584" s="110"/>
      <c r="ET1584" s="110"/>
      <c r="EU1584" s="110"/>
      <c r="EV1584" s="110"/>
      <c r="EW1584" s="110"/>
      <c r="EX1584" s="110"/>
      <c r="EY1584" s="110"/>
      <c r="EZ1584" s="110"/>
      <c r="FA1584" s="110"/>
      <c r="FB1584" s="110"/>
      <c r="FC1584" s="110"/>
      <c r="FD1584" s="110"/>
      <c r="FE1584" s="110"/>
      <c r="FF1584" s="110"/>
      <c r="FG1584" s="110"/>
      <c r="FH1584" s="110"/>
      <c r="FI1584" s="110"/>
      <c r="FJ1584" s="110"/>
      <c r="FK1584" s="110"/>
      <c r="FL1584" s="110"/>
      <c r="FM1584" s="110"/>
      <c r="FN1584" s="110"/>
      <c r="FO1584" s="110"/>
      <c r="FP1584" s="110"/>
      <c r="FQ1584" s="110"/>
      <c r="FR1584" s="110"/>
      <c r="FS1584" s="110"/>
      <c r="FT1584" s="110"/>
      <c r="FU1584" s="110"/>
      <c r="FV1584" s="110"/>
      <c r="FW1584" s="110"/>
      <c r="FX1584" s="110"/>
      <c r="FY1584" s="110"/>
      <c r="FZ1584" s="110"/>
      <c r="GA1584" s="110"/>
      <c r="GB1584" s="110"/>
      <c r="GC1584" s="110"/>
      <c r="GD1584" s="110"/>
      <c r="GE1584" s="110"/>
      <c r="GF1584" s="110"/>
      <c r="GG1584" s="110"/>
      <c r="GH1584" s="110"/>
      <c r="GI1584" s="110"/>
      <c r="GJ1584" s="110"/>
      <c r="GK1584" s="110"/>
      <c r="GL1584" s="110"/>
      <c r="GM1584" s="110"/>
      <c r="GN1584" s="110"/>
      <c r="GO1584" s="110"/>
      <c r="GP1584" s="110"/>
      <c r="GQ1584" s="110"/>
      <c r="GR1584" s="110"/>
      <c r="GS1584" s="110"/>
      <c r="GT1584" s="110"/>
      <c r="GU1584" s="110"/>
      <c r="GV1584" s="110"/>
      <c r="GW1584" s="110"/>
      <c r="GX1584" s="110"/>
      <c r="GY1584" s="110"/>
      <c r="GZ1584" s="110"/>
      <c r="HA1584" s="110"/>
      <c r="HB1584" s="110"/>
      <c r="HC1584" s="110"/>
      <c r="HD1584" s="110"/>
      <c r="HE1584" s="110"/>
      <c r="HF1584" s="110"/>
      <c r="HG1584" s="110"/>
      <c r="HH1584" s="110"/>
      <c r="HI1584" s="110"/>
      <c r="HJ1584" s="110"/>
      <c r="HK1584" s="110"/>
      <c r="HL1584" s="110"/>
      <c r="HM1584" s="110"/>
      <c r="HN1584" s="110"/>
      <c r="HO1584" s="110"/>
      <c r="HP1584" s="110"/>
      <c r="HQ1584" s="110"/>
      <c r="HR1584" s="110"/>
      <c r="HS1584" s="110"/>
      <c r="HT1584" s="110"/>
      <c r="HU1584" s="110"/>
      <c r="HV1584" s="110"/>
      <c r="HW1584" s="110"/>
      <c r="HX1584" s="110"/>
      <c r="HY1584" s="110"/>
      <c r="HZ1584" s="110"/>
      <c r="IA1584" s="110"/>
      <c r="IB1584" s="110"/>
      <c r="IC1584" s="110"/>
      <c r="ID1584" s="110"/>
      <c r="IE1584" s="110"/>
      <c r="IF1584" s="110"/>
      <c r="IG1584" s="110"/>
      <c r="IH1584" s="110"/>
      <c r="II1584" s="110"/>
      <c r="IJ1584" s="110"/>
      <c r="IK1584" s="110"/>
      <c r="IL1584" s="110"/>
      <c r="IM1584" s="110"/>
      <c r="IN1584" s="110"/>
      <c r="IO1584" s="110"/>
      <c r="IP1584" s="110"/>
      <c r="IQ1584" s="110"/>
      <c r="IR1584" s="110"/>
    </row>
    <row r="1585" spans="18:252" ht="16.5" hidden="1" customHeight="1">
      <c r="R1585" s="264"/>
      <c r="S1585" s="110"/>
      <c r="T1585" s="110"/>
      <c r="U1585" s="110"/>
      <c r="V1585" s="110"/>
      <c r="W1585" s="266"/>
      <c r="X1585" s="110"/>
      <c r="Y1585" s="110"/>
      <c r="Z1585" s="110"/>
      <c r="AA1585" s="110"/>
      <c r="AB1585" s="110"/>
      <c r="AC1585" s="110"/>
      <c r="AD1585" s="110"/>
      <c r="AE1585" s="110"/>
      <c r="AF1585" s="110"/>
      <c r="AG1585" s="110"/>
      <c r="AH1585" s="110"/>
      <c r="AI1585" s="110"/>
      <c r="AJ1585" s="110"/>
      <c r="AK1585" s="110"/>
      <c r="AL1585" s="110"/>
      <c r="AM1585" s="110"/>
      <c r="AN1585" s="110"/>
      <c r="AO1585" s="110"/>
      <c r="AP1585" s="110"/>
      <c r="AQ1585" s="110"/>
      <c r="AR1585" s="110"/>
      <c r="AS1585" s="110"/>
      <c r="AT1585" s="110"/>
      <c r="AU1585" s="110"/>
      <c r="AV1585" s="110"/>
      <c r="AW1585" s="110"/>
      <c r="AX1585" s="110"/>
      <c r="AY1585" s="110"/>
      <c r="AZ1585" s="110"/>
      <c r="BA1585" s="110"/>
      <c r="BB1585" s="110"/>
      <c r="BC1585" s="110"/>
      <c r="BD1585" s="110"/>
      <c r="BE1585" s="110"/>
      <c r="BF1585" s="110"/>
      <c r="BG1585" s="110"/>
      <c r="BH1585" s="110"/>
      <c r="BI1585" s="110"/>
      <c r="BJ1585" s="110"/>
      <c r="BK1585" s="110"/>
      <c r="BL1585" s="110"/>
      <c r="BM1585" s="110"/>
      <c r="BN1585" s="110"/>
      <c r="BO1585" s="110"/>
      <c r="BP1585" s="110"/>
      <c r="BQ1585" s="110"/>
      <c r="BR1585" s="110"/>
      <c r="BS1585" s="110"/>
      <c r="BT1585" s="110"/>
      <c r="BU1585" s="110"/>
      <c r="BV1585" s="110"/>
      <c r="BW1585" s="110"/>
      <c r="BX1585" s="110"/>
      <c r="BY1585" s="110"/>
      <c r="BZ1585" s="110"/>
      <c r="CA1585" s="110"/>
      <c r="CB1585" s="110"/>
      <c r="CC1585" s="110"/>
      <c r="CD1585" s="110"/>
      <c r="CE1585" s="110"/>
      <c r="CF1585" s="110"/>
      <c r="CG1585" s="110"/>
      <c r="CH1585" s="110"/>
      <c r="CI1585" s="110"/>
      <c r="CJ1585" s="110"/>
      <c r="CK1585" s="110"/>
      <c r="CL1585" s="110"/>
      <c r="CM1585" s="110"/>
      <c r="CN1585" s="110"/>
      <c r="CO1585" s="110"/>
      <c r="CP1585" s="110"/>
      <c r="CQ1585" s="110"/>
      <c r="CR1585" s="110"/>
      <c r="CS1585" s="110"/>
      <c r="CT1585" s="110"/>
      <c r="CU1585" s="110"/>
      <c r="CV1585" s="110"/>
      <c r="CW1585" s="110"/>
      <c r="CX1585" s="110"/>
      <c r="CY1585" s="110"/>
      <c r="CZ1585" s="110"/>
      <c r="DA1585" s="110"/>
      <c r="DB1585" s="110"/>
      <c r="DC1585" s="110"/>
      <c r="DD1585" s="110"/>
      <c r="DE1585" s="110"/>
      <c r="DF1585" s="110"/>
      <c r="DG1585" s="110"/>
      <c r="DH1585" s="110"/>
      <c r="DI1585" s="110"/>
      <c r="DJ1585" s="110"/>
      <c r="DK1585" s="110"/>
      <c r="DL1585" s="110"/>
      <c r="DM1585" s="110"/>
      <c r="DN1585" s="110"/>
      <c r="DO1585" s="110"/>
      <c r="DP1585" s="110"/>
      <c r="DQ1585" s="110"/>
      <c r="DR1585" s="110"/>
      <c r="DS1585" s="110"/>
      <c r="DT1585" s="110"/>
      <c r="DU1585" s="110"/>
      <c r="DV1585" s="110"/>
      <c r="DW1585" s="110"/>
      <c r="DX1585" s="110"/>
      <c r="DY1585" s="110"/>
      <c r="DZ1585" s="110"/>
      <c r="EA1585" s="110"/>
      <c r="EB1585" s="110"/>
      <c r="EC1585" s="110"/>
      <c r="ED1585" s="110"/>
      <c r="EF1585" s="264"/>
      <c r="EG1585" s="110"/>
      <c r="EH1585" s="110"/>
      <c r="EI1585" s="110"/>
      <c r="EJ1585" s="110"/>
      <c r="EK1585" s="266"/>
      <c r="EL1585" s="110"/>
      <c r="EM1585" s="110"/>
      <c r="EN1585" s="110"/>
      <c r="EO1585" s="110"/>
      <c r="EP1585" s="110"/>
      <c r="EQ1585" s="110"/>
      <c r="ER1585" s="110"/>
      <c r="ES1585" s="110"/>
      <c r="ET1585" s="110"/>
      <c r="EU1585" s="110"/>
      <c r="EV1585" s="110"/>
      <c r="EW1585" s="110"/>
      <c r="EX1585" s="110"/>
      <c r="EY1585" s="110"/>
      <c r="EZ1585" s="110"/>
      <c r="FA1585" s="110"/>
      <c r="FB1585" s="110"/>
      <c r="FC1585" s="110"/>
      <c r="FD1585" s="110"/>
      <c r="FE1585" s="110"/>
      <c r="FF1585" s="110"/>
      <c r="FG1585" s="110"/>
      <c r="FH1585" s="110"/>
      <c r="FI1585" s="110"/>
      <c r="FJ1585" s="110"/>
      <c r="FK1585" s="110"/>
      <c r="FL1585" s="110"/>
      <c r="FM1585" s="110"/>
      <c r="FN1585" s="110"/>
      <c r="FO1585" s="110"/>
      <c r="FP1585" s="110"/>
      <c r="FQ1585" s="110"/>
      <c r="FR1585" s="110"/>
      <c r="FS1585" s="110"/>
      <c r="FT1585" s="110"/>
      <c r="FU1585" s="110"/>
      <c r="FV1585" s="110"/>
      <c r="FW1585" s="110"/>
      <c r="FX1585" s="110"/>
      <c r="FY1585" s="110"/>
      <c r="FZ1585" s="110"/>
      <c r="GA1585" s="110"/>
      <c r="GB1585" s="110"/>
      <c r="GC1585" s="110"/>
      <c r="GD1585" s="110"/>
      <c r="GE1585" s="110"/>
      <c r="GF1585" s="110"/>
      <c r="GG1585" s="110"/>
      <c r="GH1585" s="110"/>
      <c r="GI1585" s="110"/>
      <c r="GJ1585" s="110"/>
      <c r="GK1585" s="110"/>
      <c r="GL1585" s="110"/>
      <c r="GM1585" s="110"/>
      <c r="GN1585" s="110"/>
      <c r="GO1585" s="110"/>
      <c r="GP1585" s="110"/>
      <c r="GQ1585" s="110"/>
      <c r="GR1585" s="110"/>
      <c r="GS1585" s="110"/>
      <c r="GT1585" s="110"/>
      <c r="GU1585" s="110"/>
      <c r="GV1585" s="110"/>
      <c r="GW1585" s="110"/>
      <c r="GX1585" s="110"/>
      <c r="GY1585" s="110"/>
      <c r="GZ1585" s="110"/>
      <c r="HA1585" s="110"/>
      <c r="HB1585" s="110"/>
      <c r="HC1585" s="110"/>
      <c r="HD1585" s="110"/>
      <c r="HE1585" s="110"/>
      <c r="HF1585" s="110"/>
      <c r="HG1585" s="110"/>
      <c r="HH1585" s="110"/>
      <c r="HI1585" s="110"/>
      <c r="HJ1585" s="110"/>
      <c r="HK1585" s="110"/>
      <c r="HL1585" s="110"/>
      <c r="HM1585" s="110"/>
      <c r="HN1585" s="110"/>
      <c r="HO1585" s="110"/>
      <c r="HP1585" s="110"/>
      <c r="HQ1585" s="110"/>
      <c r="HR1585" s="110"/>
      <c r="HS1585" s="110"/>
      <c r="HT1585" s="110"/>
      <c r="HU1585" s="110"/>
      <c r="HV1585" s="110"/>
      <c r="HW1585" s="110"/>
      <c r="HX1585" s="110"/>
      <c r="HY1585" s="110"/>
      <c r="HZ1585" s="110"/>
      <c r="IA1585" s="110"/>
      <c r="IB1585" s="110"/>
      <c r="IC1585" s="110"/>
      <c r="ID1585" s="110"/>
      <c r="IE1585" s="110"/>
      <c r="IF1585" s="110"/>
      <c r="IG1585" s="110"/>
      <c r="IH1585" s="110"/>
      <c r="II1585" s="110"/>
      <c r="IJ1585" s="110"/>
      <c r="IK1585" s="110"/>
      <c r="IL1585" s="110"/>
      <c r="IM1585" s="110"/>
      <c r="IN1585" s="110"/>
      <c r="IO1585" s="110"/>
      <c r="IP1585" s="110"/>
      <c r="IQ1585" s="110"/>
      <c r="IR1585" s="110"/>
    </row>
    <row r="1586" spans="18:252" ht="16.5" hidden="1" customHeight="1">
      <c r="R1586" s="264"/>
      <c r="S1586" s="110"/>
      <c r="T1586" s="110"/>
      <c r="U1586" s="110"/>
      <c r="V1586" s="110"/>
      <c r="W1586" s="266"/>
      <c r="X1586" s="110"/>
      <c r="Y1586" s="110"/>
      <c r="Z1586" s="110"/>
      <c r="AA1586" s="110"/>
      <c r="AB1586" s="110"/>
      <c r="AC1586" s="110"/>
      <c r="AD1586" s="110"/>
      <c r="AE1586" s="110"/>
      <c r="AF1586" s="110"/>
      <c r="AG1586" s="110"/>
      <c r="AH1586" s="110"/>
      <c r="AI1586" s="110"/>
      <c r="AJ1586" s="110"/>
      <c r="AK1586" s="110"/>
      <c r="AL1586" s="110"/>
      <c r="AM1586" s="110"/>
      <c r="AN1586" s="110"/>
      <c r="AO1586" s="110"/>
      <c r="AP1586" s="110"/>
      <c r="AQ1586" s="110"/>
      <c r="AR1586" s="110"/>
      <c r="AS1586" s="110"/>
      <c r="AT1586" s="110"/>
      <c r="AU1586" s="110"/>
      <c r="AV1586" s="110"/>
      <c r="AW1586" s="110"/>
      <c r="AX1586" s="110"/>
      <c r="AY1586" s="110"/>
      <c r="AZ1586" s="110"/>
      <c r="BA1586" s="110"/>
      <c r="BB1586" s="110"/>
      <c r="BC1586" s="110"/>
      <c r="BD1586" s="110"/>
      <c r="BE1586" s="110"/>
      <c r="BF1586" s="110"/>
      <c r="BG1586" s="110"/>
      <c r="BH1586" s="110"/>
      <c r="BI1586" s="110"/>
      <c r="BJ1586" s="110"/>
      <c r="BK1586" s="110"/>
      <c r="BL1586" s="110"/>
      <c r="BM1586" s="110"/>
      <c r="BN1586" s="110"/>
      <c r="BO1586" s="110"/>
      <c r="BP1586" s="110"/>
      <c r="BQ1586" s="110"/>
      <c r="BR1586" s="110"/>
      <c r="BS1586" s="110"/>
      <c r="BT1586" s="110"/>
      <c r="BU1586" s="110"/>
      <c r="BV1586" s="110"/>
      <c r="BW1586" s="110"/>
      <c r="BX1586" s="110"/>
      <c r="BY1586" s="110"/>
      <c r="BZ1586" s="110"/>
      <c r="CA1586" s="110"/>
      <c r="CB1586" s="110"/>
      <c r="CC1586" s="110"/>
      <c r="CD1586" s="110"/>
      <c r="CE1586" s="110"/>
      <c r="CF1586" s="110"/>
      <c r="CG1586" s="110"/>
      <c r="CH1586" s="110"/>
      <c r="CI1586" s="110"/>
      <c r="CJ1586" s="110"/>
      <c r="CK1586" s="110"/>
      <c r="CL1586" s="110"/>
      <c r="CM1586" s="110"/>
      <c r="CN1586" s="110"/>
      <c r="CO1586" s="110"/>
      <c r="CP1586" s="110"/>
      <c r="CQ1586" s="110"/>
      <c r="CR1586" s="110"/>
      <c r="CS1586" s="110"/>
      <c r="CT1586" s="110"/>
      <c r="CU1586" s="110"/>
      <c r="CV1586" s="110"/>
      <c r="CW1586" s="110"/>
      <c r="CX1586" s="110"/>
      <c r="CY1586" s="110"/>
      <c r="CZ1586" s="110"/>
      <c r="DA1586" s="110"/>
      <c r="DB1586" s="110"/>
      <c r="DC1586" s="110"/>
      <c r="DD1586" s="110"/>
      <c r="DE1586" s="110"/>
      <c r="DF1586" s="110"/>
      <c r="DG1586" s="110"/>
      <c r="DH1586" s="110"/>
      <c r="DI1586" s="110"/>
      <c r="DJ1586" s="110"/>
      <c r="DK1586" s="110"/>
      <c r="DL1586" s="110"/>
      <c r="DM1586" s="110"/>
      <c r="DN1586" s="110"/>
      <c r="DO1586" s="110"/>
      <c r="DP1586" s="110"/>
      <c r="DQ1586" s="110"/>
      <c r="DR1586" s="110"/>
      <c r="DS1586" s="110"/>
      <c r="DT1586" s="110"/>
      <c r="DU1586" s="110"/>
      <c r="DV1586" s="110"/>
      <c r="DW1586" s="110"/>
      <c r="DX1586" s="110"/>
      <c r="DY1586" s="110"/>
      <c r="DZ1586" s="110"/>
      <c r="EA1586" s="110"/>
      <c r="EB1586" s="110"/>
      <c r="EC1586" s="110"/>
      <c r="ED1586" s="110"/>
      <c r="EF1586" s="264"/>
      <c r="EG1586" s="110"/>
      <c r="EH1586" s="110"/>
      <c r="EI1586" s="110"/>
      <c r="EJ1586" s="110"/>
      <c r="EK1586" s="266"/>
      <c r="EL1586" s="110"/>
      <c r="EM1586" s="110"/>
      <c r="EN1586" s="110"/>
      <c r="EO1586" s="110"/>
      <c r="EP1586" s="110"/>
      <c r="EQ1586" s="110"/>
      <c r="ER1586" s="110"/>
      <c r="ES1586" s="110"/>
      <c r="ET1586" s="110"/>
      <c r="EU1586" s="110"/>
      <c r="EV1586" s="110"/>
      <c r="EW1586" s="110"/>
      <c r="EX1586" s="110"/>
      <c r="EY1586" s="110"/>
      <c r="EZ1586" s="110"/>
      <c r="FA1586" s="110"/>
      <c r="FB1586" s="110"/>
      <c r="FC1586" s="110"/>
      <c r="FD1586" s="110"/>
      <c r="FE1586" s="110"/>
      <c r="FF1586" s="110"/>
      <c r="FG1586" s="110"/>
      <c r="FH1586" s="110"/>
      <c r="FI1586" s="110"/>
      <c r="FJ1586" s="110"/>
      <c r="FK1586" s="110"/>
      <c r="FL1586" s="110"/>
      <c r="FM1586" s="110"/>
      <c r="FN1586" s="110"/>
      <c r="FO1586" s="110"/>
      <c r="FP1586" s="110"/>
      <c r="FQ1586" s="110"/>
      <c r="FR1586" s="110"/>
      <c r="FS1586" s="110"/>
      <c r="FT1586" s="110"/>
      <c r="FU1586" s="110"/>
      <c r="FV1586" s="110"/>
      <c r="FW1586" s="110"/>
      <c r="FX1586" s="110"/>
      <c r="FY1586" s="110"/>
      <c r="FZ1586" s="110"/>
      <c r="GA1586" s="110"/>
      <c r="GB1586" s="110"/>
      <c r="GC1586" s="110"/>
      <c r="GD1586" s="110"/>
      <c r="GE1586" s="110"/>
      <c r="GF1586" s="110"/>
      <c r="GG1586" s="110"/>
      <c r="GH1586" s="110"/>
      <c r="GI1586" s="110"/>
      <c r="GJ1586" s="110"/>
      <c r="GK1586" s="110"/>
      <c r="GL1586" s="110"/>
      <c r="GM1586" s="110"/>
      <c r="GN1586" s="110"/>
      <c r="GO1586" s="110"/>
      <c r="GP1586" s="110"/>
      <c r="GQ1586" s="110"/>
      <c r="GR1586" s="110"/>
      <c r="GS1586" s="110"/>
      <c r="GT1586" s="110"/>
      <c r="GU1586" s="110"/>
      <c r="GV1586" s="110"/>
      <c r="GW1586" s="110"/>
      <c r="GX1586" s="110"/>
      <c r="GY1586" s="110"/>
      <c r="GZ1586" s="110"/>
      <c r="HA1586" s="110"/>
      <c r="HB1586" s="110"/>
      <c r="HC1586" s="110"/>
      <c r="HD1586" s="110"/>
      <c r="HE1586" s="110"/>
      <c r="HF1586" s="110"/>
      <c r="HG1586" s="110"/>
      <c r="HH1586" s="110"/>
      <c r="HI1586" s="110"/>
      <c r="HJ1586" s="110"/>
      <c r="HK1586" s="110"/>
      <c r="HL1586" s="110"/>
      <c r="HM1586" s="110"/>
      <c r="HN1586" s="110"/>
      <c r="HO1586" s="110"/>
      <c r="HP1586" s="110"/>
      <c r="HQ1586" s="110"/>
      <c r="HR1586" s="110"/>
      <c r="HS1586" s="110"/>
      <c r="HT1586" s="110"/>
      <c r="HU1586" s="110"/>
      <c r="HV1586" s="110"/>
      <c r="HW1586" s="110"/>
      <c r="HX1586" s="110"/>
      <c r="HY1586" s="110"/>
      <c r="HZ1586" s="110"/>
      <c r="IA1586" s="110"/>
      <c r="IB1586" s="110"/>
      <c r="IC1586" s="110"/>
      <c r="ID1586" s="110"/>
      <c r="IE1586" s="110"/>
      <c r="IF1586" s="110"/>
      <c r="IG1586" s="110"/>
      <c r="IH1586" s="110"/>
      <c r="II1586" s="110"/>
      <c r="IJ1586" s="110"/>
      <c r="IK1586" s="110"/>
      <c r="IL1586" s="110"/>
      <c r="IM1586" s="110"/>
      <c r="IN1586" s="110"/>
      <c r="IO1586" s="110"/>
      <c r="IP1586" s="110"/>
      <c r="IQ1586" s="110"/>
      <c r="IR1586" s="110"/>
    </row>
    <row r="1587" spans="18:252" ht="16.5" hidden="1" customHeight="1">
      <c r="R1587" s="264"/>
      <c r="S1587" s="110"/>
      <c r="T1587" s="110"/>
      <c r="U1587" s="110"/>
      <c r="V1587" s="110"/>
      <c r="W1587" s="266"/>
      <c r="X1587" s="110"/>
      <c r="Y1587" s="110"/>
      <c r="Z1587" s="110"/>
      <c r="AA1587" s="110"/>
      <c r="AB1587" s="110"/>
      <c r="AC1587" s="110"/>
      <c r="AD1587" s="110"/>
      <c r="AE1587" s="110"/>
      <c r="AF1587" s="110"/>
      <c r="AG1587" s="110"/>
      <c r="AH1587" s="110"/>
      <c r="AI1587" s="110"/>
      <c r="AJ1587" s="110"/>
      <c r="AK1587" s="110"/>
      <c r="AL1587" s="110"/>
      <c r="AM1587" s="110"/>
      <c r="AN1587" s="110"/>
      <c r="AO1587" s="110"/>
      <c r="AP1587" s="110"/>
      <c r="AQ1587" s="110"/>
      <c r="AR1587" s="110"/>
      <c r="AS1587" s="110"/>
      <c r="AT1587" s="110"/>
      <c r="AU1587" s="110"/>
      <c r="AV1587" s="110"/>
      <c r="AW1587" s="110"/>
      <c r="AX1587" s="110"/>
      <c r="AY1587" s="110"/>
      <c r="AZ1587" s="110"/>
      <c r="BA1587" s="110"/>
      <c r="BB1587" s="110"/>
      <c r="BC1587" s="110"/>
      <c r="BD1587" s="110"/>
      <c r="BE1587" s="110"/>
      <c r="BF1587" s="110"/>
      <c r="BG1587" s="110"/>
      <c r="BH1587" s="110"/>
      <c r="BI1587" s="110"/>
      <c r="BJ1587" s="110"/>
      <c r="BK1587" s="110"/>
      <c r="BL1587" s="110"/>
      <c r="BM1587" s="110"/>
      <c r="BN1587" s="110"/>
      <c r="BO1587" s="110"/>
      <c r="BP1587" s="110"/>
      <c r="BQ1587" s="110"/>
      <c r="BR1587" s="110"/>
      <c r="BS1587" s="110"/>
      <c r="BT1587" s="110"/>
      <c r="BU1587" s="110"/>
      <c r="BV1587" s="110"/>
      <c r="BW1587" s="110"/>
      <c r="BX1587" s="110"/>
      <c r="BY1587" s="110"/>
      <c r="BZ1587" s="110"/>
      <c r="CA1587" s="110"/>
      <c r="CB1587" s="110"/>
      <c r="CC1587" s="110"/>
      <c r="CD1587" s="110"/>
      <c r="CE1587" s="110"/>
      <c r="CF1587" s="110"/>
      <c r="CG1587" s="110"/>
      <c r="CH1587" s="110"/>
      <c r="CI1587" s="110"/>
      <c r="CJ1587" s="110"/>
      <c r="CK1587" s="110"/>
      <c r="CL1587" s="110"/>
      <c r="CM1587" s="110"/>
      <c r="CN1587" s="110"/>
      <c r="CO1587" s="110"/>
      <c r="CP1587" s="110"/>
      <c r="CQ1587" s="110"/>
      <c r="CR1587" s="110"/>
      <c r="CS1587" s="110"/>
      <c r="CT1587" s="110"/>
      <c r="CU1587" s="110"/>
      <c r="CV1587" s="110"/>
      <c r="CW1587" s="110"/>
      <c r="CX1587" s="110"/>
      <c r="CY1587" s="110"/>
      <c r="CZ1587" s="110"/>
      <c r="DA1587" s="110"/>
      <c r="DB1587" s="110"/>
      <c r="DC1587" s="110"/>
      <c r="DD1587" s="110"/>
      <c r="DE1587" s="110"/>
      <c r="DF1587" s="110"/>
      <c r="DG1587" s="110"/>
      <c r="DH1587" s="110"/>
      <c r="DI1587" s="110"/>
      <c r="DJ1587" s="110"/>
      <c r="DK1587" s="110"/>
      <c r="DL1587" s="110"/>
      <c r="DM1587" s="110"/>
      <c r="DN1587" s="110"/>
      <c r="DO1587" s="110"/>
      <c r="DP1587" s="110"/>
      <c r="DQ1587" s="110"/>
      <c r="DR1587" s="110"/>
      <c r="DS1587" s="110"/>
      <c r="DT1587" s="110"/>
      <c r="DU1587" s="110"/>
      <c r="DV1587" s="110"/>
      <c r="DW1587" s="110"/>
      <c r="DX1587" s="110"/>
      <c r="DY1587" s="110"/>
      <c r="DZ1587" s="110"/>
      <c r="EA1587" s="110"/>
      <c r="EB1587" s="110"/>
      <c r="EC1587" s="110"/>
      <c r="ED1587" s="110"/>
      <c r="EF1587" s="264"/>
      <c r="EG1587" s="110"/>
      <c r="EH1587" s="110"/>
      <c r="EI1587" s="110"/>
      <c r="EJ1587" s="110"/>
      <c r="EK1587" s="266"/>
      <c r="EL1587" s="110"/>
      <c r="EM1587" s="110"/>
      <c r="EN1587" s="110"/>
      <c r="EO1587" s="110"/>
      <c r="EP1587" s="110"/>
      <c r="EQ1587" s="110"/>
      <c r="ER1587" s="110"/>
      <c r="ES1587" s="110"/>
      <c r="ET1587" s="110"/>
      <c r="EU1587" s="110"/>
      <c r="EV1587" s="110"/>
      <c r="EW1587" s="110"/>
      <c r="EX1587" s="110"/>
      <c r="EY1587" s="110"/>
      <c r="EZ1587" s="110"/>
      <c r="FA1587" s="110"/>
      <c r="FB1587" s="110"/>
      <c r="FC1587" s="110"/>
      <c r="FD1587" s="110"/>
      <c r="FE1587" s="110"/>
      <c r="FF1587" s="110"/>
      <c r="FG1587" s="110"/>
      <c r="FH1587" s="110"/>
      <c r="FI1587" s="110"/>
      <c r="FJ1587" s="110"/>
      <c r="FK1587" s="110"/>
      <c r="FL1587" s="110"/>
      <c r="FM1587" s="110"/>
      <c r="FN1587" s="110"/>
      <c r="FO1587" s="110"/>
      <c r="FP1587" s="110"/>
      <c r="FQ1587" s="110"/>
      <c r="FR1587" s="110"/>
      <c r="FS1587" s="110"/>
      <c r="FT1587" s="110"/>
      <c r="FU1587" s="110"/>
      <c r="FV1587" s="110"/>
      <c r="FW1587" s="110"/>
      <c r="FX1587" s="110"/>
      <c r="FY1587" s="110"/>
      <c r="FZ1587" s="110"/>
      <c r="GA1587" s="110"/>
      <c r="GB1587" s="110"/>
      <c r="GC1587" s="110"/>
      <c r="GD1587" s="110"/>
      <c r="GE1587" s="110"/>
      <c r="GF1587" s="110"/>
      <c r="GG1587" s="110"/>
      <c r="GH1587" s="110"/>
      <c r="GI1587" s="110"/>
      <c r="GJ1587" s="110"/>
      <c r="GK1587" s="110"/>
      <c r="GL1587" s="110"/>
      <c r="GM1587" s="110"/>
      <c r="GN1587" s="110"/>
      <c r="GO1587" s="110"/>
      <c r="GP1587" s="110"/>
      <c r="GQ1587" s="110"/>
      <c r="GR1587" s="110"/>
      <c r="GS1587" s="110"/>
      <c r="GT1587" s="110"/>
      <c r="GU1587" s="110"/>
      <c r="GV1587" s="110"/>
      <c r="GW1587" s="110"/>
      <c r="GX1587" s="110"/>
      <c r="GY1587" s="110"/>
      <c r="GZ1587" s="110"/>
      <c r="HA1587" s="110"/>
      <c r="HB1587" s="110"/>
      <c r="HC1587" s="110"/>
      <c r="HD1587" s="110"/>
      <c r="HE1587" s="110"/>
      <c r="HF1587" s="110"/>
      <c r="HG1587" s="110"/>
      <c r="HH1587" s="110"/>
      <c r="HI1587" s="110"/>
      <c r="HJ1587" s="110"/>
      <c r="HK1587" s="110"/>
      <c r="HL1587" s="110"/>
      <c r="HM1587" s="110"/>
      <c r="HN1587" s="110"/>
      <c r="HO1587" s="110"/>
      <c r="HP1587" s="110"/>
      <c r="HQ1587" s="110"/>
      <c r="HR1587" s="110"/>
      <c r="HS1587" s="110"/>
      <c r="HT1587" s="110"/>
      <c r="HU1587" s="110"/>
      <c r="HV1587" s="110"/>
      <c r="HW1587" s="110"/>
      <c r="HX1587" s="110"/>
      <c r="HY1587" s="110"/>
      <c r="HZ1587" s="110"/>
      <c r="IA1587" s="110"/>
      <c r="IB1587" s="110"/>
      <c r="IC1587" s="110"/>
      <c r="ID1587" s="110"/>
      <c r="IE1587" s="110"/>
      <c r="IF1587" s="110"/>
      <c r="IG1587" s="110"/>
      <c r="IH1587" s="110"/>
      <c r="II1587" s="110"/>
      <c r="IJ1587" s="110"/>
      <c r="IK1587" s="110"/>
      <c r="IL1587" s="110"/>
      <c r="IM1587" s="110"/>
      <c r="IN1587" s="110"/>
      <c r="IO1587" s="110"/>
      <c r="IP1587" s="110"/>
      <c r="IQ1587" s="110"/>
      <c r="IR1587" s="110"/>
    </row>
    <row r="1588" spans="18:252" ht="16.5" hidden="1" customHeight="1">
      <c r="R1588" s="264"/>
      <c r="S1588" s="110"/>
      <c r="T1588" s="110"/>
      <c r="U1588" s="110"/>
      <c r="V1588" s="110"/>
      <c r="W1588" s="266"/>
      <c r="X1588" s="110"/>
      <c r="Y1588" s="110"/>
      <c r="Z1588" s="110"/>
      <c r="AA1588" s="110"/>
      <c r="AB1588" s="110"/>
      <c r="AC1588" s="110"/>
      <c r="AD1588" s="110"/>
      <c r="AE1588" s="110"/>
      <c r="AF1588" s="110"/>
      <c r="AG1588" s="110"/>
      <c r="AH1588" s="110"/>
      <c r="AI1588" s="110"/>
      <c r="AJ1588" s="110"/>
      <c r="AK1588" s="110"/>
      <c r="AL1588" s="110"/>
      <c r="AM1588" s="110"/>
      <c r="AN1588" s="110"/>
      <c r="AO1588" s="110"/>
      <c r="AP1588" s="110"/>
      <c r="AQ1588" s="110"/>
      <c r="AR1588" s="110"/>
      <c r="AS1588" s="110"/>
      <c r="AT1588" s="110"/>
      <c r="AU1588" s="110"/>
      <c r="AV1588" s="110"/>
      <c r="AW1588" s="110"/>
      <c r="AX1588" s="110"/>
      <c r="AY1588" s="110"/>
      <c r="AZ1588" s="110"/>
      <c r="BA1588" s="110"/>
      <c r="BB1588" s="110"/>
      <c r="BC1588" s="110"/>
      <c r="BD1588" s="110"/>
      <c r="BE1588" s="110"/>
      <c r="BF1588" s="110"/>
      <c r="BG1588" s="110"/>
      <c r="BH1588" s="110"/>
      <c r="BI1588" s="110"/>
      <c r="BJ1588" s="110"/>
      <c r="BK1588" s="110"/>
      <c r="BL1588" s="110"/>
      <c r="BM1588" s="110"/>
      <c r="BN1588" s="110"/>
      <c r="BO1588" s="110"/>
      <c r="BP1588" s="110"/>
      <c r="BQ1588" s="110"/>
      <c r="BR1588" s="110"/>
      <c r="BS1588" s="110"/>
      <c r="BT1588" s="110"/>
      <c r="BU1588" s="110"/>
      <c r="BV1588" s="110"/>
      <c r="BW1588" s="110"/>
      <c r="BX1588" s="110"/>
      <c r="BY1588" s="110"/>
      <c r="BZ1588" s="110"/>
      <c r="CA1588" s="110"/>
      <c r="CB1588" s="110"/>
      <c r="CC1588" s="110"/>
      <c r="CD1588" s="110"/>
      <c r="CE1588" s="110"/>
      <c r="CF1588" s="110"/>
      <c r="CG1588" s="110"/>
      <c r="CH1588" s="110"/>
      <c r="CI1588" s="110"/>
      <c r="CJ1588" s="110"/>
      <c r="CK1588" s="110"/>
      <c r="CL1588" s="110"/>
      <c r="CM1588" s="110"/>
      <c r="CN1588" s="110"/>
      <c r="CO1588" s="110"/>
      <c r="CP1588" s="110"/>
      <c r="CQ1588" s="110"/>
      <c r="CR1588" s="110"/>
      <c r="CS1588" s="110"/>
      <c r="CT1588" s="110"/>
      <c r="CU1588" s="110"/>
      <c r="CV1588" s="110"/>
      <c r="CW1588" s="110"/>
      <c r="CX1588" s="110"/>
      <c r="CY1588" s="110"/>
      <c r="CZ1588" s="110"/>
      <c r="DA1588" s="110"/>
      <c r="DB1588" s="110"/>
      <c r="DC1588" s="110"/>
      <c r="DD1588" s="110"/>
      <c r="DE1588" s="110"/>
      <c r="DF1588" s="110"/>
      <c r="DG1588" s="110"/>
      <c r="DH1588" s="110"/>
      <c r="DI1588" s="110"/>
      <c r="DJ1588" s="110"/>
      <c r="DK1588" s="110"/>
      <c r="DL1588" s="110"/>
      <c r="DM1588" s="110"/>
      <c r="DN1588" s="110"/>
      <c r="DO1588" s="110"/>
      <c r="DP1588" s="110"/>
      <c r="DQ1588" s="110"/>
      <c r="DR1588" s="110"/>
      <c r="DS1588" s="110"/>
      <c r="DT1588" s="110"/>
      <c r="DU1588" s="110"/>
      <c r="DV1588" s="110"/>
      <c r="DW1588" s="110"/>
      <c r="DX1588" s="110"/>
      <c r="DY1588" s="110"/>
      <c r="DZ1588" s="110"/>
      <c r="EA1588" s="110"/>
      <c r="EB1588" s="110"/>
      <c r="EC1588" s="110"/>
      <c r="ED1588" s="110"/>
      <c r="EF1588" s="264"/>
      <c r="EG1588" s="110"/>
      <c r="EH1588" s="110"/>
      <c r="EI1588" s="110"/>
      <c r="EJ1588" s="110"/>
      <c r="EK1588" s="266"/>
      <c r="EL1588" s="110"/>
      <c r="EM1588" s="110"/>
      <c r="EN1588" s="110"/>
      <c r="EO1588" s="110"/>
      <c r="EP1588" s="110"/>
      <c r="EQ1588" s="110"/>
      <c r="ER1588" s="110"/>
      <c r="ES1588" s="110"/>
      <c r="ET1588" s="110"/>
      <c r="EU1588" s="110"/>
      <c r="EV1588" s="110"/>
      <c r="EW1588" s="110"/>
      <c r="EX1588" s="110"/>
      <c r="EY1588" s="110"/>
      <c r="EZ1588" s="110"/>
      <c r="FA1588" s="110"/>
      <c r="FB1588" s="110"/>
      <c r="FC1588" s="110"/>
      <c r="FD1588" s="110"/>
      <c r="FE1588" s="110"/>
      <c r="FF1588" s="110"/>
      <c r="FG1588" s="110"/>
      <c r="FH1588" s="110"/>
      <c r="FI1588" s="110"/>
      <c r="FJ1588" s="110"/>
      <c r="FK1588" s="110"/>
      <c r="FL1588" s="110"/>
      <c r="FM1588" s="110"/>
      <c r="FN1588" s="110"/>
      <c r="FO1588" s="110"/>
      <c r="FP1588" s="110"/>
      <c r="FQ1588" s="110"/>
      <c r="FR1588" s="110"/>
      <c r="FS1588" s="110"/>
      <c r="FT1588" s="110"/>
      <c r="FU1588" s="110"/>
      <c r="FV1588" s="110"/>
      <c r="FW1588" s="110"/>
      <c r="FX1588" s="110"/>
      <c r="FY1588" s="110"/>
      <c r="FZ1588" s="110"/>
      <c r="GA1588" s="110"/>
      <c r="GB1588" s="110"/>
      <c r="GC1588" s="110"/>
      <c r="GD1588" s="110"/>
      <c r="GE1588" s="110"/>
      <c r="GF1588" s="110"/>
      <c r="GG1588" s="110"/>
      <c r="GH1588" s="110"/>
      <c r="GI1588" s="110"/>
      <c r="GJ1588" s="110"/>
      <c r="GK1588" s="110"/>
      <c r="GL1588" s="110"/>
      <c r="GM1588" s="110"/>
      <c r="GN1588" s="110"/>
      <c r="GO1588" s="110"/>
      <c r="GP1588" s="110"/>
      <c r="GQ1588" s="110"/>
      <c r="GR1588" s="110"/>
      <c r="GS1588" s="110"/>
      <c r="GT1588" s="110"/>
      <c r="GU1588" s="110"/>
      <c r="GV1588" s="110"/>
      <c r="GW1588" s="110"/>
      <c r="GX1588" s="110"/>
      <c r="GY1588" s="110"/>
      <c r="GZ1588" s="110"/>
      <c r="HA1588" s="110"/>
      <c r="HB1588" s="110"/>
      <c r="HC1588" s="110"/>
      <c r="HD1588" s="110"/>
      <c r="HE1588" s="110"/>
      <c r="HF1588" s="110"/>
      <c r="HG1588" s="110"/>
      <c r="HH1588" s="110"/>
      <c r="HI1588" s="110"/>
      <c r="HJ1588" s="110"/>
      <c r="HK1588" s="110"/>
      <c r="HL1588" s="110"/>
      <c r="HM1588" s="110"/>
      <c r="HN1588" s="110"/>
      <c r="HO1588" s="110"/>
      <c r="HP1588" s="110"/>
      <c r="HQ1588" s="110"/>
      <c r="HR1588" s="110"/>
      <c r="HS1588" s="110"/>
      <c r="HT1588" s="110"/>
      <c r="HU1588" s="110"/>
      <c r="HV1588" s="110"/>
      <c r="HW1588" s="110"/>
      <c r="HX1588" s="110"/>
      <c r="HY1588" s="110"/>
      <c r="HZ1588" s="110"/>
      <c r="IA1588" s="110"/>
      <c r="IB1588" s="110"/>
      <c r="IC1588" s="110"/>
      <c r="ID1588" s="110"/>
      <c r="IE1588" s="110"/>
      <c r="IF1588" s="110"/>
      <c r="IG1588" s="110"/>
      <c r="IH1588" s="110"/>
      <c r="II1588" s="110"/>
      <c r="IJ1588" s="110"/>
      <c r="IK1588" s="110"/>
      <c r="IL1588" s="110"/>
      <c r="IM1588" s="110"/>
      <c r="IN1588" s="110"/>
      <c r="IO1588" s="110"/>
      <c r="IP1588" s="110"/>
      <c r="IQ1588" s="110"/>
      <c r="IR1588" s="110"/>
    </row>
    <row r="1589" spans="18:252" ht="16.5" hidden="1" customHeight="1">
      <c r="R1589" s="264"/>
      <c r="S1589" s="110"/>
      <c r="T1589" s="110"/>
      <c r="U1589" s="110"/>
      <c r="V1589" s="110"/>
      <c r="W1589" s="266"/>
      <c r="X1589" s="110"/>
      <c r="Y1589" s="110"/>
      <c r="Z1589" s="110"/>
      <c r="AA1589" s="110"/>
      <c r="AB1589" s="110"/>
      <c r="AC1589" s="110"/>
      <c r="AD1589" s="110"/>
      <c r="AE1589" s="110"/>
      <c r="AF1589" s="110"/>
      <c r="AG1589" s="110"/>
      <c r="AH1589" s="110"/>
      <c r="AI1589" s="110"/>
      <c r="AJ1589" s="110"/>
      <c r="AK1589" s="110"/>
      <c r="AL1589" s="110"/>
      <c r="AM1589" s="110"/>
      <c r="AN1589" s="110"/>
      <c r="AO1589" s="110"/>
      <c r="AP1589" s="110"/>
      <c r="AQ1589" s="110"/>
      <c r="AR1589" s="110"/>
      <c r="AS1589" s="110"/>
      <c r="AT1589" s="110"/>
      <c r="AU1589" s="110"/>
      <c r="AV1589" s="110"/>
      <c r="AW1589" s="110"/>
      <c r="AX1589" s="110"/>
      <c r="AY1589" s="110"/>
      <c r="AZ1589" s="110"/>
      <c r="BA1589" s="110"/>
      <c r="BB1589" s="110"/>
      <c r="BC1589" s="110"/>
      <c r="BD1589" s="110"/>
      <c r="BE1589" s="110"/>
      <c r="BF1589" s="110"/>
      <c r="BG1589" s="110"/>
      <c r="BH1589" s="110"/>
      <c r="BI1589" s="110"/>
      <c r="BJ1589" s="110"/>
      <c r="BK1589" s="110"/>
      <c r="BL1589" s="110"/>
      <c r="BM1589" s="110"/>
      <c r="BN1589" s="110"/>
      <c r="BO1589" s="110"/>
      <c r="BP1589" s="110"/>
      <c r="BQ1589" s="110"/>
      <c r="BR1589" s="110"/>
      <c r="BS1589" s="110"/>
      <c r="BT1589" s="110"/>
      <c r="BU1589" s="110"/>
      <c r="BV1589" s="110"/>
      <c r="BW1589" s="110"/>
      <c r="BX1589" s="110"/>
      <c r="BY1589" s="110"/>
      <c r="BZ1589" s="110"/>
      <c r="CA1589" s="110"/>
      <c r="CB1589" s="110"/>
      <c r="CC1589" s="110"/>
      <c r="CD1589" s="110"/>
      <c r="CE1589" s="110"/>
      <c r="CF1589" s="110"/>
      <c r="CG1589" s="110"/>
      <c r="CH1589" s="110"/>
      <c r="CI1589" s="110"/>
      <c r="CJ1589" s="110"/>
      <c r="CK1589" s="110"/>
      <c r="CL1589" s="110"/>
      <c r="CM1589" s="110"/>
      <c r="CN1589" s="110"/>
      <c r="CO1589" s="110"/>
      <c r="CP1589" s="110"/>
      <c r="CQ1589" s="110"/>
      <c r="CR1589" s="110"/>
      <c r="CS1589" s="110"/>
      <c r="CT1589" s="110"/>
      <c r="CU1589" s="110"/>
      <c r="CV1589" s="110"/>
      <c r="CW1589" s="110"/>
      <c r="CX1589" s="110"/>
      <c r="CY1589" s="110"/>
      <c r="CZ1589" s="110"/>
      <c r="DA1589" s="110"/>
      <c r="DB1589" s="110"/>
      <c r="DC1589" s="110"/>
      <c r="DD1589" s="110"/>
      <c r="DE1589" s="110"/>
      <c r="DF1589" s="110"/>
      <c r="DG1589" s="110"/>
      <c r="DH1589" s="110"/>
      <c r="DI1589" s="110"/>
      <c r="DJ1589" s="110"/>
      <c r="DK1589" s="110"/>
      <c r="DL1589" s="110"/>
      <c r="DM1589" s="110"/>
      <c r="DN1589" s="110"/>
      <c r="DO1589" s="110"/>
      <c r="DP1589" s="110"/>
      <c r="DQ1589" s="110"/>
      <c r="DR1589" s="110"/>
      <c r="DS1589" s="110"/>
      <c r="DT1589" s="110"/>
      <c r="DU1589" s="110"/>
      <c r="DV1589" s="110"/>
      <c r="DW1589" s="110"/>
      <c r="DX1589" s="110"/>
      <c r="DY1589" s="110"/>
      <c r="DZ1589" s="110"/>
      <c r="EA1589" s="110"/>
      <c r="EB1589" s="110"/>
      <c r="EC1589" s="110"/>
      <c r="ED1589" s="110"/>
      <c r="EF1589" s="264"/>
      <c r="EG1589" s="110"/>
      <c r="EH1589" s="110"/>
      <c r="EI1589" s="110"/>
      <c r="EJ1589" s="110"/>
      <c r="EK1589" s="266"/>
      <c r="EL1589" s="110"/>
      <c r="EM1589" s="110"/>
      <c r="EN1589" s="110"/>
      <c r="EO1589" s="110"/>
      <c r="EP1589" s="110"/>
      <c r="EQ1589" s="110"/>
      <c r="ER1589" s="110"/>
      <c r="ES1589" s="110"/>
      <c r="ET1589" s="110"/>
      <c r="EU1589" s="110"/>
      <c r="EV1589" s="110"/>
      <c r="EW1589" s="110"/>
      <c r="EX1589" s="110"/>
      <c r="EY1589" s="110"/>
      <c r="EZ1589" s="110"/>
      <c r="FA1589" s="110"/>
      <c r="FB1589" s="110"/>
      <c r="FC1589" s="110"/>
      <c r="FD1589" s="110"/>
      <c r="FE1589" s="110"/>
      <c r="FF1589" s="110"/>
      <c r="FG1589" s="110"/>
      <c r="FH1589" s="110"/>
      <c r="FI1589" s="110"/>
      <c r="FJ1589" s="110"/>
      <c r="FK1589" s="110"/>
      <c r="FL1589" s="110"/>
      <c r="FM1589" s="110"/>
      <c r="FN1589" s="110"/>
      <c r="FO1589" s="110"/>
      <c r="FP1589" s="110"/>
      <c r="FQ1589" s="110"/>
      <c r="FR1589" s="110"/>
      <c r="FS1589" s="110"/>
      <c r="FT1589" s="110"/>
      <c r="FU1589" s="110"/>
      <c r="FV1589" s="110"/>
      <c r="FW1589" s="110"/>
      <c r="FX1589" s="110"/>
      <c r="FY1589" s="110"/>
      <c r="FZ1589" s="110"/>
      <c r="GA1589" s="110"/>
      <c r="GB1589" s="110"/>
      <c r="GC1589" s="110"/>
      <c r="GD1589" s="110"/>
      <c r="GE1589" s="110"/>
      <c r="GF1589" s="110"/>
      <c r="GG1589" s="110"/>
      <c r="GH1589" s="110"/>
      <c r="GI1589" s="110"/>
      <c r="GJ1589" s="110"/>
      <c r="GK1589" s="110"/>
      <c r="GL1589" s="110"/>
      <c r="GM1589" s="110"/>
      <c r="GN1589" s="110"/>
      <c r="GO1589" s="110"/>
      <c r="GP1589" s="110"/>
      <c r="GQ1589" s="110"/>
      <c r="GR1589" s="110"/>
      <c r="GS1589" s="110"/>
      <c r="GT1589" s="110"/>
      <c r="GU1589" s="110"/>
      <c r="GV1589" s="110"/>
      <c r="GW1589" s="110"/>
      <c r="GX1589" s="110"/>
      <c r="GY1589" s="110"/>
      <c r="GZ1589" s="110"/>
      <c r="HA1589" s="110"/>
      <c r="HB1589" s="110"/>
      <c r="HC1589" s="110"/>
      <c r="HD1589" s="110"/>
      <c r="HE1589" s="110"/>
      <c r="HF1589" s="110"/>
      <c r="HG1589" s="110"/>
      <c r="HH1589" s="110"/>
      <c r="HI1589" s="110"/>
      <c r="HJ1589" s="110"/>
      <c r="HK1589" s="110"/>
      <c r="HL1589" s="110"/>
      <c r="HM1589" s="110"/>
      <c r="HN1589" s="110"/>
      <c r="HO1589" s="110"/>
      <c r="HP1589" s="110"/>
      <c r="HQ1589" s="110"/>
      <c r="HR1589" s="110"/>
      <c r="HS1589" s="110"/>
      <c r="HT1589" s="110"/>
      <c r="HU1589" s="110"/>
      <c r="HV1589" s="110"/>
      <c r="HW1589" s="110"/>
      <c r="HX1589" s="110"/>
      <c r="HY1589" s="110"/>
      <c r="HZ1589" s="110"/>
      <c r="IA1589" s="110"/>
      <c r="IB1589" s="110"/>
      <c r="IC1589" s="110"/>
      <c r="ID1589" s="110"/>
      <c r="IE1589" s="110"/>
      <c r="IF1589" s="110"/>
      <c r="IG1589" s="110"/>
      <c r="IH1589" s="110"/>
      <c r="II1589" s="110"/>
      <c r="IJ1589" s="110"/>
      <c r="IK1589" s="110"/>
      <c r="IL1589" s="110"/>
      <c r="IM1589" s="110"/>
      <c r="IN1589" s="110"/>
      <c r="IO1589" s="110"/>
      <c r="IP1589" s="110"/>
      <c r="IQ1589" s="110"/>
      <c r="IR1589" s="110"/>
    </row>
    <row r="1590" spans="18:252" ht="16.5" hidden="1" customHeight="1">
      <c r="R1590" s="264"/>
      <c r="S1590" s="110"/>
      <c r="T1590" s="110"/>
      <c r="U1590" s="110"/>
      <c r="V1590" s="110"/>
      <c r="W1590" s="266"/>
      <c r="X1590" s="110"/>
      <c r="Y1590" s="110"/>
      <c r="Z1590" s="110"/>
      <c r="AA1590" s="110"/>
      <c r="AB1590" s="110"/>
      <c r="AC1590" s="110"/>
      <c r="AD1590" s="110"/>
      <c r="AE1590" s="110"/>
      <c r="AF1590" s="110"/>
      <c r="AG1590" s="110"/>
      <c r="AH1590" s="110"/>
      <c r="AI1590" s="110"/>
      <c r="AJ1590" s="110"/>
      <c r="AK1590" s="110"/>
      <c r="AL1590" s="110"/>
      <c r="AM1590" s="110"/>
      <c r="AN1590" s="110"/>
      <c r="AO1590" s="110"/>
      <c r="AP1590" s="110"/>
      <c r="AQ1590" s="110"/>
      <c r="AR1590" s="110"/>
      <c r="AS1590" s="110"/>
      <c r="AT1590" s="110"/>
      <c r="AU1590" s="110"/>
      <c r="AV1590" s="110"/>
      <c r="AW1590" s="110"/>
      <c r="AX1590" s="110"/>
      <c r="AY1590" s="110"/>
      <c r="AZ1590" s="110"/>
      <c r="BA1590" s="110"/>
      <c r="BB1590" s="110"/>
      <c r="BC1590" s="110"/>
      <c r="BD1590" s="110"/>
      <c r="BE1590" s="110"/>
      <c r="BF1590" s="110"/>
      <c r="BG1590" s="110"/>
      <c r="BH1590" s="110"/>
      <c r="BI1590" s="110"/>
      <c r="BJ1590" s="110"/>
      <c r="BK1590" s="110"/>
      <c r="BL1590" s="110"/>
      <c r="BM1590" s="110"/>
      <c r="BN1590" s="110"/>
      <c r="BO1590" s="110"/>
      <c r="BP1590" s="110"/>
      <c r="BQ1590" s="110"/>
      <c r="BR1590" s="110"/>
      <c r="BS1590" s="110"/>
      <c r="BT1590" s="110"/>
      <c r="BU1590" s="110"/>
      <c r="BV1590" s="110"/>
      <c r="BW1590" s="110"/>
      <c r="BX1590" s="110"/>
      <c r="BY1590" s="110"/>
      <c r="BZ1590" s="110"/>
      <c r="CA1590" s="110"/>
      <c r="CB1590" s="110"/>
      <c r="CC1590" s="110"/>
      <c r="CD1590" s="110"/>
      <c r="CE1590" s="110"/>
      <c r="CF1590" s="110"/>
      <c r="CG1590" s="110"/>
      <c r="CH1590" s="110"/>
      <c r="CI1590" s="110"/>
      <c r="CJ1590" s="110"/>
      <c r="CK1590" s="110"/>
      <c r="CL1590" s="110"/>
      <c r="CM1590" s="110"/>
      <c r="CN1590" s="110"/>
      <c r="CO1590" s="110"/>
      <c r="CP1590" s="110"/>
      <c r="CQ1590" s="110"/>
      <c r="CR1590" s="110"/>
      <c r="CS1590" s="110"/>
      <c r="CT1590" s="110"/>
      <c r="CU1590" s="110"/>
      <c r="CV1590" s="110"/>
      <c r="CW1590" s="110"/>
      <c r="CX1590" s="110"/>
      <c r="CY1590" s="110"/>
      <c r="CZ1590" s="110"/>
      <c r="DA1590" s="110"/>
      <c r="DB1590" s="110"/>
      <c r="DC1590" s="110"/>
      <c r="DD1590" s="110"/>
      <c r="DE1590" s="110"/>
      <c r="DF1590" s="110"/>
      <c r="DG1590" s="110"/>
      <c r="DH1590" s="110"/>
      <c r="DI1590" s="110"/>
      <c r="DJ1590" s="110"/>
      <c r="DK1590" s="110"/>
      <c r="DL1590" s="110"/>
      <c r="DM1590" s="110"/>
      <c r="DN1590" s="110"/>
      <c r="DO1590" s="110"/>
      <c r="DP1590" s="110"/>
      <c r="DQ1590" s="110"/>
      <c r="DR1590" s="110"/>
      <c r="DS1590" s="110"/>
      <c r="DT1590" s="110"/>
      <c r="DU1590" s="110"/>
      <c r="DV1590" s="110"/>
      <c r="DW1590" s="110"/>
      <c r="DX1590" s="110"/>
      <c r="DY1590" s="110"/>
      <c r="DZ1590" s="110"/>
      <c r="EA1590" s="110"/>
      <c r="EB1590" s="110"/>
      <c r="EC1590" s="110"/>
      <c r="ED1590" s="110"/>
      <c r="EF1590" s="264"/>
      <c r="EG1590" s="110"/>
      <c r="EH1590" s="110"/>
      <c r="EI1590" s="110"/>
      <c r="EJ1590" s="110"/>
      <c r="EK1590" s="266"/>
      <c r="EL1590" s="110"/>
      <c r="EM1590" s="110"/>
      <c r="EN1590" s="110"/>
      <c r="EO1590" s="110"/>
      <c r="EP1590" s="110"/>
      <c r="EQ1590" s="110"/>
      <c r="ER1590" s="110"/>
      <c r="ES1590" s="110"/>
      <c r="ET1590" s="110"/>
      <c r="EU1590" s="110"/>
      <c r="EV1590" s="110"/>
      <c r="EW1590" s="110"/>
      <c r="EX1590" s="110"/>
      <c r="EY1590" s="110"/>
      <c r="EZ1590" s="110"/>
      <c r="FA1590" s="110"/>
      <c r="FB1590" s="110"/>
      <c r="FC1590" s="110"/>
      <c r="FD1590" s="110"/>
      <c r="FE1590" s="110"/>
      <c r="FF1590" s="110"/>
      <c r="FG1590" s="110"/>
      <c r="FH1590" s="110"/>
      <c r="FI1590" s="110"/>
      <c r="FJ1590" s="110"/>
      <c r="FK1590" s="110"/>
      <c r="FL1590" s="110"/>
      <c r="FM1590" s="110"/>
      <c r="FN1590" s="110"/>
      <c r="FO1590" s="110"/>
      <c r="FP1590" s="110"/>
      <c r="FQ1590" s="110"/>
      <c r="FR1590" s="110"/>
      <c r="FS1590" s="110"/>
      <c r="FT1590" s="110"/>
      <c r="FU1590" s="110"/>
      <c r="FV1590" s="110"/>
      <c r="FW1590" s="110"/>
      <c r="FX1590" s="110"/>
      <c r="FY1590" s="110"/>
      <c r="FZ1590" s="110"/>
      <c r="GA1590" s="110"/>
      <c r="GB1590" s="110"/>
      <c r="GC1590" s="110"/>
      <c r="GD1590" s="110"/>
      <c r="GE1590" s="110"/>
      <c r="GF1590" s="110"/>
      <c r="GG1590" s="110"/>
      <c r="GH1590" s="110"/>
      <c r="GI1590" s="110"/>
      <c r="GJ1590" s="110"/>
      <c r="GK1590" s="110"/>
      <c r="GL1590" s="110"/>
      <c r="GM1590" s="110"/>
      <c r="GN1590" s="110"/>
      <c r="GO1590" s="110"/>
      <c r="GP1590" s="110"/>
      <c r="GQ1590" s="110"/>
      <c r="GR1590" s="110"/>
      <c r="GS1590" s="110"/>
      <c r="GT1590" s="110"/>
      <c r="GU1590" s="110"/>
      <c r="GV1590" s="110"/>
      <c r="GW1590" s="110"/>
      <c r="GX1590" s="110"/>
      <c r="GY1590" s="110"/>
      <c r="GZ1590" s="110"/>
      <c r="HA1590" s="110"/>
      <c r="HB1590" s="110"/>
      <c r="HC1590" s="110"/>
      <c r="HD1590" s="110"/>
      <c r="HE1590" s="110"/>
      <c r="HF1590" s="110"/>
      <c r="HG1590" s="110"/>
      <c r="HH1590" s="110"/>
      <c r="HI1590" s="110"/>
      <c r="HJ1590" s="110"/>
      <c r="HK1590" s="110"/>
      <c r="HL1590" s="110"/>
      <c r="HM1590" s="110"/>
      <c r="HN1590" s="110"/>
      <c r="HO1590" s="110"/>
      <c r="HP1590" s="110"/>
      <c r="HQ1590" s="110"/>
      <c r="HR1590" s="110"/>
      <c r="HS1590" s="110"/>
      <c r="HT1590" s="110"/>
      <c r="HU1590" s="110"/>
      <c r="HV1590" s="110"/>
      <c r="HW1590" s="110"/>
      <c r="HX1590" s="110"/>
      <c r="HY1590" s="110"/>
      <c r="HZ1590" s="110"/>
      <c r="IA1590" s="110"/>
      <c r="IB1590" s="110"/>
      <c r="IC1590" s="110"/>
      <c r="ID1590" s="110"/>
      <c r="IE1590" s="110"/>
      <c r="IF1590" s="110"/>
      <c r="IG1590" s="110"/>
      <c r="IH1590" s="110"/>
      <c r="II1590" s="110"/>
      <c r="IJ1590" s="110"/>
      <c r="IK1590" s="110"/>
      <c r="IL1590" s="110"/>
      <c r="IM1590" s="110"/>
      <c r="IN1590" s="110"/>
      <c r="IO1590" s="110"/>
      <c r="IP1590" s="110"/>
      <c r="IQ1590" s="110"/>
      <c r="IR1590" s="110"/>
    </row>
    <row r="1591" spans="18:252" ht="16.5" hidden="1" customHeight="1">
      <c r="R1591" s="264"/>
      <c r="S1591" s="110"/>
      <c r="T1591" s="110"/>
      <c r="U1591" s="110"/>
      <c r="V1591" s="110"/>
      <c r="W1591" s="266"/>
      <c r="X1591" s="110"/>
      <c r="Y1591" s="110"/>
      <c r="Z1591" s="110"/>
      <c r="AA1591" s="110"/>
      <c r="AB1591" s="110"/>
      <c r="AC1591" s="110"/>
      <c r="AD1591" s="110"/>
      <c r="AE1591" s="110"/>
      <c r="AF1591" s="110"/>
      <c r="AG1591" s="110"/>
      <c r="AH1591" s="110"/>
      <c r="AI1591" s="110"/>
      <c r="AJ1591" s="110"/>
      <c r="AK1591" s="110"/>
      <c r="AL1591" s="110"/>
      <c r="AM1591" s="110"/>
      <c r="AN1591" s="110"/>
      <c r="AO1591" s="110"/>
      <c r="AP1591" s="110"/>
      <c r="AQ1591" s="110"/>
      <c r="AR1591" s="110"/>
      <c r="AS1591" s="110"/>
      <c r="AT1591" s="110"/>
      <c r="AU1591" s="110"/>
      <c r="AV1591" s="110"/>
      <c r="AW1591" s="110"/>
      <c r="AX1591" s="110"/>
      <c r="AY1591" s="110"/>
      <c r="AZ1591" s="110"/>
      <c r="BA1591" s="110"/>
      <c r="BB1591" s="110"/>
      <c r="BC1591" s="110"/>
      <c r="BD1591" s="110"/>
      <c r="BE1591" s="110"/>
      <c r="BF1591" s="110"/>
      <c r="BG1591" s="110"/>
      <c r="BH1591" s="110"/>
      <c r="BI1591" s="110"/>
      <c r="BJ1591" s="110"/>
      <c r="BK1591" s="110"/>
      <c r="BL1591" s="110"/>
      <c r="BM1591" s="110"/>
      <c r="BN1591" s="110"/>
      <c r="BO1591" s="110"/>
      <c r="BP1591" s="110"/>
      <c r="BQ1591" s="110"/>
      <c r="BR1591" s="110"/>
      <c r="BS1591" s="110"/>
      <c r="BT1591" s="110"/>
      <c r="BU1591" s="110"/>
      <c r="BV1591" s="110"/>
      <c r="BW1591" s="110"/>
      <c r="BX1591" s="110"/>
      <c r="BY1591" s="110"/>
      <c r="BZ1591" s="110"/>
      <c r="CA1591" s="110"/>
      <c r="CB1591" s="110"/>
      <c r="CC1591" s="110"/>
      <c r="CD1591" s="110"/>
      <c r="CE1591" s="110"/>
      <c r="CF1591" s="110"/>
      <c r="CG1591" s="110"/>
      <c r="CH1591" s="110"/>
      <c r="CI1591" s="110"/>
      <c r="CJ1591" s="110"/>
      <c r="CK1591" s="110"/>
      <c r="CL1591" s="110"/>
      <c r="CM1591" s="110"/>
      <c r="CN1591" s="110"/>
      <c r="CO1591" s="110"/>
      <c r="CP1591" s="110"/>
      <c r="CQ1591" s="110"/>
      <c r="CR1591" s="110"/>
      <c r="CS1591" s="110"/>
      <c r="CT1591" s="110"/>
      <c r="CU1591" s="110"/>
      <c r="CV1591" s="110"/>
      <c r="CW1591" s="110"/>
      <c r="CX1591" s="110"/>
      <c r="CY1591" s="110"/>
      <c r="CZ1591" s="110"/>
      <c r="DA1591" s="110"/>
      <c r="DB1591" s="110"/>
      <c r="DC1591" s="110"/>
      <c r="DD1591" s="110"/>
      <c r="DE1591" s="110"/>
      <c r="DF1591" s="110"/>
      <c r="DG1591" s="110"/>
      <c r="DH1591" s="110"/>
      <c r="DI1591" s="110"/>
      <c r="DJ1591" s="110"/>
      <c r="DK1591" s="110"/>
      <c r="DL1591" s="110"/>
      <c r="DM1591" s="110"/>
      <c r="DN1591" s="110"/>
      <c r="DO1591" s="110"/>
      <c r="DP1591" s="110"/>
      <c r="DQ1591" s="110"/>
      <c r="DR1591" s="110"/>
      <c r="DS1591" s="110"/>
      <c r="DT1591" s="110"/>
      <c r="DU1591" s="110"/>
      <c r="DV1591" s="110"/>
      <c r="DW1591" s="110"/>
      <c r="DX1591" s="110"/>
      <c r="DY1591" s="110"/>
      <c r="DZ1591" s="110"/>
      <c r="EA1591" s="110"/>
      <c r="EB1591" s="110"/>
      <c r="EC1591" s="110"/>
      <c r="ED1591" s="110"/>
      <c r="EF1591" s="264"/>
      <c r="EG1591" s="110"/>
      <c r="EH1591" s="110"/>
      <c r="EI1591" s="110"/>
      <c r="EJ1591" s="110"/>
      <c r="EK1591" s="266"/>
      <c r="EL1591" s="110"/>
      <c r="EM1591" s="110"/>
      <c r="EN1591" s="110"/>
      <c r="EO1591" s="110"/>
      <c r="EP1591" s="110"/>
      <c r="EQ1591" s="110"/>
      <c r="ER1591" s="110"/>
      <c r="ES1591" s="110"/>
      <c r="ET1591" s="110"/>
      <c r="EU1591" s="110"/>
      <c r="EV1591" s="110"/>
      <c r="EW1591" s="110"/>
      <c r="EX1591" s="110"/>
      <c r="EY1591" s="110"/>
      <c r="EZ1591" s="110"/>
      <c r="FA1591" s="110"/>
      <c r="FB1591" s="110"/>
      <c r="FC1591" s="110"/>
      <c r="FD1591" s="110"/>
      <c r="FE1591" s="110"/>
      <c r="FF1591" s="110"/>
      <c r="FG1591" s="110"/>
      <c r="FH1591" s="110"/>
      <c r="FI1591" s="110"/>
      <c r="FJ1591" s="110"/>
      <c r="FK1591" s="110"/>
      <c r="FL1591" s="110"/>
      <c r="FM1591" s="110"/>
      <c r="FN1591" s="110"/>
      <c r="FO1591" s="110"/>
      <c r="FP1591" s="110"/>
      <c r="FQ1591" s="110"/>
      <c r="FR1591" s="110"/>
      <c r="FS1591" s="110"/>
      <c r="FT1591" s="110"/>
      <c r="FU1591" s="110"/>
      <c r="FV1591" s="110"/>
      <c r="FW1591" s="110"/>
      <c r="FX1591" s="110"/>
      <c r="FY1591" s="110"/>
      <c r="FZ1591" s="110"/>
      <c r="GA1591" s="110"/>
      <c r="GB1591" s="110"/>
      <c r="GC1591" s="110"/>
      <c r="GD1591" s="110"/>
      <c r="GE1591" s="110"/>
      <c r="GF1591" s="110"/>
      <c r="GG1591" s="110"/>
      <c r="GH1591" s="110"/>
      <c r="GI1591" s="110"/>
      <c r="GJ1591" s="110"/>
      <c r="GK1591" s="110"/>
      <c r="GL1591" s="110"/>
      <c r="GM1591" s="110"/>
      <c r="GN1591" s="110"/>
      <c r="GO1591" s="110"/>
      <c r="GP1591" s="110"/>
      <c r="GQ1591" s="110"/>
      <c r="GR1591" s="110"/>
      <c r="GS1591" s="110"/>
      <c r="GT1591" s="110"/>
      <c r="GU1591" s="110"/>
      <c r="GV1591" s="110"/>
      <c r="GW1591" s="110"/>
      <c r="GX1591" s="110"/>
      <c r="GY1591" s="110"/>
      <c r="GZ1591" s="110"/>
      <c r="HA1591" s="110"/>
      <c r="HB1591" s="110"/>
      <c r="HC1591" s="110"/>
      <c r="HD1591" s="110"/>
      <c r="HE1591" s="110"/>
      <c r="HF1591" s="110"/>
      <c r="HG1591" s="110"/>
      <c r="HH1591" s="110"/>
      <c r="HI1591" s="110"/>
      <c r="HJ1591" s="110"/>
      <c r="HK1591" s="110"/>
      <c r="HL1591" s="110"/>
      <c r="HM1591" s="110"/>
      <c r="HN1591" s="110"/>
      <c r="HO1591" s="110"/>
      <c r="HP1591" s="110"/>
      <c r="HQ1591" s="110"/>
      <c r="HR1591" s="110"/>
      <c r="HS1591" s="110"/>
      <c r="HT1591" s="110"/>
      <c r="HU1591" s="110"/>
      <c r="HV1591" s="110"/>
      <c r="HW1591" s="110"/>
      <c r="HX1591" s="110"/>
      <c r="HY1591" s="110"/>
      <c r="HZ1591" s="110"/>
      <c r="IA1591" s="110"/>
      <c r="IB1591" s="110"/>
      <c r="IC1591" s="110"/>
      <c r="ID1591" s="110"/>
      <c r="IE1591" s="110"/>
      <c r="IF1591" s="110"/>
      <c r="IG1591" s="110"/>
      <c r="IH1591" s="110"/>
      <c r="II1591" s="110"/>
      <c r="IJ1591" s="110"/>
      <c r="IK1591" s="110"/>
      <c r="IL1591" s="110"/>
      <c r="IM1591" s="110"/>
      <c r="IN1591" s="110"/>
      <c r="IO1591" s="110"/>
      <c r="IP1591" s="110"/>
      <c r="IQ1591" s="110"/>
      <c r="IR1591" s="110"/>
    </row>
    <row r="1592" spans="18:252" ht="16.5" hidden="1" customHeight="1">
      <c r="R1592" s="264"/>
      <c r="S1592" s="110"/>
      <c r="T1592" s="110"/>
      <c r="U1592" s="110"/>
      <c r="V1592" s="110"/>
      <c r="W1592" s="266"/>
      <c r="X1592" s="110"/>
      <c r="Y1592" s="110"/>
      <c r="Z1592" s="110"/>
      <c r="AA1592" s="110"/>
      <c r="AB1592" s="110"/>
      <c r="AC1592" s="110"/>
      <c r="AD1592" s="110"/>
      <c r="AE1592" s="110"/>
      <c r="AF1592" s="110"/>
      <c r="AG1592" s="110"/>
      <c r="AH1592" s="110"/>
      <c r="AI1592" s="110"/>
      <c r="AJ1592" s="110"/>
      <c r="AK1592" s="110"/>
      <c r="AL1592" s="110"/>
      <c r="AM1592" s="110"/>
      <c r="AN1592" s="110"/>
      <c r="AO1592" s="110"/>
      <c r="AP1592" s="110"/>
      <c r="AQ1592" s="110"/>
      <c r="AR1592" s="110"/>
      <c r="AS1592" s="110"/>
      <c r="AT1592" s="110"/>
      <c r="AU1592" s="110"/>
      <c r="AV1592" s="110"/>
      <c r="AW1592" s="110"/>
      <c r="AX1592" s="110"/>
      <c r="AY1592" s="110"/>
      <c r="AZ1592" s="110"/>
      <c r="BA1592" s="110"/>
      <c r="BB1592" s="110"/>
      <c r="BC1592" s="110"/>
      <c r="BD1592" s="110"/>
      <c r="BE1592" s="110"/>
      <c r="BF1592" s="110"/>
      <c r="BG1592" s="110"/>
      <c r="BH1592" s="110"/>
      <c r="BI1592" s="110"/>
      <c r="BJ1592" s="110"/>
      <c r="BK1592" s="110"/>
      <c r="BL1592" s="110"/>
      <c r="BM1592" s="110"/>
      <c r="BN1592" s="110"/>
      <c r="BO1592" s="110"/>
      <c r="BP1592" s="110"/>
      <c r="BQ1592" s="110"/>
      <c r="BR1592" s="110"/>
      <c r="BS1592" s="110"/>
      <c r="BT1592" s="110"/>
      <c r="BU1592" s="110"/>
      <c r="BV1592" s="110"/>
      <c r="BW1592" s="110"/>
      <c r="BX1592" s="110"/>
      <c r="BY1592" s="110"/>
      <c r="BZ1592" s="110"/>
      <c r="CA1592" s="110"/>
      <c r="CB1592" s="110"/>
      <c r="CC1592" s="110"/>
      <c r="CD1592" s="110"/>
      <c r="CE1592" s="110"/>
      <c r="CF1592" s="110"/>
      <c r="CG1592" s="110"/>
      <c r="CH1592" s="110"/>
      <c r="CI1592" s="110"/>
      <c r="CJ1592" s="110"/>
      <c r="CK1592" s="110"/>
      <c r="CL1592" s="110"/>
      <c r="CM1592" s="110"/>
      <c r="CN1592" s="110"/>
      <c r="CO1592" s="110"/>
      <c r="CP1592" s="110"/>
      <c r="CQ1592" s="110"/>
      <c r="CR1592" s="110"/>
      <c r="CS1592" s="110"/>
      <c r="CT1592" s="110"/>
      <c r="CU1592" s="110"/>
      <c r="CV1592" s="110"/>
      <c r="CW1592" s="110"/>
      <c r="CX1592" s="110"/>
      <c r="CY1592" s="110"/>
      <c r="CZ1592" s="110"/>
      <c r="DA1592" s="110"/>
      <c r="DB1592" s="110"/>
      <c r="DC1592" s="110"/>
      <c r="DD1592" s="110"/>
      <c r="DE1592" s="110"/>
      <c r="DF1592" s="110"/>
      <c r="DG1592" s="110"/>
      <c r="DH1592" s="110"/>
      <c r="DI1592" s="110"/>
      <c r="DJ1592" s="110"/>
      <c r="DK1592" s="110"/>
      <c r="DL1592" s="110"/>
      <c r="DM1592" s="110"/>
      <c r="DN1592" s="110"/>
      <c r="DO1592" s="110"/>
      <c r="DP1592" s="110"/>
      <c r="DQ1592" s="110"/>
      <c r="DR1592" s="110"/>
      <c r="DS1592" s="110"/>
      <c r="DT1592" s="110"/>
      <c r="DU1592" s="110"/>
      <c r="DV1592" s="110"/>
      <c r="DW1592" s="110"/>
      <c r="DX1592" s="110"/>
      <c r="DY1592" s="110"/>
      <c r="DZ1592" s="110"/>
      <c r="EA1592" s="110"/>
      <c r="EB1592" s="110"/>
      <c r="EC1592" s="110"/>
      <c r="ED1592" s="110"/>
      <c r="EF1592" s="264"/>
      <c r="EG1592" s="110"/>
      <c r="EH1592" s="110"/>
      <c r="EI1592" s="110"/>
      <c r="EJ1592" s="110"/>
      <c r="EK1592" s="266"/>
      <c r="EL1592" s="110"/>
      <c r="EM1592" s="110"/>
      <c r="EN1592" s="110"/>
      <c r="EO1592" s="110"/>
      <c r="EP1592" s="110"/>
      <c r="EQ1592" s="110"/>
      <c r="ER1592" s="110"/>
      <c r="ES1592" s="110"/>
      <c r="ET1592" s="110"/>
      <c r="EU1592" s="110"/>
      <c r="EV1592" s="110"/>
      <c r="EW1592" s="110"/>
      <c r="EX1592" s="110"/>
      <c r="EY1592" s="110"/>
      <c r="EZ1592" s="110"/>
      <c r="FA1592" s="110"/>
      <c r="FB1592" s="110"/>
      <c r="FC1592" s="110"/>
      <c r="FD1592" s="110"/>
      <c r="FE1592" s="110"/>
      <c r="FF1592" s="110"/>
      <c r="FG1592" s="110"/>
      <c r="FH1592" s="110"/>
      <c r="FI1592" s="110"/>
      <c r="FJ1592" s="110"/>
      <c r="FK1592" s="110"/>
      <c r="FL1592" s="110"/>
      <c r="FM1592" s="110"/>
      <c r="FN1592" s="110"/>
      <c r="FO1592" s="110"/>
      <c r="FP1592" s="110"/>
      <c r="FQ1592" s="110"/>
      <c r="FR1592" s="110"/>
      <c r="FS1592" s="110"/>
      <c r="FT1592" s="110"/>
      <c r="FU1592" s="110"/>
      <c r="FV1592" s="110"/>
      <c r="FW1592" s="110"/>
      <c r="FX1592" s="110"/>
      <c r="FY1592" s="110"/>
      <c r="FZ1592" s="110"/>
      <c r="GA1592" s="110"/>
      <c r="GB1592" s="110"/>
      <c r="GC1592" s="110"/>
      <c r="GD1592" s="110"/>
      <c r="GE1592" s="110"/>
      <c r="GF1592" s="110"/>
      <c r="GG1592" s="110"/>
      <c r="GH1592" s="110"/>
      <c r="GI1592" s="110"/>
      <c r="GJ1592" s="110"/>
      <c r="GK1592" s="110"/>
      <c r="GL1592" s="110"/>
      <c r="GM1592" s="110"/>
      <c r="GN1592" s="110"/>
      <c r="GO1592" s="110"/>
      <c r="GP1592" s="110"/>
      <c r="GQ1592" s="110"/>
      <c r="GR1592" s="110"/>
      <c r="GS1592" s="110"/>
      <c r="GT1592" s="110"/>
      <c r="GU1592" s="110"/>
      <c r="GV1592" s="110"/>
      <c r="GW1592" s="110"/>
      <c r="GX1592" s="110"/>
      <c r="GY1592" s="110"/>
      <c r="GZ1592" s="110"/>
      <c r="HA1592" s="110"/>
      <c r="HB1592" s="110"/>
      <c r="HC1592" s="110"/>
      <c r="HD1592" s="110"/>
      <c r="HE1592" s="110"/>
      <c r="HF1592" s="110"/>
      <c r="HG1592" s="110"/>
      <c r="HH1592" s="110"/>
      <c r="HI1592" s="110"/>
      <c r="HJ1592" s="110"/>
      <c r="HK1592" s="110"/>
      <c r="HL1592" s="110"/>
      <c r="HM1592" s="110"/>
      <c r="HN1592" s="110"/>
      <c r="HO1592" s="110"/>
      <c r="HP1592" s="110"/>
      <c r="HQ1592" s="110"/>
      <c r="HR1592" s="110"/>
      <c r="HS1592" s="110"/>
      <c r="HT1592" s="110"/>
      <c r="HU1592" s="110"/>
      <c r="HV1592" s="110"/>
      <c r="HW1592" s="110"/>
      <c r="HX1592" s="110"/>
      <c r="HY1592" s="110"/>
      <c r="HZ1592" s="110"/>
      <c r="IA1592" s="110"/>
      <c r="IB1592" s="110"/>
      <c r="IC1592" s="110"/>
      <c r="ID1592" s="110"/>
      <c r="IE1592" s="110"/>
      <c r="IF1592" s="110"/>
      <c r="IG1592" s="110"/>
      <c r="IH1592" s="110"/>
      <c r="II1592" s="110"/>
      <c r="IJ1592" s="110"/>
      <c r="IK1592" s="110"/>
      <c r="IL1592" s="110"/>
      <c r="IM1592" s="110"/>
      <c r="IN1592" s="110"/>
      <c r="IO1592" s="110"/>
      <c r="IP1592" s="110"/>
      <c r="IQ1592" s="110"/>
      <c r="IR1592" s="110"/>
    </row>
    <row r="1593" spans="18:252" ht="16.5" hidden="1" customHeight="1">
      <c r="R1593" s="264"/>
      <c r="S1593" s="110"/>
      <c r="T1593" s="110"/>
      <c r="U1593" s="110"/>
      <c r="V1593" s="110"/>
      <c r="W1593" s="266"/>
      <c r="X1593" s="110"/>
      <c r="Y1593" s="110"/>
      <c r="Z1593" s="110"/>
      <c r="AA1593" s="110"/>
      <c r="AB1593" s="110"/>
      <c r="AC1593" s="110"/>
      <c r="AD1593" s="110"/>
      <c r="AE1593" s="110"/>
      <c r="AF1593" s="110"/>
      <c r="AG1593" s="110"/>
      <c r="AH1593" s="110"/>
      <c r="AI1593" s="110"/>
      <c r="AJ1593" s="110"/>
      <c r="AK1593" s="110"/>
      <c r="AL1593" s="110"/>
      <c r="AM1593" s="110"/>
      <c r="AN1593" s="110"/>
      <c r="AO1593" s="110"/>
      <c r="AP1593" s="110"/>
      <c r="AQ1593" s="110"/>
      <c r="AR1593" s="110"/>
      <c r="AS1593" s="110"/>
      <c r="AT1593" s="110"/>
      <c r="AU1593" s="110"/>
      <c r="AV1593" s="110"/>
      <c r="AW1593" s="110"/>
      <c r="AX1593" s="110"/>
      <c r="AY1593" s="110"/>
      <c r="AZ1593" s="110"/>
      <c r="BA1593" s="110"/>
      <c r="BB1593" s="110"/>
      <c r="BC1593" s="110"/>
      <c r="BD1593" s="110"/>
      <c r="BE1593" s="110"/>
      <c r="BF1593" s="110"/>
      <c r="BG1593" s="110"/>
      <c r="BH1593" s="110"/>
      <c r="BI1593" s="110"/>
      <c r="BJ1593" s="110"/>
      <c r="BK1593" s="110"/>
      <c r="BL1593" s="110"/>
      <c r="BM1593" s="110"/>
      <c r="BN1593" s="110"/>
      <c r="BO1593" s="110"/>
      <c r="BP1593" s="110"/>
      <c r="BQ1593" s="110"/>
      <c r="BR1593" s="110"/>
      <c r="BS1593" s="110"/>
      <c r="BT1593" s="110"/>
      <c r="BU1593" s="110"/>
      <c r="BV1593" s="110"/>
      <c r="BW1593" s="110"/>
      <c r="BX1593" s="110"/>
      <c r="BY1593" s="110"/>
      <c r="BZ1593" s="110"/>
      <c r="CA1593" s="110"/>
      <c r="CB1593" s="110"/>
      <c r="CC1593" s="110"/>
      <c r="CD1593" s="110"/>
      <c r="CE1593" s="110"/>
      <c r="CF1593" s="110"/>
      <c r="CG1593" s="110"/>
      <c r="CH1593" s="110"/>
      <c r="CI1593" s="110"/>
      <c r="CJ1593" s="110"/>
      <c r="CK1593" s="110"/>
      <c r="CL1593" s="110"/>
      <c r="CM1593" s="110"/>
      <c r="CN1593" s="110"/>
      <c r="CO1593" s="110"/>
      <c r="CP1593" s="110"/>
      <c r="CQ1593" s="110"/>
      <c r="CR1593" s="110"/>
      <c r="CS1593" s="110"/>
      <c r="CT1593" s="110"/>
      <c r="CU1593" s="110"/>
      <c r="CV1593" s="110"/>
      <c r="CW1593" s="110"/>
      <c r="CX1593" s="110"/>
      <c r="CY1593" s="110"/>
      <c r="CZ1593" s="110"/>
      <c r="DA1593" s="110"/>
      <c r="DB1593" s="110"/>
      <c r="DC1593" s="110"/>
      <c r="DD1593" s="110"/>
      <c r="DE1593" s="110"/>
      <c r="DF1593" s="110"/>
      <c r="DG1593" s="110"/>
      <c r="DH1593" s="110"/>
      <c r="DI1593" s="110"/>
      <c r="DJ1593" s="110"/>
      <c r="DK1593" s="110"/>
      <c r="DL1593" s="110"/>
      <c r="DM1593" s="110"/>
      <c r="DN1593" s="110"/>
      <c r="DO1593" s="110"/>
      <c r="DP1593" s="110"/>
      <c r="DQ1593" s="110"/>
      <c r="DR1593" s="110"/>
      <c r="DS1593" s="110"/>
      <c r="DT1593" s="110"/>
      <c r="DU1593" s="110"/>
      <c r="DV1593" s="110"/>
      <c r="DW1593" s="110"/>
      <c r="DX1593" s="110"/>
      <c r="DY1593" s="110"/>
      <c r="DZ1593" s="110"/>
      <c r="EA1593" s="110"/>
      <c r="EB1593" s="110"/>
      <c r="EC1593" s="110"/>
      <c r="ED1593" s="110"/>
      <c r="EF1593" s="264"/>
      <c r="EG1593" s="110"/>
      <c r="EH1593" s="110"/>
      <c r="EI1593" s="110"/>
      <c r="EJ1593" s="110"/>
      <c r="EK1593" s="266"/>
      <c r="EL1593" s="110"/>
      <c r="EM1593" s="110"/>
      <c r="EN1593" s="110"/>
      <c r="EO1593" s="110"/>
      <c r="EP1593" s="110"/>
      <c r="EQ1593" s="110"/>
      <c r="ER1593" s="110"/>
      <c r="ES1593" s="110"/>
      <c r="ET1593" s="110"/>
      <c r="EU1593" s="110"/>
      <c r="EV1593" s="110"/>
      <c r="EW1593" s="110"/>
      <c r="EX1593" s="110"/>
      <c r="EY1593" s="110"/>
      <c r="EZ1593" s="110"/>
      <c r="FA1593" s="110"/>
      <c r="FB1593" s="110"/>
      <c r="FC1593" s="110"/>
      <c r="FD1593" s="110"/>
      <c r="FE1593" s="110"/>
      <c r="FF1593" s="110"/>
      <c r="FG1593" s="110"/>
      <c r="FH1593" s="110"/>
      <c r="FI1593" s="110"/>
      <c r="FJ1593" s="110"/>
      <c r="FK1593" s="110"/>
      <c r="FL1593" s="110"/>
      <c r="FM1593" s="110"/>
      <c r="FN1593" s="110"/>
      <c r="FO1593" s="110"/>
      <c r="FP1593" s="110"/>
      <c r="FQ1593" s="110"/>
      <c r="FR1593" s="110"/>
      <c r="FS1593" s="110"/>
      <c r="FT1593" s="110"/>
      <c r="FU1593" s="110"/>
      <c r="FV1593" s="110"/>
      <c r="FW1593" s="110"/>
      <c r="FX1593" s="110"/>
      <c r="FY1593" s="110"/>
      <c r="FZ1593" s="110"/>
      <c r="GA1593" s="110"/>
      <c r="GB1593" s="110"/>
      <c r="GC1593" s="110"/>
      <c r="GD1593" s="110"/>
      <c r="GE1593" s="110"/>
      <c r="GF1593" s="110"/>
      <c r="GG1593" s="110"/>
      <c r="GH1593" s="110"/>
      <c r="GI1593" s="110"/>
      <c r="GJ1593" s="110"/>
      <c r="GK1593" s="110"/>
      <c r="GL1593" s="110"/>
      <c r="GM1593" s="110"/>
      <c r="GN1593" s="110"/>
      <c r="GO1593" s="110"/>
      <c r="GP1593" s="110"/>
      <c r="GQ1593" s="110"/>
      <c r="GR1593" s="110"/>
      <c r="GS1593" s="110"/>
      <c r="GT1593" s="110"/>
      <c r="GU1593" s="110"/>
      <c r="GV1593" s="110"/>
      <c r="GW1593" s="110"/>
      <c r="GX1593" s="110"/>
      <c r="GY1593" s="110"/>
      <c r="GZ1593" s="110"/>
      <c r="HA1593" s="110"/>
      <c r="HB1593" s="110"/>
      <c r="HC1593" s="110"/>
      <c r="HD1593" s="110"/>
      <c r="HE1593" s="110"/>
      <c r="HF1593" s="110"/>
      <c r="HG1593" s="110"/>
      <c r="HH1593" s="110"/>
      <c r="HI1593" s="110"/>
      <c r="HJ1593" s="110"/>
      <c r="HK1593" s="110"/>
      <c r="HL1593" s="110"/>
      <c r="HM1593" s="110"/>
      <c r="HN1593" s="110"/>
      <c r="HO1593" s="110"/>
      <c r="HP1593" s="110"/>
      <c r="HQ1593" s="110"/>
      <c r="HR1593" s="110"/>
      <c r="HS1593" s="110"/>
      <c r="HT1593" s="110"/>
      <c r="HU1593" s="110"/>
      <c r="HV1593" s="110"/>
      <c r="HW1593" s="110"/>
      <c r="HX1593" s="110"/>
      <c r="HY1593" s="110"/>
      <c r="HZ1593" s="110"/>
      <c r="IA1593" s="110"/>
      <c r="IB1593" s="110"/>
      <c r="IC1593" s="110"/>
      <c r="ID1593" s="110"/>
      <c r="IE1593" s="110"/>
      <c r="IF1593" s="110"/>
      <c r="IG1593" s="110"/>
      <c r="IH1593" s="110"/>
      <c r="II1593" s="110"/>
      <c r="IJ1593" s="110"/>
      <c r="IK1593" s="110"/>
      <c r="IL1593" s="110"/>
      <c r="IM1593" s="110"/>
      <c r="IN1593" s="110"/>
      <c r="IO1593" s="110"/>
      <c r="IP1593" s="110"/>
      <c r="IQ1593" s="110"/>
      <c r="IR1593" s="110"/>
    </row>
    <row r="1594" spans="18:252" ht="16.5" hidden="1" customHeight="1">
      <c r="R1594" s="264"/>
      <c r="S1594" s="110"/>
      <c r="T1594" s="110"/>
      <c r="U1594" s="110"/>
      <c r="V1594" s="110"/>
      <c r="W1594" s="266"/>
      <c r="X1594" s="110"/>
      <c r="Y1594" s="110"/>
      <c r="Z1594" s="110"/>
      <c r="AA1594" s="110"/>
      <c r="AB1594" s="110"/>
      <c r="AC1594" s="110"/>
      <c r="AD1594" s="110"/>
      <c r="AE1594" s="110"/>
      <c r="AF1594" s="110"/>
      <c r="AG1594" s="110"/>
      <c r="AH1594" s="110"/>
      <c r="AI1594" s="110"/>
      <c r="AJ1594" s="110"/>
      <c r="AK1594" s="110"/>
      <c r="AL1594" s="110"/>
      <c r="AM1594" s="110"/>
      <c r="AN1594" s="110"/>
      <c r="AO1594" s="110"/>
      <c r="AP1594" s="110"/>
      <c r="AQ1594" s="110"/>
      <c r="AR1594" s="110"/>
      <c r="AS1594" s="110"/>
      <c r="AT1594" s="110"/>
      <c r="AU1594" s="110"/>
      <c r="AV1594" s="110"/>
      <c r="AW1594" s="110"/>
      <c r="AX1594" s="110"/>
      <c r="AY1594" s="110"/>
      <c r="AZ1594" s="110"/>
      <c r="BA1594" s="110"/>
      <c r="BB1594" s="110"/>
      <c r="BC1594" s="110"/>
      <c r="BD1594" s="110"/>
      <c r="BE1594" s="110"/>
      <c r="BF1594" s="110"/>
      <c r="BG1594" s="110"/>
      <c r="BH1594" s="110"/>
      <c r="BI1594" s="110"/>
      <c r="BJ1594" s="110"/>
      <c r="BK1594" s="110"/>
      <c r="BL1594" s="110"/>
      <c r="BM1594" s="110"/>
      <c r="BN1594" s="110"/>
      <c r="BO1594" s="110"/>
      <c r="BP1594" s="110"/>
      <c r="BQ1594" s="110"/>
      <c r="BR1594" s="110"/>
      <c r="BS1594" s="110"/>
      <c r="BT1594" s="110"/>
      <c r="BU1594" s="110"/>
      <c r="BV1594" s="110"/>
      <c r="BW1594" s="110"/>
      <c r="BX1594" s="110"/>
      <c r="BY1594" s="110"/>
      <c r="BZ1594" s="110"/>
      <c r="CA1594" s="110"/>
      <c r="CB1594" s="110"/>
      <c r="CC1594" s="110"/>
      <c r="CD1594" s="110"/>
      <c r="CE1594" s="110"/>
      <c r="CF1594" s="110"/>
      <c r="CG1594" s="110"/>
      <c r="CH1594" s="110"/>
      <c r="CI1594" s="110"/>
      <c r="CJ1594" s="110"/>
      <c r="CK1594" s="110"/>
      <c r="CL1594" s="110"/>
      <c r="CM1594" s="110"/>
      <c r="CN1594" s="110"/>
      <c r="CO1594" s="110"/>
      <c r="CP1594" s="110"/>
      <c r="CQ1594" s="110"/>
      <c r="CR1594" s="110"/>
      <c r="CS1594" s="110"/>
      <c r="CT1594" s="110"/>
      <c r="CU1594" s="110"/>
      <c r="CV1594" s="110"/>
      <c r="CW1594" s="110"/>
      <c r="CX1594" s="110"/>
      <c r="CY1594" s="110"/>
      <c r="CZ1594" s="110"/>
      <c r="DA1594" s="110"/>
      <c r="DB1594" s="110"/>
      <c r="DC1594" s="110"/>
      <c r="DD1594" s="110"/>
      <c r="DE1594" s="110"/>
      <c r="DF1594" s="110"/>
      <c r="DG1594" s="110"/>
      <c r="DH1594" s="110"/>
      <c r="DI1594" s="110"/>
      <c r="DJ1594" s="110"/>
      <c r="DK1594" s="110"/>
      <c r="DL1594" s="110"/>
      <c r="DM1594" s="110"/>
      <c r="DN1594" s="110"/>
      <c r="DO1594" s="110"/>
      <c r="DP1594" s="110"/>
      <c r="DQ1594" s="110"/>
      <c r="DR1594" s="110"/>
      <c r="DS1594" s="110"/>
      <c r="DT1594" s="110"/>
      <c r="DU1594" s="110"/>
      <c r="DV1594" s="110"/>
      <c r="DW1594" s="110"/>
      <c r="DX1594" s="110"/>
      <c r="DY1594" s="110"/>
      <c r="DZ1594" s="110"/>
      <c r="EA1594" s="110"/>
      <c r="EB1594" s="110"/>
      <c r="EC1594" s="110"/>
      <c r="ED1594" s="110"/>
      <c r="EF1594" s="264"/>
      <c r="EG1594" s="110"/>
      <c r="EH1594" s="110"/>
      <c r="EI1594" s="110"/>
      <c r="EJ1594" s="110"/>
      <c r="EK1594" s="266"/>
      <c r="EL1594" s="110"/>
      <c r="EM1594" s="110"/>
      <c r="EN1594" s="110"/>
      <c r="EO1594" s="110"/>
      <c r="EP1594" s="110"/>
      <c r="EQ1594" s="110"/>
      <c r="ER1594" s="110"/>
      <c r="ES1594" s="110"/>
      <c r="ET1594" s="110"/>
      <c r="EU1594" s="110"/>
      <c r="EV1594" s="110"/>
      <c r="EW1594" s="110"/>
      <c r="EX1594" s="110"/>
      <c r="EY1594" s="110"/>
      <c r="EZ1594" s="110"/>
      <c r="FA1594" s="110"/>
      <c r="FB1594" s="110"/>
      <c r="FC1594" s="110"/>
      <c r="FD1594" s="110"/>
      <c r="FE1594" s="110"/>
      <c r="FF1594" s="110"/>
      <c r="FG1594" s="110"/>
      <c r="FH1594" s="110"/>
      <c r="FI1594" s="110"/>
      <c r="FJ1594" s="110"/>
      <c r="FK1594" s="110"/>
      <c r="FL1594" s="110"/>
      <c r="FM1594" s="110"/>
      <c r="FN1594" s="110"/>
      <c r="FO1594" s="110"/>
      <c r="FP1594" s="110"/>
      <c r="FQ1594" s="110"/>
      <c r="FR1594" s="110"/>
      <c r="FS1594" s="110"/>
      <c r="FT1594" s="110"/>
      <c r="FU1594" s="110"/>
      <c r="FV1594" s="110"/>
      <c r="FW1594" s="110"/>
      <c r="FX1594" s="110"/>
      <c r="FY1594" s="110"/>
      <c r="FZ1594" s="110"/>
      <c r="GA1594" s="110"/>
      <c r="GB1594" s="110"/>
      <c r="GC1594" s="110"/>
      <c r="GD1594" s="110"/>
      <c r="GE1594" s="110"/>
      <c r="GF1594" s="110"/>
      <c r="GG1594" s="110"/>
      <c r="GH1594" s="110"/>
      <c r="GI1594" s="110"/>
      <c r="GJ1594" s="110"/>
      <c r="GK1594" s="110"/>
      <c r="GL1594" s="110"/>
      <c r="GM1594" s="110"/>
      <c r="GN1594" s="110"/>
      <c r="GO1594" s="110"/>
      <c r="GP1594" s="110"/>
      <c r="GQ1594" s="110"/>
      <c r="GR1594" s="110"/>
      <c r="GS1594" s="110"/>
      <c r="GT1594" s="110"/>
      <c r="GU1594" s="110"/>
      <c r="GV1594" s="110"/>
      <c r="GW1594" s="110"/>
      <c r="GX1594" s="110"/>
      <c r="GY1594" s="110"/>
      <c r="GZ1594" s="110"/>
      <c r="HA1594" s="110"/>
      <c r="HB1594" s="110"/>
      <c r="HC1594" s="110"/>
      <c r="HD1594" s="110"/>
      <c r="HE1594" s="110"/>
      <c r="HF1594" s="110"/>
      <c r="HG1594" s="110"/>
      <c r="HH1594" s="110"/>
      <c r="HI1594" s="110"/>
      <c r="HJ1594" s="110"/>
      <c r="HK1594" s="110"/>
      <c r="HL1594" s="110"/>
      <c r="HM1594" s="110"/>
      <c r="HN1594" s="110"/>
      <c r="HO1594" s="110"/>
      <c r="HP1594" s="110"/>
      <c r="HQ1594" s="110"/>
      <c r="HR1594" s="110"/>
      <c r="HS1594" s="110"/>
      <c r="HT1594" s="110"/>
      <c r="HU1594" s="110"/>
      <c r="HV1594" s="110"/>
      <c r="HW1594" s="110"/>
      <c r="HX1594" s="110"/>
      <c r="HY1594" s="110"/>
      <c r="HZ1594" s="110"/>
      <c r="IA1594" s="110"/>
      <c r="IB1594" s="110"/>
      <c r="IC1594" s="110"/>
      <c r="ID1594" s="110"/>
      <c r="IE1594" s="110"/>
      <c r="IF1594" s="110"/>
      <c r="IG1594" s="110"/>
      <c r="IH1594" s="110"/>
      <c r="II1594" s="110"/>
      <c r="IJ1594" s="110"/>
      <c r="IK1594" s="110"/>
      <c r="IL1594" s="110"/>
      <c r="IM1594" s="110"/>
      <c r="IN1594" s="110"/>
      <c r="IO1594" s="110"/>
      <c r="IP1594" s="110"/>
      <c r="IQ1594" s="110"/>
      <c r="IR1594" s="110"/>
    </row>
    <row r="1595" spans="18:252" ht="16.5" hidden="1" customHeight="1">
      <c r="R1595" s="264"/>
      <c r="S1595" s="110"/>
      <c r="T1595" s="110"/>
      <c r="U1595" s="110"/>
      <c r="V1595" s="110"/>
      <c r="W1595" s="266"/>
      <c r="X1595" s="110"/>
      <c r="Y1595" s="110"/>
      <c r="Z1595" s="110"/>
      <c r="AA1595" s="110"/>
      <c r="AB1595" s="110"/>
      <c r="AC1595" s="110"/>
      <c r="AD1595" s="110"/>
      <c r="AE1595" s="110"/>
      <c r="AF1595" s="110"/>
      <c r="AG1595" s="110"/>
      <c r="AH1595" s="110"/>
      <c r="AI1595" s="110"/>
      <c r="AJ1595" s="110"/>
      <c r="AK1595" s="110"/>
      <c r="AL1595" s="110"/>
      <c r="AM1595" s="110"/>
      <c r="AN1595" s="110"/>
      <c r="AO1595" s="110"/>
      <c r="AP1595" s="110"/>
      <c r="AQ1595" s="110"/>
      <c r="AR1595" s="110"/>
      <c r="AS1595" s="110"/>
      <c r="AT1595" s="110"/>
      <c r="AU1595" s="110"/>
      <c r="AV1595" s="110"/>
      <c r="AW1595" s="110"/>
      <c r="AX1595" s="110"/>
      <c r="AY1595" s="110"/>
      <c r="AZ1595" s="110"/>
      <c r="BA1595" s="110"/>
      <c r="BB1595" s="110"/>
      <c r="BC1595" s="110"/>
      <c r="BD1595" s="110"/>
      <c r="BE1595" s="110"/>
      <c r="BF1595" s="110"/>
      <c r="BG1595" s="110"/>
      <c r="BH1595" s="110"/>
      <c r="BI1595" s="110"/>
      <c r="BJ1595" s="110"/>
      <c r="BK1595" s="110"/>
      <c r="BL1595" s="110"/>
      <c r="BM1595" s="110"/>
      <c r="BN1595" s="110"/>
      <c r="BO1595" s="110"/>
      <c r="BP1595" s="110"/>
      <c r="BQ1595" s="110"/>
      <c r="BR1595" s="110"/>
      <c r="BS1595" s="110"/>
      <c r="BT1595" s="110"/>
      <c r="BU1595" s="110"/>
      <c r="BV1595" s="110"/>
      <c r="BW1595" s="110"/>
      <c r="BX1595" s="110"/>
      <c r="BY1595" s="110"/>
      <c r="BZ1595" s="110"/>
      <c r="CA1595" s="110"/>
      <c r="CB1595" s="110"/>
      <c r="CC1595" s="110"/>
      <c r="CD1595" s="110"/>
      <c r="CE1595" s="110"/>
      <c r="CF1595" s="110"/>
      <c r="CG1595" s="110"/>
      <c r="CH1595" s="110"/>
      <c r="CI1595" s="110"/>
      <c r="CJ1595" s="110"/>
      <c r="CK1595" s="110"/>
      <c r="CL1595" s="110"/>
      <c r="CM1595" s="110"/>
      <c r="CN1595" s="110"/>
      <c r="CO1595" s="110"/>
      <c r="CP1595" s="110"/>
      <c r="CQ1595" s="110"/>
      <c r="CR1595" s="110"/>
      <c r="CS1595" s="110"/>
      <c r="CT1595" s="110"/>
      <c r="CU1595" s="110"/>
      <c r="CV1595" s="110"/>
      <c r="CW1595" s="110"/>
      <c r="CX1595" s="110"/>
      <c r="CY1595" s="110"/>
      <c r="CZ1595" s="110"/>
      <c r="DA1595" s="110"/>
      <c r="DB1595" s="110"/>
      <c r="DC1595" s="110"/>
      <c r="DD1595" s="110"/>
      <c r="DE1595" s="110"/>
      <c r="DF1595" s="110"/>
      <c r="DG1595" s="110"/>
      <c r="DH1595" s="110"/>
      <c r="DI1595" s="110"/>
      <c r="DJ1595" s="110"/>
      <c r="DK1595" s="110"/>
      <c r="DL1595" s="110"/>
      <c r="DM1595" s="110"/>
      <c r="DN1595" s="110"/>
      <c r="DO1595" s="110"/>
      <c r="DP1595" s="110"/>
      <c r="DQ1595" s="110"/>
      <c r="DR1595" s="110"/>
      <c r="DS1595" s="110"/>
      <c r="DT1595" s="110"/>
      <c r="DU1595" s="110"/>
      <c r="DV1595" s="110"/>
      <c r="DW1595" s="110"/>
      <c r="DX1595" s="110"/>
      <c r="DY1595" s="110"/>
      <c r="DZ1595" s="110"/>
      <c r="EA1595" s="110"/>
      <c r="EB1595" s="110"/>
      <c r="EC1595" s="110"/>
      <c r="ED1595" s="110"/>
      <c r="EF1595" s="264"/>
      <c r="EG1595" s="110"/>
      <c r="EH1595" s="110"/>
      <c r="EI1595" s="110"/>
      <c r="EJ1595" s="110"/>
      <c r="EK1595" s="266"/>
      <c r="EL1595" s="110"/>
      <c r="EM1595" s="110"/>
      <c r="EN1595" s="110"/>
      <c r="EO1595" s="110"/>
      <c r="EP1595" s="110"/>
      <c r="EQ1595" s="110"/>
      <c r="ER1595" s="110"/>
      <c r="ES1595" s="110"/>
      <c r="ET1595" s="110"/>
      <c r="EU1595" s="110"/>
      <c r="EV1595" s="110"/>
      <c r="EW1595" s="110"/>
      <c r="EX1595" s="110"/>
      <c r="EY1595" s="110"/>
      <c r="EZ1595" s="110"/>
      <c r="FA1595" s="110"/>
      <c r="FB1595" s="110"/>
      <c r="FC1595" s="110"/>
      <c r="FD1595" s="110"/>
      <c r="FE1595" s="110"/>
      <c r="FF1595" s="110"/>
      <c r="FG1595" s="110"/>
      <c r="FH1595" s="110"/>
      <c r="FI1595" s="110"/>
      <c r="FJ1595" s="110"/>
      <c r="FK1595" s="110"/>
      <c r="FL1595" s="110"/>
      <c r="FM1595" s="110"/>
      <c r="FN1595" s="110"/>
      <c r="FO1595" s="110"/>
      <c r="FP1595" s="110"/>
      <c r="FQ1595" s="110"/>
      <c r="FR1595" s="110"/>
      <c r="FS1595" s="110"/>
      <c r="FT1595" s="110"/>
      <c r="FU1595" s="110"/>
      <c r="FV1595" s="110"/>
      <c r="FW1595" s="110"/>
      <c r="FX1595" s="110"/>
      <c r="FY1595" s="110"/>
      <c r="FZ1595" s="110"/>
      <c r="GA1595" s="110"/>
      <c r="GB1595" s="110"/>
      <c r="GC1595" s="110"/>
      <c r="GD1595" s="110"/>
      <c r="GE1595" s="110"/>
      <c r="GF1595" s="110"/>
      <c r="GG1595" s="110"/>
      <c r="GH1595" s="110"/>
      <c r="GI1595" s="110"/>
      <c r="GJ1595" s="110"/>
      <c r="GK1595" s="110"/>
      <c r="GL1595" s="110"/>
      <c r="GM1595" s="110"/>
      <c r="GN1595" s="110"/>
      <c r="GO1595" s="110"/>
      <c r="GP1595" s="110"/>
      <c r="GQ1595" s="110"/>
      <c r="GR1595" s="110"/>
      <c r="GS1595" s="110"/>
      <c r="GT1595" s="110"/>
      <c r="GU1595" s="110"/>
      <c r="GV1595" s="110"/>
      <c r="GW1595" s="110"/>
      <c r="GX1595" s="110"/>
      <c r="GY1595" s="110"/>
      <c r="GZ1595" s="110"/>
      <c r="HA1595" s="110"/>
      <c r="HB1595" s="110"/>
      <c r="HC1595" s="110"/>
      <c r="HD1595" s="110"/>
      <c r="HE1595" s="110"/>
      <c r="HF1595" s="110"/>
      <c r="HG1595" s="110"/>
      <c r="HH1595" s="110"/>
      <c r="HI1595" s="110"/>
      <c r="HJ1595" s="110"/>
      <c r="HK1595" s="110"/>
      <c r="HL1595" s="110"/>
      <c r="HM1595" s="110"/>
      <c r="HN1595" s="110"/>
      <c r="HO1595" s="110"/>
      <c r="HP1595" s="110"/>
      <c r="HQ1595" s="110"/>
      <c r="HR1595" s="110"/>
      <c r="HS1595" s="110"/>
      <c r="HT1595" s="110"/>
      <c r="HU1595" s="110"/>
      <c r="HV1595" s="110"/>
      <c r="HW1595" s="110"/>
      <c r="HX1595" s="110"/>
      <c r="HY1595" s="110"/>
      <c r="HZ1595" s="110"/>
      <c r="IA1595" s="110"/>
      <c r="IB1595" s="110"/>
      <c r="IC1595" s="110"/>
      <c r="ID1595" s="110"/>
      <c r="IE1595" s="110"/>
      <c r="IF1595" s="110"/>
      <c r="IG1595" s="110"/>
      <c r="IH1595" s="110"/>
      <c r="II1595" s="110"/>
      <c r="IJ1595" s="110"/>
      <c r="IK1595" s="110"/>
      <c r="IL1595" s="110"/>
      <c r="IM1595" s="110"/>
      <c r="IN1595" s="110"/>
      <c r="IO1595" s="110"/>
      <c r="IP1595" s="110"/>
      <c r="IQ1595" s="110"/>
      <c r="IR1595" s="110"/>
    </row>
    <row r="1596" spans="18:252" ht="16.5" hidden="1" customHeight="1">
      <c r="R1596" s="264"/>
      <c r="S1596" s="110"/>
      <c r="T1596" s="110"/>
      <c r="U1596" s="110"/>
      <c r="V1596" s="110"/>
      <c r="W1596" s="266"/>
      <c r="X1596" s="110"/>
      <c r="Y1596" s="110"/>
      <c r="Z1596" s="110"/>
      <c r="AA1596" s="110"/>
      <c r="AB1596" s="110"/>
      <c r="AC1596" s="110"/>
      <c r="AD1596" s="110"/>
      <c r="AE1596" s="110"/>
      <c r="AF1596" s="110"/>
      <c r="AG1596" s="110"/>
      <c r="AH1596" s="110"/>
      <c r="AI1596" s="110"/>
      <c r="AJ1596" s="110"/>
      <c r="AK1596" s="110"/>
      <c r="AL1596" s="110"/>
      <c r="AM1596" s="110"/>
      <c r="AN1596" s="110"/>
      <c r="AO1596" s="110"/>
      <c r="AP1596" s="110"/>
      <c r="AQ1596" s="110"/>
      <c r="AR1596" s="110"/>
      <c r="AS1596" s="110"/>
      <c r="AT1596" s="110"/>
      <c r="AU1596" s="110"/>
      <c r="AV1596" s="110"/>
      <c r="AW1596" s="110"/>
      <c r="AX1596" s="110"/>
      <c r="AY1596" s="110"/>
      <c r="AZ1596" s="110"/>
      <c r="BA1596" s="110"/>
      <c r="BB1596" s="110"/>
      <c r="BC1596" s="110"/>
      <c r="BD1596" s="110"/>
      <c r="BE1596" s="110"/>
      <c r="BF1596" s="110"/>
      <c r="BG1596" s="110"/>
      <c r="BH1596" s="110"/>
      <c r="BI1596" s="110"/>
      <c r="BJ1596" s="110"/>
      <c r="BK1596" s="110"/>
      <c r="BL1596" s="110"/>
      <c r="BM1596" s="110"/>
      <c r="BN1596" s="110"/>
      <c r="BO1596" s="110"/>
      <c r="BP1596" s="110"/>
      <c r="BQ1596" s="110"/>
      <c r="BR1596" s="110"/>
      <c r="BS1596" s="110"/>
      <c r="BT1596" s="110"/>
      <c r="BU1596" s="110"/>
      <c r="BV1596" s="110"/>
      <c r="BW1596" s="110"/>
      <c r="BX1596" s="110"/>
      <c r="BY1596" s="110"/>
      <c r="BZ1596" s="110"/>
      <c r="CA1596" s="110"/>
      <c r="CB1596" s="110"/>
      <c r="CC1596" s="110"/>
      <c r="CD1596" s="110"/>
      <c r="CE1596" s="110"/>
      <c r="CF1596" s="110"/>
      <c r="CG1596" s="110"/>
      <c r="CH1596" s="110"/>
      <c r="CI1596" s="110"/>
      <c r="CJ1596" s="110"/>
      <c r="CK1596" s="110"/>
      <c r="CL1596" s="110"/>
      <c r="CM1596" s="110"/>
      <c r="CN1596" s="110"/>
      <c r="CO1596" s="110"/>
      <c r="CP1596" s="110"/>
      <c r="CQ1596" s="110"/>
      <c r="CR1596" s="110"/>
      <c r="CS1596" s="110"/>
      <c r="CT1596" s="110"/>
      <c r="CU1596" s="110"/>
      <c r="CV1596" s="110"/>
      <c r="CW1596" s="110"/>
      <c r="CX1596" s="110"/>
      <c r="CY1596" s="110"/>
      <c r="CZ1596" s="110"/>
      <c r="DA1596" s="110"/>
      <c r="DB1596" s="110"/>
      <c r="DC1596" s="110"/>
      <c r="DD1596" s="110"/>
      <c r="DE1596" s="110"/>
      <c r="DF1596" s="110"/>
      <c r="DG1596" s="110"/>
      <c r="DH1596" s="110"/>
      <c r="DI1596" s="110"/>
      <c r="DJ1596" s="110"/>
      <c r="DK1596" s="110"/>
      <c r="DL1596" s="110"/>
      <c r="DM1596" s="110"/>
      <c r="DN1596" s="110"/>
      <c r="DO1596" s="110"/>
      <c r="DP1596" s="110"/>
      <c r="DQ1596" s="110"/>
      <c r="DR1596" s="110"/>
      <c r="DS1596" s="110"/>
      <c r="DT1596" s="110"/>
      <c r="DU1596" s="110"/>
      <c r="DV1596" s="110"/>
      <c r="DW1596" s="110"/>
      <c r="DX1596" s="110"/>
      <c r="DY1596" s="110"/>
      <c r="DZ1596" s="110"/>
      <c r="EA1596" s="110"/>
      <c r="EB1596" s="110"/>
      <c r="EC1596" s="110"/>
      <c r="ED1596" s="110"/>
      <c r="EF1596" s="264"/>
      <c r="EG1596" s="110"/>
      <c r="EH1596" s="110"/>
      <c r="EI1596" s="110"/>
      <c r="EJ1596" s="110"/>
      <c r="EK1596" s="266"/>
      <c r="EL1596" s="110"/>
      <c r="EM1596" s="110"/>
      <c r="EN1596" s="110"/>
      <c r="EO1596" s="110"/>
      <c r="EP1596" s="110"/>
      <c r="EQ1596" s="110"/>
      <c r="ER1596" s="110"/>
      <c r="ES1596" s="110"/>
      <c r="ET1596" s="110"/>
      <c r="EU1596" s="110"/>
      <c r="EV1596" s="110"/>
      <c r="EW1596" s="110"/>
      <c r="EX1596" s="110"/>
      <c r="EY1596" s="110"/>
      <c r="EZ1596" s="110"/>
      <c r="FA1596" s="110"/>
      <c r="FB1596" s="110"/>
      <c r="FC1596" s="110"/>
      <c r="FD1596" s="110"/>
      <c r="FE1596" s="110"/>
      <c r="FF1596" s="110"/>
      <c r="FG1596" s="110"/>
      <c r="FH1596" s="110"/>
      <c r="FI1596" s="110"/>
      <c r="FJ1596" s="110"/>
      <c r="FK1596" s="110"/>
      <c r="FL1596" s="110"/>
      <c r="FM1596" s="110"/>
      <c r="FN1596" s="110"/>
      <c r="FO1596" s="110"/>
      <c r="FP1596" s="110"/>
      <c r="FQ1596" s="110"/>
      <c r="FR1596" s="110"/>
      <c r="FS1596" s="110"/>
      <c r="FT1596" s="110"/>
      <c r="FU1596" s="110"/>
      <c r="FV1596" s="110"/>
      <c r="FW1596" s="110"/>
      <c r="FX1596" s="110"/>
      <c r="FY1596" s="110"/>
      <c r="FZ1596" s="110"/>
      <c r="GA1596" s="110"/>
      <c r="GB1596" s="110"/>
      <c r="GC1596" s="110"/>
      <c r="GD1596" s="110"/>
      <c r="GE1596" s="110"/>
      <c r="GF1596" s="110"/>
      <c r="GG1596" s="110"/>
      <c r="GH1596" s="110"/>
      <c r="GI1596" s="110"/>
      <c r="GJ1596" s="110"/>
      <c r="GK1596" s="110"/>
      <c r="GL1596" s="110"/>
      <c r="GM1596" s="110"/>
      <c r="GN1596" s="110"/>
      <c r="GO1596" s="110"/>
      <c r="GP1596" s="110"/>
      <c r="GQ1596" s="110"/>
      <c r="GR1596" s="110"/>
      <c r="GS1596" s="110"/>
      <c r="GT1596" s="110"/>
      <c r="GU1596" s="110"/>
      <c r="GV1596" s="110"/>
      <c r="GW1596" s="110"/>
      <c r="GX1596" s="110"/>
      <c r="GY1596" s="110"/>
      <c r="GZ1596" s="110"/>
      <c r="HA1596" s="110"/>
      <c r="HB1596" s="110"/>
      <c r="HC1596" s="110"/>
      <c r="HD1596" s="110"/>
      <c r="HE1596" s="110"/>
      <c r="HF1596" s="110"/>
      <c r="HG1596" s="110"/>
      <c r="HH1596" s="110"/>
      <c r="HI1596" s="110"/>
      <c r="HJ1596" s="110"/>
      <c r="HK1596" s="110"/>
      <c r="HL1596" s="110"/>
      <c r="HM1596" s="110"/>
      <c r="HN1596" s="110"/>
      <c r="HO1596" s="110"/>
      <c r="HP1596" s="110"/>
      <c r="HQ1596" s="110"/>
      <c r="HR1596" s="110"/>
      <c r="HS1596" s="110"/>
      <c r="HT1596" s="110"/>
      <c r="HU1596" s="110"/>
      <c r="HV1596" s="110"/>
      <c r="HW1596" s="110"/>
      <c r="HX1596" s="110"/>
      <c r="HY1596" s="110"/>
      <c r="HZ1596" s="110"/>
      <c r="IA1596" s="110"/>
      <c r="IB1596" s="110"/>
      <c r="IC1596" s="110"/>
      <c r="ID1596" s="110"/>
      <c r="IE1596" s="110"/>
      <c r="IF1596" s="110"/>
      <c r="IG1596" s="110"/>
      <c r="IH1596" s="110"/>
      <c r="II1596" s="110"/>
      <c r="IJ1596" s="110"/>
      <c r="IK1596" s="110"/>
      <c r="IL1596" s="110"/>
      <c r="IM1596" s="110"/>
      <c r="IN1596" s="110"/>
      <c r="IO1596" s="110"/>
      <c r="IP1596" s="110"/>
      <c r="IQ1596" s="110"/>
      <c r="IR1596" s="110"/>
    </row>
    <row r="1597" spans="18:252" ht="16.5" hidden="1" customHeight="1">
      <c r="R1597" s="264"/>
      <c r="S1597" s="110"/>
      <c r="T1597" s="110"/>
      <c r="U1597" s="110"/>
      <c r="V1597" s="110"/>
      <c r="W1597" s="266"/>
      <c r="X1597" s="110"/>
      <c r="Y1597" s="110"/>
      <c r="Z1597" s="110"/>
      <c r="AA1597" s="110"/>
      <c r="AB1597" s="110"/>
      <c r="AC1597" s="110"/>
      <c r="AD1597" s="110"/>
      <c r="AE1597" s="110"/>
      <c r="AF1597" s="110"/>
      <c r="AG1597" s="110"/>
      <c r="AH1597" s="110"/>
      <c r="AI1597" s="110"/>
      <c r="AJ1597" s="110"/>
      <c r="AK1597" s="110"/>
      <c r="AL1597" s="110"/>
      <c r="AM1597" s="110"/>
      <c r="AN1597" s="110"/>
      <c r="AO1597" s="110"/>
      <c r="AP1597" s="110"/>
      <c r="AQ1597" s="110"/>
      <c r="AR1597" s="110"/>
      <c r="AS1597" s="110"/>
      <c r="AT1597" s="110"/>
      <c r="AU1597" s="110"/>
      <c r="AV1597" s="110"/>
      <c r="AW1597" s="110"/>
      <c r="AX1597" s="110"/>
      <c r="AY1597" s="110"/>
      <c r="AZ1597" s="110"/>
      <c r="BA1597" s="110"/>
      <c r="BB1597" s="110"/>
      <c r="BC1597" s="110"/>
      <c r="BD1597" s="110"/>
      <c r="BE1597" s="110"/>
      <c r="BF1597" s="110"/>
      <c r="BG1597" s="110"/>
      <c r="BH1597" s="110"/>
      <c r="BI1597" s="110"/>
      <c r="BJ1597" s="110"/>
      <c r="BK1597" s="110"/>
      <c r="BL1597" s="110"/>
      <c r="BM1597" s="110"/>
      <c r="BN1597" s="110"/>
      <c r="BO1597" s="110"/>
      <c r="BP1597" s="110"/>
      <c r="BQ1597" s="110"/>
      <c r="BR1597" s="110"/>
      <c r="BS1597" s="110"/>
      <c r="BT1597" s="110"/>
      <c r="BU1597" s="110"/>
      <c r="BV1597" s="110"/>
      <c r="BW1597" s="110"/>
      <c r="BX1597" s="110"/>
      <c r="BY1597" s="110"/>
      <c r="BZ1597" s="110"/>
      <c r="CA1597" s="110"/>
      <c r="CB1597" s="110"/>
      <c r="CC1597" s="110"/>
      <c r="CD1597" s="110"/>
      <c r="CE1597" s="110"/>
      <c r="CF1597" s="110"/>
      <c r="CG1597" s="110"/>
      <c r="CH1597" s="110"/>
      <c r="CI1597" s="110"/>
      <c r="CJ1597" s="110"/>
      <c r="CK1597" s="110"/>
      <c r="CL1597" s="110"/>
      <c r="CM1597" s="110"/>
      <c r="CN1597" s="110"/>
      <c r="CO1597" s="110"/>
      <c r="CP1597" s="110"/>
      <c r="CQ1597" s="110"/>
      <c r="CR1597" s="110"/>
      <c r="CS1597" s="110"/>
      <c r="CT1597" s="110"/>
      <c r="CU1597" s="110"/>
      <c r="CV1597" s="110"/>
      <c r="CW1597" s="110"/>
      <c r="CX1597" s="110"/>
      <c r="CY1597" s="110"/>
      <c r="CZ1597" s="110"/>
      <c r="DA1597" s="110"/>
      <c r="DB1597" s="110"/>
      <c r="DC1597" s="110"/>
      <c r="DD1597" s="110"/>
      <c r="DE1597" s="110"/>
      <c r="DF1597" s="110"/>
      <c r="DG1597" s="110"/>
      <c r="DH1597" s="110"/>
      <c r="DI1597" s="110"/>
      <c r="DJ1597" s="110"/>
      <c r="DK1597" s="110"/>
      <c r="DL1597" s="110"/>
      <c r="DM1597" s="110"/>
      <c r="DN1597" s="110"/>
      <c r="DO1597" s="110"/>
      <c r="DP1597" s="110"/>
      <c r="DQ1597" s="110"/>
      <c r="DR1597" s="110"/>
      <c r="DS1597" s="110"/>
      <c r="DT1597" s="110"/>
      <c r="DU1597" s="110"/>
      <c r="DV1597" s="110"/>
      <c r="DW1597" s="110"/>
      <c r="DX1597" s="110"/>
      <c r="DY1597" s="110"/>
      <c r="DZ1597" s="110"/>
      <c r="EA1597" s="110"/>
      <c r="EB1597" s="110"/>
      <c r="EC1597" s="110"/>
      <c r="ED1597" s="110"/>
      <c r="EF1597" s="264"/>
      <c r="EG1597" s="110"/>
      <c r="EH1597" s="110"/>
      <c r="EI1597" s="110"/>
      <c r="EJ1597" s="110"/>
      <c r="EK1597" s="266"/>
      <c r="EL1597" s="110"/>
      <c r="EM1597" s="110"/>
      <c r="EN1597" s="110"/>
      <c r="EO1597" s="110"/>
      <c r="EP1597" s="110"/>
      <c r="EQ1597" s="110"/>
      <c r="ER1597" s="110"/>
      <c r="ES1597" s="110"/>
      <c r="ET1597" s="110"/>
      <c r="EU1597" s="110"/>
      <c r="EV1597" s="110"/>
      <c r="EW1597" s="110"/>
      <c r="EX1597" s="110"/>
      <c r="EY1597" s="110"/>
      <c r="EZ1597" s="110"/>
      <c r="FA1597" s="110"/>
      <c r="FB1597" s="110"/>
      <c r="FC1597" s="110"/>
      <c r="FD1597" s="110"/>
      <c r="FE1597" s="110"/>
      <c r="FF1597" s="110"/>
      <c r="FG1597" s="110"/>
      <c r="FH1597" s="110"/>
      <c r="FI1597" s="110"/>
      <c r="FJ1597" s="110"/>
      <c r="FK1597" s="110"/>
      <c r="FL1597" s="110"/>
      <c r="FM1597" s="110"/>
      <c r="FN1597" s="110"/>
      <c r="FO1597" s="110"/>
      <c r="FP1597" s="110"/>
      <c r="FQ1597" s="110"/>
      <c r="FR1597" s="110"/>
      <c r="FS1597" s="110"/>
      <c r="FT1597" s="110"/>
      <c r="FU1597" s="110"/>
      <c r="FV1597" s="110"/>
      <c r="FW1597" s="110"/>
      <c r="FX1597" s="110"/>
      <c r="FY1597" s="110"/>
      <c r="FZ1597" s="110"/>
      <c r="GA1597" s="110"/>
      <c r="GB1597" s="110"/>
      <c r="GC1597" s="110"/>
      <c r="GD1597" s="110"/>
      <c r="GE1597" s="110"/>
      <c r="GF1597" s="110"/>
      <c r="GG1597" s="110"/>
      <c r="GH1597" s="110"/>
      <c r="GI1597" s="110"/>
      <c r="GJ1597" s="110"/>
      <c r="GK1597" s="110"/>
      <c r="GL1597" s="110"/>
      <c r="GM1597" s="110"/>
      <c r="GN1597" s="110"/>
      <c r="GO1597" s="110"/>
      <c r="GP1597" s="110"/>
      <c r="GQ1597" s="110"/>
      <c r="GR1597" s="110"/>
      <c r="GS1597" s="110"/>
      <c r="GT1597" s="110"/>
      <c r="GU1597" s="110"/>
      <c r="GV1597" s="110"/>
      <c r="GW1597" s="110"/>
      <c r="GX1597" s="110"/>
      <c r="GY1597" s="110"/>
      <c r="GZ1597" s="110"/>
      <c r="HA1597" s="110"/>
      <c r="HB1597" s="110"/>
      <c r="HC1597" s="110"/>
      <c r="HD1597" s="110"/>
      <c r="HE1597" s="110"/>
      <c r="HF1597" s="110"/>
      <c r="HG1597" s="110"/>
      <c r="HH1597" s="110"/>
      <c r="HI1597" s="110"/>
      <c r="HJ1597" s="110"/>
      <c r="HK1597" s="110"/>
      <c r="HL1597" s="110"/>
      <c r="HM1597" s="110"/>
      <c r="HN1597" s="110"/>
      <c r="HO1597" s="110"/>
      <c r="HP1597" s="110"/>
      <c r="HQ1597" s="110"/>
      <c r="HR1597" s="110"/>
      <c r="HS1597" s="110"/>
      <c r="HT1597" s="110"/>
      <c r="HU1597" s="110"/>
      <c r="HV1597" s="110"/>
      <c r="HW1597" s="110"/>
      <c r="HX1597" s="110"/>
      <c r="HY1597" s="110"/>
      <c r="HZ1597" s="110"/>
      <c r="IA1597" s="110"/>
      <c r="IB1597" s="110"/>
      <c r="IC1597" s="110"/>
      <c r="ID1597" s="110"/>
      <c r="IE1597" s="110"/>
      <c r="IF1597" s="110"/>
      <c r="IG1597" s="110"/>
      <c r="IH1597" s="110"/>
      <c r="II1597" s="110"/>
      <c r="IJ1597" s="110"/>
      <c r="IK1597" s="110"/>
      <c r="IL1597" s="110"/>
      <c r="IM1597" s="110"/>
      <c r="IN1597" s="110"/>
      <c r="IO1597" s="110"/>
      <c r="IP1597" s="110"/>
      <c r="IQ1597" s="110"/>
      <c r="IR1597" s="110"/>
    </row>
    <row r="1598" spans="18:252" ht="16.5" hidden="1" customHeight="1">
      <c r="R1598" s="264"/>
      <c r="S1598" s="110"/>
      <c r="T1598" s="110"/>
      <c r="U1598" s="110"/>
      <c r="V1598" s="110"/>
      <c r="W1598" s="266"/>
      <c r="X1598" s="110"/>
      <c r="Y1598" s="110"/>
      <c r="Z1598" s="110"/>
      <c r="AA1598" s="110"/>
      <c r="AB1598" s="110"/>
      <c r="AC1598" s="110"/>
      <c r="AD1598" s="110"/>
      <c r="AE1598" s="110"/>
      <c r="AF1598" s="110"/>
      <c r="AG1598" s="110"/>
      <c r="AH1598" s="110"/>
      <c r="AI1598" s="110"/>
      <c r="AJ1598" s="110"/>
      <c r="AK1598" s="110"/>
      <c r="AL1598" s="110"/>
      <c r="AM1598" s="110"/>
      <c r="AN1598" s="110"/>
      <c r="AO1598" s="110"/>
      <c r="AP1598" s="110"/>
      <c r="AQ1598" s="110"/>
      <c r="AR1598" s="110"/>
      <c r="AS1598" s="110"/>
      <c r="AT1598" s="110"/>
      <c r="AU1598" s="110"/>
      <c r="AV1598" s="110"/>
      <c r="AW1598" s="110"/>
      <c r="AX1598" s="110"/>
      <c r="AY1598" s="110"/>
      <c r="AZ1598" s="110"/>
      <c r="BA1598" s="110"/>
      <c r="BB1598" s="110"/>
      <c r="BC1598" s="110"/>
      <c r="BD1598" s="110"/>
      <c r="BE1598" s="110"/>
      <c r="BF1598" s="110"/>
      <c r="BG1598" s="110"/>
      <c r="BH1598" s="110"/>
      <c r="BI1598" s="110"/>
      <c r="BJ1598" s="110"/>
      <c r="BK1598" s="110"/>
      <c r="BL1598" s="110"/>
      <c r="BM1598" s="110"/>
      <c r="BN1598" s="110"/>
      <c r="BO1598" s="110"/>
      <c r="BP1598" s="110"/>
      <c r="BQ1598" s="110"/>
      <c r="BR1598" s="110"/>
      <c r="BS1598" s="110"/>
      <c r="BT1598" s="110"/>
      <c r="BU1598" s="110"/>
      <c r="BV1598" s="110"/>
      <c r="BW1598" s="110"/>
      <c r="BX1598" s="110"/>
      <c r="BY1598" s="110"/>
      <c r="BZ1598" s="110"/>
      <c r="CA1598" s="110"/>
      <c r="CB1598" s="110"/>
      <c r="CC1598" s="110"/>
      <c r="CD1598" s="110"/>
      <c r="CE1598" s="110"/>
      <c r="CF1598" s="110"/>
      <c r="CG1598" s="110"/>
      <c r="CH1598" s="110"/>
      <c r="CI1598" s="110"/>
      <c r="CJ1598" s="110"/>
      <c r="CK1598" s="110"/>
      <c r="CL1598" s="110"/>
      <c r="CM1598" s="110"/>
      <c r="CN1598" s="110"/>
      <c r="CO1598" s="110"/>
      <c r="CP1598" s="110"/>
      <c r="CQ1598" s="110"/>
      <c r="CR1598" s="110"/>
      <c r="CS1598" s="110"/>
      <c r="CT1598" s="110"/>
      <c r="CU1598" s="110"/>
      <c r="CV1598" s="110"/>
      <c r="CW1598" s="110"/>
      <c r="CX1598" s="110"/>
      <c r="CY1598" s="110"/>
      <c r="CZ1598" s="110"/>
      <c r="DA1598" s="110"/>
      <c r="DB1598" s="110"/>
      <c r="DC1598" s="110"/>
      <c r="DD1598" s="110"/>
      <c r="DE1598" s="110"/>
      <c r="DF1598" s="110"/>
      <c r="DG1598" s="110"/>
      <c r="DH1598" s="110"/>
      <c r="DI1598" s="110"/>
      <c r="DJ1598" s="110"/>
      <c r="DK1598" s="110"/>
      <c r="DL1598" s="110"/>
      <c r="DM1598" s="110"/>
      <c r="DN1598" s="110"/>
      <c r="DO1598" s="110"/>
      <c r="DP1598" s="110"/>
      <c r="DQ1598" s="110"/>
      <c r="DR1598" s="110"/>
      <c r="DS1598" s="110"/>
      <c r="DT1598" s="110"/>
      <c r="DU1598" s="110"/>
      <c r="DV1598" s="110"/>
      <c r="DW1598" s="110"/>
      <c r="DX1598" s="110"/>
      <c r="DY1598" s="110"/>
      <c r="DZ1598" s="110"/>
      <c r="EA1598" s="110"/>
      <c r="EB1598" s="110"/>
      <c r="EC1598" s="110"/>
      <c r="ED1598" s="110"/>
      <c r="EF1598" s="264"/>
      <c r="EG1598" s="110"/>
      <c r="EH1598" s="110"/>
      <c r="EI1598" s="110"/>
      <c r="EJ1598" s="110"/>
      <c r="EK1598" s="266"/>
      <c r="EL1598" s="110"/>
      <c r="EM1598" s="110"/>
      <c r="EN1598" s="110"/>
      <c r="EO1598" s="110"/>
      <c r="EP1598" s="110"/>
      <c r="EQ1598" s="110"/>
      <c r="ER1598" s="110"/>
      <c r="ES1598" s="110"/>
      <c r="ET1598" s="110"/>
      <c r="EU1598" s="110"/>
      <c r="EV1598" s="110"/>
      <c r="EW1598" s="110"/>
      <c r="EX1598" s="110"/>
      <c r="EY1598" s="110"/>
      <c r="EZ1598" s="110"/>
      <c r="FA1598" s="110"/>
      <c r="FB1598" s="110"/>
      <c r="FC1598" s="110"/>
      <c r="FD1598" s="110"/>
      <c r="FE1598" s="110"/>
      <c r="FF1598" s="110"/>
      <c r="FG1598" s="110"/>
      <c r="FH1598" s="110"/>
      <c r="FI1598" s="110"/>
      <c r="FJ1598" s="110"/>
      <c r="FK1598" s="110"/>
      <c r="FL1598" s="110"/>
      <c r="FM1598" s="110"/>
      <c r="FN1598" s="110"/>
      <c r="FO1598" s="110"/>
      <c r="FP1598" s="110"/>
      <c r="FQ1598" s="110"/>
      <c r="FR1598" s="110"/>
      <c r="FS1598" s="110"/>
      <c r="FT1598" s="110"/>
      <c r="FU1598" s="110"/>
      <c r="FV1598" s="110"/>
      <c r="FW1598" s="110"/>
      <c r="FX1598" s="110"/>
      <c r="FY1598" s="110"/>
      <c r="FZ1598" s="110"/>
      <c r="GA1598" s="110"/>
      <c r="GB1598" s="110"/>
      <c r="GC1598" s="110"/>
      <c r="GD1598" s="110"/>
      <c r="GE1598" s="110"/>
      <c r="GF1598" s="110"/>
      <c r="GG1598" s="110"/>
      <c r="GH1598" s="110"/>
      <c r="GI1598" s="110"/>
      <c r="GJ1598" s="110"/>
      <c r="GK1598" s="110"/>
      <c r="GL1598" s="110"/>
      <c r="GM1598" s="110"/>
      <c r="GN1598" s="110"/>
      <c r="GO1598" s="110"/>
      <c r="GP1598" s="110"/>
      <c r="GQ1598" s="110"/>
      <c r="GR1598" s="110"/>
      <c r="GS1598" s="110"/>
      <c r="GT1598" s="110"/>
      <c r="GU1598" s="110"/>
      <c r="GV1598" s="110"/>
      <c r="GW1598" s="110"/>
      <c r="GX1598" s="110"/>
      <c r="GY1598" s="110"/>
      <c r="GZ1598" s="110"/>
      <c r="HA1598" s="110"/>
      <c r="HB1598" s="110"/>
      <c r="HC1598" s="110"/>
      <c r="HD1598" s="110"/>
      <c r="HE1598" s="110"/>
      <c r="HF1598" s="110"/>
      <c r="HG1598" s="110"/>
      <c r="HH1598" s="110"/>
      <c r="HI1598" s="110"/>
      <c r="HJ1598" s="110"/>
      <c r="HK1598" s="110"/>
      <c r="HL1598" s="110"/>
      <c r="HM1598" s="110"/>
      <c r="HN1598" s="110"/>
      <c r="HO1598" s="110"/>
      <c r="HP1598" s="110"/>
      <c r="HQ1598" s="110"/>
      <c r="HR1598" s="110"/>
      <c r="HS1598" s="110"/>
      <c r="HT1598" s="110"/>
      <c r="HU1598" s="110"/>
      <c r="HV1598" s="110"/>
      <c r="HW1598" s="110"/>
      <c r="HX1598" s="110"/>
      <c r="HY1598" s="110"/>
      <c r="HZ1598" s="110"/>
      <c r="IA1598" s="110"/>
      <c r="IB1598" s="110"/>
      <c r="IC1598" s="110"/>
      <c r="ID1598" s="110"/>
      <c r="IE1598" s="110"/>
      <c r="IF1598" s="110"/>
      <c r="IG1598" s="110"/>
      <c r="IH1598" s="110"/>
      <c r="II1598" s="110"/>
      <c r="IJ1598" s="110"/>
      <c r="IK1598" s="110"/>
      <c r="IL1598" s="110"/>
      <c r="IM1598" s="110"/>
      <c r="IN1598" s="110"/>
      <c r="IO1598" s="110"/>
      <c r="IP1598" s="110"/>
      <c r="IQ1598" s="110"/>
      <c r="IR1598" s="110"/>
    </row>
    <row r="1599" spans="18:252" ht="16.5" hidden="1" customHeight="1">
      <c r="R1599" s="264"/>
      <c r="S1599" s="110"/>
      <c r="T1599" s="110"/>
      <c r="U1599" s="110"/>
      <c r="V1599" s="110"/>
      <c r="W1599" s="266"/>
      <c r="X1599" s="110"/>
      <c r="Y1599" s="110"/>
      <c r="Z1599" s="110"/>
      <c r="AA1599" s="110"/>
      <c r="AB1599" s="110"/>
      <c r="AC1599" s="110"/>
      <c r="AD1599" s="110"/>
      <c r="AE1599" s="110"/>
      <c r="AF1599" s="110"/>
      <c r="AG1599" s="110"/>
      <c r="AH1599" s="110"/>
      <c r="AI1599" s="110"/>
      <c r="AJ1599" s="110"/>
      <c r="AK1599" s="110"/>
      <c r="AL1599" s="110"/>
      <c r="AM1599" s="110"/>
      <c r="AN1599" s="110"/>
      <c r="AO1599" s="110"/>
      <c r="AP1599" s="110"/>
      <c r="AQ1599" s="110"/>
      <c r="AR1599" s="110"/>
      <c r="AS1599" s="110"/>
      <c r="AT1599" s="110"/>
      <c r="AU1599" s="110"/>
      <c r="AV1599" s="110"/>
      <c r="AW1599" s="110"/>
      <c r="AX1599" s="110"/>
      <c r="AY1599" s="110"/>
      <c r="AZ1599" s="110"/>
      <c r="BA1599" s="110"/>
      <c r="BB1599" s="110"/>
      <c r="BC1599" s="110"/>
      <c r="BD1599" s="110"/>
      <c r="BE1599" s="110"/>
      <c r="BF1599" s="110"/>
      <c r="BG1599" s="110"/>
      <c r="BH1599" s="110"/>
      <c r="BI1599" s="110"/>
      <c r="BJ1599" s="110"/>
      <c r="BK1599" s="110"/>
      <c r="BL1599" s="110"/>
      <c r="BM1599" s="110"/>
      <c r="BN1599" s="110"/>
      <c r="BO1599" s="110"/>
      <c r="BP1599" s="110"/>
      <c r="BQ1599" s="110"/>
      <c r="BR1599" s="110"/>
      <c r="BS1599" s="110"/>
      <c r="BT1599" s="110"/>
      <c r="BU1599" s="110"/>
      <c r="BV1599" s="110"/>
      <c r="BW1599" s="110"/>
      <c r="BX1599" s="110"/>
      <c r="BY1599" s="110"/>
      <c r="BZ1599" s="110"/>
      <c r="CA1599" s="110"/>
      <c r="CB1599" s="110"/>
      <c r="CC1599" s="110"/>
      <c r="CD1599" s="110"/>
      <c r="CE1599" s="110"/>
      <c r="CF1599" s="110"/>
      <c r="CG1599" s="110"/>
      <c r="CH1599" s="110"/>
      <c r="CI1599" s="110"/>
      <c r="CJ1599" s="110"/>
      <c r="CK1599" s="110"/>
      <c r="CL1599" s="110"/>
      <c r="CM1599" s="110"/>
      <c r="CN1599" s="110"/>
      <c r="CO1599" s="110"/>
      <c r="CP1599" s="110"/>
      <c r="CQ1599" s="110"/>
      <c r="CR1599" s="110"/>
      <c r="CS1599" s="110"/>
      <c r="CT1599" s="110"/>
      <c r="CU1599" s="110"/>
      <c r="CV1599" s="110"/>
      <c r="CW1599" s="110"/>
      <c r="CX1599" s="110"/>
      <c r="CY1599" s="110"/>
      <c r="CZ1599" s="110"/>
      <c r="DA1599" s="110"/>
      <c r="DB1599" s="110"/>
      <c r="DC1599" s="110"/>
      <c r="DD1599" s="110"/>
      <c r="DE1599" s="110"/>
      <c r="DF1599" s="110"/>
      <c r="DG1599" s="110"/>
      <c r="DH1599" s="110"/>
      <c r="DI1599" s="110"/>
      <c r="DJ1599" s="110"/>
      <c r="DK1599" s="110"/>
      <c r="DL1599" s="110"/>
      <c r="DM1599" s="110"/>
      <c r="DN1599" s="110"/>
      <c r="DO1599" s="110"/>
      <c r="DP1599" s="110"/>
      <c r="DQ1599" s="110"/>
      <c r="DR1599" s="110"/>
      <c r="DS1599" s="110"/>
      <c r="DT1599" s="110"/>
      <c r="DU1599" s="110"/>
      <c r="DV1599" s="110"/>
      <c r="DW1599" s="110"/>
      <c r="DX1599" s="110"/>
      <c r="DY1599" s="110"/>
      <c r="DZ1599" s="110"/>
      <c r="EA1599" s="110"/>
      <c r="EB1599" s="110"/>
      <c r="EC1599" s="110"/>
      <c r="ED1599" s="110"/>
      <c r="EF1599" s="264"/>
      <c r="EG1599" s="110"/>
      <c r="EH1599" s="110"/>
      <c r="EI1599" s="110"/>
      <c r="EJ1599" s="110"/>
      <c r="EK1599" s="266"/>
      <c r="EL1599" s="110"/>
      <c r="EM1599" s="110"/>
      <c r="EN1599" s="110"/>
      <c r="EO1599" s="110"/>
      <c r="EP1599" s="110"/>
      <c r="EQ1599" s="110"/>
      <c r="ER1599" s="110"/>
      <c r="ES1599" s="110"/>
      <c r="ET1599" s="110"/>
      <c r="EU1599" s="110"/>
      <c r="EV1599" s="110"/>
      <c r="EW1599" s="110"/>
      <c r="EX1599" s="110"/>
      <c r="EY1599" s="110"/>
      <c r="EZ1599" s="110"/>
      <c r="FA1599" s="110"/>
      <c r="FB1599" s="110"/>
      <c r="FC1599" s="110"/>
      <c r="FD1599" s="110"/>
      <c r="FE1599" s="110"/>
      <c r="FF1599" s="110"/>
      <c r="FG1599" s="110"/>
      <c r="FH1599" s="110"/>
      <c r="FI1599" s="110"/>
      <c r="FJ1599" s="110"/>
      <c r="FK1599" s="110"/>
      <c r="FL1599" s="110"/>
      <c r="FM1599" s="110"/>
      <c r="FN1599" s="110"/>
      <c r="FO1599" s="110"/>
      <c r="FP1599" s="110"/>
      <c r="FQ1599" s="110"/>
      <c r="FR1599" s="110"/>
      <c r="FS1599" s="110"/>
      <c r="FT1599" s="110"/>
      <c r="FU1599" s="110"/>
      <c r="FV1599" s="110"/>
      <c r="FW1599" s="110"/>
      <c r="FX1599" s="110"/>
      <c r="FY1599" s="110"/>
      <c r="FZ1599" s="110"/>
      <c r="GA1599" s="110"/>
      <c r="GB1599" s="110"/>
      <c r="GC1599" s="110"/>
      <c r="GD1599" s="110"/>
      <c r="GE1599" s="110"/>
      <c r="GF1599" s="110"/>
      <c r="GG1599" s="110"/>
      <c r="GH1599" s="110"/>
      <c r="GI1599" s="110"/>
      <c r="GJ1599" s="110"/>
      <c r="GK1599" s="110"/>
      <c r="GL1599" s="110"/>
      <c r="GM1599" s="110"/>
      <c r="GN1599" s="110"/>
      <c r="GO1599" s="110"/>
      <c r="GP1599" s="110"/>
      <c r="GQ1599" s="110"/>
      <c r="GR1599" s="110"/>
      <c r="GS1599" s="110"/>
      <c r="GT1599" s="110"/>
      <c r="GU1599" s="110"/>
      <c r="GV1599" s="110"/>
      <c r="GW1599" s="110"/>
      <c r="GX1599" s="110"/>
      <c r="GY1599" s="110"/>
      <c r="GZ1599" s="110"/>
      <c r="HA1599" s="110"/>
      <c r="HB1599" s="110"/>
      <c r="HC1599" s="110"/>
      <c r="HD1599" s="110"/>
      <c r="HE1599" s="110"/>
      <c r="HF1599" s="110"/>
      <c r="HG1599" s="110"/>
      <c r="HH1599" s="110"/>
      <c r="HI1599" s="110"/>
      <c r="HJ1599" s="110"/>
      <c r="HK1599" s="110"/>
      <c r="HL1599" s="110"/>
      <c r="HM1599" s="110"/>
      <c r="HN1599" s="110"/>
      <c r="HO1599" s="110"/>
      <c r="HP1599" s="110"/>
      <c r="HQ1599" s="110"/>
      <c r="HR1599" s="110"/>
      <c r="HS1599" s="110"/>
      <c r="HT1599" s="110"/>
      <c r="HU1599" s="110"/>
      <c r="HV1599" s="110"/>
      <c r="HW1599" s="110"/>
      <c r="HX1599" s="110"/>
      <c r="HY1599" s="110"/>
      <c r="HZ1599" s="110"/>
      <c r="IA1599" s="110"/>
      <c r="IB1599" s="110"/>
      <c r="IC1599" s="110"/>
      <c r="ID1599" s="110"/>
      <c r="IE1599" s="110"/>
      <c r="IF1599" s="110"/>
      <c r="IG1599" s="110"/>
      <c r="IH1599" s="110"/>
      <c r="II1599" s="110"/>
      <c r="IJ1599" s="110"/>
      <c r="IK1599" s="110"/>
      <c r="IL1599" s="110"/>
      <c r="IM1599" s="110"/>
      <c r="IN1599" s="110"/>
      <c r="IO1599" s="110"/>
      <c r="IP1599" s="110"/>
      <c r="IQ1599" s="110"/>
      <c r="IR1599" s="110"/>
    </row>
    <row r="1600" spans="18:252" ht="16.5" hidden="1" customHeight="1">
      <c r="R1600" s="264"/>
      <c r="S1600" s="110"/>
      <c r="T1600" s="110"/>
      <c r="U1600" s="110"/>
      <c r="V1600" s="110"/>
      <c r="W1600" s="266"/>
      <c r="X1600" s="110"/>
      <c r="Y1600" s="110"/>
      <c r="Z1600" s="110"/>
      <c r="AA1600" s="110"/>
      <c r="AB1600" s="110"/>
      <c r="AC1600" s="110"/>
      <c r="AD1600" s="110"/>
      <c r="AE1600" s="110"/>
      <c r="AF1600" s="110"/>
      <c r="AG1600" s="110"/>
      <c r="AH1600" s="110"/>
      <c r="AI1600" s="110"/>
      <c r="AJ1600" s="110"/>
      <c r="AK1600" s="110"/>
      <c r="AL1600" s="110"/>
      <c r="AM1600" s="110"/>
      <c r="AN1600" s="110"/>
      <c r="AO1600" s="110"/>
      <c r="AP1600" s="110"/>
      <c r="AQ1600" s="110"/>
      <c r="AR1600" s="110"/>
      <c r="AS1600" s="110"/>
      <c r="AT1600" s="110"/>
      <c r="AU1600" s="110"/>
      <c r="AV1600" s="110"/>
      <c r="AW1600" s="110"/>
      <c r="AX1600" s="110"/>
      <c r="AY1600" s="110"/>
      <c r="AZ1600" s="110"/>
      <c r="BA1600" s="110"/>
      <c r="BB1600" s="110"/>
      <c r="BC1600" s="110"/>
      <c r="BD1600" s="110"/>
      <c r="BE1600" s="110"/>
      <c r="BF1600" s="110"/>
      <c r="BG1600" s="110"/>
      <c r="BH1600" s="110"/>
      <c r="BI1600" s="110"/>
      <c r="BJ1600" s="110"/>
      <c r="BK1600" s="110"/>
      <c r="BL1600" s="110"/>
      <c r="BM1600" s="110"/>
      <c r="BN1600" s="110"/>
      <c r="BO1600" s="110"/>
      <c r="BP1600" s="110"/>
      <c r="BQ1600" s="110"/>
      <c r="BR1600" s="110"/>
      <c r="BS1600" s="110"/>
      <c r="BT1600" s="110"/>
      <c r="BU1600" s="110"/>
      <c r="BV1600" s="110"/>
      <c r="BW1600" s="110"/>
      <c r="BX1600" s="110"/>
      <c r="BY1600" s="110"/>
      <c r="BZ1600" s="110"/>
      <c r="CA1600" s="110"/>
      <c r="CB1600" s="110"/>
      <c r="CC1600" s="110"/>
      <c r="CD1600" s="110"/>
      <c r="CE1600" s="110"/>
      <c r="CF1600" s="110"/>
      <c r="CG1600" s="110"/>
      <c r="CH1600" s="110"/>
      <c r="CI1600" s="110"/>
      <c r="CJ1600" s="110"/>
      <c r="CK1600" s="110"/>
      <c r="CL1600" s="110"/>
      <c r="CM1600" s="110"/>
      <c r="CN1600" s="110"/>
      <c r="CO1600" s="110"/>
      <c r="CP1600" s="110"/>
      <c r="CQ1600" s="110"/>
      <c r="CR1600" s="110"/>
      <c r="CS1600" s="110"/>
      <c r="CT1600" s="110"/>
      <c r="CU1600" s="110"/>
      <c r="CV1600" s="110"/>
      <c r="CW1600" s="110"/>
      <c r="CX1600" s="110"/>
      <c r="CY1600" s="110"/>
      <c r="CZ1600" s="110"/>
      <c r="DA1600" s="110"/>
      <c r="DB1600" s="110"/>
      <c r="DC1600" s="110"/>
      <c r="DD1600" s="110"/>
      <c r="DE1600" s="110"/>
      <c r="DF1600" s="110"/>
      <c r="DG1600" s="110"/>
      <c r="DH1600" s="110"/>
      <c r="DI1600" s="110"/>
      <c r="DJ1600" s="110"/>
      <c r="DK1600" s="110"/>
      <c r="DL1600" s="110"/>
      <c r="DM1600" s="110"/>
      <c r="DN1600" s="110"/>
      <c r="DO1600" s="110"/>
      <c r="DP1600" s="110"/>
      <c r="DQ1600" s="110"/>
      <c r="DR1600" s="110"/>
      <c r="DS1600" s="110"/>
      <c r="DT1600" s="110"/>
      <c r="DU1600" s="110"/>
      <c r="DV1600" s="110"/>
      <c r="DW1600" s="110"/>
      <c r="DX1600" s="110"/>
      <c r="DY1600" s="110"/>
      <c r="DZ1600" s="110"/>
      <c r="EA1600" s="110"/>
      <c r="EB1600" s="110"/>
      <c r="EC1600" s="110"/>
      <c r="ED1600" s="110"/>
      <c r="EF1600" s="264"/>
      <c r="EG1600" s="110"/>
      <c r="EH1600" s="110"/>
      <c r="EI1600" s="110"/>
      <c r="EJ1600" s="110"/>
      <c r="EK1600" s="266"/>
      <c r="EL1600" s="110"/>
      <c r="EM1600" s="110"/>
      <c r="EN1600" s="110"/>
      <c r="EO1600" s="110"/>
      <c r="EP1600" s="110"/>
      <c r="EQ1600" s="110"/>
      <c r="ER1600" s="110"/>
      <c r="ES1600" s="110"/>
      <c r="ET1600" s="110"/>
      <c r="EU1600" s="110"/>
      <c r="EV1600" s="110"/>
      <c r="EW1600" s="110"/>
      <c r="EX1600" s="110"/>
      <c r="EY1600" s="110"/>
      <c r="EZ1600" s="110"/>
      <c r="FA1600" s="110"/>
      <c r="FB1600" s="110"/>
      <c r="FC1600" s="110"/>
      <c r="FD1600" s="110"/>
      <c r="FE1600" s="110"/>
      <c r="FF1600" s="110"/>
      <c r="FG1600" s="110"/>
      <c r="FH1600" s="110"/>
      <c r="FI1600" s="110"/>
      <c r="FJ1600" s="110"/>
      <c r="FK1600" s="110"/>
      <c r="FL1600" s="110"/>
      <c r="FM1600" s="110"/>
      <c r="FN1600" s="110"/>
      <c r="FO1600" s="110"/>
      <c r="FP1600" s="110"/>
      <c r="FQ1600" s="110"/>
      <c r="FR1600" s="110"/>
      <c r="FS1600" s="110"/>
      <c r="FT1600" s="110"/>
      <c r="FU1600" s="110"/>
      <c r="FV1600" s="110"/>
      <c r="FW1600" s="110"/>
      <c r="FX1600" s="110"/>
      <c r="FY1600" s="110"/>
      <c r="FZ1600" s="110"/>
      <c r="GA1600" s="110"/>
      <c r="GB1600" s="110"/>
      <c r="GC1600" s="110"/>
      <c r="GD1600" s="110"/>
      <c r="GE1600" s="110"/>
      <c r="GF1600" s="110"/>
      <c r="GG1600" s="110"/>
      <c r="GH1600" s="110"/>
      <c r="GI1600" s="110"/>
      <c r="GJ1600" s="110"/>
      <c r="GK1600" s="110"/>
      <c r="GL1600" s="110"/>
      <c r="GM1600" s="110"/>
      <c r="GN1600" s="110"/>
      <c r="GO1600" s="110"/>
      <c r="GP1600" s="110"/>
      <c r="GQ1600" s="110"/>
      <c r="GR1600" s="110"/>
      <c r="GS1600" s="110"/>
      <c r="GT1600" s="110"/>
      <c r="GU1600" s="110"/>
      <c r="GV1600" s="110"/>
      <c r="GW1600" s="110"/>
      <c r="GX1600" s="110"/>
      <c r="GY1600" s="110"/>
      <c r="GZ1600" s="110"/>
      <c r="HA1600" s="110"/>
      <c r="HB1600" s="110"/>
      <c r="HC1600" s="110"/>
      <c r="HD1600" s="110"/>
      <c r="HE1600" s="110"/>
      <c r="HF1600" s="110"/>
      <c r="HG1600" s="110"/>
      <c r="HH1600" s="110"/>
      <c r="HI1600" s="110"/>
      <c r="HJ1600" s="110"/>
      <c r="HK1600" s="110"/>
      <c r="HL1600" s="110"/>
      <c r="HM1600" s="110"/>
      <c r="HN1600" s="110"/>
      <c r="HO1600" s="110"/>
      <c r="HP1600" s="110"/>
      <c r="HQ1600" s="110"/>
      <c r="HR1600" s="110"/>
      <c r="HS1600" s="110"/>
      <c r="HT1600" s="110"/>
      <c r="HU1600" s="110"/>
      <c r="HV1600" s="110"/>
      <c r="HW1600" s="110"/>
      <c r="HX1600" s="110"/>
      <c r="HY1600" s="110"/>
      <c r="HZ1600" s="110"/>
      <c r="IA1600" s="110"/>
      <c r="IB1600" s="110"/>
      <c r="IC1600" s="110"/>
      <c r="ID1600" s="110"/>
      <c r="IE1600" s="110"/>
      <c r="IF1600" s="110"/>
      <c r="IG1600" s="110"/>
      <c r="IH1600" s="110"/>
      <c r="II1600" s="110"/>
      <c r="IJ1600" s="110"/>
      <c r="IK1600" s="110"/>
      <c r="IL1600" s="110"/>
      <c r="IM1600" s="110"/>
      <c r="IN1600" s="110"/>
      <c r="IO1600" s="110"/>
      <c r="IP1600" s="110"/>
      <c r="IQ1600" s="110"/>
      <c r="IR1600" s="110"/>
    </row>
    <row r="1601" spans="18:252" ht="16.5" hidden="1" customHeight="1">
      <c r="R1601" s="264"/>
      <c r="S1601" s="110"/>
      <c r="T1601" s="110"/>
      <c r="U1601" s="110"/>
      <c r="V1601" s="110"/>
      <c r="W1601" s="266"/>
      <c r="X1601" s="110"/>
      <c r="Y1601" s="110"/>
      <c r="Z1601" s="110"/>
      <c r="AA1601" s="110"/>
      <c r="AB1601" s="110"/>
      <c r="AC1601" s="110"/>
      <c r="AD1601" s="110"/>
      <c r="AE1601" s="110"/>
      <c r="AF1601" s="110"/>
      <c r="AG1601" s="110"/>
      <c r="AH1601" s="110"/>
      <c r="AI1601" s="110"/>
      <c r="AJ1601" s="110"/>
      <c r="AK1601" s="110"/>
      <c r="AL1601" s="110"/>
      <c r="AM1601" s="110"/>
      <c r="AN1601" s="110"/>
      <c r="AO1601" s="110"/>
      <c r="AP1601" s="110"/>
      <c r="AQ1601" s="110"/>
      <c r="AR1601" s="110"/>
      <c r="AS1601" s="110"/>
      <c r="AT1601" s="110"/>
      <c r="AU1601" s="110"/>
      <c r="AV1601" s="110"/>
      <c r="AW1601" s="110"/>
      <c r="AX1601" s="110"/>
      <c r="AY1601" s="110"/>
      <c r="AZ1601" s="110"/>
      <c r="BA1601" s="110"/>
      <c r="BB1601" s="110"/>
      <c r="BC1601" s="110"/>
      <c r="BD1601" s="110"/>
      <c r="BE1601" s="110"/>
      <c r="BF1601" s="110"/>
      <c r="BG1601" s="110"/>
      <c r="BH1601" s="110"/>
      <c r="BI1601" s="110"/>
      <c r="BJ1601" s="110"/>
      <c r="BK1601" s="110"/>
      <c r="BL1601" s="110"/>
      <c r="BM1601" s="110"/>
      <c r="BN1601" s="110"/>
      <c r="BO1601" s="110"/>
      <c r="BP1601" s="110"/>
      <c r="BQ1601" s="110"/>
      <c r="BR1601" s="110"/>
      <c r="BS1601" s="110"/>
      <c r="BT1601" s="110"/>
      <c r="BU1601" s="110"/>
      <c r="BV1601" s="110"/>
      <c r="BW1601" s="110"/>
      <c r="BX1601" s="110"/>
      <c r="BY1601" s="110"/>
      <c r="BZ1601" s="110"/>
      <c r="CA1601" s="110"/>
      <c r="CB1601" s="110"/>
      <c r="CC1601" s="110"/>
      <c r="CD1601" s="110"/>
      <c r="CE1601" s="110"/>
      <c r="CF1601" s="110"/>
      <c r="CG1601" s="110"/>
      <c r="CH1601" s="110"/>
      <c r="CI1601" s="110"/>
      <c r="CJ1601" s="110"/>
      <c r="CK1601" s="110"/>
      <c r="CL1601" s="110"/>
      <c r="CM1601" s="110"/>
      <c r="CN1601" s="110"/>
      <c r="CO1601" s="110"/>
      <c r="CP1601" s="110"/>
      <c r="CQ1601" s="110"/>
      <c r="CR1601" s="110"/>
      <c r="CS1601" s="110"/>
      <c r="CT1601" s="110"/>
      <c r="CU1601" s="110"/>
      <c r="CV1601" s="110"/>
      <c r="CW1601" s="110"/>
      <c r="CX1601" s="110"/>
      <c r="CY1601" s="110"/>
      <c r="CZ1601" s="110"/>
      <c r="DA1601" s="110"/>
      <c r="DB1601" s="110"/>
      <c r="DC1601" s="110"/>
      <c r="DD1601" s="110"/>
      <c r="DE1601" s="110"/>
      <c r="DF1601" s="110"/>
      <c r="DG1601" s="110"/>
      <c r="DH1601" s="110"/>
      <c r="DI1601" s="110"/>
      <c r="DJ1601" s="110"/>
      <c r="DK1601" s="110"/>
      <c r="DL1601" s="110"/>
      <c r="DM1601" s="110"/>
      <c r="DN1601" s="110"/>
      <c r="DO1601" s="110"/>
      <c r="DP1601" s="110"/>
      <c r="DQ1601" s="110"/>
      <c r="DR1601" s="110"/>
      <c r="DS1601" s="110"/>
      <c r="DT1601" s="110"/>
      <c r="DU1601" s="110"/>
      <c r="DV1601" s="110"/>
      <c r="DW1601" s="110"/>
      <c r="DX1601" s="110"/>
      <c r="DY1601" s="110"/>
      <c r="DZ1601" s="110"/>
      <c r="EA1601" s="110"/>
      <c r="EB1601" s="110"/>
      <c r="EC1601" s="110"/>
      <c r="ED1601" s="110"/>
      <c r="EF1601" s="264"/>
      <c r="EG1601" s="110"/>
      <c r="EH1601" s="110"/>
      <c r="EI1601" s="110"/>
      <c r="EJ1601" s="110"/>
      <c r="EK1601" s="266"/>
      <c r="EL1601" s="110"/>
      <c r="EM1601" s="110"/>
      <c r="EN1601" s="110"/>
      <c r="EO1601" s="110"/>
      <c r="EP1601" s="110"/>
      <c r="EQ1601" s="110"/>
      <c r="ER1601" s="110"/>
      <c r="ES1601" s="110"/>
      <c r="ET1601" s="110"/>
      <c r="EU1601" s="110"/>
      <c r="EV1601" s="110"/>
      <c r="EW1601" s="110"/>
      <c r="EX1601" s="110"/>
      <c r="EY1601" s="110"/>
      <c r="EZ1601" s="110"/>
      <c r="FA1601" s="110"/>
      <c r="FB1601" s="110"/>
      <c r="FC1601" s="110"/>
      <c r="FD1601" s="110"/>
      <c r="FE1601" s="110"/>
      <c r="FF1601" s="110"/>
      <c r="FG1601" s="110"/>
      <c r="FH1601" s="110"/>
      <c r="FI1601" s="110"/>
      <c r="FJ1601" s="110"/>
      <c r="FK1601" s="110"/>
      <c r="FL1601" s="110"/>
      <c r="FM1601" s="110"/>
      <c r="FN1601" s="110"/>
      <c r="FO1601" s="110"/>
      <c r="FP1601" s="110"/>
      <c r="FQ1601" s="110"/>
      <c r="FR1601" s="110"/>
      <c r="FS1601" s="110"/>
      <c r="FT1601" s="110"/>
      <c r="FU1601" s="110"/>
      <c r="FV1601" s="110"/>
      <c r="FW1601" s="110"/>
      <c r="FX1601" s="110"/>
      <c r="FY1601" s="110"/>
      <c r="FZ1601" s="110"/>
      <c r="GA1601" s="110"/>
      <c r="GB1601" s="110"/>
      <c r="GC1601" s="110"/>
      <c r="GD1601" s="110"/>
      <c r="GE1601" s="110"/>
      <c r="GF1601" s="110"/>
      <c r="GG1601" s="110"/>
      <c r="GH1601" s="110"/>
      <c r="GI1601" s="110"/>
      <c r="GJ1601" s="110"/>
      <c r="GK1601" s="110"/>
      <c r="GL1601" s="110"/>
      <c r="GM1601" s="110"/>
      <c r="GN1601" s="110"/>
      <c r="GO1601" s="110"/>
      <c r="GP1601" s="110"/>
      <c r="GQ1601" s="110"/>
      <c r="GR1601" s="110"/>
      <c r="GS1601" s="110"/>
      <c r="GT1601" s="110"/>
      <c r="GU1601" s="110"/>
      <c r="GV1601" s="110"/>
      <c r="GW1601" s="110"/>
      <c r="GX1601" s="110"/>
      <c r="GY1601" s="110"/>
      <c r="GZ1601" s="110"/>
      <c r="HA1601" s="110"/>
      <c r="HB1601" s="110"/>
      <c r="HC1601" s="110"/>
      <c r="HD1601" s="110"/>
      <c r="HE1601" s="110"/>
      <c r="HF1601" s="110"/>
      <c r="HG1601" s="110"/>
      <c r="HH1601" s="110"/>
      <c r="HI1601" s="110"/>
      <c r="HJ1601" s="110"/>
      <c r="HK1601" s="110"/>
      <c r="HL1601" s="110"/>
      <c r="HM1601" s="110"/>
      <c r="HN1601" s="110"/>
      <c r="HO1601" s="110"/>
      <c r="HP1601" s="110"/>
      <c r="HQ1601" s="110"/>
      <c r="HR1601" s="110"/>
      <c r="HS1601" s="110"/>
      <c r="HT1601" s="110"/>
      <c r="HU1601" s="110"/>
      <c r="HV1601" s="110"/>
      <c r="HW1601" s="110"/>
      <c r="HX1601" s="110"/>
      <c r="HY1601" s="110"/>
      <c r="HZ1601" s="110"/>
      <c r="IA1601" s="110"/>
      <c r="IB1601" s="110"/>
      <c r="IC1601" s="110"/>
      <c r="ID1601" s="110"/>
      <c r="IE1601" s="110"/>
      <c r="IF1601" s="110"/>
      <c r="IG1601" s="110"/>
      <c r="IH1601" s="110"/>
      <c r="II1601" s="110"/>
      <c r="IJ1601" s="110"/>
      <c r="IK1601" s="110"/>
      <c r="IL1601" s="110"/>
      <c r="IM1601" s="110"/>
      <c r="IN1601" s="110"/>
      <c r="IO1601" s="110"/>
      <c r="IP1601" s="110"/>
      <c r="IQ1601" s="110"/>
      <c r="IR1601" s="110"/>
    </row>
    <row r="1602" spans="18:252" ht="16.5" hidden="1" customHeight="1">
      <c r="R1602" s="264"/>
      <c r="S1602" s="110"/>
      <c r="T1602" s="110"/>
      <c r="U1602" s="110"/>
      <c r="V1602" s="110"/>
      <c r="W1602" s="266"/>
      <c r="X1602" s="110"/>
      <c r="Y1602" s="110"/>
      <c r="Z1602" s="110"/>
      <c r="AA1602" s="110"/>
      <c r="AB1602" s="110"/>
      <c r="AC1602" s="110"/>
      <c r="AD1602" s="110"/>
      <c r="AE1602" s="110"/>
      <c r="AF1602" s="110"/>
      <c r="AG1602" s="110"/>
      <c r="AH1602" s="110"/>
      <c r="AI1602" s="110"/>
      <c r="AJ1602" s="110"/>
      <c r="AK1602" s="110"/>
      <c r="AL1602" s="110"/>
      <c r="AM1602" s="110"/>
      <c r="AN1602" s="110"/>
      <c r="AO1602" s="110"/>
      <c r="AP1602" s="110"/>
      <c r="AQ1602" s="110"/>
      <c r="AR1602" s="110"/>
      <c r="AS1602" s="110"/>
      <c r="AT1602" s="110"/>
      <c r="AU1602" s="110"/>
      <c r="AV1602" s="110"/>
      <c r="AW1602" s="110"/>
      <c r="AX1602" s="110"/>
      <c r="AY1602" s="110"/>
      <c r="AZ1602" s="110"/>
      <c r="BA1602" s="110"/>
      <c r="BB1602" s="110"/>
      <c r="BC1602" s="110"/>
      <c r="BD1602" s="110"/>
      <c r="BE1602" s="110"/>
      <c r="BF1602" s="110"/>
      <c r="BG1602" s="110"/>
      <c r="BH1602" s="110"/>
      <c r="BI1602" s="110"/>
      <c r="BJ1602" s="110"/>
      <c r="BK1602" s="110"/>
      <c r="BL1602" s="110"/>
      <c r="BM1602" s="110"/>
      <c r="BN1602" s="110"/>
      <c r="BO1602" s="110"/>
      <c r="BP1602" s="110"/>
      <c r="BQ1602" s="110"/>
      <c r="BR1602" s="110"/>
      <c r="BS1602" s="110"/>
      <c r="BT1602" s="110"/>
      <c r="BU1602" s="110"/>
      <c r="BV1602" s="110"/>
      <c r="BW1602" s="110"/>
      <c r="BX1602" s="110"/>
      <c r="BY1602" s="110"/>
      <c r="BZ1602" s="110"/>
      <c r="CA1602" s="110"/>
      <c r="CB1602" s="110"/>
      <c r="CC1602" s="110"/>
      <c r="CD1602" s="110"/>
      <c r="CE1602" s="110"/>
      <c r="CF1602" s="110"/>
      <c r="CG1602" s="110"/>
      <c r="CH1602" s="110"/>
      <c r="CI1602" s="110"/>
      <c r="CJ1602" s="110"/>
      <c r="CK1602" s="110"/>
      <c r="CL1602" s="110"/>
      <c r="CM1602" s="110"/>
      <c r="CN1602" s="110"/>
      <c r="CO1602" s="110"/>
      <c r="CP1602" s="110"/>
      <c r="CQ1602" s="110"/>
      <c r="CR1602" s="110"/>
      <c r="CS1602" s="110"/>
      <c r="CT1602" s="110"/>
      <c r="CU1602" s="110"/>
      <c r="CV1602" s="110"/>
      <c r="CW1602" s="110"/>
      <c r="CX1602" s="110"/>
      <c r="CY1602" s="110"/>
      <c r="CZ1602" s="110"/>
      <c r="DA1602" s="110"/>
      <c r="DB1602" s="110"/>
      <c r="DC1602" s="110"/>
      <c r="DD1602" s="110"/>
      <c r="DE1602" s="110"/>
      <c r="DF1602" s="110"/>
      <c r="DG1602" s="110"/>
      <c r="DH1602" s="110"/>
      <c r="DI1602" s="110"/>
      <c r="DJ1602" s="110"/>
      <c r="DK1602" s="110"/>
      <c r="DL1602" s="110"/>
      <c r="DM1602" s="110"/>
      <c r="DN1602" s="110"/>
      <c r="DO1602" s="110"/>
      <c r="DP1602" s="110"/>
      <c r="DQ1602" s="110"/>
      <c r="DR1602" s="110"/>
      <c r="DS1602" s="110"/>
      <c r="DT1602" s="110"/>
      <c r="DU1602" s="110"/>
      <c r="DV1602" s="110"/>
      <c r="DW1602" s="110"/>
      <c r="DX1602" s="110"/>
      <c r="DY1602" s="110"/>
      <c r="DZ1602" s="110"/>
      <c r="EA1602" s="110"/>
      <c r="EB1602" s="110"/>
      <c r="EC1602" s="110"/>
      <c r="ED1602" s="110"/>
      <c r="EF1602" s="264"/>
      <c r="EG1602" s="110"/>
      <c r="EH1602" s="110"/>
      <c r="EI1602" s="110"/>
      <c r="EJ1602" s="110"/>
      <c r="EK1602" s="266"/>
      <c r="EL1602" s="110"/>
      <c r="EM1602" s="110"/>
      <c r="EN1602" s="110"/>
      <c r="EO1602" s="110"/>
      <c r="EP1602" s="110"/>
      <c r="EQ1602" s="110"/>
      <c r="ER1602" s="110"/>
      <c r="ES1602" s="110"/>
      <c r="ET1602" s="110"/>
      <c r="EU1602" s="110"/>
      <c r="EV1602" s="110"/>
      <c r="EW1602" s="110"/>
      <c r="EX1602" s="110"/>
      <c r="EY1602" s="110"/>
      <c r="EZ1602" s="110"/>
      <c r="FA1602" s="110"/>
      <c r="FB1602" s="110"/>
      <c r="FC1602" s="110"/>
      <c r="FD1602" s="110"/>
      <c r="FE1602" s="110"/>
      <c r="FF1602" s="110"/>
      <c r="FG1602" s="110"/>
      <c r="FH1602" s="110"/>
      <c r="FI1602" s="110"/>
      <c r="FJ1602" s="110"/>
      <c r="FK1602" s="110"/>
      <c r="FL1602" s="110"/>
      <c r="FM1602" s="110"/>
      <c r="FN1602" s="110"/>
      <c r="FO1602" s="110"/>
      <c r="FP1602" s="110"/>
      <c r="FQ1602" s="110"/>
      <c r="FR1602" s="110"/>
      <c r="FS1602" s="110"/>
      <c r="FT1602" s="110"/>
      <c r="FU1602" s="110"/>
      <c r="FV1602" s="110"/>
      <c r="FW1602" s="110"/>
      <c r="FX1602" s="110"/>
      <c r="FY1602" s="110"/>
      <c r="FZ1602" s="110"/>
      <c r="GA1602" s="110"/>
      <c r="GB1602" s="110"/>
      <c r="GC1602" s="110"/>
      <c r="GD1602" s="110"/>
      <c r="GE1602" s="110"/>
      <c r="GF1602" s="110"/>
      <c r="GG1602" s="110"/>
      <c r="GH1602" s="110"/>
      <c r="GI1602" s="110"/>
      <c r="GJ1602" s="110"/>
      <c r="GK1602" s="110"/>
      <c r="GL1602" s="110"/>
      <c r="GM1602" s="110"/>
      <c r="GN1602" s="110"/>
      <c r="GO1602" s="110"/>
      <c r="GP1602" s="110"/>
      <c r="GQ1602" s="110"/>
      <c r="GR1602" s="110"/>
      <c r="GS1602" s="110"/>
      <c r="GT1602" s="110"/>
      <c r="GU1602" s="110"/>
      <c r="GV1602" s="110"/>
      <c r="GW1602" s="110"/>
      <c r="GX1602" s="110"/>
      <c r="GY1602" s="110"/>
      <c r="GZ1602" s="110"/>
      <c r="HA1602" s="110"/>
      <c r="HB1602" s="110"/>
      <c r="HC1602" s="110"/>
      <c r="HD1602" s="110"/>
      <c r="HE1602" s="110"/>
      <c r="HF1602" s="110"/>
      <c r="HG1602" s="110"/>
      <c r="HH1602" s="110"/>
      <c r="HI1602" s="110"/>
      <c r="HJ1602" s="110"/>
      <c r="HK1602" s="110"/>
      <c r="HL1602" s="110"/>
      <c r="HM1602" s="110"/>
      <c r="HN1602" s="110"/>
      <c r="HO1602" s="110"/>
      <c r="HP1602" s="110"/>
      <c r="HQ1602" s="110"/>
      <c r="HR1602" s="110"/>
      <c r="HS1602" s="110"/>
      <c r="HT1602" s="110"/>
      <c r="HU1602" s="110"/>
      <c r="HV1602" s="110"/>
      <c r="HW1602" s="110"/>
      <c r="HX1602" s="110"/>
      <c r="HY1602" s="110"/>
      <c r="HZ1602" s="110"/>
      <c r="IA1602" s="110"/>
      <c r="IB1602" s="110"/>
      <c r="IC1602" s="110"/>
      <c r="ID1602" s="110"/>
      <c r="IE1602" s="110"/>
      <c r="IF1602" s="110"/>
      <c r="IG1602" s="110"/>
      <c r="IH1602" s="110"/>
      <c r="II1602" s="110"/>
      <c r="IJ1602" s="110"/>
      <c r="IK1602" s="110"/>
      <c r="IL1602" s="110"/>
      <c r="IM1602" s="110"/>
      <c r="IN1602" s="110"/>
      <c r="IO1602" s="110"/>
      <c r="IP1602" s="110"/>
      <c r="IQ1602" s="110"/>
      <c r="IR1602" s="110"/>
    </row>
    <row r="1603" spans="18:252" ht="16.5" hidden="1" customHeight="1">
      <c r="R1603" s="264"/>
      <c r="S1603" s="110"/>
      <c r="T1603" s="110"/>
      <c r="U1603" s="110"/>
      <c r="V1603" s="110"/>
      <c r="W1603" s="266"/>
      <c r="X1603" s="110"/>
      <c r="Y1603" s="110"/>
      <c r="Z1603" s="110"/>
      <c r="AA1603" s="110"/>
      <c r="AB1603" s="110"/>
      <c r="AC1603" s="110"/>
      <c r="AD1603" s="110"/>
      <c r="AE1603" s="110"/>
      <c r="AF1603" s="110"/>
      <c r="AG1603" s="110"/>
      <c r="AH1603" s="110"/>
      <c r="AI1603" s="110"/>
      <c r="AJ1603" s="110"/>
      <c r="AK1603" s="110"/>
      <c r="AL1603" s="110"/>
      <c r="AM1603" s="110"/>
      <c r="AN1603" s="110"/>
      <c r="AO1603" s="110"/>
      <c r="AP1603" s="110"/>
      <c r="AQ1603" s="110"/>
      <c r="AR1603" s="110"/>
      <c r="AS1603" s="110"/>
      <c r="AT1603" s="110"/>
      <c r="AU1603" s="110"/>
      <c r="AV1603" s="110"/>
      <c r="AW1603" s="110"/>
      <c r="AX1603" s="110"/>
      <c r="AY1603" s="110"/>
      <c r="AZ1603" s="110"/>
      <c r="BA1603" s="110"/>
      <c r="BB1603" s="110"/>
      <c r="BC1603" s="110"/>
      <c r="BD1603" s="110"/>
      <c r="BE1603" s="110"/>
      <c r="BF1603" s="110"/>
      <c r="BG1603" s="110"/>
      <c r="BH1603" s="110"/>
      <c r="BI1603" s="110"/>
      <c r="BJ1603" s="110"/>
      <c r="BK1603" s="110"/>
      <c r="BL1603" s="110"/>
      <c r="BM1603" s="110"/>
      <c r="BN1603" s="110"/>
      <c r="BO1603" s="110"/>
      <c r="BP1603" s="110"/>
      <c r="BQ1603" s="110"/>
      <c r="BR1603" s="110"/>
      <c r="BS1603" s="110"/>
      <c r="BT1603" s="110"/>
      <c r="BU1603" s="110"/>
      <c r="BV1603" s="110"/>
      <c r="BW1603" s="110"/>
      <c r="BX1603" s="110"/>
      <c r="BY1603" s="110"/>
      <c r="BZ1603" s="110"/>
      <c r="CA1603" s="110"/>
      <c r="CB1603" s="110"/>
      <c r="CC1603" s="110"/>
      <c r="CD1603" s="110"/>
      <c r="CE1603" s="110"/>
      <c r="CF1603" s="110"/>
      <c r="CG1603" s="110"/>
      <c r="CH1603" s="110"/>
      <c r="CI1603" s="110"/>
      <c r="CJ1603" s="110"/>
      <c r="CK1603" s="110"/>
      <c r="CL1603" s="110"/>
      <c r="CM1603" s="110"/>
      <c r="CN1603" s="110"/>
      <c r="CO1603" s="110"/>
      <c r="CP1603" s="110"/>
      <c r="CQ1603" s="110"/>
      <c r="CR1603" s="110"/>
      <c r="CS1603" s="110"/>
      <c r="CT1603" s="110"/>
      <c r="CU1603" s="110"/>
      <c r="CV1603" s="110"/>
      <c r="CW1603" s="110"/>
      <c r="CX1603" s="110"/>
      <c r="CY1603" s="110"/>
      <c r="CZ1603" s="110"/>
      <c r="DA1603" s="110"/>
      <c r="DB1603" s="110"/>
      <c r="DC1603" s="110"/>
      <c r="DD1603" s="110"/>
      <c r="DE1603" s="110"/>
      <c r="DF1603" s="110"/>
      <c r="DG1603" s="110"/>
      <c r="DH1603" s="110"/>
      <c r="DI1603" s="110"/>
      <c r="DJ1603" s="110"/>
      <c r="DK1603" s="110"/>
      <c r="DL1603" s="110"/>
      <c r="DM1603" s="110"/>
      <c r="DN1603" s="110"/>
      <c r="DO1603" s="110"/>
      <c r="DP1603" s="110"/>
      <c r="DQ1603" s="110"/>
      <c r="DR1603" s="110"/>
      <c r="DS1603" s="110"/>
      <c r="DT1603" s="110"/>
      <c r="DU1603" s="110"/>
      <c r="DV1603" s="110"/>
      <c r="DW1603" s="110"/>
      <c r="DX1603" s="110"/>
      <c r="DY1603" s="110"/>
      <c r="DZ1603" s="110"/>
      <c r="EA1603" s="110"/>
      <c r="EB1603" s="110"/>
      <c r="EC1603" s="110"/>
      <c r="ED1603" s="110"/>
      <c r="EF1603" s="264"/>
      <c r="EG1603" s="110"/>
      <c r="EH1603" s="110"/>
      <c r="EI1603" s="110"/>
      <c r="EJ1603" s="110"/>
      <c r="EK1603" s="266"/>
      <c r="EL1603" s="110"/>
      <c r="EM1603" s="110"/>
      <c r="EN1603" s="110"/>
      <c r="EO1603" s="110"/>
      <c r="EP1603" s="110"/>
      <c r="EQ1603" s="110"/>
      <c r="ER1603" s="110"/>
      <c r="ES1603" s="110"/>
      <c r="ET1603" s="110"/>
      <c r="EU1603" s="110"/>
      <c r="EV1603" s="110"/>
      <c r="EW1603" s="110"/>
      <c r="EX1603" s="110"/>
      <c r="EY1603" s="110"/>
      <c r="EZ1603" s="110"/>
      <c r="FA1603" s="110"/>
      <c r="FB1603" s="110"/>
      <c r="FC1603" s="110"/>
      <c r="FD1603" s="110"/>
      <c r="FE1603" s="110"/>
      <c r="FF1603" s="110"/>
      <c r="FG1603" s="110"/>
      <c r="FH1603" s="110"/>
      <c r="FI1603" s="110"/>
      <c r="FJ1603" s="110"/>
      <c r="FK1603" s="110"/>
      <c r="FL1603" s="110"/>
      <c r="FM1603" s="110"/>
      <c r="FN1603" s="110"/>
      <c r="FO1603" s="110"/>
      <c r="FP1603" s="110"/>
      <c r="FQ1603" s="110"/>
      <c r="FR1603" s="110"/>
      <c r="FS1603" s="110"/>
      <c r="FT1603" s="110"/>
      <c r="FU1603" s="110"/>
      <c r="FV1603" s="110"/>
      <c r="FW1603" s="110"/>
      <c r="FX1603" s="110"/>
      <c r="FY1603" s="110"/>
      <c r="FZ1603" s="110"/>
      <c r="GA1603" s="110"/>
      <c r="GB1603" s="110"/>
      <c r="GC1603" s="110"/>
      <c r="GD1603" s="110"/>
      <c r="GE1603" s="110"/>
      <c r="GF1603" s="110"/>
      <c r="GG1603" s="110"/>
      <c r="GH1603" s="110"/>
      <c r="GI1603" s="110"/>
      <c r="GJ1603" s="110"/>
      <c r="GK1603" s="110"/>
      <c r="GL1603" s="110"/>
      <c r="GM1603" s="110"/>
      <c r="GN1603" s="110"/>
      <c r="GO1603" s="110"/>
      <c r="GP1603" s="110"/>
      <c r="GQ1603" s="110"/>
      <c r="GR1603" s="110"/>
      <c r="GS1603" s="110"/>
      <c r="GT1603" s="110"/>
      <c r="GU1603" s="110"/>
      <c r="GV1603" s="110"/>
      <c r="GW1603" s="110"/>
      <c r="GX1603" s="110"/>
      <c r="GY1603" s="110"/>
      <c r="GZ1603" s="110"/>
      <c r="HA1603" s="110"/>
      <c r="HB1603" s="110"/>
      <c r="HC1603" s="110"/>
      <c r="HD1603" s="110"/>
      <c r="HE1603" s="110"/>
      <c r="HF1603" s="110"/>
      <c r="HG1603" s="110"/>
      <c r="HH1603" s="110"/>
      <c r="HI1603" s="110"/>
      <c r="HJ1603" s="110"/>
      <c r="HK1603" s="110"/>
      <c r="HL1603" s="110"/>
      <c r="HM1603" s="110"/>
      <c r="HN1603" s="110"/>
      <c r="HO1603" s="110"/>
      <c r="HP1603" s="110"/>
      <c r="HQ1603" s="110"/>
      <c r="HR1603" s="110"/>
      <c r="HS1603" s="110"/>
      <c r="HT1603" s="110"/>
      <c r="HU1603" s="110"/>
      <c r="HV1603" s="110"/>
      <c r="HW1603" s="110"/>
      <c r="HX1603" s="110"/>
      <c r="HY1603" s="110"/>
      <c r="HZ1603" s="110"/>
      <c r="IA1603" s="110"/>
      <c r="IB1603" s="110"/>
      <c r="IC1603" s="110"/>
      <c r="ID1603" s="110"/>
      <c r="IE1603" s="110"/>
      <c r="IF1603" s="110"/>
      <c r="IG1603" s="110"/>
      <c r="IH1603" s="110"/>
      <c r="II1603" s="110"/>
      <c r="IJ1603" s="110"/>
      <c r="IK1603" s="110"/>
      <c r="IL1603" s="110"/>
      <c r="IM1603" s="110"/>
      <c r="IN1603" s="110"/>
      <c r="IO1603" s="110"/>
      <c r="IP1603" s="110"/>
      <c r="IQ1603" s="110"/>
      <c r="IR1603" s="110"/>
    </row>
    <row r="1604" spans="18:252" ht="16.5" hidden="1" customHeight="1">
      <c r="R1604" s="264"/>
      <c r="S1604" s="110"/>
      <c r="T1604" s="110"/>
      <c r="U1604" s="110"/>
      <c r="V1604" s="110"/>
      <c r="W1604" s="266"/>
      <c r="X1604" s="110"/>
      <c r="Y1604" s="110"/>
      <c r="Z1604" s="110"/>
      <c r="AA1604" s="110"/>
      <c r="AB1604" s="110"/>
      <c r="AC1604" s="110"/>
      <c r="AD1604" s="110"/>
      <c r="AE1604" s="110"/>
      <c r="AF1604" s="110"/>
      <c r="AG1604" s="110"/>
      <c r="AH1604" s="110"/>
      <c r="AI1604" s="110"/>
      <c r="AJ1604" s="110"/>
      <c r="AK1604" s="110"/>
      <c r="AL1604" s="110"/>
      <c r="AM1604" s="110"/>
      <c r="AN1604" s="110"/>
      <c r="AO1604" s="110"/>
      <c r="AP1604" s="110"/>
      <c r="AQ1604" s="110"/>
      <c r="AR1604" s="110"/>
      <c r="AS1604" s="110"/>
      <c r="AT1604" s="110"/>
      <c r="AU1604" s="110"/>
      <c r="AV1604" s="110"/>
      <c r="AW1604" s="110"/>
      <c r="AX1604" s="110"/>
      <c r="AY1604" s="110"/>
      <c r="AZ1604" s="110"/>
      <c r="BA1604" s="110"/>
      <c r="BB1604" s="110"/>
      <c r="BC1604" s="110"/>
      <c r="BD1604" s="110"/>
      <c r="BE1604" s="110"/>
      <c r="BF1604" s="110"/>
      <c r="BG1604" s="110"/>
      <c r="BH1604" s="110"/>
      <c r="BI1604" s="110"/>
      <c r="BJ1604" s="110"/>
      <c r="BK1604" s="110"/>
      <c r="BL1604" s="110"/>
      <c r="BM1604" s="110"/>
      <c r="BN1604" s="110"/>
      <c r="BO1604" s="110"/>
      <c r="BP1604" s="110"/>
      <c r="BQ1604" s="110"/>
      <c r="BR1604" s="110"/>
      <c r="BS1604" s="110"/>
      <c r="BT1604" s="110"/>
      <c r="BU1604" s="110"/>
      <c r="BV1604" s="110"/>
      <c r="BW1604" s="110"/>
      <c r="BX1604" s="110"/>
      <c r="BY1604" s="110"/>
      <c r="BZ1604" s="110"/>
      <c r="CA1604" s="110"/>
      <c r="CB1604" s="110"/>
      <c r="CC1604" s="110"/>
      <c r="CD1604" s="110"/>
      <c r="CE1604" s="110"/>
      <c r="CF1604" s="110"/>
      <c r="CG1604" s="110"/>
      <c r="CH1604" s="110"/>
      <c r="CI1604" s="110"/>
      <c r="CJ1604" s="110"/>
      <c r="CK1604" s="110"/>
      <c r="CL1604" s="110"/>
      <c r="CM1604" s="110"/>
      <c r="CN1604" s="110"/>
      <c r="CO1604" s="110"/>
      <c r="CP1604" s="110"/>
      <c r="CQ1604" s="110"/>
      <c r="CR1604" s="110"/>
      <c r="CS1604" s="110"/>
      <c r="CT1604" s="110"/>
      <c r="CU1604" s="110"/>
      <c r="CV1604" s="110"/>
      <c r="CW1604" s="110"/>
      <c r="CX1604" s="110"/>
      <c r="CY1604" s="110"/>
      <c r="CZ1604" s="110"/>
      <c r="DA1604" s="110"/>
      <c r="DB1604" s="110"/>
      <c r="DC1604" s="110"/>
      <c r="DD1604" s="110"/>
      <c r="DE1604" s="110"/>
      <c r="DF1604" s="110"/>
      <c r="DG1604" s="110"/>
      <c r="DH1604" s="110"/>
      <c r="DI1604" s="110"/>
      <c r="DJ1604" s="110"/>
      <c r="DK1604" s="110"/>
      <c r="DL1604" s="110"/>
      <c r="DM1604" s="110"/>
      <c r="DN1604" s="110"/>
      <c r="DO1604" s="110"/>
      <c r="DP1604" s="110"/>
      <c r="DQ1604" s="110"/>
      <c r="DR1604" s="110"/>
      <c r="DS1604" s="110"/>
      <c r="DT1604" s="110"/>
      <c r="DU1604" s="110"/>
      <c r="DV1604" s="110"/>
      <c r="DW1604" s="110"/>
      <c r="DX1604" s="110"/>
      <c r="DY1604" s="110"/>
      <c r="DZ1604" s="110"/>
      <c r="EA1604" s="110"/>
      <c r="EB1604" s="110"/>
      <c r="EC1604" s="110"/>
      <c r="ED1604" s="110"/>
      <c r="EF1604" s="264"/>
      <c r="EG1604" s="110"/>
      <c r="EH1604" s="110"/>
      <c r="EI1604" s="110"/>
      <c r="EJ1604" s="110"/>
      <c r="EK1604" s="266"/>
      <c r="EL1604" s="110"/>
      <c r="EM1604" s="110"/>
      <c r="EN1604" s="110"/>
      <c r="EO1604" s="110"/>
      <c r="EP1604" s="110"/>
      <c r="EQ1604" s="110"/>
      <c r="ER1604" s="110"/>
      <c r="ES1604" s="110"/>
      <c r="ET1604" s="110"/>
      <c r="EU1604" s="110"/>
      <c r="EV1604" s="110"/>
      <c r="EW1604" s="110"/>
      <c r="EX1604" s="110"/>
      <c r="EY1604" s="110"/>
      <c r="EZ1604" s="110"/>
      <c r="FA1604" s="110"/>
      <c r="FB1604" s="110"/>
      <c r="FC1604" s="110"/>
      <c r="FD1604" s="110"/>
      <c r="FE1604" s="110"/>
      <c r="FF1604" s="110"/>
      <c r="FG1604" s="110"/>
      <c r="FH1604" s="110"/>
      <c r="FI1604" s="110"/>
      <c r="FJ1604" s="110"/>
      <c r="FK1604" s="110"/>
      <c r="FL1604" s="110"/>
      <c r="FM1604" s="110"/>
      <c r="FN1604" s="110"/>
      <c r="FO1604" s="110"/>
      <c r="FP1604" s="110"/>
      <c r="FQ1604" s="110"/>
      <c r="FR1604" s="110"/>
      <c r="FS1604" s="110"/>
      <c r="FT1604" s="110"/>
      <c r="FU1604" s="110"/>
      <c r="FV1604" s="110"/>
      <c r="FW1604" s="110"/>
      <c r="FX1604" s="110"/>
      <c r="FY1604" s="110"/>
      <c r="FZ1604" s="110"/>
      <c r="GA1604" s="110"/>
      <c r="GB1604" s="110"/>
      <c r="GC1604" s="110"/>
      <c r="GD1604" s="110"/>
      <c r="GE1604" s="110"/>
      <c r="GF1604" s="110"/>
      <c r="GG1604" s="110"/>
      <c r="GH1604" s="110"/>
      <c r="GI1604" s="110"/>
      <c r="GJ1604" s="110"/>
      <c r="GK1604" s="110"/>
      <c r="GL1604" s="110"/>
      <c r="GM1604" s="110"/>
      <c r="GN1604" s="110"/>
      <c r="GO1604" s="110"/>
      <c r="GP1604" s="110"/>
      <c r="GQ1604" s="110"/>
      <c r="GR1604" s="110"/>
      <c r="GS1604" s="110"/>
      <c r="GT1604" s="110"/>
      <c r="GU1604" s="110"/>
      <c r="GV1604" s="110"/>
      <c r="GW1604" s="110"/>
      <c r="GX1604" s="110"/>
      <c r="GY1604" s="110"/>
      <c r="GZ1604" s="110"/>
      <c r="HA1604" s="110"/>
      <c r="HB1604" s="110"/>
      <c r="HC1604" s="110"/>
      <c r="HD1604" s="110"/>
      <c r="HE1604" s="110"/>
      <c r="HF1604" s="110"/>
      <c r="HG1604" s="110"/>
      <c r="HH1604" s="110"/>
      <c r="HI1604" s="110"/>
      <c r="HJ1604" s="110"/>
      <c r="HK1604" s="110"/>
      <c r="HL1604" s="110"/>
      <c r="HM1604" s="110"/>
      <c r="HN1604" s="110"/>
      <c r="HO1604" s="110"/>
      <c r="HP1604" s="110"/>
      <c r="HQ1604" s="110"/>
      <c r="HR1604" s="110"/>
      <c r="HS1604" s="110"/>
      <c r="HT1604" s="110"/>
      <c r="HU1604" s="110"/>
      <c r="HV1604" s="110"/>
      <c r="HW1604" s="110"/>
      <c r="HX1604" s="110"/>
      <c r="HY1604" s="110"/>
      <c r="HZ1604" s="110"/>
      <c r="IA1604" s="110"/>
      <c r="IB1604" s="110"/>
      <c r="IC1604" s="110"/>
      <c r="ID1604" s="110"/>
      <c r="IE1604" s="110"/>
      <c r="IF1604" s="110"/>
      <c r="IG1604" s="110"/>
      <c r="IH1604" s="110"/>
      <c r="II1604" s="110"/>
      <c r="IJ1604" s="110"/>
      <c r="IK1604" s="110"/>
      <c r="IL1604" s="110"/>
      <c r="IM1604" s="110"/>
      <c r="IN1604" s="110"/>
      <c r="IO1604" s="110"/>
      <c r="IP1604" s="110"/>
      <c r="IQ1604" s="110"/>
      <c r="IR1604" s="110"/>
    </row>
    <row r="1605" spans="18:252" ht="16.5" hidden="1" customHeight="1">
      <c r="R1605" s="264"/>
      <c r="S1605" s="110"/>
      <c r="T1605" s="110"/>
      <c r="U1605" s="110"/>
      <c r="V1605" s="110"/>
      <c r="W1605" s="266"/>
      <c r="X1605" s="110"/>
      <c r="Y1605" s="110"/>
      <c r="Z1605" s="110"/>
      <c r="AA1605" s="110"/>
      <c r="AB1605" s="110"/>
      <c r="AC1605" s="110"/>
      <c r="AD1605" s="110"/>
      <c r="AE1605" s="110"/>
      <c r="AF1605" s="110"/>
      <c r="AG1605" s="110"/>
      <c r="AH1605" s="110"/>
      <c r="AI1605" s="110"/>
      <c r="AJ1605" s="110"/>
      <c r="AK1605" s="110"/>
      <c r="AL1605" s="110"/>
      <c r="AM1605" s="110"/>
      <c r="AN1605" s="110"/>
      <c r="AO1605" s="110"/>
      <c r="AP1605" s="110"/>
      <c r="AQ1605" s="110"/>
      <c r="AR1605" s="110"/>
      <c r="AS1605" s="110"/>
      <c r="AT1605" s="110"/>
      <c r="AU1605" s="110"/>
      <c r="AV1605" s="110"/>
      <c r="AW1605" s="110"/>
      <c r="AX1605" s="110"/>
      <c r="AY1605" s="110"/>
      <c r="AZ1605" s="110"/>
      <c r="BA1605" s="110"/>
      <c r="BB1605" s="110"/>
      <c r="BC1605" s="110"/>
      <c r="BD1605" s="110"/>
      <c r="BE1605" s="110"/>
      <c r="BF1605" s="110"/>
      <c r="BG1605" s="110"/>
      <c r="BH1605" s="110"/>
      <c r="BI1605" s="110"/>
      <c r="BJ1605" s="110"/>
      <c r="BK1605" s="110"/>
      <c r="BL1605" s="110"/>
      <c r="BM1605" s="110"/>
      <c r="BN1605" s="110"/>
      <c r="BO1605" s="110"/>
      <c r="BP1605" s="110"/>
      <c r="BQ1605" s="110"/>
      <c r="BR1605" s="110"/>
      <c r="BS1605" s="110"/>
      <c r="BT1605" s="110"/>
      <c r="BU1605" s="110"/>
      <c r="BV1605" s="110"/>
      <c r="BW1605" s="110"/>
      <c r="BX1605" s="110"/>
      <c r="BY1605" s="110"/>
      <c r="BZ1605" s="110"/>
      <c r="CA1605" s="110"/>
      <c r="CB1605" s="110"/>
      <c r="CC1605" s="110"/>
      <c r="CD1605" s="110"/>
      <c r="CE1605" s="110"/>
      <c r="CF1605" s="110"/>
      <c r="CG1605" s="110"/>
      <c r="CH1605" s="110"/>
      <c r="CI1605" s="110"/>
      <c r="CJ1605" s="110"/>
      <c r="CK1605" s="110"/>
      <c r="CL1605" s="110"/>
      <c r="CM1605" s="110"/>
      <c r="CN1605" s="110"/>
      <c r="CO1605" s="110"/>
      <c r="CP1605" s="110"/>
      <c r="CQ1605" s="110"/>
      <c r="CR1605" s="110"/>
      <c r="CS1605" s="110"/>
      <c r="CT1605" s="110"/>
      <c r="CU1605" s="110"/>
      <c r="CV1605" s="110"/>
      <c r="CW1605" s="110"/>
      <c r="CX1605" s="110"/>
      <c r="CY1605" s="110"/>
      <c r="CZ1605" s="110"/>
      <c r="DA1605" s="110"/>
      <c r="DB1605" s="110"/>
      <c r="DC1605" s="110"/>
      <c r="DD1605" s="110"/>
      <c r="DE1605" s="110"/>
      <c r="DF1605" s="110"/>
      <c r="DG1605" s="110"/>
      <c r="DH1605" s="110"/>
      <c r="DI1605" s="110"/>
      <c r="DJ1605" s="110"/>
      <c r="DK1605" s="110"/>
      <c r="DL1605" s="110"/>
      <c r="DM1605" s="110"/>
      <c r="DN1605" s="110"/>
      <c r="DO1605" s="110"/>
      <c r="DP1605" s="110"/>
      <c r="DQ1605" s="110"/>
      <c r="DR1605" s="110"/>
      <c r="DS1605" s="110"/>
      <c r="DT1605" s="110"/>
      <c r="DU1605" s="110"/>
      <c r="DV1605" s="110"/>
      <c r="DW1605" s="110"/>
      <c r="DX1605" s="110"/>
      <c r="DY1605" s="110"/>
      <c r="DZ1605" s="110"/>
      <c r="EA1605" s="110"/>
      <c r="EB1605" s="110"/>
      <c r="EC1605" s="110"/>
      <c r="ED1605" s="110"/>
      <c r="EF1605" s="264"/>
      <c r="EG1605" s="110"/>
      <c r="EH1605" s="110"/>
      <c r="EI1605" s="110"/>
      <c r="EJ1605" s="110"/>
      <c r="EK1605" s="266"/>
      <c r="EL1605" s="110"/>
      <c r="EM1605" s="110"/>
      <c r="EN1605" s="110"/>
      <c r="EO1605" s="110"/>
      <c r="EP1605" s="110"/>
      <c r="EQ1605" s="110"/>
      <c r="ER1605" s="110"/>
      <c r="ES1605" s="110"/>
      <c r="ET1605" s="110"/>
      <c r="EU1605" s="110"/>
      <c r="EV1605" s="110"/>
      <c r="EW1605" s="110"/>
      <c r="EX1605" s="110"/>
      <c r="EY1605" s="110"/>
      <c r="EZ1605" s="110"/>
      <c r="FA1605" s="110"/>
      <c r="FB1605" s="110"/>
      <c r="FC1605" s="110"/>
      <c r="FD1605" s="110"/>
      <c r="FE1605" s="110"/>
      <c r="FF1605" s="110"/>
      <c r="FG1605" s="110"/>
      <c r="FH1605" s="110"/>
      <c r="FI1605" s="110"/>
      <c r="FJ1605" s="110"/>
      <c r="FK1605" s="110"/>
      <c r="FL1605" s="110"/>
      <c r="FM1605" s="110"/>
      <c r="FN1605" s="110"/>
      <c r="FO1605" s="110"/>
      <c r="FP1605" s="110"/>
      <c r="FQ1605" s="110"/>
      <c r="FR1605" s="110"/>
      <c r="FS1605" s="110"/>
      <c r="FT1605" s="110"/>
      <c r="FU1605" s="110"/>
      <c r="FV1605" s="110"/>
      <c r="FW1605" s="110"/>
      <c r="FX1605" s="110"/>
      <c r="FY1605" s="110"/>
      <c r="FZ1605" s="110"/>
      <c r="GA1605" s="110"/>
      <c r="GB1605" s="110"/>
      <c r="GC1605" s="110"/>
      <c r="GD1605" s="110"/>
      <c r="GE1605" s="110"/>
      <c r="GF1605" s="110"/>
      <c r="GG1605" s="110"/>
      <c r="GH1605" s="110"/>
      <c r="GI1605" s="110"/>
      <c r="GJ1605" s="110"/>
      <c r="GK1605" s="110"/>
      <c r="GL1605" s="110"/>
      <c r="GM1605" s="110"/>
      <c r="GN1605" s="110"/>
      <c r="GO1605" s="110"/>
      <c r="GP1605" s="110"/>
      <c r="GQ1605" s="110"/>
      <c r="GR1605" s="110"/>
      <c r="GS1605" s="110"/>
      <c r="GT1605" s="110"/>
      <c r="GU1605" s="110"/>
      <c r="GV1605" s="110"/>
      <c r="GW1605" s="110"/>
      <c r="GX1605" s="110"/>
      <c r="GY1605" s="110"/>
      <c r="GZ1605" s="110"/>
      <c r="HA1605" s="110"/>
      <c r="HB1605" s="110"/>
      <c r="HC1605" s="110"/>
      <c r="HD1605" s="110"/>
      <c r="HE1605" s="110"/>
      <c r="HF1605" s="110"/>
      <c r="HG1605" s="110"/>
      <c r="HH1605" s="110"/>
      <c r="HI1605" s="110"/>
      <c r="HJ1605" s="110"/>
      <c r="HK1605" s="110"/>
      <c r="HL1605" s="110"/>
      <c r="HM1605" s="110"/>
      <c r="HN1605" s="110"/>
      <c r="HO1605" s="110"/>
      <c r="HP1605" s="110"/>
      <c r="HQ1605" s="110"/>
      <c r="HR1605" s="110"/>
      <c r="HS1605" s="110"/>
      <c r="HT1605" s="110"/>
      <c r="HU1605" s="110"/>
      <c r="HV1605" s="110"/>
      <c r="HW1605" s="110"/>
      <c r="HX1605" s="110"/>
      <c r="HY1605" s="110"/>
      <c r="HZ1605" s="110"/>
      <c r="IA1605" s="110"/>
      <c r="IB1605" s="110"/>
      <c r="IC1605" s="110"/>
      <c r="ID1605" s="110"/>
      <c r="IE1605" s="110"/>
      <c r="IF1605" s="110"/>
      <c r="IG1605" s="110"/>
      <c r="IH1605" s="110"/>
      <c r="II1605" s="110"/>
      <c r="IJ1605" s="110"/>
      <c r="IK1605" s="110"/>
      <c r="IL1605" s="110"/>
      <c r="IM1605" s="110"/>
      <c r="IN1605" s="110"/>
      <c r="IO1605" s="110"/>
      <c r="IP1605" s="110"/>
      <c r="IQ1605" s="110"/>
      <c r="IR1605" s="110"/>
    </row>
    <row r="1606" spans="18:252" ht="16.5" hidden="1" customHeight="1">
      <c r="R1606" s="264"/>
      <c r="S1606" s="110"/>
      <c r="T1606" s="110"/>
      <c r="U1606" s="110"/>
      <c r="V1606" s="110"/>
      <c r="W1606" s="266"/>
      <c r="X1606" s="110"/>
      <c r="Y1606" s="110"/>
      <c r="Z1606" s="110"/>
      <c r="AA1606" s="110"/>
      <c r="AB1606" s="110"/>
      <c r="AC1606" s="110"/>
      <c r="AD1606" s="110"/>
      <c r="AE1606" s="110"/>
      <c r="AF1606" s="110"/>
      <c r="AG1606" s="110"/>
      <c r="AH1606" s="110"/>
      <c r="AI1606" s="110"/>
      <c r="AJ1606" s="110"/>
      <c r="AK1606" s="110"/>
      <c r="AL1606" s="110"/>
      <c r="AM1606" s="110"/>
      <c r="AN1606" s="110"/>
      <c r="AO1606" s="110"/>
      <c r="AP1606" s="110"/>
      <c r="AQ1606" s="110"/>
      <c r="AR1606" s="110"/>
      <c r="AS1606" s="110"/>
      <c r="AT1606" s="110"/>
      <c r="AU1606" s="110"/>
      <c r="AV1606" s="110"/>
      <c r="AW1606" s="110"/>
      <c r="AX1606" s="110"/>
      <c r="AY1606" s="110"/>
      <c r="AZ1606" s="110"/>
      <c r="BA1606" s="110"/>
      <c r="BB1606" s="110"/>
      <c r="BC1606" s="110"/>
      <c r="BD1606" s="110"/>
      <c r="BE1606" s="110"/>
      <c r="BF1606" s="110"/>
      <c r="BG1606" s="110"/>
      <c r="BH1606" s="110"/>
      <c r="BI1606" s="110"/>
      <c r="BJ1606" s="110"/>
      <c r="BK1606" s="110"/>
      <c r="BL1606" s="110"/>
      <c r="BM1606" s="110"/>
      <c r="BN1606" s="110"/>
      <c r="BO1606" s="110"/>
      <c r="BP1606" s="110"/>
      <c r="BQ1606" s="110"/>
      <c r="BR1606" s="110"/>
      <c r="BS1606" s="110"/>
      <c r="BT1606" s="110"/>
      <c r="BU1606" s="110"/>
      <c r="BV1606" s="110"/>
      <c r="BW1606" s="110"/>
      <c r="BX1606" s="110"/>
      <c r="BY1606" s="110"/>
      <c r="BZ1606" s="110"/>
      <c r="CA1606" s="110"/>
      <c r="CB1606" s="110"/>
      <c r="CC1606" s="110"/>
      <c r="CD1606" s="110"/>
      <c r="CE1606" s="110"/>
      <c r="CF1606" s="110"/>
      <c r="CG1606" s="110"/>
      <c r="CH1606" s="110"/>
      <c r="CI1606" s="110"/>
      <c r="CJ1606" s="110"/>
      <c r="CK1606" s="110"/>
      <c r="CL1606" s="110"/>
      <c r="CM1606" s="110"/>
      <c r="CN1606" s="110"/>
      <c r="CO1606" s="110"/>
      <c r="CP1606" s="110"/>
      <c r="CQ1606" s="110"/>
      <c r="CR1606" s="110"/>
      <c r="CS1606" s="110"/>
      <c r="CT1606" s="110"/>
      <c r="CU1606" s="110"/>
      <c r="CV1606" s="110"/>
      <c r="CW1606" s="110"/>
      <c r="CX1606" s="110"/>
      <c r="CY1606" s="110"/>
      <c r="CZ1606" s="110"/>
      <c r="DA1606" s="110"/>
      <c r="DB1606" s="110"/>
      <c r="DC1606" s="110"/>
      <c r="DD1606" s="110"/>
      <c r="DE1606" s="110"/>
      <c r="DF1606" s="110"/>
      <c r="DG1606" s="110"/>
      <c r="DH1606" s="110"/>
      <c r="DI1606" s="110"/>
      <c r="DJ1606" s="110"/>
      <c r="DK1606" s="110"/>
      <c r="DL1606" s="110"/>
      <c r="DM1606" s="110"/>
      <c r="DN1606" s="110"/>
      <c r="DO1606" s="110"/>
      <c r="DP1606" s="110"/>
      <c r="DQ1606" s="110"/>
      <c r="DR1606" s="110"/>
      <c r="DS1606" s="110"/>
      <c r="DT1606" s="110"/>
      <c r="DU1606" s="110"/>
      <c r="DV1606" s="110"/>
      <c r="DW1606" s="110"/>
      <c r="DX1606" s="110"/>
      <c r="DY1606" s="110"/>
      <c r="DZ1606" s="110"/>
      <c r="EA1606" s="110"/>
      <c r="EB1606" s="110"/>
      <c r="EC1606" s="110"/>
      <c r="ED1606" s="110"/>
      <c r="EF1606" s="264"/>
      <c r="EG1606" s="110"/>
      <c r="EH1606" s="110"/>
      <c r="EI1606" s="110"/>
      <c r="EJ1606" s="110"/>
      <c r="EK1606" s="266"/>
      <c r="EL1606" s="110"/>
      <c r="EM1606" s="110"/>
      <c r="EN1606" s="110"/>
      <c r="EO1606" s="110"/>
      <c r="EP1606" s="110"/>
      <c r="EQ1606" s="110"/>
      <c r="ER1606" s="110"/>
      <c r="ES1606" s="110"/>
      <c r="ET1606" s="110"/>
      <c r="EU1606" s="110"/>
      <c r="EV1606" s="110"/>
      <c r="EW1606" s="110"/>
      <c r="EX1606" s="110"/>
      <c r="EY1606" s="110"/>
      <c r="EZ1606" s="110"/>
      <c r="FA1606" s="110"/>
      <c r="FB1606" s="110"/>
      <c r="FC1606" s="110"/>
      <c r="FD1606" s="110"/>
      <c r="FE1606" s="110"/>
      <c r="FF1606" s="110"/>
      <c r="FG1606" s="110"/>
      <c r="FH1606" s="110"/>
      <c r="FI1606" s="110"/>
      <c r="FJ1606" s="110"/>
      <c r="FK1606" s="110"/>
      <c r="FL1606" s="110"/>
      <c r="FM1606" s="110"/>
      <c r="FN1606" s="110"/>
      <c r="FO1606" s="110"/>
      <c r="FP1606" s="110"/>
      <c r="FQ1606" s="110"/>
      <c r="FR1606" s="110"/>
      <c r="FS1606" s="110"/>
      <c r="FT1606" s="110"/>
      <c r="FU1606" s="110"/>
      <c r="FV1606" s="110"/>
      <c r="FW1606" s="110"/>
      <c r="FX1606" s="110"/>
      <c r="FY1606" s="110"/>
      <c r="FZ1606" s="110"/>
      <c r="GA1606" s="110"/>
      <c r="GB1606" s="110"/>
      <c r="GC1606" s="110"/>
      <c r="GD1606" s="110"/>
      <c r="GE1606" s="110"/>
      <c r="GF1606" s="110"/>
      <c r="GG1606" s="110"/>
      <c r="GH1606" s="110"/>
      <c r="GI1606" s="110"/>
      <c r="GJ1606" s="110"/>
      <c r="GK1606" s="110"/>
      <c r="GL1606" s="110"/>
      <c r="GM1606" s="110"/>
      <c r="GN1606" s="110"/>
      <c r="GO1606" s="110"/>
      <c r="GP1606" s="110"/>
      <c r="GQ1606" s="110"/>
      <c r="GR1606" s="110"/>
      <c r="GS1606" s="110"/>
      <c r="GT1606" s="110"/>
      <c r="GU1606" s="110"/>
      <c r="GV1606" s="110"/>
      <c r="GW1606" s="110"/>
      <c r="GX1606" s="110"/>
      <c r="GY1606" s="110"/>
      <c r="GZ1606" s="110"/>
      <c r="HA1606" s="110"/>
      <c r="HB1606" s="110"/>
      <c r="HC1606" s="110"/>
      <c r="HD1606" s="110"/>
      <c r="HE1606" s="110"/>
      <c r="HF1606" s="110"/>
      <c r="HG1606" s="110"/>
      <c r="HH1606" s="110"/>
      <c r="HI1606" s="110"/>
      <c r="HJ1606" s="110"/>
      <c r="HK1606" s="110"/>
      <c r="HL1606" s="110"/>
      <c r="HM1606" s="110"/>
      <c r="HN1606" s="110"/>
      <c r="HO1606" s="110"/>
      <c r="HP1606" s="110"/>
      <c r="HQ1606" s="110"/>
      <c r="HR1606" s="110"/>
      <c r="HS1606" s="110"/>
      <c r="HT1606" s="110"/>
      <c r="HU1606" s="110"/>
      <c r="HV1606" s="110"/>
      <c r="HW1606" s="110"/>
      <c r="HX1606" s="110"/>
      <c r="HY1606" s="110"/>
      <c r="HZ1606" s="110"/>
      <c r="IA1606" s="110"/>
      <c r="IB1606" s="110"/>
      <c r="IC1606" s="110"/>
      <c r="ID1606" s="110"/>
      <c r="IE1606" s="110"/>
      <c r="IF1606" s="110"/>
      <c r="IG1606" s="110"/>
      <c r="IH1606" s="110"/>
      <c r="II1606" s="110"/>
      <c r="IJ1606" s="110"/>
      <c r="IK1606" s="110"/>
      <c r="IL1606" s="110"/>
      <c r="IM1606" s="110"/>
      <c r="IN1606" s="110"/>
      <c r="IO1606" s="110"/>
      <c r="IP1606" s="110"/>
      <c r="IQ1606" s="110"/>
      <c r="IR1606" s="110"/>
    </row>
    <row r="1607" spans="18:252" ht="16.5" hidden="1" customHeight="1">
      <c r="R1607" s="264"/>
      <c r="S1607" s="110"/>
      <c r="T1607" s="110"/>
      <c r="U1607" s="110"/>
      <c r="V1607" s="110"/>
      <c r="W1607" s="266"/>
      <c r="X1607" s="110"/>
      <c r="Y1607" s="110"/>
      <c r="Z1607" s="110"/>
      <c r="AA1607" s="110"/>
      <c r="AB1607" s="110"/>
      <c r="AC1607" s="110"/>
      <c r="AD1607" s="110"/>
      <c r="AE1607" s="110"/>
      <c r="AF1607" s="110"/>
      <c r="AG1607" s="110"/>
      <c r="AH1607" s="110"/>
      <c r="AI1607" s="110"/>
      <c r="AJ1607" s="110"/>
      <c r="AK1607" s="110"/>
      <c r="AL1607" s="110"/>
      <c r="AM1607" s="110"/>
      <c r="AN1607" s="110"/>
      <c r="AO1607" s="110"/>
      <c r="AP1607" s="110"/>
      <c r="AQ1607" s="110"/>
      <c r="AR1607" s="110"/>
      <c r="AS1607" s="110"/>
      <c r="AT1607" s="110"/>
      <c r="AU1607" s="110"/>
      <c r="AV1607" s="110"/>
      <c r="AW1607" s="110"/>
      <c r="AX1607" s="110"/>
      <c r="AY1607" s="110"/>
      <c r="AZ1607" s="110"/>
      <c r="BA1607" s="110"/>
      <c r="BB1607" s="110"/>
      <c r="BC1607" s="110"/>
      <c r="BD1607" s="110"/>
      <c r="BE1607" s="110"/>
      <c r="BF1607" s="110"/>
      <c r="BG1607" s="110"/>
      <c r="BH1607" s="110"/>
      <c r="BI1607" s="110"/>
      <c r="BJ1607" s="110"/>
      <c r="BK1607" s="110"/>
      <c r="BL1607" s="110"/>
      <c r="BM1607" s="110"/>
      <c r="BN1607" s="110"/>
      <c r="BO1607" s="110"/>
      <c r="BP1607" s="110"/>
      <c r="BQ1607" s="110"/>
      <c r="BR1607" s="110"/>
      <c r="BS1607" s="110"/>
      <c r="BT1607" s="110"/>
      <c r="BU1607" s="110"/>
      <c r="BV1607" s="110"/>
      <c r="BW1607" s="110"/>
      <c r="BX1607" s="110"/>
      <c r="BY1607" s="110"/>
      <c r="BZ1607" s="110"/>
      <c r="CA1607" s="110"/>
      <c r="CB1607" s="110"/>
      <c r="CC1607" s="110"/>
      <c r="CD1607" s="110"/>
      <c r="CE1607" s="110"/>
      <c r="CF1607" s="110"/>
      <c r="CG1607" s="110"/>
      <c r="CH1607" s="110"/>
      <c r="CI1607" s="110"/>
      <c r="CJ1607" s="110"/>
      <c r="CK1607" s="110"/>
      <c r="CL1607" s="110"/>
      <c r="CM1607" s="110"/>
      <c r="CN1607" s="110"/>
      <c r="CO1607" s="110"/>
      <c r="CP1607" s="110"/>
      <c r="CQ1607" s="110"/>
      <c r="CR1607" s="110"/>
      <c r="CS1607" s="110"/>
      <c r="CT1607" s="110"/>
      <c r="CU1607" s="110"/>
      <c r="CV1607" s="110"/>
      <c r="CW1607" s="110"/>
      <c r="CX1607" s="110"/>
      <c r="CY1607" s="110"/>
      <c r="CZ1607" s="110"/>
      <c r="DA1607" s="110"/>
      <c r="DB1607" s="110"/>
      <c r="DC1607" s="110"/>
      <c r="DD1607" s="110"/>
      <c r="DE1607" s="110"/>
      <c r="DF1607" s="110"/>
      <c r="DG1607" s="110"/>
      <c r="DH1607" s="110"/>
      <c r="DI1607" s="110"/>
      <c r="DJ1607" s="110"/>
      <c r="DK1607" s="110"/>
      <c r="DL1607" s="110"/>
      <c r="DM1607" s="110"/>
      <c r="DN1607" s="110"/>
      <c r="DO1607" s="110"/>
      <c r="DP1607" s="110"/>
      <c r="DQ1607" s="110"/>
      <c r="DR1607" s="110"/>
      <c r="DS1607" s="110"/>
      <c r="DT1607" s="110"/>
      <c r="DU1607" s="110"/>
      <c r="DV1607" s="110"/>
      <c r="DW1607" s="110"/>
      <c r="DX1607" s="110"/>
      <c r="DY1607" s="110"/>
      <c r="DZ1607" s="110"/>
      <c r="EA1607" s="110"/>
      <c r="EB1607" s="110"/>
      <c r="EC1607" s="110"/>
      <c r="ED1607" s="110"/>
      <c r="EF1607" s="264"/>
      <c r="EG1607" s="110"/>
      <c r="EH1607" s="110"/>
      <c r="EI1607" s="110"/>
      <c r="EJ1607" s="110"/>
      <c r="EK1607" s="266"/>
      <c r="EL1607" s="110"/>
      <c r="EM1607" s="110"/>
      <c r="EN1607" s="110"/>
      <c r="EO1607" s="110"/>
      <c r="EP1607" s="110"/>
      <c r="EQ1607" s="110"/>
      <c r="ER1607" s="110"/>
      <c r="ES1607" s="110"/>
      <c r="ET1607" s="110"/>
      <c r="EU1607" s="110"/>
      <c r="EV1607" s="110"/>
      <c r="EW1607" s="110"/>
      <c r="EX1607" s="110"/>
      <c r="EY1607" s="110"/>
      <c r="EZ1607" s="110"/>
      <c r="FA1607" s="110"/>
      <c r="FB1607" s="110"/>
      <c r="FC1607" s="110"/>
      <c r="FD1607" s="110"/>
      <c r="FE1607" s="110"/>
      <c r="FF1607" s="110"/>
      <c r="FG1607" s="110"/>
      <c r="FH1607" s="110"/>
      <c r="FI1607" s="110"/>
      <c r="FJ1607" s="110"/>
      <c r="FK1607" s="110"/>
      <c r="FL1607" s="110"/>
      <c r="FM1607" s="110"/>
      <c r="FN1607" s="110"/>
      <c r="FO1607" s="110"/>
      <c r="FP1607" s="110"/>
      <c r="FQ1607" s="110"/>
      <c r="FR1607" s="110"/>
      <c r="FS1607" s="110"/>
      <c r="FT1607" s="110"/>
      <c r="FU1607" s="110"/>
      <c r="FV1607" s="110"/>
      <c r="FW1607" s="110"/>
      <c r="FX1607" s="110"/>
      <c r="FY1607" s="110"/>
      <c r="FZ1607" s="110"/>
      <c r="GA1607" s="110"/>
      <c r="GB1607" s="110"/>
      <c r="GC1607" s="110"/>
      <c r="GD1607" s="110"/>
      <c r="GE1607" s="110"/>
      <c r="GF1607" s="110"/>
      <c r="GG1607" s="110"/>
      <c r="GH1607" s="110"/>
      <c r="GI1607" s="110"/>
      <c r="GJ1607" s="110"/>
      <c r="GK1607" s="110"/>
      <c r="GL1607" s="110"/>
      <c r="GM1607" s="110"/>
      <c r="GN1607" s="110"/>
      <c r="GO1607" s="110"/>
      <c r="GP1607" s="110"/>
      <c r="GQ1607" s="110"/>
      <c r="GR1607" s="110"/>
      <c r="GS1607" s="110"/>
      <c r="GT1607" s="110"/>
      <c r="GU1607" s="110"/>
      <c r="GV1607" s="110"/>
      <c r="GW1607" s="110"/>
      <c r="GX1607" s="110"/>
      <c r="GY1607" s="110"/>
      <c r="GZ1607" s="110"/>
      <c r="HA1607" s="110"/>
      <c r="HB1607" s="110"/>
      <c r="HC1607" s="110"/>
      <c r="HD1607" s="110"/>
      <c r="HE1607" s="110"/>
      <c r="HF1607" s="110"/>
      <c r="HG1607" s="110"/>
      <c r="HH1607" s="110"/>
      <c r="HI1607" s="110"/>
      <c r="HJ1607" s="110"/>
      <c r="HK1607" s="110"/>
      <c r="HL1607" s="110"/>
      <c r="HM1607" s="110"/>
      <c r="HN1607" s="110"/>
      <c r="HO1607" s="110"/>
      <c r="HP1607" s="110"/>
      <c r="HQ1607" s="110"/>
      <c r="HR1607" s="110"/>
      <c r="HS1607" s="110"/>
      <c r="HT1607" s="110"/>
      <c r="HU1607" s="110"/>
      <c r="HV1607" s="110"/>
      <c r="HW1607" s="110"/>
      <c r="HX1607" s="110"/>
      <c r="HY1607" s="110"/>
      <c r="HZ1607" s="110"/>
      <c r="IA1607" s="110"/>
      <c r="IB1607" s="110"/>
      <c r="IC1607" s="110"/>
      <c r="ID1607" s="110"/>
      <c r="IE1607" s="110"/>
      <c r="IF1607" s="110"/>
      <c r="IG1607" s="110"/>
      <c r="IH1607" s="110"/>
      <c r="II1607" s="110"/>
      <c r="IJ1607" s="110"/>
      <c r="IK1607" s="110"/>
      <c r="IL1607" s="110"/>
      <c r="IM1607" s="110"/>
      <c r="IN1607" s="110"/>
      <c r="IO1607" s="110"/>
      <c r="IP1607" s="110"/>
      <c r="IQ1607" s="110"/>
      <c r="IR1607" s="110"/>
    </row>
    <row r="1608" spans="18:252" ht="16.5" hidden="1" customHeight="1">
      <c r="R1608" s="264"/>
      <c r="S1608" s="110"/>
      <c r="T1608" s="110"/>
      <c r="U1608" s="110"/>
      <c r="V1608" s="110"/>
      <c r="W1608" s="266"/>
      <c r="X1608" s="110"/>
      <c r="Y1608" s="110"/>
      <c r="Z1608" s="110"/>
      <c r="AA1608" s="110"/>
      <c r="AB1608" s="110"/>
      <c r="AC1608" s="110"/>
      <c r="AD1608" s="110"/>
      <c r="AE1608" s="110"/>
      <c r="AF1608" s="110"/>
      <c r="AG1608" s="110"/>
      <c r="AH1608" s="110"/>
      <c r="AI1608" s="110"/>
      <c r="AJ1608" s="110"/>
      <c r="AK1608" s="110"/>
      <c r="AL1608" s="110"/>
      <c r="AM1608" s="110"/>
      <c r="AN1608" s="110"/>
      <c r="AO1608" s="110"/>
      <c r="AP1608" s="110"/>
      <c r="AQ1608" s="110"/>
      <c r="AR1608" s="110"/>
      <c r="AS1608" s="110"/>
      <c r="AT1608" s="110"/>
      <c r="AU1608" s="110"/>
      <c r="AV1608" s="110"/>
      <c r="AW1608" s="110"/>
      <c r="AX1608" s="110"/>
      <c r="AY1608" s="110"/>
      <c r="AZ1608" s="110"/>
      <c r="BA1608" s="110"/>
      <c r="BB1608" s="110"/>
      <c r="BC1608" s="110"/>
      <c r="BD1608" s="110"/>
      <c r="BE1608" s="110"/>
      <c r="BF1608" s="110"/>
      <c r="BG1608" s="110"/>
      <c r="BH1608" s="110"/>
      <c r="BI1608" s="110"/>
      <c r="BJ1608" s="110"/>
      <c r="BK1608" s="110"/>
      <c r="BL1608" s="110"/>
      <c r="BM1608" s="110"/>
      <c r="BN1608" s="110"/>
      <c r="BO1608" s="110"/>
      <c r="BP1608" s="110"/>
      <c r="BQ1608" s="110"/>
      <c r="BR1608" s="110"/>
      <c r="BS1608" s="110"/>
      <c r="BT1608" s="110"/>
      <c r="BU1608" s="110"/>
      <c r="BV1608" s="110"/>
      <c r="BW1608" s="110"/>
      <c r="BX1608" s="110"/>
      <c r="BY1608" s="110"/>
      <c r="BZ1608" s="110"/>
      <c r="CA1608" s="110"/>
      <c r="CB1608" s="110"/>
      <c r="CC1608" s="110"/>
      <c r="CD1608" s="110"/>
      <c r="CE1608" s="110"/>
      <c r="CF1608" s="110"/>
      <c r="CG1608" s="110"/>
      <c r="CH1608" s="110"/>
      <c r="CI1608" s="110"/>
      <c r="CJ1608" s="110"/>
      <c r="CK1608" s="110"/>
      <c r="CL1608" s="110"/>
      <c r="CM1608" s="110"/>
      <c r="CN1608" s="110"/>
      <c r="CO1608" s="110"/>
      <c r="CP1608" s="110"/>
      <c r="CQ1608" s="110"/>
      <c r="CR1608" s="110"/>
      <c r="CS1608" s="110"/>
      <c r="CT1608" s="110"/>
      <c r="CU1608" s="110"/>
      <c r="CV1608" s="110"/>
      <c r="CW1608" s="110"/>
      <c r="CX1608" s="110"/>
      <c r="CY1608" s="110"/>
      <c r="CZ1608" s="110"/>
      <c r="DA1608" s="110"/>
      <c r="DB1608" s="110"/>
      <c r="DC1608" s="110"/>
      <c r="DD1608" s="110"/>
      <c r="DE1608" s="110"/>
      <c r="DF1608" s="110"/>
      <c r="DG1608" s="110"/>
      <c r="DH1608" s="110"/>
      <c r="DI1608" s="110"/>
      <c r="DJ1608" s="110"/>
      <c r="DK1608" s="110"/>
      <c r="DL1608" s="110"/>
      <c r="DM1608" s="110"/>
      <c r="DN1608" s="110"/>
      <c r="DO1608" s="110"/>
      <c r="DP1608" s="110"/>
      <c r="DQ1608" s="110"/>
      <c r="DR1608" s="110"/>
      <c r="DS1608" s="110"/>
      <c r="DT1608" s="110"/>
      <c r="DU1608" s="110"/>
      <c r="DV1608" s="110"/>
      <c r="DW1608" s="110"/>
      <c r="DX1608" s="110"/>
      <c r="DY1608" s="110"/>
      <c r="DZ1608" s="110"/>
      <c r="EA1608" s="110"/>
      <c r="EB1608" s="110"/>
      <c r="EC1608" s="110"/>
      <c r="ED1608" s="110"/>
      <c r="EF1608" s="264"/>
      <c r="EG1608" s="110"/>
      <c r="EH1608" s="110"/>
      <c r="EI1608" s="110"/>
      <c r="EJ1608" s="110"/>
      <c r="EK1608" s="266"/>
      <c r="EL1608" s="110"/>
      <c r="EM1608" s="110"/>
      <c r="EN1608" s="110"/>
      <c r="EO1608" s="110"/>
      <c r="EP1608" s="110"/>
      <c r="EQ1608" s="110"/>
      <c r="ER1608" s="110"/>
      <c r="ES1608" s="110"/>
      <c r="ET1608" s="110"/>
      <c r="EU1608" s="110"/>
      <c r="EV1608" s="110"/>
      <c r="EW1608" s="110"/>
      <c r="EX1608" s="110"/>
      <c r="EY1608" s="110"/>
      <c r="EZ1608" s="110"/>
      <c r="FA1608" s="110"/>
      <c r="FB1608" s="110"/>
      <c r="FC1608" s="110"/>
      <c r="FD1608" s="110"/>
      <c r="FE1608" s="110"/>
      <c r="FF1608" s="110"/>
      <c r="FG1608" s="110"/>
      <c r="FH1608" s="110"/>
      <c r="FI1608" s="110"/>
      <c r="FJ1608" s="110"/>
      <c r="FK1608" s="110"/>
      <c r="FL1608" s="110"/>
      <c r="FM1608" s="110"/>
      <c r="FN1608" s="110"/>
      <c r="FO1608" s="110"/>
      <c r="FP1608" s="110"/>
      <c r="FQ1608" s="110"/>
      <c r="FR1608" s="110"/>
      <c r="FS1608" s="110"/>
      <c r="FT1608" s="110"/>
      <c r="FU1608" s="110"/>
      <c r="FV1608" s="110"/>
      <c r="FW1608" s="110"/>
      <c r="FX1608" s="110"/>
      <c r="FY1608" s="110"/>
      <c r="FZ1608" s="110"/>
      <c r="GA1608" s="110"/>
      <c r="GB1608" s="110"/>
      <c r="GC1608" s="110"/>
      <c r="GD1608" s="110"/>
      <c r="GE1608" s="110"/>
      <c r="GF1608" s="110"/>
      <c r="GG1608" s="110"/>
      <c r="GH1608" s="110"/>
      <c r="GI1608" s="110"/>
      <c r="GJ1608" s="110"/>
      <c r="GK1608" s="110"/>
      <c r="GL1608" s="110"/>
      <c r="GM1608" s="110"/>
      <c r="GN1608" s="110"/>
      <c r="GO1608" s="110"/>
      <c r="GP1608" s="110"/>
      <c r="GQ1608" s="110"/>
      <c r="GR1608" s="110"/>
      <c r="GS1608" s="110"/>
      <c r="GT1608" s="110"/>
      <c r="GU1608" s="110"/>
      <c r="GV1608" s="110"/>
      <c r="GW1608" s="110"/>
      <c r="GX1608" s="110"/>
      <c r="GY1608" s="110"/>
      <c r="GZ1608" s="110"/>
      <c r="HA1608" s="110"/>
      <c r="HB1608" s="110"/>
      <c r="HC1608" s="110"/>
      <c r="HD1608" s="110"/>
      <c r="HE1608" s="110"/>
      <c r="HF1608" s="110"/>
      <c r="HG1608" s="110"/>
      <c r="HH1608" s="110"/>
      <c r="HI1608" s="110"/>
      <c r="HJ1608" s="110"/>
      <c r="HK1608" s="110"/>
      <c r="HL1608" s="110"/>
      <c r="HM1608" s="110"/>
      <c r="HN1608" s="110"/>
      <c r="HO1608" s="110"/>
      <c r="HP1608" s="110"/>
      <c r="HQ1608" s="110"/>
      <c r="HR1608" s="110"/>
      <c r="HS1608" s="110"/>
      <c r="HT1608" s="110"/>
      <c r="HU1608" s="110"/>
      <c r="HV1608" s="110"/>
      <c r="HW1608" s="110"/>
      <c r="HX1608" s="110"/>
      <c r="HY1608" s="110"/>
      <c r="HZ1608" s="110"/>
      <c r="IA1608" s="110"/>
      <c r="IB1608" s="110"/>
      <c r="IC1608" s="110"/>
      <c r="ID1608" s="110"/>
      <c r="IE1608" s="110"/>
      <c r="IF1608" s="110"/>
      <c r="IG1608" s="110"/>
      <c r="IH1608" s="110"/>
      <c r="II1608" s="110"/>
      <c r="IJ1608" s="110"/>
      <c r="IK1608" s="110"/>
      <c r="IL1608" s="110"/>
      <c r="IM1608" s="110"/>
      <c r="IN1608" s="110"/>
      <c r="IO1608" s="110"/>
      <c r="IP1608" s="110"/>
      <c r="IQ1608" s="110"/>
      <c r="IR1608" s="110"/>
    </row>
    <row r="1609" spans="18:252" ht="16.5" hidden="1" customHeight="1">
      <c r="R1609" s="264"/>
      <c r="S1609" s="110"/>
      <c r="T1609" s="110"/>
      <c r="U1609" s="110"/>
      <c r="V1609" s="110"/>
      <c r="W1609" s="266"/>
      <c r="X1609" s="110"/>
      <c r="Y1609" s="110"/>
      <c r="Z1609" s="110"/>
      <c r="AA1609" s="110"/>
      <c r="AB1609" s="110"/>
      <c r="AC1609" s="110"/>
      <c r="AD1609" s="110"/>
      <c r="AE1609" s="110"/>
      <c r="AF1609" s="110"/>
      <c r="AG1609" s="110"/>
      <c r="AH1609" s="110"/>
      <c r="AI1609" s="110"/>
      <c r="AJ1609" s="110"/>
      <c r="AK1609" s="110"/>
      <c r="AL1609" s="110"/>
      <c r="AM1609" s="110"/>
      <c r="AN1609" s="110"/>
      <c r="AO1609" s="110"/>
      <c r="AP1609" s="110"/>
      <c r="AQ1609" s="110"/>
      <c r="AR1609" s="110"/>
      <c r="AS1609" s="110"/>
      <c r="AT1609" s="110"/>
      <c r="AU1609" s="110"/>
      <c r="AV1609" s="110"/>
      <c r="AW1609" s="110"/>
      <c r="AX1609" s="110"/>
      <c r="AY1609" s="110"/>
      <c r="AZ1609" s="110"/>
      <c r="BA1609" s="110"/>
      <c r="BB1609" s="110"/>
      <c r="BC1609" s="110"/>
      <c r="BD1609" s="110"/>
      <c r="BE1609" s="110"/>
      <c r="BF1609" s="110"/>
      <c r="BG1609" s="110"/>
      <c r="BH1609" s="110"/>
      <c r="BI1609" s="110"/>
      <c r="BJ1609" s="110"/>
      <c r="BK1609" s="110"/>
      <c r="BL1609" s="110"/>
      <c r="BM1609" s="110"/>
      <c r="BN1609" s="110"/>
      <c r="BO1609" s="110"/>
      <c r="BP1609" s="110"/>
      <c r="BQ1609" s="110"/>
      <c r="BR1609" s="110"/>
      <c r="BS1609" s="110"/>
      <c r="BT1609" s="110"/>
      <c r="BU1609" s="110"/>
      <c r="BV1609" s="110"/>
      <c r="BW1609" s="110"/>
      <c r="BX1609" s="110"/>
      <c r="BY1609" s="110"/>
      <c r="BZ1609" s="110"/>
      <c r="CA1609" s="110"/>
      <c r="CB1609" s="110"/>
      <c r="CC1609" s="110"/>
      <c r="CD1609" s="110"/>
      <c r="CE1609" s="110"/>
      <c r="CF1609" s="110"/>
      <c r="CG1609" s="110"/>
      <c r="CH1609" s="110"/>
      <c r="CI1609" s="110"/>
      <c r="CJ1609" s="110"/>
      <c r="CK1609" s="110"/>
      <c r="CL1609" s="110"/>
      <c r="CM1609" s="110"/>
      <c r="CN1609" s="110"/>
      <c r="CO1609" s="110"/>
      <c r="CP1609" s="110"/>
      <c r="CQ1609" s="110"/>
      <c r="CR1609" s="110"/>
      <c r="CS1609" s="110"/>
      <c r="CT1609" s="110"/>
      <c r="CU1609" s="110"/>
      <c r="CV1609" s="110"/>
      <c r="CW1609" s="110"/>
      <c r="CX1609" s="110"/>
      <c r="CY1609" s="110"/>
      <c r="CZ1609" s="110"/>
      <c r="DA1609" s="110"/>
      <c r="DB1609" s="110"/>
      <c r="DC1609" s="110"/>
      <c r="DD1609" s="110"/>
      <c r="DE1609" s="110"/>
      <c r="DF1609" s="110"/>
      <c r="DG1609" s="110"/>
      <c r="DH1609" s="110"/>
      <c r="DI1609" s="110"/>
      <c r="DJ1609" s="110"/>
      <c r="DK1609" s="110"/>
      <c r="DL1609" s="110"/>
      <c r="DM1609" s="110"/>
      <c r="DN1609" s="110"/>
      <c r="DO1609" s="110"/>
      <c r="DP1609" s="110"/>
      <c r="DQ1609" s="110"/>
      <c r="DR1609" s="110"/>
      <c r="DS1609" s="110"/>
      <c r="DT1609" s="110"/>
      <c r="DU1609" s="110"/>
      <c r="DV1609" s="110"/>
      <c r="DW1609" s="110"/>
      <c r="DX1609" s="110"/>
      <c r="DY1609" s="110"/>
      <c r="DZ1609" s="110"/>
      <c r="EA1609" s="110"/>
      <c r="EB1609" s="110"/>
      <c r="EC1609" s="110"/>
      <c r="ED1609" s="110"/>
      <c r="EF1609" s="264"/>
      <c r="EG1609" s="110"/>
      <c r="EH1609" s="110"/>
      <c r="EI1609" s="110"/>
      <c r="EJ1609" s="110"/>
      <c r="EK1609" s="266"/>
      <c r="EL1609" s="110"/>
      <c r="EM1609" s="110"/>
      <c r="EN1609" s="110"/>
      <c r="EO1609" s="110"/>
      <c r="EP1609" s="110"/>
      <c r="EQ1609" s="110"/>
      <c r="ER1609" s="110"/>
      <c r="ES1609" s="110"/>
      <c r="ET1609" s="110"/>
      <c r="EU1609" s="110"/>
      <c r="EV1609" s="110"/>
      <c r="EW1609" s="110"/>
      <c r="EX1609" s="110"/>
      <c r="EY1609" s="110"/>
      <c r="EZ1609" s="110"/>
      <c r="FA1609" s="110"/>
      <c r="FB1609" s="110"/>
      <c r="FC1609" s="110"/>
      <c r="FD1609" s="110"/>
      <c r="FE1609" s="110"/>
      <c r="FF1609" s="110"/>
      <c r="FG1609" s="110"/>
      <c r="FH1609" s="110"/>
      <c r="FI1609" s="110"/>
      <c r="FJ1609" s="110"/>
      <c r="FK1609" s="110"/>
      <c r="FL1609" s="110"/>
      <c r="FM1609" s="110"/>
      <c r="FN1609" s="110"/>
      <c r="FO1609" s="110"/>
      <c r="FP1609" s="110"/>
      <c r="FQ1609" s="110"/>
      <c r="FR1609" s="110"/>
      <c r="FS1609" s="110"/>
      <c r="FT1609" s="110"/>
      <c r="FU1609" s="110"/>
      <c r="FV1609" s="110"/>
      <c r="FW1609" s="110"/>
      <c r="FX1609" s="110"/>
      <c r="FY1609" s="110"/>
      <c r="FZ1609" s="110"/>
      <c r="GA1609" s="110"/>
      <c r="GB1609" s="110"/>
      <c r="GC1609" s="110"/>
      <c r="GD1609" s="110"/>
      <c r="GE1609" s="110"/>
      <c r="GF1609" s="110"/>
      <c r="GG1609" s="110"/>
      <c r="GH1609" s="110"/>
      <c r="GI1609" s="110"/>
      <c r="GJ1609" s="110"/>
      <c r="GK1609" s="110"/>
      <c r="GL1609" s="110"/>
      <c r="GM1609" s="110"/>
      <c r="GN1609" s="110"/>
      <c r="GO1609" s="110"/>
      <c r="GP1609" s="110"/>
      <c r="GQ1609" s="110"/>
      <c r="GR1609" s="110"/>
      <c r="GS1609" s="110"/>
      <c r="GT1609" s="110"/>
      <c r="GU1609" s="110"/>
      <c r="GV1609" s="110"/>
      <c r="GW1609" s="110"/>
      <c r="GX1609" s="110"/>
      <c r="GY1609" s="110"/>
      <c r="GZ1609" s="110"/>
      <c r="HA1609" s="110"/>
      <c r="HB1609" s="110"/>
      <c r="HC1609" s="110"/>
      <c r="HD1609" s="110"/>
      <c r="HE1609" s="110"/>
      <c r="HF1609" s="110"/>
      <c r="HG1609" s="110"/>
      <c r="HH1609" s="110"/>
      <c r="HI1609" s="110"/>
      <c r="HJ1609" s="110"/>
      <c r="HK1609" s="110"/>
      <c r="HL1609" s="110"/>
      <c r="HM1609" s="110"/>
      <c r="HN1609" s="110"/>
      <c r="HO1609" s="110"/>
      <c r="HP1609" s="110"/>
      <c r="HQ1609" s="110"/>
      <c r="HR1609" s="110"/>
      <c r="HS1609" s="110"/>
      <c r="HT1609" s="110"/>
      <c r="HU1609" s="110"/>
      <c r="HV1609" s="110"/>
      <c r="HW1609" s="110"/>
      <c r="HX1609" s="110"/>
      <c r="HY1609" s="110"/>
      <c r="HZ1609" s="110"/>
      <c r="IA1609" s="110"/>
      <c r="IB1609" s="110"/>
      <c r="IC1609" s="110"/>
      <c r="ID1609" s="110"/>
      <c r="IE1609" s="110"/>
      <c r="IF1609" s="110"/>
      <c r="IG1609" s="110"/>
      <c r="IH1609" s="110"/>
      <c r="II1609" s="110"/>
      <c r="IJ1609" s="110"/>
      <c r="IK1609" s="110"/>
      <c r="IL1609" s="110"/>
      <c r="IM1609" s="110"/>
      <c r="IN1609" s="110"/>
      <c r="IO1609" s="110"/>
      <c r="IP1609" s="110"/>
      <c r="IQ1609" s="110"/>
      <c r="IR1609" s="110"/>
    </row>
    <row r="1610" spans="18:252" ht="16.5" hidden="1" customHeight="1">
      <c r="R1610" s="264"/>
      <c r="S1610" s="110"/>
      <c r="T1610" s="110"/>
      <c r="U1610" s="110"/>
      <c r="V1610" s="110"/>
      <c r="W1610" s="266"/>
      <c r="X1610" s="110"/>
      <c r="Y1610" s="110"/>
      <c r="Z1610" s="110"/>
      <c r="AA1610" s="110"/>
      <c r="AB1610" s="110"/>
      <c r="AC1610" s="110"/>
      <c r="AD1610" s="110"/>
      <c r="AE1610" s="110"/>
      <c r="AF1610" s="110"/>
      <c r="AG1610" s="110"/>
      <c r="AH1610" s="110"/>
      <c r="AI1610" s="110"/>
      <c r="AJ1610" s="110"/>
      <c r="AK1610" s="110"/>
      <c r="AL1610" s="110"/>
      <c r="AM1610" s="110"/>
      <c r="AN1610" s="110"/>
      <c r="AO1610" s="110"/>
      <c r="AP1610" s="110"/>
      <c r="AQ1610" s="110"/>
      <c r="AR1610" s="110"/>
      <c r="AS1610" s="110"/>
      <c r="AT1610" s="110"/>
      <c r="AU1610" s="110"/>
      <c r="AV1610" s="110"/>
      <c r="AW1610" s="110"/>
      <c r="AX1610" s="110"/>
      <c r="AY1610" s="110"/>
      <c r="AZ1610" s="110"/>
      <c r="BA1610" s="110"/>
      <c r="BB1610" s="110"/>
      <c r="BC1610" s="110"/>
      <c r="BD1610" s="110"/>
      <c r="BE1610" s="110"/>
      <c r="BF1610" s="110"/>
      <c r="BG1610" s="110"/>
      <c r="BH1610" s="110"/>
      <c r="BI1610" s="110"/>
      <c r="BJ1610" s="110"/>
      <c r="BK1610" s="110"/>
      <c r="BL1610" s="110"/>
      <c r="BM1610" s="110"/>
      <c r="BN1610" s="110"/>
      <c r="BO1610" s="110"/>
      <c r="BP1610" s="110"/>
      <c r="BQ1610" s="110"/>
      <c r="BR1610" s="110"/>
      <c r="BS1610" s="110"/>
      <c r="BT1610" s="110"/>
      <c r="BU1610" s="110"/>
      <c r="BV1610" s="110"/>
      <c r="BW1610" s="110"/>
      <c r="BX1610" s="110"/>
      <c r="BY1610" s="110"/>
      <c r="BZ1610" s="110"/>
      <c r="CA1610" s="110"/>
      <c r="CB1610" s="110"/>
      <c r="CC1610" s="110"/>
      <c r="CD1610" s="110"/>
      <c r="CE1610" s="110"/>
      <c r="CF1610" s="110"/>
      <c r="CG1610" s="110"/>
      <c r="CH1610" s="110"/>
      <c r="CI1610" s="110"/>
      <c r="CJ1610" s="110"/>
      <c r="CK1610" s="110"/>
      <c r="CL1610" s="110"/>
      <c r="CM1610" s="110"/>
      <c r="CN1610" s="110"/>
      <c r="CO1610" s="110"/>
      <c r="CP1610" s="110"/>
      <c r="CQ1610" s="110"/>
      <c r="CR1610" s="110"/>
      <c r="CS1610" s="110"/>
      <c r="CT1610" s="110"/>
      <c r="CU1610" s="110"/>
      <c r="CV1610" s="110"/>
      <c r="CW1610" s="110"/>
      <c r="CX1610" s="110"/>
      <c r="CY1610" s="110"/>
      <c r="CZ1610" s="110"/>
      <c r="DA1610" s="110"/>
      <c r="DB1610" s="110"/>
      <c r="DC1610" s="110"/>
      <c r="DD1610" s="110"/>
      <c r="DE1610" s="110"/>
      <c r="DF1610" s="110"/>
      <c r="DG1610" s="110"/>
      <c r="DH1610" s="110"/>
      <c r="DI1610" s="110"/>
      <c r="DJ1610" s="110"/>
      <c r="DK1610" s="110"/>
      <c r="DL1610" s="110"/>
      <c r="DM1610" s="110"/>
      <c r="DN1610" s="110"/>
      <c r="DO1610" s="110"/>
      <c r="DP1610" s="110"/>
      <c r="DQ1610" s="110"/>
      <c r="DR1610" s="110"/>
      <c r="DS1610" s="110"/>
      <c r="DT1610" s="110"/>
      <c r="DU1610" s="110"/>
      <c r="DV1610" s="110"/>
      <c r="DW1610" s="110"/>
      <c r="DX1610" s="110"/>
      <c r="DY1610" s="110"/>
      <c r="DZ1610" s="110"/>
      <c r="EA1610" s="110"/>
      <c r="EB1610" s="110"/>
      <c r="EC1610" s="110"/>
      <c r="ED1610" s="110"/>
      <c r="EF1610" s="264"/>
      <c r="EG1610" s="110"/>
      <c r="EH1610" s="110"/>
      <c r="EI1610" s="110"/>
      <c r="EJ1610" s="110"/>
      <c r="EK1610" s="266"/>
      <c r="EL1610" s="110"/>
      <c r="EM1610" s="110"/>
      <c r="EN1610" s="110"/>
      <c r="EO1610" s="110"/>
      <c r="EP1610" s="110"/>
      <c r="EQ1610" s="110"/>
      <c r="ER1610" s="110"/>
      <c r="ES1610" s="110"/>
      <c r="ET1610" s="110"/>
      <c r="EU1610" s="110"/>
      <c r="EV1610" s="110"/>
      <c r="EW1610" s="110"/>
      <c r="EX1610" s="110"/>
      <c r="EY1610" s="110"/>
      <c r="EZ1610" s="110"/>
      <c r="FA1610" s="110"/>
      <c r="FB1610" s="110"/>
      <c r="FC1610" s="110"/>
      <c r="FD1610" s="110"/>
      <c r="FE1610" s="110"/>
      <c r="FF1610" s="110"/>
      <c r="FG1610" s="110"/>
      <c r="FH1610" s="110"/>
      <c r="FI1610" s="110"/>
      <c r="FJ1610" s="110"/>
      <c r="FK1610" s="110"/>
      <c r="FL1610" s="110"/>
      <c r="FM1610" s="110"/>
      <c r="FN1610" s="110"/>
      <c r="FO1610" s="110"/>
      <c r="FP1610" s="110"/>
      <c r="FQ1610" s="110"/>
      <c r="FR1610" s="110"/>
      <c r="FS1610" s="110"/>
      <c r="FT1610" s="110"/>
      <c r="FU1610" s="110"/>
      <c r="FV1610" s="110"/>
      <c r="FW1610" s="110"/>
      <c r="FX1610" s="110"/>
      <c r="FY1610" s="110"/>
      <c r="FZ1610" s="110"/>
      <c r="GA1610" s="110"/>
      <c r="GB1610" s="110"/>
      <c r="GC1610" s="110"/>
      <c r="GD1610" s="110"/>
      <c r="GE1610" s="110"/>
      <c r="GF1610" s="110"/>
      <c r="GG1610" s="110"/>
      <c r="GH1610" s="110"/>
      <c r="GI1610" s="110"/>
      <c r="GJ1610" s="110"/>
      <c r="GK1610" s="110"/>
      <c r="GL1610" s="110"/>
      <c r="GM1610" s="110"/>
      <c r="GN1610" s="110"/>
      <c r="GO1610" s="110"/>
      <c r="GP1610" s="110"/>
      <c r="GQ1610" s="110"/>
      <c r="GR1610" s="110"/>
      <c r="GS1610" s="110"/>
      <c r="GT1610" s="110"/>
      <c r="GU1610" s="110"/>
      <c r="GV1610" s="110"/>
      <c r="GW1610" s="110"/>
      <c r="GX1610" s="110"/>
      <c r="GY1610" s="110"/>
      <c r="GZ1610" s="110"/>
      <c r="HA1610" s="110"/>
      <c r="HB1610" s="110"/>
      <c r="HC1610" s="110"/>
      <c r="HD1610" s="110"/>
      <c r="HE1610" s="110"/>
      <c r="HF1610" s="110"/>
      <c r="HG1610" s="110"/>
      <c r="HH1610" s="110"/>
      <c r="HI1610" s="110"/>
      <c r="HJ1610" s="110"/>
      <c r="HK1610" s="110"/>
      <c r="HL1610" s="110"/>
      <c r="HM1610" s="110"/>
      <c r="HN1610" s="110"/>
      <c r="HO1610" s="110"/>
      <c r="HP1610" s="110"/>
      <c r="HQ1610" s="110"/>
      <c r="HR1610" s="110"/>
      <c r="HS1610" s="110"/>
      <c r="HT1610" s="110"/>
      <c r="HU1610" s="110"/>
      <c r="HV1610" s="110"/>
      <c r="HW1610" s="110"/>
      <c r="HX1610" s="110"/>
      <c r="HY1610" s="110"/>
      <c r="HZ1610" s="110"/>
      <c r="IA1610" s="110"/>
      <c r="IB1610" s="110"/>
      <c r="IC1610" s="110"/>
      <c r="ID1610" s="110"/>
      <c r="IE1610" s="110"/>
      <c r="IF1610" s="110"/>
      <c r="IG1610" s="110"/>
      <c r="IH1610" s="110"/>
      <c r="II1610" s="110"/>
      <c r="IJ1610" s="110"/>
      <c r="IK1610" s="110"/>
      <c r="IL1610" s="110"/>
      <c r="IM1610" s="110"/>
      <c r="IN1610" s="110"/>
      <c r="IO1610" s="110"/>
      <c r="IP1610" s="110"/>
      <c r="IQ1610" s="110"/>
      <c r="IR1610" s="110"/>
    </row>
    <row r="1611" spans="18:252" ht="16.5" hidden="1" customHeight="1">
      <c r="R1611" s="264"/>
      <c r="S1611" s="110"/>
      <c r="T1611" s="110"/>
      <c r="U1611" s="110"/>
      <c r="V1611" s="110"/>
      <c r="W1611" s="266"/>
      <c r="X1611" s="110"/>
      <c r="Y1611" s="110"/>
      <c r="Z1611" s="110"/>
      <c r="AA1611" s="110"/>
      <c r="AB1611" s="110"/>
      <c r="AC1611" s="110"/>
      <c r="AD1611" s="110"/>
      <c r="AE1611" s="110"/>
      <c r="AF1611" s="110"/>
      <c r="AG1611" s="110"/>
      <c r="AH1611" s="110"/>
      <c r="AI1611" s="110"/>
      <c r="AJ1611" s="110"/>
      <c r="AK1611" s="110"/>
      <c r="AL1611" s="110"/>
      <c r="AM1611" s="110"/>
      <c r="AN1611" s="110"/>
      <c r="AO1611" s="110"/>
      <c r="AP1611" s="110"/>
      <c r="AQ1611" s="110"/>
      <c r="AR1611" s="110"/>
      <c r="AS1611" s="110"/>
      <c r="AT1611" s="110"/>
      <c r="AU1611" s="110"/>
      <c r="AV1611" s="110"/>
      <c r="AW1611" s="110"/>
      <c r="AX1611" s="110"/>
      <c r="AY1611" s="110"/>
      <c r="AZ1611" s="110"/>
      <c r="BA1611" s="110"/>
      <c r="BB1611" s="110"/>
      <c r="BC1611" s="110"/>
      <c r="BD1611" s="110"/>
      <c r="BE1611" s="110"/>
      <c r="BF1611" s="110"/>
      <c r="BG1611" s="110"/>
      <c r="BH1611" s="110"/>
      <c r="BI1611" s="110"/>
      <c r="BJ1611" s="110"/>
      <c r="BK1611" s="110"/>
      <c r="BL1611" s="110"/>
      <c r="BM1611" s="110"/>
      <c r="BN1611" s="110"/>
      <c r="BO1611" s="110"/>
      <c r="BP1611" s="110"/>
      <c r="BQ1611" s="110"/>
      <c r="BR1611" s="110"/>
      <c r="BS1611" s="110"/>
      <c r="BT1611" s="110"/>
      <c r="BU1611" s="110"/>
      <c r="BV1611" s="110"/>
      <c r="BW1611" s="110"/>
      <c r="BX1611" s="110"/>
      <c r="BY1611" s="110"/>
      <c r="BZ1611" s="110"/>
      <c r="CA1611" s="110"/>
      <c r="CB1611" s="110"/>
      <c r="CC1611" s="110"/>
      <c r="CD1611" s="110"/>
      <c r="CE1611" s="110"/>
      <c r="CF1611" s="110"/>
      <c r="CG1611" s="110"/>
      <c r="CH1611" s="110"/>
      <c r="CI1611" s="110"/>
      <c r="CJ1611" s="110"/>
      <c r="CK1611" s="110"/>
      <c r="CL1611" s="110"/>
      <c r="CM1611" s="110"/>
      <c r="CN1611" s="110"/>
      <c r="CO1611" s="110"/>
      <c r="CP1611" s="110"/>
      <c r="CQ1611" s="110"/>
      <c r="CR1611" s="110"/>
      <c r="CS1611" s="110"/>
      <c r="CT1611" s="110"/>
      <c r="CU1611" s="110"/>
      <c r="CV1611" s="110"/>
      <c r="CW1611" s="110"/>
      <c r="CX1611" s="110"/>
      <c r="CY1611" s="110"/>
      <c r="CZ1611" s="110"/>
      <c r="DA1611" s="110"/>
      <c r="DB1611" s="110"/>
      <c r="DC1611" s="110"/>
      <c r="DD1611" s="110"/>
      <c r="DE1611" s="110"/>
      <c r="DF1611" s="110"/>
      <c r="DG1611" s="110"/>
      <c r="DH1611" s="110"/>
      <c r="DI1611" s="110"/>
      <c r="DJ1611" s="110"/>
      <c r="DK1611" s="110"/>
      <c r="DL1611" s="110"/>
      <c r="DM1611" s="110"/>
      <c r="DN1611" s="110"/>
      <c r="DO1611" s="110"/>
      <c r="DP1611" s="110"/>
      <c r="DQ1611" s="110"/>
      <c r="DR1611" s="110"/>
      <c r="DS1611" s="110"/>
      <c r="DT1611" s="110"/>
      <c r="DU1611" s="110"/>
      <c r="DV1611" s="110"/>
      <c r="DW1611" s="110"/>
      <c r="DX1611" s="110"/>
      <c r="DY1611" s="110"/>
      <c r="DZ1611" s="110"/>
      <c r="EA1611" s="110"/>
      <c r="EB1611" s="110"/>
      <c r="EC1611" s="110"/>
      <c r="ED1611" s="110"/>
      <c r="EF1611" s="264"/>
      <c r="EG1611" s="110"/>
      <c r="EH1611" s="110"/>
      <c r="EI1611" s="110"/>
      <c r="EJ1611" s="110"/>
      <c r="EK1611" s="266"/>
      <c r="EL1611" s="110"/>
      <c r="EM1611" s="110"/>
      <c r="EN1611" s="110"/>
      <c r="EO1611" s="110"/>
      <c r="EP1611" s="110"/>
      <c r="EQ1611" s="110"/>
      <c r="ER1611" s="110"/>
      <c r="ES1611" s="110"/>
      <c r="ET1611" s="110"/>
      <c r="EU1611" s="110"/>
      <c r="EV1611" s="110"/>
      <c r="EW1611" s="110"/>
      <c r="EX1611" s="110"/>
      <c r="EY1611" s="110"/>
      <c r="EZ1611" s="110"/>
      <c r="FA1611" s="110"/>
      <c r="FB1611" s="110"/>
      <c r="FC1611" s="110"/>
      <c r="FD1611" s="110"/>
      <c r="FE1611" s="110"/>
      <c r="FF1611" s="110"/>
      <c r="FG1611" s="110"/>
      <c r="FH1611" s="110"/>
      <c r="FI1611" s="110"/>
      <c r="FJ1611" s="110"/>
      <c r="FK1611" s="110"/>
      <c r="FL1611" s="110"/>
      <c r="FM1611" s="110"/>
      <c r="FN1611" s="110"/>
      <c r="FO1611" s="110"/>
      <c r="FP1611" s="110"/>
      <c r="FQ1611" s="110"/>
      <c r="FR1611" s="110"/>
      <c r="FS1611" s="110"/>
      <c r="FT1611" s="110"/>
      <c r="FU1611" s="110"/>
      <c r="FV1611" s="110"/>
      <c r="FW1611" s="110"/>
      <c r="FX1611" s="110"/>
      <c r="FY1611" s="110"/>
      <c r="FZ1611" s="110"/>
      <c r="GA1611" s="110"/>
      <c r="GB1611" s="110"/>
      <c r="GC1611" s="110"/>
      <c r="GD1611" s="110"/>
      <c r="GE1611" s="110"/>
      <c r="GF1611" s="110"/>
      <c r="GG1611" s="110"/>
      <c r="GH1611" s="110"/>
      <c r="GI1611" s="110"/>
      <c r="GJ1611" s="110"/>
      <c r="GK1611" s="110"/>
      <c r="GL1611" s="110"/>
      <c r="GM1611" s="110"/>
      <c r="GN1611" s="110"/>
      <c r="GO1611" s="110"/>
      <c r="GP1611" s="110"/>
      <c r="GQ1611" s="110"/>
      <c r="GR1611" s="110"/>
      <c r="GS1611" s="110"/>
      <c r="GT1611" s="110"/>
      <c r="GU1611" s="110"/>
      <c r="GV1611" s="110"/>
      <c r="GW1611" s="110"/>
      <c r="GX1611" s="110"/>
      <c r="GY1611" s="110"/>
      <c r="GZ1611" s="110"/>
      <c r="HA1611" s="110"/>
      <c r="HB1611" s="110"/>
      <c r="HC1611" s="110"/>
      <c r="HD1611" s="110"/>
      <c r="HE1611" s="110"/>
      <c r="HF1611" s="110"/>
      <c r="HG1611" s="110"/>
      <c r="HH1611" s="110"/>
      <c r="HI1611" s="110"/>
      <c r="HJ1611" s="110"/>
      <c r="HK1611" s="110"/>
      <c r="HL1611" s="110"/>
      <c r="HM1611" s="110"/>
      <c r="HN1611" s="110"/>
      <c r="HO1611" s="110"/>
      <c r="HP1611" s="110"/>
      <c r="HQ1611" s="110"/>
      <c r="HR1611" s="110"/>
      <c r="HS1611" s="110"/>
      <c r="HT1611" s="110"/>
      <c r="HU1611" s="110"/>
      <c r="HV1611" s="110"/>
      <c r="HW1611" s="110"/>
      <c r="HX1611" s="110"/>
      <c r="HY1611" s="110"/>
      <c r="HZ1611" s="110"/>
      <c r="IA1611" s="110"/>
      <c r="IB1611" s="110"/>
      <c r="IC1611" s="110"/>
      <c r="ID1611" s="110"/>
      <c r="IE1611" s="110"/>
      <c r="IF1611" s="110"/>
      <c r="IG1611" s="110"/>
      <c r="IH1611" s="110"/>
      <c r="II1611" s="110"/>
      <c r="IJ1611" s="110"/>
      <c r="IK1611" s="110"/>
      <c r="IL1611" s="110"/>
      <c r="IM1611" s="110"/>
      <c r="IN1611" s="110"/>
      <c r="IO1611" s="110"/>
      <c r="IP1611" s="110"/>
      <c r="IQ1611" s="110"/>
      <c r="IR1611" s="110"/>
    </row>
    <row r="1612" spans="18:252" ht="16.5" hidden="1" customHeight="1">
      <c r="R1612" s="264"/>
      <c r="S1612" s="110"/>
      <c r="T1612" s="110"/>
      <c r="U1612" s="110"/>
      <c r="V1612" s="110"/>
      <c r="W1612" s="266"/>
      <c r="X1612" s="110"/>
      <c r="Y1612" s="110"/>
      <c r="Z1612" s="110"/>
      <c r="AA1612" s="110"/>
      <c r="AB1612" s="110"/>
      <c r="AC1612" s="110"/>
      <c r="AD1612" s="110"/>
      <c r="AE1612" s="110"/>
      <c r="AF1612" s="110"/>
      <c r="AG1612" s="110"/>
      <c r="AH1612" s="110"/>
      <c r="AI1612" s="110"/>
      <c r="AJ1612" s="110"/>
      <c r="AK1612" s="110"/>
      <c r="AL1612" s="110"/>
      <c r="AM1612" s="110"/>
      <c r="AN1612" s="110"/>
      <c r="AO1612" s="110"/>
      <c r="AP1612" s="110"/>
      <c r="AQ1612" s="110"/>
      <c r="AR1612" s="110"/>
      <c r="AS1612" s="110"/>
      <c r="AT1612" s="110"/>
      <c r="AU1612" s="110"/>
      <c r="AV1612" s="110"/>
      <c r="AW1612" s="110"/>
      <c r="AX1612" s="110"/>
      <c r="AY1612" s="110"/>
      <c r="AZ1612" s="110"/>
      <c r="BA1612" s="110"/>
      <c r="BB1612" s="110"/>
      <c r="BC1612" s="110"/>
      <c r="BD1612" s="110"/>
      <c r="BE1612" s="110"/>
      <c r="BF1612" s="110"/>
      <c r="BG1612" s="110"/>
      <c r="BH1612" s="110"/>
      <c r="BI1612" s="110"/>
      <c r="BJ1612" s="110"/>
      <c r="BK1612" s="110"/>
      <c r="BL1612" s="110"/>
      <c r="BM1612" s="110"/>
      <c r="BN1612" s="110"/>
      <c r="BO1612" s="110"/>
      <c r="BP1612" s="110"/>
      <c r="BQ1612" s="110"/>
      <c r="BR1612" s="110"/>
      <c r="BS1612" s="110"/>
      <c r="BT1612" s="110"/>
      <c r="BU1612" s="110"/>
      <c r="BV1612" s="110"/>
      <c r="BW1612" s="110"/>
      <c r="BX1612" s="110"/>
      <c r="BY1612" s="110"/>
      <c r="BZ1612" s="110"/>
      <c r="CA1612" s="110"/>
      <c r="CB1612" s="110"/>
      <c r="CC1612" s="110"/>
      <c r="CD1612" s="110"/>
      <c r="CE1612" s="110"/>
      <c r="CF1612" s="110"/>
      <c r="CG1612" s="110"/>
      <c r="CH1612" s="110"/>
      <c r="CI1612" s="110"/>
      <c r="CJ1612" s="110"/>
      <c r="CK1612" s="110"/>
      <c r="CL1612" s="110"/>
      <c r="CM1612" s="110"/>
      <c r="CN1612" s="110"/>
      <c r="CO1612" s="110"/>
      <c r="CP1612" s="110"/>
      <c r="CQ1612" s="110"/>
      <c r="CR1612" s="110"/>
      <c r="CS1612" s="110"/>
      <c r="CT1612" s="110"/>
      <c r="CU1612" s="110"/>
      <c r="CV1612" s="110"/>
      <c r="CW1612" s="110"/>
      <c r="CX1612" s="110"/>
      <c r="CY1612" s="110"/>
      <c r="CZ1612" s="110"/>
      <c r="DA1612" s="110"/>
      <c r="DB1612" s="110"/>
      <c r="DC1612" s="110"/>
      <c r="DD1612" s="110"/>
      <c r="DE1612" s="110"/>
      <c r="DF1612" s="110"/>
      <c r="DG1612" s="110"/>
      <c r="DH1612" s="110"/>
      <c r="DI1612" s="110"/>
      <c r="DJ1612" s="110"/>
      <c r="DK1612" s="110"/>
      <c r="DL1612" s="110"/>
      <c r="DM1612" s="110"/>
      <c r="DN1612" s="110"/>
      <c r="DO1612" s="110"/>
      <c r="DP1612" s="110"/>
      <c r="DQ1612" s="110"/>
      <c r="DR1612" s="110"/>
      <c r="DS1612" s="110"/>
      <c r="DT1612" s="110"/>
      <c r="DU1612" s="110"/>
      <c r="DV1612" s="110"/>
      <c r="DW1612" s="110"/>
      <c r="DX1612" s="110"/>
      <c r="DY1612" s="110"/>
      <c r="DZ1612" s="110"/>
      <c r="EA1612" s="110"/>
      <c r="EB1612" s="110"/>
      <c r="EC1612" s="110"/>
      <c r="ED1612" s="110"/>
      <c r="EF1612" s="264"/>
      <c r="EG1612" s="110"/>
      <c r="EH1612" s="110"/>
      <c r="EI1612" s="110"/>
      <c r="EJ1612" s="110"/>
      <c r="EK1612" s="266"/>
      <c r="EL1612" s="110"/>
      <c r="EM1612" s="110"/>
      <c r="EN1612" s="110"/>
      <c r="EO1612" s="110"/>
      <c r="EP1612" s="110"/>
      <c r="EQ1612" s="110"/>
      <c r="ER1612" s="110"/>
      <c r="ES1612" s="110"/>
      <c r="ET1612" s="110"/>
      <c r="EU1612" s="110"/>
      <c r="EV1612" s="110"/>
      <c r="EW1612" s="110"/>
      <c r="EX1612" s="110"/>
      <c r="EY1612" s="110"/>
      <c r="EZ1612" s="110"/>
      <c r="FA1612" s="110"/>
      <c r="FB1612" s="110"/>
      <c r="FC1612" s="110"/>
      <c r="FD1612" s="110"/>
      <c r="FE1612" s="110"/>
      <c r="FF1612" s="110"/>
      <c r="FG1612" s="110"/>
      <c r="FH1612" s="110"/>
      <c r="FI1612" s="110"/>
      <c r="FJ1612" s="110"/>
      <c r="FK1612" s="110"/>
      <c r="FL1612" s="110"/>
      <c r="FM1612" s="110"/>
      <c r="FN1612" s="110"/>
      <c r="FO1612" s="110"/>
      <c r="FP1612" s="110"/>
      <c r="FQ1612" s="110"/>
      <c r="FR1612" s="110"/>
      <c r="FS1612" s="110"/>
      <c r="FT1612" s="110"/>
      <c r="FU1612" s="110"/>
      <c r="FV1612" s="110"/>
      <c r="FW1612" s="110"/>
      <c r="FX1612" s="110"/>
      <c r="FY1612" s="110"/>
      <c r="FZ1612" s="110"/>
      <c r="GA1612" s="110"/>
      <c r="GB1612" s="110"/>
      <c r="GC1612" s="110"/>
      <c r="GD1612" s="110"/>
      <c r="GE1612" s="110"/>
      <c r="GF1612" s="110"/>
      <c r="GG1612" s="110"/>
      <c r="GH1612" s="110"/>
      <c r="GI1612" s="110"/>
      <c r="GJ1612" s="110"/>
      <c r="GK1612" s="110"/>
      <c r="GL1612" s="110"/>
      <c r="GM1612" s="110"/>
      <c r="GN1612" s="110"/>
      <c r="GO1612" s="110"/>
      <c r="GP1612" s="110"/>
      <c r="GQ1612" s="110"/>
      <c r="GR1612" s="110"/>
      <c r="GS1612" s="110"/>
      <c r="GT1612" s="110"/>
      <c r="GU1612" s="110"/>
      <c r="GV1612" s="110"/>
      <c r="GW1612" s="110"/>
      <c r="GX1612" s="110"/>
      <c r="GY1612" s="110"/>
      <c r="GZ1612" s="110"/>
      <c r="HA1612" s="110"/>
      <c r="HB1612" s="110"/>
      <c r="HC1612" s="110"/>
      <c r="HD1612" s="110"/>
      <c r="HE1612" s="110"/>
      <c r="HF1612" s="110"/>
      <c r="HG1612" s="110"/>
      <c r="HH1612" s="110"/>
      <c r="HI1612" s="110"/>
      <c r="HJ1612" s="110"/>
      <c r="HK1612" s="110"/>
      <c r="HL1612" s="110"/>
      <c r="HM1612" s="110"/>
      <c r="HN1612" s="110"/>
      <c r="HO1612" s="110"/>
      <c r="HP1612" s="110"/>
      <c r="HQ1612" s="110"/>
      <c r="HR1612" s="110"/>
      <c r="HS1612" s="110"/>
      <c r="HT1612" s="110"/>
      <c r="HU1612" s="110"/>
      <c r="HV1612" s="110"/>
      <c r="HW1612" s="110"/>
      <c r="HX1612" s="110"/>
      <c r="HY1612" s="110"/>
      <c r="HZ1612" s="110"/>
      <c r="IA1612" s="110"/>
      <c r="IB1612" s="110"/>
      <c r="IC1612" s="110"/>
      <c r="ID1612" s="110"/>
      <c r="IE1612" s="110"/>
      <c r="IF1612" s="110"/>
      <c r="IG1612" s="110"/>
      <c r="IH1612" s="110"/>
      <c r="II1612" s="110"/>
      <c r="IJ1612" s="110"/>
      <c r="IK1612" s="110"/>
      <c r="IL1612" s="110"/>
      <c r="IM1612" s="110"/>
      <c r="IN1612" s="110"/>
      <c r="IO1612" s="110"/>
      <c r="IP1612" s="110"/>
      <c r="IQ1612" s="110"/>
      <c r="IR1612" s="110"/>
    </row>
    <row r="1613" spans="18:252" ht="16.5" hidden="1" customHeight="1">
      <c r="R1613" s="264"/>
      <c r="S1613" s="110"/>
      <c r="T1613" s="110"/>
      <c r="U1613" s="110"/>
      <c r="V1613" s="110"/>
      <c r="W1613" s="266"/>
      <c r="X1613" s="110"/>
      <c r="Y1613" s="110"/>
      <c r="Z1613" s="110"/>
      <c r="AA1613" s="110"/>
      <c r="AB1613" s="110"/>
      <c r="AC1613" s="110"/>
      <c r="AD1613" s="110"/>
      <c r="AE1613" s="110"/>
      <c r="AF1613" s="110"/>
      <c r="AG1613" s="110"/>
      <c r="AH1613" s="110"/>
      <c r="AI1613" s="110"/>
      <c r="AJ1613" s="110"/>
      <c r="AK1613" s="110"/>
      <c r="AL1613" s="110"/>
      <c r="AM1613" s="110"/>
      <c r="AN1613" s="110"/>
      <c r="AO1613" s="110"/>
      <c r="AP1613" s="110"/>
      <c r="AQ1613" s="110"/>
      <c r="AR1613" s="110"/>
      <c r="AS1613" s="110"/>
      <c r="AT1613" s="110"/>
      <c r="AU1613" s="110"/>
      <c r="AV1613" s="110"/>
      <c r="AW1613" s="110"/>
      <c r="AX1613" s="110"/>
      <c r="AY1613" s="110"/>
      <c r="AZ1613" s="110"/>
      <c r="BA1613" s="110"/>
      <c r="BB1613" s="110"/>
      <c r="BC1613" s="110"/>
      <c r="BD1613" s="110"/>
      <c r="BE1613" s="110"/>
      <c r="BF1613" s="110"/>
      <c r="BG1613" s="110"/>
      <c r="BH1613" s="110"/>
      <c r="BI1613" s="110"/>
      <c r="BJ1613" s="110"/>
      <c r="BK1613" s="110"/>
      <c r="BL1613" s="110"/>
      <c r="BM1613" s="110"/>
      <c r="BN1613" s="110"/>
      <c r="BO1613" s="110"/>
      <c r="BP1613" s="110"/>
      <c r="BQ1613" s="110"/>
      <c r="BR1613" s="110"/>
      <c r="BS1613" s="110"/>
      <c r="BT1613" s="110"/>
      <c r="BU1613" s="110"/>
      <c r="BV1613" s="110"/>
      <c r="BW1613" s="110"/>
      <c r="BX1613" s="110"/>
      <c r="BY1613" s="110"/>
      <c r="BZ1613" s="110"/>
      <c r="CA1613" s="110"/>
      <c r="CB1613" s="110"/>
      <c r="CC1613" s="110"/>
      <c r="CD1613" s="110"/>
      <c r="CE1613" s="110"/>
      <c r="CF1613" s="110"/>
      <c r="CG1613" s="110"/>
      <c r="CH1613" s="110"/>
      <c r="CI1613" s="110"/>
      <c r="CJ1613" s="110"/>
      <c r="CK1613" s="110"/>
      <c r="CL1613" s="110"/>
      <c r="CM1613" s="110"/>
      <c r="CN1613" s="110"/>
      <c r="CO1613" s="110"/>
      <c r="CP1613" s="110"/>
      <c r="CQ1613" s="110"/>
      <c r="CR1613" s="110"/>
      <c r="CS1613" s="110"/>
      <c r="CT1613" s="110"/>
      <c r="CU1613" s="110"/>
      <c r="CV1613" s="110"/>
      <c r="CW1613" s="110"/>
      <c r="CX1613" s="110"/>
      <c r="CY1613" s="110"/>
      <c r="CZ1613" s="110"/>
      <c r="DA1613" s="110"/>
      <c r="DB1613" s="110"/>
      <c r="DC1613" s="110"/>
      <c r="DD1613" s="110"/>
      <c r="DE1613" s="110"/>
      <c r="DF1613" s="110"/>
      <c r="DG1613" s="110"/>
      <c r="DH1613" s="110"/>
      <c r="DI1613" s="110"/>
      <c r="DJ1613" s="110"/>
      <c r="DK1613" s="110"/>
      <c r="DL1613" s="110"/>
      <c r="DM1613" s="110"/>
      <c r="DN1613" s="110"/>
      <c r="DO1613" s="110"/>
      <c r="DP1613" s="110"/>
      <c r="DQ1613" s="110"/>
      <c r="DR1613" s="110"/>
      <c r="DS1613" s="110"/>
      <c r="DT1613" s="110"/>
      <c r="DU1613" s="110"/>
      <c r="DV1613" s="110"/>
      <c r="DW1613" s="110"/>
      <c r="DX1613" s="110"/>
      <c r="DY1613" s="110"/>
      <c r="DZ1613" s="110"/>
      <c r="EA1613" s="110"/>
      <c r="EB1613" s="110"/>
      <c r="EC1613" s="110"/>
      <c r="ED1613" s="110"/>
      <c r="EF1613" s="264"/>
      <c r="EG1613" s="110"/>
      <c r="EH1613" s="110"/>
      <c r="EI1613" s="110"/>
      <c r="EJ1613" s="110"/>
      <c r="EK1613" s="266"/>
      <c r="EL1613" s="110"/>
      <c r="EM1613" s="110"/>
      <c r="EN1613" s="110"/>
      <c r="EO1613" s="110"/>
      <c r="EP1613" s="110"/>
      <c r="EQ1613" s="110"/>
      <c r="ER1613" s="110"/>
      <c r="ES1613" s="110"/>
      <c r="ET1613" s="110"/>
      <c r="EU1613" s="110"/>
      <c r="EV1613" s="110"/>
      <c r="EW1613" s="110"/>
      <c r="EX1613" s="110"/>
      <c r="EY1613" s="110"/>
      <c r="EZ1613" s="110"/>
      <c r="FA1613" s="110"/>
      <c r="FB1613" s="110"/>
      <c r="FC1613" s="110"/>
      <c r="FD1613" s="110"/>
      <c r="FE1613" s="110"/>
      <c r="FF1613" s="110"/>
      <c r="FG1613" s="110"/>
      <c r="FH1613" s="110"/>
      <c r="FI1613" s="110"/>
      <c r="FJ1613" s="110"/>
      <c r="FK1613" s="110"/>
      <c r="FL1613" s="110"/>
      <c r="FM1613" s="110"/>
      <c r="FN1613" s="110"/>
      <c r="FO1613" s="110"/>
      <c r="FP1613" s="110"/>
      <c r="FQ1613" s="110"/>
      <c r="FR1613" s="110"/>
      <c r="FS1613" s="110"/>
      <c r="FT1613" s="110"/>
      <c r="FU1613" s="110"/>
      <c r="FV1613" s="110"/>
      <c r="FW1613" s="110"/>
      <c r="FX1613" s="110"/>
      <c r="FY1613" s="110"/>
      <c r="FZ1613" s="110"/>
      <c r="GA1613" s="110"/>
      <c r="GB1613" s="110"/>
      <c r="GC1613" s="110"/>
      <c r="GD1613" s="110"/>
      <c r="GE1613" s="110"/>
      <c r="GF1613" s="110"/>
      <c r="GG1613" s="110"/>
      <c r="GH1613" s="110"/>
      <c r="GI1613" s="110"/>
      <c r="GJ1613" s="110"/>
      <c r="GK1613" s="110"/>
      <c r="GL1613" s="110"/>
      <c r="GM1613" s="110"/>
      <c r="GN1613" s="110"/>
      <c r="GO1613" s="110"/>
      <c r="GP1613" s="110"/>
      <c r="GQ1613" s="110"/>
      <c r="GR1613" s="110"/>
      <c r="GS1613" s="110"/>
      <c r="GT1613" s="110"/>
      <c r="GU1613" s="110"/>
      <c r="GV1613" s="110"/>
      <c r="GW1613" s="110"/>
      <c r="GX1613" s="110"/>
      <c r="GY1613" s="110"/>
      <c r="GZ1613" s="110"/>
      <c r="HA1613" s="110"/>
      <c r="HB1613" s="110"/>
      <c r="HC1613" s="110"/>
      <c r="HD1613" s="110"/>
      <c r="HE1613" s="110"/>
      <c r="HF1613" s="110"/>
      <c r="HG1613" s="110"/>
      <c r="HH1613" s="110"/>
      <c r="HI1613" s="110"/>
      <c r="HJ1613" s="110"/>
      <c r="HK1613" s="110"/>
      <c r="HL1613" s="110"/>
      <c r="HM1613" s="110"/>
      <c r="HN1613" s="110"/>
      <c r="HO1613" s="110"/>
      <c r="HP1613" s="110"/>
      <c r="HQ1613" s="110"/>
      <c r="HR1613" s="110"/>
      <c r="HS1613" s="110"/>
      <c r="HT1613" s="110"/>
      <c r="HU1613" s="110"/>
      <c r="HV1613" s="110"/>
      <c r="HW1613" s="110"/>
      <c r="HX1613" s="110"/>
      <c r="HY1613" s="110"/>
      <c r="HZ1613" s="110"/>
      <c r="IA1613" s="110"/>
      <c r="IB1613" s="110"/>
      <c r="IC1613" s="110"/>
      <c r="ID1613" s="110"/>
      <c r="IE1613" s="110"/>
      <c r="IF1613" s="110"/>
      <c r="IG1613" s="110"/>
      <c r="IH1613" s="110"/>
      <c r="II1613" s="110"/>
      <c r="IJ1613" s="110"/>
      <c r="IK1613" s="110"/>
      <c r="IL1613" s="110"/>
      <c r="IM1613" s="110"/>
      <c r="IN1613" s="110"/>
      <c r="IO1613" s="110"/>
      <c r="IP1613" s="110"/>
      <c r="IQ1613" s="110"/>
      <c r="IR1613" s="110"/>
    </row>
    <row r="1614" spans="18:252" ht="16.5" hidden="1" customHeight="1">
      <c r="R1614" s="264"/>
      <c r="S1614" s="110"/>
      <c r="T1614" s="110"/>
      <c r="U1614" s="110"/>
      <c r="V1614" s="110"/>
      <c r="W1614" s="266"/>
      <c r="X1614" s="110"/>
      <c r="Y1614" s="110"/>
      <c r="Z1614" s="110"/>
      <c r="AA1614" s="110"/>
      <c r="AB1614" s="110"/>
      <c r="AC1614" s="110"/>
      <c r="AD1614" s="110"/>
      <c r="AE1614" s="110"/>
      <c r="AF1614" s="110"/>
      <c r="AG1614" s="110"/>
      <c r="AH1614" s="110"/>
      <c r="AI1614" s="110"/>
      <c r="AJ1614" s="110"/>
      <c r="AK1614" s="110"/>
      <c r="AL1614" s="110"/>
      <c r="AM1614" s="110"/>
      <c r="AN1614" s="110"/>
      <c r="AO1614" s="110"/>
      <c r="AP1614" s="110"/>
      <c r="AQ1614" s="110"/>
      <c r="AR1614" s="110"/>
      <c r="AS1614" s="110"/>
      <c r="AT1614" s="110"/>
      <c r="AU1614" s="110"/>
      <c r="AV1614" s="110"/>
      <c r="AW1614" s="110"/>
      <c r="AX1614" s="110"/>
      <c r="AY1614" s="110"/>
      <c r="AZ1614" s="110"/>
      <c r="BA1614" s="110"/>
      <c r="BB1614" s="110"/>
      <c r="BC1614" s="110"/>
      <c r="BD1614" s="110"/>
      <c r="BE1614" s="110"/>
      <c r="BF1614" s="110"/>
      <c r="BG1614" s="110"/>
      <c r="BH1614" s="110"/>
      <c r="BI1614" s="110"/>
      <c r="BJ1614" s="110"/>
      <c r="BK1614" s="110"/>
      <c r="BL1614" s="110"/>
      <c r="BM1614" s="110"/>
      <c r="BN1614" s="110"/>
      <c r="BO1614" s="110"/>
      <c r="BP1614" s="110"/>
      <c r="BQ1614" s="110"/>
      <c r="BR1614" s="110"/>
      <c r="BS1614" s="110"/>
      <c r="BT1614" s="110"/>
      <c r="BU1614" s="110"/>
      <c r="BV1614" s="110"/>
      <c r="BW1614" s="110"/>
      <c r="BX1614" s="110"/>
      <c r="BY1614" s="110"/>
      <c r="BZ1614" s="110"/>
      <c r="CA1614" s="110"/>
      <c r="CB1614" s="110"/>
      <c r="CC1614" s="110"/>
      <c r="CD1614" s="110"/>
      <c r="CE1614" s="110"/>
      <c r="CF1614" s="110"/>
      <c r="CG1614" s="110"/>
      <c r="CH1614" s="110"/>
      <c r="CI1614" s="110"/>
      <c r="CJ1614" s="110"/>
      <c r="CK1614" s="110"/>
      <c r="CL1614" s="110"/>
      <c r="CM1614" s="110"/>
      <c r="CN1614" s="110"/>
      <c r="CO1614" s="110"/>
      <c r="CP1614" s="110"/>
      <c r="CQ1614" s="110"/>
      <c r="CR1614" s="110"/>
      <c r="CS1614" s="110"/>
      <c r="CT1614" s="110"/>
      <c r="CU1614" s="110"/>
      <c r="CV1614" s="110"/>
      <c r="CW1614" s="110"/>
      <c r="CX1614" s="110"/>
      <c r="CY1614" s="110"/>
      <c r="CZ1614" s="110"/>
      <c r="DA1614" s="110"/>
      <c r="DB1614" s="110"/>
      <c r="DC1614" s="110"/>
      <c r="DD1614" s="110"/>
      <c r="DE1614" s="110"/>
      <c r="DF1614" s="110"/>
      <c r="DG1614" s="110"/>
      <c r="DH1614" s="110"/>
      <c r="DI1614" s="110"/>
      <c r="DJ1614" s="110"/>
      <c r="DK1614" s="110"/>
      <c r="DL1614" s="110"/>
      <c r="DM1614" s="110"/>
      <c r="DN1614" s="110"/>
      <c r="DO1614" s="110"/>
      <c r="DP1614" s="110"/>
      <c r="DQ1614" s="110"/>
      <c r="DR1614" s="110"/>
      <c r="DS1614" s="110"/>
      <c r="DT1614" s="110"/>
      <c r="DU1614" s="110"/>
      <c r="DV1614" s="110"/>
      <c r="DW1614" s="110"/>
      <c r="DX1614" s="110"/>
      <c r="DY1614" s="110"/>
      <c r="DZ1614" s="110"/>
      <c r="EA1614" s="110"/>
      <c r="EB1614" s="110"/>
      <c r="EC1614" s="110"/>
      <c r="ED1614" s="110"/>
      <c r="EF1614" s="264"/>
      <c r="EG1614" s="110"/>
      <c r="EH1614" s="110"/>
      <c r="EI1614" s="110"/>
      <c r="EJ1614" s="110"/>
      <c r="EK1614" s="266"/>
      <c r="EL1614" s="110"/>
      <c r="EM1614" s="110"/>
      <c r="EN1614" s="110"/>
      <c r="EO1614" s="110"/>
      <c r="EP1614" s="110"/>
      <c r="EQ1614" s="110"/>
      <c r="ER1614" s="110"/>
      <c r="ES1614" s="110"/>
      <c r="ET1614" s="110"/>
      <c r="EU1614" s="110"/>
      <c r="EV1614" s="110"/>
      <c r="EW1614" s="110"/>
      <c r="EX1614" s="110"/>
      <c r="EY1614" s="110"/>
      <c r="EZ1614" s="110"/>
      <c r="FA1614" s="110"/>
      <c r="FB1614" s="110"/>
      <c r="FC1614" s="110"/>
      <c r="FD1614" s="110"/>
      <c r="FE1614" s="110"/>
      <c r="FF1614" s="110"/>
      <c r="FG1614" s="110"/>
      <c r="FH1614" s="110"/>
      <c r="FI1614" s="110"/>
      <c r="FJ1614" s="110"/>
      <c r="FK1614" s="110"/>
      <c r="FL1614" s="110"/>
      <c r="FM1614" s="110"/>
      <c r="FN1614" s="110"/>
      <c r="FO1614" s="110"/>
      <c r="FP1614" s="110"/>
      <c r="FQ1614" s="110"/>
      <c r="FR1614" s="110"/>
      <c r="FS1614" s="110"/>
      <c r="FT1614" s="110"/>
      <c r="FU1614" s="110"/>
      <c r="FV1614" s="110"/>
      <c r="FW1614" s="110"/>
      <c r="FX1614" s="110"/>
      <c r="FY1614" s="110"/>
      <c r="FZ1614" s="110"/>
      <c r="GA1614" s="110"/>
      <c r="GB1614" s="110"/>
      <c r="GC1614" s="110"/>
      <c r="GD1614" s="110"/>
      <c r="GE1614" s="110"/>
      <c r="GF1614" s="110"/>
      <c r="GG1614" s="110"/>
      <c r="GH1614" s="110"/>
      <c r="GI1614" s="110"/>
      <c r="GJ1614" s="110"/>
      <c r="GK1614" s="110"/>
      <c r="GL1614" s="110"/>
      <c r="GM1614" s="110"/>
      <c r="GN1614" s="110"/>
      <c r="GO1614" s="110"/>
      <c r="GP1614" s="110"/>
      <c r="GQ1614" s="110"/>
      <c r="GR1614" s="110"/>
      <c r="GS1614" s="110"/>
      <c r="GT1614" s="110"/>
      <c r="GU1614" s="110"/>
      <c r="GV1614" s="110"/>
      <c r="GW1614" s="110"/>
      <c r="GX1614" s="110"/>
      <c r="GY1614" s="110"/>
      <c r="GZ1614" s="110"/>
      <c r="HA1614" s="110"/>
      <c r="HB1614" s="110"/>
      <c r="HC1614" s="110"/>
      <c r="HD1614" s="110"/>
      <c r="HE1614" s="110"/>
      <c r="HF1614" s="110"/>
      <c r="HG1614" s="110"/>
      <c r="HH1614" s="110"/>
      <c r="HI1614" s="110"/>
      <c r="HJ1614" s="110"/>
      <c r="HK1614" s="110"/>
      <c r="HL1614" s="110"/>
      <c r="HM1614" s="110"/>
      <c r="HN1614" s="110"/>
      <c r="HO1614" s="110"/>
      <c r="HP1614" s="110"/>
      <c r="HQ1614" s="110"/>
      <c r="HR1614" s="110"/>
      <c r="HS1614" s="110"/>
      <c r="HT1614" s="110"/>
      <c r="HU1614" s="110"/>
      <c r="HV1614" s="110"/>
      <c r="HW1614" s="110"/>
      <c r="HX1614" s="110"/>
      <c r="HY1614" s="110"/>
      <c r="HZ1614" s="110"/>
      <c r="IA1614" s="110"/>
      <c r="IB1614" s="110"/>
      <c r="IC1614" s="110"/>
      <c r="ID1614" s="110"/>
      <c r="IE1614" s="110"/>
      <c r="IF1614" s="110"/>
      <c r="IG1614" s="110"/>
      <c r="IH1614" s="110"/>
      <c r="II1614" s="110"/>
      <c r="IJ1614" s="110"/>
      <c r="IK1614" s="110"/>
      <c r="IL1614" s="110"/>
      <c r="IM1614" s="110"/>
      <c r="IN1614" s="110"/>
      <c r="IO1614" s="110"/>
      <c r="IP1614" s="110"/>
      <c r="IQ1614" s="110"/>
      <c r="IR1614" s="110"/>
    </row>
    <row r="1615" spans="18:252" ht="16.5" hidden="1" customHeight="1">
      <c r="R1615" s="264"/>
      <c r="S1615" s="110"/>
      <c r="T1615" s="110"/>
      <c r="U1615" s="110"/>
      <c r="V1615" s="110"/>
      <c r="W1615" s="266"/>
      <c r="X1615" s="110"/>
      <c r="Y1615" s="110"/>
      <c r="Z1615" s="110"/>
      <c r="AA1615" s="110"/>
      <c r="AB1615" s="110"/>
      <c r="AC1615" s="110"/>
      <c r="AD1615" s="110"/>
      <c r="AE1615" s="110"/>
      <c r="AF1615" s="110"/>
      <c r="AG1615" s="110"/>
      <c r="AH1615" s="110"/>
      <c r="AI1615" s="110"/>
      <c r="AJ1615" s="110"/>
      <c r="AK1615" s="110"/>
      <c r="AL1615" s="110"/>
      <c r="AM1615" s="110"/>
      <c r="AN1615" s="110"/>
      <c r="AO1615" s="110"/>
      <c r="AP1615" s="110"/>
      <c r="AQ1615" s="110"/>
      <c r="AR1615" s="110"/>
      <c r="AS1615" s="110"/>
      <c r="AT1615" s="110"/>
      <c r="AU1615" s="110"/>
      <c r="AV1615" s="110"/>
      <c r="AW1615" s="110"/>
      <c r="AX1615" s="110"/>
      <c r="AY1615" s="110"/>
      <c r="AZ1615" s="110"/>
      <c r="BA1615" s="110"/>
      <c r="BB1615" s="110"/>
      <c r="BC1615" s="110"/>
      <c r="BD1615" s="110"/>
      <c r="BE1615" s="110"/>
      <c r="BF1615" s="110"/>
      <c r="BG1615" s="110"/>
      <c r="BH1615" s="110"/>
      <c r="BI1615" s="110"/>
      <c r="BJ1615" s="110"/>
      <c r="BK1615" s="110"/>
      <c r="BL1615" s="110"/>
      <c r="BM1615" s="110"/>
      <c r="BN1615" s="110"/>
      <c r="BO1615" s="110"/>
      <c r="BP1615" s="110"/>
      <c r="BQ1615" s="110"/>
      <c r="BR1615" s="110"/>
      <c r="BS1615" s="110"/>
      <c r="BT1615" s="110"/>
      <c r="BU1615" s="110"/>
      <c r="BV1615" s="110"/>
      <c r="BW1615" s="110"/>
      <c r="BX1615" s="110"/>
      <c r="BY1615" s="110"/>
      <c r="BZ1615" s="110"/>
      <c r="CA1615" s="110"/>
      <c r="CB1615" s="110"/>
      <c r="CC1615" s="110"/>
      <c r="CD1615" s="110"/>
      <c r="CE1615" s="110"/>
      <c r="CF1615" s="110"/>
      <c r="CG1615" s="110"/>
      <c r="CH1615" s="110"/>
      <c r="CI1615" s="110"/>
      <c r="CJ1615" s="110"/>
      <c r="CK1615" s="110"/>
      <c r="CL1615" s="110"/>
      <c r="CM1615" s="110"/>
      <c r="CN1615" s="110"/>
      <c r="CO1615" s="110"/>
      <c r="CP1615" s="110"/>
      <c r="CQ1615" s="110"/>
      <c r="CR1615" s="110"/>
      <c r="CS1615" s="110"/>
      <c r="CT1615" s="110"/>
      <c r="CU1615" s="110"/>
      <c r="CV1615" s="110"/>
      <c r="CW1615" s="110"/>
      <c r="CX1615" s="110"/>
      <c r="CY1615" s="110"/>
      <c r="CZ1615" s="110"/>
      <c r="DA1615" s="110"/>
      <c r="DB1615" s="110"/>
      <c r="DC1615" s="110"/>
      <c r="DD1615" s="110"/>
      <c r="DE1615" s="110"/>
      <c r="DF1615" s="110"/>
      <c r="DG1615" s="110"/>
      <c r="DH1615" s="110"/>
      <c r="DI1615" s="110"/>
      <c r="DJ1615" s="110"/>
      <c r="DK1615" s="110"/>
      <c r="DL1615" s="110"/>
      <c r="DM1615" s="110"/>
      <c r="DN1615" s="110"/>
      <c r="DO1615" s="110"/>
      <c r="DP1615" s="110"/>
      <c r="DQ1615" s="110"/>
      <c r="DR1615" s="110"/>
      <c r="DS1615" s="110"/>
      <c r="DT1615" s="110"/>
      <c r="DU1615" s="110"/>
      <c r="DV1615" s="110"/>
      <c r="DW1615" s="110"/>
      <c r="DX1615" s="110"/>
      <c r="DY1615" s="110"/>
      <c r="DZ1615" s="110"/>
      <c r="EA1615" s="110"/>
      <c r="EB1615" s="110"/>
      <c r="EC1615" s="110"/>
      <c r="ED1615" s="110"/>
      <c r="EF1615" s="264"/>
      <c r="EG1615" s="110"/>
      <c r="EH1615" s="110"/>
      <c r="EI1615" s="110"/>
      <c r="EJ1615" s="110"/>
      <c r="EK1615" s="266"/>
      <c r="EL1615" s="110"/>
      <c r="EM1615" s="110"/>
      <c r="EN1615" s="110"/>
      <c r="EO1615" s="110"/>
      <c r="EP1615" s="110"/>
      <c r="EQ1615" s="110"/>
      <c r="ER1615" s="110"/>
      <c r="ES1615" s="110"/>
      <c r="ET1615" s="110"/>
      <c r="EU1615" s="110"/>
      <c r="EV1615" s="110"/>
      <c r="EW1615" s="110"/>
      <c r="EX1615" s="110"/>
      <c r="EY1615" s="110"/>
      <c r="EZ1615" s="110"/>
      <c r="FA1615" s="110"/>
      <c r="FB1615" s="110"/>
      <c r="FC1615" s="110"/>
      <c r="FD1615" s="110"/>
      <c r="FE1615" s="110"/>
      <c r="FF1615" s="110"/>
      <c r="FG1615" s="110"/>
      <c r="FH1615" s="110"/>
      <c r="FI1615" s="110"/>
      <c r="FJ1615" s="110"/>
      <c r="FK1615" s="110"/>
      <c r="FL1615" s="110"/>
      <c r="FM1615" s="110"/>
      <c r="FN1615" s="110"/>
      <c r="FO1615" s="110"/>
      <c r="FP1615" s="110"/>
      <c r="FQ1615" s="110"/>
      <c r="FR1615" s="110"/>
      <c r="FS1615" s="110"/>
      <c r="FT1615" s="110"/>
      <c r="FU1615" s="110"/>
      <c r="FV1615" s="110"/>
      <c r="FW1615" s="110"/>
      <c r="FX1615" s="110"/>
      <c r="FY1615" s="110"/>
      <c r="FZ1615" s="110"/>
      <c r="GA1615" s="110"/>
      <c r="GB1615" s="110"/>
      <c r="GC1615" s="110"/>
      <c r="GD1615" s="110"/>
      <c r="GE1615" s="110"/>
      <c r="GF1615" s="110"/>
      <c r="GG1615" s="110"/>
      <c r="GH1615" s="110"/>
      <c r="GI1615" s="110"/>
      <c r="GJ1615" s="110"/>
      <c r="GK1615" s="110"/>
      <c r="GL1615" s="110"/>
      <c r="GM1615" s="110"/>
      <c r="GN1615" s="110"/>
      <c r="GO1615" s="110"/>
      <c r="GP1615" s="110"/>
      <c r="GQ1615" s="110"/>
      <c r="GR1615" s="110"/>
      <c r="GS1615" s="110"/>
      <c r="GT1615" s="110"/>
      <c r="GU1615" s="110"/>
      <c r="GV1615" s="110"/>
      <c r="GW1615" s="110"/>
      <c r="GX1615" s="110"/>
      <c r="GY1615" s="110"/>
      <c r="GZ1615" s="110"/>
      <c r="HA1615" s="110"/>
      <c r="HB1615" s="110"/>
      <c r="HC1615" s="110"/>
      <c r="HD1615" s="110"/>
      <c r="HE1615" s="110"/>
      <c r="HF1615" s="110"/>
      <c r="HG1615" s="110"/>
      <c r="HH1615" s="110"/>
      <c r="HI1615" s="110"/>
      <c r="HJ1615" s="110"/>
      <c r="HK1615" s="110"/>
      <c r="HL1615" s="110"/>
      <c r="HM1615" s="110"/>
      <c r="HN1615" s="110"/>
      <c r="HO1615" s="110"/>
      <c r="HP1615" s="110"/>
      <c r="HQ1615" s="110"/>
      <c r="HR1615" s="110"/>
      <c r="HS1615" s="110"/>
      <c r="HT1615" s="110"/>
      <c r="HU1615" s="110"/>
      <c r="HV1615" s="110"/>
      <c r="HW1615" s="110"/>
      <c r="HX1615" s="110"/>
      <c r="HY1615" s="110"/>
      <c r="HZ1615" s="110"/>
      <c r="IA1615" s="110"/>
      <c r="IB1615" s="110"/>
      <c r="IC1615" s="110"/>
      <c r="ID1615" s="110"/>
      <c r="IE1615" s="110"/>
      <c r="IF1615" s="110"/>
      <c r="IG1615" s="110"/>
      <c r="IH1615" s="110"/>
      <c r="II1615" s="110"/>
      <c r="IJ1615" s="110"/>
      <c r="IK1615" s="110"/>
      <c r="IL1615" s="110"/>
      <c r="IM1615" s="110"/>
      <c r="IN1615" s="110"/>
      <c r="IO1615" s="110"/>
      <c r="IP1615" s="110"/>
      <c r="IQ1615" s="110"/>
      <c r="IR1615" s="110"/>
    </row>
    <row r="1616" spans="18:252" ht="16.5" hidden="1" customHeight="1">
      <c r="R1616" s="264"/>
      <c r="S1616" s="110"/>
      <c r="T1616" s="110"/>
      <c r="U1616" s="110"/>
      <c r="V1616" s="110"/>
      <c r="W1616" s="266"/>
      <c r="X1616" s="110"/>
      <c r="Y1616" s="110"/>
      <c r="Z1616" s="110"/>
      <c r="AA1616" s="110"/>
      <c r="AB1616" s="110"/>
      <c r="AC1616" s="110"/>
      <c r="AD1616" s="110"/>
      <c r="AE1616" s="110"/>
      <c r="AF1616" s="110"/>
      <c r="AG1616" s="110"/>
      <c r="AH1616" s="110"/>
      <c r="AI1616" s="110"/>
      <c r="AJ1616" s="110"/>
      <c r="AK1616" s="110"/>
      <c r="AL1616" s="110"/>
      <c r="AM1616" s="110"/>
      <c r="AN1616" s="110"/>
      <c r="AO1616" s="110"/>
      <c r="AP1616" s="110"/>
      <c r="AQ1616" s="110"/>
      <c r="AR1616" s="110"/>
      <c r="AS1616" s="110"/>
      <c r="AT1616" s="110"/>
      <c r="AU1616" s="110"/>
      <c r="AV1616" s="110"/>
      <c r="AW1616" s="110"/>
      <c r="AX1616" s="110"/>
      <c r="AY1616" s="110"/>
      <c r="AZ1616" s="110"/>
      <c r="BA1616" s="110"/>
      <c r="BB1616" s="110"/>
      <c r="BC1616" s="110"/>
      <c r="BD1616" s="110"/>
      <c r="BE1616" s="110"/>
      <c r="BF1616" s="110"/>
      <c r="BG1616" s="110"/>
      <c r="BH1616" s="110"/>
      <c r="BI1616" s="110"/>
      <c r="BJ1616" s="110"/>
      <c r="BK1616" s="110"/>
      <c r="BL1616" s="110"/>
      <c r="BM1616" s="110"/>
      <c r="BN1616" s="110"/>
      <c r="BO1616" s="110"/>
      <c r="BP1616" s="110"/>
      <c r="BQ1616" s="110"/>
      <c r="BR1616" s="110"/>
      <c r="BS1616" s="110"/>
      <c r="BT1616" s="110"/>
      <c r="BU1616" s="110"/>
      <c r="BV1616" s="110"/>
      <c r="BW1616" s="110"/>
      <c r="BX1616" s="110"/>
      <c r="BY1616" s="110"/>
      <c r="BZ1616" s="110"/>
      <c r="CA1616" s="110"/>
      <c r="CB1616" s="110"/>
      <c r="CC1616" s="110"/>
      <c r="CD1616" s="110"/>
      <c r="CE1616" s="110"/>
      <c r="CF1616" s="110"/>
      <c r="CG1616" s="110"/>
      <c r="CH1616" s="110"/>
      <c r="CI1616" s="110"/>
      <c r="CJ1616" s="110"/>
      <c r="CK1616" s="110"/>
      <c r="CL1616" s="110"/>
      <c r="CM1616" s="110"/>
      <c r="CN1616" s="110"/>
      <c r="CO1616" s="110"/>
      <c r="CP1616" s="110"/>
      <c r="CQ1616" s="110"/>
      <c r="CR1616" s="110"/>
      <c r="CS1616" s="110"/>
      <c r="CT1616" s="110"/>
      <c r="CU1616" s="110"/>
      <c r="CV1616" s="110"/>
      <c r="CW1616" s="110"/>
      <c r="CX1616" s="110"/>
      <c r="CY1616" s="110"/>
      <c r="CZ1616" s="110"/>
      <c r="DA1616" s="110"/>
      <c r="DB1616" s="110"/>
      <c r="DC1616" s="110"/>
      <c r="DD1616" s="110"/>
      <c r="DE1616" s="110"/>
      <c r="DF1616" s="110"/>
      <c r="DG1616" s="110"/>
      <c r="DH1616" s="110"/>
      <c r="DI1616" s="110"/>
      <c r="DJ1616" s="110"/>
      <c r="DK1616" s="110"/>
      <c r="DL1616" s="110"/>
      <c r="DM1616" s="110"/>
      <c r="DN1616" s="110"/>
      <c r="DO1616" s="110"/>
      <c r="DP1616" s="110"/>
      <c r="DQ1616" s="110"/>
      <c r="DR1616" s="110"/>
      <c r="DS1616" s="110"/>
      <c r="DT1616" s="110"/>
      <c r="DU1616" s="110"/>
      <c r="DV1616" s="110"/>
      <c r="DW1616" s="110"/>
      <c r="DX1616" s="110"/>
      <c r="DY1616" s="110"/>
      <c r="DZ1616" s="110"/>
      <c r="EA1616" s="110"/>
      <c r="EB1616" s="110"/>
      <c r="EC1616" s="110"/>
      <c r="ED1616" s="110"/>
      <c r="EF1616" s="264"/>
      <c r="EG1616" s="110"/>
      <c r="EH1616" s="110"/>
      <c r="EI1616" s="110"/>
      <c r="EJ1616" s="110"/>
      <c r="EK1616" s="266"/>
      <c r="EL1616" s="110"/>
      <c r="EM1616" s="110"/>
      <c r="EN1616" s="110"/>
      <c r="EO1616" s="110"/>
      <c r="EP1616" s="110"/>
      <c r="EQ1616" s="110"/>
      <c r="ER1616" s="110"/>
      <c r="ES1616" s="110"/>
      <c r="ET1616" s="110"/>
      <c r="EU1616" s="110"/>
      <c r="EV1616" s="110"/>
      <c r="EW1616" s="110"/>
      <c r="EX1616" s="110"/>
      <c r="EY1616" s="110"/>
      <c r="EZ1616" s="110"/>
      <c r="FA1616" s="110"/>
      <c r="FB1616" s="110"/>
      <c r="FC1616" s="110"/>
      <c r="FD1616" s="110"/>
      <c r="FE1616" s="110"/>
      <c r="FF1616" s="110"/>
      <c r="FG1616" s="110"/>
      <c r="FH1616" s="110"/>
      <c r="FI1616" s="110"/>
      <c r="FJ1616" s="110"/>
      <c r="FK1616" s="110"/>
      <c r="FL1616" s="110"/>
      <c r="FM1616" s="110"/>
      <c r="FN1616" s="110"/>
      <c r="FO1616" s="110"/>
      <c r="FP1616" s="110"/>
      <c r="FQ1616" s="110"/>
      <c r="FR1616" s="110"/>
      <c r="FS1616" s="110"/>
      <c r="FT1616" s="110"/>
      <c r="FU1616" s="110"/>
      <c r="FV1616" s="110"/>
      <c r="FW1616" s="110"/>
      <c r="FX1616" s="110"/>
      <c r="FY1616" s="110"/>
      <c r="FZ1616" s="110"/>
      <c r="GA1616" s="110"/>
      <c r="GB1616" s="110"/>
      <c r="GC1616" s="110"/>
      <c r="GD1616" s="110"/>
      <c r="GE1616" s="110"/>
      <c r="GF1616" s="110"/>
      <c r="GG1616" s="110"/>
      <c r="GH1616" s="110"/>
      <c r="GI1616" s="110"/>
      <c r="GJ1616" s="110"/>
      <c r="GK1616" s="110"/>
      <c r="GL1616" s="110"/>
      <c r="GM1616" s="110"/>
      <c r="GN1616" s="110"/>
      <c r="GO1616" s="110"/>
      <c r="GP1616" s="110"/>
      <c r="GQ1616" s="110"/>
      <c r="GR1616" s="110"/>
      <c r="GS1616" s="110"/>
      <c r="GT1616" s="110"/>
      <c r="GU1616" s="110"/>
      <c r="GV1616" s="110"/>
      <c r="GW1616" s="110"/>
      <c r="GX1616" s="110"/>
      <c r="GY1616" s="110"/>
      <c r="GZ1616" s="110"/>
      <c r="HA1616" s="110"/>
      <c r="HB1616" s="110"/>
      <c r="HC1616" s="110"/>
      <c r="HD1616" s="110"/>
      <c r="HE1616" s="110"/>
      <c r="HF1616" s="110"/>
      <c r="HG1616" s="110"/>
      <c r="HH1616" s="110"/>
      <c r="HI1616" s="110"/>
      <c r="HJ1616" s="110"/>
      <c r="HK1616" s="110"/>
      <c r="HL1616" s="110"/>
      <c r="HM1616" s="110"/>
      <c r="HN1616" s="110"/>
      <c r="HO1616" s="110"/>
      <c r="HP1616" s="110"/>
      <c r="HQ1616" s="110"/>
      <c r="HR1616" s="110"/>
      <c r="HS1616" s="110"/>
      <c r="HT1616" s="110"/>
      <c r="HU1616" s="110"/>
      <c r="HV1616" s="110"/>
      <c r="HW1616" s="110"/>
      <c r="HX1616" s="110"/>
      <c r="HY1616" s="110"/>
      <c r="HZ1616" s="110"/>
      <c r="IA1616" s="110"/>
      <c r="IB1616" s="110"/>
      <c r="IC1616" s="110"/>
      <c r="ID1616" s="110"/>
      <c r="IE1616" s="110"/>
      <c r="IF1616" s="110"/>
      <c r="IG1616" s="110"/>
      <c r="IH1616" s="110"/>
      <c r="II1616" s="110"/>
      <c r="IJ1616" s="110"/>
      <c r="IK1616" s="110"/>
      <c r="IL1616" s="110"/>
      <c r="IM1616" s="110"/>
      <c r="IN1616" s="110"/>
      <c r="IO1616" s="110"/>
      <c r="IP1616" s="110"/>
      <c r="IQ1616" s="110"/>
      <c r="IR1616" s="110"/>
    </row>
    <row r="1617" spans="18:252" ht="16.5" hidden="1" customHeight="1">
      <c r="R1617" s="264"/>
      <c r="S1617" s="110"/>
      <c r="T1617" s="110"/>
      <c r="U1617" s="110"/>
      <c r="V1617" s="110"/>
      <c r="W1617" s="266"/>
      <c r="X1617" s="110"/>
      <c r="Y1617" s="110"/>
      <c r="Z1617" s="110"/>
      <c r="AA1617" s="110"/>
      <c r="AB1617" s="110"/>
      <c r="AC1617" s="110"/>
      <c r="AD1617" s="110"/>
      <c r="AE1617" s="110"/>
      <c r="AF1617" s="110"/>
      <c r="AG1617" s="110"/>
      <c r="AH1617" s="110"/>
      <c r="AI1617" s="110"/>
      <c r="AJ1617" s="110"/>
      <c r="AK1617" s="110"/>
      <c r="AL1617" s="110"/>
      <c r="AM1617" s="110"/>
      <c r="AN1617" s="110"/>
      <c r="AO1617" s="110"/>
      <c r="AP1617" s="110"/>
      <c r="AQ1617" s="110"/>
      <c r="AR1617" s="110"/>
      <c r="AS1617" s="110"/>
      <c r="AT1617" s="110"/>
      <c r="AU1617" s="110"/>
      <c r="AV1617" s="110"/>
      <c r="AW1617" s="110"/>
      <c r="AX1617" s="110"/>
      <c r="AY1617" s="110"/>
      <c r="AZ1617" s="110"/>
      <c r="BA1617" s="110"/>
      <c r="BB1617" s="110"/>
      <c r="BC1617" s="110"/>
      <c r="BD1617" s="110"/>
      <c r="BE1617" s="110"/>
      <c r="BF1617" s="110"/>
      <c r="BG1617" s="110"/>
      <c r="BH1617" s="110"/>
      <c r="BI1617" s="110"/>
      <c r="BJ1617" s="110"/>
      <c r="BK1617" s="110"/>
      <c r="BL1617" s="110"/>
      <c r="BM1617" s="110"/>
      <c r="BN1617" s="110"/>
      <c r="BO1617" s="110"/>
      <c r="BP1617" s="110"/>
      <c r="BQ1617" s="110"/>
      <c r="BR1617" s="110"/>
      <c r="BS1617" s="110"/>
      <c r="BT1617" s="110"/>
      <c r="BU1617" s="110"/>
      <c r="BV1617" s="110"/>
      <c r="BW1617" s="110"/>
      <c r="BX1617" s="110"/>
      <c r="BY1617" s="110"/>
      <c r="BZ1617" s="110"/>
      <c r="CA1617" s="110"/>
      <c r="CB1617" s="110"/>
      <c r="CC1617" s="110"/>
      <c r="CD1617" s="110"/>
      <c r="CE1617" s="110"/>
      <c r="CF1617" s="110"/>
      <c r="CG1617" s="110"/>
      <c r="CH1617" s="110"/>
      <c r="CI1617" s="110"/>
      <c r="CJ1617" s="110"/>
      <c r="CK1617" s="110"/>
      <c r="CL1617" s="110"/>
      <c r="CM1617" s="110"/>
      <c r="CN1617" s="110"/>
      <c r="CO1617" s="110"/>
      <c r="CP1617" s="110"/>
      <c r="CQ1617" s="110"/>
      <c r="CR1617" s="110"/>
      <c r="CS1617" s="110"/>
      <c r="CT1617" s="110"/>
      <c r="CU1617" s="110"/>
      <c r="CV1617" s="110"/>
      <c r="CW1617" s="110"/>
      <c r="CX1617" s="110"/>
      <c r="CY1617" s="110"/>
      <c r="CZ1617" s="110"/>
      <c r="DA1617" s="110"/>
      <c r="DB1617" s="110"/>
      <c r="DC1617" s="110"/>
      <c r="DD1617" s="110"/>
      <c r="DE1617" s="110"/>
      <c r="DF1617" s="110"/>
      <c r="DG1617" s="110"/>
      <c r="DH1617" s="110"/>
      <c r="DI1617" s="110"/>
      <c r="DJ1617" s="110"/>
      <c r="DK1617" s="110"/>
      <c r="DL1617" s="110"/>
      <c r="DM1617" s="110"/>
      <c r="DN1617" s="110"/>
      <c r="DO1617" s="110"/>
      <c r="DP1617" s="110"/>
      <c r="DQ1617" s="110"/>
      <c r="DR1617" s="110"/>
      <c r="DS1617" s="110"/>
      <c r="DT1617" s="110"/>
      <c r="DU1617" s="110"/>
      <c r="DV1617" s="110"/>
      <c r="DW1617" s="110"/>
      <c r="DX1617" s="110"/>
      <c r="DY1617" s="110"/>
      <c r="DZ1617" s="110"/>
      <c r="EA1617" s="110"/>
      <c r="EB1617" s="110"/>
      <c r="EC1617" s="110"/>
      <c r="ED1617" s="110"/>
      <c r="EF1617" s="264"/>
      <c r="EG1617" s="110"/>
      <c r="EH1617" s="110"/>
      <c r="EI1617" s="110"/>
      <c r="EJ1617" s="110"/>
      <c r="EK1617" s="266"/>
      <c r="EL1617" s="110"/>
      <c r="EM1617" s="110"/>
      <c r="EN1617" s="110"/>
      <c r="EO1617" s="110"/>
      <c r="EP1617" s="110"/>
      <c r="EQ1617" s="110"/>
      <c r="ER1617" s="110"/>
      <c r="ES1617" s="110"/>
      <c r="ET1617" s="110"/>
      <c r="EU1617" s="110"/>
      <c r="EV1617" s="110"/>
      <c r="EW1617" s="110"/>
      <c r="EX1617" s="110"/>
      <c r="EY1617" s="110"/>
      <c r="EZ1617" s="110"/>
      <c r="FA1617" s="110"/>
      <c r="FB1617" s="110"/>
      <c r="FC1617" s="110"/>
      <c r="FD1617" s="110"/>
      <c r="FE1617" s="110"/>
      <c r="FF1617" s="110"/>
      <c r="FG1617" s="110"/>
      <c r="FH1617" s="110"/>
      <c r="FI1617" s="110"/>
      <c r="FJ1617" s="110"/>
      <c r="FK1617" s="110"/>
      <c r="FL1617" s="110"/>
      <c r="FM1617" s="110"/>
      <c r="FN1617" s="110"/>
      <c r="FO1617" s="110"/>
      <c r="FP1617" s="110"/>
      <c r="FQ1617" s="110"/>
      <c r="FR1617" s="110"/>
      <c r="FS1617" s="110"/>
      <c r="FT1617" s="110"/>
      <c r="FU1617" s="110"/>
      <c r="FV1617" s="110"/>
      <c r="FW1617" s="110"/>
      <c r="FX1617" s="110"/>
      <c r="FY1617" s="110"/>
      <c r="FZ1617" s="110"/>
      <c r="GA1617" s="110"/>
      <c r="GB1617" s="110"/>
      <c r="GC1617" s="110"/>
      <c r="GD1617" s="110"/>
      <c r="GE1617" s="110"/>
      <c r="GF1617" s="110"/>
      <c r="GG1617" s="110"/>
      <c r="GH1617" s="110"/>
      <c r="GI1617" s="110"/>
      <c r="GJ1617" s="110"/>
      <c r="GK1617" s="110"/>
      <c r="GL1617" s="110"/>
      <c r="GM1617" s="110"/>
      <c r="GN1617" s="110"/>
      <c r="GO1617" s="110"/>
      <c r="GP1617" s="110"/>
      <c r="GQ1617" s="110"/>
      <c r="GR1617" s="110"/>
      <c r="GS1617" s="110"/>
      <c r="GT1617" s="110"/>
      <c r="GU1617" s="110"/>
      <c r="GV1617" s="110"/>
      <c r="GW1617" s="110"/>
      <c r="GX1617" s="110"/>
      <c r="GY1617" s="110"/>
      <c r="GZ1617" s="110"/>
      <c r="HA1617" s="110"/>
      <c r="HB1617" s="110"/>
      <c r="HC1617" s="110"/>
      <c r="HD1617" s="110"/>
      <c r="HE1617" s="110"/>
      <c r="HF1617" s="110"/>
      <c r="HG1617" s="110"/>
      <c r="HH1617" s="110"/>
      <c r="HI1617" s="110"/>
      <c r="HJ1617" s="110"/>
      <c r="HK1617" s="110"/>
      <c r="HL1617" s="110"/>
      <c r="HM1617" s="110"/>
      <c r="HN1617" s="110"/>
      <c r="HO1617" s="110"/>
      <c r="HP1617" s="110"/>
      <c r="HQ1617" s="110"/>
      <c r="HR1617" s="110"/>
      <c r="HS1617" s="110"/>
      <c r="HT1617" s="110"/>
      <c r="HU1617" s="110"/>
      <c r="HV1617" s="110"/>
      <c r="HW1617" s="110"/>
      <c r="HX1617" s="110"/>
      <c r="HY1617" s="110"/>
      <c r="HZ1617" s="110"/>
      <c r="IA1617" s="110"/>
      <c r="IB1617" s="110"/>
      <c r="IC1617" s="110"/>
      <c r="ID1617" s="110"/>
      <c r="IE1617" s="110"/>
      <c r="IF1617" s="110"/>
      <c r="IG1617" s="110"/>
      <c r="IH1617" s="110"/>
      <c r="II1617" s="110"/>
      <c r="IJ1617" s="110"/>
      <c r="IK1617" s="110"/>
      <c r="IL1617" s="110"/>
      <c r="IM1617" s="110"/>
      <c r="IN1617" s="110"/>
      <c r="IO1617" s="110"/>
      <c r="IP1617" s="110"/>
      <c r="IQ1617" s="110"/>
      <c r="IR1617" s="110"/>
    </row>
    <row r="1618" spans="18:252" ht="16.5" hidden="1" customHeight="1">
      <c r="R1618" s="264"/>
      <c r="S1618" s="110"/>
      <c r="T1618" s="110"/>
      <c r="U1618" s="110"/>
      <c r="V1618" s="110"/>
      <c r="W1618" s="266"/>
      <c r="X1618" s="110"/>
      <c r="Y1618" s="110"/>
      <c r="Z1618" s="110"/>
      <c r="AA1618" s="110"/>
      <c r="AB1618" s="110"/>
      <c r="AC1618" s="110"/>
      <c r="AD1618" s="110"/>
      <c r="AE1618" s="110"/>
      <c r="AF1618" s="110"/>
      <c r="AG1618" s="110"/>
      <c r="AH1618" s="110"/>
      <c r="AI1618" s="110"/>
      <c r="AJ1618" s="110"/>
      <c r="AK1618" s="110"/>
      <c r="AL1618" s="110"/>
      <c r="AM1618" s="110"/>
      <c r="AN1618" s="110"/>
      <c r="AO1618" s="110"/>
      <c r="AP1618" s="110"/>
      <c r="AQ1618" s="110"/>
      <c r="AR1618" s="110"/>
      <c r="AS1618" s="110"/>
      <c r="AT1618" s="110"/>
      <c r="AU1618" s="110"/>
      <c r="AV1618" s="110"/>
      <c r="AW1618" s="110"/>
      <c r="AX1618" s="110"/>
      <c r="AY1618" s="110"/>
      <c r="AZ1618" s="110"/>
      <c r="BA1618" s="110"/>
      <c r="BB1618" s="110"/>
      <c r="BC1618" s="110"/>
      <c r="BD1618" s="110"/>
      <c r="BE1618" s="110"/>
      <c r="BF1618" s="110"/>
      <c r="BG1618" s="110"/>
      <c r="BH1618" s="110"/>
      <c r="BI1618" s="110"/>
      <c r="BJ1618" s="110"/>
      <c r="BK1618" s="110"/>
      <c r="BL1618" s="110"/>
      <c r="BM1618" s="110"/>
      <c r="BN1618" s="110"/>
      <c r="BO1618" s="110"/>
      <c r="BP1618" s="110"/>
      <c r="BQ1618" s="110"/>
      <c r="BR1618" s="110"/>
      <c r="BS1618" s="110"/>
      <c r="BT1618" s="110"/>
      <c r="BU1618" s="110"/>
      <c r="BV1618" s="110"/>
      <c r="BW1618" s="110"/>
      <c r="BX1618" s="110"/>
      <c r="BY1618" s="110"/>
      <c r="BZ1618" s="110"/>
      <c r="CA1618" s="110"/>
      <c r="CB1618" s="110"/>
      <c r="CC1618" s="110"/>
      <c r="CD1618" s="110"/>
      <c r="CE1618" s="110"/>
      <c r="CF1618" s="110"/>
      <c r="CG1618" s="110"/>
      <c r="CH1618" s="110"/>
      <c r="CI1618" s="110"/>
      <c r="CJ1618" s="110"/>
      <c r="CK1618" s="110"/>
      <c r="CL1618" s="110"/>
      <c r="CM1618" s="110"/>
      <c r="CN1618" s="110"/>
      <c r="CO1618" s="110"/>
      <c r="CP1618" s="110"/>
      <c r="CQ1618" s="110"/>
      <c r="CR1618" s="110"/>
      <c r="CS1618" s="110"/>
      <c r="CT1618" s="110"/>
      <c r="CU1618" s="110"/>
      <c r="CV1618" s="110"/>
      <c r="CW1618" s="110"/>
      <c r="CX1618" s="110"/>
      <c r="CY1618" s="110"/>
      <c r="CZ1618" s="110"/>
      <c r="DA1618" s="110"/>
      <c r="DB1618" s="110"/>
      <c r="DC1618" s="110"/>
      <c r="DD1618" s="110"/>
      <c r="DE1618" s="110"/>
      <c r="DF1618" s="110"/>
      <c r="DG1618" s="110"/>
      <c r="DH1618" s="110"/>
      <c r="DI1618" s="110"/>
      <c r="DJ1618" s="110"/>
      <c r="DK1618" s="110"/>
      <c r="DL1618" s="110"/>
      <c r="DM1618" s="110"/>
      <c r="DN1618" s="110"/>
      <c r="DO1618" s="110"/>
      <c r="DP1618" s="110"/>
      <c r="DQ1618" s="110"/>
      <c r="DR1618" s="110"/>
      <c r="DS1618" s="110"/>
      <c r="DT1618" s="110"/>
      <c r="DU1618" s="110"/>
      <c r="DV1618" s="110"/>
      <c r="DW1618" s="110"/>
      <c r="DX1618" s="110"/>
      <c r="DY1618" s="110"/>
      <c r="DZ1618" s="110"/>
      <c r="EA1618" s="110"/>
      <c r="EB1618" s="110"/>
      <c r="EC1618" s="110"/>
      <c r="ED1618" s="110"/>
      <c r="EF1618" s="264"/>
      <c r="EG1618" s="110"/>
      <c r="EH1618" s="110"/>
      <c r="EI1618" s="110"/>
      <c r="EJ1618" s="110"/>
      <c r="EK1618" s="266"/>
      <c r="EL1618" s="110"/>
      <c r="EM1618" s="110"/>
      <c r="EN1618" s="110"/>
      <c r="EO1618" s="110"/>
      <c r="EP1618" s="110"/>
      <c r="EQ1618" s="110"/>
      <c r="ER1618" s="110"/>
      <c r="ES1618" s="110"/>
      <c r="ET1618" s="110"/>
      <c r="EU1618" s="110"/>
      <c r="EV1618" s="110"/>
      <c r="EW1618" s="110"/>
      <c r="EX1618" s="110"/>
      <c r="EY1618" s="110"/>
      <c r="EZ1618" s="110"/>
      <c r="FA1618" s="110"/>
      <c r="FB1618" s="110"/>
      <c r="FC1618" s="110"/>
      <c r="FD1618" s="110"/>
      <c r="FE1618" s="110"/>
      <c r="FF1618" s="110"/>
      <c r="FG1618" s="110"/>
      <c r="FH1618" s="110"/>
      <c r="FI1618" s="110"/>
      <c r="FJ1618" s="110"/>
      <c r="FK1618" s="110"/>
      <c r="FL1618" s="110"/>
      <c r="FM1618" s="110"/>
      <c r="FN1618" s="110"/>
      <c r="FO1618" s="110"/>
      <c r="FP1618" s="110"/>
      <c r="FQ1618" s="110"/>
      <c r="FR1618" s="110"/>
      <c r="FS1618" s="110"/>
      <c r="FT1618" s="110"/>
      <c r="FU1618" s="110"/>
      <c r="FV1618" s="110"/>
      <c r="FW1618" s="110"/>
      <c r="FX1618" s="110"/>
      <c r="FY1618" s="110"/>
      <c r="FZ1618" s="110"/>
      <c r="GA1618" s="110"/>
      <c r="GB1618" s="110"/>
      <c r="GC1618" s="110"/>
      <c r="GD1618" s="110"/>
      <c r="GE1618" s="110"/>
      <c r="GF1618" s="110"/>
      <c r="GG1618" s="110"/>
      <c r="GH1618" s="110"/>
      <c r="GI1618" s="110"/>
      <c r="GJ1618" s="110"/>
      <c r="GK1618" s="110"/>
      <c r="GL1618" s="110"/>
      <c r="GM1618" s="110"/>
      <c r="GN1618" s="110"/>
      <c r="GO1618" s="110"/>
      <c r="GP1618" s="110"/>
      <c r="GQ1618" s="110"/>
      <c r="GR1618" s="110"/>
      <c r="GS1618" s="110"/>
      <c r="GT1618" s="110"/>
      <c r="GU1618" s="110"/>
      <c r="GV1618" s="110"/>
      <c r="GW1618" s="110"/>
      <c r="GX1618" s="110"/>
      <c r="GY1618" s="110"/>
      <c r="GZ1618" s="110"/>
      <c r="HA1618" s="110"/>
      <c r="HB1618" s="110"/>
      <c r="HC1618" s="110"/>
      <c r="HD1618" s="110"/>
      <c r="HE1618" s="110"/>
      <c r="HF1618" s="110"/>
      <c r="HG1618" s="110"/>
      <c r="HH1618" s="110"/>
      <c r="HI1618" s="110"/>
      <c r="HJ1618" s="110"/>
      <c r="HK1618" s="110"/>
      <c r="HL1618" s="110"/>
      <c r="HM1618" s="110"/>
      <c r="HN1618" s="110"/>
      <c r="HO1618" s="110"/>
      <c r="HP1618" s="110"/>
      <c r="HQ1618" s="110"/>
      <c r="HR1618" s="110"/>
      <c r="HS1618" s="110"/>
      <c r="HT1618" s="110"/>
      <c r="HU1618" s="110"/>
      <c r="HV1618" s="110"/>
      <c r="HW1618" s="110"/>
      <c r="HX1618" s="110"/>
      <c r="HY1618" s="110"/>
      <c r="HZ1618" s="110"/>
      <c r="IA1618" s="110"/>
      <c r="IB1618" s="110"/>
      <c r="IC1618" s="110"/>
      <c r="ID1618" s="110"/>
      <c r="IE1618" s="110"/>
      <c r="IF1618" s="110"/>
      <c r="IG1618" s="110"/>
      <c r="IH1618" s="110"/>
      <c r="II1618" s="110"/>
      <c r="IJ1618" s="110"/>
      <c r="IK1618" s="110"/>
      <c r="IL1618" s="110"/>
      <c r="IM1618" s="110"/>
      <c r="IN1618" s="110"/>
      <c r="IO1618" s="110"/>
      <c r="IP1618" s="110"/>
      <c r="IQ1618" s="110"/>
      <c r="IR1618" s="110"/>
    </row>
    <row r="1619" spans="18:252" ht="16.5" hidden="1" customHeight="1">
      <c r="R1619" s="264"/>
      <c r="S1619" s="110"/>
      <c r="T1619" s="110"/>
      <c r="U1619" s="110"/>
      <c r="V1619" s="110"/>
      <c r="W1619" s="266"/>
      <c r="X1619" s="110"/>
      <c r="Y1619" s="110"/>
      <c r="Z1619" s="110"/>
      <c r="AA1619" s="110"/>
      <c r="AB1619" s="110"/>
      <c r="AC1619" s="110"/>
      <c r="AD1619" s="110"/>
      <c r="AE1619" s="110"/>
      <c r="AF1619" s="110"/>
      <c r="AG1619" s="110"/>
      <c r="AH1619" s="110"/>
      <c r="AI1619" s="110"/>
      <c r="AJ1619" s="110"/>
      <c r="AK1619" s="110"/>
      <c r="AL1619" s="110"/>
      <c r="AM1619" s="110"/>
      <c r="AN1619" s="110"/>
      <c r="AO1619" s="110"/>
      <c r="AP1619" s="110"/>
      <c r="AQ1619" s="110"/>
      <c r="AR1619" s="110"/>
      <c r="AS1619" s="110"/>
      <c r="AT1619" s="110"/>
      <c r="AU1619" s="110"/>
      <c r="AV1619" s="110"/>
      <c r="AW1619" s="110"/>
      <c r="AX1619" s="110"/>
      <c r="AY1619" s="110"/>
      <c r="AZ1619" s="110"/>
      <c r="BA1619" s="110"/>
      <c r="BB1619" s="110"/>
      <c r="BC1619" s="110"/>
      <c r="BD1619" s="110"/>
      <c r="BE1619" s="110"/>
      <c r="BF1619" s="110"/>
      <c r="BG1619" s="110"/>
      <c r="BH1619" s="110"/>
      <c r="BI1619" s="110"/>
      <c r="BJ1619" s="110"/>
      <c r="BK1619" s="110"/>
      <c r="BL1619" s="110"/>
      <c r="BM1619" s="110"/>
      <c r="BN1619" s="110"/>
      <c r="BO1619" s="110"/>
      <c r="BP1619" s="110"/>
      <c r="BQ1619" s="110"/>
      <c r="BR1619" s="110"/>
      <c r="BS1619" s="110"/>
      <c r="BT1619" s="110"/>
      <c r="BU1619" s="110"/>
      <c r="BV1619" s="110"/>
      <c r="BW1619" s="110"/>
      <c r="BX1619" s="110"/>
      <c r="BY1619" s="110"/>
      <c r="BZ1619" s="110"/>
      <c r="CA1619" s="110"/>
      <c r="CB1619" s="110"/>
      <c r="CC1619" s="110"/>
      <c r="CD1619" s="110"/>
      <c r="CE1619" s="110"/>
      <c r="CF1619" s="110"/>
      <c r="CG1619" s="110"/>
      <c r="CH1619" s="110"/>
      <c r="CI1619" s="110"/>
      <c r="CJ1619" s="110"/>
      <c r="CK1619" s="110"/>
      <c r="CL1619" s="110"/>
      <c r="CM1619" s="110"/>
      <c r="CN1619" s="110"/>
      <c r="CO1619" s="110"/>
      <c r="CP1619" s="110"/>
      <c r="CQ1619" s="110"/>
      <c r="CR1619" s="110"/>
      <c r="CS1619" s="110"/>
      <c r="CT1619" s="110"/>
      <c r="CU1619" s="110"/>
      <c r="CV1619" s="110"/>
      <c r="CW1619" s="110"/>
      <c r="CX1619" s="110"/>
      <c r="CY1619" s="110"/>
      <c r="CZ1619" s="110"/>
      <c r="DA1619" s="110"/>
      <c r="DB1619" s="110"/>
      <c r="DC1619" s="110"/>
      <c r="DD1619" s="110"/>
      <c r="DE1619" s="110"/>
      <c r="DF1619" s="110"/>
      <c r="DG1619" s="110"/>
      <c r="DH1619" s="110"/>
      <c r="DI1619" s="110"/>
      <c r="DJ1619" s="110"/>
      <c r="DK1619" s="110"/>
      <c r="DL1619" s="110"/>
      <c r="DM1619" s="110"/>
      <c r="DN1619" s="110"/>
      <c r="DO1619" s="110"/>
      <c r="DP1619" s="110"/>
      <c r="DQ1619" s="110"/>
      <c r="DR1619" s="110"/>
      <c r="DS1619" s="110"/>
      <c r="DT1619" s="110"/>
      <c r="DU1619" s="110"/>
      <c r="DV1619" s="110"/>
      <c r="DW1619" s="110"/>
      <c r="DX1619" s="110"/>
      <c r="DY1619" s="110"/>
      <c r="DZ1619" s="110"/>
      <c r="EA1619" s="110"/>
      <c r="EB1619" s="110"/>
      <c r="EC1619" s="110"/>
      <c r="ED1619" s="110"/>
      <c r="EF1619" s="264"/>
      <c r="EG1619" s="110"/>
      <c r="EH1619" s="110"/>
      <c r="EI1619" s="110"/>
      <c r="EJ1619" s="110"/>
      <c r="EK1619" s="266"/>
      <c r="EL1619" s="110"/>
      <c r="EM1619" s="110"/>
      <c r="EN1619" s="110"/>
      <c r="EO1619" s="110"/>
      <c r="EP1619" s="110"/>
      <c r="EQ1619" s="110"/>
      <c r="ER1619" s="110"/>
      <c r="ES1619" s="110"/>
      <c r="ET1619" s="110"/>
      <c r="EU1619" s="110"/>
      <c r="EV1619" s="110"/>
      <c r="EW1619" s="110"/>
      <c r="EX1619" s="110"/>
      <c r="EY1619" s="110"/>
      <c r="EZ1619" s="110"/>
      <c r="FA1619" s="110"/>
      <c r="FB1619" s="110"/>
      <c r="FC1619" s="110"/>
      <c r="FD1619" s="110"/>
      <c r="FE1619" s="110"/>
      <c r="FF1619" s="110"/>
      <c r="FG1619" s="110"/>
      <c r="FH1619" s="110"/>
      <c r="FI1619" s="110"/>
      <c r="FJ1619" s="110"/>
      <c r="FK1619" s="110"/>
      <c r="FL1619" s="110"/>
      <c r="FM1619" s="110"/>
      <c r="FN1619" s="110"/>
      <c r="FO1619" s="110"/>
      <c r="FP1619" s="110"/>
      <c r="FQ1619" s="110"/>
      <c r="FR1619" s="110"/>
      <c r="FS1619" s="110"/>
      <c r="FT1619" s="110"/>
      <c r="FU1619" s="110"/>
      <c r="FV1619" s="110"/>
      <c r="FW1619" s="110"/>
      <c r="FX1619" s="110"/>
      <c r="FY1619" s="110"/>
      <c r="FZ1619" s="110"/>
      <c r="GA1619" s="110"/>
      <c r="GB1619" s="110"/>
      <c r="GC1619" s="110"/>
      <c r="GD1619" s="110"/>
      <c r="GE1619" s="110"/>
      <c r="GF1619" s="110"/>
      <c r="GG1619" s="110"/>
      <c r="GH1619" s="110"/>
      <c r="GI1619" s="110"/>
      <c r="GJ1619" s="110"/>
      <c r="GK1619" s="110"/>
      <c r="GL1619" s="110"/>
      <c r="GM1619" s="110"/>
      <c r="GN1619" s="110"/>
      <c r="GO1619" s="110"/>
      <c r="GP1619" s="110"/>
      <c r="GQ1619" s="110"/>
      <c r="GR1619" s="110"/>
      <c r="GS1619" s="110"/>
      <c r="GT1619" s="110"/>
      <c r="GU1619" s="110"/>
      <c r="GV1619" s="110"/>
      <c r="GW1619" s="110"/>
      <c r="GX1619" s="110"/>
      <c r="GY1619" s="110"/>
      <c r="GZ1619" s="110"/>
      <c r="HA1619" s="110"/>
      <c r="HB1619" s="110"/>
      <c r="HC1619" s="110"/>
      <c r="HD1619" s="110"/>
      <c r="HE1619" s="110"/>
      <c r="HF1619" s="110"/>
      <c r="HG1619" s="110"/>
      <c r="HH1619" s="110"/>
      <c r="HI1619" s="110"/>
      <c r="HJ1619" s="110"/>
      <c r="HK1619" s="110"/>
      <c r="HL1619" s="110"/>
      <c r="HM1619" s="110"/>
      <c r="HN1619" s="110"/>
      <c r="HO1619" s="110"/>
      <c r="HP1619" s="110"/>
      <c r="HQ1619" s="110"/>
      <c r="HR1619" s="110"/>
      <c r="HS1619" s="110"/>
      <c r="HT1619" s="110"/>
      <c r="HU1619" s="110"/>
      <c r="HV1619" s="110"/>
      <c r="HW1619" s="110"/>
      <c r="HX1619" s="110"/>
      <c r="HY1619" s="110"/>
      <c r="HZ1619" s="110"/>
      <c r="IA1619" s="110"/>
      <c r="IB1619" s="110"/>
      <c r="IC1619" s="110"/>
      <c r="ID1619" s="110"/>
      <c r="IE1619" s="110"/>
      <c r="IF1619" s="110"/>
      <c r="IG1619" s="110"/>
      <c r="IH1619" s="110"/>
      <c r="II1619" s="110"/>
      <c r="IJ1619" s="110"/>
      <c r="IK1619" s="110"/>
      <c r="IL1619" s="110"/>
      <c r="IM1619" s="110"/>
      <c r="IN1619" s="110"/>
      <c r="IO1619" s="110"/>
      <c r="IP1619" s="110"/>
      <c r="IQ1619" s="110"/>
      <c r="IR1619" s="110"/>
    </row>
    <row r="1620" spans="18:252" ht="16.5" hidden="1" customHeight="1">
      <c r="R1620" s="264"/>
      <c r="S1620" s="110"/>
      <c r="T1620" s="110"/>
      <c r="U1620" s="110"/>
      <c r="V1620" s="110"/>
      <c r="W1620" s="266"/>
      <c r="X1620" s="110"/>
      <c r="Y1620" s="110"/>
      <c r="Z1620" s="110"/>
      <c r="AA1620" s="110"/>
      <c r="AB1620" s="110"/>
      <c r="AC1620" s="110"/>
      <c r="AD1620" s="110"/>
      <c r="AE1620" s="110"/>
      <c r="AF1620" s="110"/>
      <c r="AG1620" s="110"/>
      <c r="AH1620" s="110"/>
      <c r="AI1620" s="110"/>
      <c r="AJ1620" s="110"/>
      <c r="AK1620" s="110"/>
      <c r="AL1620" s="110"/>
      <c r="AM1620" s="110"/>
      <c r="AN1620" s="110"/>
      <c r="AO1620" s="110"/>
      <c r="AP1620" s="110"/>
      <c r="AQ1620" s="110"/>
      <c r="AR1620" s="110"/>
      <c r="AS1620" s="110"/>
      <c r="AT1620" s="110"/>
      <c r="AU1620" s="110"/>
      <c r="AV1620" s="110"/>
      <c r="AW1620" s="110"/>
      <c r="AX1620" s="110"/>
      <c r="AY1620" s="110"/>
      <c r="AZ1620" s="110"/>
      <c r="BA1620" s="110"/>
      <c r="BB1620" s="110"/>
      <c r="BC1620" s="110"/>
      <c r="BD1620" s="110"/>
      <c r="BE1620" s="110"/>
      <c r="BF1620" s="110"/>
      <c r="BG1620" s="110"/>
      <c r="BH1620" s="110"/>
      <c r="BI1620" s="110"/>
      <c r="BJ1620" s="110"/>
      <c r="BK1620" s="110"/>
      <c r="BL1620" s="110"/>
      <c r="BM1620" s="110"/>
      <c r="BN1620" s="110"/>
      <c r="BO1620" s="110"/>
      <c r="BP1620" s="110"/>
      <c r="BQ1620" s="110"/>
      <c r="BR1620" s="110"/>
      <c r="BS1620" s="110"/>
      <c r="BT1620" s="110"/>
      <c r="BU1620" s="110"/>
      <c r="BV1620" s="110"/>
      <c r="BW1620" s="110"/>
      <c r="BX1620" s="110"/>
      <c r="BY1620" s="110"/>
      <c r="BZ1620" s="110"/>
      <c r="CA1620" s="110"/>
      <c r="CB1620" s="110"/>
      <c r="CC1620" s="110"/>
      <c r="CD1620" s="110"/>
      <c r="CE1620" s="110"/>
      <c r="CF1620" s="110"/>
      <c r="CG1620" s="110"/>
      <c r="CH1620" s="110"/>
      <c r="CI1620" s="110"/>
      <c r="CJ1620" s="110"/>
      <c r="CK1620" s="110"/>
      <c r="CL1620" s="110"/>
      <c r="CM1620" s="110"/>
      <c r="CN1620" s="110"/>
      <c r="CO1620" s="110"/>
      <c r="CP1620" s="110"/>
      <c r="CQ1620" s="110"/>
      <c r="CR1620" s="110"/>
      <c r="CS1620" s="110"/>
      <c r="CT1620" s="110"/>
      <c r="CU1620" s="110"/>
      <c r="CV1620" s="110"/>
      <c r="CW1620" s="110"/>
      <c r="CX1620" s="110"/>
      <c r="CY1620" s="110"/>
      <c r="CZ1620" s="110"/>
      <c r="DA1620" s="110"/>
      <c r="DB1620" s="110"/>
      <c r="DC1620" s="110"/>
      <c r="DD1620" s="110"/>
      <c r="DE1620" s="110"/>
      <c r="DF1620" s="110"/>
      <c r="DG1620" s="110"/>
      <c r="DH1620" s="110"/>
      <c r="DI1620" s="110"/>
      <c r="DJ1620" s="110"/>
      <c r="DK1620" s="110"/>
      <c r="DL1620" s="110"/>
      <c r="DM1620" s="110"/>
      <c r="DN1620" s="110"/>
      <c r="DO1620" s="110"/>
      <c r="DP1620" s="110"/>
      <c r="DQ1620" s="110"/>
      <c r="DR1620" s="110"/>
      <c r="DS1620" s="110"/>
      <c r="DT1620" s="110"/>
      <c r="DU1620" s="110"/>
      <c r="DV1620" s="110"/>
      <c r="DW1620" s="110"/>
      <c r="DX1620" s="110"/>
      <c r="DY1620" s="110"/>
      <c r="DZ1620" s="110"/>
      <c r="EA1620" s="110"/>
      <c r="EB1620" s="110"/>
      <c r="EC1620" s="110"/>
      <c r="ED1620" s="110"/>
      <c r="EF1620" s="264"/>
      <c r="EG1620" s="110"/>
      <c r="EH1620" s="110"/>
      <c r="EI1620" s="110"/>
      <c r="EJ1620" s="110"/>
      <c r="EK1620" s="266"/>
      <c r="EL1620" s="110"/>
      <c r="EM1620" s="110"/>
      <c r="EN1620" s="110"/>
      <c r="EO1620" s="110"/>
      <c r="EP1620" s="110"/>
      <c r="EQ1620" s="110"/>
      <c r="ER1620" s="110"/>
      <c r="ES1620" s="110"/>
      <c r="ET1620" s="110"/>
      <c r="EU1620" s="110"/>
      <c r="EV1620" s="110"/>
      <c r="EW1620" s="110"/>
      <c r="EX1620" s="110"/>
      <c r="EY1620" s="110"/>
      <c r="EZ1620" s="110"/>
      <c r="FA1620" s="110"/>
      <c r="FB1620" s="110"/>
      <c r="FC1620" s="110"/>
      <c r="FD1620" s="110"/>
      <c r="FE1620" s="110"/>
      <c r="FF1620" s="110"/>
      <c r="FG1620" s="110"/>
      <c r="FH1620" s="110"/>
      <c r="FI1620" s="110"/>
      <c r="FJ1620" s="110"/>
      <c r="FK1620" s="110"/>
      <c r="FL1620" s="110"/>
      <c r="FM1620" s="110"/>
      <c r="FN1620" s="110"/>
      <c r="FO1620" s="110"/>
      <c r="FP1620" s="110"/>
      <c r="FQ1620" s="110"/>
      <c r="FR1620" s="110"/>
      <c r="FS1620" s="110"/>
      <c r="FT1620" s="110"/>
      <c r="FU1620" s="110"/>
      <c r="FV1620" s="110"/>
      <c r="FW1620" s="110"/>
      <c r="FX1620" s="110"/>
      <c r="FY1620" s="110"/>
      <c r="FZ1620" s="110"/>
      <c r="GA1620" s="110"/>
      <c r="GB1620" s="110"/>
      <c r="GC1620" s="110"/>
      <c r="GD1620" s="110"/>
      <c r="GE1620" s="110"/>
      <c r="GF1620" s="110"/>
      <c r="GG1620" s="110"/>
      <c r="GH1620" s="110"/>
      <c r="GI1620" s="110"/>
      <c r="GJ1620" s="110"/>
      <c r="GK1620" s="110"/>
      <c r="GL1620" s="110"/>
      <c r="GM1620" s="110"/>
      <c r="GN1620" s="110"/>
      <c r="GO1620" s="110"/>
      <c r="GP1620" s="110"/>
      <c r="GQ1620" s="110"/>
      <c r="GR1620" s="110"/>
      <c r="GS1620" s="110"/>
      <c r="GT1620" s="110"/>
      <c r="GU1620" s="110"/>
      <c r="GV1620" s="110"/>
      <c r="GW1620" s="110"/>
      <c r="GX1620" s="110"/>
      <c r="GY1620" s="110"/>
      <c r="GZ1620" s="110"/>
      <c r="HA1620" s="110"/>
      <c r="HB1620" s="110"/>
      <c r="HC1620" s="110"/>
      <c r="HD1620" s="110"/>
      <c r="HE1620" s="110"/>
      <c r="HF1620" s="110"/>
      <c r="HG1620" s="110"/>
      <c r="HH1620" s="110"/>
      <c r="HI1620" s="110"/>
      <c r="HJ1620" s="110"/>
      <c r="HK1620" s="110"/>
      <c r="HL1620" s="110"/>
      <c r="HM1620" s="110"/>
      <c r="HN1620" s="110"/>
      <c r="HO1620" s="110"/>
      <c r="HP1620" s="110"/>
      <c r="HQ1620" s="110"/>
      <c r="HR1620" s="110"/>
      <c r="HS1620" s="110"/>
      <c r="HT1620" s="110"/>
      <c r="HU1620" s="110"/>
      <c r="HV1620" s="110"/>
      <c r="HW1620" s="110"/>
      <c r="HX1620" s="110"/>
      <c r="HY1620" s="110"/>
      <c r="HZ1620" s="110"/>
      <c r="IA1620" s="110"/>
      <c r="IB1620" s="110"/>
      <c r="IC1620" s="110"/>
      <c r="ID1620" s="110"/>
      <c r="IE1620" s="110"/>
      <c r="IF1620" s="110"/>
      <c r="IG1620" s="110"/>
      <c r="IH1620" s="110"/>
      <c r="II1620" s="110"/>
      <c r="IJ1620" s="110"/>
      <c r="IK1620" s="110"/>
      <c r="IL1620" s="110"/>
      <c r="IM1620" s="110"/>
      <c r="IN1620" s="110"/>
      <c r="IO1620" s="110"/>
      <c r="IP1620" s="110"/>
      <c r="IQ1620" s="110"/>
      <c r="IR1620" s="110"/>
    </row>
    <row r="1621" spans="18:252" ht="16.5" hidden="1" customHeight="1">
      <c r="R1621" s="264"/>
      <c r="S1621" s="110"/>
      <c r="T1621" s="110"/>
      <c r="U1621" s="110"/>
      <c r="V1621" s="110"/>
      <c r="W1621" s="266"/>
      <c r="X1621" s="110"/>
      <c r="Y1621" s="110"/>
      <c r="Z1621" s="110"/>
      <c r="AA1621" s="110"/>
      <c r="AB1621" s="110"/>
      <c r="AC1621" s="110"/>
      <c r="AD1621" s="110"/>
      <c r="AE1621" s="110"/>
      <c r="AF1621" s="110"/>
      <c r="AG1621" s="110"/>
      <c r="AH1621" s="110"/>
      <c r="AI1621" s="110"/>
      <c r="AJ1621" s="110"/>
      <c r="AK1621" s="110"/>
      <c r="AL1621" s="110"/>
      <c r="AM1621" s="110"/>
      <c r="AN1621" s="110"/>
      <c r="AO1621" s="110"/>
      <c r="AP1621" s="110"/>
      <c r="AQ1621" s="110"/>
      <c r="AR1621" s="110"/>
      <c r="AS1621" s="110"/>
      <c r="AT1621" s="110"/>
      <c r="AU1621" s="110"/>
      <c r="AV1621" s="110"/>
      <c r="AW1621" s="110"/>
      <c r="AX1621" s="110"/>
      <c r="AY1621" s="110"/>
      <c r="AZ1621" s="110"/>
      <c r="BA1621" s="110"/>
      <c r="BB1621" s="110"/>
      <c r="BC1621" s="110"/>
      <c r="BD1621" s="110"/>
      <c r="BE1621" s="110"/>
      <c r="BF1621" s="110"/>
      <c r="BG1621" s="110"/>
      <c r="BH1621" s="110"/>
      <c r="BI1621" s="110"/>
      <c r="BJ1621" s="110"/>
      <c r="BK1621" s="110"/>
      <c r="BL1621" s="110"/>
      <c r="BM1621" s="110"/>
      <c r="BN1621" s="110"/>
      <c r="BO1621" s="110"/>
      <c r="BP1621" s="110"/>
      <c r="BQ1621" s="110"/>
      <c r="BR1621" s="110"/>
      <c r="BS1621" s="110"/>
      <c r="BT1621" s="110"/>
      <c r="BU1621" s="110"/>
      <c r="BV1621" s="110"/>
      <c r="BW1621" s="110"/>
      <c r="BX1621" s="110"/>
      <c r="BY1621" s="110"/>
      <c r="BZ1621" s="110"/>
      <c r="CA1621" s="110"/>
      <c r="CB1621" s="110"/>
      <c r="CC1621" s="110"/>
      <c r="CD1621" s="110"/>
      <c r="CE1621" s="110"/>
      <c r="CF1621" s="110"/>
      <c r="CG1621" s="110"/>
      <c r="CH1621" s="110"/>
      <c r="CI1621" s="110"/>
      <c r="CJ1621" s="110"/>
      <c r="CK1621" s="110"/>
      <c r="CL1621" s="110"/>
      <c r="CM1621" s="110"/>
      <c r="CN1621" s="110"/>
      <c r="CO1621" s="110"/>
      <c r="CP1621" s="110"/>
      <c r="CQ1621" s="110"/>
      <c r="CR1621" s="110"/>
      <c r="CS1621" s="110"/>
      <c r="CT1621" s="110"/>
      <c r="CU1621" s="110"/>
      <c r="CV1621" s="110"/>
      <c r="CW1621" s="110"/>
      <c r="CX1621" s="110"/>
      <c r="CY1621" s="110"/>
      <c r="CZ1621" s="110"/>
      <c r="DA1621" s="110"/>
      <c r="DB1621" s="110"/>
      <c r="DC1621" s="110"/>
      <c r="DD1621" s="110"/>
      <c r="DE1621" s="110"/>
      <c r="DF1621" s="110"/>
      <c r="DG1621" s="110"/>
      <c r="DH1621" s="110"/>
      <c r="DI1621" s="110"/>
      <c r="DJ1621" s="110"/>
      <c r="DK1621" s="110"/>
      <c r="DL1621" s="110"/>
      <c r="DM1621" s="110"/>
      <c r="DN1621" s="110"/>
      <c r="DO1621" s="110"/>
      <c r="DP1621" s="110"/>
      <c r="DQ1621" s="110"/>
      <c r="DR1621" s="110"/>
      <c r="DS1621" s="110"/>
      <c r="DT1621" s="110"/>
      <c r="DU1621" s="110"/>
      <c r="DV1621" s="110"/>
      <c r="DW1621" s="110"/>
      <c r="DX1621" s="110"/>
      <c r="DY1621" s="110"/>
      <c r="DZ1621" s="110"/>
      <c r="EA1621" s="110"/>
      <c r="EB1621" s="110"/>
      <c r="EC1621" s="110"/>
      <c r="ED1621" s="110"/>
      <c r="EF1621" s="264"/>
      <c r="EG1621" s="110"/>
      <c r="EH1621" s="110"/>
      <c r="EI1621" s="110"/>
      <c r="EJ1621" s="110"/>
      <c r="EK1621" s="266"/>
      <c r="EL1621" s="110"/>
      <c r="EM1621" s="110"/>
      <c r="EN1621" s="110"/>
      <c r="EO1621" s="110"/>
      <c r="EP1621" s="110"/>
      <c r="EQ1621" s="110"/>
      <c r="ER1621" s="110"/>
      <c r="ES1621" s="110"/>
      <c r="ET1621" s="110"/>
      <c r="EU1621" s="110"/>
      <c r="EV1621" s="110"/>
      <c r="EW1621" s="110"/>
      <c r="EX1621" s="110"/>
      <c r="EY1621" s="110"/>
      <c r="EZ1621" s="110"/>
      <c r="FA1621" s="110"/>
      <c r="FB1621" s="110"/>
      <c r="FC1621" s="110"/>
      <c r="FD1621" s="110"/>
      <c r="FE1621" s="110"/>
      <c r="FF1621" s="110"/>
      <c r="FG1621" s="110"/>
      <c r="FH1621" s="110"/>
      <c r="FI1621" s="110"/>
      <c r="FJ1621" s="110"/>
      <c r="FK1621" s="110"/>
      <c r="FL1621" s="110"/>
      <c r="FM1621" s="110"/>
      <c r="FN1621" s="110"/>
      <c r="FO1621" s="110"/>
      <c r="FP1621" s="110"/>
      <c r="FQ1621" s="110"/>
      <c r="FR1621" s="110"/>
      <c r="FS1621" s="110"/>
      <c r="FT1621" s="110"/>
      <c r="FU1621" s="110"/>
      <c r="FV1621" s="110"/>
      <c r="FW1621" s="110"/>
      <c r="FX1621" s="110"/>
      <c r="FY1621" s="110"/>
      <c r="FZ1621" s="110"/>
      <c r="GA1621" s="110"/>
      <c r="GB1621" s="110"/>
      <c r="GC1621" s="110"/>
      <c r="GD1621" s="110"/>
      <c r="GE1621" s="110"/>
      <c r="GF1621" s="110"/>
      <c r="GG1621" s="110"/>
      <c r="GH1621" s="110"/>
      <c r="GI1621" s="110"/>
      <c r="GJ1621" s="110"/>
      <c r="GK1621" s="110"/>
      <c r="GL1621" s="110"/>
      <c r="GM1621" s="110"/>
      <c r="GN1621" s="110"/>
      <c r="GO1621" s="110"/>
      <c r="GP1621" s="110"/>
      <c r="GQ1621" s="110"/>
      <c r="GR1621" s="110"/>
      <c r="GS1621" s="110"/>
      <c r="GT1621" s="110"/>
      <c r="GU1621" s="110"/>
      <c r="GV1621" s="110"/>
      <c r="GW1621" s="110"/>
      <c r="GX1621" s="110"/>
      <c r="GY1621" s="110"/>
      <c r="GZ1621" s="110"/>
      <c r="HA1621" s="110"/>
      <c r="HB1621" s="110"/>
      <c r="HC1621" s="110"/>
      <c r="HD1621" s="110"/>
      <c r="HE1621" s="110"/>
      <c r="HF1621" s="110"/>
      <c r="HG1621" s="110"/>
      <c r="HH1621" s="110"/>
      <c r="HI1621" s="110"/>
      <c r="HJ1621" s="110"/>
      <c r="HK1621" s="110"/>
      <c r="HL1621" s="110"/>
      <c r="HM1621" s="110"/>
      <c r="HN1621" s="110"/>
      <c r="HO1621" s="110"/>
      <c r="HP1621" s="110"/>
      <c r="HQ1621" s="110"/>
      <c r="HR1621" s="110"/>
      <c r="HS1621" s="110"/>
      <c r="HT1621" s="110"/>
      <c r="HU1621" s="110"/>
      <c r="HV1621" s="110"/>
      <c r="HW1621" s="110"/>
      <c r="HX1621" s="110"/>
      <c r="HY1621" s="110"/>
      <c r="HZ1621" s="110"/>
      <c r="IA1621" s="110"/>
      <c r="IB1621" s="110"/>
      <c r="IC1621" s="110"/>
      <c r="ID1621" s="110"/>
      <c r="IE1621" s="110"/>
      <c r="IF1621" s="110"/>
      <c r="IG1621" s="110"/>
      <c r="IH1621" s="110"/>
      <c r="II1621" s="110"/>
      <c r="IJ1621" s="110"/>
      <c r="IK1621" s="110"/>
      <c r="IL1621" s="110"/>
      <c r="IM1621" s="110"/>
      <c r="IN1621" s="110"/>
      <c r="IO1621" s="110"/>
      <c r="IP1621" s="110"/>
      <c r="IQ1621" s="110"/>
      <c r="IR1621" s="110"/>
    </row>
    <row r="1622" spans="18:252" ht="16.5" hidden="1" customHeight="1">
      <c r="R1622" s="264"/>
      <c r="S1622" s="110"/>
      <c r="T1622" s="110"/>
      <c r="U1622" s="110"/>
      <c r="V1622" s="110"/>
      <c r="W1622" s="266"/>
      <c r="X1622" s="110"/>
      <c r="Y1622" s="110"/>
      <c r="Z1622" s="110"/>
      <c r="AA1622" s="110"/>
      <c r="AB1622" s="110"/>
      <c r="AC1622" s="110"/>
      <c r="AD1622" s="110"/>
      <c r="AE1622" s="110"/>
      <c r="AF1622" s="110"/>
      <c r="AG1622" s="110"/>
      <c r="AH1622" s="110"/>
      <c r="AI1622" s="110"/>
      <c r="AJ1622" s="110"/>
      <c r="AK1622" s="110"/>
      <c r="AL1622" s="110"/>
      <c r="AM1622" s="110"/>
      <c r="AN1622" s="110"/>
      <c r="AO1622" s="110"/>
      <c r="AP1622" s="110"/>
      <c r="AQ1622" s="110"/>
      <c r="AR1622" s="110"/>
      <c r="AS1622" s="110"/>
      <c r="AT1622" s="110"/>
      <c r="AU1622" s="110"/>
      <c r="AV1622" s="110"/>
      <c r="AW1622" s="110"/>
      <c r="AX1622" s="110"/>
      <c r="AY1622" s="110"/>
      <c r="AZ1622" s="110"/>
      <c r="BA1622" s="110"/>
      <c r="BB1622" s="110"/>
      <c r="BC1622" s="110"/>
      <c r="BD1622" s="110"/>
      <c r="BE1622" s="110"/>
      <c r="BF1622" s="110"/>
      <c r="BG1622" s="110"/>
      <c r="BH1622" s="110"/>
      <c r="BI1622" s="110"/>
      <c r="BJ1622" s="110"/>
      <c r="BK1622" s="110"/>
      <c r="BL1622" s="110"/>
      <c r="BM1622" s="110"/>
      <c r="BN1622" s="110"/>
      <c r="BO1622" s="110"/>
      <c r="BP1622" s="110"/>
      <c r="BQ1622" s="110"/>
      <c r="BR1622" s="110"/>
      <c r="BS1622" s="110"/>
      <c r="BT1622" s="110"/>
      <c r="BU1622" s="110"/>
      <c r="BV1622" s="110"/>
      <c r="BW1622" s="110"/>
      <c r="BX1622" s="110"/>
      <c r="BY1622" s="110"/>
      <c r="BZ1622" s="110"/>
      <c r="CA1622" s="110"/>
      <c r="CB1622" s="110"/>
      <c r="CC1622" s="110"/>
      <c r="CD1622" s="110"/>
      <c r="CE1622" s="110"/>
      <c r="CF1622" s="110"/>
      <c r="CG1622" s="110"/>
      <c r="CH1622" s="110"/>
      <c r="CI1622" s="110"/>
      <c r="CJ1622" s="110"/>
      <c r="CK1622" s="110"/>
      <c r="CL1622" s="110"/>
      <c r="CM1622" s="110"/>
      <c r="CN1622" s="110"/>
      <c r="CO1622" s="110"/>
      <c r="CP1622" s="110"/>
      <c r="CQ1622" s="110"/>
      <c r="CR1622" s="110"/>
      <c r="CS1622" s="110"/>
      <c r="CT1622" s="110"/>
      <c r="CU1622" s="110"/>
      <c r="CV1622" s="110"/>
      <c r="CW1622" s="110"/>
      <c r="CX1622" s="110"/>
      <c r="CY1622" s="110"/>
      <c r="CZ1622" s="110"/>
      <c r="DA1622" s="110"/>
      <c r="DB1622" s="110"/>
      <c r="DC1622" s="110"/>
      <c r="DD1622" s="110"/>
      <c r="DE1622" s="110"/>
      <c r="DF1622" s="110"/>
      <c r="DG1622" s="110"/>
      <c r="DH1622" s="110"/>
      <c r="DI1622" s="110"/>
      <c r="DJ1622" s="110"/>
      <c r="DK1622" s="110"/>
      <c r="DL1622" s="110"/>
      <c r="DM1622" s="110"/>
      <c r="DN1622" s="110"/>
      <c r="DO1622" s="110"/>
      <c r="DP1622" s="110"/>
      <c r="DQ1622" s="110"/>
      <c r="DR1622" s="110"/>
      <c r="DS1622" s="110"/>
      <c r="DT1622" s="110"/>
      <c r="DU1622" s="110"/>
      <c r="DV1622" s="110"/>
      <c r="DW1622" s="110"/>
      <c r="DX1622" s="110"/>
      <c r="DY1622" s="110"/>
      <c r="DZ1622" s="110"/>
      <c r="EA1622" s="110"/>
      <c r="EB1622" s="110"/>
      <c r="EC1622" s="110"/>
      <c r="ED1622" s="110"/>
      <c r="EF1622" s="264"/>
      <c r="EG1622" s="110"/>
      <c r="EH1622" s="110"/>
      <c r="EI1622" s="110"/>
      <c r="EJ1622" s="110"/>
      <c r="EK1622" s="266"/>
      <c r="EL1622" s="110"/>
      <c r="EM1622" s="110"/>
      <c r="EN1622" s="110"/>
      <c r="EO1622" s="110"/>
      <c r="EP1622" s="110"/>
      <c r="EQ1622" s="110"/>
      <c r="ER1622" s="110"/>
      <c r="ES1622" s="110"/>
      <c r="ET1622" s="110"/>
      <c r="EU1622" s="110"/>
      <c r="EV1622" s="110"/>
      <c r="EW1622" s="110"/>
      <c r="EX1622" s="110"/>
      <c r="EY1622" s="110"/>
      <c r="EZ1622" s="110"/>
      <c r="FA1622" s="110"/>
      <c r="FB1622" s="110"/>
      <c r="FC1622" s="110"/>
      <c r="FD1622" s="110"/>
      <c r="FE1622" s="110"/>
      <c r="FF1622" s="110"/>
      <c r="FG1622" s="110"/>
      <c r="FH1622" s="110"/>
      <c r="FI1622" s="110"/>
      <c r="FJ1622" s="110"/>
      <c r="FK1622" s="110"/>
      <c r="FL1622" s="110"/>
      <c r="FM1622" s="110"/>
      <c r="FN1622" s="110"/>
      <c r="FO1622" s="110"/>
      <c r="FP1622" s="110"/>
      <c r="FQ1622" s="110"/>
      <c r="FR1622" s="110"/>
      <c r="FS1622" s="110"/>
      <c r="FT1622" s="110"/>
      <c r="FU1622" s="110"/>
      <c r="FV1622" s="110"/>
      <c r="FW1622" s="110"/>
      <c r="FX1622" s="110"/>
      <c r="FY1622" s="110"/>
      <c r="FZ1622" s="110"/>
      <c r="GA1622" s="110"/>
      <c r="GB1622" s="110"/>
      <c r="GC1622" s="110"/>
      <c r="GD1622" s="110"/>
      <c r="GE1622" s="110"/>
      <c r="GF1622" s="110"/>
      <c r="GG1622" s="110"/>
      <c r="GH1622" s="110"/>
      <c r="GI1622" s="110"/>
      <c r="GJ1622" s="110"/>
      <c r="GK1622" s="110"/>
      <c r="GL1622" s="110"/>
      <c r="GM1622" s="110"/>
      <c r="GN1622" s="110"/>
      <c r="GO1622" s="110"/>
      <c r="GP1622" s="110"/>
      <c r="GQ1622" s="110"/>
      <c r="GR1622" s="110"/>
      <c r="GS1622" s="110"/>
      <c r="GT1622" s="110"/>
      <c r="GU1622" s="110"/>
      <c r="GV1622" s="110"/>
      <c r="GW1622" s="110"/>
      <c r="GX1622" s="110"/>
      <c r="GY1622" s="110"/>
      <c r="GZ1622" s="110"/>
      <c r="HA1622" s="110"/>
      <c r="HB1622" s="110"/>
      <c r="HC1622" s="110"/>
      <c r="HD1622" s="110"/>
      <c r="HE1622" s="110"/>
      <c r="HF1622" s="110"/>
      <c r="HG1622" s="110"/>
      <c r="HH1622" s="110"/>
      <c r="HI1622" s="110"/>
      <c r="HJ1622" s="110"/>
      <c r="HK1622" s="110"/>
      <c r="HL1622" s="110"/>
      <c r="HM1622" s="110"/>
      <c r="HN1622" s="110"/>
      <c r="HO1622" s="110"/>
      <c r="HP1622" s="110"/>
      <c r="HQ1622" s="110"/>
      <c r="HR1622" s="110"/>
      <c r="HS1622" s="110"/>
      <c r="HT1622" s="110"/>
      <c r="HU1622" s="110"/>
      <c r="HV1622" s="110"/>
      <c r="HW1622" s="110"/>
      <c r="HX1622" s="110"/>
      <c r="HY1622" s="110"/>
      <c r="HZ1622" s="110"/>
      <c r="IA1622" s="110"/>
      <c r="IB1622" s="110"/>
      <c r="IC1622" s="110"/>
      <c r="ID1622" s="110"/>
      <c r="IE1622" s="110"/>
      <c r="IF1622" s="110"/>
      <c r="IG1622" s="110"/>
      <c r="IH1622" s="110"/>
      <c r="II1622" s="110"/>
      <c r="IJ1622" s="110"/>
      <c r="IK1622" s="110"/>
      <c r="IL1622" s="110"/>
      <c r="IM1622" s="110"/>
      <c r="IN1622" s="110"/>
      <c r="IO1622" s="110"/>
      <c r="IP1622" s="110"/>
      <c r="IQ1622" s="110"/>
      <c r="IR1622" s="110"/>
    </row>
    <row r="1623" spans="18:252" ht="16.5" hidden="1" customHeight="1">
      <c r="R1623" s="264"/>
      <c r="S1623" s="110"/>
      <c r="T1623" s="110"/>
      <c r="U1623" s="110"/>
      <c r="V1623" s="110"/>
      <c r="W1623" s="266"/>
      <c r="X1623" s="110"/>
      <c r="Y1623" s="110"/>
      <c r="Z1623" s="110"/>
      <c r="AA1623" s="110"/>
      <c r="AB1623" s="110"/>
      <c r="AC1623" s="110"/>
      <c r="AD1623" s="110"/>
      <c r="AE1623" s="110"/>
      <c r="AF1623" s="110"/>
      <c r="AG1623" s="110"/>
      <c r="AH1623" s="110"/>
      <c r="AI1623" s="110"/>
      <c r="AJ1623" s="110"/>
      <c r="AK1623" s="110"/>
      <c r="AL1623" s="110"/>
      <c r="AM1623" s="110"/>
      <c r="AN1623" s="110"/>
      <c r="AO1623" s="110"/>
      <c r="AP1623" s="110"/>
      <c r="AQ1623" s="110"/>
      <c r="AR1623" s="110"/>
      <c r="AS1623" s="110"/>
      <c r="AT1623" s="110"/>
      <c r="AU1623" s="110"/>
      <c r="AV1623" s="110"/>
      <c r="AW1623" s="110"/>
      <c r="AX1623" s="110"/>
      <c r="AY1623" s="110"/>
      <c r="AZ1623" s="110"/>
      <c r="BA1623" s="110"/>
      <c r="BB1623" s="110"/>
      <c r="BC1623" s="110"/>
      <c r="BD1623" s="110"/>
      <c r="BE1623" s="110"/>
      <c r="BF1623" s="110"/>
      <c r="BG1623" s="110"/>
      <c r="BH1623" s="110"/>
      <c r="BI1623" s="110"/>
      <c r="BJ1623" s="110"/>
      <c r="BK1623" s="110"/>
      <c r="BL1623" s="110"/>
      <c r="BM1623" s="110"/>
      <c r="BN1623" s="110"/>
      <c r="BO1623" s="110"/>
      <c r="BP1623" s="110"/>
      <c r="BQ1623" s="110"/>
      <c r="BR1623" s="110"/>
      <c r="BS1623" s="110"/>
      <c r="BT1623" s="110"/>
      <c r="BU1623" s="110"/>
      <c r="BV1623" s="110"/>
      <c r="BW1623" s="110"/>
      <c r="BX1623" s="110"/>
      <c r="BY1623" s="110"/>
      <c r="BZ1623" s="110"/>
      <c r="CA1623" s="110"/>
      <c r="CB1623" s="110"/>
      <c r="CC1623" s="110"/>
      <c r="CD1623" s="110"/>
      <c r="CE1623" s="110"/>
      <c r="CF1623" s="110"/>
      <c r="CG1623" s="110"/>
      <c r="CH1623" s="110"/>
      <c r="CI1623" s="110"/>
      <c r="CJ1623" s="110"/>
      <c r="CK1623" s="110"/>
      <c r="CL1623" s="110"/>
      <c r="CM1623" s="110"/>
      <c r="CN1623" s="110"/>
      <c r="CO1623" s="110"/>
      <c r="CP1623" s="110"/>
      <c r="CQ1623" s="110"/>
      <c r="CR1623" s="110"/>
      <c r="CS1623" s="110"/>
      <c r="CT1623" s="110"/>
      <c r="CU1623" s="110"/>
      <c r="CV1623" s="110"/>
      <c r="CW1623" s="110"/>
      <c r="CX1623" s="110"/>
      <c r="CY1623" s="110"/>
      <c r="CZ1623" s="110"/>
      <c r="DA1623" s="110"/>
      <c r="DB1623" s="110"/>
      <c r="DC1623" s="110"/>
      <c r="DD1623" s="110"/>
      <c r="DE1623" s="110"/>
      <c r="DF1623" s="110"/>
      <c r="DG1623" s="110"/>
      <c r="DH1623" s="110"/>
      <c r="DI1623" s="110"/>
      <c r="DJ1623" s="110"/>
      <c r="DK1623" s="110"/>
      <c r="DL1623" s="110"/>
      <c r="DM1623" s="110"/>
      <c r="DN1623" s="110"/>
      <c r="DO1623" s="110"/>
      <c r="DP1623" s="110"/>
      <c r="DQ1623" s="110"/>
      <c r="DR1623" s="110"/>
      <c r="DS1623" s="110"/>
      <c r="DT1623" s="110"/>
      <c r="DU1623" s="110"/>
      <c r="DV1623" s="110"/>
      <c r="DW1623" s="110"/>
      <c r="DX1623" s="110"/>
      <c r="DY1623" s="110"/>
      <c r="DZ1623" s="110"/>
      <c r="EA1623" s="110"/>
      <c r="EB1623" s="110"/>
      <c r="EC1623" s="110"/>
      <c r="ED1623" s="110"/>
      <c r="EF1623" s="264"/>
      <c r="EG1623" s="110"/>
      <c r="EH1623" s="110"/>
      <c r="EI1623" s="110"/>
      <c r="EJ1623" s="110"/>
      <c r="EK1623" s="266"/>
      <c r="EL1623" s="110"/>
      <c r="EM1623" s="110"/>
      <c r="EN1623" s="110"/>
      <c r="EO1623" s="110"/>
      <c r="EP1623" s="110"/>
      <c r="EQ1623" s="110"/>
      <c r="ER1623" s="110"/>
      <c r="ES1623" s="110"/>
      <c r="ET1623" s="110"/>
      <c r="EU1623" s="110"/>
      <c r="EV1623" s="110"/>
      <c r="EW1623" s="110"/>
      <c r="EX1623" s="110"/>
      <c r="EY1623" s="110"/>
      <c r="EZ1623" s="110"/>
      <c r="FA1623" s="110"/>
      <c r="FB1623" s="110"/>
      <c r="FC1623" s="110"/>
      <c r="FD1623" s="110"/>
      <c r="FE1623" s="110"/>
      <c r="FF1623" s="110"/>
      <c r="FG1623" s="110"/>
      <c r="FH1623" s="110"/>
      <c r="FI1623" s="110"/>
      <c r="FJ1623" s="110"/>
      <c r="FK1623" s="110"/>
      <c r="FL1623" s="110"/>
      <c r="FM1623" s="110"/>
      <c r="FN1623" s="110"/>
      <c r="FO1623" s="110"/>
      <c r="FP1623" s="110"/>
      <c r="FQ1623" s="110"/>
      <c r="FR1623" s="110"/>
      <c r="FS1623" s="110"/>
      <c r="FT1623" s="110"/>
      <c r="FU1623" s="110"/>
      <c r="FV1623" s="110"/>
      <c r="FW1623" s="110"/>
      <c r="FX1623" s="110"/>
      <c r="FY1623" s="110"/>
      <c r="FZ1623" s="110"/>
      <c r="GA1623" s="110"/>
      <c r="GB1623" s="110"/>
      <c r="GC1623" s="110"/>
      <c r="GD1623" s="110"/>
      <c r="GE1623" s="110"/>
      <c r="GF1623" s="110"/>
      <c r="GG1623" s="110"/>
      <c r="GH1623" s="110"/>
      <c r="GI1623" s="110"/>
      <c r="GJ1623" s="110"/>
      <c r="GK1623" s="110"/>
      <c r="GL1623" s="110"/>
      <c r="GM1623" s="110"/>
      <c r="GN1623" s="110"/>
      <c r="GO1623" s="110"/>
      <c r="GP1623" s="110"/>
      <c r="GQ1623" s="110"/>
      <c r="GR1623" s="110"/>
      <c r="GS1623" s="110"/>
      <c r="GT1623" s="110"/>
      <c r="GU1623" s="110"/>
      <c r="GV1623" s="110"/>
      <c r="GW1623" s="110"/>
      <c r="GX1623" s="110"/>
      <c r="GY1623" s="110"/>
      <c r="GZ1623" s="110"/>
      <c r="HA1623" s="110"/>
      <c r="HB1623" s="110"/>
      <c r="HC1623" s="110"/>
      <c r="HD1623" s="110"/>
      <c r="HE1623" s="110"/>
      <c r="HF1623" s="110"/>
      <c r="HG1623" s="110"/>
      <c r="HH1623" s="110"/>
      <c r="HI1623" s="110"/>
      <c r="HJ1623" s="110"/>
      <c r="HK1623" s="110"/>
      <c r="HL1623" s="110"/>
      <c r="HM1623" s="110"/>
      <c r="HN1623" s="110"/>
      <c r="HO1623" s="110"/>
      <c r="HP1623" s="110"/>
      <c r="HQ1623" s="110"/>
      <c r="HR1623" s="110"/>
      <c r="HS1623" s="110"/>
      <c r="HT1623" s="110"/>
      <c r="HU1623" s="110"/>
      <c r="HV1623" s="110"/>
      <c r="HW1623" s="110"/>
      <c r="HX1623" s="110"/>
      <c r="HY1623" s="110"/>
      <c r="HZ1623" s="110"/>
      <c r="IA1623" s="110"/>
      <c r="IB1623" s="110"/>
      <c r="IC1623" s="110"/>
      <c r="ID1623" s="110"/>
      <c r="IE1623" s="110"/>
      <c r="IF1623" s="110"/>
      <c r="IG1623" s="110"/>
      <c r="IH1623" s="110"/>
      <c r="II1623" s="110"/>
      <c r="IJ1623" s="110"/>
      <c r="IK1623" s="110"/>
      <c r="IL1623" s="110"/>
      <c r="IM1623" s="110"/>
      <c r="IN1623" s="110"/>
      <c r="IO1623" s="110"/>
      <c r="IP1623" s="110"/>
      <c r="IQ1623" s="110"/>
      <c r="IR1623" s="110"/>
    </row>
    <row r="1624" spans="18:252" ht="16.5" hidden="1" customHeight="1">
      <c r="R1624" s="264"/>
      <c r="S1624" s="110"/>
      <c r="T1624" s="110"/>
      <c r="U1624" s="110"/>
      <c r="V1624" s="110"/>
      <c r="W1624" s="266"/>
      <c r="X1624" s="110"/>
      <c r="Y1624" s="110"/>
      <c r="Z1624" s="110"/>
      <c r="AA1624" s="110"/>
      <c r="AB1624" s="110"/>
      <c r="AC1624" s="110"/>
      <c r="AD1624" s="110"/>
      <c r="AE1624" s="110"/>
      <c r="AF1624" s="110"/>
      <c r="AG1624" s="110"/>
      <c r="AH1624" s="110"/>
      <c r="AI1624" s="110"/>
      <c r="AJ1624" s="110"/>
      <c r="AK1624" s="110"/>
      <c r="AL1624" s="110"/>
      <c r="AM1624" s="110"/>
      <c r="AN1624" s="110"/>
      <c r="AO1624" s="110"/>
      <c r="AP1624" s="110"/>
      <c r="AQ1624" s="110"/>
      <c r="AR1624" s="110"/>
      <c r="AS1624" s="110"/>
      <c r="AT1624" s="110"/>
      <c r="AU1624" s="110"/>
      <c r="AV1624" s="110"/>
      <c r="AW1624" s="110"/>
      <c r="AX1624" s="110"/>
      <c r="AY1624" s="110"/>
      <c r="AZ1624" s="110"/>
      <c r="BA1624" s="110"/>
      <c r="BB1624" s="110"/>
      <c r="BC1624" s="110"/>
      <c r="BD1624" s="110"/>
      <c r="BE1624" s="110"/>
      <c r="BF1624" s="110"/>
      <c r="BG1624" s="110"/>
      <c r="BH1624" s="110"/>
      <c r="BI1624" s="110"/>
      <c r="BJ1624" s="110"/>
      <c r="BK1624" s="110"/>
      <c r="BL1624" s="110"/>
      <c r="BM1624" s="110"/>
      <c r="BN1624" s="110"/>
      <c r="BO1624" s="110"/>
      <c r="BP1624" s="110"/>
      <c r="BQ1624" s="110"/>
      <c r="BR1624" s="110"/>
      <c r="BS1624" s="110"/>
      <c r="BT1624" s="110"/>
      <c r="BU1624" s="110"/>
      <c r="BV1624" s="110"/>
      <c r="BW1624" s="110"/>
      <c r="BX1624" s="110"/>
      <c r="BY1624" s="110"/>
      <c r="BZ1624" s="110"/>
      <c r="CA1624" s="110"/>
      <c r="CB1624" s="110"/>
      <c r="CC1624" s="110"/>
      <c r="CD1624" s="110"/>
      <c r="CE1624" s="110"/>
      <c r="CF1624" s="110"/>
      <c r="CG1624" s="110"/>
      <c r="CH1624" s="110"/>
      <c r="CI1624" s="110"/>
      <c r="CJ1624" s="110"/>
      <c r="CK1624" s="110"/>
      <c r="CL1624" s="110"/>
      <c r="CM1624" s="110"/>
      <c r="CN1624" s="110"/>
      <c r="CO1624" s="110"/>
      <c r="CP1624" s="110"/>
      <c r="CQ1624" s="110"/>
      <c r="CR1624" s="110"/>
      <c r="CS1624" s="110"/>
      <c r="CT1624" s="110"/>
      <c r="CU1624" s="110"/>
      <c r="CV1624" s="110"/>
      <c r="CW1624" s="110"/>
      <c r="CX1624" s="110"/>
      <c r="CY1624" s="110"/>
      <c r="CZ1624" s="110"/>
      <c r="DA1624" s="110"/>
      <c r="DB1624" s="110"/>
      <c r="DC1624" s="110"/>
      <c r="DD1624" s="110"/>
      <c r="DE1624" s="110"/>
      <c r="DF1624" s="110"/>
      <c r="DG1624" s="110"/>
      <c r="DH1624" s="110"/>
      <c r="DI1624" s="110"/>
      <c r="DJ1624" s="110"/>
      <c r="DK1624" s="110"/>
      <c r="DL1624" s="110"/>
      <c r="DM1624" s="110"/>
      <c r="DN1624" s="110"/>
      <c r="DO1624" s="110"/>
      <c r="DP1624" s="110"/>
      <c r="DQ1624" s="110"/>
      <c r="DR1624" s="110"/>
      <c r="DS1624" s="110"/>
      <c r="DT1624" s="110"/>
      <c r="DU1624" s="110"/>
      <c r="DV1624" s="110"/>
      <c r="DW1624" s="110"/>
      <c r="DX1624" s="110"/>
      <c r="DY1624" s="110"/>
      <c r="DZ1624" s="110"/>
      <c r="EA1624" s="110"/>
      <c r="EB1624" s="110"/>
      <c r="EC1624" s="110"/>
      <c r="ED1624" s="110"/>
      <c r="EF1624" s="264"/>
      <c r="EG1624" s="110"/>
      <c r="EH1624" s="110"/>
      <c r="EI1624" s="110"/>
      <c r="EJ1624" s="110"/>
      <c r="EK1624" s="266"/>
      <c r="EL1624" s="110"/>
      <c r="EM1624" s="110"/>
      <c r="EN1624" s="110"/>
      <c r="EO1624" s="110"/>
      <c r="EP1624" s="110"/>
      <c r="EQ1624" s="110"/>
      <c r="ER1624" s="110"/>
      <c r="ES1624" s="110"/>
      <c r="ET1624" s="110"/>
      <c r="EU1624" s="110"/>
      <c r="EV1624" s="110"/>
      <c r="EW1624" s="110"/>
      <c r="EX1624" s="110"/>
      <c r="EY1624" s="110"/>
      <c r="EZ1624" s="110"/>
      <c r="FA1624" s="110"/>
      <c r="FB1624" s="110"/>
      <c r="FC1624" s="110"/>
      <c r="FD1624" s="110"/>
      <c r="FE1624" s="110"/>
      <c r="FF1624" s="110"/>
      <c r="FG1624" s="110"/>
      <c r="FH1624" s="110"/>
      <c r="FI1624" s="110"/>
      <c r="FJ1624" s="110"/>
      <c r="FK1624" s="110"/>
      <c r="FL1624" s="110"/>
      <c r="FM1624" s="110"/>
      <c r="FN1624" s="110"/>
      <c r="FO1624" s="110"/>
      <c r="FP1624" s="110"/>
      <c r="FQ1624" s="110"/>
      <c r="FR1624" s="110"/>
      <c r="FS1624" s="110"/>
      <c r="FT1624" s="110"/>
      <c r="FU1624" s="110"/>
      <c r="FV1624" s="110"/>
      <c r="FW1624" s="110"/>
      <c r="FX1624" s="110"/>
      <c r="FY1624" s="110"/>
      <c r="FZ1624" s="110"/>
      <c r="GA1624" s="110"/>
      <c r="GB1624" s="110"/>
      <c r="GC1624" s="110"/>
      <c r="GD1624" s="110"/>
      <c r="GE1624" s="110"/>
      <c r="GF1624" s="110"/>
      <c r="GG1624" s="110"/>
      <c r="GH1624" s="110"/>
      <c r="GI1624" s="110"/>
      <c r="GJ1624" s="110"/>
      <c r="GK1624" s="110"/>
      <c r="GL1624" s="110"/>
      <c r="GM1624" s="110"/>
      <c r="GN1624" s="110"/>
      <c r="GO1624" s="110"/>
      <c r="GP1624" s="110"/>
      <c r="GQ1624" s="110"/>
      <c r="GR1624" s="110"/>
      <c r="GS1624" s="110"/>
      <c r="GT1624" s="110"/>
      <c r="GU1624" s="110"/>
      <c r="GV1624" s="110"/>
      <c r="GW1624" s="110"/>
      <c r="GX1624" s="110"/>
      <c r="GY1624" s="110"/>
      <c r="GZ1624" s="110"/>
      <c r="HA1624" s="110"/>
      <c r="HB1624" s="110"/>
      <c r="HC1624" s="110"/>
      <c r="HD1624" s="110"/>
      <c r="HE1624" s="110"/>
      <c r="HF1624" s="110"/>
      <c r="HG1624" s="110"/>
      <c r="HH1624" s="110"/>
      <c r="HI1624" s="110"/>
      <c r="HJ1624" s="110"/>
      <c r="HK1624" s="110"/>
      <c r="HL1624" s="110"/>
      <c r="HM1624" s="110"/>
      <c r="HN1624" s="110"/>
      <c r="HO1624" s="110"/>
      <c r="HP1624" s="110"/>
      <c r="HQ1624" s="110"/>
      <c r="HR1624" s="110"/>
      <c r="HS1624" s="110"/>
      <c r="HT1624" s="110"/>
      <c r="HU1624" s="110"/>
      <c r="HV1624" s="110"/>
      <c r="HW1624" s="110"/>
      <c r="HX1624" s="110"/>
      <c r="HY1624" s="110"/>
      <c r="HZ1624" s="110"/>
      <c r="IA1624" s="110"/>
      <c r="IB1624" s="110"/>
      <c r="IC1624" s="110"/>
      <c r="ID1624" s="110"/>
      <c r="IE1624" s="110"/>
      <c r="IF1624" s="110"/>
      <c r="IG1624" s="110"/>
      <c r="IH1624" s="110"/>
      <c r="II1624" s="110"/>
      <c r="IJ1624" s="110"/>
      <c r="IK1624" s="110"/>
      <c r="IL1624" s="110"/>
      <c r="IM1624" s="110"/>
      <c r="IN1624" s="110"/>
      <c r="IO1624" s="110"/>
      <c r="IP1624" s="110"/>
      <c r="IQ1624" s="110"/>
      <c r="IR1624" s="110"/>
    </row>
    <row r="1625" spans="18:252" ht="16.5" hidden="1" customHeight="1">
      <c r="R1625" s="264"/>
      <c r="S1625" s="110"/>
      <c r="T1625" s="110"/>
      <c r="U1625" s="110"/>
      <c r="V1625" s="110"/>
      <c r="W1625" s="266"/>
      <c r="X1625" s="110"/>
      <c r="Y1625" s="110"/>
      <c r="Z1625" s="110"/>
      <c r="AA1625" s="110"/>
      <c r="AB1625" s="110"/>
      <c r="AC1625" s="110"/>
      <c r="AD1625" s="110"/>
      <c r="AE1625" s="110"/>
      <c r="AF1625" s="110"/>
      <c r="AG1625" s="110"/>
      <c r="AH1625" s="110"/>
      <c r="AI1625" s="110"/>
      <c r="AJ1625" s="110"/>
      <c r="AK1625" s="110"/>
      <c r="AL1625" s="110"/>
      <c r="AM1625" s="110"/>
      <c r="AN1625" s="110"/>
      <c r="AO1625" s="110"/>
      <c r="AP1625" s="110"/>
      <c r="AQ1625" s="110"/>
      <c r="AR1625" s="110"/>
      <c r="AS1625" s="110"/>
      <c r="AT1625" s="110"/>
      <c r="AU1625" s="110"/>
      <c r="AV1625" s="110"/>
      <c r="AW1625" s="110"/>
      <c r="AX1625" s="110"/>
      <c r="AY1625" s="110"/>
      <c r="AZ1625" s="110"/>
      <c r="BA1625" s="110"/>
      <c r="BB1625" s="110"/>
      <c r="BC1625" s="110"/>
      <c r="BD1625" s="110"/>
      <c r="BE1625" s="110"/>
      <c r="BF1625" s="110"/>
      <c r="BG1625" s="110"/>
      <c r="BH1625" s="110"/>
      <c r="BI1625" s="110"/>
      <c r="BJ1625" s="110"/>
      <c r="BK1625" s="110"/>
      <c r="BL1625" s="110"/>
      <c r="BM1625" s="110"/>
      <c r="BN1625" s="110"/>
      <c r="BO1625" s="110"/>
      <c r="BP1625" s="110"/>
      <c r="BQ1625" s="110"/>
      <c r="BR1625" s="110"/>
      <c r="BS1625" s="110"/>
      <c r="BT1625" s="110"/>
      <c r="BU1625" s="110"/>
      <c r="BV1625" s="110"/>
      <c r="BW1625" s="110"/>
      <c r="BX1625" s="110"/>
      <c r="BY1625" s="110"/>
      <c r="BZ1625" s="110"/>
      <c r="CA1625" s="110"/>
      <c r="CB1625" s="110"/>
      <c r="CC1625" s="110"/>
      <c r="CD1625" s="110"/>
      <c r="CE1625" s="110"/>
      <c r="CF1625" s="110"/>
      <c r="CG1625" s="110"/>
      <c r="CH1625" s="110"/>
      <c r="CI1625" s="110"/>
      <c r="CJ1625" s="110"/>
      <c r="CK1625" s="110"/>
      <c r="CL1625" s="110"/>
      <c r="CM1625" s="110"/>
      <c r="CN1625" s="110"/>
      <c r="CO1625" s="110"/>
      <c r="CP1625" s="110"/>
      <c r="CQ1625" s="110"/>
      <c r="CR1625" s="110"/>
      <c r="CS1625" s="110"/>
      <c r="CT1625" s="110"/>
      <c r="CU1625" s="110"/>
      <c r="CV1625" s="110"/>
      <c r="CW1625" s="110"/>
      <c r="CX1625" s="110"/>
      <c r="CY1625" s="110"/>
      <c r="CZ1625" s="110"/>
      <c r="DA1625" s="110"/>
      <c r="DB1625" s="110"/>
      <c r="DC1625" s="110"/>
      <c r="DD1625" s="110"/>
      <c r="DE1625" s="110"/>
      <c r="DF1625" s="110"/>
      <c r="DG1625" s="110"/>
      <c r="DH1625" s="110"/>
      <c r="DI1625" s="110"/>
      <c r="DJ1625" s="110"/>
      <c r="DK1625" s="110"/>
      <c r="DL1625" s="110"/>
      <c r="DM1625" s="110"/>
      <c r="DN1625" s="110"/>
      <c r="DO1625" s="110"/>
      <c r="DP1625" s="110"/>
      <c r="DQ1625" s="110"/>
      <c r="DR1625" s="110"/>
      <c r="DS1625" s="110"/>
      <c r="DT1625" s="110"/>
      <c r="DU1625" s="110"/>
      <c r="DV1625" s="110"/>
      <c r="DW1625" s="110"/>
      <c r="DX1625" s="110"/>
      <c r="DY1625" s="110"/>
      <c r="DZ1625" s="110"/>
      <c r="EA1625" s="110"/>
      <c r="EB1625" s="110"/>
      <c r="EC1625" s="110"/>
      <c r="ED1625" s="110"/>
      <c r="EF1625" s="264"/>
      <c r="EG1625" s="110"/>
      <c r="EH1625" s="110"/>
      <c r="EI1625" s="110"/>
      <c r="EJ1625" s="110"/>
      <c r="EK1625" s="266"/>
      <c r="EL1625" s="110"/>
      <c r="EM1625" s="110"/>
      <c r="EN1625" s="110"/>
      <c r="EO1625" s="110"/>
      <c r="EP1625" s="110"/>
      <c r="EQ1625" s="110"/>
      <c r="ER1625" s="110"/>
      <c r="ES1625" s="110"/>
      <c r="ET1625" s="110"/>
      <c r="EU1625" s="110"/>
      <c r="EV1625" s="110"/>
      <c r="EW1625" s="110"/>
      <c r="EX1625" s="110"/>
      <c r="EY1625" s="110"/>
      <c r="EZ1625" s="110"/>
      <c r="FA1625" s="110"/>
      <c r="FB1625" s="110"/>
      <c r="FC1625" s="110"/>
      <c r="FD1625" s="110"/>
      <c r="FE1625" s="110"/>
      <c r="FF1625" s="110"/>
      <c r="FG1625" s="110"/>
      <c r="FH1625" s="110"/>
      <c r="FI1625" s="110"/>
      <c r="FJ1625" s="110"/>
      <c r="FK1625" s="110"/>
      <c r="FL1625" s="110"/>
      <c r="FM1625" s="110"/>
      <c r="FN1625" s="110"/>
      <c r="FO1625" s="110"/>
      <c r="FP1625" s="110"/>
      <c r="FQ1625" s="110"/>
      <c r="FR1625" s="110"/>
      <c r="FS1625" s="110"/>
      <c r="FT1625" s="110"/>
      <c r="FU1625" s="110"/>
      <c r="FV1625" s="110"/>
      <c r="FW1625" s="110"/>
      <c r="FX1625" s="110"/>
      <c r="FY1625" s="110"/>
      <c r="FZ1625" s="110"/>
      <c r="GA1625" s="110"/>
      <c r="GB1625" s="110"/>
      <c r="GC1625" s="110"/>
      <c r="GD1625" s="110"/>
      <c r="GE1625" s="110"/>
      <c r="GF1625" s="110"/>
      <c r="GG1625" s="110"/>
      <c r="GH1625" s="110"/>
      <c r="GI1625" s="110"/>
      <c r="GJ1625" s="110"/>
      <c r="GK1625" s="110"/>
      <c r="GL1625" s="110"/>
      <c r="GM1625" s="110"/>
      <c r="GN1625" s="110"/>
      <c r="GO1625" s="110"/>
      <c r="GP1625" s="110"/>
      <c r="GQ1625" s="110"/>
      <c r="GR1625" s="110"/>
      <c r="GS1625" s="110"/>
      <c r="GT1625" s="110"/>
      <c r="GU1625" s="110"/>
      <c r="GV1625" s="110"/>
      <c r="GW1625" s="110"/>
      <c r="GX1625" s="110"/>
      <c r="GY1625" s="110"/>
      <c r="GZ1625" s="110"/>
      <c r="HA1625" s="110"/>
      <c r="HB1625" s="110"/>
      <c r="HC1625" s="110"/>
      <c r="HD1625" s="110"/>
      <c r="HE1625" s="110"/>
      <c r="HF1625" s="110"/>
      <c r="HG1625" s="110"/>
      <c r="HH1625" s="110"/>
      <c r="HI1625" s="110"/>
      <c r="HJ1625" s="110"/>
      <c r="HK1625" s="110"/>
      <c r="HL1625" s="110"/>
      <c r="HM1625" s="110"/>
      <c r="HN1625" s="110"/>
      <c r="HO1625" s="110"/>
      <c r="HP1625" s="110"/>
      <c r="HQ1625" s="110"/>
      <c r="HR1625" s="110"/>
      <c r="HS1625" s="110"/>
      <c r="HT1625" s="110"/>
      <c r="HU1625" s="110"/>
      <c r="HV1625" s="110"/>
      <c r="HW1625" s="110"/>
      <c r="HX1625" s="110"/>
      <c r="HY1625" s="110"/>
      <c r="HZ1625" s="110"/>
      <c r="IA1625" s="110"/>
      <c r="IB1625" s="110"/>
      <c r="IC1625" s="110"/>
      <c r="ID1625" s="110"/>
      <c r="IE1625" s="110"/>
      <c r="IF1625" s="110"/>
      <c r="IG1625" s="110"/>
      <c r="IH1625" s="110"/>
      <c r="II1625" s="110"/>
      <c r="IJ1625" s="110"/>
      <c r="IK1625" s="110"/>
      <c r="IL1625" s="110"/>
      <c r="IM1625" s="110"/>
      <c r="IN1625" s="110"/>
      <c r="IO1625" s="110"/>
      <c r="IP1625" s="110"/>
      <c r="IQ1625" s="110"/>
      <c r="IR1625" s="110"/>
    </row>
    <row r="1626" spans="18:252" ht="16.5" hidden="1" customHeight="1">
      <c r="R1626" s="264"/>
      <c r="S1626" s="110"/>
      <c r="T1626" s="110"/>
      <c r="U1626" s="110"/>
      <c r="V1626" s="110"/>
      <c r="W1626" s="266"/>
      <c r="X1626" s="110"/>
      <c r="Y1626" s="110"/>
      <c r="Z1626" s="110"/>
      <c r="AA1626" s="110"/>
      <c r="AB1626" s="110"/>
      <c r="AC1626" s="110"/>
      <c r="AD1626" s="110"/>
      <c r="AE1626" s="110"/>
      <c r="AF1626" s="110"/>
      <c r="AG1626" s="110"/>
      <c r="AH1626" s="110"/>
      <c r="AI1626" s="110"/>
      <c r="AJ1626" s="110"/>
      <c r="AK1626" s="110"/>
      <c r="AL1626" s="110"/>
      <c r="AM1626" s="110"/>
      <c r="AN1626" s="110"/>
      <c r="AO1626" s="110"/>
      <c r="AP1626" s="110"/>
      <c r="AQ1626" s="110"/>
      <c r="AR1626" s="110"/>
      <c r="AS1626" s="110"/>
      <c r="AT1626" s="110"/>
      <c r="AU1626" s="110"/>
      <c r="AV1626" s="110"/>
      <c r="AW1626" s="110"/>
      <c r="AX1626" s="110"/>
      <c r="AY1626" s="110"/>
      <c r="AZ1626" s="110"/>
      <c r="BA1626" s="110"/>
      <c r="BB1626" s="110"/>
      <c r="BC1626" s="110"/>
      <c r="BD1626" s="110"/>
      <c r="BE1626" s="110"/>
      <c r="BF1626" s="110"/>
      <c r="BG1626" s="110"/>
      <c r="BH1626" s="110"/>
      <c r="BI1626" s="110"/>
      <c r="BJ1626" s="110"/>
      <c r="BK1626" s="110"/>
      <c r="BL1626" s="110"/>
      <c r="BM1626" s="110"/>
      <c r="BN1626" s="110"/>
      <c r="BO1626" s="110"/>
      <c r="BP1626" s="110"/>
      <c r="BQ1626" s="110"/>
      <c r="BR1626" s="110"/>
      <c r="BS1626" s="110"/>
      <c r="BT1626" s="110"/>
      <c r="BU1626" s="110"/>
      <c r="BV1626" s="110"/>
      <c r="BW1626" s="110"/>
      <c r="BX1626" s="110"/>
      <c r="BY1626" s="110"/>
      <c r="BZ1626" s="110"/>
      <c r="CA1626" s="110"/>
      <c r="CB1626" s="110"/>
      <c r="CC1626" s="110"/>
      <c r="CD1626" s="110"/>
      <c r="CE1626" s="110"/>
      <c r="CF1626" s="110"/>
      <c r="CG1626" s="110"/>
      <c r="CH1626" s="110"/>
      <c r="CI1626" s="110"/>
      <c r="CJ1626" s="110"/>
      <c r="CK1626" s="110"/>
      <c r="CL1626" s="110"/>
      <c r="CM1626" s="110"/>
      <c r="CN1626" s="110"/>
      <c r="CO1626" s="110"/>
      <c r="CP1626" s="110"/>
      <c r="CQ1626" s="110"/>
      <c r="CR1626" s="110"/>
      <c r="CS1626" s="110"/>
      <c r="CT1626" s="110"/>
      <c r="CU1626" s="110"/>
      <c r="CV1626" s="110"/>
      <c r="CW1626" s="110"/>
      <c r="CX1626" s="110"/>
      <c r="CY1626" s="110"/>
      <c r="CZ1626" s="110"/>
      <c r="DA1626" s="110"/>
      <c r="DB1626" s="110"/>
      <c r="DC1626" s="110"/>
      <c r="DD1626" s="110"/>
      <c r="DE1626" s="110"/>
      <c r="DF1626" s="110"/>
      <c r="DG1626" s="110"/>
      <c r="DH1626" s="110"/>
      <c r="DI1626" s="110"/>
      <c r="DJ1626" s="110"/>
      <c r="DK1626" s="110"/>
      <c r="DL1626" s="110"/>
      <c r="DM1626" s="110"/>
      <c r="DN1626" s="110"/>
      <c r="DO1626" s="110"/>
      <c r="DP1626" s="110"/>
      <c r="DQ1626" s="110"/>
      <c r="DR1626" s="110"/>
      <c r="DS1626" s="110"/>
      <c r="DT1626" s="110"/>
      <c r="DU1626" s="110"/>
      <c r="DV1626" s="110"/>
      <c r="DW1626" s="110"/>
      <c r="DX1626" s="110"/>
      <c r="DY1626" s="110"/>
      <c r="DZ1626" s="110"/>
      <c r="EA1626" s="110"/>
      <c r="EB1626" s="110"/>
      <c r="EC1626" s="110"/>
      <c r="ED1626" s="110"/>
      <c r="EF1626" s="264"/>
      <c r="EG1626" s="110"/>
      <c r="EH1626" s="110"/>
      <c r="EI1626" s="110"/>
      <c r="EJ1626" s="110"/>
      <c r="EK1626" s="266"/>
      <c r="EL1626" s="110"/>
      <c r="EM1626" s="110"/>
      <c r="EN1626" s="110"/>
      <c r="EO1626" s="110"/>
      <c r="EP1626" s="110"/>
      <c r="EQ1626" s="110"/>
      <c r="ER1626" s="110"/>
      <c r="ES1626" s="110"/>
      <c r="ET1626" s="110"/>
      <c r="EU1626" s="110"/>
      <c r="EV1626" s="110"/>
      <c r="EW1626" s="110"/>
      <c r="EX1626" s="110"/>
      <c r="EY1626" s="110"/>
      <c r="EZ1626" s="110"/>
      <c r="FA1626" s="110"/>
      <c r="FB1626" s="110"/>
      <c r="FC1626" s="110"/>
      <c r="FD1626" s="110"/>
      <c r="FE1626" s="110"/>
      <c r="FF1626" s="110"/>
      <c r="FG1626" s="110"/>
      <c r="FH1626" s="110"/>
      <c r="FI1626" s="110"/>
      <c r="FJ1626" s="110"/>
      <c r="FK1626" s="110"/>
      <c r="FL1626" s="110"/>
      <c r="FM1626" s="110"/>
      <c r="FN1626" s="110"/>
      <c r="FO1626" s="110"/>
      <c r="FP1626" s="110"/>
      <c r="FQ1626" s="110"/>
      <c r="FR1626" s="110"/>
      <c r="FS1626" s="110"/>
      <c r="FT1626" s="110"/>
      <c r="FU1626" s="110"/>
      <c r="FV1626" s="110"/>
      <c r="FW1626" s="110"/>
      <c r="FX1626" s="110"/>
      <c r="FY1626" s="110"/>
      <c r="FZ1626" s="110"/>
      <c r="GA1626" s="110"/>
      <c r="GB1626" s="110"/>
      <c r="GC1626" s="110"/>
      <c r="GD1626" s="110"/>
      <c r="GE1626" s="110"/>
      <c r="GF1626" s="110"/>
      <c r="GG1626" s="110"/>
      <c r="GH1626" s="110"/>
      <c r="GI1626" s="110"/>
      <c r="GJ1626" s="110"/>
      <c r="GK1626" s="110"/>
      <c r="GL1626" s="110"/>
      <c r="GM1626" s="110"/>
      <c r="GN1626" s="110"/>
      <c r="GO1626" s="110"/>
      <c r="GP1626" s="110"/>
      <c r="GQ1626" s="110"/>
      <c r="GR1626" s="110"/>
      <c r="GS1626" s="110"/>
      <c r="GT1626" s="110"/>
      <c r="GU1626" s="110"/>
      <c r="GV1626" s="110"/>
      <c r="GW1626" s="110"/>
      <c r="GX1626" s="110"/>
      <c r="GY1626" s="110"/>
      <c r="GZ1626" s="110"/>
      <c r="HA1626" s="110"/>
      <c r="HB1626" s="110"/>
      <c r="HC1626" s="110"/>
      <c r="HD1626" s="110"/>
      <c r="HE1626" s="110"/>
      <c r="HF1626" s="110"/>
      <c r="HG1626" s="110"/>
      <c r="HH1626" s="110"/>
      <c r="HI1626" s="110"/>
      <c r="HJ1626" s="110"/>
      <c r="HK1626" s="110"/>
      <c r="HL1626" s="110"/>
      <c r="HM1626" s="110"/>
      <c r="HN1626" s="110"/>
      <c r="HO1626" s="110"/>
      <c r="HP1626" s="110"/>
      <c r="HQ1626" s="110"/>
      <c r="HR1626" s="110"/>
      <c r="HS1626" s="110"/>
      <c r="HT1626" s="110"/>
      <c r="HU1626" s="110"/>
      <c r="HV1626" s="110"/>
      <c r="HW1626" s="110"/>
      <c r="HX1626" s="110"/>
      <c r="HY1626" s="110"/>
      <c r="HZ1626" s="110"/>
      <c r="IA1626" s="110"/>
      <c r="IB1626" s="110"/>
      <c r="IC1626" s="110"/>
      <c r="ID1626" s="110"/>
      <c r="IE1626" s="110"/>
      <c r="IF1626" s="110"/>
      <c r="IG1626" s="110"/>
      <c r="IH1626" s="110"/>
      <c r="II1626" s="110"/>
      <c r="IJ1626" s="110"/>
      <c r="IK1626" s="110"/>
      <c r="IL1626" s="110"/>
      <c r="IM1626" s="110"/>
      <c r="IN1626" s="110"/>
      <c r="IO1626" s="110"/>
      <c r="IP1626" s="110"/>
      <c r="IQ1626" s="110"/>
      <c r="IR1626" s="110"/>
    </row>
    <row r="1627" spans="18:252" ht="16.5" hidden="1" customHeight="1">
      <c r="R1627" s="264"/>
      <c r="S1627" s="110"/>
      <c r="T1627" s="110"/>
      <c r="U1627" s="110"/>
      <c r="V1627" s="110"/>
      <c r="W1627" s="266"/>
      <c r="X1627" s="110"/>
      <c r="Y1627" s="110"/>
      <c r="Z1627" s="110"/>
      <c r="AA1627" s="110"/>
      <c r="AB1627" s="110"/>
      <c r="AC1627" s="110"/>
      <c r="AD1627" s="110"/>
      <c r="AE1627" s="110"/>
      <c r="AF1627" s="110"/>
      <c r="AG1627" s="110"/>
      <c r="AH1627" s="110"/>
      <c r="AI1627" s="110"/>
      <c r="AJ1627" s="110"/>
      <c r="AK1627" s="110"/>
      <c r="AL1627" s="110"/>
      <c r="AM1627" s="110"/>
      <c r="AN1627" s="110"/>
      <c r="AO1627" s="110"/>
      <c r="AP1627" s="110"/>
      <c r="AQ1627" s="110"/>
      <c r="AR1627" s="110"/>
      <c r="AS1627" s="110"/>
      <c r="AT1627" s="110"/>
      <c r="AU1627" s="110"/>
      <c r="AV1627" s="110"/>
      <c r="AW1627" s="110"/>
      <c r="AX1627" s="110"/>
      <c r="AY1627" s="110"/>
      <c r="AZ1627" s="110"/>
      <c r="BA1627" s="110"/>
      <c r="BB1627" s="110"/>
      <c r="BC1627" s="110"/>
      <c r="BD1627" s="110"/>
      <c r="BE1627" s="110"/>
      <c r="BF1627" s="110"/>
      <c r="BG1627" s="110"/>
      <c r="BH1627" s="110"/>
      <c r="BI1627" s="110"/>
      <c r="BJ1627" s="110"/>
      <c r="BK1627" s="110"/>
      <c r="BL1627" s="110"/>
      <c r="BM1627" s="110"/>
      <c r="BN1627" s="110"/>
      <c r="BO1627" s="110"/>
      <c r="BP1627" s="110"/>
      <c r="BQ1627" s="110"/>
      <c r="BR1627" s="110"/>
      <c r="BS1627" s="110"/>
      <c r="BT1627" s="110"/>
      <c r="BU1627" s="110"/>
      <c r="BV1627" s="110"/>
      <c r="BW1627" s="110"/>
      <c r="BX1627" s="110"/>
      <c r="BY1627" s="110"/>
      <c r="BZ1627" s="110"/>
      <c r="CA1627" s="110"/>
      <c r="CB1627" s="110"/>
      <c r="CC1627" s="110"/>
      <c r="CD1627" s="110"/>
      <c r="CE1627" s="110"/>
      <c r="CF1627" s="110"/>
      <c r="CG1627" s="110"/>
      <c r="CH1627" s="110"/>
      <c r="CI1627" s="110"/>
      <c r="CJ1627" s="110"/>
      <c r="CK1627" s="110"/>
      <c r="CL1627" s="110"/>
      <c r="CM1627" s="110"/>
      <c r="CN1627" s="110"/>
      <c r="CO1627" s="110"/>
      <c r="CP1627" s="110"/>
      <c r="CQ1627" s="110"/>
      <c r="CR1627" s="110"/>
      <c r="CS1627" s="110"/>
      <c r="CT1627" s="110"/>
      <c r="CU1627" s="110"/>
      <c r="CV1627" s="110"/>
      <c r="CW1627" s="110"/>
      <c r="CX1627" s="110"/>
      <c r="CY1627" s="110"/>
      <c r="CZ1627" s="110"/>
      <c r="DA1627" s="110"/>
      <c r="DB1627" s="110"/>
      <c r="DC1627" s="110"/>
      <c r="DD1627" s="110"/>
      <c r="DE1627" s="110"/>
      <c r="DF1627" s="110"/>
      <c r="DG1627" s="110"/>
      <c r="DH1627" s="110"/>
      <c r="DI1627" s="110"/>
      <c r="DJ1627" s="110"/>
      <c r="DK1627" s="110"/>
      <c r="DL1627" s="110"/>
      <c r="DM1627" s="110"/>
      <c r="DN1627" s="110"/>
      <c r="DO1627" s="110"/>
      <c r="DP1627" s="110"/>
      <c r="DQ1627" s="110"/>
      <c r="DR1627" s="110"/>
      <c r="DS1627" s="110"/>
      <c r="DT1627" s="110"/>
      <c r="DU1627" s="110"/>
      <c r="DV1627" s="110"/>
      <c r="DW1627" s="110"/>
      <c r="DX1627" s="110"/>
      <c r="DY1627" s="110"/>
      <c r="DZ1627" s="110"/>
      <c r="EA1627" s="110"/>
      <c r="EB1627" s="110"/>
      <c r="EC1627" s="110"/>
      <c r="ED1627" s="110"/>
      <c r="EF1627" s="264"/>
      <c r="EG1627" s="110"/>
      <c r="EH1627" s="110"/>
      <c r="EI1627" s="110"/>
      <c r="EJ1627" s="110"/>
      <c r="EK1627" s="266"/>
      <c r="EL1627" s="110"/>
      <c r="EM1627" s="110"/>
      <c r="EN1627" s="110"/>
      <c r="EO1627" s="110"/>
      <c r="EP1627" s="110"/>
      <c r="EQ1627" s="110"/>
      <c r="ER1627" s="110"/>
      <c r="ES1627" s="110"/>
      <c r="ET1627" s="110"/>
      <c r="EU1627" s="110"/>
      <c r="EV1627" s="110"/>
      <c r="EW1627" s="110"/>
      <c r="EX1627" s="110"/>
      <c r="EY1627" s="110"/>
      <c r="EZ1627" s="110"/>
      <c r="FA1627" s="110"/>
      <c r="FB1627" s="110"/>
      <c r="FC1627" s="110"/>
      <c r="FD1627" s="110"/>
      <c r="FE1627" s="110"/>
      <c r="FF1627" s="110"/>
      <c r="FG1627" s="110"/>
      <c r="FH1627" s="110"/>
      <c r="FI1627" s="110"/>
      <c r="FJ1627" s="110"/>
      <c r="FK1627" s="110"/>
      <c r="FL1627" s="110"/>
      <c r="FM1627" s="110"/>
      <c r="FN1627" s="110"/>
      <c r="FO1627" s="110"/>
      <c r="FP1627" s="110"/>
      <c r="FQ1627" s="110"/>
      <c r="FR1627" s="110"/>
      <c r="FS1627" s="110"/>
      <c r="FT1627" s="110"/>
      <c r="FU1627" s="110"/>
      <c r="FV1627" s="110"/>
      <c r="FW1627" s="110"/>
      <c r="FX1627" s="110"/>
      <c r="FY1627" s="110"/>
      <c r="FZ1627" s="110"/>
      <c r="GA1627" s="110"/>
      <c r="GB1627" s="110"/>
      <c r="GC1627" s="110"/>
      <c r="GD1627" s="110"/>
      <c r="GE1627" s="110"/>
      <c r="GF1627" s="110"/>
      <c r="GG1627" s="110"/>
      <c r="GH1627" s="110"/>
      <c r="GI1627" s="110"/>
      <c r="GJ1627" s="110"/>
      <c r="GK1627" s="110"/>
      <c r="GL1627" s="110"/>
      <c r="GM1627" s="110"/>
      <c r="GN1627" s="110"/>
      <c r="GO1627" s="110"/>
      <c r="GP1627" s="110"/>
      <c r="GQ1627" s="110"/>
      <c r="GR1627" s="110"/>
      <c r="GS1627" s="110"/>
      <c r="GT1627" s="110"/>
      <c r="GU1627" s="110"/>
      <c r="GV1627" s="110"/>
      <c r="GW1627" s="110"/>
      <c r="GX1627" s="110"/>
      <c r="GY1627" s="110"/>
      <c r="GZ1627" s="110"/>
      <c r="HA1627" s="110"/>
      <c r="HB1627" s="110"/>
      <c r="HC1627" s="110"/>
      <c r="HD1627" s="110"/>
      <c r="HE1627" s="110"/>
      <c r="HF1627" s="110"/>
      <c r="HG1627" s="110"/>
      <c r="HH1627" s="110"/>
      <c r="HI1627" s="110"/>
      <c r="HJ1627" s="110"/>
      <c r="HK1627" s="110"/>
      <c r="HL1627" s="110"/>
      <c r="HM1627" s="110"/>
      <c r="HN1627" s="110"/>
      <c r="HO1627" s="110"/>
      <c r="HP1627" s="110"/>
      <c r="HQ1627" s="110"/>
      <c r="HR1627" s="110"/>
      <c r="HS1627" s="110"/>
      <c r="HT1627" s="110"/>
      <c r="HU1627" s="110"/>
      <c r="HV1627" s="110"/>
      <c r="HW1627" s="110"/>
      <c r="HX1627" s="110"/>
      <c r="HY1627" s="110"/>
      <c r="HZ1627" s="110"/>
      <c r="IA1627" s="110"/>
      <c r="IB1627" s="110"/>
      <c r="IC1627" s="110"/>
      <c r="ID1627" s="110"/>
      <c r="IE1627" s="110"/>
      <c r="IF1627" s="110"/>
      <c r="IG1627" s="110"/>
      <c r="IH1627" s="110"/>
      <c r="II1627" s="110"/>
      <c r="IJ1627" s="110"/>
      <c r="IK1627" s="110"/>
      <c r="IL1627" s="110"/>
      <c r="IM1627" s="110"/>
      <c r="IN1627" s="110"/>
      <c r="IO1627" s="110"/>
      <c r="IP1627" s="110"/>
      <c r="IQ1627" s="110"/>
      <c r="IR1627" s="110"/>
    </row>
    <row r="1628" spans="18:252" ht="16.5" hidden="1" customHeight="1">
      <c r="R1628" s="264"/>
      <c r="S1628" s="110"/>
      <c r="T1628" s="110"/>
      <c r="U1628" s="110"/>
      <c r="V1628" s="110"/>
      <c r="W1628" s="266"/>
      <c r="X1628" s="110"/>
      <c r="Y1628" s="110"/>
      <c r="Z1628" s="110"/>
      <c r="AA1628" s="110"/>
      <c r="AB1628" s="110"/>
      <c r="AC1628" s="110"/>
      <c r="AD1628" s="110"/>
      <c r="AE1628" s="110"/>
      <c r="AF1628" s="110"/>
      <c r="AG1628" s="110"/>
      <c r="AH1628" s="110"/>
      <c r="AI1628" s="110"/>
      <c r="AJ1628" s="110"/>
      <c r="AK1628" s="110"/>
      <c r="AL1628" s="110"/>
      <c r="AM1628" s="110"/>
      <c r="AN1628" s="110"/>
      <c r="AO1628" s="110"/>
      <c r="AP1628" s="110"/>
      <c r="AQ1628" s="110"/>
      <c r="AR1628" s="110"/>
      <c r="AS1628" s="110"/>
      <c r="AT1628" s="110"/>
      <c r="AU1628" s="110"/>
      <c r="AV1628" s="110"/>
      <c r="AW1628" s="110"/>
      <c r="AX1628" s="110"/>
      <c r="AY1628" s="110"/>
      <c r="AZ1628" s="110"/>
      <c r="BA1628" s="110"/>
      <c r="BB1628" s="110"/>
      <c r="BC1628" s="110"/>
      <c r="BD1628" s="110"/>
      <c r="BE1628" s="110"/>
      <c r="BF1628" s="110"/>
      <c r="BG1628" s="110"/>
      <c r="BH1628" s="110"/>
      <c r="BI1628" s="110"/>
      <c r="BJ1628" s="110"/>
      <c r="BK1628" s="110"/>
      <c r="BL1628" s="110"/>
      <c r="BM1628" s="110"/>
      <c r="BN1628" s="110"/>
      <c r="BO1628" s="110"/>
      <c r="BP1628" s="110"/>
      <c r="BQ1628" s="110"/>
      <c r="BR1628" s="110"/>
      <c r="BS1628" s="110"/>
      <c r="BT1628" s="110"/>
      <c r="BU1628" s="110"/>
      <c r="BV1628" s="110"/>
      <c r="BW1628" s="110"/>
      <c r="BX1628" s="110"/>
      <c r="BY1628" s="110"/>
      <c r="BZ1628" s="110"/>
      <c r="CA1628" s="110"/>
      <c r="CB1628" s="110"/>
      <c r="CC1628" s="110"/>
      <c r="CD1628" s="110"/>
      <c r="CE1628" s="110"/>
      <c r="CF1628" s="110"/>
      <c r="CG1628" s="110"/>
      <c r="CH1628" s="110"/>
      <c r="CI1628" s="110"/>
      <c r="CJ1628" s="110"/>
      <c r="CK1628" s="110"/>
      <c r="CL1628" s="110"/>
      <c r="CM1628" s="110"/>
      <c r="CN1628" s="110"/>
      <c r="CO1628" s="110"/>
      <c r="CP1628" s="110"/>
      <c r="CQ1628" s="110"/>
      <c r="CR1628" s="110"/>
      <c r="CS1628" s="110"/>
      <c r="CT1628" s="110"/>
      <c r="CU1628" s="110"/>
      <c r="CV1628" s="110"/>
      <c r="CW1628" s="110"/>
      <c r="CX1628" s="110"/>
      <c r="CY1628" s="110"/>
      <c r="CZ1628" s="110"/>
      <c r="DA1628" s="110"/>
      <c r="DB1628" s="110"/>
      <c r="DC1628" s="110"/>
      <c r="DD1628" s="110"/>
      <c r="DE1628" s="110"/>
      <c r="DF1628" s="110"/>
      <c r="DG1628" s="110"/>
      <c r="DH1628" s="110"/>
      <c r="DI1628" s="110"/>
      <c r="DJ1628" s="110"/>
      <c r="DK1628" s="110"/>
      <c r="DL1628" s="110"/>
      <c r="DM1628" s="110"/>
      <c r="DN1628" s="110"/>
      <c r="DO1628" s="110"/>
      <c r="DP1628" s="110"/>
      <c r="DQ1628" s="110"/>
      <c r="DR1628" s="110"/>
      <c r="DS1628" s="110"/>
      <c r="DT1628" s="110"/>
      <c r="DU1628" s="110"/>
      <c r="DV1628" s="110"/>
      <c r="DW1628" s="110"/>
      <c r="DX1628" s="110"/>
      <c r="DY1628" s="110"/>
      <c r="DZ1628" s="110"/>
      <c r="EA1628" s="110"/>
      <c r="EB1628" s="110"/>
      <c r="EC1628" s="110"/>
      <c r="ED1628" s="110"/>
      <c r="EF1628" s="264"/>
      <c r="EG1628" s="110"/>
      <c r="EH1628" s="110"/>
      <c r="EI1628" s="110"/>
      <c r="EJ1628" s="110"/>
      <c r="EK1628" s="266"/>
      <c r="EL1628" s="110"/>
      <c r="EM1628" s="110"/>
      <c r="EN1628" s="110"/>
      <c r="EO1628" s="110"/>
      <c r="EP1628" s="110"/>
      <c r="EQ1628" s="110"/>
      <c r="ER1628" s="110"/>
      <c r="ES1628" s="110"/>
      <c r="ET1628" s="110"/>
      <c r="EU1628" s="110"/>
      <c r="EV1628" s="110"/>
      <c r="EW1628" s="110"/>
      <c r="EX1628" s="110"/>
      <c r="EY1628" s="110"/>
      <c r="EZ1628" s="110"/>
      <c r="FA1628" s="110"/>
      <c r="FB1628" s="110"/>
      <c r="FC1628" s="110"/>
      <c r="FD1628" s="110"/>
      <c r="FE1628" s="110"/>
      <c r="FF1628" s="110"/>
      <c r="FG1628" s="110"/>
      <c r="FH1628" s="110"/>
      <c r="FI1628" s="110"/>
      <c r="FJ1628" s="110"/>
      <c r="FK1628" s="110"/>
      <c r="FL1628" s="110"/>
      <c r="FM1628" s="110"/>
      <c r="FN1628" s="110"/>
      <c r="FO1628" s="110"/>
      <c r="FP1628" s="110"/>
      <c r="FQ1628" s="110"/>
      <c r="FR1628" s="110"/>
      <c r="FS1628" s="110"/>
      <c r="FT1628" s="110"/>
      <c r="FU1628" s="110"/>
      <c r="FV1628" s="110"/>
      <c r="FW1628" s="110"/>
      <c r="FX1628" s="110"/>
      <c r="FY1628" s="110"/>
      <c r="FZ1628" s="110"/>
      <c r="GA1628" s="110"/>
      <c r="GB1628" s="110"/>
      <c r="GC1628" s="110"/>
      <c r="GD1628" s="110"/>
      <c r="GE1628" s="110"/>
      <c r="GF1628" s="110"/>
      <c r="GG1628" s="110"/>
      <c r="GH1628" s="110"/>
      <c r="GI1628" s="110"/>
      <c r="GJ1628" s="110"/>
      <c r="GK1628" s="110"/>
      <c r="GL1628" s="110"/>
      <c r="GM1628" s="110"/>
      <c r="GN1628" s="110"/>
      <c r="GO1628" s="110"/>
      <c r="GP1628" s="110"/>
      <c r="GQ1628" s="110"/>
      <c r="GR1628" s="110"/>
      <c r="GS1628" s="110"/>
      <c r="GT1628" s="110"/>
      <c r="GU1628" s="110"/>
      <c r="GV1628" s="110"/>
      <c r="GW1628" s="110"/>
      <c r="GX1628" s="110"/>
      <c r="GY1628" s="110"/>
      <c r="GZ1628" s="110"/>
      <c r="HA1628" s="110"/>
      <c r="HB1628" s="110"/>
      <c r="HC1628" s="110"/>
      <c r="HD1628" s="110"/>
      <c r="HE1628" s="110"/>
      <c r="HF1628" s="110"/>
      <c r="HG1628" s="110"/>
      <c r="HH1628" s="110"/>
      <c r="HI1628" s="110"/>
      <c r="HJ1628" s="110"/>
      <c r="HK1628" s="110"/>
      <c r="HL1628" s="110"/>
      <c r="HM1628" s="110"/>
      <c r="HN1628" s="110"/>
      <c r="HO1628" s="110"/>
      <c r="HP1628" s="110"/>
      <c r="HQ1628" s="110"/>
      <c r="HR1628" s="110"/>
      <c r="HS1628" s="110"/>
      <c r="HT1628" s="110"/>
      <c r="HU1628" s="110"/>
      <c r="HV1628" s="110"/>
      <c r="HW1628" s="110"/>
      <c r="HX1628" s="110"/>
      <c r="HY1628" s="110"/>
      <c r="HZ1628" s="110"/>
      <c r="IA1628" s="110"/>
      <c r="IB1628" s="110"/>
      <c r="IC1628" s="110"/>
      <c r="ID1628" s="110"/>
      <c r="IE1628" s="110"/>
      <c r="IF1628" s="110"/>
      <c r="IG1628" s="110"/>
      <c r="IH1628" s="110"/>
      <c r="II1628" s="110"/>
      <c r="IJ1628" s="110"/>
      <c r="IK1628" s="110"/>
      <c r="IL1628" s="110"/>
      <c r="IM1628" s="110"/>
      <c r="IN1628" s="110"/>
      <c r="IO1628" s="110"/>
      <c r="IP1628" s="110"/>
      <c r="IQ1628" s="110"/>
      <c r="IR1628" s="110"/>
    </row>
    <row r="1629" spans="18:252" ht="16.5" hidden="1" customHeight="1">
      <c r="R1629" s="264"/>
      <c r="S1629" s="110"/>
      <c r="T1629" s="110"/>
      <c r="U1629" s="110"/>
      <c r="V1629" s="110"/>
      <c r="W1629" s="266"/>
      <c r="X1629" s="110"/>
      <c r="Y1629" s="110"/>
      <c r="Z1629" s="110"/>
      <c r="AA1629" s="110"/>
      <c r="AB1629" s="110"/>
      <c r="AC1629" s="110"/>
      <c r="AD1629" s="110"/>
      <c r="AE1629" s="110"/>
      <c r="AF1629" s="110"/>
      <c r="AG1629" s="110"/>
      <c r="AH1629" s="110"/>
      <c r="AI1629" s="110"/>
      <c r="AJ1629" s="110"/>
      <c r="AK1629" s="110"/>
      <c r="AL1629" s="110"/>
      <c r="AM1629" s="110"/>
      <c r="AN1629" s="110"/>
      <c r="AO1629" s="110"/>
      <c r="AP1629" s="110"/>
      <c r="AQ1629" s="110"/>
      <c r="AR1629" s="110"/>
      <c r="AS1629" s="110"/>
      <c r="AT1629" s="110"/>
      <c r="AU1629" s="110"/>
      <c r="AV1629" s="110"/>
      <c r="AW1629" s="110"/>
      <c r="AX1629" s="110"/>
      <c r="AY1629" s="110"/>
      <c r="AZ1629" s="110"/>
      <c r="BA1629" s="110"/>
      <c r="BB1629" s="110"/>
      <c r="BC1629" s="110"/>
      <c r="BD1629" s="110"/>
      <c r="BE1629" s="110"/>
      <c r="BF1629" s="110"/>
      <c r="BG1629" s="110"/>
      <c r="BH1629" s="110"/>
      <c r="BI1629" s="110"/>
      <c r="BJ1629" s="110"/>
      <c r="BK1629" s="110"/>
      <c r="BL1629" s="110"/>
      <c r="BM1629" s="110"/>
      <c r="BN1629" s="110"/>
      <c r="BO1629" s="110"/>
      <c r="BP1629" s="110"/>
      <c r="BQ1629" s="110"/>
      <c r="BR1629" s="110"/>
      <c r="BS1629" s="110"/>
      <c r="BT1629" s="110"/>
      <c r="BU1629" s="110"/>
      <c r="BV1629" s="110"/>
      <c r="BW1629" s="110"/>
      <c r="BX1629" s="110"/>
      <c r="BY1629" s="110"/>
      <c r="BZ1629" s="110"/>
      <c r="CA1629" s="110"/>
      <c r="CB1629" s="110"/>
      <c r="CC1629" s="110"/>
      <c r="CD1629" s="110"/>
      <c r="CE1629" s="110"/>
      <c r="CF1629" s="110"/>
      <c r="CG1629" s="110"/>
      <c r="CH1629" s="110"/>
      <c r="CI1629" s="110"/>
      <c r="CJ1629" s="110"/>
      <c r="CK1629" s="110"/>
      <c r="CL1629" s="110"/>
      <c r="CM1629" s="110"/>
      <c r="CN1629" s="110"/>
      <c r="CO1629" s="110"/>
      <c r="CP1629" s="110"/>
      <c r="CQ1629" s="110"/>
      <c r="CR1629" s="110"/>
      <c r="CS1629" s="110"/>
      <c r="CT1629" s="110"/>
      <c r="CU1629" s="110"/>
      <c r="CV1629" s="110"/>
      <c r="CW1629" s="110"/>
      <c r="CX1629" s="110"/>
      <c r="CY1629" s="110"/>
      <c r="CZ1629" s="110"/>
      <c r="DA1629" s="110"/>
      <c r="DB1629" s="110"/>
      <c r="DC1629" s="110"/>
      <c r="DD1629" s="110"/>
      <c r="DE1629" s="110"/>
      <c r="DF1629" s="110"/>
      <c r="DG1629" s="110"/>
      <c r="DH1629" s="110"/>
      <c r="DI1629" s="110"/>
      <c r="DJ1629" s="110"/>
      <c r="DK1629" s="110"/>
      <c r="DL1629" s="110"/>
      <c r="DM1629" s="110"/>
      <c r="DN1629" s="110"/>
      <c r="DO1629" s="110"/>
      <c r="DP1629" s="110"/>
      <c r="DQ1629" s="110"/>
      <c r="DR1629" s="110"/>
      <c r="DS1629" s="110"/>
      <c r="DT1629" s="110"/>
      <c r="DU1629" s="110"/>
      <c r="DV1629" s="110"/>
      <c r="DW1629" s="110"/>
      <c r="DX1629" s="110"/>
      <c r="DY1629" s="110"/>
      <c r="DZ1629" s="110"/>
      <c r="EA1629" s="110"/>
      <c r="EB1629" s="110"/>
      <c r="EC1629" s="110"/>
      <c r="ED1629" s="110"/>
      <c r="EF1629" s="264"/>
      <c r="EG1629" s="110"/>
      <c r="EH1629" s="110"/>
      <c r="EI1629" s="110"/>
      <c r="EJ1629" s="110"/>
      <c r="EK1629" s="266"/>
      <c r="EL1629" s="110"/>
      <c r="EM1629" s="110"/>
      <c r="EN1629" s="110"/>
      <c r="EO1629" s="110"/>
      <c r="EP1629" s="110"/>
      <c r="EQ1629" s="110"/>
      <c r="ER1629" s="110"/>
      <c r="ES1629" s="110"/>
      <c r="ET1629" s="110"/>
      <c r="EU1629" s="110"/>
      <c r="EV1629" s="110"/>
      <c r="EW1629" s="110"/>
      <c r="EX1629" s="110"/>
      <c r="EY1629" s="110"/>
      <c r="EZ1629" s="110"/>
      <c r="FA1629" s="110"/>
      <c r="FB1629" s="110"/>
      <c r="FC1629" s="110"/>
      <c r="FD1629" s="110"/>
      <c r="FE1629" s="110"/>
      <c r="FF1629" s="110"/>
      <c r="FG1629" s="110"/>
      <c r="FH1629" s="110"/>
      <c r="FI1629" s="110"/>
      <c r="FJ1629" s="110"/>
      <c r="FK1629" s="110"/>
      <c r="FL1629" s="110"/>
      <c r="FM1629" s="110"/>
      <c r="FN1629" s="110"/>
      <c r="FO1629" s="110"/>
      <c r="FP1629" s="110"/>
      <c r="FQ1629" s="110"/>
      <c r="FR1629" s="110"/>
      <c r="FS1629" s="110"/>
      <c r="FT1629" s="110"/>
      <c r="FU1629" s="110"/>
      <c r="FV1629" s="110"/>
      <c r="FW1629" s="110"/>
      <c r="FX1629" s="110"/>
      <c r="FY1629" s="110"/>
      <c r="FZ1629" s="110"/>
      <c r="GA1629" s="110"/>
      <c r="GB1629" s="110"/>
      <c r="GC1629" s="110"/>
      <c r="GD1629" s="110"/>
      <c r="GE1629" s="110"/>
      <c r="GF1629" s="110"/>
      <c r="GG1629" s="110"/>
      <c r="GH1629" s="110"/>
      <c r="GI1629" s="110"/>
      <c r="GJ1629" s="110"/>
      <c r="GK1629" s="110"/>
      <c r="GL1629" s="110"/>
      <c r="GM1629" s="110"/>
      <c r="GN1629" s="110"/>
      <c r="GO1629" s="110"/>
      <c r="GP1629" s="110"/>
      <c r="GQ1629" s="110"/>
      <c r="GR1629" s="110"/>
      <c r="GS1629" s="110"/>
      <c r="GT1629" s="110"/>
      <c r="GU1629" s="110"/>
      <c r="GV1629" s="110"/>
      <c r="GW1629" s="110"/>
      <c r="GX1629" s="110"/>
      <c r="GY1629" s="110"/>
      <c r="GZ1629" s="110"/>
      <c r="HA1629" s="110"/>
      <c r="HB1629" s="110"/>
      <c r="HC1629" s="110"/>
      <c r="HD1629" s="110"/>
      <c r="HE1629" s="110"/>
      <c r="HF1629" s="110"/>
      <c r="HG1629" s="110"/>
      <c r="HH1629" s="110"/>
      <c r="HI1629" s="110"/>
      <c r="HJ1629" s="110"/>
      <c r="HK1629" s="110"/>
      <c r="HL1629" s="110"/>
      <c r="HM1629" s="110"/>
      <c r="HN1629" s="110"/>
      <c r="HO1629" s="110"/>
      <c r="HP1629" s="110"/>
      <c r="HQ1629" s="110"/>
      <c r="HR1629" s="110"/>
      <c r="HS1629" s="110"/>
      <c r="HT1629" s="110"/>
      <c r="HU1629" s="110"/>
      <c r="HV1629" s="110"/>
      <c r="HW1629" s="110"/>
      <c r="HX1629" s="110"/>
      <c r="HY1629" s="110"/>
      <c r="HZ1629" s="110"/>
      <c r="IA1629" s="110"/>
      <c r="IB1629" s="110"/>
      <c r="IC1629" s="110"/>
      <c r="ID1629" s="110"/>
      <c r="IE1629" s="110"/>
      <c r="IF1629" s="110"/>
      <c r="IG1629" s="110"/>
      <c r="IH1629" s="110"/>
      <c r="II1629" s="110"/>
      <c r="IJ1629" s="110"/>
      <c r="IK1629" s="110"/>
      <c r="IL1629" s="110"/>
      <c r="IM1629" s="110"/>
      <c r="IN1629" s="110"/>
      <c r="IO1629" s="110"/>
      <c r="IP1629" s="110"/>
      <c r="IQ1629" s="110"/>
      <c r="IR1629" s="110"/>
    </row>
    <row r="1630" spans="18:252" ht="16.5" hidden="1" customHeight="1">
      <c r="R1630" s="264"/>
      <c r="S1630" s="110"/>
      <c r="T1630" s="110"/>
      <c r="U1630" s="110"/>
      <c r="V1630" s="110"/>
      <c r="W1630" s="266"/>
      <c r="X1630" s="110"/>
      <c r="Y1630" s="110"/>
      <c r="Z1630" s="110"/>
      <c r="AA1630" s="110"/>
      <c r="AB1630" s="110"/>
      <c r="AC1630" s="110"/>
      <c r="AD1630" s="110"/>
      <c r="AE1630" s="110"/>
      <c r="AF1630" s="110"/>
      <c r="AG1630" s="110"/>
      <c r="AH1630" s="110"/>
      <c r="AI1630" s="110"/>
      <c r="AJ1630" s="110"/>
      <c r="AK1630" s="110"/>
      <c r="AL1630" s="110"/>
      <c r="AM1630" s="110"/>
      <c r="AN1630" s="110"/>
      <c r="AO1630" s="110"/>
      <c r="AP1630" s="110"/>
      <c r="AQ1630" s="110"/>
      <c r="AR1630" s="110"/>
      <c r="AS1630" s="110"/>
      <c r="AT1630" s="110"/>
      <c r="AU1630" s="110"/>
      <c r="AV1630" s="110"/>
      <c r="AW1630" s="110"/>
      <c r="AX1630" s="110"/>
      <c r="AY1630" s="110"/>
      <c r="AZ1630" s="110"/>
      <c r="BA1630" s="110"/>
      <c r="BB1630" s="110"/>
      <c r="BC1630" s="110"/>
      <c r="BD1630" s="110"/>
      <c r="BE1630" s="110"/>
      <c r="BF1630" s="110"/>
      <c r="BG1630" s="110"/>
      <c r="BH1630" s="110"/>
      <c r="BI1630" s="110"/>
      <c r="BJ1630" s="110"/>
      <c r="BK1630" s="110"/>
      <c r="BL1630" s="110"/>
      <c r="BM1630" s="110"/>
      <c r="BN1630" s="110"/>
      <c r="BO1630" s="110"/>
      <c r="BP1630" s="110"/>
      <c r="BQ1630" s="110"/>
      <c r="BR1630" s="110"/>
      <c r="BS1630" s="110"/>
      <c r="BT1630" s="110"/>
      <c r="BU1630" s="110"/>
      <c r="BV1630" s="110"/>
      <c r="BW1630" s="110"/>
      <c r="BX1630" s="110"/>
      <c r="BY1630" s="110"/>
      <c r="BZ1630" s="110"/>
      <c r="CA1630" s="110"/>
      <c r="CB1630" s="110"/>
      <c r="CC1630" s="110"/>
      <c r="CD1630" s="110"/>
      <c r="CE1630" s="110"/>
      <c r="CF1630" s="110"/>
      <c r="CG1630" s="110"/>
      <c r="CH1630" s="110"/>
      <c r="CI1630" s="110"/>
      <c r="CJ1630" s="110"/>
      <c r="CK1630" s="110"/>
      <c r="CL1630" s="110"/>
      <c r="CM1630" s="110"/>
      <c r="CN1630" s="110"/>
      <c r="CO1630" s="110"/>
      <c r="CP1630" s="110"/>
      <c r="CQ1630" s="110"/>
      <c r="CR1630" s="110"/>
      <c r="CS1630" s="110"/>
      <c r="CT1630" s="110"/>
      <c r="CU1630" s="110"/>
      <c r="CV1630" s="110"/>
      <c r="CW1630" s="110"/>
      <c r="CX1630" s="110"/>
      <c r="CY1630" s="110"/>
      <c r="CZ1630" s="110"/>
      <c r="DA1630" s="110"/>
      <c r="DB1630" s="110"/>
      <c r="DC1630" s="110"/>
      <c r="DD1630" s="110"/>
      <c r="DE1630" s="110"/>
      <c r="DF1630" s="110"/>
      <c r="DG1630" s="110"/>
      <c r="DH1630" s="110"/>
      <c r="DI1630" s="110"/>
      <c r="DJ1630" s="110"/>
      <c r="DK1630" s="110"/>
      <c r="DL1630" s="110"/>
      <c r="DM1630" s="110"/>
      <c r="DN1630" s="110"/>
      <c r="DO1630" s="110"/>
      <c r="DP1630" s="110"/>
      <c r="DQ1630" s="110"/>
      <c r="DR1630" s="110"/>
      <c r="DS1630" s="110"/>
      <c r="DT1630" s="110"/>
      <c r="DU1630" s="110"/>
      <c r="DV1630" s="110"/>
      <c r="DW1630" s="110"/>
      <c r="DX1630" s="110"/>
      <c r="DY1630" s="110"/>
      <c r="DZ1630" s="110"/>
      <c r="EA1630" s="110"/>
      <c r="EB1630" s="110"/>
      <c r="EC1630" s="110"/>
      <c r="ED1630" s="110"/>
      <c r="EF1630" s="264"/>
      <c r="EG1630" s="110"/>
      <c r="EH1630" s="110"/>
      <c r="EI1630" s="110"/>
      <c r="EJ1630" s="110"/>
      <c r="EK1630" s="266"/>
      <c r="EL1630" s="110"/>
      <c r="EM1630" s="110"/>
      <c r="EN1630" s="110"/>
      <c r="EO1630" s="110"/>
      <c r="EP1630" s="110"/>
      <c r="EQ1630" s="110"/>
      <c r="ER1630" s="110"/>
      <c r="ES1630" s="110"/>
      <c r="ET1630" s="110"/>
      <c r="EU1630" s="110"/>
      <c r="EV1630" s="110"/>
      <c r="EW1630" s="110"/>
      <c r="EX1630" s="110"/>
      <c r="EY1630" s="110"/>
      <c r="EZ1630" s="110"/>
      <c r="FA1630" s="110"/>
      <c r="FB1630" s="110"/>
      <c r="FC1630" s="110"/>
      <c r="FD1630" s="110"/>
      <c r="FE1630" s="110"/>
      <c r="FF1630" s="110"/>
      <c r="FG1630" s="110"/>
      <c r="FH1630" s="110"/>
      <c r="FI1630" s="110"/>
      <c r="FJ1630" s="110"/>
      <c r="FK1630" s="110"/>
      <c r="FL1630" s="110"/>
      <c r="FM1630" s="110"/>
      <c r="FN1630" s="110"/>
      <c r="FO1630" s="110"/>
      <c r="FP1630" s="110"/>
      <c r="FQ1630" s="110"/>
      <c r="FR1630" s="110"/>
      <c r="FS1630" s="110"/>
      <c r="FT1630" s="110"/>
      <c r="FU1630" s="110"/>
      <c r="FV1630" s="110"/>
      <c r="FW1630" s="110"/>
      <c r="FX1630" s="110"/>
      <c r="FY1630" s="110"/>
      <c r="FZ1630" s="110"/>
      <c r="GA1630" s="110"/>
      <c r="GB1630" s="110"/>
      <c r="GC1630" s="110"/>
      <c r="GD1630" s="110"/>
      <c r="GE1630" s="110"/>
      <c r="GF1630" s="110"/>
      <c r="GG1630" s="110"/>
      <c r="GH1630" s="110"/>
      <c r="GI1630" s="110"/>
      <c r="GJ1630" s="110"/>
      <c r="GK1630" s="110"/>
      <c r="GL1630" s="110"/>
      <c r="GM1630" s="110"/>
      <c r="GN1630" s="110"/>
      <c r="GO1630" s="110"/>
      <c r="GP1630" s="110"/>
      <c r="GQ1630" s="110"/>
      <c r="GR1630" s="110"/>
      <c r="GS1630" s="110"/>
      <c r="GT1630" s="110"/>
      <c r="GU1630" s="110"/>
      <c r="GV1630" s="110"/>
      <c r="GW1630" s="110"/>
      <c r="GX1630" s="110"/>
      <c r="GY1630" s="110"/>
      <c r="GZ1630" s="110"/>
      <c r="HA1630" s="110"/>
      <c r="HB1630" s="110"/>
      <c r="HC1630" s="110"/>
      <c r="HD1630" s="110"/>
      <c r="HE1630" s="110"/>
      <c r="HF1630" s="110"/>
      <c r="HG1630" s="110"/>
      <c r="HH1630" s="110"/>
      <c r="HI1630" s="110"/>
      <c r="HJ1630" s="110"/>
      <c r="HK1630" s="110"/>
      <c r="HL1630" s="110"/>
      <c r="HM1630" s="110"/>
      <c r="HN1630" s="110"/>
      <c r="HO1630" s="110"/>
      <c r="HP1630" s="110"/>
      <c r="HQ1630" s="110"/>
      <c r="HR1630" s="110"/>
      <c r="HS1630" s="110"/>
      <c r="HT1630" s="110"/>
      <c r="HU1630" s="110"/>
      <c r="HV1630" s="110"/>
      <c r="HW1630" s="110"/>
      <c r="HX1630" s="110"/>
      <c r="HY1630" s="110"/>
      <c r="HZ1630" s="110"/>
      <c r="IA1630" s="110"/>
      <c r="IB1630" s="110"/>
      <c r="IC1630" s="110"/>
      <c r="ID1630" s="110"/>
      <c r="IE1630" s="110"/>
      <c r="IF1630" s="110"/>
      <c r="IG1630" s="110"/>
      <c r="IH1630" s="110"/>
      <c r="II1630" s="110"/>
      <c r="IJ1630" s="110"/>
      <c r="IK1630" s="110"/>
      <c r="IL1630" s="110"/>
      <c r="IM1630" s="110"/>
      <c r="IN1630" s="110"/>
      <c r="IO1630" s="110"/>
      <c r="IP1630" s="110"/>
      <c r="IQ1630" s="110"/>
      <c r="IR1630" s="110"/>
    </row>
    <row r="1631" spans="18:252" ht="16.5" hidden="1" customHeight="1">
      <c r="R1631" s="264"/>
      <c r="S1631" s="110"/>
      <c r="T1631" s="110"/>
      <c r="U1631" s="110"/>
      <c r="V1631" s="110"/>
      <c r="W1631" s="266"/>
      <c r="X1631" s="110"/>
      <c r="Y1631" s="110"/>
      <c r="Z1631" s="110"/>
      <c r="AA1631" s="110"/>
      <c r="AB1631" s="110"/>
      <c r="AC1631" s="110"/>
      <c r="AD1631" s="110"/>
      <c r="AE1631" s="110"/>
      <c r="AF1631" s="110"/>
      <c r="AG1631" s="110"/>
      <c r="AH1631" s="110"/>
      <c r="AI1631" s="110"/>
      <c r="AJ1631" s="110"/>
      <c r="AK1631" s="110"/>
      <c r="AL1631" s="110"/>
      <c r="AM1631" s="110"/>
      <c r="AN1631" s="110"/>
      <c r="AO1631" s="110"/>
      <c r="AP1631" s="110"/>
      <c r="AQ1631" s="110"/>
      <c r="AR1631" s="110"/>
      <c r="AS1631" s="110"/>
      <c r="AT1631" s="110"/>
      <c r="AU1631" s="110"/>
      <c r="AV1631" s="110"/>
      <c r="AW1631" s="110"/>
      <c r="AX1631" s="110"/>
      <c r="AY1631" s="110"/>
      <c r="AZ1631" s="110"/>
      <c r="BA1631" s="110"/>
      <c r="BB1631" s="110"/>
      <c r="BC1631" s="110"/>
      <c r="BD1631" s="110"/>
      <c r="BE1631" s="110"/>
      <c r="BF1631" s="110"/>
      <c r="BG1631" s="110"/>
      <c r="BH1631" s="110"/>
      <c r="BI1631" s="110"/>
      <c r="BJ1631" s="110"/>
      <c r="BK1631" s="110"/>
      <c r="BL1631" s="110"/>
      <c r="BM1631" s="110"/>
      <c r="BN1631" s="110"/>
      <c r="BO1631" s="110"/>
      <c r="BP1631" s="110"/>
      <c r="BQ1631" s="110"/>
      <c r="BR1631" s="110"/>
      <c r="BS1631" s="110"/>
      <c r="BT1631" s="110"/>
      <c r="BU1631" s="110"/>
      <c r="BV1631" s="110"/>
      <c r="BW1631" s="110"/>
      <c r="BX1631" s="110"/>
      <c r="BY1631" s="110"/>
      <c r="BZ1631" s="110"/>
      <c r="CA1631" s="110"/>
      <c r="CB1631" s="110"/>
      <c r="CC1631" s="110"/>
      <c r="CD1631" s="110"/>
      <c r="CE1631" s="110"/>
      <c r="CF1631" s="110"/>
      <c r="CG1631" s="110"/>
      <c r="CH1631" s="110"/>
      <c r="CI1631" s="110"/>
      <c r="CJ1631" s="110"/>
      <c r="CK1631" s="110"/>
      <c r="CL1631" s="110"/>
      <c r="CM1631" s="110"/>
      <c r="CN1631" s="110"/>
      <c r="CO1631" s="110"/>
      <c r="CP1631" s="110"/>
      <c r="CQ1631" s="110"/>
      <c r="CR1631" s="110"/>
      <c r="CS1631" s="110"/>
      <c r="CT1631" s="110"/>
      <c r="CU1631" s="110"/>
      <c r="CV1631" s="110"/>
      <c r="CW1631" s="110"/>
      <c r="CX1631" s="110"/>
      <c r="CY1631" s="110"/>
      <c r="CZ1631" s="110"/>
      <c r="DA1631" s="110"/>
      <c r="DB1631" s="110"/>
      <c r="DC1631" s="110"/>
      <c r="DD1631" s="110"/>
      <c r="DE1631" s="110"/>
      <c r="DF1631" s="110"/>
      <c r="DG1631" s="110"/>
      <c r="DH1631" s="110"/>
      <c r="DI1631" s="110"/>
      <c r="DJ1631" s="110"/>
      <c r="DK1631" s="110"/>
      <c r="DL1631" s="110"/>
      <c r="DM1631" s="110"/>
      <c r="DN1631" s="110"/>
      <c r="DO1631" s="110"/>
      <c r="DP1631" s="110"/>
      <c r="DQ1631" s="110"/>
      <c r="DR1631" s="110"/>
      <c r="DS1631" s="110"/>
      <c r="DT1631" s="110"/>
      <c r="DU1631" s="110"/>
      <c r="DV1631" s="110"/>
      <c r="DW1631" s="110"/>
      <c r="DX1631" s="110"/>
      <c r="DY1631" s="110"/>
      <c r="DZ1631" s="110"/>
      <c r="EA1631" s="110"/>
      <c r="EB1631" s="110"/>
      <c r="EC1631" s="110"/>
      <c r="ED1631" s="110"/>
      <c r="EF1631" s="264"/>
      <c r="EG1631" s="110"/>
      <c r="EH1631" s="110"/>
      <c r="EI1631" s="110"/>
      <c r="EJ1631" s="110"/>
      <c r="EK1631" s="266"/>
      <c r="EL1631" s="110"/>
      <c r="EM1631" s="110"/>
      <c r="EN1631" s="110"/>
      <c r="EO1631" s="110"/>
      <c r="EP1631" s="110"/>
      <c r="EQ1631" s="110"/>
      <c r="ER1631" s="110"/>
      <c r="ES1631" s="110"/>
      <c r="ET1631" s="110"/>
      <c r="EU1631" s="110"/>
      <c r="EV1631" s="110"/>
      <c r="EW1631" s="110"/>
      <c r="EX1631" s="110"/>
      <c r="EY1631" s="110"/>
      <c r="EZ1631" s="110"/>
      <c r="FA1631" s="110"/>
      <c r="FB1631" s="110"/>
      <c r="FC1631" s="110"/>
      <c r="FD1631" s="110"/>
      <c r="FE1631" s="110"/>
      <c r="FF1631" s="110"/>
      <c r="FG1631" s="110"/>
      <c r="FH1631" s="110"/>
      <c r="FI1631" s="110"/>
      <c r="FJ1631" s="110"/>
      <c r="FK1631" s="110"/>
      <c r="FL1631" s="110"/>
      <c r="FM1631" s="110"/>
      <c r="FN1631" s="110"/>
      <c r="FO1631" s="110"/>
      <c r="FP1631" s="110"/>
      <c r="FQ1631" s="110"/>
      <c r="FR1631" s="110"/>
      <c r="FS1631" s="110"/>
      <c r="FT1631" s="110"/>
      <c r="FU1631" s="110"/>
      <c r="FV1631" s="110"/>
      <c r="FW1631" s="110"/>
      <c r="FX1631" s="110"/>
      <c r="FY1631" s="110"/>
      <c r="FZ1631" s="110"/>
      <c r="GA1631" s="110"/>
      <c r="GB1631" s="110"/>
      <c r="GC1631" s="110"/>
      <c r="GD1631" s="110"/>
      <c r="GE1631" s="110"/>
      <c r="GF1631" s="110"/>
      <c r="GG1631" s="110"/>
      <c r="GH1631" s="110"/>
      <c r="GI1631" s="110"/>
      <c r="GJ1631" s="110"/>
      <c r="GK1631" s="110"/>
      <c r="GL1631" s="110"/>
      <c r="GM1631" s="110"/>
      <c r="GN1631" s="110"/>
      <c r="GO1631" s="110"/>
      <c r="GP1631" s="110"/>
      <c r="GQ1631" s="110"/>
      <c r="GR1631" s="110"/>
      <c r="GS1631" s="110"/>
      <c r="GT1631" s="110"/>
      <c r="GU1631" s="110"/>
      <c r="GV1631" s="110"/>
      <c r="GW1631" s="110"/>
      <c r="GX1631" s="110"/>
      <c r="GY1631" s="110"/>
      <c r="GZ1631" s="110"/>
      <c r="HA1631" s="110"/>
      <c r="HB1631" s="110"/>
      <c r="HC1631" s="110"/>
      <c r="HD1631" s="110"/>
      <c r="HE1631" s="110"/>
      <c r="HF1631" s="110"/>
      <c r="HG1631" s="110"/>
      <c r="HH1631" s="110"/>
      <c r="HI1631" s="110"/>
      <c r="HJ1631" s="110"/>
      <c r="HK1631" s="110"/>
      <c r="HL1631" s="110"/>
      <c r="HM1631" s="110"/>
      <c r="HN1631" s="110"/>
      <c r="HO1631" s="110"/>
      <c r="HP1631" s="110"/>
      <c r="HQ1631" s="110"/>
      <c r="HR1631" s="110"/>
      <c r="HS1631" s="110"/>
      <c r="HT1631" s="110"/>
      <c r="HU1631" s="110"/>
      <c r="HV1631" s="110"/>
      <c r="HW1631" s="110"/>
      <c r="HX1631" s="110"/>
      <c r="HY1631" s="110"/>
      <c r="HZ1631" s="110"/>
      <c r="IA1631" s="110"/>
      <c r="IB1631" s="110"/>
      <c r="IC1631" s="110"/>
      <c r="ID1631" s="110"/>
      <c r="IE1631" s="110"/>
      <c r="IF1631" s="110"/>
      <c r="IG1631" s="110"/>
      <c r="IH1631" s="110"/>
      <c r="II1631" s="110"/>
      <c r="IJ1631" s="110"/>
      <c r="IK1631" s="110"/>
      <c r="IL1631" s="110"/>
      <c r="IM1631" s="110"/>
      <c r="IN1631" s="110"/>
      <c r="IO1631" s="110"/>
      <c r="IP1631" s="110"/>
      <c r="IQ1631" s="110"/>
      <c r="IR1631" s="110"/>
    </row>
    <row r="1632" spans="18:252" ht="16.5" hidden="1" customHeight="1">
      <c r="R1632" s="264"/>
      <c r="S1632" s="110"/>
      <c r="T1632" s="110"/>
      <c r="U1632" s="110"/>
      <c r="V1632" s="110"/>
      <c r="W1632" s="266"/>
      <c r="X1632" s="110"/>
      <c r="Y1632" s="110"/>
      <c r="Z1632" s="110"/>
      <c r="AA1632" s="110"/>
      <c r="AB1632" s="110"/>
      <c r="AC1632" s="110"/>
      <c r="AD1632" s="110"/>
      <c r="AE1632" s="110"/>
      <c r="AF1632" s="110"/>
      <c r="AG1632" s="110"/>
      <c r="AH1632" s="110"/>
      <c r="AI1632" s="110"/>
      <c r="AJ1632" s="110"/>
      <c r="AK1632" s="110"/>
      <c r="AL1632" s="110"/>
      <c r="AM1632" s="110"/>
      <c r="AN1632" s="110"/>
      <c r="AO1632" s="110"/>
      <c r="AP1632" s="110"/>
      <c r="AQ1632" s="110"/>
      <c r="AR1632" s="110"/>
      <c r="AS1632" s="110"/>
      <c r="AT1632" s="110"/>
      <c r="AU1632" s="110"/>
      <c r="AV1632" s="110"/>
      <c r="AW1632" s="110"/>
      <c r="AX1632" s="110"/>
      <c r="AY1632" s="110"/>
      <c r="AZ1632" s="110"/>
      <c r="BA1632" s="110"/>
      <c r="BB1632" s="110"/>
      <c r="BC1632" s="110"/>
      <c r="BD1632" s="110"/>
      <c r="BE1632" s="110"/>
      <c r="BF1632" s="110"/>
      <c r="BG1632" s="110"/>
      <c r="BH1632" s="110"/>
      <c r="BI1632" s="110"/>
      <c r="BJ1632" s="110"/>
      <c r="BK1632" s="110"/>
      <c r="BL1632" s="110"/>
      <c r="BM1632" s="110"/>
      <c r="BN1632" s="110"/>
      <c r="BO1632" s="110"/>
      <c r="BP1632" s="110"/>
      <c r="BQ1632" s="110"/>
      <c r="BR1632" s="110"/>
      <c r="BS1632" s="110"/>
      <c r="BT1632" s="110"/>
      <c r="BU1632" s="110"/>
      <c r="BV1632" s="110"/>
      <c r="BW1632" s="110"/>
      <c r="BX1632" s="110"/>
      <c r="BY1632" s="110"/>
      <c r="BZ1632" s="110"/>
      <c r="CA1632" s="110"/>
      <c r="CB1632" s="110"/>
      <c r="CC1632" s="110"/>
      <c r="CD1632" s="110"/>
      <c r="CE1632" s="110"/>
      <c r="CF1632" s="110"/>
      <c r="CG1632" s="110"/>
      <c r="CH1632" s="110"/>
      <c r="CI1632" s="110"/>
      <c r="CJ1632" s="110"/>
      <c r="CK1632" s="110"/>
      <c r="CL1632" s="110"/>
      <c r="CM1632" s="110"/>
      <c r="CN1632" s="110"/>
      <c r="CO1632" s="110"/>
      <c r="CP1632" s="110"/>
      <c r="CQ1632" s="110"/>
      <c r="CR1632" s="110"/>
      <c r="CS1632" s="110"/>
      <c r="CT1632" s="110"/>
      <c r="CU1632" s="110"/>
      <c r="CV1632" s="110"/>
      <c r="CW1632" s="110"/>
      <c r="CX1632" s="110"/>
      <c r="CY1632" s="110"/>
      <c r="CZ1632" s="110"/>
      <c r="DA1632" s="110"/>
      <c r="DB1632" s="110"/>
      <c r="DC1632" s="110"/>
      <c r="DD1632" s="110"/>
      <c r="DE1632" s="110"/>
      <c r="DF1632" s="110"/>
      <c r="DG1632" s="110"/>
      <c r="DH1632" s="110"/>
      <c r="DI1632" s="110"/>
      <c r="DJ1632" s="110"/>
      <c r="DK1632" s="110"/>
      <c r="DL1632" s="110"/>
      <c r="DM1632" s="110"/>
      <c r="DN1632" s="110"/>
      <c r="DO1632" s="110"/>
      <c r="DP1632" s="110"/>
      <c r="DQ1632" s="110"/>
      <c r="DR1632" s="110"/>
      <c r="DS1632" s="110"/>
      <c r="DT1632" s="110"/>
      <c r="DU1632" s="110"/>
      <c r="DV1632" s="110"/>
      <c r="DW1632" s="110"/>
      <c r="DX1632" s="110"/>
      <c r="DY1632" s="110"/>
      <c r="DZ1632" s="110"/>
      <c r="EA1632" s="110"/>
      <c r="EB1632" s="110"/>
      <c r="EC1632" s="110"/>
      <c r="ED1632" s="110"/>
      <c r="EF1632" s="264"/>
      <c r="EG1632" s="110"/>
      <c r="EH1632" s="110"/>
      <c r="EI1632" s="110"/>
      <c r="EJ1632" s="110"/>
      <c r="EK1632" s="266"/>
      <c r="EL1632" s="110"/>
      <c r="EM1632" s="110"/>
      <c r="EN1632" s="110"/>
      <c r="EO1632" s="110"/>
      <c r="EP1632" s="110"/>
      <c r="EQ1632" s="110"/>
      <c r="ER1632" s="110"/>
      <c r="ES1632" s="110"/>
      <c r="ET1632" s="110"/>
      <c r="EU1632" s="110"/>
      <c r="EV1632" s="110"/>
      <c r="EW1632" s="110"/>
      <c r="EX1632" s="110"/>
      <c r="EY1632" s="110"/>
      <c r="EZ1632" s="110"/>
      <c r="FA1632" s="110"/>
      <c r="FB1632" s="110"/>
      <c r="FC1632" s="110"/>
      <c r="FD1632" s="110"/>
      <c r="FE1632" s="110"/>
      <c r="FF1632" s="110"/>
      <c r="FG1632" s="110"/>
      <c r="FH1632" s="110"/>
      <c r="FI1632" s="110"/>
      <c r="FJ1632" s="110"/>
      <c r="FK1632" s="110"/>
      <c r="FL1632" s="110"/>
      <c r="FM1632" s="110"/>
      <c r="FN1632" s="110"/>
      <c r="FO1632" s="110"/>
      <c r="FP1632" s="110"/>
      <c r="FQ1632" s="110"/>
      <c r="FR1632" s="110"/>
      <c r="FS1632" s="110"/>
      <c r="FT1632" s="110"/>
      <c r="FU1632" s="110"/>
      <c r="FV1632" s="110"/>
      <c r="FW1632" s="110"/>
      <c r="FX1632" s="110"/>
      <c r="FY1632" s="110"/>
      <c r="FZ1632" s="110"/>
      <c r="GA1632" s="110"/>
      <c r="GB1632" s="110"/>
      <c r="GC1632" s="110"/>
      <c r="GD1632" s="110"/>
      <c r="GE1632" s="110"/>
      <c r="GF1632" s="110"/>
      <c r="GG1632" s="110"/>
      <c r="GH1632" s="110"/>
      <c r="GI1632" s="110"/>
      <c r="GJ1632" s="110"/>
      <c r="GK1632" s="110"/>
      <c r="GL1632" s="110"/>
      <c r="GM1632" s="110"/>
      <c r="GN1632" s="110"/>
      <c r="GO1632" s="110"/>
      <c r="GP1632" s="110"/>
      <c r="GQ1632" s="110"/>
      <c r="GR1632" s="110"/>
      <c r="GS1632" s="110"/>
      <c r="GT1632" s="110"/>
      <c r="GU1632" s="110"/>
      <c r="GV1632" s="110"/>
      <c r="GW1632" s="110"/>
      <c r="GX1632" s="110"/>
      <c r="GY1632" s="110"/>
      <c r="GZ1632" s="110"/>
      <c r="HA1632" s="110"/>
      <c r="HB1632" s="110"/>
      <c r="HC1632" s="110"/>
      <c r="HD1632" s="110"/>
      <c r="HE1632" s="110"/>
      <c r="HF1632" s="110"/>
      <c r="HG1632" s="110"/>
      <c r="HH1632" s="110"/>
      <c r="HI1632" s="110"/>
      <c r="HJ1632" s="110"/>
      <c r="HK1632" s="110"/>
      <c r="HL1632" s="110"/>
      <c r="HM1632" s="110"/>
      <c r="HN1632" s="110"/>
      <c r="HO1632" s="110"/>
      <c r="HP1632" s="110"/>
      <c r="HQ1632" s="110"/>
      <c r="HR1632" s="110"/>
      <c r="HS1632" s="110"/>
      <c r="HT1632" s="110"/>
      <c r="HU1632" s="110"/>
      <c r="HV1632" s="110"/>
      <c r="HW1632" s="110"/>
      <c r="HX1632" s="110"/>
      <c r="HY1632" s="110"/>
      <c r="HZ1632" s="110"/>
      <c r="IA1632" s="110"/>
      <c r="IB1632" s="110"/>
      <c r="IC1632" s="110"/>
      <c r="ID1632" s="110"/>
      <c r="IE1632" s="110"/>
      <c r="IF1632" s="110"/>
      <c r="IG1632" s="110"/>
      <c r="IH1632" s="110"/>
      <c r="II1632" s="110"/>
      <c r="IJ1632" s="110"/>
      <c r="IK1632" s="110"/>
      <c r="IL1632" s="110"/>
      <c r="IM1632" s="110"/>
      <c r="IN1632" s="110"/>
      <c r="IO1632" s="110"/>
      <c r="IP1632" s="110"/>
      <c r="IQ1632" s="110"/>
      <c r="IR1632" s="110"/>
    </row>
    <row r="1633" spans="18:252" ht="16.5" hidden="1" customHeight="1">
      <c r="R1633" s="264"/>
      <c r="S1633" s="110"/>
      <c r="T1633" s="110"/>
      <c r="U1633" s="110"/>
      <c r="V1633" s="110"/>
      <c r="W1633" s="266"/>
      <c r="X1633" s="110"/>
      <c r="Y1633" s="110"/>
      <c r="Z1633" s="110"/>
      <c r="AA1633" s="110"/>
      <c r="AB1633" s="110"/>
      <c r="AC1633" s="110"/>
      <c r="AD1633" s="110"/>
      <c r="AE1633" s="110"/>
      <c r="AF1633" s="110"/>
      <c r="AG1633" s="110"/>
      <c r="AH1633" s="110"/>
      <c r="AI1633" s="110"/>
      <c r="AJ1633" s="110"/>
      <c r="AK1633" s="110"/>
      <c r="AL1633" s="110"/>
      <c r="AM1633" s="110"/>
      <c r="AN1633" s="110"/>
      <c r="AO1633" s="110"/>
      <c r="AP1633" s="110"/>
      <c r="AQ1633" s="110"/>
      <c r="AR1633" s="110"/>
      <c r="AS1633" s="110"/>
      <c r="AT1633" s="110"/>
      <c r="AU1633" s="110"/>
      <c r="AV1633" s="110"/>
      <c r="AW1633" s="110"/>
      <c r="AX1633" s="110"/>
      <c r="AY1633" s="110"/>
      <c r="AZ1633" s="110"/>
      <c r="BA1633" s="110"/>
      <c r="BB1633" s="110"/>
      <c r="BC1633" s="110"/>
      <c r="BD1633" s="110"/>
      <c r="BE1633" s="110"/>
      <c r="BF1633" s="110"/>
      <c r="BG1633" s="110"/>
      <c r="BH1633" s="110"/>
      <c r="BI1633" s="110"/>
      <c r="BJ1633" s="110"/>
      <c r="BK1633" s="110"/>
      <c r="BL1633" s="110"/>
      <c r="BM1633" s="110"/>
      <c r="BN1633" s="110"/>
      <c r="BO1633" s="110"/>
      <c r="BP1633" s="110"/>
      <c r="BQ1633" s="110"/>
      <c r="BR1633" s="110"/>
      <c r="BS1633" s="110"/>
      <c r="BT1633" s="110"/>
      <c r="BU1633" s="110"/>
      <c r="BV1633" s="110"/>
      <c r="BW1633" s="110"/>
      <c r="BX1633" s="110"/>
      <c r="BY1633" s="110"/>
      <c r="BZ1633" s="110"/>
      <c r="CA1633" s="110"/>
      <c r="CB1633" s="110"/>
      <c r="CC1633" s="110"/>
      <c r="CD1633" s="110"/>
      <c r="CE1633" s="110"/>
      <c r="CF1633" s="110"/>
      <c r="CG1633" s="110"/>
      <c r="CH1633" s="110"/>
      <c r="CI1633" s="110"/>
      <c r="CJ1633" s="110"/>
      <c r="CK1633" s="110"/>
      <c r="CL1633" s="110"/>
      <c r="CM1633" s="110"/>
      <c r="CN1633" s="110"/>
      <c r="CO1633" s="110"/>
      <c r="CP1633" s="110"/>
      <c r="CQ1633" s="110"/>
      <c r="CR1633" s="110"/>
      <c r="CS1633" s="110"/>
      <c r="CT1633" s="110"/>
      <c r="CU1633" s="110"/>
      <c r="CV1633" s="110"/>
      <c r="CW1633" s="110"/>
      <c r="CX1633" s="110"/>
      <c r="CY1633" s="110"/>
      <c r="CZ1633" s="110"/>
      <c r="DA1633" s="110"/>
      <c r="DB1633" s="110"/>
      <c r="DC1633" s="110"/>
      <c r="DD1633" s="110"/>
      <c r="DE1633" s="110"/>
      <c r="DF1633" s="110"/>
      <c r="DG1633" s="110"/>
      <c r="DH1633" s="110"/>
      <c r="DI1633" s="110"/>
      <c r="DJ1633" s="110"/>
      <c r="DK1633" s="110"/>
      <c r="DL1633" s="110"/>
      <c r="DM1633" s="110"/>
      <c r="DN1633" s="110"/>
      <c r="DO1633" s="110"/>
      <c r="DP1633" s="110"/>
      <c r="DQ1633" s="110"/>
      <c r="DR1633" s="110"/>
      <c r="DS1633" s="110"/>
      <c r="DT1633" s="110"/>
      <c r="DU1633" s="110"/>
      <c r="DV1633" s="110"/>
      <c r="DW1633" s="110"/>
      <c r="DX1633" s="110"/>
      <c r="DY1633" s="110"/>
      <c r="DZ1633" s="110"/>
      <c r="EA1633" s="110"/>
      <c r="EB1633" s="110"/>
      <c r="EC1633" s="110"/>
      <c r="ED1633" s="110"/>
      <c r="EF1633" s="264"/>
      <c r="EG1633" s="110"/>
      <c r="EH1633" s="110"/>
      <c r="EI1633" s="110"/>
      <c r="EJ1633" s="110"/>
      <c r="EK1633" s="266"/>
      <c r="EL1633" s="110"/>
      <c r="EM1633" s="110"/>
      <c r="EN1633" s="110"/>
      <c r="EO1633" s="110"/>
      <c r="EP1633" s="110"/>
      <c r="EQ1633" s="110"/>
      <c r="ER1633" s="110"/>
      <c r="ES1633" s="110"/>
      <c r="ET1633" s="110"/>
      <c r="EU1633" s="110"/>
      <c r="EV1633" s="110"/>
      <c r="EW1633" s="110"/>
      <c r="EX1633" s="110"/>
      <c r="EY1633" s="110"/>
      <c r="EZ1633" s="110"/>
      <c r="FA1633" s="110"/>
      <c r="FB1633" s="110"/>
      <c r="FC1633" s="110"/>
      <c r="FD1633" s="110"/>
      <c r="FE1633" s="110"/>
      <c r="FF1633" s="110"/>
      <c r="FG1633" s="110"/>
      <c r="FH1633" s="110"/>
      <c r="FI1633" s="110"/>
      <c r="FJ1633" s="110"/>
      <c r="FK1633" s="110"/>
      <c r="FL1633" s="110"/>
      <c r="FM1633" s="110"/>
      <c r="FN1633" s="110"/>
      <c r="FO1633" s="110"/>
      <c r="FP1633" s="110"/>
      <c r="FQ1633" s="110"/>
      <c r="FR1633" s="110"/>
      <c r="FS1633" s="110"/>
      <c r="FT1633" s="110"/>
      <c r="FU1633" s="110"/>
      <c r="FV1633" s="110"/>
      <c r="FW1633" s="110"/>
      <c r="FX1633" s="110"/>
      <c r="FY1633" s="110"/>
      <c r="FZ1633" s="110"/>
      <c r="GA1633" s="110"/>
      <c r="GB1633" s="110"/>
      <c r="GC1633" s="110"/>
      <c r="GD1633" s="110"/>
      <c r="GE1633" s="110"/>
      <c r="GF1633" s="110"/>
      <c r="GG1633" s="110"/>
      <c r="GH1633" s="110"/>
      <c r="GI1633" s="110"/>
      <c r="GJ1633" s="110"/>
      <c r="GK1633" s="110"/>
      <c r="GL1633" s="110"/>
      <c r="GM1633" s="110"/>
      <c r="GN1633" s="110"/>
      <c r="GO1633" s="110"/>
      <c r="GP1633" s="110"/>
      <c r="GQ1633" s="110"/>
      <c r="GR1633" s="110"/>
      <c r="GS1633" s="110"/>
      <c r="GT1633" s="110"/>
      <c r="GU1633" s="110"/>
      <c r="GV1633" s="110"/>
      <c r="GW1633" s="110"/>
      <c r="GX1633" s="110"/>
      <c r="GY1633" s="110"/>
      <c r="GZ1633" s="110"/>
      <c r="HA1633" s="110"/>
      <c r="HB1633" s="110"/>
      <c r="HC1633" s="110"/>
      <c r="HD1633" s="110"/>
      <c r="HE1633" s="110"/>
      <c r="HF1633" s="110"/>
      <c r="HG1633" s="110"/>
      <c r="HH1633" s="110"/>
      <c r="HI1633" s="110"/>
      <c r="HJ1633" s="110"/>
      <c r="HK1633" s="110"/>
      <c r="HL1633" s="110"/>
      <c r="HM1633" s="110"/>
      <c r="HN1633" s="110"/>
      <c r="HO1633" s="110"/>
      <c r="HP1633" s="110"/>
      <c r="HQ1633" s="110"/>
      <c r="HR1633" s="110"/>
      <c r="HS1633" s="110"/>
      <c r="HT1633" s="110"/>
      <c r="HU1633" s="110"/>
      <c r="HV1633" s="110"/>
      <c r="HW1633" s="110"/>
      <c r="HX1633" s="110"/>
      <c r="HY1633" s="110"/>
      <c r="HZ1633" s="110"/>
      <c r="IA1633" s="110"/>
      <c r="IB1633" s="110"/>
      <c r="IC1633" s="110"/>
      <c r="ID1633" s="110"/>
      <c r="IE1633" s="110"/>
      <c r="IF1633" s="110"/>
      <c r="IG1633" s="110"/>
      <c r="IH1633" s="110"/>
      <c r="II1633" s="110"/>
      <c r="IJ1633" s="110"/>
      <c r="IK1633" s="110"/>
      <c r="IL1633" s="110"/>
      <c r="IM1633" s="110"/>
      <c r="IN1633" s="110"/>
      <c r="IO1633" s="110"/>
      <c r="IP1633" s="110"/>
      <c r="IQ1633" s="110"/>
      <c r="IR1633" s="110"/>
    </row>
    <row r="1634" spans="18:252" ht="16.5" hidden="1" customHeight="1">
      <c r="R1634" s="264"/>
      <c r="S1634" s="110"/>
      <c r="T1634" s="110"/>
      <c r="U1634" s="110"/>
      <c r="V1634" s="110"/>
      <c r="W1634" s="266"/>
      <c r="X1634" s="110"/>
      <c r="Y1634" s="110"/>
      <c r="Z1634" s="110"/>
      <c r="AA1634" s="110"/>
      <c r="AB1634" s="110"/>
      <c r="AC1634" s="110"/>
      <c r="AD1634" s="110"/>
      <c r="AE1634" s="110"/>
      <c r="AF1634" s="110"/>
      <c r="AG1634" s="110"/>
      <c r="AH1634" s="110"/>
      <c r="AI1634" s="110"/>
      <c r="AJ1634" s="110"/>
      <c r="AK1634" s="110"/>
      <c r="AL1634" s="110"/>
      <c r="AM1634" s="110"/>
      <c r="AN1634" s="110"/>
      <c r="AO1634" s="110"/>
      <c r="AP1634" s="110"/>
      <c r="AQ1634" s="110"/>
      <c r="AR1634" s="110"/>
      <c r="AS1634" s="110"/>
      <c r="AT1634" s="110"/>
      <c r="AU1634" s="110"/>
      <c r="AV1634" s="110"/>
      <c r="AW1634" s="110"/>
      <c r="AX1634" s="110"/>
      <c r="AY1634" s="110"/>
      <c r="AZ1634" s="110"/>
      <c r="BA1634" s="110"/>
      <c r="BB1634" s="110"/>
      <c r="BC1634" s="110"/>
      <c r="BD1634" s="110"/>
      <c r="BE1634" s="110"/>
      <c r="BF1634" s="110"/>
      <c r="BG1634" s="110"/>
      <c r="BH1634" s="110"/>
      <c r="BI1634" s="110"/>
      <c r="BJ1634" s="110"/>
      <c r="BK1634" s="110"/>
      <c r="BL1634" s="110"/>
      <c r="BM1634" s="110"/>
      <c r="BN1634" s="110"/>
      <c r="BO1634" s="110"/>
      <c r="BP1634" s="110"/>
      <c r="BQ1634" s="110"/>
      <c r="BR1634" s="110"/>
      <c r="BS1634" s="110"/>
      <c r="BT1634" s="110"/>
      <c r="BU1634" s="110"/>
      <c r="BV1634" s="110"/>
      <c r="BW1634" s="110"/>
      <c r="BX1634" s="110"/>
      <c r="BY1634" s="110"/>
      <c r="BZ1634" s="110"/>
      <c r="CA1634" s="110"/>
      <c r="CB1634" s="110"/>
      <c r="CC1634" s="110"/>
      <c r="CD1634" s="110"/>
      <c r="CE1634" s="110"/>
      <c r="CF1634" s="110"/>
      <c r="CG1634" s="110"/>
      <c r="CH1634" s="110"/>
      <c r="CI1634" s="110"/>
      <c r="CJ1634" s="110"/>
      <c r="CK1634" s="110"/>
      <c r="CL1634" s="110"/>
      <c r="CM1634" s="110"/>
      <c r="CN1634" s="110"/>
      <c r="CO1634" s="110"/>
      <c r="CP1634" s="110"/>
      <c r="CQ1634" s="110"/>
      <c r="CR1634" s="110"/>
      <c r="CS1634" s="110"/>
      <c r="CT1634" s="110"/>
      <c r="CU1634" s="110"/>
      <c r="CV1634" s="110"/>
      <c r="CW1634" s="110"/>
      <c r="CX1634" s="110"/>
      <c r="CY1634" s="110"/>
      <c r="CZ1634" s="110"/>
      <c r="DA1634" s="110"/>
      <c r="DB1634" s="110"/>
      <c r="DC1634" s="110"/>
      <c r="DD1634" s="110"/>
      <c r="DE1634" s="110"/>
      <c r="DF1634" s="110"/>
      <c r="DG1634" s="110"/>
      <c r="DH1634" s="110"/>
      <c r="DI1634" s="110"/>
      <c r="DJ1634" s="110"/>
      <c r="DK1634" s="110"/>
      <c r="DL1634" s="110"/>
      <c r="DM1634" s="110"/>
      <c r="DN1634" s="110"/>
      <c r="DO1634" s="110"/>
      <c r="DP1634" s="110"/>
      <c r="DQ1634" s="110"/>
      <c r="DR1634" s="110"/>
      <c r="DS1634" s="110"/>
      <c r="DT1634" s="110"/>
      <c r="DU1634" s="110"/>
      <c r="DV1634" s="110"/>
      <c r="DW1634" s="110"/>
      <c r="DX1634" s="110"/>
      <c r="DY1634" s="110"/>
      <c r="DZ1634" s="110"/>
      <c r="EA1634" s="110"/>
      <c r="EB1634" s="110"/>
      <c r="EC1634" s="110"/>
      <c r="ED1634" s="110"/>
      <c r="EF1634" s="264"/>
      <c r="EG1634" s="110"/>
      <c r="EH1634" s="110"/>
      <c r="EI1634" s="110"/>
      <c r="EJ1634" s="110"/>
      <c r="EK1634" s="266"/>
      <c r="EL1634" s="110"/>
      <c r="EM1634" s="110"/>
      <c r="EN1634" s="110"/>
      <c r="EO1634" s="110"/>
      <c r="EP1634" s="110"/>
      <c r="EQ1634" s="110"/>
      <c r="ER1634" s="110"/>
      <c r="ES1634" s="110"/>
      <c r="ET1634" s="110"/>
      <c r="EU1634" s="110"/>
      <c r="EV1634" s="110"/>
      <c r="EW1634" s="110"/>
      <c r="EX1634" s="110"/>
      <c r="EY1634" s="110"/>
      <c r="EZ1634" s="110"/>
      <c r="FA1634" s="110"/>
      <c r="FB1634" s="110"/>
      <c r="FC1634" s="110"/>
      <c r="FD1634" s="110"/>
      <c r="FE1634" s="110"/>
      <c r="FF1634" s="110"/>
      <c r="FG1634" s="110"/>
      <c r="FH1634" s="110"/>
      <c r="FI1634" s="110"/>
      <c r="FJ1634" s="110"/>
      <c r="FK1634" s="110"/>
      <c r="FL1634" s="110"/>
      <c r="FM1634" s="110"/>
      <c r="FN1634" s="110"/>
      <c r="FO1634" s="110"/>
      <c r="FP1634" s="110"/>
      <c r="FQ1634" s="110"/>
      <c r="FR1634" s="110"/>
      <c r="FS1634" s="110"/>
      <c r="FT1634" s="110"/>
      <c r="FU1634" s="110"/>
      <c r="FV1634" s="110"/>
      <c r="FW1634" s="110"/>
      <c r="FX1634" s="110"/>
      <c r="FY1634" s="110"/>
      <c r="FZ1634" s="110"/>
      <c r="GA1634" s="110"/>
      <c r="GB1634" s="110"/>
      <c r="GC1634" s="110"/>
      <c r="GD1634" s="110"/>
      <c r="GE1634" s="110"/>
      <c r="GF1634" s="110"/>
      <c r="GG1634" s="110"/>
      <c r="GH1634" s="110"/>
      <c r="GI1634" s="110"/>
      <c r="GJ1634" s="110"/>
      <c r="GK1634" s="110"/>
      <c r="GL1634" s="110"/>
      <c r="GM1634" s="110"/>
      <c r="GN1634" s="110"/>
      <c r="GO1634" s="110"/>
      <c r="GP1634" s="110"/>
      <c r="GQ1634" s="110"/>
      <c r="GR1634" s="110"/>
      <c r="GS1634" s="110"/>
      <c r="GT1634" s="110"/>
      <c r="GU1634" s="110"/>
      <c r="GV1634" s="110"/>
      <c r="GW1634" s="110"/>
      <c r="GX1634" s="110"/>
      <c r="GY1634" s="110"/>
      <c r="GZ1634" s="110"/>
      <c r="HA1634" s="110"/>
      <c r="HB1634" s="110"/>
      <c r="HC1634" s="110"/>
      <c r="HD1634" s="110"/>
      <c r="HE1634" s="110"/>
      <c r="HF1634" s="110"/>
      <c r="HG1634" s="110"/>
      <c r="HH1634" s="110"/>
      <c r="HI1634" s="110"/>
      <c r="HJ1634" s="110"/>
      <c r="HK1634" s="110"/>
      <c r="HL1634" s="110"/>
      <c r="HM1634" s="110"/>
      <c r="HN1634" s="110"/>
      <c r="HO1634" s="110"/>
      <c r="HP1634" s="110"/>
      <c r="HQ1634" s="110"/>
      <c r="HR1634" s="110"/>
      <c r="HS1634" s="110"/>
      <c r="HT1634" s="110"/>
      <c r="HU1634" s="110"/>
      <c r="HV1634" s="110"/>
      <c r="HW1634" s="110"/>
      <c r="HX1634" s="110"/>
      <c r="HY1634" s="110"/>
      <c r="HZ1634" s="110"/>
      <c r="IA1634" s="110"/>
      <c r="IB1634" s="110"/>
      <c r="IC1634" s="110"/>
      <c r="ID1634" s="110"/>
      <c r="IE1634" s="110"/>
      <c r="IF1634" s="110"/>
      <c r="IG1634" s="110"/>
      <c r="IH1634" s="110"/>
      <c r="II1634" s="110"/>
      <c r="IJ1634" s="110"/>
      <c r="IK1634" s="110"/>
      <c r="IL1634" s="110"/>
      <c r="IM1634" s="110"/>
      <c r="IN1634" s="110"/>
      <c r="IO1634" s="110"/>
      <c r="IP1634" s="110"/>
      <c r="IQ1634" s="110"/>
      <c r="IR1634" s="110"/>
    </row>
    <row r="1635" spans="18:252" ht="16.5" hidden="1" customHeight="1">
      <c r="R1635" s="264"/>
      <c r="S1635" s="110"/>
      <c r="T1635" s="110"/>
      <c r="U1635" s="110"/>
      <c r="V1635" s="110"/>
      <c r="W1635" s="266"/>
      <c r="X1635" s="110"/>
      <c r="Y1635" s="110"/>
      <c r="Z1635" s="110"/>
      <c r="AA1635" s="110"/>
      <c r="AB1635" s="110"/>
      <c r="AC1635" s="110"/>
      <c r="AD1635" s="110"/>
      <c r="AE1635" s="110"/>
      <c r="AF1635" s="110"/>
      <c r="AG1635" s="110"/>
      <c r="AH1635" s="110"/>
      <c r="AI1635" s="110"/>
      <c r="AJ1635" s="110"/>
      <c r="AK1635" s="110"/>
      <c r="AL1635" s="110"/>
      <c r="AM1635" s="110"/>
      <c r="AN1635" s="110"/>
      <c r="AO1635" s="110"/>
      <c r="AP1635" s="110"/>
      <c r="AQ1635" s="110"/>
      <c r="AR1635" s="110"/>
      <c r="AS1635" s="110"/>
      <c r="AT1635" s="110"/>
      <c r="AU1635" s="110"/>
      <c r="AV1635" s="110"/>
      <c r="AW1635" s="110"/>
      <c r="AX1635" s="110"/>
      <c r="AY1635" s="110"/>
      <c r="AZ1635" s="110"/>
      <c r="BA1635" s="110"/>
      <c r="BB1635" s="110"/>
      <c r="BC1635" s="110"/>
      <c r="BD1635" s="110"/>
      <c r="BE1635" s="110"/>
      <c r="BF1635" s="110"/>
      <c r="BG1635" s="110"/>
      <c r="BH1635" s="110"/>
      <c r="BI1635" s="110"/>
      <c r="BJ1635" s="110"/>
      <c r="BK1635" s="110"/>
      <c r="BL1635" s="110"/>
      <c r="BM1635" s="110"/>
      <c r="BN1635" s="110"/>
      <c r="BO1635" s="110"/>
      <c r="BP1635" s="110"/>
      <c r="BQ1635" s="110"/>
      <c r="BR1635" s="110"/>
      <c r="BS1635" s="110"/>
      <c r="BT1635" s="110"/>
      <c r="BU1635" s="110"/>
      <c r="BV1635" s="110"/>
      <c r="BW1635" s="110"/>
      <c r="BX1635" s="110"/>
      <c r="BY1635" s="110"/>
      <c r="BZ1635" s="110"/>
      <c r="CA1635" s="110"/>
      <c r="CB1635" s="110"/>
      <c r="CC1635" s="110"/>
      <c r="CD1635" s="110"/>
      <c r="CE1635" s="110"/>
      <c r="CF1635" s="110"/>
      <c r="CG1635" s="110"/>
      <c r="CH1635" s="110"/>
      <c r="CI1635" s="110"/>
      <c r="CJ1635" s="110"/>
      <c r="CK1635" s="110"/>
      <c r="CL1635" s="110"/>
      <c r="CM1635" s="110"/>
      <c r="CN1635" s="110"/>
      <c r="CO1635" s="110"/>
      <c r="CP1635" s="110"/>
      <c r="CQ1635" s="110"/>
      <c r="CR1635" s="110"/>
      <c r="CS1635" s="110"/>
      <c r="CT1635" s="110"/>
      <c r="CU1635" s="110"/>
      <c r="CV1635" s="110"/>
      <c r="CW1635" s="110"/>
      <c r="CX1635" s="110"/>
      <c r="CY1635" s="110"/>
      <c r="CZ1635" s="110"/>
      <c r="DA1635" s="110"/>
      <c r="DB1635" s="110"/>
      <c r="DC1635" s="110"/>
      <c r="DD1635" s="110"/>
      <c r="DE1635" s="110"/>
      <c r="DF1635" s="110"/>
      <c r="DG1635" s="110"/>
      <c r="DH1635" s="110"/>
      <c r="DI1635" s="110"/>
      <c r="DJ1635" s="110"/>
      <c r="DK1635" s="110"/>
      <c r="DL1635" s="110"/>
      <c r="DM1635" s="110"/>
      <c r="DN1635" s="110"/>
      <c r="DO1635" s="110"/>
      <c r="DP1635" s="110"/>
      <c r="DQ1635" s="110"/>
      <c r="DR1635" s="110"/>
      <c r="DS1635" s="110"/>
      <c r="DT1635" s="110"/>
      <c r="DU1635" s="110"/>
      <c r="DV1635" s="110"/>
      <c r="DW1635" s="110"/>
      <c r="DX1635" s="110"/>
      <c r="DY1635" s="110"/>
      <c r="DZ1635" s="110"/>
      <c r="EA1635" s="110"/>
      <c r="EB1635" s="110"/>
      <c r="EC1635" s="110"/>
      <c r="ED1635" s="110"/>
      <c r="EF1635" s="264"/>
      <c r="EG1635" s="110"/>
      <c r="EH1635" s="110"/>
      <c r="EI1635" s="110"/>
      <c r="EJ1635" s="110"/>
      <c r="EK1635" s="266"/>
      <c r="EL1635" s="110"/>
      <c r="EM1635" s="110"/>
      <c r="EN1635" s="110"/>
      <c r="EO1635" s="110"/>
      <c r="EP1635" s="110"/>
      <c r="EQ1635" s="110"/>
      <c r="ER1635" s="110"/>
      <c r="ES1635" s="110"/>
      <c r="ET1635" s="110"/>
      <c r="EU1635" s="110"/>
      <c r="EV1635" s="110"/>
      <c r="EW1635" s="110"/>
      <c r="EX1635" s="110"/>
      <c r="EY1635" s="110"/>
      <c r="EZ1635" s="110"/>
      <c r="FA1635" s="110"/>
      <c r="FB1635" s="110"/>
      <c r="FC1635" s="110"/>
      <c r="FD1635" s="110"/>
      <c r="FE1635" s="110"/>
      <c r="FF1635" s="110"/>
      <c r="FG1635" s="110"/>
      <c r="FH1635" s="110"/>
      <c r="FI1635" s="110"/>
      <c r="FJ1635" s="110"/>
      <c r="FK1635" s="110"/>
      <c r="FL1635" s="110"/>
      <c r="FM1635" s="110"/>
      <c r="FN1635" s="110"/>
      <c r="FO1635" s="110"/>
      <c r="FP1635" s="110"/>
      <c r="FQ1635" s="110"/>
      <c r="FR1635" s="110"/>
      <c r="FS1635" s="110"/>
      <c r="FT1635" s="110"/>
      <c r="FU1635" s="110"/>
      <c r="FV1635" s="110"/>
      <c r="FW1635" s="110"/>
      <c r="FX1635" s="110"/>
      <c r="FY1635" s="110"/>
      <c r="FZ1635" s="110"/>
      <c r="GA1635" s="110"/>
      <c r="GB1635" s="110"/>
      <c r="GC1635" s="110"/>
      <c r="GD1635" s="110"/>
      <c r="GE1635" s="110"/>
      <c r="GF1635" s="110"/>
      <c r="GG1635" s="110"/>
      <c r="GH1635" s="110"/>
      <c r="GI1635" s="110"/>
      <c r="GJ1635" s="110"/>
      <c r="GK1635" s="110"/>
      <c r="GL1635" s="110"/>
      <c r="GM1635" s="110"/>
      <c r="GN1635" s="110"/>
      <c r="GO1635" s="110"/>
      <c r="GP1635" s="110"/>
      <c r="GQ1635" s="110"/>
      <c r="GR1635" s="110"/>
      <c r="GS1635" s="110"/>
      <c r="GT1635" s="110"/>
      <c r="GU1635" s="110"/>
      <c r="GV1635" s="110"/>
      <c r="GW1635" s="110"/>
      <c r="GX1635" s="110"/>
      <c r="GY1635" s="110"/>
      <c r="GZ1635" s="110"/>
      <c r="HA1635" s="110"/>
      <c r="HB1635" s="110"/>
      <c r="HC1635" s="110"/>
      <c r="HD1635" s="110"/>
      <c r="HE1635" s="110"/>
      <c r="HF1635" s="110"/>
      <c r="HG1635" s="110"/>
      <c r="HH1635" s="110"/>
      <c r="HI1635" s="110"/>
      <c r="HJ1635" s="110"/>
      <c r="HK1635" s="110"/>
      <c r="HL1635" s="110"/>
      <c r="HM1635" s="110"/>
      <c r="HN1635" s="110"/>
      <c r="HO1635" s="110"/>
      <c r="HP1635" s="110"/>
      <c r="HQ1635" s="110"/>
      <c r="HR1635" s="110"/>
      <c r="HS1635" s="110"/>
      <c r="HT1635" s="110"/>
      <c r="HU1635" s="110"/>
      <c r="HV1635" s="110"/>
      <c r="HW1635" s="110"/>
      <c r="HX1635" s="110"/>
      <c r="HY1635" s="110"/>
      <c r="HZ1635" s="110"/>
      <c r="IA1635" s="110"/>
      <c r="IB1635" s="110"/>
      <c r="IC1635" s="110"/>
      <c r="ID1635" s="110"/>
      <c r="IE1635" s="110"/>
      <c r="IF1635" s="110"/>
      <c r="IG1635" s="110"/>
      <c r="IH1635" s="110"/>
      <c r="II1635" s="110"/>
      <c r="IJ1635" s="110"/>
      <c r="IK1635" s="110"/>
      <c r="IL1635" s="110"/>
      <c r="IM1635" s="110"/>
      <c r="IN1635" s="110"/>
      <c r="IO1635" s="110"/>
      <c r="IP1635" s="110"/>
      <c r="IQ1635" s="110"/>
      <c r="IR1635" s="110"/>
    </row>
    <row r="1636" spans="18:252" ht="16.5" hidden="1" customHeight="1">
      <c r="R1636" s="264"/>
      <c r="S1636" s="110"/>
      <c r="T1636" s="110"/>
      <c r="U1636" s="110"/>
      <c r="V1636" s="110"/>
      <c r="W1636" s="266"/>
      <c r="X1636" s="110"/>
      <c r="Y1636" s="110"/>
      <c r="Z1636" s="110"/>
      <c r="AA1636" s="110"/>
      <c r="AB1636" s="110"/>
      <c r="AC1636" s="110"/>
      <c r="AD1636" s="110"/>
      <c r="AE1636" s="110"/>
      <c r="AF1636" s="110"/>
      <c r="AG1636" s="110"/>
      <c r="AH1636" s="110"/>
      <c r="AI1636" s="110"/>
      <c r="AJ1636" s="110"/>
      <c r="AK1636" s="110"/>
      <c r="AL1636" s="110"/>
      <c r="AM1636" s="110"/>
      <c r="AN1636" s="110"/>
      <c r="AO1636" s="110"/>
      <c r="AP1636" s="110"/>
      <c r="AQ1636" s="110"/>
      <c r="AR1636" s="110"/>
      <c r="AS1636" s="110"/>
      <c r="AT1636" s="110"/>
      <c r="AU1636" s="110"/>
      <c r="AV1636" s="110"/>
      <c r="AW1636" s="110"/>
      <c r="AX1636" s="110"/>
      <c r="AY1636" s="110"/>
      <c r="AZ1636" s="110"/>
      <c r="BA1636" s="110"/>
      <c r="BB1636" s="110"/>
      <c r="BC1636" s="110"/>
      <c r="BD1636" s="110"/>
      <c r="BE1636" s="110"/>
      <c r="BF1636" s="110"/>
      <c r="BG1636" s="110"/>
      <c r="BH1636" s="110"/>
      <c r="BI1636" s="110"/>
      <c r="BJ1636" s="110"/>
      <c r="BK1636" s="110"/>
      <c r="BL1636" s="110"/>
      <c r="BM1636" s="110"/>
      <c r="BN1636" s="110"/>
      <c r="BO1636" s="110"/>
      <c r="BP1636" s="110"/>
      <c r="BQ1636" s="110"/>
      <c r="BR1636" s="110"/>
      <c r="BS1636" s="110"/>
      <c r="BT1636" s="110"/>
      <c r="BU1636" s="110"/>
      <c r="BV1636" s="110"/>
      <c r="BW1636" s="110"/>
      <c r="BX1636" s="110"/>
      <c r="BY1636" s="110"/>
      <c r="BZ1636" s="110"/>
      <c r="CA1636" s="110"/>
      <c r="CB1636" s="110"/>
      <c r="CC1636" s="110"/>
      <c r="CD1636" s="110"/>
      <c r="CE1636" s="110"/>
      <c r="CF1636" s="110"/>
      <c r="CG1636" s="110"/>
      <c r="CH1636" s="110"/>
      <c r="CI1636" s="110"/>
      <c r="CJ1636" s="110"/>
      <c r="CK1636" s="110"/>
      <c r="CL1636" s="110"/>
      <c r="CM1636" s="110"/>
      <c r="CN1636" s="110"/>
      <c r="CO1636" s="110"/>
      <c r="CP1636" s="110"/>
      <c r="CQ1636" s="110"/>
      <c r="CR1636" s="110"/>
      <c r="CS1636" s="110"/>
      <c r="CT1636" s="110"/>
      <c r="CU1636" s="110"/>
      <c r="CV1636" s="110"/>
      <c r="CW1636" s="110"/>
      <c r="CX1636" s="110"/>
      <c r="CY1636" s="110"/>
      <c r="CZ1636" s="110"/>
      <c r="DA1636" s="110"/>
      <c r="DB1636" s="110"/>
      <c r="DC1636" s="110"/>
      <c r="DD1636" s="110"/>
      <c r="DE1636" s="110"/>
      <c r="DF1636" s="110"/>
      <c r="DG1636" s="110"/>
      <c r="DH1636" s="110"/>
      <c r="DI1636" s="110"/>
      <c r="DJ1636" s="110"/>
      <c r="DK1636" s="110"/>
      <c r="DL1636" s="110"/>
      <c r="DM1636" s="110"/>
      <c r="DN1636" s="110"/>
      <c r="DO1636" s="110"/>
      <c r="DP1636" s="110"/>
      <c r="DQ1636" s="110"/>
      <c r="DR1636" s="110"/>
      <c r="DS1636" s="110"/>
      <c r="DT1636" s="110"/>
      <c r="DU1636" s="110"/>
      <c r="DV1636" s="110"/>
      <c r="DW1636" s="110"/>
      <c r="DX1636" s="110"/>
      <c r="DY1636" s="110"/>
      <c r="DZ1636" s="110"/>
      <c r="EA1636" s="110"/>
      <c r="EB1636" s="110"/>
      <c r="EC1636" s="110"/>
      <c r="ED1636" s="110"/>
      <c r="EF1636" s="264"/>
      <c r="EG1636" s="110"/>
      <c r="EH1636" s="110"/>
      <c r="EI1636" s="110"/>
      <c r="EJ1636" s="110"/>
      <c r="EK1636" s="266"/>
      <c r="EL1636" s="110"/>
      <c r="EM1636" s="110"/>
      <c r="EN1636" s="110"/>
      <c r="EO1636" s="110"/>
      <c r="EP1636" s="110"/>
      <c r="EQ1636" s="110"/>
      <c r="ER1636" s="110"/>
      <c r="ES1636" s="110"/>
      <c r="ET1636" s="110"/>
      <c r="EU1636" s="110"/>
      <c r="EV1636" s="110"/>
      <c r="EW1636" s="110"/>
      <c r="EX1636" s="110"/>
      <c r="EY1636" s="110"/>
      <c r="EZ1636" s="110"/>
      <c r="FA1636" s="110"/>
      <c r="FB1636" s="110"/>
      <c r="FC1636" s="110"/>
      <c r="FD1636" s="110"/>
      <c r="FE1636" s="110"/>
      <c r="FF1636" s="110"/>
      <c r="FG1636" s="110"/>
      <c r="FH1636" s="110"/>
      <c r="FI1636" s="110"/>
      <c r="FJ1636" s="110"/>
      <c r="FK1636" s="110"/>
      <c r="FL1636" s="110"/>
      <c r="FM1636" s="110"/>
      <c r="FN1636" s="110"/>
      <c r="FO1636" s="110"/>
      <c r="FP1636" s="110"/>
      <c r="FQ1636" s="110"/>
      <c r="FR1636" s="110"/>
      <c r="FS1636" s="110"/>
      <c r="FT1636" s="110"/>
      <c r="FU1636" s="110"/>
      <c r="FV1636" s="110"/>
      <c r="FW1636" s="110"/>
      <c r="FX1636" s="110"/>
      <c r="FY1636" s="110"/>
      <c r="FZ1636" s="110"/>
      <c r="GA1636" s="110"/>
      <c r="GB1636" s="110"/>
      <c r="GC1636" s="110"/>
      <c r="GD1636" s="110"/>
      <c r="GE1636" s="110"/>
      <c r="GF1636" s="110"/>
      <c r="GG1636" s="110"/>
      <c r="GH1636" s="110"/>
      <c r="GI1636" s="110"/>
      <c r="GJ1636" s="110"/>
      <c r="GK1636" s="110"/>
      <c r="GL1636" s="110"/>
      <c r="GM1636" s="110"/>
      <c r="GN1636" s="110"/>
      <c r="GO1636" s="110"/>
      <c r="GP1636" s="110"/>
      <c r="GQ1636" s="110"/>
      <c r="GR1636" s="110"/>
      <c r="GS1636" s="110"/>
      <c r="GT1636" s="110"/>
      <c r="GU1636" s="110"/>
      <c r="GV1636" s="110"/>
      <c r="GW1636" s="110"/>
      <c r="GX1636" s="110"/>
      <c r="GY1636" s="110"/>
      <c r="GZ1636" s="110"/>
      <c r="HA1636" s="110"/>
      <c r="HB1636" s="110"/>
      <c r="HC1636" s="110"/>
      <c r="HD1636" s="110"/>
      <c r="HE1636" s="110"/>
      <c r="HF1636" s="110"/>
      <c r="HG1636" s="110"/>
      <c r="HH1636" s="110"/>
      <c r="HI1636" s="110"/>
      <c r="HJ1636" s="110"/>
      <c r="HK1636" s="110"/>
      <c r="HL1636" s="110"/>
      <c r="HM1636" s="110"/>
      <c r="HN1636" s="110"/>
      <c r="HO1636" s="110"/>
      <c r="HP1636" s="110"/>
      <c r="HQ1636" s="110"/>
      <c r="HR1636" s="110"/>
      <c r="HS1636" s="110"/>
      <c r="HT1636" s="110"/>
      <c r="HU1636" s="110"/>
      <c r="HV1636" s="110"/>
      <c r="HW1636" s="110"/>
      <c r="HX1636" s="110"/>
      <c r="HY1636" s="110"/>
      <c r="HZ1636" s="110"/>
      <c r="IA1636" s="110"/>
      <c r="IB1636" s="110"/>
      <c r="IC1636" s="110"/>
      <c r="ID1636" s="110"/>
      <c r="IE1636" s="110"/>
      <c r="IF1636" s="110"/>
      <c r="IG1636" s="110"/>
      <c r="IH1636" s="110"/>
      <c r="II1636" s="110"/>
      <c r="IJ1636" s="110"/>
      <c r="IK1636" s="110"/>
      <c r="IL1636" s="110"/>
      <c r="IM1636" s="110"/>
      <c r="IN1636" s="110"/>
      <c r="IO1636" s="110"/>
      <c r="IP1636" s="110"/>
      <c r="IQ1636" s="110"/>
      <c r="IR1636" s="110"/>
    </row>
    <row r="1637" spans="18:252" ht="16.5" hidden="1" customHeight="1">
      <c r="R1637" s="264"/>
      <c r="S1637" s="110"/>
      <c r="T1637" s="110"/>
      <c r="U1637" s="110"/>
      <c r="V1637" s="110"/>
      <c r="W1637" s="266"/>
      <c r="X1637" s="110"/>
      <c r="Y1637" s="110"/>
      <c r="Z1637" s="110"/>
      <c r="AA1637" s="110"/>
      <c r="AB1637" s="110"/>
      <c r="AC1637" s="110"/>
      <c r="AD1637" s="110"/>
      <c r="AE1637" s="110"/>
      <c r="AF1637" s="110"/>
      <c r="AG1637" s="110"/>
      <c r="AH1637" s="110"/>
      <c r="AI1637" s="110"/>
      <c r="AJ1637" s="110"/>
      <c r="AK1637" s="110"/>
      <c r="AL1637" s="110"/>
      <c r="AM1637" s="110"/>
      <c r="AN1637" s="110"/>
      <c r="AO1637" s="110"/>
      <c r="AP1637" s="110"/>
      <c r="AQ1637" s="110"/>
      <c r="AR1637" s="110"/>
      <c r="AS1637" s="110"/>
      <c r="AT1637" s="110"/>
      <c r="AU1637" s="110"/>
      <c r="AV1637" s="110"/>
      <c r="AW1637" s="110"/>
      <c r="AX1637" s="110"/>
      <c r="AY1637" s="110"/>
      <c r="AZ1637" s="110"/>
      <c r="BA1637" s="110"/>
      <c r="BB1637" s="110"/>
      <c r="BC1637" s="110"/>
      <c r="BD1637" s="110"/>
      <c r="BE1637" s="110"/>
      <c r="BF1637" s="110"/>
      <c r="BG1637" s="110"/>
      <c r="BH1637" s="110"/>
      <c r="BI1637" s="110"/>
      <c r="BJ1637" s="110"/>
      <c r="BK1637" s="110"/>
      <c r="BL1637" s="110"/>
      <c r="BM1637" s="110"/>
      <c r="BN1637" s="110"/>
      <c r="BO1637" s="110"/>
      <c r="BP1637" s="110"/>
      <c r="BQ1637" s="110"/>
      <c r="BR1637" s="110"/>
      <c r="BS1637" s="110"/>
      <c r="BT1637" s="110"/>
      <c r="BU1637" s="110"/>
      <c r="BV1637" s="110"/>
      <c r="BW1637" s="110"/>
      <c r="BX1637" s="110"/>
      <c r="BY1637" s="110"/>
      <c r="BZ1637" s="110"/>
      <c r="CA1637" s="110"/>
      <c r="CB1637" s="110"/>
      <c r="CC1637" s="110"/>
      <c r="CD1637" s="110"/>
      <c r="CE1637" s="110"/>
      <c r="CF1637" s="110"/>
      <c r="CG1637" s="110"/>
      <c r="CH1637" s="110"/>
      <c r="CI1637" s="110"/>
      <c r="CJ1637" s="110"/>
      <c r="CK1637" s="110"/>
      <c r="CL1637" s="110"/>
      <c r="CM1637" s="110"/>
      <c r="CN1637" s="110"/>
      <c r="CO1637" s="110"/>
      <c r="CP1637" s="110"/>
      <c r="CQ1637" s="110"/>
      <c r="CR1637" s="110"/>
      <c r="CS1637" s="110"/>
      <c r="CT1637" s="110"/>
      <c r="CU1637" s="110"/>
      <c r="CV1637" s="110"/>
      <c r="CW1637" s="110"/>
      <c r="CX1637" s="110"/>
      <c r="CY1637" s="110"/>
      <c r="CZ1637" s="110"/>
      <c r="DA1637" s="110"/>
      <c r="DB1637" s="110"/>
      <c r="DC1637" s="110"/>
      <c r="DD1637" s="110"/>
      <c r="DE1637" s="110"/>
      <c r="DF1637" s="110"/>
      <c r="DG1637" s="110"/>
      <c r="DH1637" s="110"/>
      <c r="DI1637" s="110"/>
      <c r="DJ1637" s="110"/>
      <c r="DK1637" s="110"/>
      <c r="DL1637" s="110"/>
      <c r="DM1637" s="110"/>
      <c r="DN1637" s="110"/>
      <c r="DO1637" s="110"/>
      <c r="DP1637" s="110"/>
      <c r="DQ1637" s="110"/>
      <c r="DR1637" s="110"/>
      <c r="DS1637" s="110"/>
      <c r="DT1637" s="110"/>
      <c r="DU1637" s="110"/>
      <c r="DV1637" s="110"/>
      <c r="DW1637" s="110"/>
      <c r="DX1637" s="110"/>
      <c r="DY1637" s="110"/>
      <c r="DZ1637" s="110"/>
      <c r="EA1637" s="110"/>
      <c r="EB1637" s="110"/>
      <c r="EC1637" s="110"/>
      <c r="ED1637" s="110"/>
      <c r="EF1637" s="264"/>
      <c r="EG1637" s="110"/>
      <c r="EH1637" s="110"/>
      <c r="EI1637" s="110"/>
      <c r="EJ1637" s="110"/>
      <c r="EK1637" s="266"/>
      <c r="EL1637" s="110"/>
      <c r="EM1637" s="110"/>
      <c r="EN1637" s="110"/>
      <c r="EO1637" s="110"/>
      <c r="EP1637" s="110"/>
      <c r="EQ1637" s="110"/>
      <c r="ER1637" s="110"/>
      <c r="ES1637" s="110"/>
      <c r="ET1637" s="110"/>
      <c r="EU1637" s="110"/>
      <c r="EV1637" s="110"/>
      <c r="EW1637" s="110"/>
      <c r="EX1637" s="110"/>
      <c r="EY1637" s="110"/>
      <c r="EZ1637" s="110"/>
      <c r="FA1637" s="110"/>
      <c r="FB1637" s="110"/>
      <c r="FC1637" s="110"/>
      <c r="FD1637" s="110"/>
      <c r="FE1637" s="110"/>
      <c r="FF1637" s="110"/>
      <c r="FG1637" s="110"/>
      <c r="FH1637" s="110"/>
      <c r="FI1637" s="110"/>
      <c r="FJ1637" s="110"/>
      <c r="FK1637" s="110"/>
      <c r="FL1637" s="110"/>
      <c r="FM1637" s="110"/>
      <c r="FN1637" s="110"/>
      <c r="FO1637" s="110"/>
      <c r="FP1637" s="110"/>
      <c r="FQ1637" s="110"/>
      <c r="FR1637" s="110"/>
      <c r="FS1637" s="110"/>
      <c r="FT1637" s="110"/>
      <c r="FU1637" s="110"/>
      <c r="FV1637" s="110"/>
      <c r="FW1637" s="110"/>
      <c r="FX1637" s="110"/>
      <c r="FY1637" s="110"/>
      <c r="FZ1637" s="110"/>
      <c r="GA1637" s="110"/>
      <c r="GB1637" s="110"/>
      <c r="GC1637" s="110"/>
      <c r="GD1637" s="110"/>
      <c r="GE1637" s="110"/>
      <c r="GF1637" s="110"/>
      <c r="GG1637" s="110"/>
      <c r="GH1637" s="110"/>
      <c r="GI1637" s="110"/>
      <c r="GJ1637" s="110"/>
      <c r="GK1637" s="110"/>
      <c r="GL1637" s="110"/>
      <c r="GM1637" s="110"/>
      <c r="GN1637" s="110"/>
      <c r="GO1637" s="110"/>
      <c r="GP1637" s="110"/>
      <c r="GQ1637" s="110"/>
      <c r="GR1637" s="110"/>
      <c r="GS1637" s="110"/>
      <c r="GT1637" s="110"/>
      <c r="GU1637" s="110"/>
      <c r="GV1637" s="110"/>
      <c r="GW1637" s="110"/>
      <c r="GX1637" s="110"/>
      <c r="GY1637" s="110"/>
      <c r="GZ1637" s="110"/>
      <c r="HA1637" s="110"/>
      <c r="HB1637" s="110"/>
      <c r="HC1637" s="110"/>
      <c r="HD1637" s="110"/>
      <c r="HE1637" s="110"/>
      <c r="HF1637" s="110"/>
      <c r="HG1637" s="110"/>
      <c r="HH1637" s="110"/>
      <c r="HI1637" s="110"/>
      <c r="HJ1637" s="110"/>
      <c r="HK1637" s="110"/>
      <c r="HL1637" s="110"/>
      <c r="HM1637" s="110"/>
      <c r="HN1637" s="110"/>
      <c r="HO1637" s="110"/>
      <c r="HP1637" s="110"/>
      <c r="HQ1637" s="110"/>
      <c r="HR1637" s="110"/>
      <c r="HS1637" s="110"/>
      <c r="HT1637" s="110"/>
      <c r="HU1637" s="110"/>
      <c r="HV1637" s="110"/>
      <c r="HW1637" s="110"/>
      <c r="HX1637" s="110"/>
      <c r="HY1637" s="110"/>
      <c r="HZ1637" s="110"/>
      <c r="IA1637" s="110"/>
      <c r="IB1637" s="110"/>
      <c r="IC1637" s="110"/>
      <c r="ID1637" s="110"/>
      <c r="IE1637" s="110"/>
      <c r="IF1637" s="110"/>
      <c r="IG1637" s="110"/>
      <c r="IH1637" s="110"/>
      <c r="II1637" s="110"/>
      <c r="IJ1637" s="110"/>
      <c r="IK1637" s="110"/>
      <c r="IL1637" s="110"/>
      <c r="IM1637" s="110"/>
      <c r="IN1637" s="110"/>
      <c r="IO1637" s="110"/>
      <c r="IP1637" s="110"/>
      <c r="IQ1637" s="110"/>
      <c r="IR1637" s="110"/>
    </row>
    <row r="1638" spans="18:252" ht="16.5" hidden="1" customHeight="1">
      <c r="R1638" s="264"/>
      <c r="S1638" s="110"/>
      <c r="T1638" s="110"/>
      <c r="U1638" s="110"/>
      <c r="V1638" s="110"/>
      <c r="W1638" s="266"/>
      <c r="X1638" s="110"/>
      <c r="Y1638" s="110"/>
      <c r="Z1638" s="110"/>
      <c r="AA1638" s="110"/>
      <c r="AB1638" s="110"/>
      <c r="AC1638" s="110"/>
      <c r="AD1638" s="110"/>
      <c r="AE1638" s="110"/>
      <c r="AF1638" s="110"/>
      <c r="AG1638" s="110"/>
      <c r="AH1638" s="110"/>
      <c r="AI1638" s="110"/>
      <c r="AJ1638" s="110"/>
      <c r="AK1638" s="110"/>
      <c r="AL1638" s="110"/>
      <c r="AM1638" s="110"/>
      <c r="AN1638" s="110"/>
      <c r="AO1638" s="110"/>
      <c r="AP1638" s="110"/>
      <c r="AQ1638" s="110"/>
      <c r="AR1638" s="110"/>
      <c r="AS1638" s="110"/>
      <c r="AT1638" s="110"/>
      <c r="AU1638" s="110"/>
      <c r="AV1638" s="110"/>
      <c r="AW1638" s="110"/>
      <c r="AX1638" s="110"/>
      <c r="AY1638" s="110"/>
      <c r="AZ1638" s="110"/>
      <c r="BA1638" s="110"/>
      <c r="BB1638" s="110"/>
      <c r="BC1638" s="110"/>
      <c r="BD1638" s="110"/>
      <c r="BE1638" s="110"/>
      <c r="BF1638" s="110"/>
      <c r="BG1638" s="110"/>
      <c r="BH1638" s="110"/>
      <c r="BI1638" s="110"/>
      <c r="BJ1638" s="110"/>
      <c r="BK1638" s="110"/>
      <c r="BL1638" s="110"/>
      <c r="BM1638" s="110"/>
      <c r="BN1638" s="110"/>
      <c r="BO1638" s="110"/>
      <c r="BP1638" s="110"/>
      <c r="BQ1638" s="110"/>
      <c r="BR1638" s="110"/>
      <c r="BS1638" s="110"/>
      <c r="BT1638" s="110"/>
      <c r="BU1638" s="110"/>
      <c r="BV1638" s="110"/>
      <c r="BW1638" s="110"/>
      <c r="BX1638" s="110"/>
      <c r="BY1638" s="110"/>
      <c r="BZ1638" s="110"/>
      <c r="CA1638" s="110"/>
      <c r="CB1638" s="110"/>
      <c r="CC1638" s="110"/>
      <c r="CD1638" s="110"/>
      <c r="CE1638" s="110"/>
      <c r="CF1638" s="110"/>
      <c r="CG1638" s="110"/>
      <c r="CH1638" s="110"/>
      <c r="CI1638" s="110"/>
      <c r="CJ1638" s="110"/>
      <c r="CK1638" s="110"/>
      <c r="CL1638" s="110"/>
      <c r="CM1638" s="110"/>
      <c r="CN1638" s="110"/>
      <c r="CO1638" s="110"/>
      <c r="CP1638" s="110"/>
      <c r="CQ1638" s="110"/>
      <c r="CR1638" s="110"/>
      <c r="CS1638" s="110"/>
      <c r="CT1638" s="110"/>
      <c r="CU1638" s="110"/>
      <c r="CV1638" s="110"/>
      <c r="CW1638" s="110"/>
      <c r="CX1638" s="110"/>
      <c r="CY1638" s="110"/>
      <c r="CZ1638" s="110"/>
      <c r="DA1638" s="110"/>
      <c r="DB1638" s="110"/>
      <c r="DC1638" s="110"/>
      <c r="DD1638" s="110"/>
      <c r="DE1638" s="110"/>
      <c r="DF1638" s="110"/>
      <c r="DG1638" s="110"/>
      <c r="DH1638" s="110"/>
      <c r="DI1638" s="110"/>
      <c r="DJ1638" s="110"/>
      <c r="DK1638" s="110"/>
      <c r="DL1638" s="110"/>
      <c r="DM1638" s="110"/>
      <c r="DN1638" s="110"/>
      <c r="DO1638" s="110"/>
      <c r="DP1638" s="110"/>
      <c r="DQ1638" s="110"/>
      <c r="DR1638" s="110"/>
      <c r="DS1638" s="110"/>
      <c r="DT1638" s="110"/>
      <c r="DU1638" s="110"/>
      <c r="DV1638" s="110"/>
      <c r="DW1638" s="110"/>
      <c r="DX1638" s="110"/>
      <c r="DY1638" s="110"/>
      <c r="DZ1638" s="110"/>
      <c r="EA1638" s="110"/>
      <c r="EB1638" s="110"/>
      <c r="EC1638" s="110"/>
      <c r="ED1638" s="110"/>
      <c r="EF1638" s="264"/>
      <c r="EG1638" s="110"/>
      <c r="EH1638" s="110"/>
      <c r="EI1638" s="110"/>
      <c r="EJ1638" s="110"/>
      <c r="EK1638" s="266"/>
      <c r="EL1638" s="110"/>
      <c r="EM1638" s="110"/>
      <c r="EN1638" s="110"/>
      <c r="EO1638" s="110"/>
      <c r="EP1638" s="110"/>
      <c r="EQ1638" s="110"/>
      <c r="ER1638" s="110"/>
      <c r="ES1638" s="110"/>
      <c r="ET1638" s="110"/>
      <c r="EU1638" s="110"/>
      <c r="EV1638" s="110"/>
      <c r="EW1638" s="110"/>
      <c r="EX1638" s="110"/>
      <c r="EY1638" s="110"/>
      <c r="EZ1638" s="110"/>
      <c r="FA1638" s="110"/>
      <c r="FB1638" s="110"/>
      <c r="FC1638" s="110"/>
      <c r="FD1638" s="110"/>
      <c r="FE1638" s="110"/>
      <c r="FF1638" s="110"/>
      <c r="FG1638" s="110"/>
      <c r="FH1638" s="110"/>
      <c r="FI1638" s="110"/>
      <c r="FJ1638" s="110"/>
      <c r="FK1638" s="110"/>
      <c r="FL1638" s="110"/>
      <c r="FM1638" s="110"/>
      <c r="FN1638" s="110"/>
      <c r="FO1638" s="110"/>
      <c r="FP1638" s="110"/>
      <c r="FQ1638" s="110"/>
      <c r="FR1638" s="110"/>
      <c r="FS1638" s="110"/>
      <c r="FT1638" s="110"/>
      <c r="FU1638" s="110"/>
      <c r="FV1638" s="110"/>
      <c r="FW1638" s="110"/>
      <c r="FX1638" s="110"/>
      <c r="FY1638" s="110"/>
      <c r="FZ1638" s="110"/>
      <c r="GA1638" s="110"/>
      <c r="GB1638" s="110"/>
      <c r="GC1638" s="110"/>
      <c r="GD1638" s="110"/>
      <c r="GE1638" s="110"/>
      <c r="GF1638" s="110"/>
      <c r="GG1638" s="110"/>
      <c r="GH1638" s="110"/>
      <c r="GI1638" s="110"/>
      <c r="GJ1638" s="110"/>
      <c r="GK1638" s="110"/>
      <c r="GL1638" s="110"/>
      <c r="GM1638" s="110"/>
      <c r="GN1638" s="110"/>
      <c r="GO1638" s="110"/>
      <c r="GP1638" s="110"/>
      <c r="GQ1638" s="110"/>
      <c r="GR1638" s="110"/>
      <c r="GS1638" s="110"/>
      <c r="GT1638" s="110"/>
      <c r="GU1638" s="110"/>
      <c r="GV1638" s="110"/>
      <c r="GW1638" s="110"/>
      <c r="GX1638" s="110"/>
      <c r="GY1638" s="110"/>
      <c r="GZ1638" s="110"/>
      <c r="HA1638" s="110"/>
      <c r="HB1638" s="110"/>
      <c r="HC1638" s="110"/>
      <c r="HD1638" s="110"/>
      <c r="HE1638" s="110"/>
      <c r="HF1638" s="110"/>
      <c r="HG1638" s="110"/>
      <c r="HH1638" s="110"/>
      <c r="HI1638" s="110"/>
      <c r="HJ1638" s="110"/>
      <c r="HK1638" s="110"/>
      <c r="HL1638" s="110"/>
      <c r="HM1638" s="110"/>
      <c r="HN1638" s="110"/>
      <c r="HO1638" s="110"/>
      <c r="HP1638" s="110"/>
      <c r="HQ1638" s="110"/>
      <c r="HR1638" s="110"/>
      <c r="HS1638" s="110"/>
      <c r="HT1638" s="110"/>
      <c r="HU1638" s="110"/>
      <c r="HV1638" s="110"/>
      <c r="HW1638" s="110"/>
      <c r="HX1638" s="110"/>
      <c r="HY1638" s="110"/>
      <c r="HZ1638" s="110"/>
      <c r="IA1638" s="110"/>
      <c r="IB1638" s="110"/>
      <c r="IC1638" s="110"/>
      <c r="ID1638" s="110"/>
      <c r="IE1638" s="110"/>
      <c r="IF1638" s="110"/>
      <c r="IG1638" s="110"/>
      <c r="IH1638" s="110"/>
      <c r="II1638" s="110"/>
      <c r="IJ1638" s="110"/>
      <c r="IK1638" s="110"/>
      <c r="IL1638" s="110"/>
      <c r="IM1638" s="110"/>
      <c r="IN1638" s="110"/>
      <c r="IO1638" s="110"/>
      <c r="IP1638" s="110"/>
      <c r="IQ1638" s="110"/>
      <c r="IR1638" s="110"/>
    </row>
    <row r="1639" spans="18:252" ht="16.5" hidden="1" customHeight="1">
      <c r="R1639" s="264"/>
      <c r="S1639" s="110"/>
      <c r="T1639" s="110"/>
      <c r="U1639" s="110"/>
      <c r="V1639" s="110"/>
      <c r="W1639" s="266"/>
      <c r="X1639" s="110"/>
      <c r="Y1639" s="110"/>
      <c r="Z1639" s="110"/>
      <c r="AA1639" s="110"/>
      <c r="AB1639" s="110"/>
      <c r="AC1639" s="110"/>
      <c r="AD1639" s="110"/>
      <c r="AE1639" s="110"/>
      <c r="AF1639" s="110"/>
      <c r="AG1639" s="110"/>
      <c r="AH1639" s="110"/>
      <c r="AI1639" s="110"/>
      <c r="AJ1639" s="110"/>
      <c r="AK1639" s="110"/>
      <c r="AL1639" s="110"/>
      <c r="AM1639" s="110"/>
      <c r="AN1639" s="110"/>
      <c r="AO1639" s="110"/>
      <c r="AP1639" s="110"/>
      <c r="AQ1639" s="110"/>
      <c r="AR1639" s="110"/>
      <c r="AS1639" s="110"/>
      <c r="AT1639" s="110"/>
      <c r="AU1639" s="110"/>
      <c r="AV1639" s="110"/>
      <c r="AW1639" s="110"/>
      <c r="AX1639" s="110"/>
      <c r="AY1639" s="110"/>
      <c r="AZ1639" s="110"/>
      <c r="BA1639" s="110"/>
      <c r="BB1639" s="110"/>
      <c r="BC1639" s="110"/>
      <c r="BD1639" s="110"/>
      <c r="BE1639" s="110"/>
      <c r="BF1639" s="110"/>
      <c r="BG1639" s="110"/>
      <c r="BH1639" s="110"/>
      <c r="BI1639" s="110"/>
      <c r="BJ1639" s="110"/>
      <c r="BK1639" s="110"/>
      <c r="BL1639" s="110"/>
      <c r="BM1639" s="110"/>
      <c r="BN1639" s="110"/>
      <c r="BO1639" s="110"/>
      <c r="BP1639" s="110"/>
      <c r="BQ1639" s="110"/>
      <c r="BR1639" s="110"/>
      <c r="BS1639" s="110"/>
      <c r="BT1639" s="110"/>
      <c r="BU1639" s="110"/>
      <c r="BV1639" s="110"/>
      <c r="BW1639" s="110"/>
      <c r="BX1639" s="110"/>
      <c r="BY1639" s="110"/>
      <c r="BZ1639" s="110"/>
      <c r="CA1639" s="110"/>
      <c r="CB1639" s="110"/>
      <c r="CC1639" s="110"/>
      <c r="CD1639" s="110"/>
      <c r="CE1639" s="110"/>
      <c r="CF1639" s="110"/>
      <c r="CG1639" s="110"/>
      <c r="CH1639" s="110"/>
      <c r="CI1639" s="110"/>
      <c r="CJ1639" s="110"/>
      <c r="CK1639" s="110"/>
      <c r="CL1639" s="110"/>
      <c r="CM1639" s="110"/>
      <c r="CN1639" s="110"/>
      <c r="CO1639" s="110"/>
      <c r="CP1639" s="110"/>
      <c r="CQ1639" s="110"/>
      <c r="CR1639" s="110"/>
      <c r="CS1639" s="110"/>
      <c r="CT1639" s="110"/>
      <c r="CU1639" s="110"/>
      <c r="CV1639" s="110"/>
      <c r="CW1639" s="110"/>
      <c r="CX1639" s="110"/>
      <c r="CY1639" s="110"/>
      <c r="CZ1639" s="110"/>
      <c r="DA1639" s="110"/>
      <c r="DB1639" s="110"/>
      <c r="DC1639" s="110"/>
      <c r="DD1639" s="110"/>
      <c r="DE1639" s="110"/>
      <c r="DF1639" s="110"/>
      <c r="DG1639" s="110"/>
      <c r="DH1639" s="110"/>
      <c r="DI1639" s="110"/>
      <c r="DJ1639" s="110"/>
      <c r="DK1639" s="110"/>
      <c r="DL1639" s="110"/>
      <c r="DM1639" s="110"/>
      <c r="DN1639" s="110"/>
      <c r="DO1639" s="110"/>
      <c r="DP1639" s="110"/>
      <c r="DQ1639" s="110"/>
      <c r="DR1639" s="110"/>
      <c r="DS1639" s="110"/>
      <c r="DT1639" s="110"/>
      <c r="DU1639" s="110"/>
      <c r="DV1639" s="110"/>
      <c r="DW1639" s="110"/>
      <c r="DX1639" s="110"/>
      <c r="DY1639" s="110"/>
      <c r="DZ1639" s="110"/>
      <c r="EA1639" s="110"/>
      <c r="EB1639" s="110"/>
      <c r="EC1639" s="110"/>
      <c r="ED1639" s="110"/>
      <c r="EF1639" s="264"/>
      <c r="EG1639" s="110"/>
      <c r="EH1639" s="110"/>
      <c r="EI1639" s="110"/>
      <c r="EJ1639" s="110"/>
      <c r="EK1639" s="266"/>
      <c r="EL1639" s="110"/>
      <c r="EM1639" s="110"/>
      <c r="EN1639" s="110"/>
      <c r="EO1639" s="110"/>
      <c r="EP1639" s="110"/>
      <c r="EQ1639" s="110"/>
      <c r="ER1639" s="110"/>
      <c r="ES1639" s="110"/>
      <c r="ET1639" s="110"/>
      <c r="EU1639" s="110"/>
      <c r="EV1639" s="110"/>
      <c r="EW1639" s="110"/>
      <c r="EX1639" s="110"/>
      <c r="EY1639" s="110"/>
      <c r="EZ1639" s="110"/>
      <c r="FA1639" s="110"/>
      <c r="FB1639" s="110"/>
      <c r="FC1639" s="110"/>
      <c r="FD1639" s="110"/>
      <c r="FE1639" s="110"/>
      <c r="FF1639" s="110"/>
      <c r="FG1639" s="110"/>
      <c r="FH1639" s="110"/>
      <c r="FI1639" s="110"/>
      <c r="FJ1639" s="110"/>
      <c r="FK1639" s="110"/>
      <c r="FL1639" s="110"/>
      <c r="FM1639" s="110"/>
      <c r="FN1639" s="110"/>
      <c r="FO1639" s="110"/>
      <c r="FP1639" s="110"/>
      <c r="FQ1639" s="110"/>
      <c r="FR1639" s="110"/>
      <c r="FS1639" s="110"/>
      <c r="FT1639" s="110"/>
      <c r="FU1639" s="110"/>
      <c r="FV1639" s="110"/>
      <c r="FW1639" s="110"/>
      <c r="FX1639" s="110"/>
      <c r="FY1639" s="110"/>
      <c r="FZ1639" s="110"/>
      <c r="GA1639" s="110"/>
      <c r="GB1639" s="110"/>
      <c r="GC1639" s="110"/>
      <c r="GD1639" s="110"/>
      <c r="GE1639" s="110"/>
      <c r="GF1639" s="110"/>
      <c r="GG1639" s="110"/>
      <c r="GH1639" s="110"/>
      <c r="GI1639" s="110"/>
      <c r="GJ1639" s="110"/>
      <c r="GK1639" s="110"/>
      <c r="GL1639" s="110"/>
      <c r="GM1639" s="110"/>
      <c r="GN1639" s="110"/>
      <c r="GO1639" s="110"/>
      <c r="GP1639" s="110"/>
      <c r="GQ1639" s="110"/>
      <c r="GR1639" s="110"/>
      <c r="GS1639" s="110"/>
      <c r="GT1639" s="110"/>
      <c r="GU1639" s="110"/>
      <c r="GV1639" s="110"/>
      <c r="GW1639" s="110"/>
      <c r="GX1639" s="110"/>
      <c r="GY1639" s="110"/>
      <c r="GZ1639" s="110"/>
      <c r="HA1639" s="110"/>
      <c r="HB1639" s="110"/>
      <c r="HC1639" s="110"/>
      <c r="HD1639" s="110"/>
      <c r="HE1639" s="110"/>
      <c r="HF1639" s="110"/>
      <c r="HG1639" s="110"/>
      <c r="HH1639" s="110"/>
      <c r="HI1639" s="110"/>
      <c r="HJ1639" s="110"/>
      <c r="HK1639" s="110"/>
      <c r="HL1639" s="110"/>
      <c r="HM1639" s="110"/>
      <c r="HN1639" s="110"/>
      <c r="HO1639" s="110"/>
      <c r="HP1639" s="110"/>
      <c r="HQ1639" s="110"/>
      <c r="HR1639" s="110"/>
      <c r="HS1639" s="110"/>
      <c r="HT1639" s="110"/>
      <c r="HU1639" s="110"/>
      <c r="HV1639" s="110"/>
      <c r="HW1639" s="110"/>
      <c r="HX1639" s="110"/>
      <c r="HY1639" s="110"/>
      <c r="HZ1639" s="110"/>
      <c r="IA1639" s="110"/>
      <c r="IB1639" s="110"/>
      <c r="IC1639" s="110"/>
      <c r="ID1639" s="110"/>
      <c r="IE1639" s="110"/>
      <c r="IF1639" s="110"/>
      <c r="IG1639" s="110"/>
      <c r="IH1639" s="110"/>
      <c r="II1639" s="110"/>
      <c r="IJ1639" s="110"/>
      <c r="IK1639" s="110"/>
      <c r="IL1639" s="110"/>
      <c r="IM1639" s="110"/>
      <c r="IN1639" s="110"/>
      <c r="IO1639" s="110"/>
      <c r="IP1639" s="110"/>
      <c r="IQ1639" s="110"/>
      <c r="IR1639" s="110"/>
    </row>
    <row r="1640" spans="18:252" ht="16.5" hidden="1" customHeight="1">
      <c r="R1640" s="264"/>
      <c r="S1640" s="110"/>
      <c r="T1640" s="110"/>
      <c r="U1640" s="110"/>
      <c r="V1640" s="110"/>
      <c r="W1640" s="266"/>
      <c r="X1640" s="110"/>
      <c r="Y1640" s="110"/>
      <c r="Z1640" s="110"/>
      <c r="AA1640" s="110"/>
      <c r="AB1640" s="110"/>
      <c r="AC1640" s="110"/>
      <c r="AD1640" s="110"/>
      <c r="AE1640" s="110"/>
      <c r="AF1640" s="110"/>
      <c r="AG1640" s="110"/>
      <c r="AH1640" s="110"/>
      <c r="AI1640" s="110"/>
      <c r="AJ1640" s="110"/>
      <c r="AK1640" s="110"/>
      <c r="AL1640" s="110"/>
      <c r="AM1640" s="110"/>
      <c r="AN1640" s="110"/>
      <c r="AO1640" s="110"/>
      <c r="AP1640" s="110"/>
      <c r="AQ1640" s="110"/>
      <c r="AR1640" s="110"/>
      <c r="AS1640" s="110"/>
      <c r="AT1640" s="110"/>
      <c r="AU1640" s="110"/>
      <c r="AV1640" s="110"/>
      <c r="AW1640" s="110"/>
      <c r="AX1640" s="110"/>
      <c r="AY1640" s="110"/>
      <c r="AZ1640" s="110"/>
      <c r="BA1640" s="110"/>
      <c r="BB1640" s="110"/>
      <c r="BC1640" s="110"/>
      <c r="BD1640" s="110"/>
      <c r="BE1640" s="110"/>
      <c r="BF1640" s="110"/>
      <c r="BG1640" s="110"/>
      <c r="BH1640" s="110"/>
      <c r="BI1640" s="110"/>
      <c r="BJ1640" s="110"/>
      <c r="BK1640" s="110"/>
      <c r="BL1640" s="110"/>
      <c r="BM1640" s="110"/>
      <c r="BN1640" s="110"/>
      <c r="BO1640" s="110"/>
      <c r="BP1640" s="110"/>
      <c r="BQ1640" s="110"/>
      <c r="BR1640" s="110"/>
      <c r="BS1640" s="110"/>
      <c r="BT1640" s="110"/>
      <c r="BU1640" s="110"/>
      <c r="BV1640" s="110"/>
      <c r="BW1640" s="110"/>
      <c r="BX1640" s="110"/>
      <c r="BY1640" s="110"/>
      <c r="BZ1640" s="110"/>
      <c r="CA1640" s="110"/>
      <c r="CB1640" s="110"/>
      <c r="CC1640" s="110"/>
      <c r="CD1640" s="110"/>
      <c r="CE1640" s="110"/>
      <c r="CF1640" s="110"/>
      <c r="CG1640" s="110"/>
      <c r="CH1640" s="110"/>
      <c r="CI1640" s="110"/>
      <c r="CJ1640" s="110"/>
      <c r="CK1640" s="110"/>
      <c r="CL1640" s="110"/>
      <c r="CM1640" s="110"/>
      <c r="CN1640" s="110"/>
      <c r="CO1640" s="110"/>
      <c r="CP1640" s="110"/>
      <c r="CQ1640" s="110"/>
      <c r="CR1640" s="110"/>
      <c r="CS1640" s="110"/>
      <c r="CT1640" s="110"/>
      <c r="CU1640" s="110"/>
      <c r="CV1640" s="110"/>
      <c r="CW1640" s="110"/>
      <c r="CX1640" s="110"/>
      <c r="CY1640" s="110"/>
      <c r="CZ1640" s="110"/>
      <c r="DA1640" s="110"/>
      <c r="DB1640" s="110"/>
      <c r="DC1640" s="110"/>
      <c r="DD1640" s="110"/>
      <c r="DE1640" s="110"/>
      <c r="DF1640" s="110"/>
      <c r="DG1640" s="110"/>
      <c r="DH1640" s="110"/>
      <c r="DI1640" s="110"/>
      <c r="DJ1640" s="110"/>
      <c r="DK1640" s="110"/>
      <c r="DL1640" s="110"/>
      <c r="DM1640" s="110"/>
      <c r="DN1640" s="110"/>
      <c r="DO1640" s="110"/>
      <c r="DP1640" s="110"/>
      <c r="DQ1640" s="110"/>
      <c r="DR1640" s="110"/>
      <c r="DS1640" s="110"/>
      <c r="DT1640" s="110"/>
      <c r="DU1640" s="110"/>
      <c r="DV1640" s="110"/>
      <c r="DW1640" s="110"/>
      <c r="DX1640" s="110"/>
      <c r="DY1640" s="110"/>
      <c r="DZ1640" s="110"/>
      <c r="EA1640" s="110"/>
      <c r="EB1640" s="110"/>
      <c r="EC1640" s="110"/>
      <c r="ED1640" s="110"/>
      <c r="EF1640" s="264"/>
      <c r="EG1640" s="110"/>
      <c r="EH1640" s="110"/>
      <c r="EI1640" s="110"/>
      <c r="EJ1640" s="110"/>
      <c r="EK1640" s="266"/>
      <c r="EL1640" s="110"/>
      <c r="EM1640" s="110"/>
      <c r="EN1640" s="110"/>
      <c r="EO1640" s="110"/>
      <c r="EP1640" s="110"/>
      <c r="EQ1640" s="110"/>
      <c r="ER1640" s="110"/>
      <c r="ES1640" s="110"/>
      <c r="ET1640" s="110"/>
      <c r="EU1640" s="110"/>
      <c r="EV1640" s="110"/>
      <c r="EW1640" s="110"/>
      <c r="EX1640" s="110"/>
      <c r="EY1640" s="110"/>
      <c r="EZ1640" s="110"/>
      <c r="FA1640" s="110"/>
      <c r="FB1640" s="110"/>
      <c r="FC1640" s="110"/>
      <c r="FD1640" s="110"/>
      <c r="FE1640" s="110"/>
      <c r="FF1640" s="110"/>
      <c r="FG1640" s="110"/>
      <c r="FH1640" s="110"/>
      <c r="FI1640" s="110"/>
      <c r="FJ1640" s="110"/>
      <c r="FK1640" s="110"/>
      <c r="FL1640" s="110"/>
      <c r="FM1640" s="110"/>
      <c r="FN1640" s="110"/>
      <c r="FO1640" s="110"/>
      <c r="FP1640" s="110"/>
      <c r="FQ1640" s="110"/>
      <c r="FR1640" s="110"/>
      <c r="FS1640" s="110"/>
      <c r="FT1640" s="110"/>
      <c r="FU1640" s="110"/>
      <c r="FV1640" s="110"/>
      <c r="FW1640" s="110"/>
      <c r="FX1640" s="110"/>
      <c r="FY1640" s="110"/>
      <c r="FZ1640" s="110"/>
      <c r="GA1640" s="110"/>
      <c r="GB1640" s="110"/>
      <c r="GC1640" s="110"/>
      <c r="GD1640" s="110"/>
      <c r="GE1640" s="110"/>
      <c r="GF1640" s="110"/>
      <c r="GG1640" s="110"/>
      <c r="GH1640" s="110"/>
      <c r="GI1640" s="110"/>
      <c r="GJ1640" s="110"/>
      <c r="GK1640" s="110"/>
      <c r="GL1640" s="110"/>
      <c r="GM1640" s="110"/>
      <c r="GN1640" s="110"/>
      <c r="GO1640" s="110"/>
      <c r="GP1640" s="110"/>
      <c r="GQ1640" s="110"/>
      <c r="GR1640" s="110"/>
      <c r="GS1640" s="110"/>
      <c r="GT1640" s="110"/>
      <c r="GU1640" s="110"/>
      <c r="GV1640" s="110"/>
      <c r="GW1640" s="110"/>
      <c r="GX1640" s="110"/>
      <c r="GY1640" s="110"/>
      <c r="GZ1640" s="110"/>
      <c r="HA1640" s="110"/>
      <c r="HB1640" s="110"/>
      <c r="HC1640" s="110"/>
      <c r="HD1640" s="110"/>
      <c r="HE1640" s="110"/>
      <c r="HF1640" s="110"/>
      <c r="HG1640" s="110"/>
      <c r="HH1640" s="110"/>
      <c r="HI1640" s="110"/>
      <c r="HJ1640" s="110"/>
      <c r="HK1640" s="110"/>
      <c r="HL1640" s="110"/>
      <c r="HM1640" s="110"/>
      <c r="HN1640" s="110"/>
      <c r="HO1640" s="110"/>
      <c r="HP1640" s="110"/>
      <c r="HQ1640" s="110"/>
      <c r="HR1640" s="110"/>
      <c r="HS1640" s="110"/>
      <c r="HT1640" s="110"/>
      <c r="HU1640" s="110"/>
      <c r="HV1640" s="110"/>
      <c r="HW1640" s="110"/>
      <c r="HX1640" s="110"/>
      <c r="HY1640" s="110"/>
      <c r="HZ1640" s="110"/>
      <c r="IA1640" s="110"/>
      <c r="IB1640" s="110"/>
      <c r="IC1640" s="110"/>
      <c r="ID1640" s="110"/>
      <c r="IE1640" s="110"/>
      <c r="IF1640" s="110"/>
      <c r="IG1640" s="110"/>
      <c r="IH1640" s="110"/>
      <c r="II1640" s="110"/>
      <c r="IJ1640" s="110"/>
      <c r="IK1640" s="110"/>
      <c r="IL1640" s="110"/>
      <c r="IM1640" s="110"/>
      <c r="IN1640" s="110"/>
      <c r="IO1640" s="110"/>
      <c r="IP1640" s="110"/>
      <c r="IQ1640" s="110"/>
      <c r="IR1640" s="110"/>
    </row>
    <row r="1641" spans="18:252" ht="16.5" hidden="1" customHeight="1">
      <c r="R1641" s="264"/>
      <c r="S1641" s="110"/>
      <c r="T1641" s="110"/>
      <c r="U1641" s="110"/>
      <c r="V1641" s="110"/>
      <c r="W1641" s="266"/>
      <c r="X1641" s="110"/>
      <c r="Y1641" s="110"/>
      <c r="Z1641" s="110"/>
      <c r="AA1641" s="110"/>
      <c r="AB1641" s="110"/>
      <c r="AC1641" s="110"/>
      <c r="AD1641" s="110"/>
      <c r="AE1641" s="110"/>
      <c r="AF1641" s="110"/>
      <c r="AG1641" s="110"/>
      <c r="AH1641" s="110"/>
      <c r="AI1641" s="110"/>
      <c r="AJ1641" s="110"/>
      <c r="AK1641" s="110"/>
      <c r="AL1641" s="110"/>
      <c r="AM1641" s="110"/>
      <c r="AN1641" s="110"/>
      <c r="AO1641" s="110"/>
      <c r="AP1641" s="110"/>
      <c r="AQ1641" s="110"/>
      <c r="AR1641" s="110"/>
      <c r="AS1641" s="110"/>
      <c r="AT1641" s="110"/>
      <c r="AU1641" s="110"/>
      <c r="AV1641" s="110"/>
      <c r="AW1641" s="110"/>
      <c r="AX1641" s="110"/>
      <c r="AY1641" s="110"/>
      <c r="AZ1641" s="110"/>
      <c r="BA1641" s="110"/>
      <c r="BB1641" s="110"/>
      <c r="BC1641" s="110"/>
      <c r="BD1641" s="110"/>
      <c r="BE1641" s="110"/>
      <c r="BF1641" s="110"/>
      <c r="BG1641" s="110"/>
      <c r="BH1641" s="110"/>
      <c r="BI1641" s="110"/>
      <c r="BJ1641" s="110"/>
      <c r="BK1641" s="110"/>
      <c r="BL1641" s="110"/>
      <c r="BM1641" s="110"/>
      <c r="BN1641" s="110"/>
      <c r="BO1641" s="110"/>
      <c r="BP1641" s="110"/>
      <c r="BQ1641" s="110"/>
      <c r="BR1641" s="110"/>
      <c r="BS1641" s="110"/>
      <c r="BT1641" s="110"/>
      <c r="BU1641" s="110"/>
      <c r="BV1641" s="110"/>
      <c r="BW1641" s="110"/>
      <c r="BX1641" s="110"/>
      <c r="BY1641" s="110"/>
      <c r="BZ1641" s="110"/>
      <c r="CA1641" s="110"/>
      <c r="CB1641" s="110"/>
      <c r="CC1641" s="110"/>
      <c r="CD1641" s="110"/>
      <c r="CE1641" s="110"/>
      <c r="CF1641" s="110"/>
      <c r="CG1641" s="110"/>
      <c r="CH1641" s="110"/>
      <c r="CI1641" s="110"/>
      <c r="CJ1641" s="110"/>
      <c r="CK1641" s="110"/>
      <c r="CL1641" s="110"/>
      <c r="CM1641" s="110"/>
      <c r="CN1641" s="110"/>
      <c r="CO1641" s="110"/>
      <c r="CP1641" s="110"/>
      <c r="CQ1641" s="110"/>
      <c r="CR1641" s="110"/>
      <c r="CS1641" s="110"/>
      <c r="CT1641" s="110"/>
      <c r="CU1641" s="110"/>
      <c r="CV1641" s="110"/>
      <c r="CW1641" s="110"/>
      <c r="CX1641" s="110"/>
      <c r="CY1641" s="110"/>
      <c r="CZ1641" s="110"/>
      <c r="DA1641" s="110"/>
      <c r="DB1641" s="110"/>
      <c r="DC1641" s="110"/>
      <c r="DD1641" s="110"/>
      <c r="DE1641" s="110"/>
      <c r="DF1641" s="110"/>
      <c r="DG1641" s="110"/>
      <c r="DH1641" s="110"/>
      <c r="DI1641" s="110"/>
      <c r="DJ1641" s="110"/>
      <c r="DK1641" s="110"/>
      <c r="DL1641" s="110"/>
      <c r="DM1641" s="110"/>
      <c r="DN1641" s="110"/>
      <c r="DO1641" s="110"/>
      <c r="DP1641" s="110"/>
      <c r="DQ1641" s="110"/>
      <c r="DR1641" s="110"/>
      <c r="DS1641" s="110"/>
      <c r="DT1641" s="110"/>
      <c r="DU1641" s="110"/>
      <c r="DV1641" s="110"/>
      <c r="DW1641" s="110"/>
      <c r="DX1641" s="110"/>
      <c r="DY1641" s="110"/>
      <c r="DZ1641" s="110"/>
      <c r="EA1641" s="110"/>
      <c r="EB1641" s="110"/>
      <c r="EC1641" s="110"/>
      <c r="ED1641" s="110"/>
      <c r="EF1641" s="264"/>
      <c r="EG1641" s="110"/>
      <c r="EH1641" s="110"/>
      <c r="EI1641" s="110"/>
      <c r="EJ1641" s="110"/>
      <c r="EK1641" s="266"/>
      <c r="EL1641" s="110"/>
      <c r="EM1641" s="110"/>
      <c r="EN1641" s="110"/>
      <c r="EO1641" s="110"/>
      <c r="EP1641" s="110"/>
      <c r="EQ1641" s="110"/>
      <c r="ER1641" s="110"/>
      <c r="ES1641" s="110"/>
      <c r="ET1641" s="110"/>
      <c r="EU1641" s="110"/>
      <c r="EV1641" s="110"/>
      <c r="EW1641" s="110"/>
      <c r="EX1641" s="110"/>
      <c r="EY1641" s="110"/>
      <c r="EZ1641" s="110"/>
      <c r="FA1641" s="110"/>
      <c r="FB1641" s="110"/>
      <c r="FC1641" s="110"/>
      <c r="FD1641" s="110"/>
      <c r="FE1641" s="110"/>
      <c r="FF1641" s="110"/>
      <c r="FG1641" s="110"/>
      <c r="FH1641" s="110"/>
      <c r="FI1641" s="110"/>
      <c r="FJ1641" s="110"/>
      <c r="FK1641" s="110"/>
      <c r="FL1641" s="110"/>
      <c r="FM1641" s="110"/>
      <c r="FN1641" s="110"/>
      <c r="FO1641" s="110"/>
      <c r="FP1641" s="110"/>
      <c r="FQ1641" s="110"/>
      <c r="FR1641" s="110"/>
      <c r="FS1641" s="110"/>
      <c r="FT1641" s="110"/>
      <c r="FU1641" s="110"/>
      <c r="FV1641" s="110"/>
      <c r="FW1641" s="110"/>
      <c r="FX1641" s="110"/>
      <c r="FY1641" s="110"/>
      <c r="FZ1641" s="110"/>
      <c r="GA1641" s="110"/>
      <c r="GB1641" s="110"/>
      <c r="GC1641" s="110"/>
      <c r="GD1641" s="110"/>
      <c r="GE1641" s="110"/>
      <c r="GF1641" s="110"/>
      <c r="GG1641" s="110"/>
      <c r="GH1641" s="110"/>
      <c r="GI1641" s="110"/>
      <c r="GJ1641" s="110"/>
      <c r="GK1641" s="110"/>
      <c r="GL1641" s="110"/>
      <c r="GM1641" s="110"/>
      <c r="GN1641" s="110"/>
      <c r="GO1641" s="110"/>
      <c r="GP1641" s="110"/>
      <c r="GQ1641" s="110"/>
      <c r="GR1641" s="110"/>
      <c r="GS1641" s="110"/>
      <c r="GT1641" s="110"/>
      <c r="GU1641" s="110"/>
      <c r="GV1641" s="110"/>
      <c r="GW1641" s="110"/>
      <c r="GX1641" s="110"/>
      <c r="GY1641" s="110"/>
      <c r="GZ1641" s="110"/>
      <c r="HA1641" s="110"/>
      <c r="HB1641" s="110"/>
      <c r="HC1641" s="110"/>
      <c r="HD1641" s="110"/>
      <c r="HE1641" s="110"/>
      <c r="HF1641" s="110"/>
      <c r="HG1641" s="110"/>
      <c r="HH1641" s="110"/>
      <c r="HI1641" s="110"/>
      <c r="HJ1641" s="110"/>
      <c r="HK1641" s="110"/>
      <c r="HL1641" s="110"/>
      <c r="HM1641" s="110"/>
      <c r="HN1641" s="110"/>
      <c r="HO1641" s="110"/>
      <c r="HP1641" s="110"/>
      <c r="HQ1641" s="110"/>
      <c r="HR1641" s="110"/>
      <c r="HS1641" s="110"/>
      <c r="HT1641" s="110"/>
      <c r="HU1641" s="110"/>
      <c r="HV1641" s="110"/>
      <c r="HW1641" s="110"/>
      <c r="HX1641" s="110"/>
      <c r="HY1641" s="110"/>
      <c r="HZ1641" s="110"/>
      <c r="IA1641" s="110"/>
      <c r="IB1641" s="110"/>
      <c r="IC1641" s="110"/>
      <c r="ID1641" s="110"/>
      <c r="IE1641" s="110"/>
      <c r="IF1641" s="110"/>
      <c r="IG1641" s="110"/>
      <c r="IH1641" s="110"/>
      <c r="II1641" s="110"/>
      <c r="IJ1641" s="110"/>
      <c r="IK1641" s="110"/>
      <c r="IL1641" s="110"/>
      <c r="IM1641" s="110"/>
      <c r="IN1641" s="110"/>
      <c r="IO1641" s="110"/>
      <c r="IP1641" s="110"/>
      <c r="IQ1641" s="110"/>
      <c r="IR1641" s="110"/>
    </row>
    <row r="1642" spans="18:252" ht="16.5" hidden="1" customHeight="1">
      <c r="R1642" s="264"/>
      <c r="S1642" s="110"/>
      <c r="T1642" s="110"/>
      <c r="U1642" s="110"/>
      <c r="V1642" s="110"/>
      <c r="W1642" s="266"/>
      <c r="X1642" s="110"/>
      <c r="Y1642" s="110"/>
      <c r="Z1642" s="110"/>
      <c r="AA1642" s="110"/>
      <c r="AB1642" s="110"/>
      <c r="AC1642" s="110"/>
      <c r="AD1642" s="110"/>
      <c r="AE1642" s="110"/>
      <c r="AF1642" s="110"/>
      <c r="AG1642" s="110"/>
      <c r="AH1642" s="110"/>
      <c r="AI1642" s="110"/>
      <c r="AJ1642" s="110"/>
      <c r="AK1642" s="110"/>
      <c r="AL1642" s="110"/>
      <c r="AM1642" s="110"/>
      <c r="AN1642" s="110"/>
      <c r="AO1642" s="110"/>
      <c r="AP1642" s="110"/>
      <c r="AQ1642" s="110"/>
      <c r="AR1642" s="110"/>
      <c r="AS1642" s="110"/>
      <c r="AT1642" s="110"/>
      <c r="AU1642" s="110"/>
      <c r="AV1642" s="110"/>
      <c r="AW1642" s="110"/>
      <c r="AX1642" s="110"/>
      <c r="AY1642" s="110"/>
      <c r="AZ1642" s="110"/>
      <c r="BA1642" s="110"/>
      <c r="BB1642" s="110"/>
      <c r="BC1642" s="110"/>
      <c r="BD1642" s="110"/>
      <c r="BE1642" s="110"/>
      <c r="BF1642" s="110"/>
      <c r="BG1642" s="110"/>
      <c r="BH1642" s="110"/>
      <c r="BI1642" s="110"/>
      <c r="BJ1642" s="110"/>
      <c r="BK1642" s="110"/>
      <c r="BL1642" s="110"/>
      <c r="BM1642" s="110"/>
      <c r="BN1642" s="110"/>
      <c r="BO1642" s="110"/>
      <c r="BP1642" s="110"/>
      <c r="BQ1642" s="110"/>
      <c r="BR1642" s="110"/>
      <c r="BS1642" s="110"/>
      <c r="BT1642" s="110"/>
      <c r="BU1642" s="110"/>
      <c r="BV1642" s="110"/>
      <c r="BW1642" s="110"/>
      <c r="BX1642" s="110"/>
      <c r="BY1642" s="110"/>
      <c r="BZ1642" s="110"/>
      <c r="CA1642" s="110"/>
      <c r="CB1642" s="110"/>
      <c r="CC1642" s="110"/>
      <c r="CD1642" s="110"/>
      <c r="CE1642" s="110"/>
      <c r="CF1642" s="110"/>
      <c r="CG1642" s="110"/>
      <c r="CH1642" s="110"/>
      <c r="CI1642" s="110"/>
      <c r="CJ1642" s="110"/>
      <c r="CK1642" s="110"/>
      <c r="CL1642" s="110"/>
      <c r="CM1642" s="110"/>
      <c r="CN1642" s="110"/>
      <c r="CO1642" s="110"/>
      <c r="CP1642" s="110"/>
      <c r="CQ1642" s="110"/>
      <c r="CR1642" s="110"/>
      <c r="CS1642" s="110"/>
      <c r="CT1642" s="110"/>
      <c r="CU1642" s="110"/>
      <c r="CV1642" s="110"/>
      <c r="CW1642" s="110"/>
      <c r="CX1642" s="110"/>
      <c r="CY1642" s="110"/>
      <c r="CZ1642" s="110"/>
      <c r="DA1642" s="110"/>
      <c r="DB1642" s="110"/>
      <c r="DC1642" s="110"/>
      <c r="DD1642" s="110"/>
      <c r="DE1642" s="110"/>
      <c r="DF1642" s="110"/>
      <c r="DG1642" s="110"/>
      <c r="DH1642" s="110"/>
      <c r="DI1642" s="110"/>
      <c r="DJ1642" s="110"/>
      <c r="DK1642" s="110"/>
      <c r="DL1642" s="110"/>
      <c r="DM1642" s="110"/>
      <c r="DN1642" s="110"/>
      <c r="DO1642" s="110"/>
      <c r="DP1642" s="110"/>
      <c r="DQ1642" s="110"/>
      <c r="DR1642" s="110"/>
      <c r="DS1642" s="110"/>
      <c r="DT1642" s="110"/>
      <c r="DU1642" s="110"/>
      <c r="DV1642" s="110"/>
      <c r="DW1642" s="110"/>
      <c r="DX1642" s="110"/>
      <c r="DY1642" s="110"/>
      <c r="DZ1642" s="110"/>
      <c r="EA1642" s="110"/>
      <c r="EB1642" s="110"/>
      <c r="EC1642" s="110"/>
      <c r="ED1642" s="110"/>
      <c r="EF1642" s="264"/>
      <c r="EG1642" s="110"/>
      <c r="EH1642" s="110"/>
      <c r="EI1642" s="110"/>
      <c r="EJ1642" s="110"/>
      <c r="EK1642" s="266"/>
      <c r="EL1642" s="110"/>
      <c r="EM1642" s="110"/>
      <c r="EN1642" s="110"/>
      <c r="EO1642" s="110"/>
      <c r="EP1642" s="110"/>
      <c r="EQ1642" s="110"/>
      <c r="ER1642" s="110"/>
      <c r="ES1642" s="110"/>
      <c r="ET1642" s="110"/>
      <c r="EU1642" s="110"/>
      <c r="EV1642" s="110"/>
      <c r="EW1642" s="110"/>
      <c r="EX1642" s="110"/>
      <c r="EY1642" s="110"/>
      <c r="EZ1642" s="110"/>
      <c r="FA1642" s="110"/>
      <c r="FB1642" s="110"/>
      <c r="FC1642" s="110"/>
      <c r="FD1642" s="110"/>
      <c r="FE1642" s="110"/>
      <c r="FF1642" s="110"/>
      <c r="FG1642" s="110"/>
      <c r="FH1642" s="110"/>
      <c r="FI1642" s="110"/>
      <c r="FJ1642" s="110"/>
      <c r="FK1642" s="110"/>
      <c r="FL1642" s="110"/>
      <c r="FM1642" s="110"/>
      <c r="FN1642" s="110"/>
      <c r="FO1642" s="110"/>
      <c r="FP1642" s="110"/>
      <c r="FQ1642" s="110"/>
      <c r="FR1642" s="110"/>
      <c r="FS1642" s="110"/>
      <c r="FT1642" s="110"/>
      <c r="FU1642" s="110"/>
      <c r="FV1642" s="110"/>
      <c r="FW1642" s="110"/>
      <c r="FX1642" s="110"/>
      <c r="FY1642" s="110"/>
      <c r="FZ1642" s="110"/>
      <c r="GA1642" s="110"/>
      <c r="GB1642" s="110"/>
      <c r="GC1642" s="110"/>
      <c r="GD1642" s="110"/>
      <c r="GE1642" s="110"/>
      <c r="GF1642" s="110"/>
      <c r="GG1642" s="110"/>
      <c r="GH1642" s="110"/>
      <c r="GI1642" s="110"/>
      <c r="GJ1642" s="110"/>
      <c r="GK1642" s="110"/>
      <c r="GL1642" s="110"/>
      <c r="GM1642" s="110"/>
      <c r="GN1642" s="110"/>
      <c r="GO1642" s="110"/>
      <c r="GP1642" s="110"/>
      <c r="GQ1642" s="110"/>
      <c r="GR1642" s="110"/>
      <c r="GS1642" s="110"/>
      <c r="GT1642" s="110"/>
      <c r="GU1642" s="110"/>
      <c r="GV1642" s="110"/>
      <c r="GW1642" s="110"/>
      <c r="GX1642" s="110"/>
      <c r="GY1642" s="110"/>
      <c r="GZ1642" s="110"/>
      <c r="HA1642" s="110"/>
      <c r="HB1642" s="110"/>
      <c r="HC1642" s="110"/>
      <c r="HD1642" s="110"/>
      <c r="HE1642" s="110"/>
      <c r="HF1642" s="110"/>
      <c r="HG1642" s="110"/>
      <c r="HH1642" s="110"/>
      <c r="HI1642" s="110"/>
      <c r="HJ1642" s="110"/>
      <c r="HK1642" s="110"/>
      <c r="HL1642" s="110"/>
      <c r="HM1642" s="110"/>
      <c r="HN1642" s="110"/>
      <c r="HO1642" s="110"/>
      <c r="HP1642" s="110"/>
      <c r="HQ1642" s="110"/>
      <c r="HR1642" s="110"/>
      <c r="HS1642" s="110"/>
      <c r="HT1642" s="110"/>
      <c r="HU1642" s="110"/>
      <c r="HV1642" s="110"/>
      <c r="HW1642" s="110"/>
      <c r="HX1642" s="110"/>
      <c r="HY1642" s="110"/>
      <c r="HZ1642" s="110"/>
      <c r="IA1642" s="110"/>
      <c r="IB1642" s="110"/>
      <c r="IC1642" s="110"/>
      <c r="ID1642" s="110"/>
      <c r="IE1642" s="110"/>
      <c r="IF1642" s="110"/>
      <c r="IG1642" s="110"/>
      <c r="IH1642" s="110"/>
      <c r="II1642" s="110"/>
      <c r="IJ1642" s="110"/>
      <c r="IK1642" s="110"/>
      <c r="IL1642" s="110"/>
      <c r="IM1642" s="110"/>
      <c r="IN1642" s="110"/>
      <c r="IO1642" s="110"/>
      <c r="IP1642" s="110"/>
      <c r="IQ1642" s="110"/>
      <c r="IR1642" s="110"/>
    </row>
    <row r="1643" spans="18:252" ht="16.5" hidden="1" customHeight="1">
      <c r="R1643" s="264"/>
      <c r="S1643" s="110"/>
      <c r="T1643" s="110"/>
      <c r="U1643" s="110"/>
      <c r="V1643" s="110"/>
      <c r="W1643" s="266"/>
      <c r="X1643" s="110"/>
      <c r="Y1643" s="110"/>
      <c r="Z1643" s="110"/>
      <c r="AA1643" s="110"/>
      <c r="AB1643" s="110"/>
      <c r="AC1643" s="110"/>
      <c r="AD1643" s="110"/>
      <c r="AE1643" s="110"/>
      <c r="AF1643" s="110"/>
      <c r="AG1643" s="110"/>
      <c r="AH1643" s="110"/>
      <c r="AI1643" s="110"/>
      <c r="AJ1643" s="110"/>
      <c r="AK1643" s="110"/>
      <c r="AL1643" s="110"/>
      <c r="AM1643" s="110"/>
      <c r="AN1643" s="110"/>
      <c r="AO1643" s="110"/>
      <c r="AP1643" s="110"/>
      <c r="AQ1643" s="110"/>
      <c r="AR1643" s="110"/>
      <c r="AS1643" s="110"/>
      <c r="AT1643" s="110"/>
      <c r="AU1643" s="110"/>
      <c r="AV1643" s="110"/>
      <c r="AW1643" s="110"/>
      <c r="AX1643" s="110"/>
      <c r="AY1643" s="110"/>
      <c r="AZ1643" s="110"/>
      <c r="BA1643" s="110"/>
      <c r="BB1643" s="110"/>
      <c r="BC1643" s="110"/>
      <c r="BD1643" s="110"/>
      <c r="BE1643" s="110"/>
      <c r="BF1643" s="110"/>
      <c r="BG1643" s="110"/>
      <c r="BH1643" s="110"/>
      <c r="BI1643" s="110"/>
      <c r="BJ1643" s="110"/>
      <c r="BK1643" s="110"/>
      <c r="BL1643" s="110"/>
      <c r="BM1643" s="110"/>
      <c r="BN1643" s="110"/>
      <c r="BO1643" s="110"/>
      <c r="BP1643" s="110"/>
      <c r="BQ1643" s="110"/>
      <c r="BR1643" s="110"/>
      <c r="BS1643" s="110"/>
      <c r="BT1643" s="110"/>
      <c r="BU1643" s="110"/>
      <c r="BV1643" s="110"/>
      <c r="BW1643" s="110"/>
      <c r="BX1643" s="110"/>
      <c r="BY1643" s="110"/>
      <c r="BZ1643" s="110"/>
      <c r="CA1643" s="110"/>
      <c r="CB1643" s="110"/>
      <c r="CC1643" s="110"/>
      <c r="CD1643" s="110"/>
      <c r="CE1643" s="110"/>
      <c r="CF1643" s="110"/>
      <c r="CG1643" s="110"/>
      <c r="CH1643" s="110"/>
      <c r="CI1643" s="110"/>
      <c r="CJ1643" s="110"/>
      <c r="CK1643" s="110"/>
      <c r="CL1643" s="110"/>
      <c r="CM1643" s="110"/>
      <c r="CN1643" s="110"/>
      <c r="CO1643" s="110"/>
      <c r="CP1643" s="110"/>
      <c r="CQ1643" s="110"/>
      <c r="CR1643" s="110"/>
      <c r="CS1643" s="110"/>
      <c r="CT1643" s="110"/>
      <c r="CU1643" s="110"/>
      <c r="CV1643" s="110"/>
      <c r="CW1643" s="110"/>
      <c r="CX1643" s="110"/>
      <c r="CY1643" s="110"/>
      <c r="CZ1643" s="110"/>
      <c r="DA1643" s="110"/>
      <c r="DB1643" s="110"/>
      <c r="DC1643" s="110"/>
      <c r="DD1643" s="110"/>
      <c r="DE1643" s="110"/>
      <c r="DF1643" s="110"/>
      <c r="DG1643" s="110"/>
      <c r="DH1643" s="110"/>
      <c r="DI1643" s="110"/>
      <c r="DJ1643" s="110"/>
      <c r="DK1643" s="110"/>
      <c r="DL1643" s="110"/>
      <c r="DM1643" s="110"/>
      <c r="DN1643" s="110"/>
      <c r="DO1643" s="110"/>
      <c r="DP1643" s="110"/>
      <c r="DQ1643" s="110"/>
      <c r="DR1643" s="110"/>
      <c r="DS1643" s="110"/>
      <c r="DT1643" s="110"/>
      <c r="DU1643" s="110"/>
      <c r="DV1643" s="110"/>
      <c r="DW1643" s="110"/>
      <c r="DX1643" s="110"/>
      <c r="DY1643" s="110"/>
      <c r="DZ1643" s="110"/>
      <c r="EA1643" s="110"/>
      <c r="EB1643" s="110"/>
      <c r="EC1643" s="110"/>
      <c r="ED1643" s="110"/>
      <c r="EF1643" s="264"/>
      <c r="EG1643" s="110"/>
      <c r="EH1643" s="110"/>
      <c r="EI1643" s="110"/>
      <c r="EJ1643" s="110"/>
      <c r="EK1643" s="266"/>
      <c r="EL1643" s="110"/>
      <c r="EM1643" s="110"/>
      <c r="EN1643" s="110"/>
      <c r="EO1643" s="110"/>
      <c r="EP1643" s="110"/>
      <c r="EQ1643" s="110"/>
      <c r="ER1643" s="110"/>
      <c r="ES1643" s="110"/>
      <c r="ET1643" s="110"/>
      <c r="EU1643" s="110"/>
      <c r="EV1643" s="110"/>
      <c r="EW1643" s="110"/>
      <c r="EX1643" s="110"/>
      <c r="EY1643" s="110"/>
      <c r="EZ1643" s="110"/>
      <c r="FA1643" s="110"/>
      <c r="FB1643" s="110"/>
      <c r="FC1643" s="110"/>
      <c r="FD1643" s="110"/>
      <c r="FE1643" s="110"/>
      <c r="FF1643" s="110"/>
      <c r="FG1643" s="110"/>
      <c r="FH1643" s="110"/>
      <c r="FI1643" s="110"/>
      <c r="FJ1643" s="110"/>
      <c r="FK1643" s="110"/>
      <c r="FL1643" s="110"/>
      <c r="FM1643" s="110"/>
      <c r="FN1643" s="110"/>
      <c r="FO1643" s="110"/>
      <c r="FP1643" s="110"/>
      <c r="FQ1643" s="110"/>
      <c r="FR1643" s="110"/>
      <c r="FS1643" s="110"/>
      <c r="FT1643" s="110"/>
      <c r="FU1643" s="110"/>
      <c r="FV1643" s="110"/>
      <c r="FW1643" s="110"/>
      <c r="FX1643" s="110"/>
      <c r="FY1643" s="110"/>
      <c r="FZ1643" s="110"/>
      <c r="GA1643" s="110"/>
      <c r="GB1643" s="110"/>
      <c r="GC1643" s="110"/>
      <c r="GD1643" s="110"/>
      <c r="GE1643" s="110"/>
      <c r="GF1643" s="110"/>
      <c r="GG1643" s="110"/>
      <c r="GH1643" s="110"/>
      <c r="GI1643" s="110"/>
      <c r="GJ1643" s="110"/>
      <c r="GK1643" s="110"/>
      <c r="GL1643" s="110"/>
      <c r="GM1643" s="110"/>
      <c r="GN1643" s="110"/>
      <c r="GO1643" s="110"/>
      <c r="GP1643" s="110"/>
      <c r="GQ1643" s="110"/>
      <c r="GR1643" s="110"/>
      <c r="GS1643" s="110"/>
      <c r="GT1643" s="110"/>
      <c r="GU1643" s="110"/>
      <c r="GV1643" s="110"/>
      <c r="GW1643" s="110"/>
      <c r="GX1643" s="110"/>
      <c r="GY1643" s="110"/>
      <c r="GZ1643" s="110"/>
      <c r="HA1643" s="110"/>
      <c r="HB1643" s="110"/>
      <c r="HC1643" s="110"/>
      <c r="HD1643" s="110"/>
      <c r="HE1643" s="110"/>
      <c r="HF1643" s="110"/>
      <c r="HG1643" s="110"/>
      <c r="HH1643" s="110"/>
      <c r="HI1643" s="110"/>
      <c r="HJ1643" s="110"/>
      <c r="HK1643" s="110"/>
      <c r="HL1643" s="110"/>
      <c r="HM1643" s="110"/>
      <c r="HN1643" s="110"/>
      <c r="HO1643" s="110"/>
      <c r="HP1643" s="110"/>
      <c r="HQ1643" s="110"/>
      <c r="HR1643" s="110"/>
      <c r="HS1643" s="110"/>
      <c r="HT1643" s="110"/>
      <c r="HU1643" s="110"/>
      <c r="HV1643" s="110"/>
      <c r="HW1643" s="110"/>
      <c r="HX1643" s="110"/>
      <c r="HY1643" s="110"/>
      <c r="HZ1643" s="110"/>
      <c r="IA1643" s="110"/>
      <c r="IB1643" s="110"/>
      <c r="IC1643" s="110"/>
      <c r="ID1643" s="110"/>
      <c r="IE1643" s="110"/>
      <c r="IF1643" s="110"/>
      <c r="IG1643" s="110"/>
      <c r="IH1643" s="110"/>
      <c r="II1643" s="110"/>
      <c r="IJ1643" s="110"/>
      <c r="IK1643" s="110"/>
      <c r="IL1643" s="110"/>
      <c r="IM1643" s="110"/>
      <c r="IN1643" s="110"/>
      <c r="IO1643" s="110"/>
      <c r="IP1643" s="110"/>
      <c r="IQ1643" s="110"/>
      <c r="IR1643" s="110"/>
    </row>
    <row r="1644" spans="18:252" ht="16.5" hidden="1" customHeight="1">
      <c r="R1644" s="264"/>
      <c r="S1644" s="110"/>
      <c r="T1644" s="110"/>
      <c r="U1644" s="110"/>
      <c r="V1644" s="110"/>
      <c r="W1644" s="266"/>
      <c r="X1644" s="110"/>
      <c r="Y1644" s="110"/>
      <c r="Z1644" s="110"/>
      <c r="AA1644" s="110"/>
      <c r="AB1644" s="110"/>
      <c r="AC1644" s="110"/>
      <c r="AD1644" s="110"/>
      <c r="AE1644" s="110"/>
      <c r="AF1644" s="110"/>
      <c r="AG1644" s="110"/>
      <c r="AH1644" s="110"/>
      <c r="AI1644" s="110"/>
      <c r="AJ1644" s="110"/>
      <c r="AK1644" s="110"/>
      <c r="AL1644" s="110"/>
      <c r="AM1644" s="110"/>
      <c r="AN1644" s="110"/>
      <c r="AO1644" s="110"/>
      <c r="AP1644" s="110"/>
      <c r="AQ1644" s="110"/>
      <c r="AR1644" s="110"/>
      <c r="AS1644" s="110"/>
      <c r="AT1644" s="110"/>
      <c r="AU1644" s="110"/>
      <c r="AV1644" s="110"/>
      <c r="AW1644" s="110"/>
      <c r="AX1644" s="110"/>
      <c r="AY1644" s="110"/>
      <c r="AZ1644" s="110"/>
      <c r="BA1644" s="110"/>
      <c r="BB1644" s="110"/>
      <c r="BC1644" s="110"/>
      <c r="BD1644" s="110"/>
      <c r="BE1644" s="110"/>
      <c r="BF1644" s="110"/>
      <c r="BG1644" s="110"/>
      <c r="BH1644" s="110"/>
      <c r="BI1644" s="110"/>
      <c r="BJ1644" s="110"/>
      <c r="BK1644" s="110"/>
      <c r="BL1644" s="110"/>
      <c r="BM1644" s="110"/>
      <c r="BN1644" s="110"/>
      <c r="BO1644" s="110"/>
      <c r="BP1644" s="110"/>
      <c r="BQ1644" s="110"/>
      <c r="BR1644" s="110"/>
      <c r="BS1644" s="110"/>
      <c r="BT1644" s="110"/>
      <c r="BU1644" s="110"/>
      <c r="BV1644" s="110"/>
      <c r="BW1644" s="110"/>
      <c r="BX1644" s="110"/>
      <c r="BY1644" s="110"/>
      <c r="BZ1644" s="110"/>
      <c r="CA1644" s="110"/>
      <c r="CB1644" s="110"/>
      <c r="CC1644" s="110"/>
      <c r="CD1644" s="110"/>
      <c r="CE1644" s="110"/>
      <c r="CF1644" s="110"/>
      <c r="CG1644" s="110"/>
      <c r="CH1644" s="110"/>
      <c r="CI1644" s="110"/>
      <c r="CJ1644" s="110"/>
      <c r="CK1644" s="110"/>
      <c r="CL1644" s="110"/>
      <c r="CM1644" s="110"/>
      <c r="CN1644" s="110"/>
      <c r="CO1644" s="110"/>
      <c r="CP1644" s="110"/>
      <c r="CQ1644" s="110"/>
      <c r="CR1644" s="110"/>
      <c r="CS1644" s="110"/>
      <c r="CT1644" s="110"/>
      <c r="CU1644" s="110"/>
      <c r="CV1644" s="110"/>
      <c r="CW1644" s="110"/>
      <c r="CX1644" s="110"/>
      <c r="CY1644" s="110"/>
      <c r="CZ1644" s="110"/>
      <c r="DA1644" s="110"/>
      <c r="DB1644" s="110"/>
      <c r="DC1644" s="110"/>
      <c r="DD1644" s="110"/>
      <c r="DE1644" s="110"/>
      <c r="DF1644" s="110"/>
      <c r="DG1644" s="110"/>
      <c r="DH1644" s="110"/>
      <c r="DI1644" s="110"/>
      <c r="DJ1644" s="110"/>
      <c r="DK1644" s="110"/>
      <c r="DL1644" s="110"/>
      <c r="DM1644" s="110"/>
      <c r="DN1644" s="110"/>
      <c r="DO1644" s="110"/>
      <c r="DP1644" s="110"/>
      <c r="DQ1644" s="110"/>
      <c r="DR1644" s="110"/>
      <c r="DS1644" s="110"/>
      <c r="DT1644" s="110"/>
      <c r="DU1644" s="110"/>
      <c r="DV1644" s="110"/>
      <c r="DW1644" s="110"/>
      <c r="DX1644" s="110"/>
      <c r="DY1644" s="110"/>
      <c r="DZ1644" s="110"/>
      <c r="EA1644" s="110"/>
      <c r="EB1644" s="110"/>
      <c r="EC1644" s="110"/>
      <c r="ED1644" s="110"/>
      <c r="EF1644" s="264"/>
      <c r="EG1644" s="110"/>
      <c r="EH1644" s="110"/>
      <c r="EI1644" s="110"/>
      <c r="EJ1644" s="110"/>
      <c r="EK1644" s="266"/>
      <c r="EL1644" s="110"/>
      <c r="EM1644" s="110"/>
      <c r="EN1644" s="110"/>
      <c r="EO1644" s="110"/>
      <c r="EP1644" s="110"/>
      <c r="EQ1644" s="110"/>
      <c r="ER1644" s="110"/>
      <c r="ES1644" s="110"/>
      <c r="ET1644" s="110"/>
      <c r="EU1644" s="110"/>
      <c r="EV1644" s="110"/>
      <c r="EW1644" s="110"/>
      <c r="EX1644" s="110"/>
      <c r="EY1644" s="110"/>
      <c r="EZ1644" s="110"/>
      <c r="FA1644" s="110"/>
      <c r="FB1644" s="110"/>
      <c r="FC1644" s="110"/>
      <c r="FD1644" s="110"/>
      <c r="FE1644" s="110"/>
      <c r="FF1644" s="110"/>
      <c r="FG1644" s="110"/>
      <c r="FH1644" s="110"/>
      <c r="FI1644" s="110"/>
      <c r="FJ1644" s="110"/>
      <c r="FK1644" s="110"/>
      <c r="FL1644" s="110"/>
      <c r="FM1644" s="110"/>
      <c r="FN1644" s="110"/>
      <c r="FO1644" s="110"/>
      <c r="FP1644" s="110"/>
      <c r="FQ1644" s="110"/>
      <c r="FR1644" s="110"/>
      <c r="FS1644" s="110"/>
      <c r="FT1644" s="110"/>
      <c r="FU1644" s="110"/>
      <c r="FV1644" s="110"/>
      <c r="FW1644" s="110"/>
      <c r="FX1644" s="110"/>
      <c r="FY1644" s="110"/>
      <c r="FZ1644" s="110"/>
      <c r="GA1644" s="110"/>
      <c r="GB1644" s="110"/>
      <c r="GC1644" s="110"/>
      <c r="GD1644" s="110"/>
      <c r="GE1644" s="110"/>
      <c r="GF1644" s="110"/>
      <c r="GG1644" s="110"/>
      <c r="GH1644" s="110"/>
      <c r="GI1644" s="110"/>
      <c r="GJ1644" s="110"/>
      <c r="GK1644" s="110"/>
      <c r="GL1644" s="110"/>
      <c r="GM1644" s="110"/>
      <c r="GN1644" s="110"/>
      <c r="GO1644" s="110"/>
      <c r="GP1644" s="110"/>
      <c r="GQ1644" s="110"/>
      <c r="GR1644" s="110"/>
      <c r="GS1644" s="110"/>
      <c r="GT1644" s="110"/>
      <c r="GU1644" s="110"/>
      <c r="GV1644" s="110"/>
      <c r="GW1644" s="110"/>
      <c r="GX1644" s="110"/>
      <c r="GY1644" s="110"/>
      <c r="GZ1644" s="110"/>
      <c r="HA1644" s="110"/>
      <c r="HB1644" s="110"/>
      <c r="HC1644" s="110"/>
      <c r="HD1644" s="110"/>
      <c r="HE1644" s="110"/>
      <c r="HF1644" s="110"/>
      <c r="HG1644" s="110"/>
      <c r="HH1644" s="110"/>
      <c r="HI1644" s="110"/>
      <c r="HJ1644" s="110"/>
      <c r="HK1644" s="110"/>
      <c r="HL1644" s="110"/>
      <c r="HM1644" s="110"/>
      <c r="HN1644" s="110"/>
      <c r="HO1644" s="110"/>
      <c r="HP1644" s="110"/>
      <c r="HQ1644" s="110"/>
      <c r="HR1644" s="110"/>
      <c r="HS1644" s="110"/>
      <c r="HT1644" s="110"/>
      <c r="HU1644" s="110"/>
      <c r="HV1644" s="110"/>
      <c r="HW1644" s="110"/>
      <c r="HX1644" s="110"/>
      <c r="HY1644" s="110"/>
      <c r="HZ1644" s="110"/>
      <c r="IA1644" s="110"/>
      <c r="IB1644" s="110"/>
      <c r="IC1644" s="110"/>
      <c r="ID1644" s="110"/>
      <c r="IE1644" s="110"/>
      <c r="IF1644" s="110"/>
      <c r="IG1644" s="110"/>
      <c r="IH1644" s="110"/>
      <c r="II1644" s="110"/>
      <c r="IJ1644" s="110"/>
      <c r="IK1644" s="110"/>
      <c r="IL1644" s="110"/>
      <c r="IM1644" s="110"/>
      <c r="IN1644" s="110"/>
      <c r="IO1644" s="110"/>
      <c r="IP1644" s="110"/>
      <c r="IQ1644" s="110"/>
      <c r="IR1644" s="110"/>
    </row>
    <row r="1645" spans="18:252" ht="16.5" hidden="1" customHeight="1">
      <c r="R1645" s="264"/>
      <c r="S1645" s="110"/>
      <c r="T1645" s="110"/>
      <c r="U1645" s="110"/>
      <c r="V1645" s="110"/>
      <c r="W1645" s="266"/>
      <c r="X1645" s="110"/>
      <c r="Y1645" s="110"/>
      <c r="Z1645" s="110"/>
      <c r="AA1645" s="110"/>
      <c r="AB1645" s="110"/>
      <c r="AC1645" s="110"/>
      <c r="AD1645" s="110"/>
      <c r="AE1645" s="110"/>
      <c r="AF1645" s="110"/>
      <c r="AG1645" s="110"/>
      <c r="AH1645" s="110"/>
      <c r="AI1645" s="110"/>
      <c r="AJ1645" s="110"/>
      <c r="AK1645" s="110"/>
      <c r="AL1645" s="110"/>
      <c r="AM1645" s="110"/>
      <c r="AN1645" s="110"/>
      <c r="AO1645" s="110"/>
      <c r="AP1645" s="110"/>
      <c r="AQ1645" s="110"/>
      <c r="AR1645" s="110"/>
      <c r="AS1645" s="110"/>
      <c r="AT1645" s="110"/>
      <c r="AU1645" s="110"/>
      <c r="AV1645" s="110"/>
      <c r="AW1645" s="110"/>
      <c r="AX1645" s="110"/>
      <c r="AY1645" s="110"/>
      <c r="AZ1645" s="110"/>
      <c r="BA1645" s="110"/>
      <c r="BB1645" s="110"/>
      <c r="BC1645" s="110"/>
      <c r="BD1645" s="110"/>
      <c r="BE1645" s="110"/>
      <c r="BF1645" s="110"/>
      <c r="BG1645" s="110"/>
      <c r="BH1645" s="110"/>
      <c r="BI1645" s="110"/>
      <c r="BJ1645" s="110"/>
      <c r="BK1645" s="110"/>
      <c r="BL1645" s="110"/>
      <c r="BM1645" s="110"/>
      <c r="BN1645" s="110"/>
      <c r="BO1645" s="110"/>
      <c r="BP1645" s="110"/>
      <c r="BQ1645" s="110"/>
      <c r="BR1645" s="110"/>
      <c r="BS1645" s="110"/>
      <c r="BT1645" s="110"/>
      <c r="BU1645" s="110"/>
      <c r="BV1645" s="110"/>
      <c r="BW1645" s="110"/>
      <c r="BX1645" s="110"/>
      <c r="BY1645" s="110"/>
      <c r="BZ1645" s="110"/>
      <c r="CA1645" s="110"/>
      <c r="CB1645" s="110"/>
      <c r="CC1645" s="110"/>
      <c r="CD1645" s="110"/>
      <c r="CE1645" s="110"/>
      <c r="CF1645" s="110"/>
      <c r="CG1645" s="110"/>
      <c r="CH1645" s="110"/>
      <c r="CI1645" s="110"/>
      <c r="CJ1645" s="110"/>
      <c r="CK1645" s="110"/>
      <c r="CL1645" s="110"/>
      <c r="CM1645" s="110"/>
      <c r="CN1645" s="110"/>
      <c r="CO1645" s="110"/>
      <c r="CP1645" s="110"/>
      <c r="CQ1645" s="110"/>
      <c r="CR1645" s="110"/>
      <c r="CS1645" s="110"/>
      <c r="CT1645" s="110"/>
      <c r="CU1645" s="110"/>
      <c r="CV1645" s="110"/>
      <c r="CW1645" s="110"/>
      <c r="CX1645" s="110"/>
      <c r="CY1645" s="110"/>
      <c r="CZ1645" s="110"/>
      <c r="DA1645" s="110"/>
      <c r="DB1645" s="110"/>
      <c r="DC1645" s="110"/>
      <c r="DD1645" s="110"/>
      <c r="DE1645" s="110"/>
      <c r="DF1645" s="110"/>
      <c r="DG1645" s="110"/>
      <c r="DH1645" s="110"/>
      <c r="DI1645" s="110"/>
      <c r="DJ1645" s="110"/>
      <c r="DK1645" s="110"/>
      <c r="DL1645" s="110"/>
      <c r="DM1645" s="110"/>
      <c r="DN1645" s="110"/>
      <c r="DO1645" s="110"/>
      <c r="DP1645" s="110"/>
      <c r="DQ1645" s="110"/>
      <c r="DR1645" s="110"/>
      <c r="DS1645" s="110"/>
      <c r="DT1645" s="110"/>
      <c r="DU1645" s="110"/>
      <c r="DV1645" s="110"/>
      <c r="DW1645" s="110"/>
      <c r="DX1645" s="110"/>
      <c r="DY1645" s="110"/>
      <c r="DZ1645" s="110"/>
      <c r="EA1645" s="110"/>
      <c r="EB1645" s="110"/>
      <c r="EC1645" s="110"/>
      <c r="ED1645" s="110"/>
      <c r="EF1645" s="264"/>
      <c r="EG1645" s="110"/>
      <c r="EH1645" s="110"/>
      <c r="EI1645" s="110"/>
      <c r="EJ1645" s="110"/>
      <c r="EK1645" s="266"/>
      <c r="EL1645" s="110"/>
      <c r="EM1645" s="110"/>
      <c r="EN1645" s="110"/>
      <c r="EO1645" s="110"/>
      <c r="EP1645" s="110"/>
      <c r="EQ1645" s="110"/>
      <c r="ER1645" s="110"/>
      <c r="ES1645" s="110"/>
      <c r="ET1645" s="110"/>
      <c r="EU1645" s="110"/>
      <c r="EV1645" s="110"/>
      <c r="EW1645" s="110"/>
      <c r="EX1645" s="110"/>
      <c r="EY1645" s="110"/>
      <c r="EZ1645" s="110"/>
      <c r="FA1645" s="110"/>
      <c r="FB1645" s="110"/>
      <c r="FC1645" s="110"/>
      <c r="FD1645" s="110"/>
      <c r="FE1645" s="110"/>
      <c r="FF1645" s="110"/>
      <c r="FG1645" s="110"/>
      <c r="FH1645" s="110"/>
      <c r="FI1645" s="110"/>
      <c r="FJ1645" s="110"/>
      <c r="FK1645" s="110"/>
      <c r="FL1645" s="110"/>
      <c r="FM1645" s="110"/>
      <c r="FN1645" s="110"/>
      <c r="FO1645" s="110"/>
      <c r="FP1645" s="110"/>
      <c r="FQ1645" s="110"/>
      <c r="FR1645" s="110"/>
      <c r="FS1645" s="110"/>
      <c r="FT1645" s="110"/>
      <c r="FU1645" s="110"/>
      <c r="FV1645" s="110"/>
      <c r="FW1645" s="110"/>
      <c r="FX1645" s="110"/>
      <c r="FY1645" s="110"/>
      <c r="FZ1645" s="110"/>
      <c r="GA1645" s="110"/>
      <c r="GB1645" s="110"/>
      <c r="GC1645" s="110"/>
      <c r="GD1645" s="110"/>
      <c r="GE1645" s="110"/>
      <c r="GF1645" s="110"/>
      <c r="GG1645" s="110"/>
      <c r="GH1645" s="110"/>
      <c r="GI1645" s="110"/>
      <c r="GJ1645" s="110"/>
      <c r="GK1645" s="110"/>
      <c r="GL1645" s="110"/>
      <c r="GM1645" s="110"/>
      <c r="GN1645" s="110"/>
      <c r="GO1645" s="110"/>
      <c r="GP1645" s="110"/>
      <c r="GQ1645" s="110"/>
      <c r="GR1645" s="110"/>
      <c r="GS1645" s="110"/>
      <c r="GT1645" s="110"/>
      <c r="GU1645" s="110"/>
      <c r="GV1645" s="110"/>
      <c r="GW1645" s="110"/>
      <c r="GX1645" s="110"/>
      <c r="GY1645" s="110"/>
      <c r="GZ1645" s="110"/>
      <c r="HA1645" s="110"/>
      <c r="HB1645" s="110"/>
      <c r="HC1645" s="110"/>
      <c r="HD1645" s="110"/>
      <c r="HE1645" s="110"/>
      <c r="HF1645" s="110"/>
      <c r="HG1645" s="110"/>
      <c r="HH1645" s="110"/>
      <c r="HI1645" s="110"/>
      <c r="HJ1645" s="110"/>
      <c r="HK1645" s="110"/>
      <c r="HL1645" s="110"/>
      <c r="HM1645" s="110"/>
      <c r="HN1645" s="110"/>
      <c r="HO1645" s="110"/>
      <c r="HP1645" s="110"/>
      <c r="HQ1645" s="110"/>
      <c r="HR1645" s="110"/>
      <c r="HS1645" s="110"/>
      <c r="HT1645" s="110"/>
      <c r="HU1645" s="110"/>
      <c r="HV1645" s="110"/>
      <c r="HW1645" s="110"/>
      <c r="HX1645" s="110"/>
      <c r="HY1645" s="110"/>
      <c r="HZ1645" s="110"/>
      <c r="IA1645" s="110"/>
      <c r="IB1645" s="110"/>
      <c r="IC1645" s="110"/>
      <c r="ID1645" s="110"/>
      <c r="IE1645" s="110"/>
      <c r="IF1645" s="110"/>
      <c r="IG1645" s="110"/>
      <c r="IH1645" s="110"/>
      <c r="II1645" s="110"/>
      <c r="IJ1645" s="110"/>
      <c r="IK1645" s="110"/>
      <c r="IL1645" s="110"/>
      <c r="IM1645" s="110"/>
      <c r="IN1645" s="110"/>
      <c r="IO1645" s="110"/>
      <c r="IP1645" s="110"/>
      <c r="IQ1645" s="110"/>
      <c r="IR1645" s="110"/>
    </row>
    <row r="1646" spans="18:252" ht="16.5" hidden="1" customHeight="1">
      <c r="R1646" s="264"/>
      <c r="S1646" s="110"/>
      <c r="T1646" s="110"/>
      <c r="U1646" s="110"/>
      <c r="V1646" s="110"/>
      <c r="W1646" s="266"/>
      <c r="X1646" s="110"/>
      <c r="Y1646" s="110"/>
      <c r="Z1646" s="110"/>
      <c r="AA1646" s="110"/>
      <c r="AB1646" s="110"/>
      <c r="AC1646" s="110"/>
      <c r="AD1646" s="110"/>
      <c r="AE1646" s="110"/>
      <c r="AF1646" s="110"/>
      <c r="AG1646" s="110"/>
      <c r="AH1646" s="110"/>
      <c r="AI1646" s="110"/>
      <c r="AJ1646" s="110"/>
      <c r="AK1646" s="110"/>
      <c r="AL1646" s="110"/>
      <c r="AM1646" s="110"/>
      <c r="AN1646" s="110"/>
      <c r="AO1646" s="110"/>
      <c r="AP1646" s="110"/>
      <c r="AQ1646" s="110"/>
      <c r="AR1646" s="110"/>
      <c r="AS1646" s="110"/>
      <c r="AT1646" s="110"/>
      <c r="AU1646" s="110"/>
      <c r="AV1646" s="110"/>
      <c r="AW1646" s="110"/>
      <c r="AX1646" s="110"/>
      <c r="AY1646" s="110"/>
      <c r="AZ1646" s="110"/>
      <c r="BA1646" s="110"/>
      <c r="BB1646" s="110"/>
      <c r="BC1646" s="110"/>
      <c r="BD1646" s="110"/>
      <c r="BE1646" s="110"/>
      <c r="BF1646" s="110"/>
      <c r="BG1646" s="110"/>
      <c r="BH1646" s="110"/>
      <c r="BI1646" s="110"/>
      <c r="BJ1646" s="110"/>
      <c r="BK1646" s="110"/>
      <c r="BL1646" s="110"/>
      <c r="BM1646" s="110"/>
      <c r="BN1646" s="110"/>
      <c r="BO1646" s="110"/>
      <c r="BP1646" s="110"/>
      <c r="BQ1646" s="110"/>
      <c r="BR1646" s="110"/>
      <c r="BS1646" s="110"/>
      <c r="BT1646" s="110"/>
      <c r="BU1646" s="110"/>
      <c r="BV1646" s="110"/>
      <c r="BW1646" s="110"/>
      <c r="BX1646" s="110"/>
      <c r="BY1646" s="110"/>
      <c r="BZ1646" s="110"/>
      <c r="CA1646" s="110"/>
      <c r="CB1646" s="110"/>
      <c r="CC1646" s="110"/>
      <c r="CD1646" s="110"/>
      <c r="CE1646" s="110"/>
      <c r="CF1646" s="110"/>
      <c r="CG1646" s="110"/>
      <c r="CH1646" s="110"/>
      <c r="CI1646" s="110"/>
      <c r="CJ1646" s="110"/>
      <c r="CK1646" s="110"/>
      <c r="CL1646" s="110"/>
      <c r="CM1646" s="110"/>
      <c r="CN1646" s="110"/>
      <c r="CO1646" s="110"/>
      <c r="CP1646" s="110"/>
      <c r="CQ1646" s="110"/>
      <c r="CR1646" s="110"/>
      <c r="CS1646" s="110"/>
      <c r="CT1646" s="110"/>
      <c r="CU1646" s="110"/>
      <c r="CV1646" s="110"/>
      <c r="CW1646" s="110"/>
      <c r="CX1646" s="110"/>
      <c r="CY1646" s="110"/>
      <c r="CZ1646" s="110"/>
      <c r="DA1646" s="110"/>
      <c r="DB1646" s="110"/>
      <c r="DC1646" s="110"/>
      <c r="DD1646" s="110"/>
      <c r="DE1646" s="110"/>
      <c r="DF1646" s="110"/>
      <c r="DG1646" s="110"/>
      <c r="DH1646" s="110"/>
      <c r="DI1646" s="110"/>
      <c r="DJ1646" s="110"/>
      <c r="DK1646" s="110"/>
      <c r="DL1646" s="110"/>
      <c r="DM1646" s="110"/>
      <c r="DN1646" s="110"/>
      <c r="DO1646" s="110"/>
      <c r="DP1646" s="110"/>
      <c r="DQ1646" s="110"/>
      <c r="DR1646" s="110"/>
      <c r="DS1646" s="110"/>
      <c r="DT1646" s="110"/>
      <c r="DU1646" s="110"/>
      <c r="DV1646" s="110"/>
      <c r="DW1646" s="110"/>
      <c r="DX1646" s="110"/>
      <c r="DY1646" s="110"/>
      <c r="DZ1646" s="110"/>
      <c r="EA1646" s="110"/>
      <c r="EB1646" s="110"/>
      <c r="EC1646" s="110"/>
      <c r="ED1646" s="110"/>
      <c r="EF1646" s="264"/>
      <c r="EG1646" s="110"/>
      <c r="EH1646" s="110"/>
      <c r="EI1646" s="110"/>
      <c r="EJ1646" s="110"/>
      <c r="EK1646" s="266"/>
      <c r="EL1646" s="110"/>
      <c r="EM1646" s="110"/>
      <c r="EN1646" s="110"/>
      <c r="EO1646" s="110"/>
      <c r="EP1646" s="110"/>
      <c r="EQ1646" s="110"/>
      <c r="ER1646" s="110"/>
      <c r="ES1646" s="110"/>
      <c r="ET1646" s="110"/>
      <c r="EU1646" s="110"/>
      <c r="EV1646" s="110"/>
      <c r="EW1646" s="110"/>
      <c r="EX1646" s="110"/>
      <c r="EY1646" s="110"/>
      <c r="EZ1646" s="110"/>
      <c r="FA1646" s="110"/>
      <c r="FB1646" s="110"/>
      <c r="FC1646" s="110"/>
      <c r="FD1646" s="110"/>
      <c r="FE1646" s="110"/>
      <c r="FF1646" s="110"/>
      <c r="FG1646" s="110"/>
      <c r="FH1646" s="110"/>
      <c r="FI1646" s="110"/>
      <c r="FJ1646" s="110"/>
      <c r="FK1646" s="110"/>
      <c r="FL1646" s="110"/>
      <c r="FM1646" s="110"/>
      <c r="FN1646" s="110"/>
      <c r="FO1646" s="110"/>
      <c r="FP1646" s="110"/>
      <c r="FQ1646" s="110"/>
      <c r="FR1646" s="110"/>
      <c r="FS1646" s="110"/>
      <c r="FT1646" s="110"/>
      <c r="FU1646" s="110"/>
      <c r="FV1646" s="110"/>
      <c r="FW1646" s="110"/>
      <c r="FX1646" s="110"/>
      <c r="FY1646" s="110"/>
      <c r="FZ1646" s="110"/>
      <c r="GA1646" s="110"/>
      <c r="GB1646" s="110"/>
      <c r="GC1646" s="110"/>
      <c r="GD1646" s="110"/>
      <c r="GE1646" s="110"/>
      <c r="GF1646" s="110"/>
      <c r="GG1646" s="110"/>
      <c r="GH1646" s="110"/>
      <c r="GI1646" s="110"/>
      <c r="GJ1646" s="110"/>
      <c r="GK1646" s="110"/>
      <c r="GL1646" s="110"/>
      <c r="GM1646" s="110"/>
      <c r="GN1646" s="110"/>
      <c r="GO1646" s="110"/>
      <c r="GP1646" s="110"/>
      <c r="GQ1646" s="110"/>
      <c r="GR1646" s="110"/>
      <c r="GS1646" s="110"/>
      <c r="GT1646" s="110"/>
      <c r="GU1646" s="110"/>
      <c r="GV1646" s="110"/>
      <c r="GW1646" s="110"/>
      <c r="GX1646" s="110"/>
      <c r="GY1646" s="110"/>
      <c r="GZ1646" s="110"/>
      <c r="HA1646" s="110"/>
      <c r="HB1646" s="110"/>
      <c r="HC1646" s="110"/>
      <c r="HD1646" s="110"/>
      <c r="HE1646" s="110"/>
      <c r="HF1646" s="110"/>
      <c r="HG1646" s="110"/>
      <c r="HH1646" s="110"/>
      <c r="HI1646" s="110"/>
      <c r="HJ1646" s="110"/>
      <c r="HK1646" s="110"/>
      <c r="HL1646" s="110"/>
      <c r="HM1646" s="110"/>
      <c r="HN1646" s="110"/>
      <c r="HO1646" s="110"/>
      <c r="HP1646" s="110"/>
      <c r="HQ1646" s="110"/>
      <c r="HR1646" s="110"/>
      <c r="HS1646" s="110"/>
      <c r="HT1646" s="110"/>
      <c r="HU1646" s="110"/>
      <c r="HV1646" s="110"/>
      <c r="HW1646" s="110"/>
      <c r="HX1646" s="110"/>
      <c r="HY1646" s="110"/>
      <c r="HZ1646" s="110"/>
      <c r="IA1646" s="110"/>
      <c r="IB1646" s="110"/>
      <c r="IC1646" s="110"/>
      <c r="ID1646" s="110"/>
      <c r="IE1646" s="110"/>
      <c r="IF1646" s="110"/>
      <c r="IG1646" s="110"/>
      <c r="IH1646" s="110"/>
      <c r="II1646" s="110"/>
      <c r="IJ1646" s="110"/>
      <c r="IK1646" s="110"/>
      <c r="IL1646" s="110"/>
      <c r="IM1646" s="110"/>
      <c r="IN1646" s="110"/>
      <c r="IO1646" s="110"/>
      <c r="IP1646" s="110"/>
      <c r="IQ1646" s="110"/>
      <c r="IR1646" s="110"/>
    </row>
    <row r="1647" spans="18:252" ht="16.5" hidden="1" customHeight="1">
      <c r="R1647" s="264"/>
      <c r="S1647" s="110"/>
      <c r="T1647" s="110"/>
      <c r="U1647" s="110"/>
      <c r="V1647" s="110"/>
      <c r="W1647" s="266"/>
      <c r="X1647" s="110"/>
      <c r="Y1647" s="110"/>
      <c r="Z1647" s="110"/>
      <c r="AA1647" s="110"/>
      <c r="AB1647" s="110"/>
      <c r="AC1647" s="110"/>
      <c r="AD1647" s="110"/>
      <c r="AE1647" s="110"/>
      <c r="AF1647" s="110"/>
      <c r="AG1647" s="110"/>
      <c r="AH1647" s="110"/>
      <c r="AI1647" s="110"/>
      <c r="AJ1647" s="110"/>
      <c r="AK1647" s="110"/>
      <c r="AL1647" s="110"/>
      <c r="AM1647" s="110"/>
      <c r="AN1647" s="110"/>
      <c r="AO1647" s="110"/>
      <c r="AP1647" s="110"/>
      <c r="AQ1647" s="110"/>
      <c r="AR1647" s="110"/>
      <c r="AS1647" s="110"/>
      <c r="AT1647" s="110"/>
      <c r="AU1647" s="110"/>
      <c r="AV1647" s="110"/>
      <c r="AW1647" s="110"/>
      <c r="AX1647" s="110"/>
      <c r="AY1647" s="110"/>
      <c r="AZ1647" s="110"/>
      <c r="BA1647" s="110"/>
      <c r="BB1647" s="110"/>
      <c r="BC1647" s="110"/>
      <c r="BD1647" s="110"/>
      <c r="BE1647" s="110"/>
      <c r="BF1647" s="110"/>
      <c r="BG1647" s="110"/>
      <c r="BH1647" s="110"/>
      <c r="BI1647" s="110"/>
      <c r="BJ1647" s="110"/>
      <c r="BK1647" s="110"/>
      <c r="BL1647" s="110"/>
      <c r="BM1647" s="110"/>
      <c r="BN1647" s="110"/>
      <c r="BO1647" s="110"/>
      <c r="BP1647" s="110"/>
      <c r="BQ1647" s="110"/>
      <c r="BR1647" s="110"/>
      <c r="BS1647" s="110"/>
      <c r="BT1647" s="110"/>
      <c r="BU1647" s="110"/>
      <c r="BV1647" s="110"/>
      <c r="BW1647" s="110"/>
      <c r="BX1647" s="110"/>
      <c r="BY1647" s="110"/>
      <c r="BZ1647" s="110"/>
      <c r="CA1647" s="110"/>
      <c r="CB1647" s="110"/>
      <c r="CC1647" s="110"/>
      <c r="CD1647" s="110"/>
      <c r="CE1647" s="110"/>
      <c r="CF1647" s="110"/>
      <c r="CG1647" s="110"/>
      <c r="CH1647" s="110"/>
      <c r="CI1647" s="110"/>
      <c r="CJ1647" s="110"/>
      <c r="CK1647" s="110"/>
      <c r="CL1647" s="110"/>
      <c r="CM1647" s="110"/>
      <c r="CN1647" s="110"/>
      <c r="CO1647" s="110"/>
      <c r="CP1647" s="110"/>
      <c r="CQ1647" s="110"/>
      <c r="CR1647" s="110"/>
      <c r="CS1647" s="110"/>
      <c r="CT1647" s="110"/>
      <c r="CU1647" s="110"/>
      <c r="CV1647" s="110"/>
      <c r="CW1647" s="110"/>
      <c r="CX1647" s="110"/>
      <c r="CY1647" s="110"/>
      <c r="CZ1647" s="110"/>
      <c r="DA1647" s="110"/>
      <c r="DB1647" s="110"/>
      <c r="DC1647" s="110"/>
      <c r="DD1647" s="110"/>
      <c r="DE1647" s="110"/>
      <c r="DF1647" s="110"/>
      <c r="DG1647" s="110"/>
      <c r="DH1647" s="110"/>
      <c r="DI1647" s="110"/>
      <c r="DJ1647" s="110"/>
      <c r="DK1647" s="110"/>
      <c r="DL1647" s="110"/>
      <c r="DM1647" s="110"/>
      <c r="DN1647" s="110"/>
      <c r="DO1647" s="110"/>
      <c r="DP1647" s="110"/>
      <c r="DQ1647" s="110"/>
      <c r="DR1647" s="110"/>
      <c r="DS1647" s="110"/>
      <c r="DT1647" s="110"/>
      <c r="DU1647" s="110"/>
      <c r="DV1647" s="110"/>
      <c r="DW1647" s="110"/>
      <c r="DX1647" s="110"/>
      <c r="DY1647" s="110"/>
      <c r="DZ1647" s="110"/>
      <c r="EA1647" s="110"/>
      <c r="EB1647" s="110"/>
      <c r="EC1647" s="110"/>
      <c r="ED1647" s="110"/>
      <c r="EF1647" s="264"/>
      <c r="EG1647" s="110"/>
      <c r="EH1647" s="110"/>
      <c r="EI1647" s="110"/>
      <c r="EJ1647" s="110"/>
      <c r="EK1647" s="266"/>
      <c r="EL1647" s="110"/>
      <c r="EM1647" s="110"/>
      <c r="EN1647" s="110"/>
      <c r="EO1647" s="110"/>
      <c r="EP1647" s="110"/>
      <c r="EQ1647" s="110"/>
      <c r="ER1647" s="110"/>
      <c r="ES1647" s="110"/>
      <c r="ET1647" s="110"/>
      <c r="EU1647" s="110"/>
      <c r="EV1647" s="110"/>
      <c r="EW1647" s="110"/>
      <c r="EX1647" s="110"/>
      <c r="EY1647" s="110"/>
      <c r="EZ1647" s="110"/>
      <c r="FA1647" s="110"/>
      <c r="FB1647" s="110"/>
      <c r="FC1647" s="110"/>
      <c r="FD1647" s="110"/>
      <c r="FE1647" s="110"/>
      <c r="FF1647" s="110"/>
      <c r="FG1647" s="110"/>
      <c r="FH1647" s="110"/>
      <c r="FI1647" s="110"/>
      <c r="FJ1647" s="110"/>
      <c r="FK1647" s="110"/>
      <c r="FL1647" s="110"/>
      <c r="FM1647" s="110"/>
      <c r="FN1647" s="110"/>
      <c r="FO1647" s="110"/>
      <c r="FP1647" s="110"/>
      <c r="FQ1647" s="110"/>
      <c r="FR1647" s="110"/>
      <c r="FS1647" s="110"/>
      <c r="FT1647" s="110"/>
      <c r="FU1647" s="110"/>
      <c r="FV1647" s="110"/>
      <c r="FW1647" s="110"/>
      <c r="FX1647" s="110"/>
      <c r="FY1647" s="110"/>
      <c r="FZ1647" s="110"/>
      <c r="GA1647" s="110"/>
      <c r="GB1647" s="110"/>
      <c r="GC1647" s="110"/>
      <c r="GD1647" s="110"/>
      <c r="GE1647" s="110"/>
      <c r="GF1647" s="110"/>
      <c r="GG1647" s="110"/>
      <c r="GH1647" s="110"/>
      <c r="GI1647" s="110"/>
      <c r="GJ1647" s="110"/>
      <c r="GK1647" s="110"/>
      <c r="GL1647" s="110"/>
      <c r="GM1647" s="110"/>
      <c r="GN1647" s="110"/>
      <c r="GO1647" s="110"/>
      <c r="GP1647" s="110"/>
      <c r="GQ1647" s="110"/>
      <c r="GR1647" s="110"/>
      <c r="GS1647" s="110"/>
      <c r="GT1647" s="110"/>
      <c r="GU1647" s="110"/>
      <c r="GV1647" s="110"/>
      <c r="GW1647" s="110"/>
      <c r="GX1647" s="110"/>
      <c r="GY1647" s="110"/>
      <c r="GZ1647" s="110"/>
      <c r="HA1647" s="110"/>
      <c r="HB1647" s="110"/>
      <c r="HC1647" s="110"/>
      <c r="HD1647" s="110"/>
      <c r="HE1647" s="110"/>
      <c r="HF1647" s="110"/>
      <c r="HG1647" s="110"/>
      <c r="HH1647" s="110"/>
      <c r="HI1647" s="110"/>
      <c r="HJ1647" s="110"/>
      <c r="HK1647" s="110"/>
      <c r="HL1647" s="110"/>
      <c r="HM1647" s="110"/>
      <c r="HN1647" s="110"/>
      <c r="HO1647" s="110"/>
      <c r="HP1647" s="110"/>
      <c r="HQ1647" s="110"/>
      <c r="HR1647" s="110"/>
      <c r="HS1647" s="110"/>
      <c r="HT1647" s="110"/>
      <c r="HU1647" s="110"/>
      <c r="HV1647" s="110"/>
      <c r="HW1647" s="110"/>
      <c r="HX1647" s="110"/>
      <c r="HY1647" s="110"/>
      <c r="HZ1647" s="110"/>
      <c r="IA1647" s="110"/>
      <c r="IB1647" s="110"/>
      <c r="IC1647" s="110"/>
      <c r="ID1647" s="110"/>
      <c r="IE1647" s="110"/>
      <c r="IF1647" s="110"/>
      <c r="IG1647" s="110"/>
      <c r="IH1647" s="110"/>
      <c r="II1647" s="110"/>
      <c r="IJ1647" s="110"/>
      <c r="IK1647" s="110"/>
      <c r="IL1647" s="110"/>
      <c r="IM1647" s="110"/>
      <c r="IN1647" s="110"/>
      <c r="IO1647" s="110"/>
      <c r="IP1647" s="110"/>
      <c r="IQ1647" s="110"/>
      <c r="IR1647" s="110"/>
    </row>
    <row r="1648" spans="18:252" ht="16.5" hidden="1" customHeight="1">
      <c r="R1648" s="264"/>
      <c r="S1648" s="110"/>
      <c r="T1648" s="110"/>
      <c r="U1648" s="110"/>
      <c r="V1648" s="110"/>
      <c r="W1648" s="266"/>
      <c r="X1648" s="110"/>
      <c r="Y1648" s="110"/>
      <c r="Z1648" s="110"/>
      <c r="AA1648" s="110"/>
      <c r="AB1648" s="110"/>
      <c r="AC1648" s="110"/>
      <c r="AD1648" s="110"/>
      <c r="AE1648" s="110"/>
      <c r="AF1648" s="110"/>
      <c r="AG1648" s="110"/>
      <c r="AH1648" s="110"/>
      <c r="AI1648" s="110"/>
      <c r="AJ1648" s="110"/>
      <c r="AK1648" s="110"/>
      <c r="AL1648" s="110"/>
      <c r="AM1648" s="110"/>
      <c r="AN1648" s="110"/>
      <c r="AO1648" s="110"/>
      <c r="AP1648" s="110"/>
      <c r="AQ1648" s="110"/>
      <c r="AR1648" s="110"/>
      <c r="AS1648" s="110"/>
      <c r="AT1648" s="110"/>
      <c r="AU1648" s="110"/>
      <c r="AV1648" s="110"/>
      <c r="AW1648" s="110"/>
      <c r="AX1648" s="110"/>
      <c r="AY1648" s="110"/>
      <c r="AZ1648" s="110"/>
      <c r="BA1648" s="110"/>
      <c r="BB1648" s="110"/>
      <c r="BC1648" s="110"/>
      <c r="BD1648" s="110"/>
      <c r="BE1648" s="110"/>
      <c r="BF1648" s="110"/>
      <c r="BG1648" s="110"/>
      <c r="BH1648" s="110"/>
      <c r="BI1648" s="110"/>
      <c r="BJ1648" s="110"/>
      <c r="BK1648" s="110"/>
      <c r="BL1648" s="110"/>
      <c r="BM1648" s="110"/>
      <c r="BN1648" s="110"/>
      <c r="BO1648" s="110"/>
      <c r="BP1648" s="110"/>
      <c r="BQ1648" s="110"/>
      <c r="BR1648" s="110"/>
      <c r="BS1648" s="110"/>
      <c r="BT1648" s="110"/>
      <c r="BU1648" s="110"/>
      <c r="BV1648" s="110"/>
      <c r="BW1648" s="110"/>
      <c r="BX1648" s="110"/>
      <c r="BY1648" s="110"/>
      <c r="BZ1648" s="110"/>
      <c r="CA1648" s="110"/>
      <c r="CB1648" s="110"/>
      <c r="CC1648" s="110"/>
      <c r="CD1648" s="110"/>
      <c r="CE1648" s="110"/>
      <c r="CF1648" s="110"/>
      <c r="CG1648" s="110"/>
      <c r="CH1648" s="110"/>
      <c r="CI1648" s="110"/>
      <c r="CJ1648" s="110"/>
      <c r="CK1648" s="110"/>
      <c r="CL1648" s="110"/>
      <c r="CM1648" s="110"/>
      <c r="CN1648" s="110"/>
      <c r="CO1648" s="110"/>
      <c r="CP1648" s="110"/>
      <c r="CQ1648" s="110"/>
      <c r="CR1648" s="110"/>
      <c r="CS1648" s="110"/>
      <c r="CT1648" s="110"/>
      <c r="CU1648" s="110"/>
      <c r="CV1648" s="110"/>
      <c r="CW1648" s="110"/>
      <c r="CX1648" s="110"/>
      <c r="CY1648" s="110"/>
      <c r="CZ1648" s="110"/>
      <c r="DA1648" s="110"/>
      <c r="DB1648" s="110"/>
      <c r="DC1648" s="110"/>
      <c r="DD1648" s="110"/>
      <c r="DE1648" s="110"/>
      <c r="DF1648" s="110"/>
      <c r="DG1648" s="110"/>
      <c r="DH1648" s="110"/>
      <c r="DI1648" s="110"/>
      <c r="DJ1648" s="110"/>
      <c r="DK1648" s="110"/>
      <c r="DL1648" s="110"/>
      <c r="DM1648" s="110"/>
      <c r="DN1648" s="110"/>
      <c r="DO1648" s="110"/>
      <c r="DP1648" s="110"/>
      <c r="DQ1648" s="110"/>
      <c r="DR1648" s="110"/>
      <c r="DS1648" s="110"/>
      <c r="DT1648" s="110"/>
      <c r="DU1648" s="110"/>
      <c r="DV1648" s="110"/>
      <c r="DW1648" s="110"/>
      <c r="DX1648" s="110"/>
      <c r="DY1648" s="110"/>
      <c r="DZ1648" s="110"/>
      <c r="EA1648" s="110"/>
      <c r="EB1648" s="110"/>
      <c r="EC1648" s="110"/>
      <c r="ED1648" s="110"/>
      <c r="EF1648" s="264"/>
      <c r="EG1648" s="110"/>
      <c r="EH1648" s="110"/>
      <c r="EI1648" s="110"/>
      <c r="EJ1648" s="110"/>
      <c r="EK1648" s="266"/>
      <c r="EL1648" s="110"/>
      <c r="EM1648" s="110"/>
      <c r="EN1648" s="110"/>
      <c r="EO1648" s="110"/>
      <c r="EP1648" s="110"/>
      <c r="EQ1648" s="110"/>
      <c r="ER1648" s="110"/>
      <c r="ES1648" s="110"/>
      <c r="ET1648" s="110"/>
      <c r="EU1648" s="110"/>
      <c r="EV1648" s="110"/>
      <c r="EW1648" s="110"/>
      <c r="EX1648" s="110"/>
      <c r="EY1648" s="110"/>
      <c r="EZ1648" s="110"/>
      <c r="FA1648" s="110"/>
      <c r="FB1648" s="110"/>
      <c r="FC1648" s="110"/>
      <c r="FD1648" s="110"/>
      <c r="FE1648" s="110"/>
      <c r="FF1648" s="110"/>
      <c r="FG1648" s="110"/>
      <c r="FH1648" s="110"/>
      <c r="FI1648" s="110"/>
      <c r="FJ1648" s="110"/>
      <c r="FK1648" s="110"/>
      <c r="FL1648" s="110"/>
      <c r="FM1648" s="110"/>
      <c r="FN1648" s="110"/>
      <c r="FO1648" s="110"/>
      <c r="FP1648" s="110"/>
      <c r="FQ1648" s="110"/>
      <c r="FR1648" s="110"/>
      <c r="FS1648" s="110"/>
      <c r="FT1648" s="110"/>
      <c r="FU1648" s="110"/>
      <c r="FV1648" s="110"/>
      <c r="FW1648" s="110"/>
      <c r="FX1648" s="110"/>
      <c r="FY1648" s="110"/>
      <c r="FZ1648" s="110"/>
      <c r="GA1648" s="110"/>
      <c r="GB1648" s="110"/>
      <c r="GC1648" s="110"/>
      <c r="GD1648" s="110"/>
      <c r="GE1648" s="110"/>
      <c r="GF1648" s="110"/>
      <c r="GG1648" s="110"/>
      <c r="GH1648" s="110"/>
      <c r="GI1648" s="110"/>
      <c r="GJ1648" s="110"/>
      <c r="GK1648" s="110"/>
      <c r="GL1648" s="110"/>
      <c r="GM1648" s="110"/>
      <c r="GN1648" s="110"/>
      <c r="GO1648" s="110"/>
      <c r="GP1648" s="110"/>
      <c r="GQ1648" s="110"/>
      <c r="GR1648" s="110"/>
      <c r="GS1648" s="110"/>
      <c r="GT1648" s="110"/>
      <c r="GU1648" s="110"/>
      <c r="GV1648" s="110"/>
      <c r="GW1648" s="110"/>
      <c r="GX1648" s="110"/>
      <c r="GY1648" s="110"/>
      <c r="GZ1648" s="110"/>
      <c r="HA1648" s="110"/>
      <c r="HB1648" s="110"/>
      <c r="HC1648" s="110"/>
      <c r="HD1648" s="110"/>
      <c r="HE1648" s="110"/>
      <c r="HF1648" s="110"/>
      <c r="HG1648" s="110"/>
      <c r="HH1648" s="110"/>
      <c r="HI1648" s="110"/>
      <c r="HJ1648" s="110"/>
      <c r="HK1648" s="110"/>
      <c r="HL1648" s="110"/>
      <c r="HM1648" s="110"/>
      <c r="HN1648" s="110"/>
      <c r="HO1648" s="110"/>
      <c r="HP1648" s="110"/>
      <c r="HQ1648" s="110"/>
      <c r="HR1648" s="110"/>
      <c r="HS1648" s="110"/>
      <c r="HT1648" s="110"/>
      <c r="HU1648" s="110"/>
      <c r="HV1648" s="110"/>
      <c r="HW1648" s="110"/>
      <c r="HX1648" s="110"/>
      <c r="HY1648" s="110"/>
      <c r="HZ1648" s="110"/>
      <c r="IA1648" s="110"/>
      <c r="IB1648" s="110"/>
      <c r="IC1648" s="110"/>
      <c r="ID1648" s="110"/>
      <c r="IE1648" s="110"/>
      <c r="IF1648" s="110"/>
      <c r="IG1648" s="110"/>
      <c r="IH1648" s="110"/>
      <c r="II1648" s="110"/>
      <c r="IJ1648" s="110"/>
      <c r="IK1648" s="110"/>
      <c r="IL1648" s="110"/>
      <c r="IM1648" s="110"/>
      <c r="IN1648" s="110"/>
      <c r="IO1648" s="110"/>
      <c r="IP1648" s="110"/>
      <c r="IQ1648" s="110"/>
      <c r="IR1648" s="110"/>
    </row>
    <row r="1649" spans="18:252" ht="16.5" hidden="1" customHeight="1">
      <c r="R1649" s="264"/>
      <c r="S1649" s="110"/>
      <c r="T1649" s="110"/>
      <c r="U1649" s="110"/>
      <c r="V1649" s="110"/>
      <c r="W1649" s="266"/>
      <c r="X1649" s="110"/>
      <c r="Y1649" s="110"/>
      <c r="Z1649" s="110"/>
      <c r="AA1649" s="110"/>
      <c r="AB1649" s="110"/>
      <c r="AC1649" s="110"/>
      <c r="AD1649" s="110"/>
      <c r="AE1649" s="110"/>
      <c r="AF1649" s="110"/>
      <c r="AG1649" s="110"/>
      <c r="AH1649" s="110"/>
      <c r="AI1649" s="110"/>
      <c r="AJ1649" s="110"/>
      <c r="AK1649" s="110"/>
      <c r="AL1649" s="110"/>
      <c r="AM1649" s="110"/>
      <c r="AN1649" s="110"/>
      <c r="AO1649" s="110"/>
      <c r="AP1649" s="110"/>
      <c r="AQ1649" s="110"/>
      <c r="AR1649" s="110"/>
      <c r="AS1649" s="110"/>
      <c r="AT1649" s="110"/>
      <c r="AU1649" s="110"/>
      <c r="AV1649" s="110"/>
      <c r="AW1649" s="110"/>
      <c r="AX1649" s="110"/>
      <c r="AY1649" s="110"/>
      <c r="AZ1649" s="110"/>
      <c r="BA1649" s="110"/>
      <c r="BB1649" s="110"/>
      <c r="BC1649" s="110"/>
      <c r="BD1649" s="110"/>
      <c r="BE1649" s="110"/>
      <c r="BF1649" s="110"/>
      <c r="BG1649" s="110"/>
      <c r="BH1649" s="110"/>
      <c r="BI1649" s="110"/>
      <c r="BJ1649" s="110"/>
      <c r="BK1649" s="110"/>
      <c r="BL1649" s="110"/>
      <c r="BM1649" s="110"/>
      <c r="BN1649" s="110"/>
      <c r="BO1649" s="110"/>
      <c r="BP1649" s="110"/>
      <c r="BQ1649" s="110"/>
      <c r="BR1649" s="110"/>
      <c r="BS1649" s="110"/>
      <c r="BT1649" s="110"/>
      <c r="BU1649" s="110"/>
      <c r="BV1649" s="110"/>
      <c r="BW1649" s="110"/>
      <c r="BX1649" s="110"/>
      <c r="BY1649" s="110"/>
      <c r="BZ1649" s="110"/>
      <c r="CA1649" s="110"/>
      <c r="CB1649" s="110"/>
      <c r="CC1649" s="110"/>
      <c r="CD1649" s="110"/>
      <c r="CE1649" s="110"/>
      <c r="CF1649" s="110"/>
      <c r="CG1649" s="110"/>
      <c r="CH1649" s="110"/>
      <c r="CI1649" s="110"/>
      <c r="CJ1649" s="110"/>
      <c r="CK1649" s="110"/>
      <c r="CL1649" s="110"/>
      <c r="CM1649" s="110"/>
      <c r="CN1649" s="110"/>
      <c r="CO1649" s="110"/>
      <c r="CP1649" s="110"/>
      <c r="CQ1649" s="110"/>
      <c r="CR1649" s="110"/>
      <c r="CS1649" s="110"/>
      <c r="CT1649" s="110"/>
      <c r="CU1649" s="110"/>
      <c r="CV1649" s="110"/>
      <c r="CW1649" s="110"/>
      <c r="CX1649" s="110"/>
      <c r="CY1649" s="110"/>
      <c r="CZ1649" s="110"/>
      <c r="DA1649" s="110"/>
      <c r="DB1649" s="110"/>
      <c r="DC1649" s="110"/>
      <c r="DD1649" s="110"/>
      <c r="DE1649" s="110"/>
      <c r="DF1649" s="110"/>
      <c r="DG1649" s="110"/>
      <c r="DH1649" s="110"/>
      <c r="DI1649" s="110"/>
      <c r="DJ1649" s="110"/>
      <c r="DK1649" s="110"/>
      <c r="DL1649" s="110"/>
      <c r="DM1649" s="110"/>
      <c r="DN1649" s="110"/>
      <c r="DO1649" s="110"/>
      <c r="DP1649" s="110"/>
      <c r="DQ1649" s="110"/>
      <c r="DR1649" s="110"/>
      <c r="DS1649" s="110"/>
      <c r="DT1649" s="110"/>
      <c r="DU1649" s="110"/>
      <c r="DV1649" s="110"/>
      <c r="DW1649" s="110"/>
      <c r="DX1649" s="110"/>
      <c r="DY1649" s="110"/>
      <c r="DZ1649" s="110"/>
      <c r="EA1649" s="110"/>
      <c r="EB1649" s="110"/>
      <c r="EC1649" s="110"/>
      <c r="ED1649" s="110"/>
      <c r="EF1649" s="264"/>
      <c r="EG1649" s="110"/>
      <c r="EH1649" s="110"/>
      <c r="EI1649" s="110"/>
      <c r="EJ1649" s="110"/>
      <c r="EK1649" s="266"/>
      <c r="EL1649" s="110"/>
      <c r="EM1649" s="110"/>
      <c r="EN1649" s="110"/>
      <c r="EO1649" s="110"/>
      <c r="EP1649" s="110"/>
      <c r="EQ1649" s="110"/>
      <c r="ER1649" s="110"/>
      <c r="ES1649" s="110"/>
      <c r="ET1649" s="110"/>
      <c r="EU1649" s="110"/>
      <c r="EV1649" s="110"/>
      <c r="EW1649" s="110"/>
      <c r="EX1649" s="110"/>
      <c r="EY1649" s="110"/>
      <c r="EZ1649" s="110"/>
      <c r="FA1649" s="110"/>
      <c r="FB1649" s="110"/>
      <c r="FC1649" s="110"/>
      <c r="FD1649" s="110"/>
      <c r="FE1649" s="110"/>
      <c r="FF1649" s="110"/>
      <c r="FG1649" s="110"/>
      <c r="FH1649" s="110"/>
      <c r="FI1649" s="110"/>
      <c r="FJ1649" s="110"/>
      <c r="FK1649" s="110"/>
      <c r="FL1649" s="110"/>
      <c r="FM1649" s="110"/>
      <c r="FN1649" s="110"/>
      <c r="FO1649" s="110"/>
      <c r="FP1649" s="110"/>
      <c r="FQ1649" s="110"/>
      <c r="FR1649" s="110"/>
      <c r="FS1649" s="110"/>
      <c r="FT1649" s="110"/>
      <c r="FU1649" s="110"/>
      <c r="FV1649" s="110"/>
      <c r="FW1649" s="110"/>
      <c r="FX1649" s="110"/>
      <c r="FY1649" s="110"/>
      <c r="FZ1649" s="110"/>
      <c r="GA1649" s="110"/>
      <c r="GB1649" s="110"/>
      <c r="GC1649" s="110"/>
      <c r="GD1649" s="110"/>
      <c r="GE1649" s="110"/>
      <c r="GF1649" s="110"/>
      <c r="GG1649" s="110"/>
      <c r="GH1649" s="110"/>
      <c r="GI1649" s="110"/>
      <c r="GJ1649" s="110"/>
      <c r="GK1649" s="110"/>
      <c r="GL1649" s="110"/>
      <c r="GM1649" s="110"/>
      <c r="GN1649" s="110"/>
      <c r="GO1649" s="110"/>
      <c r="GP1649" s="110"/>
      <c r="GQ1649" s="110"/>
      <c r="GR1649" s="110"/>
      <c r="GS1649" s="110"/>
      <c r="GT1649" s="110"/>
      <c r="GU1649" s="110"/>
      <c r="GV1649" s="110"/>
      <c r="GW1649" s="110"/>
      <c r="GX1649" s="110"/>
      <c r="GY1649" s="110"/>
      <c r="GZ1649" s="110"/>
      <c r="HA1649" s="110"/>
      <c r="HB1649" s="110"/>
      <c r="HC1649" s="110"/>
      <c r="HD1649" s="110"/>
      <c r="HE1649" s="110"/>
      <c r="HF1649" s="110"/>
      <c r="HG1649" s="110"/>
      <c r="HH1649" s="110"/>
      <c r="HI1649" s="110"/>
      <c r="HJ1649" s="110"/>
      <c r="HK1649" s="110"/>
      <c r="HL1649" s="110"/>
      <c r="HM1649" s="110"/>
      <c r="HN1649" s="110"/>
      <c r="HO1649" s="110"/>
      <c r="HP1649" s="110"/>
      <c r="HQ1649" s="110"/>
      <c r="HR1649" s="110"/>
      <c r="HS1649" s="110"/>
      <c r="HT1649" s="110"/>
      <c r="HU1649" s="110"/>
      <c r="HV1649" s="110"/>
      <c r="HW1649" s="110"/>
      <c r="HX1649" s="110"/>
      <c r="HY1649" s="110"/>
      <c r="HZ1649" s="110"/>
      <c r="IA1649" s="110"/>
      <c r="IB1649" s="110"/>
      <c r="IC1649" s="110"/>
      <c r="ID1649" s="110"/>
      <c r="IE1649" s="110"/>
      <c r="IF1649" s="110"/>
      <c r="IG1649" s="110"/>
      <c r="IH1649" s="110"/>
      <c r="II1649" s="110"/>
      <c r="IJ1649" s="110"/>
      <c r="IK1649" s="110"/>
      <c r="IL1649" s="110"/>
      <c r="IM1649" s="110"/>
      <c r="IN1649" s="110"/>
      <c r="IO1649" s="110"/>
      <c r="IP1649" s="110"/>
      <c r="IQ1649" s="110"/>
      <c r="IR1649" s="110"/>
    </row>
    <row r="1650" spans="18:252" ht="16.5" hidden="1" customHeight="1">
      <c r="R1650" s="264"/>
      <c r="S1650" s="110"/>
      <c r="T1650" s="110"/>
      <c r="U1650" s="110"/>
      <c r="V1650" s="110"/>
      <c r="W1650" s="266"/>
      <c r="X1650" s="110"/>
      <c r="Y1650" s="110"/>
      <c r="Z1650" s="110"/>
      <c r="AA1650" s="110"/>
      <c r="AB1650" s="110"/>
      <c r="AC1650" s="110"/>
      <c r="AD1650" s="110"/>
      <c r="AE1650" s="110"/>
      <c r="AF1650" s="110"/>
      <c r="AG1650" s="110"/>
      <c r="AH1650" s="110"/>
      <c r="AI1650" s="110"/>
      <c r="AJ1650" s="110"/>
      <c r="AK1650" s="110"/>
      <c r="AL1650" s="110"/>
      <c r="AM1650" s="110"/>
      <c r="AN1650" s="110"/>
      <c r="AO1650" s="110"/>
      <c r="AP1650" s="110"/>
      <c r="AQ1650" s="110"/>
      <c r="AR1650" s="110"/>
      <c r="AS1650" s="110"/>
      <c r="AT1650" s="110"/>
      <c r="AU1650" s="110"/>
      <c r="AV1650" s="110"/>
      <c r="AW1650" s="110"/>
      <c r="AX1650" s="110"/>
      <c r="AY1650" s="110"/>
      <c r="AZ1650" s="110"/>
      <c r="BA1650" s="110"/>
      <c r="BB1650" s="110"/>
      <c r="BC1650" s="110"/>
      <c r="BD1650" s="110"/>
      <c r="BE1650" s="110"/>
      <c r="BF1650" s="110"/>
      <c r="BG1650" s="110"/>
      <c r="BH1650" s="110"/>
      <c r="BI1650" s="110"/>
      <c r="BJ1650" s="110"/>
      <c r="BK1650" s="110"/>
      <c r="BL1650" s="110"/>
      <c r="BM1650" s="110"/>
      <c r="BN1650" s="110"/>
      <c r="BO1650" s="110"/>
      <c r="BP1650" s="110"/>
      <c r="BQ1650" s="110"/>
      <c r="BR1650" s="110"/>
      <c r="BS1650" s="110"/>
      <c r="BT1650" s="110"/>
      <c r="BU1650" s="110"/>
      <c r="BV1650" s="110"/>
      <c r="BW1650" s="110"/>
      <c r="BX1650" s="110"/>
      <c r="BY1650" s="110"/>
      <c r="BZ1650" s="110"/>
      <c r="CA1650" s="110"/>
      <c r="CB1650" s="110"/>
      <c r="CC1650" s="110"/>
      <c r="CD1650" s="110"/>
      <c r="CE1650" s="110"/>
      <c r="CF1650" s="110"/>
      <c r="CG1650" s="110"/>
      <c r="CH1650" s="110"/>
      <c r="CI1650" s="110"/>
      <c r="CJ1650" s="110"/>
      <c r="CK1650" s="110"/>
      <c r="CL1650" s="110"/>
      <c r="CM1650" s="110"/>
      <c r="CN1650" s="110"/>
      <c r="CO1650" s="110"/>
      <c r="CP1650" s="110"/>
      <c r="CQ1650" s="110"/>
      <c r="CR1650" s="110"/>
      <c r="CS1650" s="110"/>
      <c r="CT1650" s="110"/>
      <c r="CU1650" s="110"/>
      <c r="CV1650" s="110"/>
      <c r="CW1650" s="110"/>
      <c r="CX1650" s="110"/>
      <c r="CY1650" s="110"/>
      <c r="CZ1650" s="110"/>
      <c r="DA1650" s="110"/>
      <c r="DB1650" s="110"/>
      <c r="DC1650" s="110"/>
      <c r="DD1650" s="110"/>
      <c r="DE1650" s="110"/>
      <c r="DF1650" s="110"/>
      <c r="DG1650" s="110"/>
      <c r="DH1650" s="110"/>
      <c r="DI1650" s="110"/>
      <c r="DJ1650" s="110"/>
      <c r="DK1650" s="110"/>
      <c r="DL1650" s="110"/>
      <c r="DM1650" s="110"/>
      <c r="DN1650" s="110"/>
      <c r="DO1650" s="110"/>
      <c r="DP1650" s="110"/>
      <c r="DQ1650" s="110"/>
      <c r="DR1650" s="110"/>
      <c r="DS1650" s="110"/>
      <c r="DT1650" s="110"/>
      <c r="DU1650" s="110"/>
      <c r="DV1650" s="110"/>
      <c r="DW1650" s="110"/>
      <c r="DX1650" s="110"/>
      <c r="DY1650" s="110"/>
      <c r="DZ1650" s="110"/>
      <c r="EA1650" s="110"/>
      <c r="EB1650" s="110"/>
      <c r="EC1650" s="110"/>
      <c r="ED1650" s="110"/>
      <c r="EF1650" s="264"/>
      <c r="EG1650" s="110"/>
      <c r="EH1650" s="110"/>
      <c r="EI1650" s="110"/>
      <c r="EJ1650" s="110"/>
      <c r="EK1650" s="266"/>
      <c r="EL1650" s="110"/>
      <c r="EM1650" s="110"/>
      <c r="EN1650" s="110"/>
      <c r="EO1650" s="110"/>
      <c r="EP1650" s="110"/>
      <c r="EQ1650" s="110"/>
      <c r="ER1650" s="110"/>
      <c r="ES1650" s="110"/>
      <c r="ET1650" s="110"/>
      <c r="EU1650" s="110"/>
      <c r="EV1650" s="110"/>
      <c r="EW1650" s="110"/>
      <c r="EX1650" s="110"/>
      <c r="EY1650" s="110"/>
      <c r="EZ1650" s="110"/>
      <c r="FA1650" s="110"/>
      <c r="FB1650" s="110"/>
      <c r="FC1650" s="110"/>
      <c r="FD1650" s="110"/>
      <c r="FE1650" s="110"/>
      <c r="FF1650" s="110"/>
      <c r="FG1650" s="110"/>
      <c r="FH1650" s="110"/>
      <c r="FI1650" s="110"/>
      <c r="FJ1650" s="110"/>
      <c r="FK1650" s="110"/>
      <c r="FL1650" s="110"/>
      <c r="FM1650" s="110"/>
      <c r="FN1650" s="110"/>
      <c r="FO1650" s="110"/>
      <c r="FP1650" s="110"/>
      <c r="FQ1650" s="110"/>
      <c r="FR1650" s="110"/>
      <c r="FS1650" s="110"/>
      <c r="FT1650" s="110"/>
      <c r="FU1650" s="110"/>
      <c r="FV1650" s="110"/>
      <c r="FW1650" s="110"/>
      <c r="FX1650" s="110"/>
      <c r="FY1650" s="110"/>
      <c r="FZ1650" s="110"/>
      <c r="GA1650" s="110"/>
      <c r="GB1650" s="110"/>
      <c r="GC1650" s="110"/>
      <c r="GD1650" s="110"/>
      <c r="GE1650" s="110"/>
      <c r="GF1650" s="110"/>
      <c r="GG1650" s="110"/>
      <c r="GH1650" s="110"/>
      <c r="GI1650" s="110"/>
      <c r="GJ1650" s="110"/>
      <c r="GK1650" s="110"/>
      <c r="GL1650" s="110"/>
      <c r="GM1650" s="110"/>
      <c r="GN1650" s="110"/>
      <c r="GO1650" s="110"/>
      <c r="GP1650" s="110"/>
      <c r="GQ1650" s="110"/>
      <c r="GR1650" s="110"/>
      <c r="GS1650" s="110"/>
      <c r="GT1650" s="110"/>
      <c r="GU1650" s="110"/>
      <c r="GV1650" s="110"/>
      <c r="GW1650" s="110"/>
      <c r="GX1650" s="110"/>
      <c r="GY1650" s="110"/>
      <c r="GZ1650" s="110"/>
      <c r="HA1650" s="110"/>
      <c r="HB1650" s="110"/>
      <c r="HC1650" s="110"/>
      <c r="HD1650" s="110"/>
      <c r="HE1650" s="110"/>
      <c r="HF1650" s="110"/>
      <c r="HG1650" s="110"/>
      <c r="HH1650" s="110"/>
      <c r="HI1650" s="110"/>
      <c r="HJ1650" s="110"/>
      <c r="HK1650" s="110"/>
      <c r="HL1650" s="110"/>
      <c r="HM1650" s="110"/>
      <c r="HN1650" s="110"/>
      <c r="HO1650" s="110"/>
      <c r="HP1650" s="110"/>
      <c r="HQ1650" s="110"/>
      <c r="HR1650" s="110"/>
      <c r="HS1650" s="110"/>
      <c r="HT1650" s="110"/>
      <c r="HU1650" s="110"/>
      <c r="HV1650" s="110"/>
      <c r="HW1650" s="110"/>
      <c r="HX1650" s="110"/>
      <c r="HY1650" s="110"/>
      <c r="HZ1650" s="110"/>
      <c r="IA1650" s="110"/>
      <c r="IB1650" s="110"/>
      <c r="IC1650" s="110"/>
      <c r="ID1650" s="110"/>
      <c r="IE1650" s="110"/>
      <c r="IF1650" s="110"/>
      <c r="IG1650" s="110"/>
      <c r="IH1650" s="110"/>
      <c r="II1650" s="110"/>
      <c r="IJ1650" s="110"/>
      <c r="IK1650" s="110"/>
      <c r="IL1650" s="110"/>
      <c r="IM1650" s="110"/>
      <c r="IN1650" s="110"/>
      <c r="IO1650" s="110"/>
      <c r="IP1650" s="110"/>
      <c r="IQ1650" s="110"/>
      <c r="IR1650" s="110"/>
    </row>
    <row r="1651" spans="18:252" ht="16.5" hidden="1" customHeight="1">
      <c r="R1651" s="264"/>
      <c r="S1651" s="110"/>
      <c r="T1651" s="110"/>
      <c r="U1651" s="110"/>
      <c r="V1651" s="110"/>
      <c r="W1651" s="266"/>
      <c r="X1651" s="110"/>
      <c r="Y1651" s="110"/>
      <c r="Z1651" s="110"/>
      <c r="AA1651" s="110"/>
      <c r="AB1651" s="110"/>
      <c r="AC1651" s="110"/>
      <c r="AD1651" s="110"/>
      <c r="AE1651" s="110"/>
      <c r="AF1651" s="110"/>
      <c r="AG1651" s="110"/>
      <c r="AH1651" s="110"/>
      <c r="AI1651" s="110"/>
      <c r="AJ1651" s="110"/>
      <c r="AK1651" s="110"/>
      <c r="AL1651" s="110"/>
      <c r="AM1651" s="110"/>
      <c r="AN1651" s="110"/>
      <c r="AO1651" s="110"/>
      <c r="AP1651" s="110"/>
      <c r="AQ1651" s="110"/>
      <c r="AR1651" s="110"/>
      <c r="AS1651" s="110"/>
      <c r="AT1651" s="110"/>
      <c r="AU1651" s="110"/>
      <c r="AV1651" s="110"/>
      <c r="AW1651" s="110"/>
      <c r="AX1651" s="110"/>
      <c r="AY1651" s="110"/>
      <c r="AZ1651" s="110"/>
      <c r="BA1651" s="110"/>
      <c r="BB1651" s="110"/>
      <c r="BC1651" s="110"/>
      <c r="BD1651" s="110"/>
      <c r="BE1651" s="110"/>
      <c r="BF1651" s="110"/>
      <c r="BG1651" s="110"/>
      <c r="BH1651" s="110"/>
      <c r="BI1651" s="110"/>
      <c r="BJ1651" s="110"/>
      <c r="BK1651" s="110"/>
      <c r="BL1651" s="110"/>
      <c r="BM1651" s="110"/>
      <c r="BN1651" s="110"/>
      <c r="BO1651" s="110"/>
      <c r="BP1651" s="110"/>
      <c r="BQ1651" s="110"/>
      <c r="BR1651" s="110"/>
      <c r="BS1651" s="110"/>
      <c r="BT1651" s="110"/>
      <c r="BU1651" s="110"/>
      <c r="BV1651" s="110"/>
      <c r="BW1651" s="110"/>
      <c r="BX1651" s="110"/>
      <c r="BY1651" s="110"/>
      <c r="BZ1651" s="110"/>
      <c r="CA1651" s="110"/>
      <c r="CB1651" s="110"/>
      <c r="CC1651" s="110"/>
      <c r="CD1651" s="110"/>
      <c r="CE1651" s="110"/>
      <c r="CF1651" s="110"/>
      <c r="CG1651" s="110"/>
      <c r="CH1651" s="110"/>
      <c r="CI1651" s="110"/>
      <c r="CJ1651" s="110"/>
      <c r="CK1651" s="110"/>
      <c r="CL1651" s="110"/>
      <c r="CM1651" s="110"/>
      <c r="CN1651" s="110"/>
      <c r="CO1651" s="110"/>
      <c r="CP1651" s="110"/>
      <c r="CQ1651" s="110"/>
      <c r="CR1651" s="110"/>
      <c r="CS1651" s="110"/>
      <c r="CT1651" s="110"/>
      <c r="CU1651" s="110"/>
      <c r="CV1651" s="110"/>
      <c r="CW1651" s="110"/>
      <c r="CX1651" s="110"/>
      <c r="CY1651" s="110"/>
      <c r="CZ1651" s="110"/>
      <c r="DA1651" s="110"/>
      <c r="DB1651" s="110"/>
      <c r="DC1651" s="110"/>
      <c r="DD1651" s="110"/>
      <c r="DE1651" s="110"/>
      <c r="DF1651" s="110"/>
      <c r="DG1651" s="110"/>
      <c r="DH1651" s="110"/>
      <c r="DI1651" s="110"/>
      <c r="DJ1651" s="110"/>
      <c r="DK1651" s="110"/>
      <c r="DL1651" s="110"/>
      <c r="DM1651" s="110"/>
      <c r="DN1651" s="110"/>
      <c r="DO1651" s="110"/>
      <c r="DP1651" s="110"/>
      <c r="DQ1651" s="110"/>
      <c r="DR1651" s="110"/>
      <c r="DS1651" s="110"/>
      <c r="DT1651" s="110"/>
      <c r="DU1651" s="110"/>
      <c r="DV1651" s="110"/>
      <c r="DW1651" s="110"/>
      <c r="DX1651" s="110"/>
      <c r="DY1651" s="110"/>
      <c r="DZ1651" s="110"/>
      <c r="EA1651" s="110"/>
      <c r="EB1651" s="110"/>
      <c r="EC1651" s="110"/>
      <c r="ED1651" s="110"/>
      <c r="EF1651" s="264"/>
      <c r="EG1651" s="110"/>
      <c r="EH1651" s="110"/>
      <c r="EI1651" s="110"/>
      <c r="EJ1651" s="110"/>
      <c r="EK1651" s="266"/>
      <c r="EL1651" s="110"/>
      <c r="EM1651" s="110"/>
      <c r="EN1651" s="110"/>
      <c r="EO1651" s="110"/>
      <c r="EP1651" s="110"/>
      <c r="EQ1651" s="110"/>
      <c r="ER1651" s="110"/>
      <c r="ES1651" s="110"/>
      <c r="ET1651" s="110"/>
      <c r="EU1651" s="110"/>
      <c r="EV1651" s="110"/>
      <c r="EW1651" s="110"/>
      <c r="EX1651" s="110"/>
      <c r="EY1651" s="110"/>
      <c r="EZ1651" s="110"/>
      <c r="FA1651" s="110"/>
      <c r="FB1651" s="110"/>
      <c r="FC1651" s="110"/>
      <c r="FD1651" s="110"/>
      <c r="FE1651" s="110"/>
      <c r="FF1651" s="110"/>
      <c r="FG1651" s="110"/>
      <c r="FH1651" s="110"/>
      <c r="FI1651" s="110"/>
      <c r="FJ1651" s="110"/>
      <c r="FK1651" s="110"/>
      <c r="FL1651" s="110"/>
      <c r="FM1651" s="110"/>
      <c r="FN1651" s="110"/>
      <c r="FO1651" s="110"/>
      <c r="FP1651" s="110"/>
      <c r="FQ1651" s="110"/>
      <c r="FR1651" s="110"/>
      <c r="FS1651" s="110"/>
      <c r="FT1651" s="110"/>
      <c r="FU1651" s="110"/>
      <c r="FV1651" s="110"/>
      <c r="FW1651" s="110"/>
      <c r="FX1651" s="110"/>
      <c r="FY1651" s="110"/>
      <c r="FZ1651" s="110"/>
      <c r="GA1651" s="110"/>
      <c r="GB1651" s="110"/>
      <c r="GC1651" s="110"/>
      <c r="GD1651" s="110"/>
      <c r="GE1651" s="110"/>
      <c r="GF1651" s="110"/>
      <c r="GG1651" s="110"/>
      <c r="GH1651" s="110"/>
      <c r="GI1651" s="110"/>
      <c r="GJ1651" s="110"/>
      <c r="GK1651" s="110"/>
      <c r="GL1651" s="110"/>
      <c r="GM1651" s="110"/>
      <c r="GN1651" s="110"/>
      <c r="GO1651" s="110"/>
      <c r="GP1651" s="110"/>
      <c r="GQ1651" s="110"/>
      <c r="GR1651" s="110"/>
      <c r="GS1651" s="110"/>
      <c r="GT1651" s="110"/>
      <c r="GU1651" s="110"/>
      <c r="GV1651" s="110"/>
      <c r="GW1651" s="110"/>
      <c r="GX1651" s="110"/>
      <c r="GY1651" s="110"/>
      <c r="GZ1651" s="110"/>
      <c r="HA1651" s="110"/>
      <c r="HB1651" s="110"/>
      <c r="HC1651" s="110"/>
      <c r="HD1651" s="110"/>
      <c r="HE1651" s="110"/>
      <c r="HF1651" s="110"/>
      <c r="HG1651" s="110"/>
      <c r="HH1651" s="110"/>
      <c r="HI1651" s="110"/>
      <c r="HJ1651" s="110"/>
      <c r="HK1651" s="110"/>
      <c r="HL1651" s="110"/>
      <c r="HM1651" s="110"/>
      <c r="HN1651" s="110"/>
      <c r="HO1651" s="110"/>
      <c r="HP1651" s="110"/>
      <c r="HQ1651" s="110"/>
      <c r="HR1651" s="110"/>
      <c r="HS1651" s="110"/>
      <c r="HT1651" s="110"/>
      <c r="HU1651" s="110"/>
      <c r="HV1651" s="110"/>
      <c r="HW1651" s="110"/>
      <c r="HX1651" s="110"/>
      <c r="HY1651" s="110"/>
      <c r="HZ1651" s="110"/>
      <c r="IA1651" s="110"/>
      <c r="IB1651" s="110"/>
      <c r="IC1651" s="110"/>
      <c r="ID1651" s="110"/>
      <c r="IE1651" s="110"/>
      <c r="IF1651" s="110"/>
      <c r="IG1651" s="110"/>
      <c r="IH1651" s="110"/>
      <c r="II1651" s="110"/>
      <c r="IJ1651" s="110"/>
      <c r="IK1651" s="110"/>
      <c r="IL1651" s="110"/>
      <c r="IM1651" s="110"/>
      <c r="IN1651" s="110"/>
      <c r="IO1651" s="110"/>
      <c r="IP1651" s="110"/>
      <c r="IQ1651" s="110"/>
      <c r="IR1651" s="110"/>
    </row>
    <row r="1652" spans="18:252" ht="16.5" hidden="1" customHeight="1">
      <c r="R1652" s="264"/>
      <c r="S1652" s="110"/>
      <c r="T1652" s="110"/>
      <c r="U1652" s="110"/>
      <c r="V1652" s="110"/>
      <c r="W1652" s="266"/>
      <c r="X1652" s="110"/>
      <c r="Y1652" s="110"/>
      <c r="Z1652" s="110"/>
      <c r="AA1652" s="110"/>
      <c r="AB1652" s="110"/>
      <c r="AC1652" s="110"/>
      <c r="AD1652" s="110"/>
      <c r="AE1652" s="110"/>
      <c r="AF1652" s="110"/>
      <c r="AG1652" s="110"/>
      <c r="AH1652" s="110"/>
      <c r="AI1652" s="110"/>
      <c r="AJ1652" s="110"/>
      <c r="AK1652" s="110"/>
      <c r="AL1652" s="110"/>
      <c r="AM1652" s="110"/>
      <c r="AN1652" s="110"/>
      <c r="AO1652" s="110"/>
      <c r="AP1652" s="110"/>
      <c r="AQ1652" s="110"/>
      <c r="AR1652" s="110"/>
      <c r="AS1652" s="110"/>
      <c r="AT1652" s="110"/>
      <c r="AU1652" s="110"/>
      <c r="AV1652" s="110"/>
      <c r="AW1652" s="110"/>
      <c r="AX1652" s="110"/>
      <c r="AY1652" s="110"/>
      <c r="AZ1652" s="110"/>
      <c r="BA1652" s="110"/>
      <c r="BB1652" s="110"/>
      <c r="BC1652" s="110"/>
      <c r="BD1652" s="110"/>
      <c r="BE1652" s="110"/>
      <c r="BF1652" s="110"/>
      <c r="BG1652" s="110"/>
      <c r="BH1652" s="110"/>
      <c r="BI1652" s="110"/>
      <c r="BJ1652" s="110"/>
      <c r="BK1652" s="110"/>
      <c r="BL1652" s="110"/>
      <c r="BM1652" s="110"/>
      <c r="BN1652" s="110"/>
      <c r="BO1652" s="110"/>
      <c r="BP1652" s="110"/>
      <c r="BQ1652" s="110"/>
      <c r="BR1652" s="110"/>
      <c r="BS1652" s="110"/>
      <c r="BT1652" s="110"/>
      <c r="BU1652" s="110"/>
      <c r="BV1652" s="110"/>
      <c r="BW1652" s="110"/>
      <c r="BX1652" s="110"/>
      <c r="BY1652" s="110"/>
      <c r="BZ1652" s="110"/>
      <c r="CA1652" s="110"/>
      <c r="CB1652" s="110"/>
      <c r="CC1652" s="110"/>
      <c r="CD1652" s="110"/>
      <c r="CE1652" s="110"/>
      <c r="CF1652" s="110"/>
      <c r="CG1652" s="110"/>
      <c r="CH1652" s="110"/>
      <c r="CI1652" s="110"/>
      <c r="CJ1652" s="110"/>
      <c r="CK1652" s="110"/>
      <c r="CL1652" s="110"/>
      <c r="CM1652" s="110"/>
      <c r="CN1652" s="110"/>
      <c r="CO1652" s="110"/>
      <c r="CP1652" s="110"/>
      <c r="CQ1652" s="110"/>
      <c r="CR1652" s="110"/>
      <c r="CS1652" s="110"/>
      <c r="CT1652" s="110"/>
      <c r="CU1652" s="110"/>
      <c r="CV1652" s="110"/>
      <c r="CW1652" s="110"/>
      <c r="CX1652" s="110"/>
      <c r="CY1652" s="110"/>
      <c r="CZ1652" s="110"/>
      <c r="DA1652" s="110"/>
      <c r="DB1652" s="110"/>
      <c r="DC1652" s="110"/>
      <c r="DD1652" s="110"/>
      <c r="DE1652" s="110"/>
      <c r="DF1652" s="110"/>
      <c r="DG1652" s="110"/>
      <c r="DH1652" s="110"/>
      <c r="DI1652" s="110"/>
      <c r="DJ1652" s="110"/>
      <c r="DK1652" s="110"/>
      <c r="DL1652" s="110"/>
      <c r="DM1652" s="110"/>
      <c r="DN1652" s="110"/>
      <c r="DO1652" s="110"/>
      <c r="DP1652" s="110"/>
      <c r="DQ1652" s="110"/>
      <c r="DR1652" s="110"/>
      <c r="DS1652" s="110"/>
      <c r="DT1652" s="110"/>
      <c r="DU1652" s="110"/>
      <c r="DV1652" s="110"/>
      <c r="DW1652" s="110"/>
      <c r="DX1652" s="110"/>
      <c r="DY1652" s="110"/>
      <c r="DZ1652" s="110"/>
      <c r="EA1652" s="110"/>
      <c r="EB1652" s="110"/>
      <c r="EC1652" s="110"/>
      <c r="ED1652" s="110"/>
      <c r="EF1652" s="264"/>
      <c r="EG1652" s="110"/>
      <c r="EH1652" s="110"/>
      <c r="EI1652" s="110"/>
      <c r="EJ1652" s="110"/>
      <c r="EK1652" s="266"/>
      <c r="EL1652" s="110"/>
      <c r="EM1652" s="110"/>
      <c r="EN1652" s="110"/>
      <c r="EO1652" s="110"/>
      <c r="EP1652" s="110"/>
      <c r="EQ1652" s="110"/>
      <c r="ER1652" s="110"/>
      <c r="ES1652" s="110"/>
      <c r="ET1652" s="110"/>
      <c r="EU1652" s="110"/>
      <c r="EV1652" s="110"/>
      <c r="EW1652" s="110"/>
      <c r="EX1652" s="110"/>
      <c r="EY1652" s="110"/>
      <c r="EZ1652" s="110"/>
      <c r="FA1652" s="110"/>
      <c r="FB1652" s="110"/>
      <c r="FC1652" s="110"/>
      <c r="FD1652" s="110"/>
      <c r="FE1652" s="110"/>
      <c r="FF1652" s="110"/>
      <c r="FG1652" s="110"/>
      <c r="FH1652" s="110"/>
      <c r="FI1652" s="110"/>
      <c r="FJ1652" s="110"/>
      <c r="FK1652" s="110"/>
      <c r="FL1652" s="110"/>
      <c r="FM1652" s="110"/>
      <c r="FN1652" s="110"/>
      <c r="FO1652" s="110"/>
      <c r="FP1652" s="110"/>
      <c r="FQ1652" s="110"/>
      <c r="FR1652" s="110"/>
      <c r="FS1652" s="110"/>
      <c r="FT1652" s="110"/>
      <c r="FU1652" s="110"/>
      <c r="FV1652" s="110"/>
      <c r="FW1652" s="110"/>
      <c r="FX1652" s="110"/>
      <c r="FY1652" s="110"/>
      <c r="FZ1652" s="110"/>
      <c r="GA1652" s="110"/>
      <c r="GB1652" s="110"/>
      <c r="GC1652" s="110"/>
      <c r="GD1652" s="110"/>
      <c r="GE1652" s="110"/>
      <c r="GF1652" s="110"/>
      <c r="GG1652" s="110"/>
      <c r="GH1652" s="110"/>
      <c r="GI1652" s="110"/>
      <c r="GJ1652" s="110"/>
      <c r="GK1652" s="110"/>
      <c r="GL1652" s="110"/>
      <c r="GM1652" s="110"/>
      <c r="GN1652" s="110"/>
      <c r="GO1652" s="110"/>
      <c r="GP1652" s="110"/>
      <c r="GQ1652" s="110"/>
      <c r="GR1652" s="110"/>
      <c r="GS1652" s="110"/>
      <c r="GT1652" s="110"/>
      <c r="GU1652" s="110"/>
      <c r="GV1652" s="110"/>
      <c r="GW1652" s="110"/>
      <c r="GX1652" s="110"/>
      <c r="GY1652" s="110"/>
      <c r="GZ1652" s="110"/>
      <c r="HA1652" s="110"/>
      <c r="HB1652" s="110"/>
      <c r="HC1652" s="110"/>
      <c r="HD1652" s="110"/>
      <c r="HE1652" s="110"/>
      <c r="HF1652" s="110"/>
      <c r="HG1652" s="110"/>
      <c r="HH1652" s="110"/>
      <c r="HI1652" s="110"/>
      <c r="HJ1652" s="110"/>
      <c r="HK1652" s="110"/>
      <c r="HL1652" s="110"/>
      <c r="HM1652" s="110"/>
      <c r="HN1652" s="110"/>
      <c r="HO1652" s="110"/>
      <c r="HP1652" s="110"/>
      <c r="HQ1652" s="110"/>
      <c r="HR1652" s="110"/>
      <c r="HS1652" s="110"/>
      <c r="HT1652" s="110"/>
      <c r="HU1652" s="110"/>
      <c r="HV1652" s="110"/>
      <c r="HW1652" s="110"/>
      <c r="HX1652" s="110"/>
      <c r="HY1652" s="110"/>
      <c r="HZ1652" s="110"/>
      <c r="IA1652" s="110"/>
      <c r="IB1652" s="110"/>
      <c r="IC1652" s="110"/>
      <c r="ID1652" s="110"/>
      <c r="IE1652" s="110"/>
      <c r="IF1652" s="110"/>
      <c r="IG1652" s="110"/>
      <c r="IH1652" s="110"/>
      <c r="II1652" s="110"/>
      <c r="IJ1652" s="110"/>
      <c r="IK1652" s="110"/>
      <c r="IL1652" s="110"/>
      <c r="IM1652" s="110"/>
      <c r="IN1652" s="110"/>
      <c r="IO1652" s="110"/>
      <c r="IP1652" s="110"/>
      <c r="IQ1652" s="110"/>
      <c r="IR1652" s="110"/>
    </row>
    <row r="1653" spans="18:252" ht="16.5" hidden="1" customHeight="1">
      <c r="R1653" s="264"/>
      <c r="S1653" s="110"/>
      <c r="T1653" s="110"/>
      <c r="U1653" s="110"/>
      <c r="V1653" s="110"/>
      <c r="W1653" s="266"/>
      <c r="X1653" s="110"/>
      <c r="Y1653" s="110"/>
      <c r="Z1653" s="110"/>
      <c r="AA1653" s="110"/>
      <c r="AB1653" s="110"/>
      <c r="AC1653" s="110"/>
      <c r="AD1653" s="110"/>
      <c r="AE1653" s="110"/>
      <c r="AF1653" s="110"/>
      <c r="AG1653" s="110"/>
      <c r="AH1653" s="110"/>
      <c r="AI1653" s="110"/>
      <c r="AJ1653" s="110"/>
      <c r="AK1653" s="110"/>
      <c r="AL1653" s="110"/>
      <c r="AM1653" s="110"/>
      <c r="AN1653" s="110"/>
      <c r="AO1653" s="110"/>
      <c r="AP1653" s="110"/>
      <c r="AQ1653" s="110"/>
      <c r="AR1653" s="110"/>
      <c r="AS1653" s="110"/>
      <c r="AT1653" s="110"/>
      <c r="AU1653" s="110"/>
      <c r="AV1653" s="110"/>
      <c r="AW1653" s="110"/>
      <c r="AX1653" s="110"/>
      <c r="AY1653" s="110"/>
      <c r="AZ1653" s="110"/>
      <c r="BA1653" s="110"/>
      <c r="BB1653" s="110"/>
      <c r="BC1653" s="110"/>
      <c r="BD1653" s="110"/>
      <c r="BE1653" s="110"/>
      <c r="BF1653" s="110"/>
      <c r="BG1653" s="110"/>
      <c r="BH1653" s="110"/>
      <c r="BI1653" s="110"/>
      <c r="BJ1653" s="110"/>
      <c r="BK1653" s="110"/>
      <c r="BL1653" s="110"/>
      <c r="BM1653" s="110"/>
      <c r="BN1653" s="110"/>
      <c r="BO1653" s="110"/>
      <c r="BP1653" s="110"/>
      <c r="BQ1653" s="110"/>
      <c r="BR1653" s="110"/>
      <c r="BS1653" s="110"/>
      <c r="BT1653" s="110"/>
      <c r="BU1653" s="110"/>
      <c r="BV1653" s="110"/>
      <c r="BW1653" s="110"/>
      <c r="BX1653" s="110"/>
      <c r="BY1653" s="110"/>
      <c r="BZ1653" s="110"/>
      <c r="CA1653" s="110"/>
      <c r="CB1653" s="110"/>
      <c r="CC1653" s="110"/>
      <c r="CD1653" s="110"/>
      <c r="CE1653" s="110"/>
      <c r="CF1653" s="110"/>
      <c r="CG1653" s="110"/>
      <c r="CH1653" s="110"/>
      <c r="CI1653" s="110"/>
      <c r="CJ1653" s="110"/>
      <c r="CK1653" s="110"/>
      <c r="CL1653" s="110"/>
      <c r="CM1653" s="110"/>
      <c r="CN1653" s="110"/>
      <c r="CO1653" s="110"/>
      <c r="CP1653" s="110"/>
      <c r="CQ1653" s="110"/>
      <c r="CR1653" s="110"/>
      <c r="CS1653" s="110"/>
      <c r="CT1653" s="110"/>
      <c r="CU1653" s="110"/>
      <c r="CV1653" s="110"/>
      <c r="CW1653" s="110"/>
      <c r="CX1653" s="110"/>
      <c r="CY1653" s="110"/>
      <c r="CZ1653" s="110"/>
      <c r="DA1653" s="110"/>
      <c r="DB1653" s="110"/>
      <c r="DC1653" s="110"/>
      <c r="DD1653" s="110"/>
      <c r="DE1653" s="110"/>
      <c r="DF1653" s="110"/>
      <c r="DG1653" s="110"/>
      <c r="DH1653" s="110"/>
      <c r="DI1653" s="110"/>
      <c r="DJ1653" s="110"/>
      <c r="DK1653" s="110"/>
      <c r="DL1653" s="110"/>
      <c r="DM1653" s="110"/>
      <c r="DN1653" s="110"/>
      <c r="DO1653" s="110"/>
      <c r="DP1653" s="110"/>
      <c r="DQ1653" s="110"/>
      <c r="DR1653" s="110"/>
      <c r="DS1653" s="110"/>
      <c r="DT1653" s="110"/>
      <c r="DU1653" s="110"/>
      <c r="DV1653" s="110"/>
      <c r="DW1653" s="110"/>
      <c r="DX1653" s="110"/>
      <c r="DY1653" s="110"/>
      <c r="DZ1653" s="110"/>
      <c r="EA1653" s="110"/>
      <c r="EB1653" s="110"/>
      <c r="EC1653" s="110"/>
      <c r="ED1653" s="110"/>
      <c r="EF1653" s="264"/>
      <c r="EG1653" s="110"/>
      <c r="EH1653" s="110"/>
      <c r="EI1653" s="110"/>
      <c r="EJ1653" s="110"/>
      <c r="EK1653" s="266"/>
      <c r="EL1653" s="110"/>
      <c r="EM1653" s="110"/>
      <c r="EN1653" s="110"/>
      <c r="EO1653" s="110"/>
      <c r="EP1653" s="110"/>
      <c r="EQ1653" s="110"/>
      <c r="ER1653" s="110"/>
      <c r="ES1653" s="110"/>
      <c r="ET1653" s="110"/>
      <c r="EU1653" s="110"/>
      <c r="EV1653" s="110"/>
      <c r="EW1653" s="110"/>
      <c r="EX1653" s="110"/>
      <c r="EY1653" s="110"/>
      <c r="EZ1653" s="110"/>
      <c r="FA1653" s="110"/>
      <c r="FB1653" s="110"/>
      <c r="FC1653" s="110"/>
      <c r="FD1653" s="110"/>
      <c r="FE1653" s="110"/>
      <c r="FF1653" s="110"/>
      <c r="FG1653" s="110"/>
      <c r="FH1653" s="110"/>
      <c r="FI1653" s="110"/>
      <c r="FJ1653" s="110"/>
      <c r="FK1653" s="110"/>
      <c r="FL1653" s="110"/>
      <c r="FM1653" s="110"/>
      <c r="FN1653" s="110"/>
      <c r="FO1653" s="110"/>
      <c r="FP1653" s="110"/>
      <c r="FQ1653" s="110"/>
      <c r="FR1653" s="110"/>
      <c r="FS1653" s="110"/>
      <c r="FT1653" s="110"/>
      <c r="FU1653" s="110"/>
      <c r="FV1653" s="110"/>
      <c r="FW1653" s="110"/>
      <c r="FX1653" s="110"/>
      <c r="FY1653" s="110"/>
      <c r="FZ1653" s="110"/>
      <c r="GA1653" s="110"/>
      <c r="GB1653" s="110"/>
      <c r="GC1653" s="110"/>
      <c r="GD1653" s="110"/>
      <c r="GE1653" s="110"/>
      <c r="GF1653" s="110"/>
      <c r="GG1653" s="110"/>
      <c r="GH1653" s="110"/>
      <c r="GI1653" s="110"/>
      <c r="GJ1653" s="110"/>
      <c r="GK1653" s="110"/>
      <c r="GL1653" s="110"/>
      <c r="GM1653" s="110"/>
      <c r="GN1653" s="110"/>
      <c r="GO1653" s="110"/>
      <c r="GP1653" s="110"/>
      <c r="GQ1653" s="110"/>
      <c r="GR1653" s="110"/>
      <c r="GS1653" s="110"/>
      <c r="GT1653" s="110"/>
      <c r="GU1653" s="110"/>
      <c r="GV1653" s="110"/>
      <c r="GW1653" s="110"/>
      <c r="GX1653" s="110"/>
      <c r="GY1653" s="110"/>
      <c r="GZ1653" s="110"/>
      <c r="HA1653" s="110"/>
      <c r="HB1653" s="110"/>
      <c r="HC1653" s="110"/>
      <c r="HD1653" s="110"/>
      <c r="HE1653" s="110"/>
      <c r="HF1653" s="110"/>
      <c r="HG1653" s="110"/>
      <c r="HH1653" s="110"/>
      <c r="HI1653" s="110"/>
      <c r="HJ1653" s="110"/>
      <c r="HK1653" s="110"/>
      <c r="HL1653" s="110"/>
      <c r="HM1653" s="110"/>
      <c r="HN1653" s="110"/>
      <c r="HO1653" s="110"/>
      <c r="HP1653" s="110"/>
      <c r="HQ1653" s="110"/>
      <c r="HR1653" s="110"/>
      <c r="HS1653" s="110"/>
      <c r="HT1653" s="110"/>
      <c r="HU1653" s="110"/>
      <c r="HV1653" s="110"/>
      <c r="HW1653" s="110"/>
      <c r="HX1653" s="110"/>
      <c r="HY1653" s="110"/>
      <c r="HZ1653" s="110"/>
      <c r="IA1653" s="110"/>
      <c r="IB1653" s="110"/>
      <c r="IC1653" s="110"/>
      <c r="ID1653" s="110"/>
      <c r="IE1653" s="110"/>
      <c r="IF1653" s="110"/>
      <c r="IG1653" s="110"/>
      <c r="IH1653" s="110"/>
      <c r="II1653" s="110"/>
      <c r="IJ1653" s="110"/>
      <c r="IK1653" s="110"/>
      <c r="IL1653" s="110"/>
      <c r="IM1653" s="110"/>
      <c r="IN1653" s="110"/>
      <c r="IO1653" s="110"/>
      <c r="IP1653" s="110"/>
      <c r="IQ1653" s="110"/>
      <c r="IR1653" s="110"/>
    </row>
    <row r="1654" spans="18:252" ht="16.5" hidden="1" customHeight="1">
      <c r="R1654" s="264"/>
      <c r="S1654" s="110"/>
      <c r="T1654" s="110"/>
      <c r="U1654" s="110"/>
      <c r="V1654" s="110"/>
      <c r="W1654" s="266"/>
      <c r="X1654" s="110"/>
      <c r="Y1654" s="110"/>
      <c r="Z1654" s="110"/>
      <c r="AA1654" s="110"/>
      <c r="AB1654" s="110"/>
      <c r="AC1654" s="110"/>
      <c r="AD1654" s="110"/>
      <c r="AE1654" s="110"/>
      <c r="AF1654" s="110"/>
      <c r="AG1654" s="110"/>
      <c r="AH1654" s="110"/>
      <c r="AI1654" s="110"/>
      <c r="AJ1654" s="110"/>
      <c r="AK1654" s="110"/>
      <c r="AL1654" s="110"/>
      <c r="AM1654" s="110"/>
      <c r="AN1654" s="110"/>
      <c r="AO1654" s="110"/>
      <c r="AP1654" s="110"/>
      <c r="AQ1654" s="110"/>
      <c r="AR1654" s="110"/>
      <c r="AS1654" s="110"/>
      <c r="AT1654" s="110"/>
      <c r="AU1654" s="110"/>
      <c r="AV1654" s="110"/>
      <c r="AW1654" s="110"/>
      <c r="AX1654" s="110"/>
      <c r="AY1654" s="110"/>
      <c r="AZ1654" s="110"/>
      <c r="BA1654" s="110"/>
      <c r="BB1654" s="110"/>
      <c r="BC1654" s="110"/>
      <c r="BD1654" s="110"/>
      <c r="BE1654" s="110"/>
      <c r="BF1654" s="110"/>
      <c r="BG1654" s="110"/>
      <c r="BH1654" s="110"/>
      <c r="BI1654" s="110"/>
      <c r="BJ1654" s="110"/>
      <c r="BK1654" s="110"/>
      <c r="BL1654" s="110"/>
      <c r="BM1654" s="110"/>
      <c r="BN1654" s="110"/>
      <c r="BO1654" s="110"/>
      <c r="BP1654" s="110"/>
      <c r="BQ1654" s="110"/>
      <c r="BR1654" s="110"/>
      <c r="BS1654" s="110"/>
      <c r="BT1654" s="110"/>
      <c r="BU1654" s="110"/>
      <c r="BV1654" s="110"/>
      <c r="BW1654" s="110"/>
      <c r="BX1654" s="110"/>
      <c r="BY1654" s="110"/>
      <c r="BZ1654" s="110"/>
      <c r="CA1654" s="110"/>
      <c r="CB1654" s="110"/>
      <c r="CC1654" s="110"/>
      <c r="CD1654" s="110"/>
      <c r="CE1654" s="110"/>
      <c r="CF1654" s="110"/>
      <c r="CG1654" s="110"/>
      <c r="CH1654" s="110"/>
      <c r="CI1654" s="110"/>
      <c r="CJ1654" s="110"/>
      <c r="CK1654" s="110"/>
      <c r="CL1654" s="110"/>
      <c r="CM1654" s="110"/>
      <c r="CN1654" s="110"/>
      <c r="CO1654" s="110"/>
      <c r="CP1654" s="110"/>
      <c r="CQ1654" s="110"/>
      <c r="CR1654" s="110"/>
      <c r="CS1654" s="110"/>
      <c r="CT1654" s="110"/>
      <c r="CU1654" s="110"/>
      <c r="CV1654" s="110"/>
      <c r="CW1654" s="110"/>
      <c r="CX1654" s="110"/>
      <c r="CY1654" s="110"/>
      <c r="CZ1654" s="110"/>
      <c r="DA1654" s="110"/>
      <c r="DB1654" s="110"/>
      <c r="DC1654" s="110"/>
      <c r="DD1654" s="110"/>
      <c r="DE1654" s="110"/>
      <c r="DF1654" s="110"/>
      <c r="DG1654" s="110"/>
      <c r="DH1654" s="110"/>
      <c r="DI1654" s="110"/>
      <c r="DJ1654" s="110"/>
      <c r="DK1654" s="110"/>
      <c r="DL1654" s="110"/>
      <c r="DM1654" s="110"/>
      <c r="DN1654" s="110"/>
      <c r="DO1654" s="110"/>
      <c r="DP1654" s="110"/>
      <c r="DQ1654" s="110"/>
      <c r="DR1654" s="110"/>
      <c r="DS1654" s="110"/>
      <c r="DT1654" s="110"/>
      <c r="DU1654" s="110"/>
      <c r="DV1654" s="110"/>
      <c r="DW1654" s="110"/>
      <c r="DX1654" s="110"/>
      <c r="DY1654" s="110"/>
      <c r="DZ1654" s="110"/>
      <c r="EA1654" s="110"/>
      <c r="EB1654" s="110"/>
      <c r="EC1654" s="110"/>
      <c r="ED1654" s="110"/>
      <c r="EF1654" s="264"/>
      <c r="EG1654" s="110"/>
      <c r="EH1654" s="110"/>
      <c r="EI1654" s="110"/>
      <c r="EJ1654" s="110"/>
      <c r="EK1654" s="266"/>
      <c r="EL1654" s="110"/>
      <c r="EM1654" s="110"/>
      <c r="EN1654" s="110"/>
      <c r="EO1654" s="110"/>
      <c r="EP1654" s="110"/>
      <c r="EQ1654" s="110"/>
      <c r="ER1654" s="110"/>
      <c r="ES1654" s="110"/>
      <c r="ET1654" s="110"/>
      <c r="EU1654" s="110"/>
      <c r="EV1654" s="110"/>
      <c r="EW1654" s="110"/>
      <c r="EX1654" s="110"/>
      <c r="EY1654" s="110"/>
      <c r="EZ1654" s="110"/>
      <c r="FA1654" s="110"/>
      <c r="FB1654" s="110"/>
      <c r="FC1654" s="110"/>
      <c r="FD1654" s="110"/>
      <c r="FE1654" s="110"/>
      <c r="FF1654" s="110"/>
      <c r="FG1654" s="110"/>
      <c r="FH1654" s="110"/>
      <c r="FI1654" s="110"/>
      <c r="FJ1654" s="110"/>
      <c r="FK1654" s="110"/>
      <c r="FL1654" s="110"/>
      <c r="FM1654" s="110"/>
      <c r="FN1654" s="110"/>
      <c r="FO1654" s="110"/>
      <c r="FP1654" s="110"/>
      <c r="FQ1654" s="110"/>
      <c r="FR1654" s="110"/>
      <c r="FS1654" s="110"/>
      <c r="FT1654" s="110"/>
      <c r="FU1654" s="110"/>
      <c r="FV1654" s="110"/>
      <c r="FW1654" s="110"/>
      <c r="FX1654" s="110"/>
      <c r="FY1654" s="110"/>
      <c r="FZ1654" s="110"/>
      <c r="GA1654" s="110"/>
      <c r="GB1654" s="110"/>
      <c r="GC1654" s="110"/>
      <c r="GD1654" s="110"/>
      <c r="GE1654" s="110"/>
      <c r="GF1654" s="110"/>
      <c r="GG1654" s="110"/>
      <c r="GH1654" s="110"/>
      <c r="GI1654" s="110"/>
      <c r="GJ1654" s="110"/>
      <c r="GK1654" s="110"/>
      <c r="GL1654" s="110"/>
      <c r="GM1654" s="110"/>
      <c r="GN1654" s="110"/>
      <c r="GO1654" s="110"/>
      <c r="GP1654" s="110"/>
      <c r="GQ1654" s="110"/>
      <c r="GR1654" s="110"/>
      <c r="GS1654" s="110"/>
      <c r="GT1654" s="110"/>
      <c r="GU1654" s="110"/>
      <c r="GV1654" s="110"/>
      <c r="GW1654" s="110"/>
      <c r="GX1654" s="110"/>
      <c r="GY1654" s="110"/>
      <c r="GZ1654" s="110"/>
      <c r="HA1654" s="110"/>
      <c r="HB1654" s="110"/>
      <c r="HC1654" s="110"/>
      <c r="HD1654" s="110"/>
      <c r="HE1654" s="110"/>
      <c r="HF1654" s="110"/>
      <c r="HG1654" s="110"/>
      <c r="HH1654" s="110"/>
      <c r="HI1654" s="110"/>
      <c r="HJ1654" s="110"/>
      <c r="HK1654" s="110"/>
      <c r="HL1654" s="110"/>
      <c r="HM1654" s="110"/>
      <c r="HN1654" s="110"/>
      <c r="HO1654" s="110"/>
      <c r="HP1654" s="110"/>
      <c r="HQ1654" s="110"/>
      <c r="HR1654" s="110"/>
      <c r="HS1654" s="110"/>
      <c r="HT1654" s="110"/>
      <c r="HU1654" s="110"/>
      <c r="HV1654" s="110"/>
      <c r="HW1654" s="110"/>
      <c r="HX1654" s="110"/>
      <c r="HY1654" s="110"/>
      <c r="HZ1654" s="110"/>
      <c r="IA1654" s="110"/>
      <c r="IB1654" s="110"/>
      <c r="IC1654" s="110"/>
      <c r="ID1654" s="110"/>
      <c r="IE1654" s="110"/>
      <c r="IF1654" s="110"/>
      <c r="IG1654" s="110"/>
      <c r="IH1654" s="110"/>
      <c r="II1654" s="110"/>
      <c r="IJ1654" s="110"/>
      <c r="IK1654" s="110"/>
      <c r="IL1654" s="110"/>
      <c r="IM1654" s="110"/>
      <c r="IN1654" s="110"/>
      <c r="IO1654" s="110"/>
      <c r="IP1654" s="110"/>
      <c r="IQ1654" s="110"/>
      <c r="IR1654" s="110"/>
    </row>
    <row r="1655" spans="18:252" ht="16.5" hidden="1" customHeight="1">
      <c r="R1655" s="264"/>
      <c r="S1655" s="110"/>
      <c r="T1655" s="110"/>
      <c r="U1655" s="110"/>
      <c r="V1655" s="110"/>
      <c r="W1655" s="266"/>
      <c r="X1655" s="110"/>
      <c r="Y1655" s="110"/>
      <c r="Z1655" s="110"/>
      <c r="AA1655" s="110"/>
      <c r="AB1655" s="110"/>
      <c r="AC1655" s="110"/>
      <c r="AD1655" s="110"/>
      <c r="AE1655" s="110"/>
      <c r="AF1655" s="110"/>
      <c r="AG1655" s="110"/>
      <c r="AH1655" s="110"/>
      <c r="AI1655" s="110"/>
      <c r="AJ1655" s="110"/>
      <c r="AK1655" s="110"/>
      <c r="AL1655" s="110"/>
      <c r="AM1655" s="110"/>
      <c r="AN1655" s="110"/>
      <c r="AO1655" s="110"/>
      <c r="AP1655" s="110"/>
      <c r="AQ1655" s="110"/>
      <c r="AR1655" s="110"/>
      <c r="AS1655" s="110"/>
      <c r="AT1655" s="110"/>
      <c r="AU1655" s="110"/>
      <c r="AV1655" s="110"/>
      <c r="AW1655" s="110"/>
      <c r="AX1655" s="110"/>
      <c r="AY1655" s="110"/>
      <c r="AZ1655" s="110"/>
      <c r="BA1655" s="110"/>
      <c r="BB1655" s="110"/>
      <c r="BC1655" s="110"/>
      <c r="BD1655" s="110"/>
      <c r="BE1655" s="110"/>
      <c r="BF1655" s="110"/>
      <c r="BG1655" s="110"/>
      <c r="BH1655" s="110"/>
      <c r="BI1655" s="110"/>
      <c r="BJ1655" s="110"/>
      <c r="BK1655" s="110"/>
      <c r="BL1655" s="110"/>
      <c r="BM1655" s="110"/>
      <c r="BN1655" s="110"/>
      <c r="BO1655" s="110"/>
      <c r="BP1655" s="110"/>
      <c r="BQ1655" s="110"/>
      <c r="BR1655" s="110"/>
      <c r="BS1655" s="110"/>
      <c r="BT1655" s="110"/>
      <c r="BU1655" s="110"/>
      <c r="BV1655" s="110"/>
      <c r="BW1655" s="110"/>
      <c r="BX1655" s="110"/>
      <c r="BY1655" s="110"/>
      <c r="BZ1655" s="110"/>
      <c r="CA1655" s="110"/>
      <c r="CB1655" s="110"/>
      <c r="CC1655" s="110"/>
      <c r="CD1655" s="110"/>
      <c r="CE1655" s="110"/>
      <c r="CF1655" s="110"/>
      <c r="CG1655" s="110"/>
      <c r="CH1655" s="110"/>
      <c r="CI1655" s="110"/>
      <c r="CJ1655" s="110"/>
      <c r="CK1655" s="110"/>
      <c r="CL1655" s="110"/>
      <c r="CM1655" s="110"/>
      <c r="CN1655" s="110"/>
      <c r="CO1655" s="110"/>
      <c r="CP1655" s="110"/>
      <c r="CQ1655" s="110"/>
      <c r="CR1655" s="110"/>
      <c r="CS1655" s="110"/>
      <c r="CT1655" s="110"/>
      <c r="CU1655" s="110"/>
      <c r="CV1655" s="110"/>
      <c r="CW1655" s="110"/>
      <c r="CX1655" s="110"/>
      <c r="CY1655" s="110"/>
      <c r="CZ1655" s="110"/>
      <c r="DA1655" s="110"/>
      <c r="DB1655" s="110"/>
      <c r="DC1655" s="110"/>
      <c r="DD1655" s="110"/>
      <c r="DE1655" s="110"/>
      <c r="DF1655" s="110"/>
      <c r="DG1655" s="110"/>
      <c r="DH1655" s="110"/>
      <c r="DI1655" s="110"/>
      <c r="DJ1655" s="110"/>
      <c r="DK1655" s="110"/>
      <c r="DL1655" s="110"/>
      <c r="DM1655" s="110"/>
      <c r="DN1655" s="110"/>
      <c r="DO1655" s="110"/>
      <c r="DP1655" s="110"/>
      <c r="DQ1655" s="110"/>
      <c r="DR1655" s="110"/>
      <c r="DS1655" s="110"/>
      <c r="DT1655" s="110"/>
      <c r="DU1655" s="110"/>
      <c r="DV1655" s="110"/>
      <c r="DW1655" s="110"/>
      <c r="DX1655" s="110"/>
      <c r="DY1655" s="110"/>
      <c r="DZ1655" s="110"/>
      <c r="EA1655" s="110"/>
      <c r="EB1655" s="110"/>
      <c r="EC1655" s="110"/>
      <c r="ED1655" s="110"/>
      <c r="EF1655" s="264"/>
      <c r="EG1655" s="110"/>
      <c r="EH1655" s="110"/>
      <c r="EI1655" s="110"/>
      <c r="EJ1655" s="110"/>
      <c r="EK1655" s="266"/>
      <c r="EL1655" s="110"/>
      <c r="EM1655" s="110"/>
      <c r="EN1655" s="110"/>
      <c r="EO1655" s="110"/>
      <c r="EP1655" s="110"/>
      <c r="EQ1655" s="110"/>
      <c r="ER1655" s="110"/>
      <c r="ES1655" s="110"/>
      <c r="ET1655" s="110"/>
      <c r="EU1655" s="110"/>
      <c r="EV1655" s="110"/>
      <c r="EW1655" s="110"/>
      <c r="EX1655" s="110"/>
      <c r="EY1655" s="110"/>
      <c r="EZ1655" s="110"/>
      <c r="FA1655" s="110"/>
      <c r="FB1655" s="110"/>
      <c r="FC1655" s="110"/>
      <c r="FD1655" s="110"/>
      <c r="FE1655" s="110"/>
      <c r="FF1655" s="110"/>
      <c r="FG1655" s="110"/>
      <c r="FH1655" s="110"/>
      <c r="FI1655" s="110"/>
      <c r="FJ1655" s="110"/>
      <c r="FK1655" s="110"/>
      <c r="FL1655" s="110"/>
      <c r="FM1655" s="110"/>
      <c r="FN1655" s="110"/>
      <c r="FO1655" s="110"/>
      <c r="FP1655" s="110"/>
      <c r="FQ1655" s="110"/>
      <c r="FR1655" s="110"/>
      <c r="FS1655" s="110"/>
      <c r="FT1655" s="110"/>
      <c r="FU1655" s="110"/>
      <c r="FV1655" s="110"/>
      <c r="FW1655" s="110"/>
      <c r="FX1655" s="110"/>
      <c r="FY1655" s="110"/>
      <c r="FZ1655" s="110"/>
      <c r="GA1655" s="110"/>
      <c r="GB1655" s="110"/>
      <c r="GC1655" s="110"/>
      <c r="GD1655" s="110"/>
      <c r="GE1655" s="110"/>
      <c r="GF1655" s="110"/>
      <c r="GG1655" s="110"/>
      <c r="GH1655" s="110"/>
      <c r="GI1655" s="110"/>
      <c r="GJ1655" s="110"/>
      <c r="GK1655" s="110"/>
      <c r="GL1655" s="110"/>
      <c r="GM1655" s="110"/>
      <c r="GN1655" s="110"/>
      <c r="GO1655" s="110"/>
      <c r="GP1655" s="110"/>
      <c r="GQ1655" s="110"/>
      <c r="GR1655" s="110"/>
      <c r="GS1655" s="110"/>
      <c r="GT1655" s="110"/>
      <c r="GU1655" s="110"/>
      <c r="GV1655" s="110"/>
      <c r="GW1655" s="110"/>
      <c r="GX1655" s="110"/>
      <c r="GY1655" s="110"/>
      <c r="GZ1655" s="110"/>
      <c r="HA1655" s="110"/>
      <c r="HB1655" s="110"/>
      <c r="HC1655" s="110"/>
      <c r="HD1655" s="110"/>
      <c r="HE1655" s="110"/>
      <c r="HF1655" s="110"/>
      <c r="HG1655" s="110"/>
      <c r="HH1655" s="110"/>
      <c r="HI1655" s="110"/>
      <c r="HJ1655" s="110"/>
      <c r="HK1655" s="110"/>
      <c r="HL1655" s="110"/>
      <c r="HM1655" s="110"/>
      <c r="HN1655" s="110"/>
      <c r="HO1655" s="110"/>
      <c r="HP1655" s="110"/>
      <c r="HQ1655" s="110"/>
      <c r="HR1655" s="110"/>
      <c r="HS1655" s="110"/>
      <c r="HT1655" s="110"/>
      <c r="HU1655" s="110"/>
      <c r="HV1655" s="110"/>
      <c r="HW1655" s="110"/>
      <c r="HX1655" s="110"/>
      <c r="HY1655" s="110"/>
      <c r="HZ1655" s="110"/>
      <c r="IA1655" s="110"/>
      <c r="IB1655" s="110"/>
      <c r="IC1655" s="110"/>
      <c r="ID1655" s="110"/>
      <c r="IE1655" s="110"/>
      <c r="IF1655" s="110"/>
      <c r="IG1655" s="110"/>
      <c r="IH1655" s="110"/>
      <c r="II1655" s="110"/>
      <c r="IJ1655" s="110"/>
      <c r="IK1655" s="110"/>
      <c r="IL1655" s="110"/>
      <c r="IM1655" s="110"/>
      <c r="IN1655" s="110"/>
      <c r="IO1655" s="110"/>
      <c r="IP1655" s="110"/>
      <c r="IQ1655" s="110"/>
      <c r="IR1655" s="110"/>
    </row>
    <row r="1656" spans="18:252" ht="16.5" hidden="1" customHeight="1">
      <c r="R1656" s="264"/>
      <c r="S1656" s="110"/>
      <c r="T1656" s="110"/>
      <c r="U1656" s="110"/>
      <c r="V1656" s="110"/>
      <c r="W1656" s="266"/>
      <c r="X1656" s="110"/>
      <c r="Y1656" s="110"/>
      <c r="Z1656" s="110"/>
      <c r="AA1656" s="110"/>
      <c r="AB1656" s="110"/>
      <c r="AC1656" s="110"/>
      <c r="AD1656" s="110"/>
      <c r="AE1656" s="110"/>
      <c r="AF1656" s="110"/>
      <c r="AG1656" s="110"/>
      <c r="AH1656" s="110"/>
      <c r="AI1656" s="110"/>
      <c r="AJ1656" s="110"/>
      <c r="AK1656" s="110"/>
      <c r="AL1656" s="110"/>
      <c r="AM1656" s="110"/>
      <c r="AN1656" s="110"/>
      <c r="AO1656" s="110"/>
      <c r="AP1656" s="110"/>
      <c r="AQ1656" s="110"/>
      <c r="AR1656" s="110"/>
      <c r="AS1656" s="110"/>
      <c r="AT1656" s="110"/>
      <c r="AU1656" s="110"/>
      <c r="AV1656" s="110"/>
      <c r="AW1656" s="110"/>
      <c r="AX1656" s="110"/>
      <c r="AY1656" s="110"/>
      <c r="AZ1656" s="110"/>
      <c r="BA1656" s="110"/>
      <c r="BB1656" s="110"/>
      <c r="BC1656" s="110"/>
      <c r="BD1656" s="110"/>
      <c r="BE1656" s="110"/>
      <c r="BF1656" s="110"/>
      <c r="BG1656" s="110"/>
      <c r="BH1656" s="110"/>
      <c r="BI1656" s="110"/>
      <c r="BJ1656" s="110"/>
      <c r="BK1656" s="110"/>
      <c r="BL1656" s="110"/>
      <c r="BM1656" s="110"/>
      <c r="BN1656" s="110"/>
      <c r="BO1656" s="110"/>
      <c r="BP1656" s="110"/>
      <c r="BQ1656" s="110"/>
      <c r="BR1656" s="110"/>
      <c r="BS1656" s="110"/>
      <c r="BT1656" s="110"/>
      <c r="BU1656" s="110"/>
      <c r="BV1656" s="110"/>
      <c r="BW1656" s="110"/>
      <c r="BX1656" s="110"/>
      <c r="BY1656" s="110"/>
      <c r="BZ1656" s="110"/>
      <c r="CA1656" s="110"/>
      <c r="CB1656" s="110"/>
      <c r="CC1656" s="110"/>
      <c r="CD1656" s="110"/>
      <c r="CE1656" s="110"/>
      <c r="CF1656" s="110"/>
      <c r="CG1656" s="110"/>
      <c r="CH1656" s="110"/>
      <c r="CI1656" s="110"/>
      <c r="CJ1656" s="110"/>
      <c r="CK1656" s="110"/>
      <c r="CL1656" s="110"/>
      <c r="CM1656" s="110"/>
      <c r="CN1656" s="110"/>
      <c r="CO1656" s="110"/>
      <c r="CP1656" s="110"/>
      <c r="CQ1656" s="110"/>
      <c r="CR1656" s="110"/>
      <c r="CS1656" s="110"/>
      <c r="CT1656" s="110"/>
      <c r="CU1656" s="110"/>
      <c r="CV1656" s="110"/>
      <c r="CW1656" s="110"/>
      <c r="CX1656" s="110"/>
      <c r="CY1656" s="110"/>
      <c r="CZ1656" s="110"/>
      <c r="DA1656" s="110"/>
      <c r="DB1656" s="110"/>
      <c r="DC1656" s="110"/>
      <c r="DD1656" s="110"/>
      <c r="DE1656" s="110"/>
      <c r="DF1656" s="110"/>
      <c r="DG1656" s="110"/>
      <c r="DH1656" s="110"/>
      <c r="DI1656" s="110"/>
      <c r="DJ1656" s="110"/>
      <c r="DK1656" s="110"/>
      <c r="DL1656" s="110"/>
      <c r="DM1656" s="110"/>
      <c r="DN1656" s="110"/>
      <c r="DO1656" s="110"/>
      <c r="DP1656" s="110"/>
      <c r="DQ1656" s="110"/>
      <c r="DR1656" s="110"/>
      <c r="DS1656" s="110"/>
      <c r="DT1656" s="110"/>
      <c r="DU1656" s="110"/>
      <c r="DV1656" s="110"/>
      <c r="DW1656" s="110"/>
      <c r="DX1656" s="110"/>
      <c r="DY1656" s="110"/>
      <c r="DZ1656" s="110"/>
      <c r="EA1656" s="110"/>
      <c r="EB1656" s="110"/>
      <c r="EC1656" s="110"/>
      <c r="ED1656" s="110"/>
      <c r="EF1656" s="264"/>
      <c r="EG1656" s="110"/>
      <c r="EH1656" s="110"/>
      <c r="EI1656" s="110"/>
      <c r="EJ1656" s="110"/>
      <c r="EK1656" s="266"/>
      <c r="EL1656" s="110"/>
      <c r="EM1656" s="110"/>
      <c r="EN1656" s="110"/>
      <c r="EO1656" s="110"/>
      <c r="EP1656" s="110"/>
      <c r="EQ1656" s="110"/>
      <c r="ER1656" s="110"/>
      <c r="ES1656" s="110"/>
      <c r="ET1656" s="110"/>
      <c r="EU1656" s="110"/>
      <c r="EV1656" s="110"/>
      <c r="EW1656" s="110"/>
      <c r="EX1656" s="110"/>
      <c r="EY1656" s="110"/>
      <c r="EZ1656" s="110"/>
      <c r="FA1656" s="110"/>
      <c r="FB1656" s="110"/>
      <c r="FC1656" s="110"/>
      <c r="FD1656" s="110"/>
      <c r="FE1656" s="110"/>
      <c r="FF1656" s="110"/>
      <c r="FG1656" s="110"/>
      <c r="FH1656" s="110"/>
      <c r="FI1656" s="110"/>
      <c r="FJ1656" s="110"/>
      <c r="FK1656" s="110"/>
      <c r="FL1656" s="110"/>
      <c r="FM1656" s="110"/>
      <c r="FN1656" s="110"/>
      <c r="FO1656" s="110"/>
      <c r="FP1656" s="110"/>
      <c r="FQ1656" s="110"/>
      <c r="FR1656" s="110"/>
      <c r="FS1656" s="110"/>
      <c r="FT1656" s="110"/>
      <c r="FU1656" s="110"/>
      <c r="FV1656" s="110"/>
      <c r="FW1656" s="110"/>
      <c r="FX1656" s="110"/>
      <c r="FY1656" s="110"/>
      <c r="FZ1656" s="110"/>
      <c r="GA1656" s="110"/>
      <c r="GB1656" s="110"/>
      <c r="GC1656" s="110"/>
      <c r="GD1656" s="110"/>
      <c r="GE1656" s="110"/>
      <c r="GF1656" s="110"/>
      <c r="GG1656" s="110"/>
      <c r="GH1656" s="110"/>
      <c r="GI1656" s="110"/>
      <c r="GJ1656" s="110"/>
      <c r="GK1656" s="110"/>
      <c r="GL1656" s="110"/>
      <c r="GM1656" s="110"/>
      <c r="GN1656" s="110"/>
      <c r="GO1656" s="110"/>
      <c r="GP1656" s="110"/>
      <c r="GQ1656" s="110"/>
      <c r="GR1656" s="110"/>
      <c r="GS1656" s="110"/>
      <c r="GT1656" s="110"/>
      <c r="GU1656" s="110"/>
      <c r="GV1656" s="110"/>
      <c r="GW1656" s="110"/>
      <c r="GX1656" s="110"/>
      <c r="GY1656" s="110"/>
      <c r="GZ1656" s="110"/>
      <c r="HA1656" s="110"/>
      <c r="HB1656" s="110"/>
      <c r="HC1656" s="110"/>
      <c r="HD1656" s="110"/>
      <c r="HE1656" s="110"/>
      <c r="HF1656" s="110"/>
      <c r="HG1656" s="110"/>
      <c r="HH1656" s="110"/>
      <c r="HI1656" s="110"/>
      <c r="HJ1656" s="110"/>
      <c r="HK1656" s="110"/>
      <c r="HL1656" s="110"/>
      <c r="HM1656" s="110"/>
      <c r="HN1656" s="110"/>
      <c r="HO1656" s="110"/>
      <c r="HP1656" s="110"/>
      <c r="HQ1656" s="110"/>
      <c r="HR1656" s="110"/>
      <c r="HS1656" s="110"/>
      <c r="HT1656" s="110"/>
      <c r="HU1656" s="110"/>
      <c r="HV1656" s="110"/>
      <c r="HW1656" s="110"/>
      <c r="HX1656" s="110"/>
      <c r="HY1656" s="110"/>
      <c r="HZ1656" s="110"/>
      <c r="IA1656" s="110"/>
      <c r="IB1656" s="110"/>
      <c r="IC1656" s="110"/>
      <c r="ID1656" s="110"/>
      <c r="IE1656" s="110"/>
      <c r="IF1656" s="110"/>
      <c r="IG1656" s="110"/>
      <c r="IH1656" s="110"/>
      <c r="II1656" s="110"/>
      <c r="IJ1656" s="110"/>
      <c r="IK1656" s="110"/>
      <c r="IL1656" s="110"/>
      <c r="IM1656" s="110"/>
      <c r="IN1656" s="110"/>
      <c r="IO1656" s="110"/>
      <c r="IP1656" s="110"/>
      <c r="IQ1656" s="110"/>
      <c r="IR1656" s="110"/>
    </row>
    <row r="1657" spans="18:252" ht="16.5" hidden="1" customHeight="1">
      <c r="R1657" s="264"/>
      <c r="S1657" s="110"/>
      <c r="T1657" s="110"/>
      <c r="U1657" s="110"/>
      <c r="V1657" s="110"/>
      <c r="W1657" s="266"/>
      <c r="X1657" s="110"/>
      <c r="Y1657" s="110"/>
      <c r="Z1657" s="110"/>
      <c r="AA1657" s="110"/>
      <c r="AB1657" s="110"/>
      <c r="AC1657" s="110"/>
      <c r="AD1657" s="110"/>
      <c r="AE1657" s="110"/>
      <c r="AF1657" s="110"/>
      <c r="AG1657" s="110"/>
      <c r="AH1657" s="110"/>
      <c r="AI1657" s="110"/>
      <c r="AJ1657" s="110"/>
      <c r="AK1657" s="110"/>
      <c r="AL1657" s="110"/>
      <c r="AM1657" s="110"/>
      <c r="AN1657" s="110"/>
      <c r="AO1657" s="110"/>
      <c r="AP1657" s="110"/>
      <c r="AQ1657" s="110"/>
      <c r="AR1657" s="110"/>
      <c r="AS1657" s="110"/>
      <c r="AT1657" s="110"/>
      <c r="AU1657" s="110"/>
      <c r="AV1657" s="110"/>
      <c r="AW1657" s="110"/>
      <c r="AX1657" s="110"/>
      <c r="AY1657" s="110"/>
      <c r="AZ1657" s="110"/>
      <c r="BA1657" s="110"/>
      <c r="BB1657" s="110"/>
      <c r="BC1657" s="110"/>
      <c r="BD1657" s="110"/>
      <c r="BE1657" s="110"/>
      <c r="BF1657" s="110"/>
      <c r="BG1657" s="110"/>
      <c r="BH1657" s="110"/>
      <c r="BI1657" s="110"/>
      <c r="BJ1657" s="110"/>
      <c r="BK1657" s="110"/>
      <c r="BL1657" s="110"/>
      <c r="BM1657" s="110"/>
      <c r="BN1657" s="110"/>
      <c r="BO1657" s="110"/>
      <c r="BP1657" s="110"/>
      <c r="BQ1657" s="110"/>
      <c r="BR1657" s="110"/>
      <c r="BS1657" s="110"/>
      <c r="BT1657" s="110"/>
      <c r="BU1657" s="110"/>
      <c r="BV1657" s="110"/>
      <c r="BW1657" s="110"/>
      <c r="BX1657" s="110"/>
      <c r="BY1657" s="110"/>
      <c r="BZ1657" s="110"/>
      <c r="CA1657" s="110"/>
      <c r="CB1657" s="110"/>
      <c r="CC1657" s="110"/>
      <c r="CD1657" s="110"/>
      <c r="CE1657" s="110"/>
      <c r="CF1657" s="110"/>
      <c r="CG1657" s="110"/>
      <c r="CH1657" s="110"/>
      <c r="CI1657" s="110"/>
      <c r="CJ1657" s="110"/>
      <c r="CK1657" s="110"/>
      <c r="CL1657" s="110"/>
      <c r="CM1657" s="110"/>
      <c r="CN1657" s="110"/>
      <c r="CO1657" s="110"/>
      <c r="CP1657" s="110"/>
      <c r="CQ1657" s="110"/>
      <c r="CR1657" s="110"/>
      <c r="CS1657" s="110"/>
      <c r="CT1657" s="110"/>
      <c r="CU1657" s="110"/>
      <c r="CV1657" s="110"/>
      <c r="CW1657" s="110"/>
      <c r="CX1657" s="110"/>
      <c r="CY1657" s="110"/>
      <c r="CZ1657" s="110"/>
      <c r="DA1657" s="110"/>
      <c r="DB1657" s="110"/>
      <c r="DC1657" s="110"/>
      <c r="DD1657" s="110"/>
      <c r="DE1657" s="110"/>
      <c r="DF1657" s="110"/>
      <c r="DG1657" s="110"/>
      <c r="DH1657" s="110"/>
      <c r="DI1657" s="110"/>
      <c r="DJ1657" s="110"/>
      <c r="DK1657" s="110"/>
      <c r="DL1657" s="110"/>
      <c r="DM1657" s="110"/>
      <c r="DN1657" s="110"/>
      <c r="DO1657" s="110"/>
      <c r="DP1657" s="110"/>
      <c r="DQ1657" s="110"/>
      <c r="DR1657" s="110"/>
      <c r="DS1657" s="110"/>
      <c r="DT1657" s="110"/>
      <c r="DU1657" s="110"/>
      <c r="DV1657" s="110"/>
      <c r="DW1657" s="110"/>
      <c r="DX1657" s="110"/>
      <c r="DY1657" s="110"/>
      <c r="DZ1657" s="110"/>
      <c r="EA1657" s="110"/>
      <c r="EB1657" s="110"/>
      <c r="EC1657" s="110"/>
      <c r="ED1657" s="110"/>
      <c r="EF1657" s="264"/>
      <c r="EG1657" s="110"/>
      <c r="EH1657" s="110"/>
      <c r="EI1657" s="110"/>
      <c r="EJ1657" s="110"/>
      <c r="EK1657" s="266"/>
      <c r="EL1657" s="110"/>
      <c r="EM1657" s="110"/>
      <c r="EN1657" s="110"/>
      <c r="EO1657" s="110"/>
      <c r="EP1657" s="110"/>
      <c r="EQ1657" s="110"/>
      <c r="ER1657" s="110"/>
      <c r="ES1657" s="110"/>
      <c r="ET1657" s="110"/>
      <c r="EU1657" s="110"/>
      <c r="EV1657" s="110"/>
      <c r="EW1657" s="110"/>
      <c r="EX1657" s="110"/>
      <c r="EY1657" s="110"/>
      <c r="EZ1657" s="110"/>
      <c r="FA1657" s="110"/>
      <c r="FB1657" s="110"/>
      <c r="FC1657" s="110"/>
      <c r="FD1657" s="110"/>
      <c r="FE1657" s="110"/>
      <c r="FF1657" s="110"/>
      <c r="FG1657" s="110"/>
      <c r="FH1657" s="110"/>
      <c r="FI1657" s="110"/>
      <c r="FJ1657" s="110"/>
      <c r="FK1657" s="110"/>
      <c r="FL1657" s="110"/>
      <c r="FM1657" s="110"/>
      <c r="FN1657" s="110"/>
      <c r="FO1657" s="110"/>
      <c r="FP1657" s="110"/>
      <c r="FQ1657" s="110"/>
      <c r="FR1657" s="110"/>
      <c r="FS1657" s="110"/>
      <c r="FT1657" s="110"/>
      <c r="FU1657" s="110"/>
      <c r="FV1657" s="110"/>
      <c r="FW1657" s="110"/>
      <c r="FX1657" s="110"/>
      <c r="FY1657" s="110"/>
      <c r="FZ1657" s="110"/>
      <c r="GA1657" s="110"/>
      <c r="GB1657" s="110"/>
      <c r="GC1657" s="110"/>
      <c r="GD1657" s="110"/>
      <c r="GE1657" s="110"/>
      <c r="GF1657" s="110"/>
      <c r="GG1657" s="110"/>
      <c r="GH1657" s="110"/>
      <c r="GI1657" s="110"/>
      <c r="GJ1657" s="110"/>
      <c r="GK1657" s="110"/>
      <c r="GL1657" s="110"/>
      <c r="GM1657" s="110"/>
      <c r="GN1657" s="110"/>
      <c r="GO1657" s="110"/>
      <c r="GP1657" s="110"/>
      <c r="GQ1657" s="110"/>
      <c r="GR1657" s="110"/>
      <c r="GS1657" s="110"/>
      <c r="GT1657" s="110"/>
      <c r="GU1657" s="110"/>
      <c r="GV1657" s="110"/>
      <c r="GW1657" s="110"/>
      <c r="GX1657" s="110"/>
      <c r="GY1657" s="110"/>
      <c r="GZ1657" s="110"/>
      <c r="HA1657" s="110"/>
      <c r="HB1657" s="110"/>
      <c r="HC1657" s="110"/>
      <c r="HD1657" s="110"/>
      <c r="HE1657" s="110"/>
      <c r="HF1657" s="110"/>
      <c r="HG1657" s="110"/>
      <c r="HH1657" s="110"/>
      <c r="HI1657" s="110"/>
      <c r="HJ1657" s="110"/>
      <c r="HK1657" s="110"/>
      <c r="HL1657" s="110"/>
      <c r="HM1657" s="110"/>
      <c r="HN1657" s="110"/>
      <c r="HO1657" s="110"/>
      <c r="HP1657" s="110"/>
      <c r="HQ1657" s="110"/>
      <c r="HR1657" s="110"/>
      <c r="HS1657" s="110"/>
      <c r="HT1657" s="110"/>
      <c r="HU1657" s="110"/>
      <c r="HV1657" s="110"/>
      <c r="HW1657" s="110"/>
      <c r="HX1657" s="110"/>
      <c r="HY1657" s="110"/>
      <c r="HZ1657" s="110"/>
      <c r="IA1657" s="110"/>
      <c r="IB1657" s="110"/>
      <c r="IC1657" s="110"/>
      <c r="ID1657" s="110"/>
      <c r="IE1657" s="110"/>
      <c r="IF1657" s="110"/>
      <c r="IG1657" s="110"/>
      <c r="IH1657" s="110"/>
      <c r="II1657" s="110"/>
      <c r="IJ1657" s="110"/>
      <c r="IK1657" s="110"/>
      <c r="IL1657" s="110"/>
      <c r="IM1657" s="110"/>
      <c r="IN1657" s="110"/>
      <c r="IO1657" s="110"/>
      <c r="IP1657" s="110"/>
      <c r="IQ1657" s="110"/>
      <c r="IR1657" s="110"/>
    </row>
    <row r="1658" spans="18:252" ht="16.5" hidden="1" customHeight="1">
      <c r="R1658" s="264"/>
      <c r="S1658" s="110"/>
      <c r="T1658" s="110"/>
      <c r="U1658" s="110"/>
      <c r="V1658" s="110"/>
      <c r="W1658" s="266"/>
      <c r="X1658" s="110"/>
      <c r="Y1658" s="110"/>
      <c r="Z1658" s="110"/>
      <c r="AA1658" s="110"/>
      <c r="AB1658" s="110"/>
      <c r="AC1658" s="110"/>
      <c r="AD1658" s="110"/>
      <c r="AE1658" s="110"/>
      <c r="AF1658" s="110"/>
      <c r="AG1658" s="110"/>
      <c r="AH1658" s="110"/>
      <c r="AI1658" s="110"/>
      <c r="AJ1658" s="110"/>
      <c r="AK1658" s="110"/>
      <c r="AL1658" s="110"/>
      <c r="AM1658" s="110"/>
      <c r="AN1658" s="110"/>
      <c r="AO1658" s="110"/>
      <c r="AP1658" s="110"/>
      <c r="AQ1658" s="110"/>
      <c r="AR1658" s="110"/>
      <c r="AS1658" s="110"/>
      <c r="AT1658" s="110"/>
      <c r="AU1658" s="110"/>
      <c r="AV1658" s="110"/>
      <c r="AW1658" s="110"/>
      <c r="AX1658" s="110"/>
      <c r="AY1658" s="110"/>
      <c r="AZ1658" s="110"/>
      <c r="BA1658" s="110"/>
      <c r="BB1658" s="110"/>
      <c r="BC1658" s="110"/>
      <c r="BD1658" s="110"/>
      <c r="BE1658" s="110"/>
      <c r="BF1658" s="110"/>
      <c r="BG1658" s="110"/>
      <c r="BH1658" s="110"/>
      <c r="BI1658" s="110"/>
      <c r="BJ1658" s="110"/>
      <c r="BK1658" s="110"/>
      <c r="BL1658" s="110"/>
      <c r="BM1658" s="110"/>
      <c r="BN1658" s="110"/>
      <c r="BO1658" s="110"/>
      <c r="BP1658" s="110"/>
      <c r="BQ1658" s="110"/>
      <c r="BR1658" s="110"/>
      <c r="BS1658" s="110"/>
      <c r="BT1658" s="110"/>
      <c r="BU1658" s="110"/>
      <c r="BV1658" s="110"/>
      <c r="BW1658" s="110"/>
      <c r="BX1658" s="110"/>
      <c r="BY1658" s="110"/>
      <c r="BZ1658" s="110"/>
      <c r="CA1658" s="110"/>
      <c r="CB1658" s="110"/>
      <c r="CC1658" s="110"/>
      <c r="CD1658" s="110"/>
      <c r="CE1658" s="110"/>
      <c r="CF1658" s="110"/>
      <c r="CG1658" s="110"/>
      <c r="CH1658" s="110"/>
      <c r="CI1658" s="110"/>
      <c r="CJ1658" s="110"/>
      <c r="CK1658" s="110"/>
      <c r="CL1658" s="110"/>
      <c r="CM1658" s="110"/>
      <c r="CN1658" s="110"/>
      <c r="CO1658" s="110"/>
      <c r="CP1658" s="110"/>
      <c r="CQ1658" s="110"/>
      <c r="CR1658" s="110"/>
      <c r="CS1658" s="110"/>
      <c r="CT1658" s="110"/>
      <c r="CU1658" s="110"/>
      <c r="CV1658" s="110"/>
      <c r="CW1658" s="110"/>
      <c r="CX1658" s="110"/>
      <c r="CY1658" s="110"/>
      <c r="CZ1658" s="110"/>
      <c r="DA1658" s="110"/>
      <c r="DB1658" s="110"/>
      <c r="DC1658" s="110"/>
      <c r="DD1658" s="110"/>
      <c r="DE1658" s="110"/>
      <c r="DF1658" s="110"/>
      <c r="DG1658" s="110"/>
      <c r="DH1658" s="110"/>
      <c r="DI1658" s="110"/>
      <c r="DJ1658" s="110"/>
      <c r="DK1658" s="110"/>
      <c r="DL1658" s="110"/>
      <c r="DM1658" s="110"/>
      <c r="DN1658" s="110"/>
      <c r="DO1658" s="110"/>
      <c r="DP1658" s="110"/>
      <c r="DQ1658" s="110"/>
      <c r="DR1658" s="110"/>
      <c r="DS1658" s="110"/>
      <c r="DT1658" s="110"/>
      <c r="DU1658" s="110"/>
      <c r="DV1658" s="110"/>
      <c r="DW1658" s="110"/>
      <c r="DX1658" s="110"/>
      <c r="DY1658" s="110"/>
      <c r="DZ1658" s="110"/>
      <c r="EA1658" s="110"/>
      <c r="EB1658" s="110"/>
      <c r="EC1658" s="110"/>
      <c r="ED1658" s="110"/>
      <c r="EF1658" s="264"/>
      <c r="EG1658" s="110"/>
      <c r="EH1658" s="110"/>
      <c r="EI1658" s="110"/>
      <c r="EJ1658" s="110"/>
      <c r="EK1658" s="266"/>
      <c r="EL1658" s="110"/>
      <c r="EM1658" s="110"/>
      <c r="EN1658" s="110"/>
      <c r="EO1658" s="110"/>
      <c r="EP1658" s="110"/>
      <c r="EQ1658" s="110"/>
      <c r="ER1658" s="110"/>
      <c r="ES1658" s="110"/>
      <c r="ET1658" s="110"/>
      <c r="EU1658" s="110"/>
      <c r="EV1658" s="110"/>
      <c r="EW1658" s="110"/>
      <c r="EX1658" s="110"/>
      <c r="EY1658" s="110"/>
      <c r="EZ1658" s="110"/>
      <c r="FA1658" s="110"/>
      <c r="FB1658" s="110"/>
      <c r="FC1658" s="110"/>
      <c r="FD1658" s="110"/>
      <c r="FE1658" s="110"/>
      <c r="FF1658" s="110"/>
      <c r="FG1658" s="110"/>
      <c r="FH1658" s="110"/>
      <c r="FI1658" s="110"/>
      <c r="FJ1658" s="110"/>
      <c r="FK1658" s="110"/>
      <c r="FL1658" s="110"/>
      <c r="FM1658" s="110"/>
      <c r="FN1658" s="110"/>
      <c r="FO1658" s="110"/>
      <c r="FP1658" s="110"/>
      <c r="FQ1658" s="110"/>
      <c r="FR1658" s="110"/>
      <c r="FS1658" s="110"/>
      <c r="FT1658" s="110"/>
      <c r="FU1658" s="110"/>
      <c r="FV1658" s="110"/>
      <c r="FW1658" s="110"/>
      <c r="FX1658" s="110"/>
      <c r="FY1658" s="110"/>
      <c r="FZ1658" s="110"/>
      <c r="GA1658" s="110"/>
      <c r="GB1658" s="110"/>
      <c r="GC1658" s="110"/>
      <c r="GD1658" s="110"/>
      <c r="GE1658" s="110"/>
      <c r="GF1658" s="110"/>
      <c r="GG1658" s="110"/>
      <c r="GH1658" s="110"/>
      <c r="GI1658" s="110"/>
      <c r="GJ1658" s="110"/>
      <c r="GK1658" s="110"/>
      <c r="GL1658" s="110"/>
      <c r="GM1658" s="110"/>
      <c r="GN1658" s="110"/>
      <c r="GO1658" s="110"/>
      <c r="GP1658" s="110"/>
      <c r="GQ1658" s="110"/>
      <c r="GR1658" s="110"/>
      <c r="GS1658" s="110"/>
      <c r="GT1658" s="110"/>
      <c r="GU1658" s="110"/>
      <c r="GV1658" s="110"/>
      <c r="GW1658" s="110"/>
      <c r="GX1658" s="110"/>
      <c r="GY1658" s="110"/>
      <c r="GZ1658" s="110"/>
      <c r="HA1658" s="110"/>
      <c r="HB1658" s="110"/>
      <c r="HC1658" s="110"/>
      <c r="HD1658" s="110"/>
      <c r="HE1658" s="110"/>
      <c r="HF1658" s="110"/>
      <c r="HG1658" s="110"/>
      <c r="HH1658" s="110"/>
      <c r="HI1658" s="110"/>
      <c r="HJ1658" s="110"/>
      <c r="HK1658" s="110"/>
      <c r="HL1658" s="110"/>
      <c r="HM1658" s="110"/>
      <c r="HN1658" s="110"/>
      <c r="HO1658" s="110"/>
      <c r="HP1658" s="110"/>
      <c r="HQ1658" s="110"/>
      <c r="HR1658" s="110"/>
      <c r="HS1658" s="110"/>
      <c r="HT1658" s="110"/>
      <c r="HU1658" s="110"/>
      <c r="HV1658" s="110"/>
      <c r="HW1658" s="110"/>
      <c r="HX1658" s="110"/>
      <c r="HY1658" s="110"/>
      <c r="HZ1658" s="110"/>
      <c r="IA1658" s="110"/>
      <c r="IB1658" s="110"/>
      <c r="IC1658" s="110"/>
      <c r="ID1658" s="110"/>
      <c r="IE1658" s="110"/>
      <c r="IF1658" s="110"/>
      <c r="IG1658" s="110"/>
      <c r="IH1658" s="110"/>
      <c r="II1658" s="110"/>
      <c r="IJ1658" s="110"/>
      <c r="IK1658" s="110"/>
      <c r="IL1658" s="110"/>
      <c r="IM1658" s="110"/>
      <c r="IN1658" s="110"/>
      <c r="IO1658" s="110"/>
      <c r="IP1658" s="110"/>
      <c r="IQ1658" s="110"/>
      <c r="IR1658" s="110"/>
    </row>
    <row r="1659" spans="18:252" ht="16.5" hidden="1" customHeight="1">
      <c r="R1659" s="264"/>
      <c r="S1659" s="110"/>
      <c r="T1659" s="110"/>
      <c r="U1659" s="110"/>
      <c r="V1659" s="110"/>
      <c r="W1659" s="266"/>
      <c r="X1659" s="110"/>
      <c r="Y1659" s="110"/>
      <c r="Z1659" s="110"/>
      <c r="AA1659" s="110"/>
      <c r="AB1659" s="110"/>
      <c r="AC1659" s="110"/>
      <c r="AD1659" s="110"/>
      <c r="AE1659" s="110"/>
      <c r="AF1659" s="110"/>
      <c r="AG1659" s="110"/>
      <c r="AH1659" s="110"/>
      <c r="AI1659" s="110"/>
      <c r="AJ1659" s="110"/>
      <c r="AK1659" s="110"/>
      <c r="AL1659" s="110"/>
      <c r="AM1659" s="110"/>
      <c r="AN1659" s="110"/>
      <c r="AO1659" s="110"/>
      <c r="AP1659" s="110"/>
      <c r="AQ1659" s="110"/>
      <c r="AR1659" s="110"/>
      <c r="AS1659" s="110"/>
      <c r="AT1659" s="110"/>
      <c r="AU1659" s="110"/>
      <c r="AV1659" s="110"/>
      <c r="AW1659" s="110"/>
      <c r="AX1659" s="110"/>
      <c r="AY1659" s="110"/>
      <c r="AZ1659" s="110"/>
      <c r="BA1659" s="110"/>
      <c r="BB1659" s="110"/>
      <c r="BC1659" s="110"/>
      <c r="BD1659" s="110"/>
      <c r="BE1659" s="110"/>
      <c r="BF1659" s="110"/>
      <c r="BG1659" s="110"/>
      <c r="BH1659" s="110"/>
      <c r="BI1659" s="110"/>
      <c r="BJ1659" s="110"/>
      <c r="BK1659" s="110"/>
      <c r="BL1659" s="110"/>
      <c r="BM1659" s="110"/>
      <c r="BN1659" s="110"/>
      <c r="BO1659" s="110"/>
      <c r="BP1659" s="110"/>
      <c r="BQ1659" s="110"/>
      <c r="BR1659" s="110"/>
      <c r="BS1659" s="110"/>
      <c r="BT1659" s="110"/>
      <c r="BU1659" s="110"/>
      <c r="BV1659" s="110"/>
      <c r="BW1659" s="110"/>
      <c r="BX1659" s="110"/>
      <c r="BY1659" s="110"/>
      <c r="BZ1659" s="110"/>
      <c r="CA1659" s="110"/>
      <c r="CB1659" s="110"/>
      <c r="CC1659" s="110"/>
      <c r="CD1659" s="110"/>
      <c r="CE1659" s="110"/>
      <c r="CF1659" s="110"/>
      <c r="CG1659" s="110"/>
      <c r="CH1659" s="110"/>
      <c r="CI1659" s="110"/>
      <c r="CJ1659" s="110"/>
      <c r="CK1659" s="110"/>
      <c r="CL1659" s="110"/>
      <c r="CM1659" s="110"/>
      <c r="CN1659" s="110"/>
      <c r="CO1659" s="110"/>
      <c r="CP1659" s="110"/>
      <c r="CQ1659" s="110"/>
      <c r="CR1659" s="110"/>
      <c r="CS1659" s="110"/>
      <c r="CT1659" s="110"/>
      <c r="CU1659" s="110"/>
      <c r="CV1659" s="110"/>
      <c r="CW1659" s="110"/>
      <c r="CX1659" s="110"/>
      <c r="CY1659" s="110"/>
      <c r="CZ1659" s="110"/>
      <c r="DA1659" s="110"/>
      <c r="DB1659" s="110"/>
      <c r="DC1659" s="110"/>
      <c r="DD1659" s="110"/>
      <c r="DE1659" s="110"/>
      <c r="DF1659" s="110"/>
      <c r="DG1659" s="110"/>
      <c r="DH1659" s="110"/>
      <c r="DI1659" s="110"/>
      <c r="DJ1659" s="110"/>
      <c r="DK1659" s="110"/>
      <c r="DL1659" s="110"/>
      <c r="DM1659" s="110"/>
      <c r="DN1659" s="110"/>
      <c r="DO1659" s="110"/>
      <c r="DP1659" s="110"/>
      <c r="DQ1659" s="110"/>
      <c r="DR1659" s="110"/>
      <c r="DS1659" s="110"/>
      <c r="DT1659" s="110"/>
      <c r="DU1659" s="110"/>
      <c r="DV1659" s="110"/>
      <c r="DW1659" s="110"/>
      <c r="DX1659" s="110"/>
      <c r="DY1659" s="110"/>
      <c r="DZ1659" s="110"/>
      <c r="EA1659" s="110"/>
      <c r="EB1659" s="110"/>
      <c r="EC1659" s="110"/>
      <c r="ED1659" s="110"/>
      <c r="EF1659" s="264"/>
      <c r="EG1659" s="110"/>
      <c r="EH1659" s="110"/>
      <c r="EI1659" s="110"/>
      <c r="EJ1659" s="110"/>
      <c r="EK1659" s="266"/>
      <c r="EL1659" s="110"/>
      <c r="EM1659" s="110"/>
      <c r="EN1659" s="110"/>
      <c r="EO1659" s="110"/>
      <c r="EP1659" s="110"/>
      <c r="EQ1659" s="110"/>
      <c r="ER1659" s="110"/>
      <c r="ES1659" s="110"/>
      <c r="ET1659" s="110"/>
      <c r="EU1659" s="110"/>
      <c r="EV1659" s="110"/>
      <c r="EW1659" s="110"/>
      <c r="EX1659" s="110"/>
      <c r="EY1659" s="110"/>
      <c r="EZ1659" s="110"/>
      <c r="FA1659" s="110"/>
      <c r="FB1659" s="110"/>
      <c r="FC1659" s="110"/>
      <c r="FD1659" s="110"/>
      <c r="FE1659" s="110"/>
      <c r="FF1659" s="110"/>
      <c r="FG1659" s="110"/>
      <c r="FH1659" s="110"/>
      <c r="FI1659" s="110"/>
      <c r="FJ1659" s="110"/>
      <c r="FK1659" s="110"/>
      <c r="FL1659" s="110"/>
      <c r="FM1659" s="110"/>
      <c r="FN1659" s="110"/>
      <c r="FO1659" s="110"/>
      <c r="FP1659" s="110"/>
      <c r="FQ1659" s="110"/>
      <c r="FR1659" s="110"/>
      <c r="FS1659" s="110"/>
      <c r="FT1659" s="110"/>
      <c r="FU1659" s="110"/>
      <c r="FV1659" s="110"/>
      <c r="FW1659" s="110"/>
      <c r="FX1659" s="110"/>
      <c r="FY1659" s="110"/>
      <c r="FZ1659" s="110"/>
      <c r="GA1659" s="110"/>
      <c r="GB1659" s="110"/>
      <c r="GC1659" s="110"/>
      <c r="GD1659" s="110"/>
      <c r="GE1659" s="110"/>
      <c r="GF1659" s="110"/>
      <c r="GG1659" s="110"/>
      <c r="GH1659" s="110"/>
      <c r="GI1659" s="110"/>
      <c r="GJ1659" s="110"/>
      <c r="GK1659" s="110"/>
      <c r="GL1659" s="110"/>
      <c r="GM1659" s="110"/>
      <c r="GN1659" s="110"/>
      <c r="GO1659" s="110"/>
      <c r="GP1659" s="110"/>
      <c r="GQ1659" s="110"/>
      <c r="GR1659" s="110"/>
      <c r="GS1659" s="110"/>
      <c r="GT1659" s="110"/>
      <c r="GU1659" s="110"/>
      <c r="GV1659" s="110"/>
      <c r="GW1659" s="110"/>
      <c r="GX1659" s="110"/>
      <c r="GY1659" s="110"/>
      <c r="GZ1659" s="110"/>
      <c r="HA1659" s="110"/>
      <c r="HB1659" s="110"/>
      <c r="HC1659" s="110"/>
      <c r="HD1659" s="110"/>
      <c r="HE1659" s="110"/>
      <c r="HF1659" s="110"/>
      <c r="HG1659" s="110"/>
      <c r="HH1659" s="110"/>
      <c r="HI1659" s="110"/>
      <c r="HJ1659" s="110"/>
      <c r="HK1659" s="110"/>
      <c r="HL1659" s="110"/>
      <c r="HM1659" s="110"/>
      <c r="HN1659" s="110"/>
      <c r="HO1659" s="110"/>
      <c r="HP1659" s="110"/>
      <c r="HQ1659" s="110"/>
      <c r="HR1659" s="110"/>
      <c r="HS1659" s="110"/>
      <c r="HT1659" s="110"/>
      <c r="HU1659" s="110"/>
      <c r="HV1659" s="110"/>
      <c r="HW1659" s="110"/>
      <c r="HX1659" s="110"/>
      <c r="HY1659" s="110"/>
      <c r="HZ1659" s="110"/>
      <c r="IA1659" s="110"/>
      <c r="IB1659" s="110"/>
      <c r="IC1659" s="110"/>
      <c r="ID1659" s="110"/>
      <c r="IE1659" s="110"/>
      <c r="IF1659" s="110"/>
      <c r="IG1659" s="110"/>
      <c r="IH1659" s="110"/>
      <c r="II1659" s="110"/>
      <c r="IJ1659" s="110"/>
      <c r="IK1659" s="110"/>
      <c r="IL1659" s="110"/>
      <c r="IM1659" s="110"/>
      <c r="IN1659" s="110"/>
      <c r="IO1659" s="110"/>
      <c r="IP1659" s="110"/>
      <c r="IQ1659" s="110"/>
      <c r="IR1659" s="110"/>
    </row>
    <row r="1660" spans="18:252" ht="16.5" hidden="1" customHeight="1">
      <c r="R1660" s="264"/>
      <c r="S1660" s="110"/>
      <c r="T1660" s="110"/>
      <c r="U1660" s="110"/>
      <c r="V1660" s="110"/>
      <c r="W1660" s="266"/>
      <c r="X1660" s="110"/>
      <c r="Y1660" s="110"/>
      <c r="Z1660" s="110"/>
      <c r="AA1660" s="110"/>
      <c r="AB1660" s="110"/>
      <c r="AC1660" s="110"/>
      <c r="AD1660" s="110"/>
      <c r="AE1660" s="110"/>
      <c r="AF1660" s="110"/>
      <c r="AG1660" s="110"/>
      <c r="AH1660" s="110"/>
      <c r="AI1660" s="110"/>
      <c r="AJ1660" s="110"/>
      <c r="AK1660" s="110"/>
      <c r="AL1660" s="110"/>
      <c r="AM1660" s="110"/>
      <c r="AN1660" s="110"/>
      <c r="AO1660" s="110"/>
      <c r="AP1660" s="110"/>
      <c r="AQ1660" s="110"/>
      <c r="AR1660" s="110"/>
      <c r="AS1660" s="110"/>
      <c r="AT1660" s="110"/>
      <c r="AU1660" s="110"/>
      <c r="AV1660" s="110"/>
      <c r="AW1660" s="110"/>
      <c r="AX1660" s="110"/>
      <c r="AY1660" s="110"/>
      <c r="AZ1660" s="110"/>
      <c r="BA1660" s="110"/>
      <c r="BB1660" s="110"/>
      <c r="BC1660" s="110"/>
      <c r="BD1660" s="110"/>
      <c r="BE1660" s="110"/>
      <c r="BF1660" s="110"/>
      <c r="BG1660" s="110"/>
      <c r="BH1660" s="110"/>
      <c r="BI1660" s="110"/>
      <c r="BJ1660" s="110"/>
      <c r="BK1660" s="110"/>
      <c r="BL1660" s="110"/>
      <c r="BM1660" s="110"/>
      <c r="BN1660" s="110"/>
      <c r="BO1660" s="110"/>
      <c r="BP1660" s="110"/>
      <c r="BQ1660" s="110"/>
      <c r="BR1660" s="110"/>
      <c r="BS1660" s="110"/>
      <c r="BT1660" s="110"/>
      <c r="BU1660" s="110"/>
      <c r="BV1660" s="110"/>
      <c r="BW1660" s="110"/>
      <c r="BX1660" s="110"/>
      <c r="BY1660" s="110"/>
      <c r="BZ1660" s="110"/>
      <c r="CA1660" s="110"/>
      <c r="CB1660" s="110"/>
      <c r="CC1660" s="110"/>
      <c r="CD1660" s="110"/>
      <c r="CE1660" s="110"/>
      <c r="CF1660" s="110"/>
      <c r="CG1660" s="110"/>
      <c r="CH1660" s="110"/>
      <c r="CI1660" s="110"/>
      <c r="CJ1660" s="110"/>
      <c r="CK1660" s="110"/>
      <c r="CL1660" s="110"/>
      <c r="CM1660" s="110"/>
      <c r="CN1660" s="110"/>
      <c r="CO1660" s="110"/>
      <c r="CP1660" s="110"/>
      <c r="CQ1660" s="110"/>
      <c r="CR1660" s="110"/>
      <c r="CS1660" s="110"/>
      <c r="CT1660" s="110"/>
      <c r="CU1660" s="110"/>
      <c r="CV1660" s="110"/>
      <c r="CW1660" s="110"/>
      <c r="CX1660" s="110"/>
      <c r="CY1660" s="110"/>
      <c r="CZ1660" s="110"/>
      <c r="DA1660" s="110"/>
      <c r="DB1660" s="110"/>
      <c r="DC1660" s="110"/>
      <c r="DD1660" s="110"/>
      <c r="DE1660" s="110"/>
      <c r="DF1660" s="110"/>
      <c r="DG1660" s="110"/>
      <c r="DH1660" s="110"/>
      <c r="DI1660" s="110"/>
      <c r="DJ1660" s="110"/>
      <c r="DK1660" s="110"/>
      <c r="DL1660" s="110"/>
      <c r="DM1660" s="110"/>
      <c r="DN1660" s="110"/>
      <c r="DO1660" s="110"/>
      <c r="DP1660" s="110"/>
      <c r="DQ1660" s="110"/>
      <c r="DR1660" s="110"/>
      <c r="DS1660" s="110"/>
      <c r="DT1660" s="110"/>
      <c r="DU1660" s="110"/>
      <c r="DV1660" s="110"/>
      <c r="DW1660" s="110"/>
      <c r="DX1660" s="110"/>
      <c r="DY1660" s="110"/>
      <c r="DZ1660" s="110"/>
      <c r="EA1660" s="110"/>
      <c r="EB1660" s="110"/>
      <c r="EC1660" s="110"/>
      <c r="ED1660" s="110"/>
      <c r="EF1660" s="264"/>
      <c r="EG1660" s="110"/>
      <c r="EH1660" s="110"/>
      <c r="EI1660" s="110"/>
      <c r="EJ1660" s="110"/>
      <c r="EK1660" s="266"/>
      <c r="EL1660" s="110"/>
      <c r="EM1660" s="110"/>
      <c r="EN1660" s="110"/>
      <c r="EO1660" s="110"/>
      <c r="EP1660" s="110"/>
      <c r="EQ1660" s="110"/>
      <c r="ER1660" s="110"/>
      <c r="ES1660" s="110"/>
      <c r="ET1660" s="110"/>
      <c r="EU1660" s="110"/>
      <c r="EV1660" s="110"/>
      <c r="EW1660" s="110"/>
      <c r="EX1660" s="110"/>
      <c r="EY1660" s="110"/>
      <c r="EZ1660" s="110"/>
      <c r="FA1660" s="110"/>
      <c r="FB1660" s="110"/>
      <c r="FC1660" s="110"/>
      <c r="FD1660" s="110"/>
      <c r="FE1660" s="110"/>
      <c r="FF1660" s="110"/>
      <c r="FG1660" s="110"/>
      <c r="FH1660" s="110"/>
      <c r="FI1660" s="110"/>
      <c r="FJ1660" s="110"/>
      <c r="FK1660" s="110"/>
      <c r="FL1660" s="110"/>
      <c r="FM1660" s="110"/>
      <c r="FN1660" s="110"/>
      <c r="FO1660" s="110"/>
      <c r="FP1660" s="110"/>
      <c r="FQ1660" s="110"/>
      <c r="FR1660" s="110"/>
      <c r="FS1660" s="110"/>
      <c r="FT1660" s="110"/>
      <c r="FU1660" s="110"/>
      <c r="FV1660" s="110"/>
      <c r="FW1660" s="110"/>
      <c r="FX1660" s="110"/>
      <c r="FY1660" s="110"/>
      <c r="FZ1660" s="110"/>
      <c r="GA1660" s="110"/>
      <c r="GB1660" s="110"/>
      <c r="GC1660" s="110"/>
      <c r="GD1660" s="110"/>
      <c r="GE1660" s="110"/>
      <c r="GF1660" s="110"/>
      <c r="GG1660" s="110"/>
      <c r="GH1660" s="110"/>
      <c r="GI1660" s="110"/>
      <c r="GJ1660" s="110"/>
      <c r="GK1660" s="110"/>
      <c r="GL1660" s="110"/>
      <c r="GM1660" s="110"/>
      <c r="GN1660" s="110"/>
      <c r="GO1660" s="110"/>
      <c r="GP1660" s="110"/>
      <c r="GQ1660" s="110"/>
      <c r="GR1660" s="110"/>
      <c r="GS1660" s="110"/>
      <c r="GT1660" s="110"/>
      <c r="GU1660" s="110"/>
      <c r="GV1660" s="110"/>
      <c r="GW1660" s="110"/>
      <c r="GX1660" s="110"/>
      <c r="GY1660" s="110"/>
      <c r="GZ1660" s="110"/>
      <c r="HA1660" s="110"/>
      <c r="HB1660" s="110"/>
      <c r="HC1660" s="110"/>
      <c r="HD1660" s="110"/>
      <c r="HE1660" s="110"/>
      <c r="HF1660" s="110"/>
      <c r="HG1660" s="110"/>
      <c r="HH1660" s="110"/>
      <c r="HI1660" s="110"/>
      <c r="HJ1660" s="110"/>
      <c r="HK1660" s="110"/>
      <c r="HL1660" s="110"/>
      <c r="HM1660" s="110"/>
      <c r="HN1660" s="110"/>
      <c r="HO1660" s="110"/>
      <c r="HP1660" s="110"/>
      <c r="HQ1660" s="110"/>
      <c r="HR1660" s="110"/>
      <c r="HS1660" s="110"/>
      <c r="HT1660" s="110"/>
      <c r="HU1660" s="110"/>
      <c r="HV1660" s="110"/>
      <c r="HW1660" s="110"/>
      <c r="HX1660" s="110"/>
      <c r="HY1660" s="110"/>
      <c r="HZ1660" s="110"/>
      <c r="IA1660" s="110"/>
      <c r="IB1660" s="110"/>
      <c r="IC1660" s="110"/>
      <c r="ID1660" s="110"/>
      <c r="IE1660" s="110"/>
      <c r="IF1660" s="110"/>
      <c r="IG1660" s="110"/>
      <c r="IH1660" s="110"/>
      <c r="II1660" s="110"/>
      <c r="IJ1660" s="110"/>
      <c r="IK1660" s="110"/>
      <c r="IL1660" s="110"/>
      <c r="IM1660" s="110"/>
      <c r="IN1660" s="110"/>
      <c r="IO1660" s="110"/>
      <c r="IP1660" s="110"/>
      <c r="IQ1660" s="110"/>
      <c r="IR1660" s="110"/>
    </row>
    <row r="1661" spans="18:252" ht="16.5" hidden="1" customHeight="1">
      <c r="R1661" s="264"/>
      <c r="S1661" s="110"/>
      <c r="T1661" s="110"/>
      <c r="U1661" s="110"/>
      <c r="V1661" s="110"/>
      <c r="W1661" s="266"/>
      <c r="X1661" s="110"/>
      <c r="Y1661" s="110"/>
      <c r="Z1661" s="110"/>
      <c r="AA1661" s="110"/>
      <c r="AB1661" s="110"/>
      <c r="AC1661" s="110"/>
      <c r="AD1661" s="110"/>
      <c r="AE1661" s="110"/>
      <c r="AF1661" s="110"/>
      <c r="AG1661" s="110"/>
      <c r="AH1661" s="110"/>
      <c r="AI1661" s="110"/>
      <c r="AJ1661" s="110"/>
      <c r="AK1661" s="110"/>
      <c r="AL1661" s="110"/>
      <c r="AM1661" s="110"/>
      <c r="AN1661" s="110"/>
      <c r="AO1661" s="110"/>
      <c r="AP1661" s="110"/>
      <c r="AQ1661" s="110"/>
      <c r="AR1661" s="110"/>
      <c r="AS1661" s="110"/>
      <c r="AT1661" s="110"/>
      <c r="AU1661" s="110"/>
      <c r="AV1661" s="110"/>
      <c r="AW1661" s="110"/>
      <c r="AX1661" s="110"/>
      <c r="AY1661" s="110"/>
      <c r="AZ1661" s="110"/>
      <c r="BA1661" s="110"/>
      <c r="BB1661" s="110"/>
      <c r="BC1661" s="110"/>
      <c r="BD1661" s="110"/>
      <c r="BE1661" s="110"/>
      <c r="BF1661" s="110"/>
      <c r="BG1661" s="110"/>
      <c r="BH1661" s="110"/>
      <c r="BI1661" s="110"/>
      <c r="BJ1661" s="110"/>
      <c r="BK1661" s="110"/>
      <c r="BL1661" s="110"/>
      <c r="BM1661" s="110"/>
      <c r="BN1661" s="110"/>
      <c r="BO1661" s="110"/>
      <c r="BP1661" s="110"/>
      <c r="BQ1661" s="110"/>
      <c r="BR1661" s="110"/>
      <c r="BS1661" s="110"/>
      <c r="BT1661" s="110"/>
      <c r="BU1661" s="110"/>
      <c r="BV1661" s="110"/>
      <c r="BW1661" s="110"/>
      <c r="BX1661" s="110"/>
      <c r="BY1661" s="110"/>
      <c r="BZ1661" s="110"/>
      <c r="CA1661" s="110"/>
      <c r="CB1661" s="110"/>
      <c r="CC1661" s="110"/>
      <c r="CD1661" s="110"/>
      <c r="CE1661" s="110"/>
      <c r="CF1661" s="110"/>
      <c r="CG1661" s="110"/>
      <c r="CH1661" s="110"/>
      <c r="CI1661" s="110"/>
      <c r="CJ1661" s="110"/>
      <c r="CK1661" s="110"/>
      <c r="CL1661" s="110"/>
      <c r="CM1661" s="110"/>
      <c r="CN1661" s="110"/>
      <c r="CO1661" s="110"/>
      <c r="CP1661" s="110"/>
      <c r="CQ1661" s="110"/>
      <c r="CR1661" s="110"/>
      <c r="CS1661" s="110"/>
      <c r="CT1661" s="110"/>
      <c r="CU1661" s="110"/>
      <c r="CV1661" s="110"/>
      <c r="CW1661" s="110"/>
      <c r="CX1661" s="110"/>
      <c r="CY1661" s="110"/>
      <c r="CZ1661" s="110"/>
      <c r="DA1661" s="110"/>
      <c r="DB1661" s="110"/>
      <c r="DC1661" s="110"/>
      <c r="DD1661" s="110"/>
      <c r="DE1661" s="110"/>
      <c r="DF1661" s="110"/>
      <c r="DG1661" s="110"/>
      <c r="DH1661" s="110"/>
      <c r="DI1661" s="110"/>
      <c r="DJ1661" s="110"/>
      <c r="DK1661" s="110"/>
      <c r="DL1661" s="110"/>
      <c r="DM1661" s="110"/>
      <c r="DN1661" s="110"/>
      <c r="DO1661" s="110"/>
      <c r="DP1661" s="110"/>
      <c r="DQ1661" s="110"/>
      <c r="DR1661" s="110"/>
      <c r="DS1661" s="110"/>
      <c r="DT1661" s="110"/>
      <c r="DU1661" s="110"/>
      <c r="DV1661" s="110"/>
      <c r="DW1661" s="110"/>
      <c r="DX1661" s="110"/>
      <c r="DY1661" s="110"/>
      <c r="DZ1661" s="110"/>
      <c r="EA1661" s="110"/>
      <c r="EB1661" s="110"/>
      <c r="EC1661" s="110"/>
      <c r="ED1661" s="110"/>
      <c r="EF1661" s="264"/>
      <c r="EG1661" s="110"/>
      <c r="EH1661" s="110"/>
      <c r="EI1661" s="110"/>
      <c r="EJ1661" s="110"/>
      <c r="EK1661" s="266"/>
      <c r="EL1661" s="110"/>
      <c r="EM1661" s="110"/>
      <c r="EN1661" s="110"/>
      <c r="EO1661" s="110"/>
      <c r="EP1661" s="110"/>
      <c r="EQ1661" s="110"/>
      <c r="ER1661" s="110"/>
      <c r="ES1661" s="110"/>
      <c r="ET1661" s="110"/>
      <c r="EU1661" s="110"/>
      <c r="EV1661" s="110"/>
      <c r="EW1661" s="110"/>
      <c r="EX1661" s="110"/>
      <c r="EY1661" s="110"/>
      <c r="EZ1661" s="110"/>
      <c r="FA1661" s="110"/>
      <c r="FB1661" s="110"/>
      <c r="FC1661" s="110"/>
      <c r="FD1661" s="110"/>
      <c r="FE1661" s="110"/>
      <c r="FF1661" s="110"/>
      <c r="FG1661" s="110"/>
      <c r="FH1661" s="110"/>
      <c r="FI1661" s="110"/>
      <c r="FJ1661" s="110"/>
      <c r="FK1661" s="110"/>
      <c r="FL1661" s="110"/>
      <c r="FM1661" s="110"/>
      <c r="FN1661" s="110"/>
      <c r="FO1661" s="110"/>
      <c r="FP1661" s="110"/>
      <c r="FQ1661" s="110"/>
      <c r="FR1661" s="110"/>
      <c r="FS1661" s="110"/>
      <c r="FT1661" s="110"/>
      <c r="FU1661" s="110"/>
      <c r="FV1661" s="110"/>
      <c r="FW1661" s="110"/>
      <c r="FX1661" s="110"/>
      <c r="FY1661" s="110"/>
      <c r="FZ1661" s="110"/>
      <c r="GA1661" s="110"/>
      <c r="GB1661" s="110"/>
      <c r="GC1661" s="110"/>
      <c r="GD1661" s="110"/>
      <c r="GE1661" s="110"/>
      <c r="GF1661" s="110"/>
      <c r="GG1661" s="110"/>
      <c r="GH1661" s="110"/>
      <c r="GI1661" s="110"/>
      <c r="GJ1661" s="110"/>
      <c r="GK1661" s="110"/>
      <c r="GL1661" s="110"/>
      <c r="GM1661" s="110"/>
      <c r="GN1661" s="110"/>
      <c r="GO1661" s="110"/>
      <c r="GP1661" s="110"/>
      <c r="GQ1661" s="110"/>
      <c r="GR1661" s="110"/>
      <c r="GS1661" s="110"/>
      <c r="GT1661" s="110"/>
      <c r="GU1661" s="110"/>
      <c r="GV1661" s="110"/>
      <c r="GW1661" s="110"/>
      <c r="GX1661" s="110"/>
      <c r="GY1661" s="110"/>
      <c r="GZ1661" s="110"/>
      <c r="HA1661" s="110"/>
      <c r="HB1661" s="110"/>
      <c r="HC1661" s="110"/>
      <c r="HD1661" s="110"/>
      <c r="HE1661" s="110"/>
      <c r="HF1661" s="110"/>
      <c r="HG1661" s="110"/>
      <c r="HH1661" s="110"/>
      <c r="HI1661" s="110"/>
      <c r="HJ1661" s="110"/>
      <c r="HK1661" s="110"/>
      <c r="HL1661" s="110"/>
      <c r="HM1661" s="110"/>
      <c r="HN1661" s="110"/>
      <c r="HO1661" s="110"/>
      <c r="HP1661" s="110"/>
      <c r="HQ1661" s="110"/>
      <c r="HR1661" s="110"/>
      <c r="HS1661" s="110"/>
      <c r="HT1661" s="110"/>
      <c r="HU1661" s="110"/>
      <c r="HV1661" s="110"/>
      <c r="HW1661" s="110"/>
      <c r="HX1661" s="110"/>
      <c r="HY1661" s="110"/>
      <c r="HZ1661" s="110"/>
      <c r="IA1661" s="110"/>
      <c r="IB1661" s="110"/>
      <c r="IC1661" s="110"/>
      <c r="ID1661" s="110"/>
      <c r="IE1661" s="110"/>
      <c r="IF1661" s="110"/>
      <c r="IG1661" s="110"/>
      <c r="IH1661" s="110"/>
      <c r="II1661" s="110"/>
      <c r="IJ1661" s="110"/>
      <c r="IK1661" s="110"/>
      <c r="IL1661" s="110"/>
      <c r="IM1661" s="110"/>
      <c r="IN1661" s="110"/>
      <c r="IO1661" s="110"/>
      <c r="IP1661" s="110"/>
      <c r="IQ1661" s="110"/>
      <c r="IR1661" s="110"/>
    </row>
    <row r="1662" spans="18:252" ht="16.5" hidden="1" customHeight="1">
      <c r="R1662" s="264"/>
      <c r="S1662" s="110"/>
      <c r="T1662" s="110"/>
      <c r="U1662" s="110"/>
      <c r="V1662" s="110"/>
      <c r="W1662" s="266"/>
      <c r="X1662" s="110"/>
      <c r="Y1662" s="110"/>
      <c r="Z1662" s="110"/>
      <c r="AA1662" s="110"/>
      <c r="AB1662" s="110"/>
      <c r="AC1662" s="110"/>
      <c r="AD1662" s="110"/>
      <c r="AE1662" s="110"/>
      <c r="AF1662" s="110"/>
      <c r="AG1662" s="110"/>
      <c r="AH1662" s="110"/>
      <c r="AI1662" s="110"/>
      <c r="AJ1662" s="110"/>
      <c r="AK1662" s="110"/>
      <c r="AL1662" s="110"/>
      <c r="AM1662" s="110"/>
      <c r="AN1662" s="110"/>
      <c r="AO1662" s="110"/>
      <c r="AP1662" s="110"/>
      <c r="AQ1662" s="110"/>
      <c r="AR1662" s="110"/>
      <c r="AS1662" s="110"/>
      <c r="AT1662" s="110"/>
      <c r="AU1662" s="110"/>
      <c r="AV1662" s="110"/>
      <c r="AW1662" s="110"/>
      <c r="AX1662" s="110"/>
      <c r="AY1662" s="110"/>
      <c r="AZ1662" s="110"/>
      <c r="BA1662" s="110"/>
      <c r="BB1662" s="110"/>
      <c r="BC1662" s="110"/>
      <c r="BD1662" s="110"/>
      <c r="BE1662" s="110"/>
      <c r="BF1662" s="110"/>
      <c r="BG1662" s="110"/>
      <c r="BH1662" s="110"/>
      <c r="BI1662" s="110"/>
      <c r="BJ1662" s="110"/>
      <c r="BK1662" s="110"/>
      <c r="BL1662" s="110"/>
      <c r="BM1662" s="110"/>
      <c r="BN1662" s="110"/>
      <c r="BO1662" s="110"/>
      <c r="BP1662" s="110"/>
      <c r="BQ1662" s="110"/>
      <c r="BR1662" s="110"/>
      <c r="BS1662" s="110"/>
      <c r="BT1662" s="110"/>
      <c r="BU1662" s="110"/>
      <c r="BV1662" s="110"/>
      <c r="BW1662" s="110"/>
      <c r="BX1662" s="110"/>
      <c r="BY1662" s="110"/>
      <c r="BZ1662" s="110"/>
      <c r="CA1662" s="110"/>
      <c r="CB1662" s="110"/>
      <c r="CC1662" s="110"/>
      <c r="CD1662" s="110"/>
      <c r="CE1662" s="110"/>
      <c r="CF1662" s="110"/>
      <c r="CG1662" s="110"/>
      <c r="CH1662" s="110"/>
      <c r="CI1662" s="110"/>
      <c r="CJ1662" s="110"/>
      <c r="CK1662" s="110"/>
      <c r="CL1662" s="110"/>
      <c r="CM1662" s="110"/>
      <c r="CN1662" s="110"/>
      <c r="CO1662" s="110"/>
      <c r="CP1662" s="110"/>
      <c r="CQ1662" s="110"/>
      <c r="CR1662" s="110"/>
      <c r="CS1662" s="110"/>
      <c r="CT1662" s="110"/>
      <c r="CU1662" s="110"/>
      <c r="CV1662" s="110"/>
      <c r="CW1662" s="110"/>
      <c r="CX1662" s="110"/>
      <c r="CY1662" s="110"/>
      <c r="CZ1662" s="110"/>
      <c r="DA1662" s="110"/>
      <c r="DB1662" s="110"/>
      <c r="DC1662" s="110"/>
      <c r="DD1662" s="110"/>
      <c r="DE1662" s="110"/>
      <c r="DF1662" s="110"/>
      <c r="DG1662" s="110"/>
      <c r="DH1662" s="110"/>
      <c r="DI1662" s="110"/>
      <c r="DJ1662" s="110"/>
      <c r="DK1662" s="110"/>
      <c r="DL1662" s="110"/>
      <c r="DM1662" s="110"/>
      <c r="DN1662" s="110"/>
      <c r="DO1662" s="110"/>
      <c r="DP1662" s="110"/>
      <c r="DQ1662" s="110"/>
      <c r="DR1662" s="110"/>
      <c r="DS1662" s="110"/>
      <c r="DT1662" s="110"/>
      <c r="DU1662" s="110"/>
      <c r="DV1662" s="110"/>
      <c r="DW1662" s="110"/>
      <c r="DX1662" s="110"/>
      <c r="DY1662" s="110"/>
      <c r="DZ1662" s="110"/>
      <c r="EA1662" s="110"/>
      <c r="EB1662" s="110"/>
      <c r="EC1662" s="110"/>
      <c r="ED1662" s="110"/>
      <c r="EF1662" s="264"/>
      <c r="EG1662" s="110"/>
      <c r="EH1662" s="110"/>
      <c r="EI1662" s="110"/>
      <c r="EJ1662" s="110"/>
      <c r="EK1662" s="266"/>
      <c r="EL1662" s="110"/>
      <c r="EM1662" s="110"/>
      <c r="EN1662" s="110"/>
      <c r="EO1662" s="110"/>
      <c r="EP1662" s="110"/>
      <c r="EQ1662" s="110"/>
      <c r="ER1662" s="110"/>
      <c r="ES1662" s="110"/>
      <c r="ET1662" s="110"/>
      <c r="EU1662" s="110"/>
      <c r="EV1662" s="110"/>
      <c r="EW1662" s="110"/>
      <c r="EX1662" s="110"/>
      <c r="EY1662" s="110"/>
      <c r="EZ1662" s="110"/>
      <c r="FA1662" s="110"/>
      <c r="FB1662" s="110"/>
      <c r="FC1662" s="110"/>
      <c r="FD1662" s="110"/>
      <c r="FE1662" s="110"/>
      <c r="FF1662" s="110"/>
      <c r="FG1662" s="110"/>
      <c r="FH1662" s="110"/>
      <c r="FI1662" s="110"/>
      <c r="FJ1662" s="110"/>
      <c r="FK1662" s="110"/>
      <c r="FL1662" s="110"/>
      <c r="FM1662" s="110"/>
      <c r="FN1662" s="110"/>
      <c r="FO1662" s="110"/>
      <c r="FP1662" s="110"/>
      <c r="FQ1662" s="110"/>
      <c r="FR1662" s="110"/>
      <c r="FS1662" s="110"/>
      <c r="FT1662" s="110"/>
      <c r="FU1662" s="110"/>
      <c r="FV1662" s="110"/>
      <c r="FW1662" s="110"/>
      <c r="FX1662" s="110"/>
      <c r="FY1662" s="110"/>
      <c r="FZ1662" s="110"/>
      <c r="GA1662" s="110"/>
      <c r="GB1662" s="110"/>
      <c r="GC1662" s="110"/>
      <c r="GD1662" s="110"/>
      <c r="GE1662" s="110"/>
      <c r="GF1662" s="110"/>
      <c r="GG1662" s="110"/>
      <c r="GH1662" s="110"/>
      <c r="GI1662" s="110"/>
      <c r="GJ1662" s="110"/>
      <c r="GK1662" s="110"/>
      <c r="GL1662" s="110"/>
      <c r="GM1662" s="110"/>
      <c r="GN1662" s="110"/>
      <c r="GO1662" s="110"/>
      <c r="GP1662" s="110"/>
      <c r="GQ1662" s="110"/>
      <c r="GR1662" s="110"/>
      <c r="GS1662" s="110"/>
      <c r="GT1662" s="110"/>
      <c r="GU1662" s="110"/>
      <c r="GV1662" s="110"/>
      <c r="GW1662" s="110"/>
      <c r="GX1662" s="110"/>
      <c r="GY1662" s="110"/>
      <c r="GZ1662" s="110"/>
      <c r="HA1662" s="110"/>
      <c r="HB1662" s="110"/>
      <c r="HC1662" s="110"/>
      <c r="HD1662" s="110"/>
      <c r="HE1662" s="110"/>
      <c r="HF1662" s="110"/>
      <c r="HG1662" s="110"/>
      <c r="HH1662" s="110"/>
      <c r="HI1662" s="110"/>
      <c r="HJ1662" s="110"/>
      <c r="HK1662" s="110"/>
      <c r="HL1662" s="110"/>
      <c r="HM1662" s="110"/>
      <c r="HN1662" s="110"/>
      <c r="HO1662" s="110"/>
      <c r="HP1662" s="110"/>
      <c r="HQ1662" s="110"/>
      <c r="HR1662" s="110"/>
      <c r="HS1662" s="110"/>
      <c r="HT1662" s="110"/>
      <c r="HU1662" s="110"/>
      <c r="HV1662" s="110"/>
      <c r="HW1662" s="110"/>
      <c r="HX1662" s="110"/>
      <c r="HY1662" s="110"/>
      <c r="HZ1662" s="110"/>
      <c r="IA1662" s="110"/>
      <c r="IB1662" s="110"/>
      <c r="IC1662" s="110"/>
      <c r="ID1662" s="110"/>
      <c r="IE1662" s="110"/>
      <c r="IF1662" s="110"/>
      <c r="IG1662" s="110"/>
      <c r="IH1662" s="110"/>
      <c r="II1662" s="110"/>
      <c r="IJ1662" s="110"/>
      <c r="IK1662" s="110"/>
      <c r="IL1662" s="110"/>
      <c r="IM1662" s="110"/>
      <c r="IN1662" s="110"/>
      <c r="IO1662" s="110"/>
      <c r="IP1662" s="110"/>
      <c r="IQ1662" s="110"/>
      <c r="IR1662" s="110"/>
    </row>
    <row r="1663" spans="18:252" ht="16.5" hidden="1" customHeight="1">
      <c r="R1663" s="264"/>
      <c r="S1663" s="110"/>
      <c r="T1663" s="110"/>
      <c r="U1663" s="110"/>
      <c r="V1663" s="110"/>
      <c r="W1663" s="266"/>
      <c r="X1663" s="110"/>
      <c r="Y1663" s="110"/>
      <c r="Z1663" s="110"/>
      <c r="AA1663" s="110"/>
      <c r="AB1663" s="110"/>
      <c r="AC1663" s="110"/>
      <c r="AD1663" s="110"/>
      <c r="AE1663" s="110"/>
      <c r="AF1663" s="110"/>
      <c r="AG1663" s="110"/>
      <c r="AH1663" s="110"/>
      <c r="AI1663" s="110"/>
      <c r="AJ1663" s="110"/>
      <c r="AK1663" s="110"/>
      <c r="AL1663" s="110"/>
      <c r="AM1663" s="110"/>
      <c r="AN1663" s="110"/>
      <c r="AO1663" s="110"/>
      <c r="AP1663" s="110"/>
      <c r="AQ1663" s="110"/>
      <c r="AR1663" s="110"/>
      <c r="AS1663" s="110"/>
      <c r="AT1663" s="110"/>
      <c r="AU1663" s="110"/>
      <c r="AV1663" s="110"/>
      <c r="AW1663" s="110"/>
      <c r="AX1663" s="110"/>
      <c r="AY1663" s="110"/>
      <c r="AZ1663" s="110"/>
      <c r="BA1663" s="110"/>
      <c r="BB1663" s="110"/>
      <c r="BC1663" s="110"/>
      <c r="BD1663" s="110"/>
      <c r="BE1663" s="110"/>
      <c r="BF1663" s="110"/>
      <c r="BG1663" s="110"/>
      <c r="BH1663" s="110"/>
      <c r="BI1663" s="110"/>
      <c r="BJ1663" s="110"/>
      <c r="BK1663" s="110"/>
      <c r="BL1663" s="110"/>
      <c r="BM1663" s="110"/>
      <c r="BN1663" s="110"/>
      <c r="BO1663" s="110"/>
      <c r="BP1663" s="110"/>
      <c r="BQ1663" s="110"/>
      <c r="BR1663" s="110"/>
      <c r="BS1663" s="110"/>
      <c r="BT1663" s="110"/>
      <c r="BU1663" s="110"/>
      <c r="BV1663" s="110"/>
      <c r="BW1663" s="110"/>
      <c r="BX1663" s="110"/>
      <c r="BY1663" s="110"/>
      <c r="BZ1663" s="110"/>
      <c r="CA1663" s="110"/>
      <c r="CB1663" s="110"/>
      <c r="CC1663" s="110"/>
      <c r="CD1663" s="110"/>
      <c r="CE1663" s="110"/>
      <c r="CF1663" s="110"/>
      <c r="CG1663" s="110"/>
      <c r="CH1663" s="110"/>
      <c r="CI1663" s="110"/>
      <c r="CJ1663" s="110"/>
      <c r="CK1663" s="110"/>
      <c r="CL1663" s="110"/>
      <c r="CM1663" s="110"/>
      <c r="CN1663" s="110"/>
      <c r="CO1663" s="110"/>
      <c r="CP1663" s="110"/>
      <c r="CQ1663" s="110"/>
      <c r="CR1663" s="110"/>
      <c r="CS1663" s="110"/>
      <c r="CT1663" s="110"/>
      <c r="CU1663" s="110"/>
      <c r="CV1663" s="110"/>
      <c r="CW1663" s="110"/>
      <c r="CX1663" s="110"/>
      <c r="CY1663" s="110"/>
      <c r="CZ1663" s="110"/>
      <c r="DA1663" s="110"/>
      <c r="DB1663" s="110"/>
      <c r="DC1663" s="110"/>
      <c r="DD1663" s="110"/>
      <c r="DE1663" s="110"/>
      <c r="DF1663" s="110"/>
      <c r="DG1663" s="110"/>
      <c r="DH1663" s="110"/>
      <c r="DI1663" s="110"/>
      <c r="DJ1663" s="110"/>
      <c r="DK1663" s="110"/>
      <c r="DL1663" s="110"/>
      <c r="DM1663" s="110"/>
      <c r="DN1663" s="110"/>
      <c r="DO1663" s="110"/>
      <c r="DP1663" s="110"/>
      <c r="DQ1663" s="110"/>
      <c r="DR1663" s="110"/>
      <c r="DS1663" s="110"/>
      <c r="DT1663" s="110"/>
      <c r="DU1663" s="110"/>
      <c r="DV1663" s="110"/>
      <c r="DW1663" s="110"/>
      <c r="DX1663" s="110"/>
      <c r="DY1663" s="110"/>
      <c r="DZ1663" s="110"/>
      <c r="EA1663" s="110"/>
      <c r="EB1663" s="110"/>
      <c r="EC1663" s="110"/>
      <c r="ED1663" s="110"/>
      <c r="EF1663" s="264"/>
      <c r="EG1663" s="110"/>
      <c r="EH1663" s="110"/>
      <c r="EI1663" s="110"/>
      <c r="EJ1663" s="110"/>
      <c r="EK1663" s="266"/>
      <c r="EL1663" s="110"/>
      <c r="EM1663" s="110"/>
      <c r="EN1663" s="110"/>
      <c r="EO1663" s="110"/>
      <c r="EP1663" s="110"/>
      <c r="EQ1663" s="110"/>
      <c r="ER1663" s="110"/>
      <c r="ES1663" s="110"/>
      <c r="ET1663" s="110"/>
      <c r="EU1663" s="110"/>
      <c r="EV1663" s="110"/>
      <c r="EW1663" s="110"/>
      <c r="EX1663" s="110"/>
      <c r="EY1663" s="110"/>
      <c r="EZ1663" s="110"/>
      <c r="FA1663" s="110"/>
      <c r="FB1663" s="110"/>
      <c r="FC1663" s="110"/>
      <c r="FD1663" s="110"/>
      <c r="FE1663" s="110"/>
      <c r="FF1663" s="110"/>
      <c r="FG1663" s="110"/>
      <c r="FH1663" s="110"/>
      <c r="FI1663" s="110"/>
      <c r="FJ1663" s="110"/>
      <c r="FK1663" s="110"/>
      <c r="FL1663" s="110"/>
      <c r="FM1663" s="110"/>
      <c r="FN1663" s="110"/>
      <c r="FO1663" s="110"/>
      <c r="FP1663" s="110"/>
      <c r="FQ1663" s="110"/>
      <c r="FR1663" s="110"/>
      <c r="FS1663" s="110"/>
      <c r="FT1663" s="110"/>
      <c r="FU1663" s="110"/>
      <c r="FV1663" s="110"/>
      <c r="FW1663" s="110"/>
      <c r="FX1663" s="110"/>
      <c r="FY1663" s="110"/>
      <c r="FZ1663" s="110"/>
      <c r="GA1663" s="110"/>
      <c r="GB1663" s="110"/>
      <c r="GC1663" s="110"/>
      <c r="GD1663" s="110"/>
      <c r="GE1663" s="110"/>
      <c r="GF1663" s="110"/>
      <c r="GG1663" s="110"/>
      <c r="GH1663" s="110"/>
      <c r="GI1663" s="110"/>
      <c r="GJ1663" s="110"/>
      <c r="GK1663" s="110"/>
      <c r="GL1663" s="110"/>
      <c r="GM1663" s="110"/>
      <c r="GN1663" s="110"/>
      <c r="GO1663" s="110"/>
      <c r="GP1663" s="110"/>
      <c r="GQ1663" s="110"/>
      <c r="GR1663" s="110"/>
      <c r="GS1663" s="110"/>
      <c r="GT1663" s="110"/>
      <c r="GU1663" s="110"/>
      <c r="GV1663" s="110"/>
      <c r="GW1663" s="110"/>
      <c r="GX1663" s="110"/>
      <c r="GY1663" s="110"/>
      <c r="GZ1663" s="110"/>
      <c r="HA1663" s="110"/>
      <c r="HB1663" s="110"/>
      <c r="HC1663" s="110"/>
      <c r="HD1663" s="110"/>
      <c r="HE1663" s="110"/>
      <c r="HF1663" s="110"/>
      <c r="HG1663" s="110"/>
      <c r="HH1663" s="110"/>
      <c r="HI1663" s="110"/>
      <c r="HJ1663" s="110"/>
      <c r="HK1663" s="110"/>
      <c r="HL1663" s="110"/>
      <c r="HM1663" s="110"/>
      <c r="HN1663" s="110"/>
      <c r="HO1663" s="110"/>
      <c r="HP1663" s="110"/>
      <c r="HQ1663" s="110"/>
      <c r="HR1663" s="110"/>
      <c r="HS1663" s="110"/>
      <c r="HT1663" s="110"/>
      <c r="HU1663" s="110"/>
      <c r="HV1663" s="110"/>
      <c r="HW1663" s="110"/>
      <c r="HX1663" s="110"/>
      <c r="HY1663" s="110"/>
      <c r="HZ1663" s="110"/>
      <c r="IA1663" s="110"/>
      <c r="IB1663" s="110"/>
      <c r="IC1663" s="110"/>
      <c r="ID1663" s="110"/>
      <c r="IE1663" s="110"/>
      <c r="IF1663" s="110"/>
      <c r="IG1663" s="110"/>
      <c r="IH1663" s="110"/>
      <c r="II1663" s="110"/>
      <c r="IJ1663" s="110"/>
      <c r="IK1663" s="110"/>
      <c r="IL1663" s="110"/>
      <c r="IM1663" s="110"/>
      <c r="IN1663" s="110"/>
      <c r="IO1663" s="110"/>
      <c r="IP1663" s="110"/>
      <c r="IQ1663" s="110"/>
      <c r="IR1663" s="110"/>
    </row>
    <row r="1664" spans="18:252" ht="16.5" hidden="1" customHeight="1">
      <c r="R1664" s="264"/>
      <c r="S1664" s="110"/>
      <c r="T1664" s="110"/>
      <c r="U1664" s="110"/>
      <c r="V1664" s="110"/>
      <c r="W1664" s="266"/>
      <c r="X1664" s="110"/>
      <c r="Y1664" s="110"/>
      <c r="Z1664" s="110"/>
      <c r="AA1664" s="110"/>
      <c r="AB1664" s="110"/>
      <c r="AC1664" s="110"/>
      <c r="AD1664" s="110"/>
      <c r="AE1664" s="110"/>
      <c r="AF1664" s="110"/>
      <c r="AG1664" s="110"/>
      <c r="AH1664" s="110"/>
      <c r="AI1664" s="110"/>
      <c r="AJ1664" s="110"/>
      <c r="AK1664" s="110"/>
      <c r="AL1664" s="110"/>
      <c r="AM1664" s="110"/>
      <c r="AN1664" s="110"/>
      <c r="AO1664" s="110"/>
      <c r="AP1664" s="110"/>
      <c r="AQ1664" s="110"/>
      <c r="AR1664" s="110"/>
      <c r="AS1664" s="110"/>
      <c r="AT1664" s="110"/>
      <c r="AU1664" s="110"/>
      <c r="AV1664" s="110"/>
      <c r="AW1664" s="110"/>
      <c r="AX1664" s="110"/>
      <c r="AY1664" s="110"/>
      <c r="AZ1664" s="110"/>
      <c r="BA1664" s="110"/>
      <c r="BB1664" s="110"/>
      <c r="BC1664" s="110"/>
      <c r="BD1664" s="110"/>
      <c r="BE1664" s="110"/>
      <c r="BF1664" s="110"/>
      <c r="BG1664" s="110"/>
      <c r="BH1664" s="110"/>
      <c r="BI1664" s="110"/>
      <c r="BJ1664" s="110"/>
      <c r="BK1664" s="110"/>
      <c r="BL1664" s="110"/>
      <c r="BM1664" s="110"/>
      <c r="BN1664" s="110"/>
      <c r="BO1664" s="110"/>
      <c r="BP1664" s="110"/>
      <c r="BQ1664" s="110"/>
      <c r="BR1664" s="110"/>
      <c r="BS1664" s="110"/>
      <c r="BT1664" s="110"/>
      <c r="BU1664" s="110"/>
      <c r="BV1664" s="110"/>
      <c r="BW1664" s="110"/>
      <c r="BX1664" s="110"/>
      <c r="BY1664" s="110"/>
      <c r="BZ1664" s="110"/>
      <c r="CA1664" s="110"/>
      <c r="CB1664" s="110"/>
      <c r="CC1664" s="110"/>
      <c r="CD1664" s="110"/>
      <c r="CE1664" s="110"/>
      <c r="CF1664" s="110"/>
      <c r="CG1664" s="110"/>
      <c r="CH1664" s="110"/>
      <c r="CI1664" s="110"/>
      <c r="CJ1664" s="110"/>
      <c r="CK1664" s="110"/>
      <c r="CL1664" s="110"/>
      <c r="CM1664" s="110"/>
      <c r="CN1664" s="110"/>
      <c r="CO1664" s="110"/>
      <c r="CP1664" s="110"/>
      <c r="CQ1664" s="110"/>
      <c r="CR1664" s="110"/>
      <c r="CS1664" s="110"/>
      <c r="CT1664" s="110"/>
      <c r="CU1664" s="110"/>
      <c r="CV1664" s="110"/>
      <c r="CW1664" s="110"/>
      <c r="CX1664" s="110"/>
      <c r="CY1664" s="110"/>
      <c r="CZ1664" s="110"/>
      <c r="DA1664" s="110"/>
      <c r="DB1664" s="110"/>
      <c r="DC1664" s="110"/>
      <c r="DD1664" s="110"/>
      <c r="DE1664" s="110"/>
      <c r="DF1664" s="110"/>
      <c r="DG1664" s="110"/>
      <c r="DH1664" s="110"/>
      <c r="DI1664" s="110"/>
      <c r="DJ1664" s="110"/>
      <c r="DK1664" s="110"/>
      <c r="DL1664" s="110"/>
      <c r="DM1664" s="110"/>
      <c r="DN1664" s="110"/>
      <c r="DO1664" s="110"/>
      <c r="DP1664" s="110"/>
      <c r="DQ1664" s="110"/>
      <c r="DR1664" s="110"/>
      <c r="DS1664" s="110"/>
      <c r="DT1664" s="110"/>
      <c r="DU1664" s="110"/>
      <c r="DV1664" s="110"/>
      <c r="DW1664" s="110"/>
      <c r="DX1664" s="110"/>
      <c r="DY1664" s="110"/>
      <c r="DZ1664" s="110"/>
      <c r="EA1664" s="110"/>
      <c r="EB1664" s="110"/>
      <c r="EC1664" s="110"/>
      <c r="ED1664" s="110"/>
      <c r="EF1664" s="264"/>
      <c r="EG1664" s="110"/>
      <c r="EH1664" s="110"/>
      <c r="EI1664" s="110"/>
      <c r="EJ1664" s="110"/>
      <c r="EK1664" s="266"/>
      <c r="EL1664" s="110"/>
      <c r="EM1664" s="110"/>
      <c r="EN1664" s="110"/>
      <c r="EO1664" s="110"/>
      <c r="EP1664" s="110"/>
      <c r="EQ1664" s="110"/>
      <c r="ER1664" s="110"/>
      <c r="ES1664" s="110"/>
      <c r="ET1664" s="110"/>
      <c r="EU1664" s="110"/>
      <c r="EV1664" s="110"/>
      <c r="EW1664" s="110"/>
      <c r="EX1664" s="110"/>
      <c r="EY1664" s="110"/>
      <c r="EZ1664" s="110"/>
      <c r="FA1664" s="110"/>
      <c r="FB1664" s="110"/>
      <c r="FC1664" s="110"/>
      <c r="FD1664" s="110"/>
      <c r="FE1664" s="110"/>
      <c r="FF1664" s="110"/>
      <c r="FG1664" s="110"/>
      <c r="FH1664" s="110"/>
      <c r="FI1664" s="110"/>
      <c r="FJ1664" s="110"/>
      <c r="FK1664" s="110"/>
      <c r="FL1664" s="110"/>
      <c r="FM1664" s="110"/>
      <c r="FN1664" s="110"/>
      <c r="FO1664" s="110"/>
      <c r="FP1664" s="110"/>
      <c r="FQ1664" s="110"/>
      <c r="FR1664" s="110"/>
      <c r="FS1664" s="110"/>
      <c r="FT1664" s="110"/>
      <c r="FU1664" s="110"/>
      <c r="FV1664" s="110"/>
      <c r="FW1664" s="110"/>
      <c r="FX1664" s="110"/>
      <c r="FY1664" s="110"/>
      <c r="FZ1664" s="110"/>
      <c r="GA1664" s="110"/>
      <c r="GB1664" s="110"/>
      <c r="GC1664" s="110"/>
      <c r="GD1664" s="110"/>
      <c r="GE1664" s="110"/>
      <c r="GF1664" s="110"/>
      <c r="GG1664" s="110"/>
      <c r="GH1664" s="110"/>
      <c r="GI1664" s="110"/>
      <c r="GJ1664" s="110"/>
      <c r="GK1664" s="110"/>
      <c r="GL1664" s="110"/>
      <c r="GM1664" s="110"/>
      <c r="GN1664" s="110"/>
      <c r="GO1664" s="110"/>
      <c r="GP1664" s="110"/>
      <c r="GQ1664" s="110"/>
      <c r="GR1664" s="110"/>
      <c r="GS1664" s="110"/>
      <c r="GT1664" s="110"/>
      <c r="GU1664" s="110"/>
      <c r="GV1664" s="110"/>
      <c r="GW1664" s="110"/>
      <c r="GX1664" s="110"/>
      <c r="GY1664" s="110"/>
      <c r="GZ1664" s="110"/>
      <c r="HA1664" s="110"/>
      <c r="HB1664" s="110"/>
      <c r="HC1664" s="110"/>
      <c r="HD1664" s="110"/>
      <c r="HE1664" s="110"/>
      <c r="HF1664" s="110"/>
      <c r="HG1664" s="110"/>
      <c r="HH1664" s="110"/>
      <c r="HI1664" s="110"/>
      <c r="HJ1664" s="110"/>
      <c r="HK1664" s="110"/>
      <c r="HL1664" s="110"/>
      <c r="HM1664" s="110"/>
      <c r="HN1664" s="110"/>
      <c r="HO1664" s="110"/>
      <c r="HP1664" s="110"/>
      <c r="HQ1664" s="110"/>
      <c r="HR1664" s="110"/>
      <c r="HS1664" s="110"/>
      <c r="HT1664" s="110"/>
      <c r="HU1664" s="110"/>
      <c r="HV1664" s="110"/>
      <c r="HW1664" s="110"/>
      <c r="HX1664" s="110"/>
      <c r="HY1664" s="110"/>
      <c r="HZ1664" s="110"/>
      <c r="IA1664" s="110"/>
      <c r="IB1664" s="110"/>
      <c r="IC1664" s="110"/>
      <c r="ID1664" s="110"/>
      <c r="IE1664" s="110"/>
      <c r="IF1664" s="110"/>
      <c r="IG1664" s="110"/>
      <c r="IH1664" s="110"/>
      <c r="II1664" s="110"/>
      <c r="IJ1664" s="110"/>
      <c r="IK1664" s="110"/>
      <c r="IL1664" s="110"/>
      <c r="IM1664" s="110"/>
      <c r="IN1664" s="110"/>
      <c r="IO1664" s="110"/>
      <c r="IP1664" s="110"/>
      <c r="IQ1664" s="110"/>
      <c r="IR1664" s="110"/>
    </row>
    <row r="1665" spans="18:252" ht="16.5" hidden="1" customHeight="1">
      <c r="R1665" s="264"/>
      <c r="S1665" s="110"/>
      <c r="T1665" s="110"/>
      <c r="U1665" s="110"/>
      <c r="V1665" s="110"/>
      <c r="W1665" s="266"/>
      <c r="X1665" s="110"/>
      <c r="Y1665" s="110"/>
      <c r="Z1665" s="110"/>
      <c r="AA1665" s="110"/>
      <c r="AB1665" s="110"/>
      <c r="AC1665" s="110"/>
      <c r="AD1665" s="110"/>
      <c r="AE1665" s="110"/>
      <c r="AF1665" s="110"/>
      <c r="AG1665" s="110"/>
      <c r="AH1665" s="110"/>
      <c r="AI1665" s="110"/>
      <c r="AJ1665" s="110"/>
      <c r="AK1665" s="110"/>
      <c r="AL1665" s="110"/>
      <c r="AM1665" s="110"/>
      <c r="AN1665" s="110"/>
      <c r="AO1665" s="110"/>
      <c r="AP1665" s="110"/>
      <c r="AQ1665" s="110"/>
      <c r="AR1665" s="110"/>
      <c r="AS1665" s="110"/>
      <c r="AT1665" s="110"/>
      <c r="AU1665" s="110"/>
      <c r="AV1665" s="110"/>
      <c r="AW1665" s="110"/>
      <c r="AX1665" s="110"/>
      <c r="AY1665" s="110"/>
      <c r="AZ1665" s="110"/>
      <c r="BA1665" s="110"/>
      <c r="BB1665" s="110"/>
      <c r="BC1665" s="110"/>
      <c r="BD1665" s="110"/>
      <c r="BE1665" s="110"/>
      <c r="BF1665" s="110"/>
      <c r="BG1665" s="110"/>
      <c r="BH1665" s="110"/>
      <c r="BI1665" s="110"/>
      <c r="BJ1665" s="110"/>
      <c r="BK1665" s="110"/>
      <c r="BL1665" s="110"/>
      <c r="BM1665" s="110"/>
      <c r="BN1665" s="110"/>
      <c r="BO1665" s="110"/>
      <c r="BP1665" s="110"/>
      <c r="BQ1665" s="110"/>
      <c r="BR1665" s="110"/>
      <c r="BS1665" s="110"/>
      <c r="BT1665" s="110"/>
      <c r="BU1665" s="110"/>
      <c r="BV1665" s="110"/>
      <c r="BW1665" s="110"/>
      <c r="BX1665" s="110"/>
      <c r="BY1665" s="110"/>
      <c r="BZ1665" s="110"/>
      <c r="CA1665" s="110"/>
      <c r="CB1665" s="110"/>
      <c r="CC1665" s="110"/>
      <c r="CD1665" s="110"/>
      <c r="CE1665" s="110"/>
      <c r="CF1665" s="110"/>
      <c r="CG1665" s="110"/>
      <c r="CH1665" s="110"/>
      <c r="CI1665" s="110"/>
      <c r="CJ1665" s="110"/>
      <c r="CK1665" s="110"/>
      <c r="CL1665" s="110"/>
      <c r="CM1665" s="110"/>
      <c r="CN1665" s="110"/>
      <c r="CO1665" s="110"/>
      <c r="CP1665" s="110"/>
      <c r="CQ1665" s="110"/>
      <c r="CR1665" s="110"/>
      <c r="CS1665" s="110"/>
      <c r="CT1665" s="110"/>
      <c r="CU1665" s="110"/>
      <c r="CV1665" s="110"/>
      <c r="CW1665" s="110"/>
      <c r="CX1665" s="110"/>
      <c r="CY1665" s="110"/>
      <c r="CZ1665" s="110"/>
      <c r="DA1665" s="110"/>
      <c r="DB1665" s="110"/>
      <c r="DC1665" s="110"/>
      <c r="DD1665" s="110"/>
      <c r="DE1665" s="110"/>
      <c r="DF1665" s="110"/>
      <c r="DG1665" s="110"/>
      <c r="DH1665" s="110"/>
      <c r="DI1665" s="110"/>
      <c r="DJ1665" s="110"/>
      <c r="DK1665" s="110"/>
      <c r="DL1665" s="110"/>
      <c r="DM1665" s="110"/>
      <c r="DN1665" s="110"/>
      <c r="DO1665" s="110"/>
      <c r="DP1665" s="110"/>
      <c r="DQ1665" s="110"/>
      <c r="DR1665" s="110"/>
      <c r="DS1665" s="110"/>
      <c r="DT1665" s="110"/>
      <c r="DU1665" s="110"/>
      <c r="DV1665" s="110"/>
      <c r="DW1665" s="110"/>
      <c r="DX1665" s="110"/>
      <c r="DY1665" s="110"/>
      <c r="DZ1665" s="110"/>
      <c r="EA1665" s="110"/>
      <c r="EB1665" s="110"/>
      <c r="EC1665" s="110"/>
      <c r="ED1665" s="110"/>
      <c r="EF1665" s="264"/>
      <c r="EG1665" s="110"/>
      <c r="EH1665" s="110"/>
      <c r="EI1665" s="110"/>
      <c r="EJ1665" s="110"/>
      <c r="EK1665" s="266"/>
      <c r="EL1665" s="110"/>
      <c r="EM1665" s="110"/>
      <c r="EN1665" s="110"/>
      <c r="EO1665" s="110"/>
      <c r="EP1665" s="110"/>
      <c r="EQ1665" s="110"/>
      <c r="ER1665" s="110"/>
      <c r="ES1665" s="110"/>
      <c r="ET1665" s="110"/>
      <c r="EU1665" s="110"/>
      <c r="EV1665" s="110"/>
      <c r="EW1665" s="110"/>
      <c r="EX1665" s="110"/>
      <c r="EY1665" s="110"/>
      <c r="EZ1665" s="110"/>
      <c r="FA1665" s="110"/>
      <c r="FB1665" s="110"/>
      <c r="FC1665" s="110"/>
      <c r="FD1665" s="110"/>
      <c r="FE1665" s="110"/>
      <c r="FF1665" s="110"/>
      <c r="FG1665" s="110"/>
      <c r="FH1665" s="110"/>
      <c r="FI1665" s="110"/>
      <c r="FJ1665" s="110"/>
      <c r="FK1665" s="110"/>
      <c r="FL1665" s="110"/>
      <c r="FM1665" s="110"/>
      <c r="FN1665" s="110"/>
      <c r="FO1665" s="110"/>
      <c r="FP1665" s="110"/>
      <c r="FQ1665" s="110"/>
      <c r="FR1665" s="110"/>
      <c r="FS1665" s="110"/>
      <c r="FT1665" s="110"/>
      <c r="FU1665" s="110"/>
      <c r="FV1665" s="110"/>
      <c r="FW1665" s="110"/>
      <c r="FX1665" s="110"/>
      <c r="FY1665" s="110"/>
      <c r="FZ1665" s="110"/>
      <c r="GA1665" s="110"/>
      <c r="GB1665" s="110"/>
      <c r="GC1665" s="110"/>
      <c r="GD1665" s="110"/>
      <c r="GE1665" s="110"/>
      <c r="GF1665" s="110"/>
      <c r="GG1665" s="110"/>
      <c r="GH1665" s="110"/>
      <c r="GI1665" s="110"/>
      <c r="GJ1665" s="110"/>
      <c r="GK1665" s="110"/>
      <c r="GL1665" s="110"/>
      <c r="GM1665" s="110"/>
      <c r="GN1665" s="110"/>
      <c r="GO1665" s="110"/>
      <c r="GP1665" s="110"/>
      <c r="GQ1665" s="110"/>
      <c r="GR1665" s="110"/>
      <c r="GS1665" s="110"/>
      <c r="GT1665" s="110"/>
      <c r="GU1665" s="110"/>
      <c r="GV1665" s="110"/>
      <c r="GW1665" s="110"/>
      <c r="GX1665" s="110"/>
      <c r="GY1665" s="110"/>
      <c r="GZ1665" s="110"/>
      <c r="HA1665" s="110"/>
      <c r="HB1665" s="110"/>
      <c r="HC1665" s="110"/>
      <c r="HD1665" s="110"/>
      <c r="HE1665" s="110"/>
      <c r="HF1665" s="110"/>
      <c r="HG1665" s="110"/>
      <c r="HH1665" s="110"/>
      <c r="HI1665" s="110"/>
      <c r="HJ1665" s="110"/>
      <c r="HK1665" s="110"/>
      <c r="HL1665" s="110"/>
      <c r="HM1665" s="110"/>
      <c r="HN1665" s="110"/>
      <c r="HO1665" s="110"/>
      <c r="HP1665" s="110"/>
      <c r="HQ1665" s="110"/>
      <c r="HR1665" s="110"/>
      <c r="HS1665" s="110"/>
      <c r="HT1665" s="110"/>
      <c r="HU1665" s="110"/>
      <c r="HV1665" s="110"/>
      <c r="HW1665" s="110"/>
      <c r="HX1665" s="110"/>
      <c r="HY1665" s="110"/>
      <c r="HZ1665" s="110"/>
      <c r="IA1665" s="110"/>
      <c r="IB1665" s="110"/>
      <c r="IC1665" s="110"/>
      <c r="ID1665" s="110"/>
      <c r="IE1665" s="110"/>
      <c r="IF1665" s="110"/>
      <c r="IG1665" s="110"/>
      <c r="IH1665" s="110"/>
      <c r="II1665" s="110"/>
      <c r="IJ1665" s="110"/>
      <c r="IK1665" s="110"/>
      <c r="IL1665" s="110"/>
      <c r="IM1665" s="110"/>
      <c r="IN1665" s="110"/>
      <c r="IO1665" s="110"/>
      <c r="IP1665" s="110"/>
      <c r="IQ1665" s="110"/>
      <c r="IR1665" s="110"/>
    </row>
    <row r="1666" spans="18:252" ht="16.5" hidden="1" customHeight="1">
      <c r="R1666" s="264"/>
      <c r="S1666" s="110"/>
      <c r="T1666" s="110"/>
      <c r="U1666" s="110"/>
      <c r="V1666" s="110"/>
      <c r="W1666" s="266"/>
      <c r="X1666" s="110"/>
      <c r="Y1666" s="110"/>
      <c r="Z1666" s="110"/>
      <c r="AA1666" s="110"/>
      <c r="AB1666" s="110"/>
      <c r="AC1666" s="110"/>
      <c r="AD1666" s="110"/>
      <c r="AE1666" s="110"/>
      <c r="AF1666" s="110"/>
      <c r="AG1666" s="110"/>
      <c r="AH1666" s="110"/>
      <c r="AI1666" s="110"/>
      <c r="AJ1666" s="110"/>
      <c r="AK1666" s="110"/>
      <c r="AL1666" s="110"/>
      <c r="AM1666" s="110"/>
      <c r="AN1666" s="110"/>
      <c r="AO1666" s="110"/>
      <c r="AP1666" s="110"/>
      <c r="AQ1666" s="110"/>
      <c r="AR1666" s="110"/>
      <c r="AS1666" s="110"/>
      <c r="AT1666" s="110"/>
      <c r="AU1666" s="110"/>
      <c r="AV1666" s="110"/>
      <c r="AW1666" s="110"/>
      <c r="AX1666" s="110"/>
      <c r="AY1666" s="110"/>
      <c r="AZ1666" s="110"/>
      <c r="BA1666" s="110"/>
      <c r="BB1666" s="110"/>
      <c r="BC1666" s="110"/>
      <c r="BD1666" s="110"/>
      <c r="BE1666" s="110"/>
      <c r="BF1666" s="110"/>
      <c r="BG1666" s="110"/>
      <c r="BH1666" s="110"/>
      <c r="BI1666" s="110"/>
      <c r="BJ1666" s="110"/>
      <c r="BK1666" s="110"/>
      <c r="BL1666" s="110"/>
      <c r="BM1666" s="110"/>
      <c r="BN1666" s="110"/>
      <c r="BO1666" s="110"/>
      <c r="BP1666" s="110"/>
      <c r="BQ1666" s="110"/>
      <c r="BR1666" s="110"/>
      <c r="BS1666" s="110"/>
      <c r="BT1666" s="110"/>
      <c r="BU1666" s="110"/>
      <c r="BV1666" s="110"/>
      <c r="BW1666" s="110"/>
      <c r="BX1666" s="110"/>
      <c r="BY1666" s="110"/>
      <c r="BZ1666" s="110"/>
      <c r="CA1666" s="110"/>
      <c r="CB1666" s="110"/>
      <c r="CC1666" s="110"/>
      <c r="CD1666" s="110"/>
      <c r="CE1666" s="110"/>
      <c r="CF1666" s="110"/>
      <c r="CG1666" s="110"/>
      <c r="CH1666" s="110"/>
      <c r="CI1666" s="110"/>
      <c r="CJ1666" s="110"/>
      <c r="CK1666" s="110"/>
      <c r="CL1666" s="110"/>
      <c r="CM1666" s="110"/>
      <c r="CN1666" s="110"/>
      <c r="CO1666" s="110"/>
      <c r="CP1666" s="110"/>
      <c r="CQ1666" s="110"/>
      <c r="CR1666" s="110"/>
      <c r="CS1666" s="110"/>
      <c r="CT1666" s="110"/>
      <c r="CU1666" s="110"/>
      <c r="CV1666" s="110"/>
      <c r="CW1666" s="110"/>
      <c r="CX1666" s="110"/>
      <c r="CY1666" s="110"/>
      <c r="CZ1666" s="110"/>
      <c r="DA1666" s="110"/>
      <c r="DB1666" s="110"/>
      <c r="DC1666" s="110"/>
      <c r="DD1666" s="110"/>
      <c r="DE1666" s="110"/>
      <c r="DF1666" s="110"/>
      <c r="DG1666" s="110"/>
      <c r="DH1666" s="110"/>
      <c r="DI1666" s="110"/>
      <c r="DJ1666" s="110"/>
      <c r="DK1666" s="110"/>
      <c r="DL1666" s="110"/>
      <c r="DM1666" s="110"/>
      <c r="DN1666" s="110"/>
      <c r="DO1666" s="110"/>
      <c r="DP1666" s="110"/>
      <c r="DQ1666" s="110"/>
      <c r="DR1666" s="110"/>
      <c r="DS1666" s="110"/>
      <c r="DT1666" s="110"/>
      <c r="DU1666" s="110"/>
      <c r="DV1666" s="110"/>
      <c r="DW1666" s="110"/>
      <c r="DX1666" s="110"/>
      <c r="DY1666" s="110"/>
      <c r="DZ1666" s="110"/>
      <c r="EA1666" s="110"/>
      <c r="EB1666" s="110"/>
      <c r="EC1666" s="110"/>
      <c r="ED1666" s="110"/>
      <c r="EF1666" s="264"/>
      <c r="EG1666" s="110"/>
      <c r="EH1666" s="110"/>
      <c r="EI1666" s="110"/>
      <c r="EJ1666" s="110"/>
      <c r="EK1666" s="266"/>
      <c r="EL1666" s="110"/>
      <c r="EM1666" s="110"/>
      <c r="EN1666" s="110"/>
      <c r="EO1666" s="110"/>
      <c r="EP1666" s="110"/>
      <c r="EQ1666" s="110"/>
      <c r="ER1666" s="110"/>
      <c r="ES1666" s="110"/>
      <c r="ET1666" s="110"/>
      <c r="EU1666" s="110"/>
      <c r="EV1666" s="110"/>
      <c r="EW1666" s="110"/>
      <c r="EX1666" s="110"/>
      <c r="EY1666" s="110"/>
      <c r="EZ1666" s="110"/>
      <c r="FA1666" s="110"/>
      <c r="FB1666" s="110"/>
      <c r="FC1666" s="110"/>
      <c r="FD1666" s="110"/>
      <c r="FE1666" s="110"/>
      <c r="FF1666" s="110"/>
      <c r="FG1666" s="110"/>
      <c r="FH1666" s="110"/>
      <c r="FI1666" s="110"/>
      <c r="FJ1666" s="110"/>
      <c r="FK1666" s="110"/>
      <c r="FL1666" s="110"/>
      <c r="FM1666" s="110"/>
      <c r="FN1666" s="110"/>
      <c r="FO1666" s="110"/>
      <c r="FP1666" s="110"/>
      <c r="FQ1666" s="110"/>
      <c r="FR1666" s="110"/>
      <c r="FS1666" s="110"/>
      <c r="FT1666" s="110"/>
      <c r="FU1666" s="110"/>
      <c r="FV1666" s="110"/>
      <c r="FW1666" s="110"/>
      <c r="FX1666" s="110"/>
      <c r="FY1666" s="110"/>
      <c r="FZ1666" s="110"/>
      <c r="GA1666" s="110"/>
      <c r="GB1666" s="110"/>
      <c r="GC1666" s="110"/>
      <c r="GD1666" s="110"/>
      <c r="GE1666" s="110"/>
      <c r="GF1666" s="110"/>
      <c r="GG1666" s="110"/>
      <c r="GH1666" s="110"/>
      <c r="GI1666" s="110"/>
      <c r="GJ1666" s="110"/>
      <c r="GK1666" s="110"/>
      <c r="GL1666" s="110"/>
      <c r="GM1666" s="110"/>
      <c r="GN1666" s="110"/>
      <c r="GO1666" s="110"/>
      <c r="GP1666" s="110"/>
      <c r="GQ1666" s="110"/>
      <c r="GR1666" s="110"/>
      <c r="GS1666" s="110"/>
      <c r="GT1666" s="110"/>
      <c r="GU1666" s="110"/>
      <c r="GV1666" s="110"/>
      <c r="GW1666" s="110"/>
      <c r="GX1666" s="110"/>
      <c r="GY1666" s="110"/>
      <c r="GZ1666" s="110"/>
      <c r="HA1666" s="110"/>
      <c r="HB1666" s="110"/>
      <c r="HC1666" s="110"/>
      <c r="HD1666" s="110"/>
      <c r="HE1666" s="110"/>
      <c r="HF1666" s="110"/>
      <c r="HG1666" s="110"/>
      <c r="HH1666" s="110"/>
      <c r="HI1666" s="110"/>
      <c r="HJ1666" s="110"/>
      <c r="HK1666" s="110"/>
      <c r="HL1666" s="110"/>
      <c r="HM1666" s="110"/>
      <c r="HN1666" s="110"/>
      <c r="HO1666" s="110"/>
      <c r="HP1666" s="110"/>
      <c r="HQ1666" s="110"/>
      <c r="HR1666" s="110"/>
      <c r="HS1666" s="110"/>
      <c r="HT1666" s="110"/>
      <c r="HU1666" s="110"/>
      <c r="HV1666" s="110"/>
      <c r="HW1666" s="110"/>
      <c r="HX1666" s="110"/>
      <c r="HY1666" s="110"/>
      <c r="HZ1666" s="110"/>
      <c r="IA1666" s="110"/>
      <c r="IB1666" s="110"/>
      <c r="IC1666" s="110"/>
      <c r="ID1666" s="110"/>
      <c r="IE1666" s="110"/>
      <c r="IF1666" s="110"/>
      <c r="IG1666" s="110"/>
      <c r="IH1666" s="110"/>
      <c r="II1666" s="110"/>
      <c r="IJ1666" s="110"/>
      <c r="IK1666" s="110"/>
      <c r="IL1666" s="110"/>
      <c r="IM1666" s="110"/>
      <c r="IN1666" s="110"/>
      <c r="IO1666" s="110"/>
      <c r="IP1666" s="110"/>
      <c r="IQ1666" s="110"/>
      <c r="IR1666" s="110"/>
    </row>
    <row r="1667" spans="18:252" ht="16.5" hidden="1" customHeight="1">
      <c r="R1667" s="264"/>
      <c r="S1667" s="110"/>
      <c r="T1667" s="110"/>
      <c r="U1667" s="110"/>
      <c r="V1667" s="110"/>
      <c r="W1667" s="266"/>
      <c r="X1667" s="110"/>
      <c r="Y1667" s="110"/>
      <c r="Z1667" s="110"/>
      <c r="AA1667" s="110"/>
      <c r="AB1667" s="110"/>
      <c r="AC1667" s="110"/>
      <c r="AD1667" s="110"/>
      <c r="AE1667" s="110"/>
      <c r="AF1667" s="110"/>
      <c r="AG1667" s="110"/>
      <c r="AH1667" s="110"/>
      <c r="AI1667" s="110"/>
      <c r="AJ1667" s="110"/>
      <c r="AK1667" s="110"/>
      <c r="AL1667" s="110"/>
      <c r="AM1667" s="110"/>
      <c r="AN1667" s="110"/>
      <c r="AO1667" s="110"/>
      <c r="AP1667" s="110"/>
      <c r="AQ1667" s="110"/>
      <c r="AR1667" s="110"/>
      <c r="AS1667" s="110"/>
      <c r="AT1667" s="110"/>
      <c r="AU1667" s="110"/>
      <c r="AV1667" s="110"/>
      <c r="AW1667" s="110"/>
      <c r="AX1667" s="110"/>
      <c r="AY1667" s="110"/>
      <c r="AZ1667" s="110"/>
      <c r="BA1667" s="110"/>
      <c r="BB1667" s="110"/>
      <c r="BC1667" s="110"/>
      <c r="BD1667" s="110"/>
      <c r="BE1667" s="110"/>
      <c r="BF1667" s="110"/>
      <c r="BG1667" s="110"/>
      <c r="BH1667" s="110"/>
      <c r="BI1667" s="110"/>
      <c r="BJ1667" s="110"/>
      <c r="BK1667" s="110"/>
      <c r="BL1667" s="110"/>
      <c r="BM1667" s="110"/>
      <c r="BN1667" s="110"/>
      <c r="BO1667" s="110"/>
      <c r="BP1667" s="110"/>
      <c r="BQ1667" s="110"/>
      <c r="BR1667" s="110"/>
      <c r="BS1667" s="110"/>
      <c r="BT1667" s="110"/>
      <c r="BU1667" s="110"/>
      <c r="BV1667" s="110"/>
      <c r="BW1667" s="110"/>
      <c r="BX1667" s="110"/>
      <c r="BY1667" s="110"/>
      <c r="BZ1667" s="110"/>
      <c r="CA1667" s="110"/>
      <c r="CB1667" s="110"/>
      <c r="CC1667" s="110"/>
      <c r="CD1667" s="110"/>
      <c r="CE1667" s="110"/>
      <c r="CF1667" s="110"/>
      <c r="CG1667" s="110"/>
      <c r="CH1667" s="110"/>
      <c r="CI1667" s="110"/>
      <c r="CJ1667" s="110"/>
      <c r="CK1667" s="110"/>
      <c r="CL1667" s="110"/>
      <c r="CM1667" s="110"/>
      <c r="CN1667" s="110"/>
      <c r="CO1667" s="110"/>
      <c r="CP1667" s="110"/>
      <c r="CQ1667" s="110"/>
      <c r="CR1667" s="110"/>
      <c r="CS1667" s="110"/>
      <c r="CT1667" s="110"/>
      <c r="CU1667" s="110"/>
      <c r="CV1667" s="110"/>
      <c r="CW1667" s="110"/>
      <c r="CX1667" s="110"/>
      <c r="CY1667" s="110"/>
      <c r="CZ1667" s="110"/>
      <c r="DA1667" s="110"/>
      <c r="DB1667" s="110"/>
      <c r="DC1667" s="110"/>
      <c r="DD1667" s="110"/>
      <c r="DE1667" s="110"/>
      <c r="DF1667" s="110"/>
      <c r="DG1667" s="110"/>
      <c r="DH1667" s="110"/>
      <c r="DI1667" s="110"/>
      <c r="DJ1667" s="110"/>
      <c r="DK1667" s="110"/>
      <c r="DL1667" s="110"/>
      <c r="DM1667" s="110"/>
      <c r="DN1667" s="110"/>
      <c r="DO1667" s="110"/>
      <c r="DP1667" s="110"/>
      <c r="DQ1667" s="110"/>
      <c r="DR1667" s="110"/>
      <c r="DS1667" s="110"/>
      <c r="DT1667" s="110"/>
      <c r="DU1667" s="110"/>
      <c r="DV1667" s="110"/>
      <c r="DW1667" s="110"/>
      <c r="DX1667" s="110"/>
      <c r="DY1667" s="110"/>
      <c r="DZ1667" s="110"/>
      <c r="EA1667" s="110"/>
      <c r="EB1667" s="110"/>
      <c r="EC1667" s="110"/>
      <c r="ED1667" s="110"/>
      <c r="EF1667" s="264"/>
      <c r="EG1667" s="110"/>
      <c r="EH1667" s="110"/>
      <c r="EI1667" s="110"/>
      <c r="EJ1667" s="110"/>
      <c r="EK1667" s="266"/>
      <c r="EL1667" s="110"/>
      <c r="EM1667" s="110"/>
      <c r="EN1667" s="110"/>
      <c r="EO1667" s="110"/>
      <c r="EP1667" s="110"/>
      <c r="EQ1667" s="110"/>
      <c r="ER1667" s="110"/>
      <c r="ES1667" s="110"/>
      <c r="ET1667" s="110"/>
      <c r="EU1667" s="110"/>
      <c r="EV1667" s="110"/>
      <c r="EW1667" s="110"/>
      <c r="EX1667" s="110"/>
      <c r="EY1667" s="110"/>
      <c r="EZ1667" s="110"/>
      <c r="FA1667" s="110"/>
      <c r="FB1667" s="110"/>
      <c r="FC1667" s="110"/>
      <c r="FD1667" s="110"/>
      <c r="FE1667" s="110"/>
      <c r="FF1667" s="110"/>
      <c r="FG1667" s="110"/>
      <c r="FH1667" s="110"/>
      <c r="FI1667" s="110"/>
      <c r="FJ1667" s="110"/>
      <c r="FK1667" s="110"/>
      <c r="FL1667" s="110"/>
      <c r="FM1667" s="110"/>
      <c r="FN1667" s="110"/>
      <c r="FO1667" s="110"/>
      <c r="FP1667" s="110"/>
      <c r="FQ1667" s="110"/>
      <c r="FR1667" s="110"/>
      <c r="FS1667" s="110"/>
      <c r="FT1667" s="110"/>
      <c r="FU1667" s="110"/>
      <c r="FV1667" s="110"/>
      <c r="FW1667" s="110"/>
      <c r="FX1667" s="110"/>
      <c r="FY1667" s="110"/>
      <c r="FZ1667" s="110"/>
      <c r="GA1667" s="110"/>
      <c r="GB1667" s="110"/>
      <c r="GC1667" s="110"/>
      <c r="GD1667" s="110"/>
      <c r="GE1667" s="110"/>
      <c r="GF1667" s="110"/>
      <c r="GG1667" s="110"/>
      <c r="GH1667" s="110"/>
      <c r="GI1667" s="110"/>
      <c r="GJ1667" s="110"/>
      <c r="GK1667" s="110"/>
      <c r="GL1667" s="110"/>
      <c r="GM1667" s="110"/>
      <c r="GN1667" s="110"/>
      <c r="GO1667" s="110"/>
      <c r="GP1667" s="110"/>
      <c r="GQ1667" s="110"/>
      <c r="GR1667" s="110"/>
      <c r="GS1667" s="110"/>
      <c r="GT1667" s="110"/>
      <c r="GU1667" s="110"/>
      <c r="GV1667" s="110"/>
      <c r="GW1667" s="110"/>
      <c r="GX1667" s="110"/>
      <c r="GY1667" s="110"/>
      <c r="GZ1667" s="110"/>
      <c r="HA1667" s="110"/>
      <c r="HB1667" s="110"/>
      <c r="HC1667" s="110"/>
      <c r="HD1667" s="110"/>
      <c r="HE1667" s="110"/>
      <c r="HF1667" s="110"/>
      <c r="HG1667" s="110"/>
      <c r="HH1667" s="110"/>
      <c r="HI1667" s="110"/>
      <c r="HJ1667" s="110"/>
      <c r="HK1667" s="110"/>
      <c r="HL1667" s="110"/>
      <c r="HM1667" s="110"/>
      <c r="HN1667" s="110"/>
      <c r="HO1667" s="110"/>
      <c r="HP1667" s="110"/>
      <c r="HQ1667" s="110"/>
      <c r="HR1667" s="110"/>
      <c r="HS1667" s="110"/>
      <c r="HT1667" s="110"/>
      <c r="HU1667" s="110"/>
      <c r="HV1667" s="110"/>
      <c r="HW1667" s="110"/>
      <c r="HX1667" s="110"/>
      <c r="HY1667" s="110"/>
      <c r="HZ1667" s="110"/>
      <c r="IA1667" s="110"/>
      <c r="IB1667" s="110"/>
      <c r="IC1667" s="110"/>
      <c r="ID1667" s="110"/>
      <c r="IE1667" s="110"/>
      <c r="IF1667" s="110"/>
      <c r="IG1667" s="110"/>
      <c r="IH1667" s="110"/>
      <c r="II1667" s="110"/>
      <c r="IJ1667" s="110"/>
      <c r="IK1667" s="110"/>
      <c r="IL1667" s="110"/>
      <c r="IM1667" s="110"/>
      <c r="IN1667" s="110"/>
      <c r="IO1667" s="110"/>
      <c r="IP1667" s="110"/>
      <c r="IQ1667" s="110"/>
      <c r="IR1667" s="110"/>
    </row>
    <row r="1668" spans="18:252" ht="16.5" hidden="1" customHeight="1">
      <c r="R1668" s="264"/>
      <c r="S1668" s="110"/>
      <c r="T1668" s="110"/>
      <c r="U1668" s="110"/>
      <c r="V1668" s="110"/>
      <c r="W1668" s="266"/>
      <c r="X1668" s="110"/>
      <c r="Y1668" s="110"/>
      <c r="Z1668" s="110"/>
      <c r="AA1668" s="110"/>
      <c r="AB1668" s="110"/>
      <c r="AC1668" s="110"/>
      <c r="AD1668" s="110"/>
      <c r="AE1668" s="110"/>
      <c r="AF1668" s="110"/>
      <c r="AG1668" s="110"/>
      <c r="AH1668" s="110"/>
      <c r="AI1668" s="110"/>
      <c r="AJ1668" s="110"/>
      <c r="AK1668" s="110"/>
      <c r="AL1668" s="110"/>
      <c r="AM1668" s="110"/>
      <c r="AN1668" s="110"/>
      <c r="AO1668" s="110"/>
      <c r="AP1668" s="110"/>
      <c r="AQ1668" s="110"/>
      <c r="AR1668" s="110"/>
      <c r="AS1668" s="110"/>
      <c r="AT1668" s="110"/>
      <c r="AU1668" s="110"/>
      <c r="AV1668" s="110"/>
      <c r="AW1668" s="110"/>
      <c r="AX1668" s="110"/>
      <c r="AY1668" s="110"/>
      <c r="AZ1668" s="110"/>
      <c r="BA1668" s="110"/>
      <c r="BB1668" s="110"/>
      <c r="BC1668" s="110"/>
      <c r="BD1668" s="110"/>
      <c r="BE1668" s="110"/>
      <c r="BF1668" s="110"/>
      <c r="BG1668" s="110"/>
      <c r="BH1668" s="110"/>
      <c r="BI1668" s="110"/>
      <c r="BJ1668" s="110"/>
      <c r="BK1668" s="110"/>
      <c r="BL1668" s="110"/>
      <c r="BM1668" s="110"/>
      <c r="BN1668" s="110"/>
      <c r="BO1668" s="110"/>
      <c r="BP1668" s="110"/>
      <c r="BQ1668" s="110"/>
      <c r="BR1668" s="110"/>
      <c r="BS1668" s="110"/>
      <c r="BT1668" s="110"/>
      <c r="BU1668" s="110"/>
      <c r="BV1668" s="110"/>
      <c r="BW1668" s="110"/>
      <c r="BX1668" s="110"/>
      <c r="BY1668" s="110"/>
      <c r="BZ1668" s="110"/>
      <c r="CA1668" s="110"/>
      <c r="CB1668" s="110"/>
      <c r="CC1668" s="110"/>
      <c r="CD1668" s="110"/>
      <c r="CE1668" s="110"/>
      <c r="CF1668" s="110"/>
      <c r="CG1668" s="110"/>
      <c r="CH1668" s="110"/>
      <c r="CI1668" s="110"/>
      <c r="CJ1668" s="110"/>
      <c r="CK1668" s="110"/>
      <c r="CL1668" s="110"/>
      <c r="CM1668" s="110"/>
      <c r="CN1668" s="110"/>
      <c r="CO1668" s="110"/>
      <c r="CP1668" s="110"/>
      <c r="CQ1668" s="110"/>
      <c r="CR1668" s="110"/>
      <c r="CS1668" s="110"/>
      <c r="CT1668" s="110"/>
      <c r="CU1668" s="110"/>
      <c r="CV1668" s="110"/>
      <c r="CW1668" s="110"/>
      <c r="CX1668" s="110"/>
      <c r="CY1668" s="110"/>
      <c r="CZ1668" s="110"/>
      <c r="DA1668" s="110"/>
      <c r="DB1668" s="110"/>
      <c r="DC1668" s="110"/>
      <c r="DD1668" s="110"/>
      <c r="DE1668" s="110"/>
      <c r="DF1668" s="110"/>
      <c r="DG1668" s="110"/>
      <c r="DH1668" s="110"/>
      <c r="DI1668" s="110"/>
      <c r="DJ1668" s="110"/>
      <c r="DK1668" s="110"/>
      <c r="DL1668" s="110"/>
      <c r="DM1668" s="110"/>
      <c r="DN1668" s="110"/>
      <c r="DO1668" s="110"/>
      <c r="DP1668" s="110"/>
      <c r="DQ1668" s="110"/>
      <c r="DR1668" s="110"/>
      <c r="DS1668" s="110"/>
      <c r="DT1668" s="110"/>
      <c r="DU1668" s="110"/>
      <c r="DV1668" s="110"/>
      <c r="DW1668" s="110"/>
      <c r="DX1668" s="110"/>
      <c r="DY1668" s="110"/>
      <c r="DZ1668" s="110"/>
      <c r="EA1668" s="110"/>
      <c r="EB1668" s="110"/>
      <c r="EC1668" s="110"/>
      <c r="ED1668" s="110"/>
      <c r="EF1668" s="264"/>
      <c r="EG1668" s="110"/>
      <c r="EH1668" s="110"/>
      <c r="EI1668" s="110"/>
      <c r="EJ1668" s="110"/>
      <c r="EK1668" s="266"/>
      <c r="EL1668" s="110"/>
      <c r="EM1668" s="110"/>
      <c r="EN1668" s="110"/>
      <c r="EO1668" s="110"/>
      <c r="EP1668" s="110"/>
      <c r="EQ1668" s="110"/>
      <c r="ER1668" s="110"/>
      <c r="ES1668" s="110"/>
      <c r="ET1668" s="110"/>
      <c r="EU1668" s="110"/>
      <c r="EV1668" s="110"/>
      <c r="EW1668" s="110"/>
      <c r="EX1668" s="110"/>
      <c r="EY1668" s="110"/>
      <c r="EZ1668" s="110"/>
      <c r="FA1668" s="110"/>
      <c r="FB1668" s="110"/>
      <c r="FC1668" s="110"/>
      <c r="FD1668" s="110"/>
      <c r="FE1668" s="110"/>
      <c r="FF1668" s="110"/>
      <c r="FG1668" s="110"/>
      <c r="FH1668" s="110"/>
      <c r="FI1668" s="110"/>
      <c r="FJ1668" s="110"/>
      <c r="FK1668" s="110"/>
      <c r="FL1668" s="110"/>
      <c r="FM1668" s="110"/>
      <c r="FN1668" s="110"/>
      <c r="FO1668" s="110"/>
      <c r="FP1668" s="110"/>
      <c r="FQ1668" s="110"/>
      <c r="FR1668" s="110"/>
      <c r="FS1668" s="110"/>
      <c r="FT1668" s="110"/>
      <c r="FU1668" s="110"/>
      <c r="FV1668" s="110"/>
      <c r="FW1668" s="110"/>
      <c r="FX1668" s="110"/>
      <c r="FY1668" s="110"/>
      <c r="FZ1668" s="110"/>
      <c r="GA1668" s="110"/>
      <c r="GB1668" s="110"/>
      <c r="GC1668" s="110"/>
      <c r="GD1668" s="110"/>
      <c r="GE1668" s="110"/>
      <c r="GF1668" s="110"/>
      <c r="GG1668" s="110"/>
      <c r="GH1668" s="110"/>
      <c r="GI1668" s="110"/>
      <c r="GJ1668" s="110"/>
      <c r="GK1668" s="110"/>
      <c r="GL1668" s="110"/>
      <c r="GM1668" s="110"/>
      <c r="GN1668" s="110"/>
      <c r="GO1668" s="110"/>
      <c r="GP1668" s="110"/>
      <c r="GQ1668" s="110"/>
      <c r="GR1668" s="110"/>
      <c r="GS1668" s="110"/>
      <c r="GT1668" s="110"/>
      <c r="GU1668" s="110"/>
      <c r="GV1668" s="110"/>
      <c r="GW1668" s="110"/>
      <c r="GX1668" s="110"/>
      <c r="GY1668" s="110"/>
      <c r="GZ1668" s="110"/>
      <c r="HA1668" s="110"/>
      <c r="HB1668" s="110"/>
      <c r="HC1668" s="110"/>
      <c r="HD1668" s="110"/>
      <c r="HE1668" s="110"/>
      <c r="HF1668" s="110"/>
      <c r="HG1668" s="110"/>
      <c r="HH1668" s="110"/>
      <c r="HI1668" s="110"/>
      <c r="HJ1668" s="110"/>
      <c r="HK1668" s="110"/>
      <c r="HL1668" s="110"/>
      <c r="HM1668" s="110"/>
      <c r="HN1668" s="110"/>
      <c r="HO1668" s="110"/>
      <c r="HP1668" s="110"/>
      <c r="HQ1668" s="110"/>
      <c r="HR1668" s="110"/>
      <c r="HS1668" s="110"/>
      <c r="HT1668" s="110"/>
      <c r="HU1668" s="110"/>
      <c r="HV1668" s="110"/>
      <c r="HW1668" s="110"/>
      <c r="HX1668" s="110"/>
      <c r="HY1668" s="110"/>
      <c r="HZ1668" s="110"/>
      <c r="IA1668" s="110"/>
      <c r="IB1668" s="110"/>
      <c r="IC1668" s="110"/>
      <c r="ID1668" s="110"/>
      <c r="IE1668" s="110"/>
      <c r="IF1668" s="110"/>
      <c r="IG1668" s="110"/>
      <c r="IH1668" s="110"/>
      <c r="II1668" s="110"/>
      <c r="IJ1668" s="110"/>
      <c r="IK1668" s="110"/>
      <c r="IL1668" s="110"/>
      <c r="IM1668" s="110"/>
      <c r="IN1668" s="110"/>
      <c r="IO1668" s="110"/>
      <c r="IP1668" s="110"/>
      <c r="IQ1668" s="110"/>
      <c r="IR1668" s="110"/>
    </row>
    <row r="1669" spans="18:252" ht="16.5" hidden="1" customHeight="1">
      <c r="R1669" s="264"/>
      <c r="S1669" s="110"/>
      <c r="T1669" s="110"/>
      <c r="U1669" s="110"/>
      <c r="V1669" s="110"/>
      <c r="W1669" s="266"/>
      <c r="X1669" s="110"/>
      <c r="Y1669" s="110"/>
      <c r="Z1669" s="110"/>
      <c r="AA1669" s="110"/>
      <c r="AB1669" s="110"/>
      <c r="AC1669" s="110"/>
      <c r="AD1669" s="110"/>
      <c r="AE1669" s="110"/>
      <c r="AF1669" s="110"/>
      <c r="AG1669" s="110"/>
      <c r="AH1669" s="110"/>
      <c r="AI1669" s="110"/>
      <c r="AJ1669" s="110"/>
      <c r="AK1669" s="110"/>
      <c r="AL1669" s="110"/>
      <c r="AM1669" s="110"/>
      <c r="AN1669" s="110"/>
      <c r="AO1669" s="110"/>
      <c r="AP1669" s="110"/>
      <c r="AQ1669" s="110"/>
      <c r="AR1669" s="110"/>
      <c r="AS1669" s="110"/>
      <c r="AT1669" s="110"/>
      <c r="AU1669" s="110"/>
      <c r="AV1669" s="110"/>
      <c r="AW1669" s="110"/>
      <c r="AX1669" s="110"/>
      <c r="AY1669" s="110"/>
      <c r="AZ1669" s="110"/>
      <c r="BA1669" s="110"/>
      <c r="BB1669" s="110"/>
      <c r="BC1669" s="110"/>
      <c r="BD1669" s="110"/>
      <c r="BE1669" s="110"/>
      <c r="BF1669" s="110"/>
      <c r="BG1669" s="110"/>
      <c r="BH1669" s="110"/>
      <c r="BI1669" s="110"/>
      <c r="BJ1669" s="110"/>
      <c r="BK1669" s="110"/>
      <c r="BL1669" s="110"/>
      <c r="BM1669" s="110"/>
      <c r="BN1669" s="110"/>
      <c r="BO1669" s="110"/>
      <c r="BP1669" s="110"/>
      <c r="BQ1669" s="110"/>
      <c r="BR1669" s="110"/>
      <c r="BS1669" s="110"/>
      <c r="BT1669" s="110"/>
      <c r="BU1669" s="110"/>
      <c r="BV1669" s="110"/>
      <c r="BW1669" s="110"/>
      <c r="BX1669" s="110"/>
      <c r="BY1669" s="110"/>
      <c r="BZ1669" s="110"/>
      <c r="CA1669" s="110"/>
      <c r="CB1669" s="110"/>
      <c r="CC1669" s="110"/>
      <c r="CD1669" s="110"/>
      <c r="CE1669" s="110"/>
      <c r="CF1669" s="110"/>
      <c r="CG1669" s="110"/>
      <c r="CH1669" s="110"/>
      <c r="CI1669" s="110"/>
      <c r="CJ1669" s="110"/>
      <c r="CK1669" s="110"/>
      <c r="CL1669" s="110"/>
      <c r="CM1669" s="110"/>
      <c r="CN1669" s="110"/>
      <c r="CO1669" s="110"/>
      <c r="CP1669" s="110"/>
      <c r="CQ1669" s="110"/>
      <c r="CR1669" s="110"/>
      <c r="CS1669" s="110"/>
      <c r="CT1669" s="110"/>
      <c r="CU1669" s="110"/>
      <c r="CV1669" s="110"/>
      <c r="CW1669" s="110"/>
      <c r="CX1669" s="110"/>
      <c r="CY1669" s="110"/>
      <c r="CZ1669" s="110"/>
      <c r="DA1669" s="110"/>
      <c r="DB1669" s="110"/>
      <c r="DC1669" s="110"/>
      <c r="DD1669" s="110"/>
      <c r="DE1669" s="110"/>
      <c r="DF1669" s="110"/>
      <c r="DG1669" s="110"/>
      <c r="DH1669" s="110"/>
      <c r="DI1669" s="110"/>
      <c r="DJ1669" s="110"/>
      <c r="DK1669" s="110"/>
      <c r="DL1669" s="110"/>
      <c r="DM1669" s="110"/>
      <c r="DN1669" s="110"/>
      <c r="DO1669" s="110"/>
      <c r="DP1669" s="110"/>
      <c r="DQ1669" s="110"/>
      <c r="DR1669" s="110"/>
      <c r="DS1669" s="110"/>
      <c r="DT1669" s="110"/>
      <c r="DU1669" s="110"/>
      <c r="DV1669" s="110"/>
      <c r="DW1669" s="110"/>
      <c r="DX1669" s="110"/>
      <c r="DY1669" s="110"/>
      <c r="DZ1669" s="110"/>
      <c r="EA1669" s="110"/>
      <c r="EB1669" s="110"/>
      <c r="EC1669" s="110"/>
      <c r="ED1669" s="110"/>
      <c r="EF1669" s="264"/>
      <c r="EG1669" s="110"/>
      <c r="EH1669" s="110"/>
      <c r="EI1669" s="110"/>
      <c r="EJ1669" s="110"/>
      <c r="EK1669" s="266"/>
      <c r="EL1669" s="110"/>
      <c r="EM1669" s="110"/>
      <c r="EN1669" s="110"/>
      <c r="EO1669" s="110"/>
      <c r="EP1669" s="110"/>
      <c r="EQ1669" s="110"/>
      <c r="ER1669" s="110"/>
      <c r="ES1669" s="110"/>
      <c r="ET1669" s="110"/>
      <c r="EU1669" s="110"/>
      <c r="EV1669" s="110"/>
      <c r="EW1669" s="110"/>
      <c r="EX1669" s="110"/>
      <c r="EY1669" s="110"/>
      <c r="EZ1669" s="110"/>
      <c r="FA1669" s="110"/>
      <c r="FB1669" s="110"/>
      <c r="FC1669" s="110"/>
      <c r="FD1669" s="110"/>
      <c r="FE1669" s="110"/>
      <c r="FF1669" s="110"/>
      <c r="FG1669" s="110"/>
      <c r="FH1669" s="110"/>
      <c r="FI1669" s="110"/>
      <c r="FJ1669" s="110"/>
      <c r="FK1669" s="110"/>
      <c r="FL1669" s="110"/>
      <c r="FM1669" s="110"/>
      <c r="FN1669" s="110"/>
      <c r="FO1669" s="110"/>
      <c r="FP1669" s="110"/>
      <c r="FQ1669" s="110"/>
      <c r="FR1669" s="110"/>
      <c r="FS1669" s="110"/>
      <c r="FT1669" s="110"/>
      <c r="FU1669" s="110"/>
      <c r="FV1669" s="110"/>
      <c r="FW1669" s="110"/>
      <c r="FX1669" s="110"/>
      <c r="FY1669" s="110"/>
      <c r="FZ1669" s="110"/>
      <c r="GA1669" s="110"/>
      <c r="GB1669" s="110"/>
      <c r="GC1669" s="110"/>
      <c r="GD1669" s="110"/>
      <c r="GE1669" s="110"/>
      <c r="GF1669" s="110"/>
      <c r="GG1669" s="110"/>
      <c r="GH1669" s="110"/>
      <c r="GI1669" s="110"/>
      <c r="GJ1669" s="110"/>
      <c r="GK1669" s="110"/>
      <c r="GL1669" s="110"/>
      <c r="GM1669" s="110"/>
      <c r="GN1669" s="110"/>
      <c r="GO1669" s="110"/>
      <c r="GP1669" s="110"/>
      <c r="GQ1669" s="110"/>
      <c r="GR1669" s="110"/>
      <c r="GS1669" s="110"/>
      <c r="GT1669" s="110"/>
      <c r="GU1669" s="110"/>
      <c r="GV1669" s="110"/>
      <c r="GW1669" s="110"/>
      <c r="GX1669" s="110"/>
      <c r="GY1669" s="110"/>
      <c r="GZ1669" s="110"/>
      <c r="HA1669" s="110"/>
      <c r="HB1669" s="110"/>
      <c r="HC1669" s="110"/>
      <c r="HD1669" s="110"/>
      <c r="HE1669" s="110"/>
      <c r="HF1669" s="110"/>
      <c r="HG1669" s="110"/>
      <c r="HH1669" s="110"/>
      <c r="HI1669" s="110"/>
      <c r="HJ1669" s="110"/>
      <c r="HK1669" s="110"/>
      <c r="HL1669" s="110"/>
      <c r="HM1669" s="110"/>
      <c r="HN1669" s="110"/>
      <c r="HO1669" s="110"/>
      <c r="HP1669" s="110"/>
      <c r="HQ1669" s="110"/>
      <c r="HR1669" s="110"/>
      <c r="HS1669" s="110"/>
      <c r="HT1669" s="110"/>
      <c r="HU1669" s="110"/>
      <c r="HV1669" s="110"/>
      <c r="HW1669" s="110"/>
      <c r="HX1669" s="110"/>
      <c r="HY1669" s="110"/>
      <c r="HZ1669" s="110"/>
      <c r="IA1669" s="110"/>
      <c r="IB1669" s="110"/>
      <c r="IC1669" s="110"/>
      <c r="ID1669" s="110"/>
      <c r="IE1669" s="110"/>
      <c r="IF1669" s="110"/>
      <c r="IG1669" s="110"/>
      <c r="IH1669" s="110"/>
      <c r="II1669" s="110"/>
      <c r="IJ1669" s="110"/>
      <c r="IK1669" s="110"/>
      <c r="IL1669" s="110"/>
      <c r="IM1669" s="110"/>
      <c r="IN1669" s="110"/>
      <c r="IO1669" s="110"/>
      <c r="IP1669" s="110"/>
      <c r="IQ1669" s="110"/>
      <c r="IR1669" s="110"/>
    </row>
    <row r="1670" spans="18:252" ht="16.5" hidden="1" customHeight="1">
      <c r="R1670" s="264"/>
      <c r="S1670" s="110"/>
      <c r="T1670" s="110"/>
      <c r="U1670" s="110"/>
      <c r="V1670" s="110"/>
      <c r="W1670" s="266"/>
      <c r="X1670" s="110"/>
      <c r="Y1670" s="110"/>
      <c r="Z1670" s="110"/>
      <c r="AA1670" s="110"/>
      <c r="AB1670" s="110"/>
      <c r="AC1670" s="110"/>
      <c r="AD1670" s="110"/>
      <c r="AE1670" s="110"/>
      <c r="AF1670" s="110"/>
      <c r="AG1670" s="110"/>
      <c r="AH1670" s="110"/>
      <c r="AI1670" s="110"/>
      <c r="AJ1670" s="110"/>
      <c r="AK1670" s="110"/>
      <c r="AL1670" s="110"/>
      <c r="AM1670" s="110"/>
      <c r="AN1670" s="110"/>
      <c r="AO1670" s="110"/>
      <c r="AP1670" s="110"/>
      <c r="AQ1670" s="110"/>
      <c r="AR1670" s="110"/>
      <c r="AS1670" s="110"/>
      <c r="AT1670" s="110"/>
      <c r="AU1670" s="110"/>
      <c r="AV1670" s="110"/>
      <c r="AW1670" s="110"/>
      <c r="AX1670" s="110"/>
      <c r="AY1670" s="110"/>
      <c r="AZ1670" s="110"/>
      <c r="BA1670" s="110"/>
      <c r="BB1670" s="110"/>
      <c r="BC1670" s="110"/>
      <c r="BD1670" s="110"/>
      <c r="BE1670" s="110"/>
      <c r="BF1670" s="110"/>
      <c r="BG1670" s="110"/>
      <c r="BH1670" s="110"/>
      <c r="BI1670" s="110"/>
      <c r="BJ1670" s="110"/>
      <c r="BK1670" s="110"/>
      <c r="BL1670" s="110"/>
      <c r="BM1670" s="110"/>
      <c r="BN1670" s="110"/>
      <c r="BO1670" s="110"/>
      <c r="BP1670" s="110"/>
      <c r="BQ1670" s="110"/>
      <c r="BR1670" s="110"/>
      <c r="BS1670" s="110"/>
      <c r="BT1670" s="110"/>
      <c r="BU1670" s="110"/>
      <c r="BV1670" s="110"/>
      <c r="BW1670" s="110"/>
      <c r="BX1670" s="110"/>
      <c r="BY1670" s="110"/>
      <c r="BZ1670" s="110"/>
      <c r="CA1670" s="110"/>
      <c r="CB1670" s="110"/>
      <c r="CC1670" s="110"/>
      <c r="CD1670" s="110"/>
      <c r="CE1670" s="110"/>
      <c r="CF1670" s="110"/>
      <c r="CG1670" s="110"/>
      <c r="CH1670" s="110"/>
      <c r="CI1670" s="110"/>
      <c r="CJ1670" s="110"/>
      <c r="CK1670" s="110"/>
      <c r="CL1670" s="110"/>
      <c r="CM1670" s="110"/>
      <c r="CN1670" s="110"/>
      <c r="CO1670" s="110"/>
      <c r="CP1670" s="110"/>
      <c r="CQ1670" s="110"/>
      <c r="CR1670" s="110"/>
      <c r="CS1670" s="110"/>
      <c r="CT1670" s="110"/>
      <c r="CU1670" s="110"/>
      <c r="CV1670" s="110"/>
      <c r="CW1670" s="110"/>
      <c r="CX1670" s="110"/>
      <c r="CY1670" s="110"/>
      <c r="CZ1670" s="110"/>
      <c r="DA1670" s="110"/>
      <c r="DB1670" s="110"/>
      <c r="DC1670" s="110"/>
      <c r="DD1670" s="110"/>
      <c r="DE1670" s="110"/>
      <c r="DF1670" s="110"/>
      <c r="DG1670" s="110"/>
      <c r="DH1670" s="110"/>
      <c r="DI1670" s="110"/>
      <c r="DJ1670" s="110"/>
      <c r="DK1670" s="110"/>
      <c r="DL1670" s="110"/>
      <c r="DM1670" s="110"/>
      <c r="DN1670" s="110"/>
      <c r="DO1670" s="110"/>
      <c r="DP1670" s="110"/>
      <c r="DQ1670" s="110"/>
      <c r="DR1670" s="110"/>
      <c r="DS1670" s="110"/>
      <c r="DT1670" s="110"/>
      <c r="DU1670" s="110"/>
      <c r="DV1670" s="110"/>
      <c r="DW1670" s="110"/>
      <c r="DX1670" s="110"/>
      <c r="DY1670" s="110"/>
      <c r="DZ1670" s="110"/>
      <c r="EA1670" s="110"/>
      <c r="EB1670" s="110"/>
      <c r="EC1670" s="110"/>
      <c r="ED1670" s="110"/>
      <c r="EF1670" s="264"/>
      <c r="EG1670" s="110"/>
      <c r="EH1670" s="110"/>
      <c r="EI1670" s="110"/>
      <c r="EJ1670" s="110"/>
      <c r="EK1670" s="266"/>
      <c r="EL1670" s="110"/>
      <c r="EM1670" s="110"/>
      <c r="EN1670" s="110"/>
      <c r="EO1670" s="110"/>
      <c r="EP1670" s="110"/>
      <c r="EQ1670" s="110"/>
      <c r="ER1670" s="110"/>
      <c r="ES1670" s="110"/>
      <c r="ET1670" s="110"/>
      <c r="EU1670" s="110"/>
      <c r="EV1670" s="110"/>
      <c r="EW1670" s="110"/>
      <c r="EX1670" s="110"/>
      <c r="EY1670" s="110"/>
      <c r="EZ1670" s="110"/>
      <c r="FA1670" s="110"/>
      <c r="FB1670" s="110"/>
      <c r="FC1670" s="110"/>
      <c r="FD1670" s="110"/>
      <c r="FE1670" s="110"/>
      <c r="FF1670" s="110"/>
      <c r="FG1670" s="110"/>
      <c r="FH1670" s="110"/>
      <c r="FI1670" s="110"/>
      <c r="FJ1670" s="110"/>
      <c r="FK1670" s="110"/>
      <c r="FL1670" s="110"/>
      <c r="FM1670" s="110"/>
      <c r="FN1670" s="110"/>
      <c r="FO1670" s="110"/>
      <c r="FP1670" s="110"/>
      <c r="FQ1670" s="110"/>
      <c r="FR1670" s="110"/>
      <c r="FS1670" s="110"/>
      <c r="FT1670" s="110"/>
      <c r="FU1670" s="110"/>
      <c r="FV1670" s="110"/>
      <c r="FW1670" s="110"/>
      <c r="FX1670" s="110"/>
      <c r="FY1670" s="110"/>
      <c r="FZ1670" s="110"/>
      <c r="GA1670" s="110"/>
      <c r="GB1670" s="110"/>
      <c r="GC1670" s="110"/>
      <c r="GD1670" s="110"/>
      <c r="GE1670" s="110"/>
      <c r="GF1670" s="110"/>
      <c r="GG1670" s="110"/>
      <c r="GH1670" s="110"/>
      <c r="GI1670" s="110"/>
      <c r="GJ1670" s="110"/>
      <c r="GK1670" s="110"/>
      <c r="GL1670" s="110"/>
      <c r="GM1670" s="110"/>
      <c r="GN1670" s="110"/>
      <c r="GO1670" s="110"/>
      <c r="GP1670" s="110"/>
      <c r="GQ1670" s="110"/>
      <c r="GR1670" s="110"/>
      <c r="GS1670" s="110"/>
      <c r="GT1670" s="110"/>
      <c r="GU1670" s="110"/>
      <c r="GV1670" s="110"/>
      <c r="GW1670" s="110"/>
      <c r="GX1670" s="110"/>
      <c r="GY1670" s="110"/>
      <c r="GZ1670" s="110"/>
      <c r="HA1670" s="110"/>
      <c r="HB1670" s="110"/>
      <c r="HC1670" s="110"/>
      <c r="HD1670" s="110"/>
      <c r="HE1670" s="110"/>
      <c r="HF1670" s="110"/>
      <c r="HG1670" s="110"/>
      <c r="HH1670" s="110"/>
      <c r="HI1670" s="110"/>
      <c r="HJ1670" s="110"/>
      <c r="HK1670" s="110"/>
      <c r="HL1670" s="110"/>
      <c r="HM1670" s="110"/>
      <c r="HN1670" s="110"/>
      <c r="HO1670" s="110"/>
      <c r="HP1670" s="110"/>
      <c r="HQ1670" s="110"/>
      <c r="HR1670" s="110"/>
      <c r="HS1670" s="110"/>
      <c r="HT1670" s="110"/>
      <c r="HU1670" s="110"/>
      <c r="HV1670" s="110"/>
      <c r="HW1670" s="110"/>
      <c r="HX1670" s="110"/>
      <c r="HY1670" s="110"/>
      <c r="HZ1670" s="110"/>
      <c r="IA1670" s="110"/>
      <c r="IB1670" s="110"/>
      <c r="IC1670" s="110"/>
      <c r="ID1670" s="110"/>
      <c r="IE1670" s="110"/>
      <c r="IF1670" s="110"/>
      <c r="IG1670" s="110"/>
      <c r="IH1670" s="110"/>
      <c r="II1670" s="110"/>
      <c r="IJ1670" s="110"/>
      <c r="IK1670" s="110"/>
      <c r="IL1670" s="110"/>
      <c r="IM1670" s="110"/>
      <c r="IN1670" s="110"/>
      <c r="IO1670" s="110"/>
      <c r="IP1670" s="110"/>
      <c r="IQ1670" s="110"/>
      <c r="IR1670" s="110"/>
    </row>
    <row r="1671" spans="18:252" ht="16.5" hidden="1" customHeight="1">
      <c r="R1671" s="264"/>
      <c r="S1671" s="110"/>
      <c r="T1671" s="110"/>
      <c r="U1671" s="110"/>
      <c r="V1671" s="110"/>
      <c r="W1671" s="266"/>
      <c r="X1671" s="110"/>
      <c r="Y1671" s="110"/>
      <c r="Z1671" s="110"/>
      <c r="AA1671" s="110"/>
      <c r="AB1671" s="110"/>
      <c r="AC1671" s="110"/>
      <c r="AD1671" s="110"/>
      <c r="AE1671" s="110"/>
      <c r="AF1671" s="110"/>
      <c r="AG1671" s="110"/>
      <c r="AH1671" s="110"/>
      <c r="AI1671" s="110"/>
      <c r="AJ1671" s="110"/>
      <c r="AK1671" s="110"/>
      <c r="AL1671" s="110"/>
      <c r="AM1671" s="110"/>
      <c r="AN1671" s="110"/>
      <c r="AO1671" s="110"/>
      <c r="AP1671" s="110"/>
      <c r="AQ1671" s="110"/>
      <c r="AR1671" s="110"/>
      <c r="AS1671" s="110"/>
      <c r="AT1671" s="110"/>
      <c r="AU1671" s="110"/>
      <c r="AV1671" s="110"/>
      <c r="AW1671" s="110"/>
      <c r="AX1671" s="110"/>
      <c r="AY1671" s="110"/>
      <c r="AZ1671" s="110"/>
      <c r="BA1671" s="110"/>
      <c r="BB1671" s="110"/>
      <c r="BC1671" s="110"/>
      <c r="BD1671" s="110"/>
      <c r="BE1671" s="110"/>
      <c r="BF1671" s="110"/>
      <c r="BG1671" s="110"/>
      <c r="BH1671" s="110"/>
      <c r="BI1671" s="110"/>
      <c r="BJ1671" s="110"/>
      <c r="BK1671" s="110"/>
      <c r="BL1671" s="110"/>
      <c r="BM1671" s="110"/>
      <c r="BN1671" s="110"/>
      <c r="BO1671" s="110"/>
      <c r="BP1671" s="110"/>
      <c r="BQ1671" s="110"/>
      <c r="BR1671" s="110"/>
      <c r="BS1671" s="110"/>
      <c r="BT1671" s="110"/>
      <c r="BU1671" s="110"/>
      <c r="BV1671" s="110"/>
      <c r="BW1671" s="110"/>
      <c r="BX1671" s="110"/>
      <c r="BY1671" s="110"/>
      <c r="BZ1671" s="110"/>
      <c r="CA1671" s="110"/>
      <c r="CB1671" s="110"/>
      <c r="CC1671" s="110"/>
      <c r="CD1671" s="110"/>
      <c r="CE1671" s="110"/>
      <c r="CF1671" s="110"/>
      <c r="CG1671" s="110"/>
      <c r="CH1671" s="110"/>
      <c r="CI1671" s="110"/>
      <c r="CJ1671" s="110"/>
      <c r="CK1671" s="110"/>
      <c r="CL1671" s="110"/>
      <c r="CM1671" s="110"/>
      <c r="CN1671" s="110"/>
      <c r="CO1671" s="110"/>
      <c r="CP1671" s="110"/>
      <c r="CQ1671" s="110"/>
      <c r="CR1671" s="110"/>
      <c r="CS1671" s="110"/>
      <c r="CT1671" s="110"/>
      <c r="CU1671" s="110"/>
      <c r="CV1671" s="110"/>
      <c r="CW1671" s="110"/>
      <c r="CX1671" s="110"/>
      <c r="CY1671" s="110"/>
      <c r="CZ1671" s="110"/>
      <c r="DA1671" s="110"/>
      <c r="DB1671" s="110"/>
      <c r="DC1671" s="110"/>
      <c r="DD1671" s="110"/>
      <c r="DE1671" s="110"/>
      <c r="DF1671" s="110"/>
      <c r="DG1671" s="110"/>
      <c r="DH1671" s="110"/>
      <c r="DI1671" s="110"/>
      <c r="DJ1671" s="110"/>
      <c r="DK1671" s="110"/>
      <c r="DL1671" s="110"/>
      <c r="DM1671" s="110"/>
      <c r="DN1671" s="110"/>
      <c r="DO1671" s="110"/>
      <c r="DP1671" s="110"/>
      <c r="DQ1671" s="110"/>
      <c r="DR1671" s="110"/>
      <c r="DS1671" s="110"/>
      <c r="DT1671" s="110"/>
      <c r="DU1671" s="110"/>
      <c r="DV1671" s="110"/>
      <c r="DW1671" s="110"/>
      <c r="DX1671" s="110"/>
      <c r="DY1671" s="110"/>
      <c r="DZ1671" s="110"/>
      <c r="EA1671" s="110"/>
      <c r="EB1671" s="110"/>
      <c r="EC1671" s="110"/>
      <c r="ED1671" s="110"/>
      <c r="EF1671" s="264"/>
      <c r="EG1671" s="110"/>
      <c r="EH1671" s="110"/>
      <c r="EI1671" s="110"/>
      <c r="EJ1671" s="110"/>
      <c r="EK1671" s="266"/>
      <c r="EL1671" s="110"/>
      <c r="EM1671" s="110"/>
      <c r="EN1671" s="110"/>
      <c r="EO1671" s="110"/>
      <c r="EP1671" s="110"/>
      <c r="EQ1671" s="110"/>
      <c r="ER1671" s="110"/>
      <c r="ES1671" s="110"/>
      <c r="ET1671" s="110"/>
      <c r="EU1671" s="110"/>
      <c r="EV1671" s="110"/>
      <c r="EW1671" s="110"/>
      <c r="EX1671" s="110"/>
      <c r="EY1671" s="110"/>
      <c r="EZ1671" s="110"/>
      <c r="FA1671" s="110"/>
      <c r="FB1671" s="110"/>
      <c r="FC1671" s="110"/>
      <c r="FD1671" s="110"/>
      <c r="FE1671" s="110"/>
      <c r="FF1671" s="110"/>
      <c r="FG1671" s="110"/>
      <c r="FH1671" s="110"/>
      <c r="FI1671" s="110"/>
      <c r="FJ1671" s="110"/>
      <c r="FK1671" s="110"/>
      <c r="FL1671" s="110"/>
      <c r="FM1671" s="110"/>
      <c r="FN1671" s="110"/>
      <c r="FO1671" s="110"/>
      <c r="FP1671" s="110"/>
      <c r="FQ1671" s="110"/>
      <c r="FR1671" s="110"/>
      <c r="FS1671" s="110"/>
      <c r="FT1671" s="110"/>
      <c r="FU1671" s="110"/>
      <c r="FV1671" s="110"/>
      <c r="FW1671" s="110"/>
      <c r="FX1671" s="110"/>
      <c r="FY1671" s="110"/>
      <c r="FZ1671" s="110"/>
      <c r="GA1671" s="110"/>
      <c r="GB1671" s="110"/>
      <c r="GC1671" s="110"/>
      <c r="GD1671" s="110"/>
      <c r="GE1671" s="110"/>
      <c r="GF1671" s="110"/>
      <c r="GG1671" s="110"/>
      <c r="GH1671" s="110"/>
      <c r="GI1671" s="110"/>
      <c r="GJ1671" s="110"/>
      <c r="GK1671" s="110"/>
      <c r="GL1671" s="110"/>
      <c r="GM1671" s="110"/>
      <c r="GN1671" s="110"/>
      <c r="GO1671" s="110"/>
      <c r="GP1671" s="110"/>
      <c r="GQ1671" s="110"/>
      <c r="GR1671" s="110"/>
      <c r="GS1671" s="110"/>
      <c r="GT1671" s="110"/>
      <c r="GU1671" s="110"/>
      <c r="GV1671" s="110"/>
      <c r="GW1671" s="110"/>
      <c r="GX1671" s="110"/>
      <c r="GY1671" s="110"/>
      <c r="GZ1671" s="110"/>
      <c r="HA1671" s="110"/>
      <c r="HB1671" s="110"/>
      <c r="HC1671" s="110"/>
      <c r="HD1671" s="110"/>
      <c r="HE1671" s="110"/>
      <c r="HF1671" s="110"/>
      <c r="HG1671" s="110"/>
      <c r="HH1671" s="110"/>
      <c r="HI1671" s="110"/>
      <c r="HJ1671" s="110"/>
      <c r="HK1671" s="110"/>
      <c r="HL1671" s="110"/>
      <c r="HM1671" s="110"/>
      <c r="HN1671" s="110"/>
      <c r="HO1671" s="110"/>
      <c r="HP1671" s="110"/>
      <c r="HQ1671" s="110"/>
      <c r="HR1671" s="110"/>
      <c r="HS1671" s="110"/>
      <c r="HT1671" s="110"/>
      <c r="HU1671" s="110"/>
      <c r="HV1671" s="110"/>
      <c r="HW1671" s="110"/>
      <c r="HX1671" s="110"/>
      <c r="HY1671" s="110"/>
      <c r="HZ1671" s="110"/>
      <c r="IA1671" s="110"/>
      <c r="IB1671" s="110"/>
      <c r="IC1671" s="110"/>
      <c r="ID1671" s="110"/>
      <c r="IE1671" s="110"/>
      <c r="IF1671" s="110"/>
      <c r="IG1671" s="110"/>
      <c r="IH1671" s="110"/>
      <c r="II1671" s="110"/>
      <c r="IJ1671" s="110"/>
      <c r="IK1671" s="110"/>
      <c r="IL1671" s="110"/>
      <c r="IM1671" s="110"/>
      <c r="IN1671" s="110"/>
      <c r="IO1671" s="110"/>
      <c r="IP1671" s="110"/>
      <c r="IQ1671" s="110"/>
      <c r="IR1671" s="110"/>
    </row>
    <row r="1672" spans="18:252" ht="16.5" hidden="1" customHeight="1">
      <c r="R1672" s="264"/>
      <c r="S1672" s="110"/>
      <c r="T1672" s="110"/>
      <c r="U1672" s="110"/>
      <c r="V1672" s="110"/>
      <c r="W1672" s="266"/>
      <c r="X1672" s="110"/>
      <c r="Y1672" s="110"/>
      <c r="Z1672" s="110"/>
      <c r="AA1672" s="110"/>
      <c r="AB1672" s="110"/>
      <c r="AC1672" s="110"/>
      <c r="AD1672" s="110"/>
      <c r="AE1672" s="110"/>
      <c r="AF1672" s="110"/>
      <c r="AG1672" s="110"/>
      <c r="AH1672" s="110"/>
      <c r="AI1672" s="110"/>
      <c r="AJ1672" s="110"/>
      <c r="AK1672" s="110"/>
      <c r="AL1672" s="110"/>
      <c r="AM1672" s="110"/>
      <c r="AN1672" s="110"/>
      <c r="AO1672" s="110"/>
      <c r="AP1672" s="110"/>
      <c r="AQ1672" s="110"/>
      <c r="AR1672" s="110"/>
      <c r="AS1672" s="110"/>
      <c r="AT1672" s="110"/>
      <c r="AU1672" s="110"/>
      <c r="AV1672" s="110"/>
      <c r="AW1672" s="110"/>
      <c r="AX1672" s="110"/>
      <c r="AY1672" s="110"/>
      <c r="AZ1672" s="110"/>
      <c r="BA1672" s="110"/>
      <c r="BB1672" s="110"/>
      <c r="BC1672" s="110"/>
      <c r="BD1672" s="110"/>
      <c r="BE1672" s="110"/>
      <c r="BF1672" s="110"/>
      <c r="BG1672" s="110"/>
      <c r="BH1672" s="110"/>
      <c r="BI1672" s="110"/>
      <c r="BJ1672" s="110"/>
      <c r="BK1672" s="110"/>
      <c r="BL1672" s="110"/>
      <c r="BM1672" s="110"/>
      <c r="BN1672" s="110"/>
      <c r="BO1672" s="110"/>
      <c r="BP1672" s="110"/>
      <c r="BQ1672" s="110"/>
      <c r="BR1672" s="110"/>
      <c r="BS1672" s="110"/>
      <c r="BT1672" s="110"/>
      <c r="BU1672" s="110"/>
      <c r="BV1672" s="110"/>
      <c r="BW1672" s="110"/>
      <c r="BX1672" s="110"/>
      <c r="BY1672" s="110"/>
      <c r="BZ1672" s="110"/>
      <c r="CA1672" s="110"/>
      <c r="CB1672" s="110"/>
      <c r="CC1672" s="110"/>
      <c r="CD1672" s="110"/>
      <c r="CE1672" s="110"/>
      <c r="CF1672" s="110"/>
      <c r="CG1672" s="110"/>
      <c r="CH1672" s="110"/>
      <c r="CI1672" s="110"/>
      <c r="CJ1672" s="110"/>
      <c r="CK1672" s="110"/>
      <c r="CL1672" s="110"/>
      <c r="CM1672" s="110"/>
      <c r="CN1672" s="110"/>
      <c r="CO1672" s="110"/>
      <c r="CP1672" s="110"/>
      <c r="CQ1672" s="110"/>
      <c r="CR1672" s="110"/>
      <c r="CS1672" s="110"/>
      <c r="CT1672" s="110"/>
      <c r="CU1672" s="110"/>
      <c r="CV1672" s="110"/>
      <c r="CW1672" s="110"/>
      <c r="CX1672" s="110"/>
      <c r="CY1672" s="110"/>
      <c r="CZ1672" s="110"/>
      <c r="DA1672" s="110"/>
      <c r="DB1672" s="110"/>
      <c r="DC1672" s="110"/>
      <c r="DD1672" s="110"/>
      <c r="DE1672" s="110"/>
      <c r="DF1672" s="110"/>
      <c r="DG1672" s="110"/>
      <c r="DH1672" s="110"/>
      <c r="DI1672" s="110"/>
      <c r="DJ1672" s="110"/>
      <c r="DK1672" s="110"/>
      <c r="DL1672" s="110"/>
      <c r="DM1672" s="110"/>
      <c r="DN1672" s="110"/>
      <c r="DO1672" s="110"/>
      <c r="DP1672" s="110"/>
      <c r="DQ1672" s="110"/>
      <c r="DR1672" s="110"/>
      <c r="DS1672" s="110"/>
      <c r="DT1672" s="110"/>
      <c r="DU1672" s="110"/>
      <c r="DV1672" s="110"/>
      <c r="DW1672" s="110"/>
      <c r="DX1672" s="110"/>
      <c r="DY1672" s="110"/>
      <c r="DZ1672" s="110"/>
      <c r="EA1672" s="110"/>
      <c r="EB1672" s="110"/>
      <c r="EC1672" s="110"/>
      <c r="ED1672" s="110"/>
      <c r="EF1672" s="264"/>
      <c r="EG1672" s="110"/>
      <c r="EH1672" s="110"/>
      <c r="EI1672" s="110"/>
      <c r="EJ1672" s="110"/>
      <c r="EK1672" s="266"/>
      <c r="EL1672" s="110"/>
      <c r="EM1672" s="110"/>
      <c r="EN1672" s="110"/>
      <c r="EO1672" s="110"/>
      <c r="EP1672" s="110"/>
      <c r="EQ1672" s="110"/>
      <c r="ER1672" s="110"/>
      <c r="ES1672" s="110"/>
      <c r="ET1672" s="110"/>
      <c r="EU1672" s="110"/>
      <c r="EV1672" s="110"/>
      <c r="EW1672" s="110"/>
      <c r="EX1672" s="110"/>
      <c r="EY1672" s="110"/>
      <c r="EZ1672" s="110"/>
      <c r="FA1672" s="110"/>
      <c r="FB1672" s="110"/>
      <c r="FC1672" s="110"/>
      <c r="FD1672" s="110"/>
      <c r="FE1672" s="110"/>
      <c r="FF1672" s="110"/>
      <c r="FG1672" s="110"/>
      <c r="FH1672" s="110"/>
      <c r="FI1672" s="110"/>
      <c r="FJ1672" s="110"/>
      <c r="FK1672" s="110"/>
      <c r="FL1672" s="110"/>
      <c r="FM1672" s="110"/>
      <c r="FN1672" s="110"/>
      <c r="FO1672" s="110"/>
      <c r="FP1672" s="110"/>
      <c r="FQ1672" s="110"/>
      <c r="FR1672" s="110"/>
      <c r="FS1672" s="110"/>
      <c r="FT1672" s="110"/>
      <c r="FU1672" s="110"/>
      <c r="FV1672" s="110"/>
      <c r="FW1672" s="110"/>
      <c r="FX1672" s="110"/>
      <c r="FY1672" s="110"/>
      <c r="FZ1672" s="110"/>
      <c r="GA1672" s="110"/>
      <c r="GB1672" s="110"/>
      <c r="GC1672" s="110"/>
      <c r="GD1672" s="110"/>
      <c r="GE1672" s="110"/>
      <c r="GF1672" s="110"/>
      <c r="GG1672" s="110"/>
      <c r="GH1672" s="110"/>
      <c r="GI1672" s="110"/>
      <c r="GJ1672" s="110"/>
      <c r="GK1672" s="110"/>
      <c r="GL1672" s="110"/>
      <c r="GM1672" s="110"/>
      <c r="GN1672" s="110"/>
      <c r="GO1672" s="110"/>
      <c r="GP1672" s="110"/>
      <c r="GQ1672" s="110"/>
      <c r="GR1672" s="110"/>
      <c r="GS1672" s="110"/>
      <c r="GT1672" s="110"/>
      <c r="GU1672" s="110"/>
      <c r="GV1672" s="110"/>
      <c r="GW1672" s="110"/>
      <c r="GX1672" s="110"/>
      <c r="GY1672" s="110"/>
      <c r="GZ1672" s="110"/>
      <c r="HA1672" s="110"/>
      <c r="HB1672" s="110"/>
      <c r="HC1672" s="110"/>
      <c r="HD1672" s="110"/>
      <c r="HE1672" s="110"/>
      <c r="HF1672" s="110"/>
      <c r="HG1672" s="110"/>
      <c r="HH1672" s="110"/>
      <c r="HI1672" s="110"/>
      <c r="HJ1672" s="110"/>
      <c r="HK1672" s="110"/>
      <c r="HL1672" s="110"/>
      <c r="HM1672" s="110"/>
      <c r="HN1672" s="110"/>
      <c r="HO1672" s="110"/>
      <c r="HP1672" s="110"/>
      <c r="HQ1672" s="110"/>
      <c r="HR1672" s="110"/>
      <c r="HS1672" s="110"/>
      <c r="HT1672" s="110"/>
      <c r="HU1672" s="110"/>
      <c r="HV1672" s="110"/>
      <c r="HW1672" s="110"/>
      <c r="HX1672" s="110"/>
      <c r="HY1672" s="110"/>
      <c r="HZ1672" s="110"/>
      <c r="IA1672" s="110"/>
      <c r="IB1672" s="110"/>
      <c r="IC1672" s="110"/>
      <c r="ID1672" s="110"/>
      <c r="IE1672" s="110"/>
      <c r="IF1672" s="110"/>
      <c r="IG1672" s="110"/>
      <c r="IH1672" s="110"/>
      <c r="II1672" s="110"/>
      <c r="IJ1672" s="110"/>
      <c r="IK1672" s="110"/>
      <c r="IL1672" s="110"/>
      <c r="IM1672" s="110"/>
      <c r="IN1672" s="110"/>
      <c r="IO1672" s="110"/>
      <c r="IP1672" s="110"/>
      <c r="IQ1672" s="110"/>
      <c r="IR1672" s="110"/>
    </row>
    <row r="1673" spans="18:252" ht="16.5" hidden="1" customHeight="1">
      <c r="R1673" s="264"/>
      <c r="S1673" s="110"/>
      <c r="T1673" s="110"/>
      <c r="U1673" s="110"/>
      <c r="V1673" s="110"/>
      <c r="W1673" s="266"/>
      <c r="X1673" s="110"/>
      <c r="Y1673" s="110"/>
      <c r="Z1673" s="110"/>
      <c r="AA1673" s="110"/>
      <c r="AB1673" s="110"/>
      <c r="AC1673" s="110"/>
      <c r="AD1673" s="110"/>
      <c r="AE1673" s="110"/>
      <c r="AF1673" s="110"/>
      <c r="AG1673" s="110"/>
      <c r="AH1673" s="110"/>
      <c r="AI1673" s="110"/>
      <c r="AJ1673" s="110"/>
      <c r="AK1673" s="110"/>
      <c r="AL1673" s="110"/>
      <c r="AM1673" s="110"/>
      <c r="AN1673" s="110"/>
      <c r="AO1673" s="110"/>
      <c r="AP1673" s="110"/>
      <c r="AQ1673" s="110"/>
      <c r="AR1673" s="110"/>
      <c r="AS1673" s="110"/>
      <c r="AT1673" s="110"/>
      <c r="AU1673" s="110"/>
      <c r="AV1673" s="110"/>
      <c r="AW1673" s="110"/>
      <c r="AX1673" s="110"/>
      <c r="AY1673" s="110"/>
      <c r="AZ1673" s="110"/>
      <c r="BA1673" s="110"/>
      <c r="BB1673" s="110"/>
      <c r="BC1673" s="110"/>
      <c r="BD1673" s="110"/>
      <c r="BE1673" s="110"/>
      <c r="BF1673" s="110"/>
      <c r="BG1673" s="110"/>
      <c r="BH1673" s="110"/>
      <c r="BI1673" s="110"/>
      <c r="BJ1673" s="110"/>
      <c r="BK1673" s="110"/>
      <c r="BL1673" s="110"/>
      <c r="BM1673" s="110"/>
      <c r="BN1673" s="110"/>
      <c r="BO1673" s="110"/>
      <c r="BP1673" s="110"/>
      <c r="BQ1673" s="110"/>
      <c r="BR1673" s="110"/>
      <c r="BS1673" s="110"/>
      <c r="BT1673" s="110"/>
      <c r="BU1673" s="110"/>
      <c r="BV1673" s="110"/>
      <c r="BW1673" s="110"/>
      <c r="BX1673" s="110"/>
      <c r="BY1673" s="110"/>
      <c r="BZ1673" s="110"/>
      <c r="CA1673" s="110"/>
      <c r="CB1673" s="110"/>
      <c r="CC1673" s="110"/>
      <c r="CD1673" s="110"/>
      <c r="CE1673" s="110"/>
      <c r="CF1673" s="110"/>
      <c r="CG1673" s="110"/>
      <c r="CH1673" s="110"/>
      <c r="CI1673" s="110"/>
      <c r="CJ1673" s="110"/>
      <c r="CK1673" s="110"/>
      <c r="CL1673" s="110"/>
      <c r="CM1673" s="110"/>
      <c r="CN1673" s="110"/>
      <c r="CO1673" s="110"/>
      <c r="CP1673" s="110"/>
      <c r="CQ1673" s="110"/>
      <c r="CR1673" s="110"/>
      <c r="CS1673" s="110"/>
      <c r="CT1673" s="110"/>
      <c r="CU1673" s="110"/>
      <c r="CV1673" s="110"/>
      <c r="CW1673" s="110"/>
      <c r="CX1673" s="110"/>
      <c r="CY1673" s="110"/>
      <c r="CZ1673" s="110"/>
      <c r="DA1673" s="110"/>
      <c r="DB1673" s="110"/>
      <c r="DC1673" s="110"/>
      <c r="DD1673" s="110"/>
      <c r="DE1673" s="110"/>
      <c r="DF1673" s="110"/>
      <c r="DG1673" s="110"/>
      <c r="DH1673" s="110"/>
      <c r="DI1673" s="110"/>
      <c r="DJ1673" s="110"/>
      <c r="DK1673" s="110"/>
      <c r="DL1673" s="110"/>
      <c r="DM1673" s="110"/>
      <c r="DN1673" s="110"/>
      <c r="DO1673" s="110"/>
      <c r="DP1673" s="110"/>
      <c r="DQ1673" s="110"/>
      <c r="DR1673" s="110"/>
      <c r="DS1673" s="110"/>
      <c r="DT1673" s="110"/>
      <c r="DU1673" s="110"/>
      <c r="DV1673" s="110"/>
      <c r="DW1673" s="110"/>
      <c r="DX1673" s="110"/>
      <c r="DY1673" s="110"/>
      <c r="DZ1673" s="110"/>
      <c r="EA1673" s="110"/>
      <c r="EB1673" s="110"/>
      <c r="EC1673" s="110"/>
      <c r="ED1673" s="110"/>
      <c r="EF1673" s="264"/>
      <c r="EG1673" s="110"/>
      <c r="EH1673" s="110"/>
      <c r="EI1673" s="110"/>
      <c r="EJ1673" s="110"/>
      <c r="EK1673" s="266"/>
      <c r="EL1673" s="110"/>
      <c r="EM1673" s="110"/>
      <c r="EN1673" s="110"/>
      <c r="EO1673" s="110"/>
      <c r="EP1673" s="110"/>
      <c r="EQ1673" s="110"/>
      <c r="ER1673" s="110"/>
      <c r="ES1673" s="110"/>
      <c r="ET1673" s="110"/>
      <c r="EU1673" s="110"/>
      <c r="EV1673" s="110"/>
      <c r="EW1673" s="110"/>
      <c r="EX1673" s="110"/>
      <c r="EY1673" s="110"/>
      <c r="EZ1673" s="110"/>
      <c r="FA1673" s="110"/>
      <c r="FB1673" s="110"/>
      <c r="FC1673" s="110"/>
      <c r="FD1673" s="110"/>
      <c r="FE1673" s="110"/>
      <c r="FF1673" s="110"/>
      <c r="FG1673" s="110"/>
      <c r="FH1673" s="110"/>
      <c r="FI1673" s="110"/>
      <c r="FJ1673" s="110"/>
      <c r="FK1673" s="110"/>
      <c r="FL1673" s="110"/>
      <c r="FM1673" s="110"/>
      <c r="FN1673" s="110"/>
      <c r="FO1673" s="110"/>
      <c r="FP1673" s="110"/>
      <c r="FQ1673" s="110"/>
      <c r="FR1673" s="110"/>
      <c r="FS1673" s="110"/>
      <c r="FT1673" s="110"/>
      <c r="FU1673" s="110"/>
      <c r="FV1673" s="110"/>
      <c r="FW1673" s="110"/>
      <c r="FX1673" s="110"/>
      <c r="FY1673" s="110"/>
      <c r="FZ1673" s="110"/>
      <c r="GA1673" s="110"/>
      <c r="GB1673" s="110"/>
      <c r="GC1673" s="110"/>
      <c r="GD1673" s="110"/>
      <c r="GE1673" s="110"/>
      <c r="GF1673" s="110"/>
      <c r="GG1673" s="110"/>
      <c r="GH1673" s="110"/>
      <c r="GI1673" s="110"/>
      <c r="GJ1673" s="110"/>
      <c r="GK1673" s="110"/>
      <c r="GL1673" s="110"/>
      <c r="GM1673" s="110"/>
      <c r="GN1673" s="110"/>
      <c r="GO1673" s="110"/>
      <c r="GP1673" s="110"/>
      <c r="GQ1673" s="110"/>
      <c r="GR1673" s="110"/>
      <c r="GS1673" s="110"/>
      <c r="GT1673" s="110"/>
      <c r="GU1673" s="110"/>
      <c r="GV1673" s="110"/>
      <c r="GW1673" s="110"/>
      <c r="GX1673" s="110"/>
      <c r="GY1673" s="110"/>
      <c r="GZ1673" s="110"/>
      <c r="HA1673" s="110"/>
      <c r="HB1673" s="110"/>
      <c r="HC1673" s="110"/>
      <c r="HD1673" s="110"/>
      <c r="HE1673" s="110"/>
      <c r="HF1673" s="110"/>
      <c r="HG1673" s="110"/>
      <c r="HH1673" s="110"/>
      <c r="HI1673" s="110"/>
      <c r="HJ1673" s="110"/>
      <c r="HK1673" s="110"/>
      <c r="HL1673" s="110"/>
      <c r="HM1673" s="110"/>
      <c r="HN1673" s="110"/>
      <c r="HO1673" s="110"/>
      <c r="HP1673" s="110"/>
      <c r="HQ1673" s="110"/>
      <c r="HR1673" s="110"/>
      <c r="HS1673" s="110"/>
      <c r="HT1673" s="110"/>
      <c r="HU1673" s="110"/>
      <c r="HV1673" s="110"/>
      <c r="HW1673" s="110"/>
      <c r="HX1673" s="110"/>
      <c r="HY1673" s="110"/>
      <c r="HZ1673" s="110"/>
      <c r="IA1673" s="110"/>
      <c r="IB1673" s="110"/>
      <c r="IC1673" s="110"/>
      <c r="ID1673" s="110"/>
      <c r="IE1673" s="110"/>
      <c r="IF1673" s="110"/>
      <c r="IG1673" s="110"/>
      <c r="IH1673" s="110"/>
      <c r="II1673" s="110"/>
      <c r="IJ1673" s="110"/>
      <c r="IK1673" s="110"/>
      <c r="IL1673" s="110"/>
      <c r="IM1673" s="110"/>
      <c r="IN1673" s="110"/>
      <c r="IO1673" s="110"/>
      <c r="IP1673" s="110"/>
      <c r="IQ1673" s="110"/>
      <c r="IR1673" s="110"/>
    </row>
    <row r="1674" spans="18:252" ht="16.5" hidden="1" customHeight="1">
      <c r="R1674" s="264"/>
      <c r="S1674" s="110"/>
      <c r="T1674" s="110"/>
      <c r="U1674" s="110"/>
      <c r="V1674" s="110"/>
      <c r="W1674" s="266"/>
      <c r="X1674" s="110"/>
      <c r="Y1674" s="110"/>
      <c r="Z1674" s="110"/>
      <c r="AA1674" s="110"/>
      <c r="AB1674" s="110"/>
      <c r="AC1674" s="110"/>
      <c r="AD1674" s="110"/>
      <c r="AE1674" s="110"/>
      <c r="AF1674" s="110"/>
      <c r="AG1674" s="110"/>
      <c r="AH1674" s="110"/>
      <c r="AI1674" s="110"/>
      <c r="AJ1674" s="110"/>
      <c r="AK1674" s="110"/>
      <c r="AL1674" s="110"/>
      <c r="AM1674" s="110"/>
      <c r="AN1674" s="110"/>
      <c r="AO1674" s="110"/>
      <c r="AP1674" s="110"/>
      <c r="AQ1674" s="110"/>
      <c r="AR1674" s="110"/>
      <c r="AS1674" s="110"/>
      <c r="AT1674" s="110"/>
      <c r="AU1674" s="110"/>
      <c r="AV1674" s="110"/>
      <c r="AW1674" s="110"/>
      <c r="AX1674" s="110"/>
      <c r="AY1674" s="110"/>
      <c r="AZ1674" s="110"/>
      <c r="BA1674" s="110"/>
      <c r="BB1674" s="110"/>
      <c r="BC1674" s="110"/>
      <c r="BD1674" s="110"/>
      <c r="BE1674" s="110"/>
      <c r="BF1674" s="110"/>
      <c r="BG1674" s="110"/>
      <c r="BH1674" s="110"/>
      <c r="BI1674" s="110"/>
      <c r="BJ1674" s="110"/>
      <c r="BK1674" s="110"/>
      <c r="BL1674" s="110"/>
      <c r="BM1674" s="110"/>
      <c r="BN1674" s="110"/>
      <c r="BO1674" s="110"/>
      <c r="BP1674" s="110"/>
      <c r="BQ1674" s="110"/>
      <c r="BR1674" s="110"/>
      <c r="BS1674" s="110"/>
      <c r="BT1674" s="110"/>
      <c r="BU1674" s="110"/>
      <c r="BV1674" s="110"/>
      <c r="BW1674" s="110"/>
      <c r="BX1674" s="110"/>
      <c r="BY1674" s="110"/>
      <c r="BZ1674" s="110"/>
      <c r="CA1674" s="110"/>
      <c r="CB1674" s="110"/>
      <c r="CC1674" s="110"/>
      <c r="CD1674" s="110"/>
      <c r="CE1674" s="110"/>
      <c r="CF1674" s="110"/>
      <c r="CG1674" s="110"/>
      <c r="CH1674" s="110"/>
      <c r="CI1674" s="110"/>
      <c r="CJ1674" s="110"/>
      <c r="CK1674" s="110"/>
      <c r="CL1674" s="110"/>
      <c r="CM1674" s="110"/>
      <c r="CN1674" s="110"/>
      <c r="CO1674" s="110"/>
      <c r="CP1674" s="110"/>
      <c r="CQ1674" s="110"/>
      <c r="CR1674" s="110"/>
      <c r="CS1674" s="110"/>
      <c r="CT1674" s="110"/>
      <c r="CU1674" s="110"/>
      <c r="CV1674" s="110"/>
      <c r="CW1674" s="110"/>
      <c r="CX1674" s="110"/>
      <c r="CY1674" s="110"/>
      <c r="CZ1674" s="110"/>
      <c r="DA1674" s="110"/>
      <c r="DB1674" s="110"/>
      <c r="DC1674" s="110"/>
      <c r="DD1674" s="110"/>
      <c r="DE1674" s="110"/>
      <c r="DF1674" s="110"/>
      <c r="DG1674" s="110"/>
      <c r="DH1674" s="110"/>
      <c r="DI1674" s="110"/>
      <c r="DJ1674" s="110"/>
      <c r="DK1674" s="110"/>
      <c r="DL1674" s="110"/>
      <c r="DM1674" s="110"/>
      <c r="DN1674" s="110"/>
      <c r="DO1674" s="110"/>
      <c r="DP1674" s="110"/>
      <c r="DQ1674" s="110"/>
      <c r="DR1674" s="110"/>
      <c r="DS1674" s="110"/>
      <c r="DT1674" s="110"/>
      <c r="DU1674" s="110"/>
      <c r="DV1674" s="110"/>
      <c r="DW1674" s="110"/>
      <c r="DX1674" s="110"/>
      <c r="DY1674" s="110"/>
      <c r="DZ1674" s="110"/>
      <c r="EA1674" s="110"/>
      <c r="EB1674" s="110"/>
      <c r="EC1674" s="110"/>
      <c r="ED1674" s="110"/>
      <c r="EF1674" s="264"/>
      <c r="EG1674" s="110"/>
      <c r="EH1674" s="110"/>
      <c r="EI1674" s="110"/>
      <c r="EJ1674" s="110"/>
      <c r="EK1674" s="266"/>
      <c r="EL1674" s="110"/>
      <c r="EM1674" s="110"/>
      <c r="EN1674" s="110"/>
      <c r="EO1674" s="110"/>
      <c r="EP1674" s="110"/>
      <c r="EQ1674" s="110"/>
      <c r="ER1674" s="110"/>
      <c r="ES1674" s="110"/>
      <c r="ET1674" s="110"/>
      <c r="EU1674" s="110"/>
      <c r="EV1674" s="110"/>
      <c r="EW1674" s="110"/>
      <c r="EX1674" s="110"/>
      <c r="EY1674" s="110"/>
      <c r="EZ1674" s="110"/>
      <c r="FA1674" s="110"/>
      <c r="FB1674" s="110"/>
      <c r="FC1674" s="110"/>
      <c r="FD1674" s="110"/>
      <c r="FE1674" s="110"/>
      <c r="FF1674" s="110"/>
      <c r="FG1674" s="110"/>
      <c r="FH1674" s="110"/>
      <c r="FI1674" s="110"/>
      <c r="FJ1674" s="110"/>
      <c r="FK1674" s="110"/>
      <c r="FL1674" s="110"/>
      <c r="FM1674" s="110"/>
      <c r="FN1674" s="110"/>
      <c r="FO1674" s="110"/>
      <c r="FP1674" s="110"/>
      <c r="FQ1674" s="110"/>
      <c r="FR1674" s="110"/>
      <c r="FS1674" s="110"/>
      <c r="FT1674" s="110"/>
      <c r="FU1674" s="110"/>
      <c r="FV1674" s="110"/>
      <c r="FW1674" s="110"/>
      <c r="FX1674" s="110"/>
      <c r="FY1674" s="110"/>
      <c r="FZ1674" s="110"/>
      <c r="GA1674" s="110"/>
      <c r="GB1674" s="110"/>
      <c r="GC1674" s="110"/>
      <c r="GD1674" s="110"/>
      <c r="GE1674" s="110"/>
      <c r="GF1674" s="110"/>
      <c r="GG1674" s="110"/>
      <c r="GH1674" s="110"/>
      <c r="GI1674" s="110"/>
      <c r="GJ1674" s="110"/>
      <c r="GK1674" s="110"/>
      <c r="GL1674" s="110"/>
      <c r="GM1674" s="110"/>
      <c r="GN1674" s="110"/>
      <c r="GO1674" s="110"/>
      <c r="GP1674" s="110"/>
      <c r="GQ1674" s="110"/>
      <c r="GR1674" s="110"/>
      <c r="GS1674" s="110"/>
      <c r="GT1674" s="110"/>
      <c r="GU1674" s="110"/>
      <c r="GV1674" s="110"/>
      <c r="GW1674" s="110"/>
      <c r="GX1674" s="110"/>
      <c r="GY1674" s="110"/>
      <c r="GZ1674" s="110"/>
      <c r="HA1674" s="110"/>
      <c r="HB1674" s="110"/>
      <c r="HC1674" s="110"/>
      <c r="HD1674" s="110"/>
      <c r="HE1674" s="110"/>
      <c r="HF1674" s="110"/>
      <c r="HG1674" s="110"/>
      <c r="HH1674" s="110"/>
      <c r="HI1674" s="110"/>
      <c r="HJ1674" s="110"/>
      <c r="HK1674" s="110"/>
      <c r="HL1674" s="110"/>
      <c r="HM1674" s="110"/>
      <c r="HN1674" s="110"/>
      <c r="HO1674" s="110"/>
      <c r="HP1674" s="110"/>
      <c r="HQ1674" s="110"/>
      <c r="HR1674" s="110"/>
      <c r="HS1674" s="110"/>
      <c r="HT1674" s="110"/>
      <c r="HU1674" s="110"/>
      <c r="HV1674" s="110"/>
      <c r="HW1674" s="110"/>
      <c r="HX1674" s="110"/>
      <c r="HY1674" s="110"/>
      <c r="HZ1674" s="110"/>
      <c r="IA1674" s="110"/>
      <c r="IB1674" s="110"/>
      <c r="IC1674" s="110"/>
      <c r="ID1674" s="110"/>
      <c r="IE1674" s="110"/>
      <c r="IF1674" s="110"/>
      <c r="IG1674" s="110"/>
      <c r="IH1674" s="110"/>
      <c r="II1674" s="110"/>
      <c r="IJ1674" s="110"/>
      <c r="IK1674" s="110"/>
      <c r="IL1674" s="110"/>
      <c r="IM1674" s="110"/>
      <c r="IN1674" s="110"/>
      <c r="IO1674" s="110"/>
      <c r="IP1674" s="110"/>
      <c r="IQ1674" s="110"/>
      <c r="IR1674" s="110"/>
    </row>
    <row r="1675" spans="18:252" ht="16.5" hidden="1" customHeight="1">
      <c r="R1675" s="264"/>
      <c r="S1675" s="110"/>
      <c r="T1675" s="110"/>
      <c r="U1675" s="110"/>
      <c r="V1675" s="110"/>
      <c r="W1675" s="266"/>
      <c r="X1675" s="110"/>
      <c r="Y1675" s="110"/>
      <c r="Z1675" s="110"/>
      <c r="AA1675" s="110"/>
      <c r="AB1675" s="110"/>
      <c r="AC1675" s="110"/>
      <c r="AD1675" s="110"/>
      <c r="AE1675" s="110"/>
      <c r="AF1675" s="110"/>
      <c r="AG1675" s="110"/>
      <c r="AH1675" s="110"/>
      <c r="AI1675" s="110"/>
      <c r="AJ1675" s="110"/>
      <c r="AK1675" s="110"/>
      <c r="AL1675" s="110"/>
      <c r="AM1675" s="110"/>
      <c r="AN1675" s="110"/>
      <c r="AO1675" s="110"/>
      <c r="AP1675" s="110"/>
      <c r="AQ1675" s="110"/>
      <c r="AR1675" s="110"/>
      <c r="AS1675" s="110"/>
      <c r="AT1675" s="110"/>
      <c r="AU1675" s="110"/>
      <c r="AV1675" s="110"/>
      <c r="AW1675" s="110"/>
      <c r="AX1675" s="110"/>
      <c r="AY1675" s="110"/>
      <c r="AZ1675" s="110"/>
      <c r="BA1675" s="110"/>
      <c r="BB1675" s="110"/>
      <c r="BC1675" s="110"/>
      <c r="BD1675" s="110"/>
      <c r="BE1675" s="110"/>
      <c r="BF1675" s="110"/>
      <c r="BG1675" s="110"/>
      <c r="BH1675" s="110"/>
      <c r="BI1675" s="110"/>
      <c r="BJ1675" s="110"/>
      <c r="BK1675" s="110"/>
      <c r="BL1675" s="110"/>
      <c r="BM1675" s="110"/>
      <c r="BN1675" s="110"/>
      <c r="BO1675" s="110"/>
      <c r="BP1675" s="110"/>
      <c r="BQ1675" s="110"/>
      <c r="BR1675" s="110"/>
      <c r="BS1675" s="110"/>
      <c r="BT1675" s="110"/>
      <c r="BU1675" s="110"/>
      <c r="BV1675" s="110"/>
      <c r="BW1675" s="110"/>
      <c r="BX1675" s="110"/>
      <c r="BY1675" s="110"/>
      <c r="BZ1675" s="110"/>
      <c r="CA1675" s="110"/>
      <c r="CB1675" s="110"/>
      <c r="CC1675" s="110"/>
      <c r="CD1675" s="110"/>
      <c r="CE1675" s="110"/>
      <c r="CF1675" s="110"/>
      <c r="CG1675" s="110"/>
      <c r="CH1675" s="110"/>
      <c r="CI1675" s="110"/>
      <c r="CJ1675" s="110"/>
      <c r="CK1675" s="110"/>
      <c r="CL1675" s="110"/>
      <c r="CM1675" s="110"/>
      <c r="CN1675" s="110"/>
      <c r="CO1675" s="110"/>
      <c r="CP1675" s="110"/>
      <c r="CQ1675" s="110"/>
      <c r="CR1675" s="110"/>
      <c r="CS1675" s="110"/>
      <c r="CT1675" s="110"/>
      <c r="CU1675" s="110"/>
      <c r="CV1675" s="110"/>
      <c r="CW1675" s="110"/>
      <c r="CX1675" s="110"/>
      <c r="CY1675" s="110"/>
      <c r="CZ1675" s="110"/>
      <c r="DA1675" s="110"/>
      <c r="DB1675" s="110"/>
      <c r="DC1675" s="110"/>
      <c r="DD1675" s="110"/>
      <c r="DE1675" s="110"/>
      <c r="DF1675" s="110"/>
      <c r="DG1675" s="110"/>
      <c r="DH1675" s="110"/>
      <c r="DI1675" s="110"/>
      <c r="DJ1675" s="110"/>
      <c r="DK1675" s="110"/>
      <c r="DL1675" s="110"/>
      <c r="DM1675" s="110"/>
      <c r="DN1675" s="110"/>
      <c r="DO1675" s="110"/>
      <c r="DP1675" s="110"/>
      <c r="DQ1675" s="110"/>
      <c r="DR1675" s="110"/>
      <c r="DS1675" s="110"/>
      <c r="DT1675" s="110"/>
      <c r="DU1675" s="110"/>
      <c r="DV1675" s="110"/>
      <c r="DW1675" s="110"/>
      <c r="DX1675" s="110"/>
      <c r="DY1675" s="110"/>
      <c r="DZ1675" s="110"/>
      <c r="EA1675" s="110"/>
      <c r="EB1675" s="110"/>
      <c r="EC1675" s="110"/>
      <c r="ED1675" s="110"/>
      <c r="EF1675" s="264"/>
      <c r="EG1675" s="110"/>
      <c r="EH1675" s="110"/>
      <c r="EI1675" s="110"/>
      <c r="EJ1675" s="110"/>
      <c r="EK1675" s="266"/>
      <c r="EL1675" s="110"/>
      <c r="EM1675" s="110"/>
      <c r="EN1675" s="110"/>
      <c r="EO1675" s="110"/>
      <c r="EP1675" s="110"/>
      <c r="EQ1675" s="110"/>
      <c r="ER1675" s="110"/>
      <c r="ES1675" s="110"/>
      <c r="ET1675" s="110"/>
      <c r="EU1675" s="110"/>
      <c r="EV1675" s="110"/>
      <c r="EW1675" s="110"/>
      <c r="EX1675" s="110"/>
      <c r="EY1675" s="110"/>
      <c r="EZ1675" s="110"/>
      <c r="FA1675" s="110"/>
      <c r="FB1675" s="110"/>
      <c r="FC1675" s="110"/>
      <c r="FD1675" s="110"/>
      <c r="FE1675" s="110"/>
      <c r="FF1675" s="110"/>
      <c r="FG1675" s="110"/>
      <c r="FH1675" s="110"/>
      <c r="FI1675" s="110"/>
      <c r="FJ1675" s="110"/>
      <c r="FK1675" s="110"/>
      <c r="FL1675" s="110"/>
      <c r="FM1675" s="110"/>
      <c r="FN1675" s="110"/>
      <c r="FO1675" s="110"/>
      <c r="FP1675" s="110"/>
      <c r="FQ1675" s="110"/>
      <c r="FR1675" s="110"/>
      <c r="FS1675" s="110"/>
      <c r="FT1675" s="110"/>
      <c r="FU1675" s="110"/>
      <c r="FV1675" s="110"/>
      <c r="FW1675" s="110"/>
      <c r="FX1675" s="110"/>
      <c r="FY1675" s="110"/>
      <c r="FZ1675" s="110"/>
      <c r="GA1675" s="110"/>
      <c r="GB1675" s="110"/>
      <c r="GC1675" s="110"/>
      <c r="GD1675" s="110"/>
      <c r="GE1675" s="110"/>
      <c r="GF1675" s="110"/>
      <c r="GG1675" s="110"/>
      <c r="GH1675" s="110"/>
      <c r="GI1675" s="110"/>
      <c r="GJ1675" s="110"/>
      <c r="GK1675" s="110"/>
      <c r="GL1675" s="110"/>
      <c r="GM1675" s="110"/>
      <c r="GN1675" s="110"/>
      <c r="GO1675" s="110"/>
      <c r="GP1675" s="110"/>
      <c r="GQ1675" s="110"/>
      <c r="GR1675" s="110"/>
      <c r="GS1675" s="110"/>
      <c r="GT1675" s="110"/>
      <c r="GU1675" s="110"/>
      <c r="GV1675" s="110"/>
      <c r="GW1675" s="110"/>
      <c r="GX1675" s="110"/>
      <c r="GY1675" s="110"/>
      <c r="GZ1675" s="110"/>
      <c r="HA1675" s="110"/>
      <c r="HB1675" s="110"/>
      <c r="HC1675" s="110"/>
      <c r="HD1675" s="110"/>
      <c r="HE1675" s="110"/>
      <c r="HF1675" s="110"/>
      <c r="HG1675" s="110"/>
      <c r="HH1675" s="110"/>
      <c r="HI1675" s="110"/>
      <c r="HJ1675" s="110"/>
      <c r="HK1675" s="110"/>
      <c r="HL1675" s="110"/>
      <c r="HM1675" s="110"/>
      <c r="HN1675" s="110"/>
      <c r="HO1675" s="110"/>
      <c r="HP1675" s="110"/>
      <c r="HQ1675" s="110"/>
      <c r="HR1675" s="110"/>
      <c r="HS1675" s="110"/>
      <c r="HT1675" s="110"/>
      <c r="HU1675" s="110"/>
      <c r="HV1675" s="110"/>
      <c r="HW1675" s="110"/>
      <c r="HX1675" s="110"/>
      <c r="HY1675" s="110"/>
      <c r="HZ1675" s="110"/>
      <c r="IA1675" s="110"/>
      <c r="IB1675" s="110"/>
      <c r="IC1675" s="110"/>
      <c r="ID1675" s="110"/>
      <c r="IE1675" s="110"/>
      <c r="IF1675" s="110"/>
      <c r="IG1675" s="110"/>
      <c r="IH1675" s="110"/>
      <c r="II1675" s="110"/>
      <c r="IJ1675" s="110"/>
      <c r="IK1675" s="110"/>
      <c r="IL1675" s="110"/>
      <c r="IM1675" s="110"/>
      <c r="IN1675" s="110"/>
      <c r="IO1675" s="110"/>
      <c r="IP1675" s="110"/>
      <c r="IQ1675" s="110"/>
      <c r="IR1675" s="110"/>
    </row>
    <row r="1676" spans="18:252" ht="16.5" hidden="1" customHeight="1">
      <c r="R1676" s="264"/>
      <c r="S1676" s="110"/>
      <c r="T1676" s="110"/>
      <c r="U1676" s="110"/>
      <c r="V1676" s="110"/>
      <c r="W1676" s="266"/>
      <c r="X1676" s="110"/>
      <c r="Y1676" s="110"/>
      <c r="Z1676" s="110"/>
      <c r="AA1676" s="110"/>
      <c r="AB1676" s="110"/>
      <c r="AC1676" s="110"/>
      <c r="AD1676" s="110"/>
      <c r="AE1676" s="110"/>
      <c r="AF1676" s="110"/>
      <c r="AG1676" s="110"/>
      <c r="AH1676" s="110"/>
      <c r="AI1676" s="110"/>
      <c r="AJ1676" s="110"/>
      <c r="AK1676" s="110"/>
      <c r="AL1676" s="110"/>
      <c r="AM1676" s="110"/>
      <c r="AN1676" s="110"/>
      <c r="AO1676" s="110"/>
      <c r="AP1676" s="110"/>
      <c r="AQ1676" s="110"/>
      <c r="AR1676" s="110"/>
      <c r="AS1676" s="110"/>
      <c r="AT1676" s="110"/>
      <c r="AU1676" s="110"/>
      <c r="AV1676" s="110"/>
      <c r="AW1676" s="110"/>
      <c r="AX1676" s="110"/>
      <c r="AY1676" s="110"/>
      <c r="AZ1676" s="110"/>
      <c r="BA1676" s="110"/>
      <c r="BB1676" s="110"/>
      <c r="BC1676" s="110"/>
      <c r="BD1676" s="110"/>
      <c r="BE1676" s="110"/>
      <c r="BF1676" s="110"/>
      <c r="BG1676" s="110"/>
      <c r="BH1676" s="110"/>
      <c r="BI1676" s="110"/>
      <c r="BJ1676" s="110"/>
      <c r="BK1676" s="110"/>
      <c r="BL1676" s="110"/>
      <c r="BM1676" s="110"/>
      <c r="BN1676" s="110"/>
      <c r="BO1676" s="110"/>
      <c r="BP1676" s="110"/>
      <c r="BQ1676" s="110"/>
      <c r="BR1676" s="110"/>
      <c r="BS1676" s="110"/>
      <c r="BT1676" s="110"/>
      <c r="BU1676" s="110"/>
      <c r="BV1676" s="110"/>
      <c r="BW1676" s="110"/>
      <c r="BX1676" s="110"/>
      <c r="BY1676" s="110"/>
      <c r="BZ1676" s="110"/>
      <c r="CA1676" s="110"/>
      <c r="CB1676" s="110"/>
      <c r="CC1676" s="110"/>
      <c r="CD1676" s="110"/>
      <c r="CE1676" s="110"/>
      <c r="CF1676" s="110"/>
      <c r="CG1676" s="110"/>
      <c r="CH1676" s="110"/>
      <c r="CI1676" s="110"/>
      <c r="CJ1676" s="110"/>
      <c r="CK1676" s="110"/>
      <c r="CL1676" s="110"/>
      <c r="CM1676" s="110"/>
      <c r="CN1676" s="110"/>
      <c r="CO1676" s="110"/>
      <c r="CP1676" s="110"/>
      <c r="CQ1676" s="110"/>
      <c r="CR1676" s="110"/>
      <c r="CS1676" s="110"/>
      <c r="CT1676" s="110"/>
      <c r="CU1676" s="110"/>
      <c r="CV1676" s="110"/>
      <c r="CW1676" s="110"/>
      <c r="CX1676" s="110"/>
      <c r="CY1676" s="110"/>
      <c r="CZ1676" s="110"/>
      <c r="DA1676" s="110"/>
      <c r="DB1676" s="110"/>
      <c r="DC1676" s="110"/>
      <c r="DD1676" s="110"/>
      <c r="DE1676" s="110"/>
      <c r="DF1676" s="110"/>
      <c r="DG1676" s="110"/>
      <c r="DH1676" s="110"/>
      <c r="DI1676" s="110"/>
      <c r="DJ1676" s="110"/>
      <c r="DK1676" s="110"/>
      <c r="DL1676" s="110"/>
      <c r="DM1676" s="110"/>
      <c r="DN1676" s="110"/>
      <c r="DO1676" s="110"/>
      <c r="DP1676" s="110"/>
      <c r="DQ1676" s="110"/>
      <c r="DR1676" s="110"/>
      <c r="DS1676" s="110"/>
      <c r="DT1676" s="110"/>
      <c r="DU1676" s="110"/>
      <c r="DV1676" s="110"/>
      <c r="DW1676" s="110"/>
      <c r="DX1676" s="110"/>
      <c r="DY1676" s="110"/>
      <c r="DZ1676" s="110"/>
      <c r="EA1676" s="110"/>
      <c r="EB1676" s="110"/>
      <c r="EC1676" s="110"/>
      <c r="ED1676" s="110"/>
      <c r="EF1676" s="264"/>
      <c r="EG1676" s="110"/>
      <c r="EH1676" s="110"/>
      <c r="EI1676" s="110"/>
      <c r="EJ1676" s="110"/>
      <c r="EK1676" s="266"/>
      <c r="EL1676" s="110"/>
      <c r="EM1676" s="110"/>
      <c r="EN1676" s="110"/>
      <c r="EO1676" s="110"/>
      <c r="EP1676" s="110"/>
      <c r="EQ1676" s="110"/>
      <c r="ER1676" s="110"/>
      <c r="ES1676" s="110"/>
      <c r="ET1676" s="110"/>
      <c r="EU1676" s="110"/>
      <c r="EV1676" s="110"/>
      <c r="EW1676" s="110"/>
      <c r="EX1676" s="110"/>
      <c r="EY1676" s="110"/>
      <c r="EZ1676" s="110"/>
      <c r="FA1676" s="110"/>
      <c r="FB1676" s="110"/>
      <c r="FC1676" s="110"/>
      <c r="FD1676" s="110"/>
      <c r="FE1676" s="110"/>
      <c r="FF1676" s="110"/>
      <c r="FG1676" s="110"/>
      <c r="FH1676" s="110"/>
      <c r="FI1676" s="110"/>
      <c r="FJ1676" s="110"/>
      <c r="FK1676" s="110"/>
      <c r="FL1676" s="110"/>
      <c r="FM1676" s="110"/>
      <c r="FN1676" s="110"/>
      <c r="FO1676" s="110"/>
      <c r="FP1676" s="110"/>
      <c r="FQ1676" s="110"/>
      <c r="FR1676" s="110"/>
      <c r="FS1676" s="110"/>
      <c r="FT1676" s="110"/>
      <c r="FU1676" s="110"/>
      <c r="FV1676" s="110"/>
      <c r="FW1676" s="110"/>
      <c r="FX1676" s="110"/>
      <c r="FY1676" s="110"/>
      <c r="FZ1676" s="110"/>
      <c r="GA1676" s="110"/>
      <c r="GB1676" s="110"/>
      <c r="GC1676" s="110"/>
      <c r="GD1676" s="110"/>
      <c r="GE1676" s="110"/>
      <c r="GF1676" s="110"/>
      <c r="GG1676" s="110"/>
      <c r="GH1676" s="110"/>
      <c r="GI1676" s="110"/>
      <c r="GJ1676" s="110"/>
      <c r="GK1676" s="110"/>
      <c r="GL1676" s="110"/>
      <c r="GM1676" s="110"/>
      <c r="GN1676" s="110"/>
      <c r="GO1676" s="110"/>
      <c r="GP1676" s="110"/>
      <c r="GQ1676" s="110"/>
      <c r="GR1676" s="110"/>
      <c r="GS1676" s="110"/>
      <c r="GT1676" s="110"/>
      <c r="GU1676" s="110"/>
      <c r="GV1676" s="110"/>
      <c r="GW1676" s="110"/>
      <c r="GX1676" s="110"/>
      <c r="GY1676" s="110"/>
      <c r="GZ1676" s="110"/>
      <c r="HA1676" s="110"/>
      <c r="HB1676" s="110"/>
      <c r="HC1676" s="110"/>
      <c r="HD1676" s="110"/>
      <c r="HE1676" s="110"/>
      <c r="HF1676" s="110"/>
      <c r="HG1676" s="110"/>
      <c r="HH1676" s="110"/>
      <c r="HI1676" s="110"/>
      <c r="HJ1676" s="110"/>
      <c r="HK1676" s="110"/>
      <c r="HL1676" s="110"/>
      <c r="HM1676" s="110"/>
      <c r="HN1676" s="110"/>
      <c r="HO1676" s="110"/>
      <c r="HP1676" s="110"/>
      <c r="HQ1676" s="110"/>
      <c r="HR1676" s="110"/>
      <c r="HS1676" s="110"/>
      <c r="HT1676" s="110"/>
      <c r="HU1676" s="110"/>
      <c r="HV1676" s="110"/>
      <c r="HW1676" s="110"/>
      <c r="HX1676" s="110"/>
      <c r="HY1676" s="110"/>
      <c r="HZ1676" s="110"/>
      <c r="IA1676" s="110"/>
      <c r="IB1676" s="110"/>
      <c r="IC1676" s="110"/>
      <c r="ID1676" s="110"/>
      <c r="IE1676" s="110"/>
      <c r="IF1676" s="110"/>
      <c r="IG1676" s="110"/>
      <c r="IH1676" s="110"/>
      <c r="II1676" s="110"/>
      <c r="IJ1676" s="110"/>
      <c r="IK1676" s="110"/>
      <c r="IL1676" s="110"/>
      <c r="IM1676" s="110"/>
      <c r="IN1676" s="110"/>
      <c r="IO1676" s="110"/>
      <c r="IP1676" s="110"/>
      <c r="IQ1676" s="110"/>
      <c r="IR1676" s="110"/>
    </row>
    <row r="1677" spans="18:252" ht="16.5" hidden="1" customHeight="1">
      <c r="R1677" s="264"/>
      <c r="S1677" s="110"/>
      <c r="T1677" s="110"/>
      <c r="U1677" s="110"/>
      <c r="V1677" s="110"/>
      <c r="W1677" s="266"/>
      <c r="X1677" s="110"/>
      <c r="Y1677" s="110"/>
      <c r="Z1677" s="110"/>
      <c r="AA1677" s="110"/>
      <c r="AB1677" s="110"/>
      <c r="AC1677" s="110"/>
      <c r="AD1677" s="110"/>
      <c r="AE1677" s="110"/>
      <c r="AF1677" s="110"/>
      <c r="AG1677" s="110"/>
      <c r="AH1677" s="110"/>
      <c r="AI1677" s="110"/>
      <c r="AJ1677" s="110"/>
      <c r="AK1677" s="110"/>
      <c r="AL1677" s="110"/>
      <c r="AM1677" s="110"/>
      <c r="AN1677" s="110"/>
      <c r="AO1677" s="110"/>
      <c r="AP1677" s="110"/>
      <c r="AQ1677" s="110"/>
      <c r="AR1677" s="110"/>
      <c r="AS1677" s="110"/>
      <c r="AT1677" s="110"/>
      <c r="AU1677" s="110"/>
      <c r="AV1677" s="110"/>
      <c r="AW1677" s="110"/>
      <c r="AX1677" s="110"/>
      <c r="AY1677" s="110"/>
      <c r="AZ1677" s="110"/>
      <c r="BA1677" s="110"/>
      <c r="BB1677" s="110"/>
      <c r="BC1677" s="110"/>
      <c r="BD1677" s="110"/>
      <c r="BE1677" s="110"/>
      <c r="BF1677" s="110"/>
      <c r="BG1677" s="110"/>
      <c r="BH1677" s="110"/>
      <c r="BI1677" s="110"/>
      <c r="BJ1677" s="110"/>
      <c r="BK1677" s="110"/>
      <c r="BL1677" s="110"/>
      <c r="BM1677" s="110"/>
      <c r="BN1677" s="110"/>
      <c r="BO1677" s="110"/>
      <c r="BP1677" s="110"/>
      <c r="BQ1677" s="110"/>
      <c r="BR1677" s="110"/>
      <c r="BS1677" s="110"/>
      <c r="BT1677" s="110"/>
      <c r="BU1677" s="110"/>
      <c r="BV1677" s="110"/>
      <c r="BW1677" s="110"/>
      <c r="BX1677" s="110"/>
      <c r="BY1677" s="110"/>
      <c r="BZ1677" s="110"/>
      <c r="CA1677" s="110"/>
      <c r="CB1677" s="110"/>
      <c r="CC1677" s="110"/>
      <c r="CD1677" s="110"/>
      <c r="CE1677" s="110"/>
      <c r="CF1677" s="110"/>
      <c r="CG1677" s="110"/>
      <c r="CH1677" s="110"/>
      <c r="CI1677" s="110"/>
      <c r="CJ1677" s="110"/>
      <c r="CK1677" s="110"/>
      <c r="CL1677" s="110"/>
      <c r="CM1677" s="110"/>
      <c r="CN1677" s="110"/>
      <c r="CO1677" s="110"/>
      <c r="CP1677" s="110"/>
      <c r="CQ1677" s="110"/>
      <c r="CR1677" s="110"/>
      <c r="CS1677" s="110"/>
      <c r="CT1677" s="110"/>
      <c r="CU1677" s="110"/>
      <c r="CV1677" s="110"/>
      <c r="CW1677" s="110"/>
      <c r="CX1677" s="110"/>
      <c r="CY1677" s="110"/>
      <c r="CZ1677" s="110"/>
      <c r="DA1677" s="110"/>
      <c r="DB1677" s="110"/>
      <c r="DC1677" s="110"/>
      <c r="DD1677" s="110"/>
      <c r="DE1677" s="110"/>
      <c r="DF1677" s="110"/>
      <c r="DG1677" s="110"/>
      <c r="DH1677" s="110"/>
      <c r="DI1677" s="110"/>
      <c r="DJ1677" s="110"/>
      <c r="DK1677" s="110"/>
      <c r="DL1677" s="110"/>
      <c r="DM1677" s="110"/>
      <c r="DN1677" s="110"/>
      <c r="DO1677" s="110"/>
      <c r="DP1677" s="110"/>
      <c r="DQ1677" s="110"/>
      <c r="DR1677" s="110"/>
      <c r="DS1677" s="110"/>
      <c r="DT1677" s="110"/>
      <c r="DU1677" s="110"/>
      <c r="DV1677" s="110"/>
      <c r="DW1677" s="110"/>
      <c r="DX1677" s="110"/>
      <c r="DY1677" s="110"/>
      <c r="DZ1677" s="110"/>
      <c r="EA1677" s="110"/>
      <c r="EB1677" s="110"/>
      <c r="EC1677" s="110"/>
      <c r="ED1677" s="110"/>
      <c r="EF1677" s="264"/>
      <c r="EG1677" s="110"/>
      <c r="EH1677" s="110"/>
      <c r="EI1677" s="110"/>
      <c r="EJ1677" s="110"/>
      <c r="EK1677" s="266"/>
      <c r="EL1677" s="110"/>
      <c r="EM1677" s="110"/>
      <c r="EN1677" s="110"/>
      <c r="EO1677" s="110"/>
      <c r="EP1677" s="110"/>
      <c r="EQ1677" s="110"/>
      <c r="ER1677" s="110"/>
      <c r="ES1677" s="110"/>
      <c r="ET1677" s="110"/>
      <c r="EU1677" s="110"/>
      <c r="EV1677" s="110"/>
      <c r="EW1677" s="110"/>
      <c r="EX1677" s="110"/>
      <c r="EY1677" s="110"/>
      <c r="EZ1677" s="110"/>
      <c r="FA1677" s="110"/>
      <c r="FB1677" s="110"/>
      <c r="FC1677" s="110"/>
      <c r="FD1677" s="110"/>
      <c r="FE1677" s="110"/>
      <c r="FF1677" s="110"/>
      <c r="FG1677" s="110"/>
      <c r="FH1677" s="110"/>
      <c r="FI1677" s="110"/>
      <c r="FJ1677" s="110"/>
      <c r="FK1677" s="110"/>
      <c r="FL1677" s="110"/>
      <c r="FM1677" s="110"/>
      <c r="FN1677" s="110"/>
      <c r="FO1677" s="110"/>
      <c r="FP1677" s="110"/>
      <c r="FQ1677" s="110"/>
      <c r="FR1677" s="110"/>
      <c r="FS1677" s="110"/>
      <c r="FT1677" s="110"/>
      <c r="FU1677" s="110"/>
      <c r="FV1677" s="110"/>
      <c r="FW1677" s="110"/>
      <c r="FX1677" s="110"/>
      <c r="FY1677" s="110"/>
      <c r="FZ1677" s="110"/>
      <c r="GA1677" s="110"/>
      <c r="GB1677" s="110"/>
      <c r="GC1677" s="110"/>
      <c r="GD1677" s="110"/>
      <c r="GE1677" s="110"/>
      <c r="GF1677" s="110"/>
      <c r="GG1677" s="110"/>
      <c r="GH1677" s="110"/>
      <c r="GI1677" s="110"/>
      <c r="GJ1677" s="110"/>
      <c r="GK1677" s="110"/>
      <c r="GL1677" s="110"/>
      <c r="GM1677" s="110"/>
      <c r="GN1677" s="110"/>
      <c r="GO1677" s="110"/>
      <c r="GP1677" s="110"/>
      <c r="GQ1677" s="110"/>
      <c r="GR1677" s="110"/>
      <c r="GS1677" s="110"/>
      <c r="GT1677" s="110"/>
      <c r="GU1677" s="110"/>
      <c r="GV1677" s="110"/>
      <c r="GW1677" s="110"/>
      <c r="GX1677" s="110"/>
      <c r="GY1677" s="110"/>
      <c r="GZ1677" s="110"/>
      <c r="HA1677" s="110"/>
      <c r="HB1677" s="110"/>
      <c r="HC1677" s="110"/>
      <c r="HD1677" s="110"/>
      <c r="HE1677" s="110"/>
      <c r="HF1677" s="110"/>
      <c r="HG1677" s="110"/>
      <c r="HH1677" s="110"/>
      <c r="HI1677" s="110"/>
      <c r="HJ1677" s="110"/>
      <c r="HK1677" s="110"/>
      <c r="HL1677" s="110"/>
      <c r="HM1677" s="110"/>
      <c r="HN1677" s="110"/>
      <c r="HO1677" s="110"/>
      <c r="HP1677" s="110"/>
      <c r="HQ1677" s="110"/>
      <c r="HR1677" s="110"/>
      <c r="HS1677" s="110"/>
      <c r="HT1677" s="110"/>
      <c r="HU1677" s="110"/>
      <c r="HV1677" s="110"/>
      <c r="HW1677" s="110"/>
      <c r="HX1677" s="110"/>
      <c r="HY1677" s="110"/>
      <c r="HZ1677" s="110"/>
      <c r="IA1677" s="110"/>
      <c r="IB1677" s="110"/>
      <c r="IC1677" s="110"/>
      <c r="ID1677" s="110"/>
      <c r="IE1677" s="110"/>
      <c r="IF1677" s="110"/>
      <c r="IG1677" s="110"/>
      <c r="IH1677" s="110"/>
      <c r="II1677" s="110"/>
      <c r="IJ1677" s="110"/>
      <c r="IK1677" s="110"/>
      <c r="IL1677" s="110"/>
      <c r="IM1677" s="110"/>
      <c r="IN1677" s="110"/>
      <c r="IO1677" s="110"/>
      <c r="IP1677" s="110"/>
      <c r="IQ1677" s="110"/>
      <c r="IR1677" s="110"/>
    </row>
    <row r="1678" spans="18:252" ht="16.5" hidden="1" customHeight="1">
      <c r="R1678" s="264"/>
      <c r="S1678" s="110"/>
      <c r="T1678" s="110"/>
      <c r="U1678" s="110"/>
      <c r="V1678" s="110"/>
      <c r="W1678" s="266"/>
      <c r="X1678" s="110"/>
      <c r="Y1678" s="110"/>
      <c r="Z1678" s="110"/>
      <c r="AA1678" s="110"/>
      <c r="AB1678" s="110"/>
      <c r="AC1678" s="110"/>
      <c r="AD1678" s="110"/>
      <c r="AE1678" s="110"/>
      <c r="AF1678" s="110"/>
      <c r="AG1678" s="110"/>
      <c r="AH1678" s="110"/>
      <c r="AI1678" s="110"/>
      <c r="AJ1678" s="110"/>
      <c r="AK1678" s="110"/>
      <c r="AL1678" s="110"/>
      <c r="AM1678" s="110"/>
      <c r="AN1678" s="110"/>
      <c r="AO1678" s="110"/>
      <c r="AP1678" s="110"/>
      <c r="AQ1678" s="110"/>
      <c r="AR1678" s="110"/>
      <c r="AS1678" s="110"/>
      <c r="AT1678" s="110"/>
      <c r="AU1678" s="110"/>
      <c r="AV1678" s="110"/>
      <c r="AW1678" s="110"/>
      <c r="AX1678" s="110"/>
      <c r="AY1678" s="110"/>
      <c r="AZ1678" s="110"/>
      <c r="BA1678" s="110"/>
      <c r="BB1678" s="110"/>
      <c r="BC1678" s="110"/>
      <c r="BD1678" s="110"/>
      <c r="BE1678" s="110"/>
      <c r="BF1678" s="110"/>
      <c r="BG1678" s="110"/>
      <c r="BH1678" s="110"/>
      <c r="BI1678" s="110"/>
      <c r="BJ1678" s="110"/>
      <c r="BK1678" s="110"/>
      <c r="BL1678" s="110"/>
      <c r="BM1678" s="110"/>
      <c r="BN1678" s="110"/>
      <c r="BO1678" s="110"/>
      <c r="BP1678" s="110"/>
      <c r="BQ1678" s="110"/>
      <c r="BR1678" s="110"/>
      <c r="BS1678" s="110"/>
      <c r="BT1678" s="110"/>
      <c r="BU1678" s="110"/>
      <c r="BV1678" s="110"/>
      <c r="BW1678" s="110"/>
      <c r="BX1678" s="110"/>
      <c r="BY1678" s="110"/>
      <c r="BZ1678" s="110"/>
      <c r="CA1678" s="110"/>
      <c r="CB1678" s="110"/>
      <c r="CC1678" s="110"/>
      <c r="CD1678" s="110"/>
      <c r="CE1678" s="110"/>
      <c r="CF1678" s="110"/>
      <c r="CG1678" s="110"/>
      <c r="CH1678" s="110"/>
      <c r="CI1678" s="110"/>
      <c r="CJ1678" s="110"/>
      <c r="CK1678" s="110"/>
      <c r="CL1678" s="110"/>
      <c r="CM1678" s="110"/>
      <c r="CN1678" s="110"/>
      <c r="CO1678" s="110"/>
      <c r="CP1678" s="110"/>
      <c r="CQ1678" s="110"/>
      <c r="CR1678" s="110"/>
      <c r="CS1678" s="110"/>
      <c r="CT1678" s="110"/>
      <c r="CU1678" s="110"/>
      <c r="CV1678" s="110"/>
      <c r="CW1678" s="110"/>
      <c r="CX1678" s="110"/>
      <c r="CY1678" s="110"/>
      <c r="CZ1678" s="110"/>
      <c r="DA1678" s="110"/>
      <c r="DB1678" s="110"/>
      <c r="DC1678" s="110"/>
      <c r="DD1678" s="110"/>
      <c r="DE1678" s="110"/>
      <c r="DF1678" s="110"/>
      <c r="DG1678" s="110"/>
      <c r="DH1678" s="110"/>
      <c r="DI1678" s="110"/>
      <c r="DJ1678" s="110"/>
      <c r="DK1678" s="110"/>
      <c r="DL1678" s="110"/>
      <c r="DM1678" s="110"/>
      <c r="DN1678" s="110"/>
      <c r="DO1678" s="110"/>
      <c r="DP1678" s="110"/>
      <c r="DQ1678" s="110"/>
      <c r="DR1678" s="110"/>
      <c r="DS1678" s="110"/>
      <c r="DT1678" s="110"/>
      <c r="DU1678" s="110"/>
      <c r="DV1678" s="110"/>
      <c r="DW1678" s="110"/>
      <c r="DX1678" s="110"/>
      <c r="DY1678" s="110"/>
      <c r="DZ1678" s="110"/>
      <c r="EA1678" s="110"/>
      <c r="EB1678" s="110"/>
      <c r="EC1678" s="110"/>
      <c r="ED1678" s="110"/>
      <c r="EF1678" s="264"/>
      <c r="EG1678" s="110"/>
      <c r="EH1678" s="110"/>
      <c r="EI1678" s="110"/>
      <c r="EJ1678" s="110"/>
      <c r="EK1678" s="266"/>
      <c r="EL1678" s="110"/>
      <c r="EM1678" s="110"/>
      <c r="EN1678" s="110"/>
      <c r="EO1678" s="110"/>
      <c r="EP1678" s="110"/>
      <c r="EQ1678" s="110"/>
      <c r="ER1678" s="110"/>
      <c r="ES1678" s="110"/>
      <c r="ET1678" s="110"/>
      <c r="EU1678" s="110"/>
      <c r="EV1678" s="110"/>
      <c r="EW1678" s="110"/>
      <c r="EX1678" s="110"/>
      <c r="EY1678" s="110"/>
      <c r="EZ1678" s="110"/>
      <c r="FA1678" s="110"/>
      <c r="FB1678" s="110"/>
      <c r="FC1678" s="110"/>
      <c r="FD1678" s="110"/>
      <c r="FE1678" s="110"/>
      <c r="FF1678" s="110"/>
      <c r="FG1678" s="110"/>
      <c r="FH1678" s="110"/>
      <c r="FI1678" s="110"/>
      <c r="FJ1678" s="110"/>
      <c r="FK1678" s="110"/>
      <c r="FL1678" s="110"/>
      <c r="FM1678" s="110"/>
      <c r="FN1678" s="110"/>
      <c r="FO1678" s="110"/>
      <c r="FP1678" s="110"/>
      <c r="FQ1678" s="110"/>
      <c r="FR1678" s="110"/>
      <c r="FS1678" s="110"/>
      <c r="FT1678" s="110"/>
      <c r="FU1678" s="110"/>
      <c r="FV1678" s="110"/>
      <c r="FW1678" s="110"/>
      <c r="FX1678" s="110"/>
      <c r="FY1678" s="110"/>
      <c r="FZ1678" s="110"/>
      <c r="GA1678" s="110"/>
      <c r="GB1678" s="110"/>
      <c r="GC1678" s="110"/>
      <c r="GD1678" s="110"/>
      <c r="GE1678" s="110"/>
      <c r="GF1678" s="110"/>
      <c r="GG1678" s="110"/>
      <c r="GH1678" s="110"/>
      <c r="GI1678" s="110"/>
      <c r="GJ1678" s="110"/>
      <c r="GK1678" s="110"/>
      <c r="GL1678" s="110"/>
      <c r="GM1678" s="110"/>
      <c r="GN1678" s="110"/>
      <c r="GO1678" s="110"/>
      <c r="GP1678" s="110"/>
      <c r="GQ1678" s="110"/>
      <c r="GR1678" s="110"/>
      <c r="GS1678" s="110"/>
      <c r="GT1678" s="110"/>
      <c r="GU1678" s="110"/>
      <c r="GV1678" s="110"/>
      <c r="GW1678" s="110"/>
      <c r="GX1678" s="110"/>
      <c r="GY1678" s="110"/>
      <c r="GZ1678" s="110"/>
      <c r="HA1678" s="110"/>
      <c r="HB1678" s="110"/>
      <c r="HC1678" s="110"/>
      <c r="HD1678" s="110"/>
      <c r="HE1678" s="110"/>
      <c r="HF1678" s="110"/>
      <c r="HG1678" s="110"/>
      <c r="HH1678" s="110"/>
      <c r="HI1678" s="110"/>
      <c r="HJ1678" s="110"/>
      <c r="HK1678" s="110"/>
      <c r="HL1678" s="110"/>
      <c r="HM1678" s="110"/>
      <c r="HN1678" s="110"/>
      <c r="HO1678" s="110"/>
      <c r="HP1678" s="110"/>
      <c r="HQ1678" s="110"/>
      <c r="HR1678" s="110"/>
      <c r="HS1678" s="110"/>
      <c r="HT1678" s="110"/>
      <c r="HU1678" s="110"/>
      <c r="HV1678" s="110"/>
      <c r="HW1678" s="110"/>
      <c r="HX1678" s="110"/>
      <c r="HY1678" s="110"/>
      <c r="HZ1678" s="110"/>
      <c r="IA1678" s="110"/>
      <c r="IB1678" s="110"/>
      <c r="IC1678" s="110"/>
      <c r="ID1678" s="110"/>
      <c r="IE1678" s="110"/>
      <c r="IF1678" s="110"/>
      <c r="IG1678" s="110"/>
      <c r="IH1678" s="110"/>
      <c r="II1678" s="110"/>
      <c r="IJ1678" s="110"/>
      <c r="IK1678" s="110"/>
      <c r="IL1678" s="110"/>
      <c r="IM1678" s="110"/>
      <c r="IN1678" s="110"/>
      <c r="IO1678" s="110"/>
      <c r="IP1678" s="110"/>
      <c r="IQ1678" s="110"/>
      <c r="IR1678" s="110"/>
    </row>
    <row r="1679" spans="18:252" ht="16.5" hidden="1" customHeight="1">
      <c r="R1679" s="264"/>
      <c r="S1679" s="110"/>
      <c r="T1679" s="110"/>
      <c r="U1679" s="110"/>
      <c r="V1679" s="110"/>
      <c r="W1679" s="266"/>
      <c r="X1679" s="110"/>
      <c r="Y1679" s="110"/>
      <c r="Z1679" s="110"/>
      <c r="AA1679" s="110"/>
      <c r="AB1679" s="110"/>
      <c r="AC1679" s="110"/>
      <c r="AD1679" s="110"/>
      <c r="AE1679" s="110"/>
      <c r="AF1679" s="110"/>
      <c r="AG1679" s="110"/>
      <c r="AH1679" s="110"/>
      <c r="AI1679" s="110"/>
      <c r="AJ1679" s="110"/>
      <c r="AK1679" s="110"/>
      <c r="AL1679" s="110"/>
      <c r="AM1679" s="110"/>
      <c r="AN1679" s="110"/>
      <c r="AO1679" s="110"/>
      <c r="AP1679" s="110"/>
      <c r="AQ1679" s="110"/>
      <c r="AR1679" s="110"/>
      <c r="AS1679" s="110"/>
      <c r="AT1679" s="110"/>
      <c r="AU1679" s="110"/>
      <c r="AV1679" s="110"/>
      <c r="AW1679" s="110"/>
      <c r="AX1679" s="110"/>
      <c r="AY1679" s="110"/>
      <c r="AZ1679" s="110"/>
      <c r="BA1679" s="110"/>
      <c r="BB1679" s="110"/>
      <c r="BC1679" s="110"/>
      <c r="BD1679" s="110"/>
      <c r="BE1679" s="110"/>
      <c r="BF1679" s="110"/>
      <c r="BG1679" s="110"/>
      <c r="BH1679" s="110"/>
      <c r="BI1679" s="110"/>
      <c r="BJ1679" s="110"/>
      <c r="BK1679" s="110"/>
      <c r="BL1679" s="110"/>
      <c r="BM1679" s="110"/>
      <c r="BN1679" s="110"/>
      <c r="BO1679" s="110"/>
      <c r="BP1679" s="110"/>
      <c r="BQ1679" s="110"/>
      <c r="BR1679" s="110"/>
      <c r="BS1679" s="110"/>
      <c r="BT1679" s="110"/>
      <c r="BU1679" s="110"/>
      <c r="BV1679" s="110"/>
      <c r="BW1679" s="110"/>
      <c r="BX1679" s="110"/>
      <c r="BY1679" s="110"/>
      <c r="BZ1679" s="110"/>
      <c r="CA1679" s="110"/>
      <c r="CB1679" s="110"/>
      <c r="CC1679" s="110"/>
      <c r="CD1679" s="110"/>
      <c r="CE1679" s="110"/>
      <c r="CF1679" s="110"/>
      <c r="CG1679" s="110"/>
      <c r="CH1679" s="110"/>
      <c r="CI1679" s="110"/>
      <c r="CJ1679" s="110"/>
      <c r="CK1679" s="110"/>
      <c r="CL1679" s="110"/>
      <c r="CM1679" s="110"/>
      <c r="CN1679" s="110"/>
      <c r="CO1679" s="110"/>
      <c r="CP1679" s="110"/>
      <c r="CQ1679" s="110"/>
      <c r="CR1679" s="110"/>
      <c r="CS1679" s="110"/>
      <c r="CT1679" s="110"/>
      <c r="CU1679" s="110"/>
      <c r="CV1679" s="110"/>
      <c r="CW1679" s="110"/>
      <c r="CX1679" s="110"/>
      <c r="CY1679" s="110"/>
      <c r="CZ1679" s="110"/>
      <c r="DA1679" s="110"/>
      <c r="DB1679" s="110"/>
      <c r="DC1679" s="110"/>
      <c r="DD1679" s="110"/>
      <c r="DE1679" s="110"/>
      <c r="DF1679" s="110"/>
      <c r="DG1679" s="110"/>
      <c r="DH1679" s="110"/>
      <c r="DI1679" s="110"/>
      <c r="DJ1679" s="110"/>
      <c r="DK1679" s="110"/>
      <c r="DL1679" s="110"/>
      <c r="DM1679" s="110"/>
      <c r="DN1679" s="110"/>
      <c r="DO1679" s="110"/>
      <c r="DP1679" s="110"/>
      <c r="DQ1679" s="110"/>
      <c r="DR1679" s="110"/>
      <c r="DS1679" s="110"/>
      <c r="DT1679" s="110"/>
      <c r="DU1679" s="110"/>
      <c r="DV1679" s="110"/>
      <c r="DW1679" s="110"/>
      <c r="DX1679" s="110"/>
      <c r="DY1679" s="110"/>
      <c r="DZ1679" s="110"/>
      <c r="EA1679" s="110"/>
      <c r="EB1679" s="110"/>
      <c r="EC1679" s="110"/>
      <c r="ED1679" s="110"/>
      <c r="EF1679" s="264"/>
      <c r="EG1679" s="110"/>
      <c r="EH1679" s="110"/>
      <c r="EI1679" s="110"/>
      <c r="EJ1679" s="110"/>
      <c r="EK1679" s="266"/>
      <c r="EL1679" s="110"/>
      <c r="EM1679" s="110"/>
      <c r="EN1679" s="110"/>
      <c r="EO1679" s="110"/>
      <c r="EP1679" s="110"/>
      <c r="EQ1679" s="110"/>
      <c r="ER1679" s="110"/>
      <c r="ES1679" s="110"/>
      <c r="ET1679" s="110"/>
      <c r="EU1679" s="110"/>
      <c r="EV1679" s="110"/>
      <c r="EW1679" s="110"/>
      <c r="EX1679" s="110"/>
      <c r="EY1679" s="110"/>
      <c r="EZ1679" s="110"/>
      <c r="FA1679" s="110"/>
      <c r="FB1679" s="110"/>
      <c r="FC1679" s="110"/>
      <c r="FD1679" s="110"/>
      <c r="FE1679" s="110"/>
      <c r="FF1679" s="110"/>
      <c r="FG1679" s="110"/>
      <c r="FH1679" s="110"/>
      <c r="FI1679" s="110"/>
      <c r="FJ1679" s="110"/>
      <c r="FK1679" s="110"/>
      <c r="FL1679" s="110"/>
      <c r="FM1679" s="110"/>
      <c r="FN1679" s="110"/>
      <c r="FO1679" s="110"/>
      <c r="FP1679" s="110"/>
      <c r="FQ1679" s="110"/>
      <c r="FR1679" s="110"/>
      <c r="FS1679" s="110"/>
      <c r="FT1679" s="110"/>
      <c r="FU1679" s="110"/>
      <c r="FV1679" s="110"/>
      <c r="FW1679" s="110"/>
      <c r="FX1679" s="110"/>
      <c r="FY1679" s="110"/>
      <c r="FZ1679" s="110"/>
      <c r="GA1679" s="110"/>
      <c r="GB1679" s="110"/>
      <c r="GC1679" s="110"/>
      <c r="GD1679" s="110"/>
      <c r="GE1679" s="110"/>
      <c r="GF1679" s="110"/>
      <c r="GG1679" s="110"/>
      <c r="GH1679" s="110"/>
      <c r="GI1679" s="110"/>
      <c r="GJ1679" s="110"/>
      <c r="GK1679" s="110"/>
      <c r="GL1679" s="110"/>
      <c r="GM1679" s="110"/>
      <c r="GN1679" s="110"/>
      <c r="GO1679" s="110"/>
      <c r="GP1679" s="110"/>
      <c r="GQ1679" s="110"/>
      <c r="GR1679" s="110"/>
      <c r="GS1679" s="110"/>
      <c r="GT1679" s="110"/>
      <c r="GU1679" s="110"/>
      <c r="GV1679" s="110"/>
      <c r="GW1679" s="110"/>
      <c r="GX1679" s="110"/>
      <c r="GY1679" s="110"/>
      <c r="GZ1679" s="110"/>
      <c r="HA1679" s="110"/>
      <c r="HB1679" s="110"/>
      <c r="HC1679" s="110"/>
      <c r="HD1679" s="110"/>
      <c r="HE1679" s="110"/>
      <c r="HF1679" s="110"/>
      <c r="HG1679" s="110"/>
      <c r="HH1679" s="110"/>
      <c r="HI1679" s="110"/>
      <c r="HJ1679" s="110"/>
      <c r="HK1679" s="110"/>
      <c r="HL1679" s="110"/>
      <c r="HM1679" s="110"/>
      <c r="HN1679" s="110"/>
      <c r="HO1679" s="110"/>
      <c r="HP1679" s="110"/>
      <c r="HQ1679" s="110"/>
      <c r="HR1679" s="110"/>
      <c r="HS1679" s="110"/>
      <c r="HT1679" s="110"/>
      <c r="HU1679" s="110"/>
      <c r="HV1679" s="110"/>
      <c r="HW1679" s="110"/>
      <c r="HX1679" s="110"/>
      <c r="HY1679" s="110"/>
      <c r="HZ1679" s="110"/>
      <c r="IA1679" s="110"/>
      <c r="IB1679" s="110"/>
      <c r="IC1679" s="110"/>
      <c r="ID1679" s="110"/>
      <c r="IE1679" s="110"/>
      <c r="IF1679" s="110"/>
      <c r="IG1679" s="110"/>
      <c r="IH1679" s="110"/>
      <c r="II1679" s="110"/>
      <c r="IJ1679" s="110"/>
      <c r="IK1679" s="110"/>
      <c r="IL1679" s="110"/>
      <c r="IM1679" s="110"/>
      <c r="IN1679" s="110"/>
      <c r="IO1679" s="110"/>
      <c r="IP1679" s="110"/>
      <c r="IQ1679" s="110"/>
      <c r="IR1679" s="110"/>
    </row>
    <row r="1680" spans="18:252" ht="16.5" hidden="1" customHeight="1">
      <c r="R1680" s="264"/>
      <c r="S1680" s="110"/>
      <c r="T1680" s="110"/>
      <c r="U1680" s="110"/>
      <c r="V1680" s="110"/>
      <c r="W1680" s="266"/>
      <c r="X1680" s="110"/>
      <c r="Y1680" s="110"/>
      <c r="Z1680" s="110"/>
      <c r="AA1680" s="110"/>
      <c r="AB1680" s="110"/>
      <c r="AC1680" s="110"/>
      <c r="AD1680" s="110"/>
      <c r="AE1680" s="110"/>
      <c r="AF1680" s="110"/>
      <c r="AG1680" s="110"/>
      <c r="AH1680" s="110"/>
      <c r="AI1680" s="110"/>
      <c r="AJ1680" s="110"/>
      <c r="AK1680" s="110"/>
      <c r="AL1680" s="110"/>
      <c r="AM1680" s="110"/>
      <c r="AN1680" s="110"/>
      <c r="AO1680" s="110"/>
      <c r="AP1680" s="110"/>
      <c r="AQ1680" s="110"/>
      <c r="AR1680" s="110"/>
      <c r="AS1680" s="110"/>
      <c r="AT1680" s="110"/>
      <c r="AU1680" s="110"/>
      <c r="AV1680" s="110"/>
      <c r="AW1680" s="110"/>
      <c r="AX1680" s="110"/>
      <c r="AY1680" s="110"/>
      <c r="AZ1680" s="110"/>
      <c r="BA1680" s="110"/>
      <c r="BB1680" s="110"/>
      <c r="BC1680" s="110"/>
      <c r="BD1680" s="110"/>
      <c r="BE1680" s="110"/>
      <c r="BF1680" s="110"/>
      <c r="BG1680" s="110"/>
      <c r="BH1680" s="110"/>
      <c r="BI1680" s="110"/>
      <c r="BJ1680" s="110"/>
      <c r="BK1680" s="110"/>
      <c r="BL1680" s="110"/>
      <c r="BM1680" s="110"/>
      <c r="BN1680" s="110"/>
      <c r="BO1680" s="110"/>
      <c r="BP1680" s="110"/>
      <c r="BQ1680" s="110"/>
      <c r="BR1680" s="110"/>
      <c r="BS1680" s="110"/>
      <c r="BT1680" s="110"/>
      <c r="BU1680" s="110"/>
      <c r="BV1680" s="110"/>
      <c r="BW1680" s="110"/>
      <c r="BX1680" s="110"/>
      <c r="BY1680" s="110"/>
      <c r="BZ1680" s="110"/>
      <c r="CA1680" s="110"/>
      <c r="CB1680" s="110"/>
      <c r="CC1680" s="110"/>
      <c r="CD1680" s="110"/>
      <c r="CE1680" s="110"/>
      <c r="CF1680" s="110"/>
      <c r="CG1680" s="110"/>
      <c r="CH1680" s="110"/>
      <c r="CI1680" s="110"/>
      <c r="CJ1680" s="110"/>
      <c r="CK1680" s="110"/>
      <c r="CL1680" s="110"/>
      <c r="CM1680" s="110"/>
      <c r="CN1680" s="110"/>
      <c r="CO1680" s="110"/>
      <c r="CP1680" s="110"/>
      <c r="CQ1680" s="110"/>
      <c r="CR1680" s="110"/>
      <c r="CS1680" s="110"/>
      <c r="CT1680" s="110"/>
      <c r="CU1680" s="110"/>
      <c r="CV1680" s="110"/>
      <c r="CW1680" s="110"/>
      <c r="CX1680" s="110"/>
      <c r="CY1680" s="110"/>
      <c r="CZ1680" s="110"/>
      <c r="DA1680" s="110"/>
      <c r="DB1680" s="110"/>
      <c r="DC1680" s="110"/>
      <c r="DD1680" s="110"/>
      <c r="DE1680" s="110"/>
      <c r="DF1680" s="110"/>
      <c r="DG1680" s="110"/>
      <c r="DH1680" s="110"/>
      <c r="DI1680" s="110"/>
      <c r="DJ1680" s="110"/>
      <c r="DK1680" s="110"/>
      <c r="DL1680" s="110"/>
      <c r="DM1680" s="110"/>
      <c r="DN1680" s="110"/>
      <c r="DO1680" s="110"/>
      <c r="DP1680" s="110"/>
      <c r="DQ1680" s="110"/>
      <c r="DR1680" s="110"/>
      <c r="DS1680" s="110"/>
      <c r="DT1680" s="110"/>
      <c r="DU1680" s="110"/>
      <c r="DV1680" s="110"/>
      <c r="DW1680" s="110"/>
      <c r="DX1680" s="110"/>
      <c r="DY1680" s="110"/>
      <c r="DZ1680" s="110"/>
      <c r="EA1680" s="110"/>
      <c r="EB1680" s="110"/>
      <c r="EC1680" s="110"/>
      <c r="ED1680" s="110"/>
      <c r="EF1680" s="264"/>
      <c r="EG1680" s="110"/>
      <c r="EH1680" s="110"/>
      <c r="EI1680" s="110"/>
      <c r="EJ1680" s="110"/>
      <c r="EK1680" s="266"/>
      <c r="EL1680" s="110"/>
      <c r="EM1680" s="110"/>
      <c r="EN1680" s="110"/>
      <c r="EO1680" s="110"/>
      <c r="EP1680" s="110"/>
      <c r="EQ1680" s="110"/>
      <c r="ER1680" s="110"/>
      <c r="ES1680" s="110"/>
      <c r="ET1680" s="110"/>
      <c r="EU1680" s="110"/>
      <c r="EV1680" s="110"/>
      <c r="EW1680" s="110"/>
      <c r="EX1680" s="110"/>
      <c r="EY1680" s="110"/>
      <c r="EZ1680" s="110"/>
      <c r="FA1680" s="110"/>
      <c r="FB1680" s="110"/>
      <c r="FC1680" s="110"/>
      <c r="FD1680" s="110"/>
      <c r="FE1680" s="110"/>
      <c r="FF1680" s="110"/>
      <c r="FG1680" s="110"/>
      <c r="FH1680" s="110"/>
      <c r="FI1680" s="110"/>
      <c r="FJ1680" s="110"/>
      <c r="FK1680" s="110"/>
      <c r="FL1680" s="110"/>
      <c r="FM1680" s="110"/>
      <c r="FN1680" s="110"/>
      <c r="FO1680" s="110"/>
      <c r="FP1680" s="110"/>
      <c r="FQ1680" s="110"/>
      <c r="FR1680" s="110"/>
      <c r="FS1680" s="110"/>
      <c r="FT1680" s="110"/>
      <c r="FU1680" s="110"/>
      <c r="FV1680" s="110"/>
      <c r="FW1680" s="110"/>
      <c r="FX1680" s="110"/>
      <c r="FY1680" s="110"/>
      <c r="FZ1680" s="110"/>
      <c r="GA1680" s="110"/>
      <c r="GB1680" s="110"/>
      <c r="GC1680" s="110"/>
      <c r="GD1680" s="110"/>
      <c r="GE1680" s="110"/>
      <c r="GF1680" s="110"/>
      <c r="GG1680" s="110"/>
      <c r="GH1680" s="110"/>
      <c r="GI1680" s="110"/>
      <c r="GJ1680" s="110"/>
      <c r="GK1680" s="110"/>
      <c r="GL1680" s="110"/>
      <c r="GM1680" s="110"/>
      <c r="GN1680" s="110"/>
      <c r="GO1680" s="110"/>
      <c r="GP1680" s="110"/>
      <c r="GQ1680" s="110"/>
      <c r="GR1680" s="110"/>
      <c r="GS1680" s="110"/>
      <c r="GT1680" s="110"/>
      <c r="GU1680" s="110"/>
      <c r="GV1680" s="110"/>
      <c r="GW1680" s="110"/>
      <c r="GX1680" s="110"/>
      <c r="GY1680" s="110"/>
      <c r="GZ1680" s="110"/>
      <c r="HA1680" s="110"/>
      <c r="HB1680" s="110"/>
      <c r="HC1680" s="110"/>
      <c r="HD1680" s="110"/>
      <c r="HE1680" s="110"/>
      <c r="HF1680" s="110"/>
      <c r="HG1680" s="110"/>
      <c r="HH1680" s="110"/>
      <c r="HI1680" s="110"/>
      <c r="HJ1680" s="110"/>
      <c r="HK1680" s="110"/>
      <c r="HL1680" s="110"/>
      <c r="HM1680" s="110"/>
      <c r="HN1680" s="110"/>
      <c r="HO1680" s="110"/>
      <c r="HP1680" s="110"/>
      <c r="HQ1680" s="110"/>
      <c r="HR1680" s="110"/>
      <c r="HS1680" s="110"/>
      <c r="HT1680" s="110"/>
      <c r="HU1680" s="110"/>
      <c r="HV1680" s="110"/>
      <c r="HW1680" s="110"/>
      <c r="HX1680" s="110"/>
      <c r="HY1680" s="110"/>
      <c r="HZ1680" s="110"/>
      <c r="IA1680" s="110"/>
      <c r="IB1680" s="110"/>
      <c r="IC1680" s="110"/>
      <c r="ID1680" s="110"/>
      <c r="IE1680" s="110"/>
      <c r="IF1680" s="110"/>
      <c r="IG1680" s="110"/>
      <c r="IH1680" s="110"/>
      <c r="II1680" s="110"/>
      <c r="IJ1680" s="110"/>
      <c r="IK1680" s="110"/>
      <c r="IL1680" s="110"/>
      <c r="IM1680" s="110"/>
      <c r="IN1680" s="110"/>
      <c r="IO1680" s="110"/>
      <c r="IP1680" s="110"/>
      <c r="IQ1680" s="110"/>
      <c r="IR1680" s="110"/>
    </row>
    <row r="1681" spans="18:252" ht="16.5" hidden="1" customHeight="1">
      <c r="R1681" s="264"/>
      <c r="S1681" s="110"/>
      <c r="T1681" s="110"/>
      <c r="U1681" s="110"/>
      <c r="V1681" s="110"/>
      <c r="W1681" s="266"/>
      <c r="X1681" s="110"/>
      <c r="Y1681" s="110"/>
      <c r="Z1681" s="110"/>
      <c r="AA1681" s="110"/>
      <c r="AB1681" s="110"/>
      <c r="AC1681" s="110"/>
      <c r="AD1681" s="110"/>
      <c r="AE1681" s="110"/>
      <c r="AF1681" s="110"/>
      <c r="AG1681" s="110"/>
      <c r="AH1681" s="110"/>
      <c r="AI1681" s="110"/>
      <c r="AJ1681" s="110"/>
      <c r="AK1681" s="110"/>
      <c r="AL1681" s="110"/>
      <c r="AM1681" s="110"/>
      <c r="AN1681" s="110"/>
      <c r="AO1681" s="110"/>
      <c r="AP1681" s="110"/>
      <c r="AQ1681" s="110"/>
      <c r="AR1681" s="110"/>
      <c r="AS1681" s="110"/>
      <c r="AT1681" s="110"/>
      <c r="AU1681" s="110"/>
      <c r="AV1681" s="110"/>
      <c r="AW1681" s="110"/>
      <c r="AX1681" s="110"/>
      <c r="AY1681" s="110"/>
      <c r="AZ1681" s="110"/>
      <c r="BA1681" s="110"/>
      <c r="BB1681" s="110"/>
      <c r="BC1681" s="110"/>
      <c r="BD1681" s="110"/>
      <c r="BE1681" s="110"/>
      <c r="BF1681" s="110"/>
      <c r="BG1681" s="110"/>
      <c r="BH1681" s="110"/>
      <c r="BI1681" s="110"/>
      <c r="BJ1681" s="110"/>
      <c r="BK1681" s="110"/>
      <c r="BL1681" s="110"/>
      <c r="BM1681" s="110"/>
      <c r="BN1681" s="110"/>
      <c r="BO1681" s="110"/>
      <c r="BP1681" s="110"/>
      <c r="BQ1681" s="110"/>
      <c r="BR1681" s="110"/>
      <c r="BS1681" s="110"/>
      <c r="BT1681" s="110"/>
      <c r="BU1681" s="110"/>
      <c r="BV1681" s="110"/>
      <c r="BW1681" s="110"/>
      <c r="BX1681" s="110"/>
      <c r="BY1681" s="110"/>
      <c r="BZ1681" s="110"/>
      <c r="CA1681" s="110"/>
      <c r="CB1681" s="110"/>
      <c r="CC1681" s="110"/>
      <c r="CD1681" s="110"/>
      <c r="CE1681" s="110"/>
      <c r="CF1681" s="110"/>
      <c r="CG1681" s="110"/>
      <c r="CH1681" s="110"/>
      <c r="CI1681" s="110"/>
      <c r="CJ1681" s="110"/>
      <c r="CK1681" s="110"/>
      <c r="CL1681" s="110"/>
      <c r="CM1681" s="110"/>
      <c r="CN1681" s="110"/>
      <c r="CO1681" s="110"/>
      <c r="CP1681" s="110"/>
      <c r="CQ1681" s="110"/>
      <c r="CR1681" s="110"/>
      <c r="CS1681" s="110"/>
      <c r="CT1681" s="110"/>
      <c r="CU1681" s="110"/>
      <c r="CV1681" s="110"/>
      <c r="CW1681" s="110"/>
      <c r="CX1681" s="110"/>
      <c r="CY1681" s="110"/>
      <c r="CZ1681" s="110"/>
      <c r="DA1681" s="110"/>
      <c r="DB1681" s="110"/>
      <c r="DC1681" s="110"/>
      <c r="DD1681" s="110"/>
      <c r="DE1681" s="110"/>
      <c r="DF1681" s="110"/>
      <c r="DG1681" s="110"/>
      <c r="DH1681" s="110"/>
      <c r="DI1681" s="110"/>
      <c r="DJ1681" s="110"/>
      <c r="DK1681" s="110"/>
      <c r="DL1681" s="110"/>
      <c r="DM1681" s="110"/>
      <c r="DN1681" s="110"/>
      <c r="DO1681" s="110"/>
      <c r="DP1681" s="110"/>
      <c r="DQ1681" s="110"/>
      <c r="DR1681" s="110"/>
      <c r="DS1681" s="110"/>
      <c r="DT1681" s="110"/>
      <c r="DU1681" s="110"/>
      <c r="DV1681" s="110"/>
      <c r="DW1681" s="110"/>
      <c r="DX1681" s="110"/>
      <c r="DY1681" s="110"/>
      <c r="DZ1681" s="110"/>
      <c r="EA1681" s="110"/>
      <c r="EB1681" s="110"/>
      <c r="EC1681" s="110"/>
      <c r="ED1681" s="110"/>
      <c r="EF1681" s="264"/>
      <c r="EG1681" s="110"/>
      <c r="EH1681" s="110"/>
      <c r="EI1681" s="110"/>
      <c r="EJ1681" s="110"/>
      <c r="EK1681" s="266"/>
      <c r="EL1681" s="110"/>
      <c r="EM1681" s="110"/>
      <c r="EN1681" s="110"/>
      <c r="EO1681" s="110"/>
      <c r="EP1681" s="110"/>
      <c r="EQ1681" s="110"/>
      <c r="ER1681" s="110"/>
      <c r="ES1681" s="110"/>
      <c r="ET1681" s="110"/>
      <c r="EU1681" s="110"/>
      <c r="EV1681" s="110"/>
      <c r="EW1681" s="110"/>
      <c r="EX1681" s="110"/>
      <c r="EY1681" s="110"/>
      <c r="EZ1681" s="110"/>
      <c r="FA1681" s="110"/>
      <c r="FB1681" s="110"/>
      <c r="FC1681" s="110"/>
      <c r="FD1681" s="110"/>
      <c r="FE1681" s="110"/>
      <c r="FF1681" s="110"/>
      <c r="FG1681" s="110"/>
      <c r="FH1681" s="110"/>
      <c r="FI1681" s="110"/>
      <c r="FJ1681" s="110"/>
      <c r="FK1681" s="110"/>
      <c r="FL1681" s="110"/>
      <c r="FM1681" s="110"/>
      <c r="FN1681" s="110"/>
      <c r="FO1681" s="110"/>
      <c r="FP1681" s="110"/>
      <c r="FQ1681" s="110"/>
      <c r="FR1681" s="110"/>
      <c r="FS1681" s="110"/>
      <c r="FT1681" s="110"/>
      <c r="FU1681" s="110"/>
      <c r="FV1681" s="110"/>
      <c r="FW1681" s="110"/>
      <c r="FX1681" s="110"/>
      <c r="FY1681" s="110"/>
      <c r="FZ1681" s="110"/>
      <c r="GA1681" s="110"/>
      <c r="GB1681" s="110"/>
      <c r="GC1681" s="110"/>
      <c r="GD1681" s="110"/>
      <c r="GE1681" s="110"/>
      <c r="GF1681" s="110"/>
      <c r="GG1681" s="110"/>
      <c r="GH1681" s="110"/>
      <c r="GI1681" s="110"/>
      <c r="GJ1681" s="110"/>
      <c r="GK1681" s="110"/>
      <c r="GL1681" s="110"/>
      <c r="GM1681" s="110"/>
      <c r="GN1681" s="110"/>
      <c r="GO1681" s="110"/>
      <c r="GP1681" s="110"/>
      <c r="GQ1681" s="110"/>
      <c r="GR1681" s="110"/>
      <c r="GS1681" s="110"/>
      <c r="GT1681" s="110"/>
      <c r="GU1681" s="110"/>
      <c r="GV1681" s="110"/>
      <c r="GW1681" s="110"/>
      <c r="GX1681" s="110"/>
      <c r="GY1681" s="110"/>
      <c r="GZ1681" s="110"/>
      <c r="HA1681" s="110"/>
      <c r="HB1681" s="110"/>
      <c r="HC1681" s="110"/>
      <c r="HD1681" s="110"/>
      <c r="HE1681" s="110"/>
      <c r="HF1681" s="110"/>
      <c r="HG1681" s="110"/>
      <c r="HH1681" s="110"/>
      <c r="HI1681" s="110"/>
      <c r="HJ1681" s="110"/>
      <c r="HK1681" s="110"/>
      <c r="HL1681" s="110"/>
      <c r="HM1681" s="110"/>
      <c r="HN1681" s="110"/>
      <c r="HO1681" s="110"/>
      <c r="HP1681" s="110"/>
      <c r="HQ1681" s="110"/>
      <c r="HR1681" s="110"/>
      <c r="HS1681" s="110"/>
      <c r="HT1681" s="110"/>
      <c r="HU1681" s="110"/>
      <c r="HV1681" s="110"/>
      <c r="HW1681" s="110"/>
      <c r="HX1681" s="110"/>
      <c r="HY1681" s="110"/>
      <c r="HZ1681" s="110"/>
      <c r="IA1681" s="110"/>
      <c r="IB1681" s="110"/>
      <c r="IC1681" s="110"/>
      <c r="ID1681" s="110"/>
      <c r="IE1681" s="110"/>
      <c r="IF1681" s="110"/>
      <c r="IG1681" s="110"/>
      <c r="IH1681" s="110"/>
      <c r="II1681" s="110"/>
      <c r="IJ1681" s="110"/>
      <c r="IK1681" s="110"/>
      <c r="IL1681" s="110"/>
      <c r="IM1681" s="110"/>
      <c r="IN1681" s="110"/>
      <c r="IO1681" s="110"/>
      <c r="IP1681" s="110"/>
      <c r="IQ1681" s="110"/>
      <c r="IR1681" s="110"/>
    </row>
    <row r="1682" spans="18:252" ht="16.5" hidden="1" customHeight="1">
      <c r="R1682" s="264"/>
      <c r="S1682" s="110"/>
      <c r="T1682" s="110"/>
      <c r="U1682" s="110"/>
      <c r="V1682" s="110"/>
      <c r="W1682" s="266"/>
      <c r="X1682" s="110"/>
      <c r="Y1682" s="110"/>
      <c r="Z1682" s="110"/>
      <c r="AA1682" s="110"/>
      <c r="AB1682" s="110"/>
      <c r="AC1682" s="110"/>
      <c r="AD1682" s="110"/>
      <c r="AE1682" s="110"/>
      <c r="AF1682" s="110"/>
      <c r="AG1682" s="110"/>
      <c r="AH1682" s="110"/>
      <c r="AI1682" s="110"/>
      <c r="AJ1682" s="110"/>
      <c r="AK1682" s="110"/>
      <c r="AL1682" s="110"/>
      <c r="AM1682" s="110"/>
      <c r="AN1682" s="110"/>
      <c r="AO1682" s="110"/>
      <c r="AP1682" s="110"/>
      <c r="AQ1682" s="110"/>
      <c r="AR1682" s="110"/>
      <c r="AS1682" s="110"/>
      <c r="AT1682" s="110"/>
      <c r="AU1682" s="110"/>
      <c r="AV1682" s="110"/>
      <c r="AW1682" s="110"/>
      <c r="AX1682" s="110"/>
      <c r="AY1682" s="110"/>
      <c r="AZ1682" s="110"/>
      <c r="BA1682" s="110"/>
      <c r="BB1682" s="110"/>
      <c r="BC1682" s="110"/>
      <c r="BD1682" s="110"/>
      <c r="BE1682" s="110"/>
      <c r="BF1682" s="110"/>
      <c r="BG1682" s="110"/>
      <c r="BH1682" s="110"/>
      <c r="BI1682" s="110"/>
      <c r="BJ1682" s="110"/>
      <c r="BK1682" s="110"/>
      <c r="BL1682" s="110"/>
      <c r="BM1682" s="110"/>
      <c r="BN1682" s="110"/>
      <c r="BO1682" s="110"/>
      <c r="BP1682" s="110"/>
      <c r="BQ1682" s="110"/>
      <c r="BR1682" s="110"/>
      <c r="BS1682" s="110"/>
      <c r="BT1682" s="110"/>
      <c r="BU1682" s="110"/>
      <c r="BV1682" s="110"/>
      <c r="BW1682" s="110"/>
      <c r="BX1682" s="110"/>
      <c r="BY1682" s="110"/>
      <c r="BZ1682" s="110"/>
      <c r="CA1682" s="110"/>
      <c r="CB1682" s="110"/>
      <c r="CC1682" s="110"/>
      <c r="CD1682" s="110"/>
      <c r="CE1682" s="110"/>
      <c r="CF1682" s="110"/>
      <c r="CG1682" s="110"/>
      <c r="CH1682" s="110"/>
      <c r="CI1682" s="110"/>
      <c r="CJ1682" s="110"/>
      <c r="CK1682" s="110"/>
      <c r="CL1682" s="110"/>
      <c r="CM1682" s="110"/>
      <c r="CN1682" s="110"/>
      <c r="CO1682" s="110"/>
      <c r="CP1682" s="110"/>
      <c r="CQ1682" s="110"/>
      <c r="CR1682" s="110"/>
      <c r="CS1682" s="110"/>
      <c r="CT1682" s="110"/>
      <c r="CU1682" s="110"/>
      <c r="CV1682" s="110"/>
      <c r="CW1682" s="110"/>
      <c r="CX1682" s="110"/>
      <c r="CY1682" s="110"/>
      <c r="CZ1682" s="110"/>
      <c r="DA1682" s="110"/>
      <c r="DB1682" s="110"/>
      <c r="DC1682" s="110"/>
      <c r="DD1682" s="110"/>
      <c r="DE1682" s="110"/>
      <c r="DF1682" s="110"/>
      <c r="DG1682" s="110"/>
      <c r="DH1682" s="110"/>
      <c r="DI1682" s="110"/>
      <c r="DJ1682" s="110"/>
      <c r="DK1682" s="110"/>
      <c r="DL1682" s="110"/>
      <c r="DM1682" s="110"/>
      <c r="DN1682" s="110"/>
      <c r="DO1682" s="110"/>
      <c r="DP1682" s="110"/>
      <c r="DQ1682" s="110"/>
      <c r="DR1682" s="110"/>
      <c r="DS1682" s="110"/>
      <c r="DT1682" s="110"/>
      <c r="DU1682" s="110"/>
      <c r="DV1682" s="110"/>
      <c r="DW1682" s="110"/>
      <c r="DX1682" s="110"/>
      <c r="DY1682" s="110"/>
      <c r="DZ1682" s="110"/>
      <c r="EA1682" s="110"/>
      <c r="EB1682" s="110"/>
      <c r="EC1682" s="110"/>
      <c r="ED1682" s="110"/>
      <c r="EF1682" s="264"/>
      <c r="EG1682" s="110"/>
      <c r="EH1682" s="110"/>
      <c r="EI1682" s="110"/>
      <c r="EJ1682" s="110"/>
      <c r="EK1682" s="266"/>
      <c r="EL1682" s="110"/>
      <c r="EM1682" s="110"/>
      <c r="EN1682" s="110"/>
      <c r="EO1682" s="110"/>
      <c r="EP1682" s="110"/>
      <c r="EQ1682" s="110"/>
      <c r="ER1682" s="110"/>
      <c r="ES1682" s="110"/>
      <c r="ET1682" s="110"/>
      <c r="EU1682" s="110"/>
      <c r="EV1682" s="110"/>
      <c r="EW1682" s="110"/>
      <c r="EX1682" s="110"/>
      <c r="EY1682" s="110"/>
      <c r="EZ1682" s="110"/>
      <c r="FA1682" s="110"/>
      <c r="FB1682" s="110"/>
      <c r="FC1682" s="110"/>
      <c r="FD1682" s="110"/>
      <c r="FE1682" s="110"/>
      <c r="FF1682" s="110"/>
      <c r="FG1682" s="110"/>
      <c r="FH1682" s="110"/>
      <c r="FI1682" s="110"/>
      <c r="FJ1682" s="110"/>
      <c r="FK1682" s="110"/>
      <c r="FL1682" s="110"/>
      <c r="FM1682" s="110"/>
      <c r="FN1682" s="110"/>
      <c r="FO1682" s="110"/>
      <c r="FP1682" s="110"/>
      <c r="FQ1682" s="110"/>
      <c r="FR1682" s="110"/>
      <c r="FS1682" s="110"/>
      <c r="FT1682" s="110"/>
      <c r="FU1682" s="110"/>
      <c r="FV1682" s="110"/>
      <c r="FW1682" s="110"/>
      <c r="FX1682" s="110"/>
      <c r="FY1682" s="110"/>
      <c r="FZ1682" s="110"/>
      <c r="GA1682" s="110"/>
      <c r="GB1682" s="110"/>
      <c r="GC1682" s="110"/>
      <c r="GD1682" s="110"/>
      <c r="GE1682" s="110"/>
      <c r="GF1682" s="110"/>
      <c r="GG1682" s="110"/>
      <c r="GH1682" s="110"/>
      <c r="GI1682" s="110"/>
      <c r="GJ1682" s="110"/>
      <c r="GK1682" s="110"/>
      <c r="GL1682" s="110"/>
      <c r="GM1682" s="110"/>
      <c r="GN1682" s="110"/>
      <c r="GO1682" s="110"/>
      <c r="GP1682" s="110"/>
      <c r="GQ1682" s="110"/>
      <c r="GR1682" s="110"/>
      <c r="GS1682" s="110"/>
      <c r="GT1682" s="110"/>
      <c r="GU1682" s="110"/>
      <c r="GV1682" s="110"/>
      <c r="GW1682" s="110"/>
      <c r="GX1682" s="110"/>
      <c r="GY1682" s="110"/>
      <c r="GZ1682" s="110"/>
      <c r="HA1682" s="110"/>
      <c r="HB1682" s="110"/>
      <c r="HC1682" s="110"/>
      <c r="HD1682" s="110"/>
      <c r="HE1682" s="110"/>
      <c r="HF1682" s="110"/>
      <c r="HG1682" s="110"/>
      <c r="HH1682" s="110"/>
      <c r="HI1682" s="110"/>
      <c r="HJ1682" s="110"/>
      <c r="HK1682" s="110"/>
      <c r="HL1682" s="110"/>
      <c r="HM1682" s="110"/>
      <c r="HN1682" s="110"/>
      <c r="HO1682" s="110"/>
      <c r="HP1682" s="110"/>
      <c r="HQ1682" s="110"/>
      <c r="HR1682" s="110"/>
      <c r="HS1682" s="110"/>
      <c r="HT1682" s="110"/>
      <c r="HU1682" s="110"/>
      <c r="HV1682" s="110"/>
      <c r="HW1682" s="110"/>
      <c r="HX1682" s="110"/>
      <c r="HY1682" s="110"/>
      <c r="HZ1682" s="110"/>
      <c r="IA1682" s="110"/>
      <c r="IB1682" s="110"/>
      <c r="IC1682" s="110"/>
      <c r="ID1682" s="110"/>
      <c r="IE1682" s="110"/>
      <c r="IF1682" s="110"/>
      <c r="IG1682" s="110"/>
      <c r="IH1682" s="110"/>
      <c r="II1682" s="110"/>
      <c r="IJ1682" s="110"/>
      <c r="IK1682" s="110"/>
      <c r="IL1682" s="110"/>
      <c r="IM1682" s="110"/>
      <c r="IN1682" s="110"/>
      <c r="IO1682" s="110"/>
      <c r="IP1682" s="110"/>
      <c r="IQ1682" s="110"/>
      <c r="IR1682" s="110"/>
    </row>
    <row r="1683" spans="18:252" ht="16.5" hidden="1" customHeight="1">
      <c r="R1683" s="264"/>
      <c r="S1683" s="110"/>
      <c r="T1683" s="110"/>
      <c r="U1683" s="110"/>
      <c r="V1683" s="110"/>
      <c r="W1683" s="266"/>
      <c r="X1683" s="110"/>
      <c r="Y1683" s="110"/>
      <c r="Z1683" s="110"/>
      <c r="AA1683" s="110"/>
      <c r="AB1683" s="110"/>
      <c r="AC1683" s="110"/>
      <c r="AD1683" s="110"/>
      <c r="AE1683" s="110"/>
      <c r="AF1683" s="110"/>
      <c r="AG1683" s="110"/>
      <c r="AH1683" s="110"/>
      <c r="AI1683" s="110"/>
      <c r="AJ1683" s="110"/>
      <c r="AK1683" s="110"/>
      <c r="AL1683" s="110"/>
      <c r="AM1683" s="110"/>
      <c r="AN1683" s="110"/>
      <c r="AO1683" s="110"/>
      <c r="AP1683" s="110"/>
      <c r="AQ1683" s="110"/>
      <c r="AR1683" s="110"/>
      <c r="AS1683" s="110"/>
      <c r="AT1683" s="110"/>
      <c r="AU1683" s="110"/>
      <c r="AV1683" s="110"/>
      <c r="AW1683" s="110"/>
      <c r="AX1683" s="110"/>
      <c r="AY1683" s="110"/>
      <c r="AZ1683" s="110"/>
      <c r="BA1683" s="110"/>
      <c r="BB1683" s="110"/>
      <c r="BC1683" s="110"/>
      <c r="BD1683" s="110"/>
      <c r="BE1683" s="110"/>
      <c r="BF1683" s="110"/>
      <c r="BG1683" s="110"/>
      <c r="BH1683" s="110"/>
      <c r="BI1683" s="110"/>
      <c r="BJ1683" s="110"/>
      <c r="BK1683" s="110"/>
      <c r="BL1683" s="110"/>
      <c r="BM1683" s="110"/>
      <c r="BN1683" s="110"/>
      <c r="BO1683" s="110"/>
      <c r="BP1683" s="110"/>
      <c r="BQ1683" s="110"/>
      <c r="BR1683" s="110"/>
      <c r="BS1683" s="110"/>
      <c r="BT1683" s="110"/>
      <c r="BU1683" s="110"/>
      <c r="BV1683" s="110"/>
      <c r="BW1683" s="110"/>
      <c r="BX1683" s="110"/>
      <c r="BY1683" s="110"/>
      <c r="BZ1683" s="110"/>
      <c r="CA1683" s="110"/>
      <c r="CB1683" s="110"/>
      <c r="CC1683" s="110"/>
      <c r="CD1683" s="110"/>
      <c r="CE1683" s="110"/>
      <c r="CF1683" s="110"/>
      <c r="CG1683" s="110"/>
      <c r="CH1683" s="110"/>
      <c r="CI1683" s="110"/>
      <c r="CJ1683" s="110"/>
      <c r="CK1683" s="110"/>
      <c r="CL1683" s="110"/>
      <c r="CM1683" s="110"/>
      <c r="CN1683" s="110"/>
      <c r="CO1683" s="110"/>
      <c r="CP1683" s="110"/>
      <c r="CQ1683" s="110"/>
      <c r="CR1683" s="110"/>
      <c r="CS1683" s="110"/>
      <c r="CT1683" s="110"/>
      <c r="CU1683" s="110"/>
      <c r="CV1683" s="110"/>
      <c r="CW1683" s="110"/>
      <c r="CX1683" s="110"/>
      <c r="CY1683" s="110"/>
      <c r="CZ1683" s="110"/>
      <c r="DA1683" s="110"/>
      <c r="DB1683" s="110"/>
      <c r="DC1683" s="110"/>
      <c r="DD1683" s="110"/>
      <c r="DE1683" s="110"/>
      <c r="DF1683" s="110"/>
      <c r="DG1683" s="110"/>
      <c r="DH1683" s="110"/>
      <c r="DI1683" s="110"/>
      <c r="DJ1683" s="110"/>
      <c r="DK1683" s="110"/>
      <c r="DL1683" s="110"/>
      <c r="DM1683" s="110"/>
      <c r="DN1683" s="110"/>
      <c r="DO1683" s="110"/>
      <c r="DP1683" s="110"/>
      <c r="DQ1683" s="110"/>
      <c r="DR1683" s="110"/>
      <c r="DS1683" s="110"/>
      <c r="DT1683" s="110"/>
      <c r="DU1683" s="110"/>
      <c r="DV1683" s="110"/>
      <c r="DW1683" s="110"/>
      <c r="DX1683" s="110"/>
      <c r="DY1683" s="110"/>
      <c r="DZ1683" s="110"/>
      <c r="EA1683" s="110"/>
      <c r="EB1683" s="110"/>
      <c r="EC1683" s="110"/>
      <c r="ED1683" s="110"/>
      <c r="EF1683" s="264"/>
      <c r="EG1683" s="110"/>
      <c r="EH1683" s="110"/>
      <c r="EI1683" s="110"/>
      <c r="EJ1683" s="110"/>
      <c r="EK1683" s="266"/>
      <c r="EL1683" s="110"/>
      <c r="EM1683" s="110"/>
      <c r="EN1683" s="110"/>
      <c r="EO1683" s="110"/>
      <c r="EP1683" s="110"/>
      <c r="EQ1683" s="110"/>
      <c r="ER1683" s="110"/>
      <c r="ES1683" s="110"/>
      <c r="ET1683" s="110"/>
      <c r="EU1683" s="110"/>
      <c r="EV1683" s="110"/>
      <c r="EW1683" s="110"/>
      <c r="EX1683" s="110"/>
      <c r="EY1683" s="110"/>
      <c r="EZ1683" s="110"/>
      <c r="FA1683" s="110"/>
      <c r="FB1683" s="110"/>
      <c r="FC1683" s="110"/>
      <c r="FD1683" s="110"/>
      <c r="FE1683" s="110"/>
      <c r="FF1683" s="110"/>
      <c r="FG1683" s="110"/>
      <c r="FH1683" s="110"/>
      <c r="FI1683" s="110"/>
      <c r="FJ1683" s="110"/>
      <c r="FK1683" s="110"/>
      <c r="FL1683" s="110"/>
      <c r="FM1683" s="110"/>
      <c r="FN1683" s="110"/>
      <c r="FO1683" s="110"/>
      <c r="FP1683" s="110"/>
      <c r="FQ1683" s="110"/>
      <c r="FR1683" s="110"/>
      <c r="FS1683" s="110"/>
      <c r="FT1683" s="110"/>
      <c r="FU1683" s="110"/>
      <c r="FV1683" s="110"/>
      <c r="FW1683" s="110"/>
      <c r="FX1683" s="110"/>
      <c r="FY1683" s="110"/>
      <c r="FZ1683" s="110"/>
      <c r="GA1683" s="110"/>
      <c r="GB1683" s="110"/>
      <c r="GC1683" s="110"/>
      <c r="GD1683" s="110"/>
      <c r="GE1683" s="110"/>
      <c r="GF1683" s="110"/>
      <c r="GG1683" s="110"/>
      <c r="GH1683" s="110"/>
      <c r="GI1683" s="110"/>
      <c r="GJ1683" s="110"/>
      <c r="GK1683" s="110"/>
      <c r="GL1683" s="110"/>
      <c r="GM1683" s="110"/>
      <c r="GN1683" s="110"/>
      <c r="GO1683" s="110"/>
      <c r="GP1683" s="110"/>
      <c r="GQ1683" s="110"/>
      <c r="GR1683" s="110"/>
      <c r="GS1683" s="110"/>
      <c r="GT1683" s="110"/>
      <c r="GU1683" s="110"/>
      <c r="GV1683" s="110"/>
      <c r="GW1683" s="110"/>
      <c r="GX1683" s="110"/>
      <c r="GY1683" s="110"/>
      <c r="GZ1683" s="110"/>
      <c r="HA1683" s="110"/>
      <c r="HB1683" s="110"/>
      <c r="HC1683" s="110"/>
      <c r="HD1683" s="110"/>
      <c r="HE1683" s="110"/>
      <c r="HF1683" s="110"/>
      <c r="HG1683" s="110"/>
      <c r="HH1683" s="110"/>
      <c r="HI1683" s="110"/>
      <c r="HJ1683" s="110"/>
      <c r="HK1683" s="110"/>
      <c r="HL1683" s="110"/>
      <c r="HM1683" s="110"/>
      <c r="HN1683" s="110"/>
      <c r="HO1683" s="110"/>
      <c r="HP1683" s="110"/>
      <c r="HQ1683" s="110"/>
      <c r="HR1683" s="110"/>
      <c r="HS1683" s="110"/>
      <c r="HT1683" s="110"/>
      <c r="HU1683" s="110"/>
      <c r="HV1683" s="110"/>
      <c r="HW1683" s="110"/>
      <c r="HX1683" s="110"/>
      <c r="HY1683" s="110"/>
      <c r="HZ1683" s="110"/>
      <c r="IA1683" s="110"/>
      <c r="IB1683" s="110"/>
      <c r="IC1683" s="110"/>
      <c r="ID1683" s="110"/>
      <c r="IE1683" s="110"/>
      <c r="IF1683" s="110"/>
      <c r="IG1683" s="110"/>
      <c r="IH1683" s="110"/>
      <c r="II1683" s="110"/>
      <c r="IJ1683" s="110"/>
      <c r="IK1683" s="110"/>
      <c r="IL1683" s="110"/>
      <c r="IM1683" s="110"/>
      <c r="IN1683" s="110"/>
      <c r="IO1683" s="110"/>
      <c r="IP1683" s="110"/>
      <c r="IQ1683" s="110"/>
      <c r="IR1683" s="110"/>
    </row>
    <row r="1684" spans="18:252" ht="16.5" hidden="1" customHeight="1">
      <c r="R1684" s="264"/>
      <c r="S1684" s="110"/>
      <c r="T1684" s="110"/>
      <c r="U1684" s="110"/>
      <c r="V1684" s="110"/>
      <c r="W1684" s="266"/>
      <c r="X1684" s="110"/>
      <c r="Y1684" s="110"/>
      <c r="Z1684" s="110"/>
      <c r="AA1684" s="110"/>
      <c r="AB1684" s="110"/>
      <c r="AC1684" s="110"/>
      <c r="AD1684" s="110"/>
      <c r="AE1684" s="110"/>
      <c r="AF1684" s="110"/>
      <c r="AG1684" s="110"/>
      <c r="AH1684" s="110"/>
      <c r="AI1684" s="110"/>
      <c r="AJ1684" s="110"/>
      <c r="AK1684" s="110"/>
      <c r="AL1684" s="110"/>
      <c r="AM1684" s="110"/>
      <c r="AN1684" s="110"/>
      <c r="AO1684" s="110"/>
      <c r="AP1684" s="110"/>
      <c r="AQ1684" s="110"/>
      <c r="AR1684" s="110"/>
      <c r="AS1684" s="110"/>
      <c r="AT1684" s="110"/>
      <c r="AU1684" s="110"/>
      <c r="AV1684" s="110"/>
      <c r="AW1684" s="110"/>
      <c r="AX1684" s="110"/>
      <c r="AY1684" s="110"/>
      <c r="AZ1684" s="110"/>
      <c r="BA1684" s="110"/>
      <c r="BB1684" s="110"/>
      <c r="BC1684" s="110"/>
      <c r="BD1684" s="110"/>
      <c r="BE1684" s="110"/>
      <c r="BF1684" s="110"/>
      <c r="BG1684" s="110"/>
      <c r="BH1684" s="110"/>
      <c r="BI1684" s="110"/>
      <c r="BJ1684" s="110"/>
      <c r="BK1684" s="110"/>
      <c r="BL1684" s="110"/>
      <c r="BM1684" s="110"/>
      <c r="BN1684" s="110"/>
      <c r="BO1684" s="110"/>
      <c r="BP1684" s="110"/>
      <c r="BQ1684" s="110"/>
      <c r="BR1684" s="110"/>
      <c r="BS1684" s="110"/>
      <c r="BT1684" s="110"/>
      <c r="BU1684" s="110"/>
      <c r="BV1684" s="110"/>
      <c r="BW1684" s="110"/>
      <c r="BX1684" s="110"/>
      <c r="BY1684" s="110"/>
      <c r="BZ1684" s="110"/>
      <c r="CA1684" s="110"/>
      <c r="CB1684" s="110"/>
      <c r="CC1684" s="110"/>
      <c r="CD1684" s="110"/>
      <c r="CE1684" s="110"/>
      <c r="CF1684" s="110"/>
      <c r="CG1684" s="110"/>
      <c r="CH1684" s="110"/>
      <c r="CI1684" s="110"/>
      <c r="CJ1684" s="110"/>
      <c r="CK1684" s="110"/>
      <c r="CL1684" s="110"/>
      <c r="CM1684" s="110"/>
      <c r="CN1684" s="110"/>
      <c r="CO1684" s="110"/>
      <c r="CP1684" s="110"/>
      <c r="CQ1684" s="110"/>
      <c r="CR1684" s="110"/>
      <c r="CS1684" s="110"/>
      <c r="CT1684" s="110"/>
      <c r="CU1684" s="110"/>
      <c r="CV1684" s="110"/>
      <c r="CW1684" s="110"/>
      <c r="CX1684" s="110"/>
      <c r="CY1684" s="110"/>
      <c r="CZ1684" s="110"/>
      <c r="DA1684" s="110"/>
      <c r="DB1684" s="110"/>
      <c r="DC1684" s="110"/>
      <c r="DD1684" s="110"/>
      <c r="DE1684" s="110"/>
      <c r="DF1684" s="110"/>
      <c r="DG1684" s="110"/>
      <c r="DH1684" s="110"/>
      <c r="DI1684" s="110"/>
      <c r="DJ1684" s="110"/>
      <c r="DK1684" s="110"/>
      <c r="DL1684" s="110"/>
      <c r="DM1684" s="110"/>
      <c r="DN1684" s="110"/>
      <c r="DO1684" s="110"/>
      <c r="DP1684" s="110"/>
      <c r="DQ1684" s="110"/>
      <c r="DR1684" s="110"/>
      <c r="DS1684" s="110"/>
      <c r="DT1684" s="110"/>
      <c r="DU1684" s="110"/>
      <c r="DV1684" s="110"/>
      <c r="DW1684" s="110"/>
      <c r="DX1684" s="110"/>
      <c r="DY1684" s="110"/>
      <c r="DZ1684" s="110"/>
      <c r="EA1684" s="110"/>
      <c r="EB1684" s="110"/>
      <c r="EC1684" s="110"/>
      <c r="ED1684" s="110"/>
      <c r="EF1684" s="264"/>
      <c r="EG1684" s="110"/>
      <c r="EH1684" s="110"/>
      <c r="EI1684" s="110"/>
      <c r="EJ1684" s="110"/>
      <c r="EK1684" s="266"/>
      <c r="EL1684" s="110"/>
      <c r="EM1684" s="110"/>
      <c r="EN1684" s="110"/>
      <c r="EO1684" s="110"/>
      <c r="EP1684" s="110"/>
      <c r="EQ1684" s="110"/>
      <c r="ER1684" s="110"/>
      <c r="ES1684" s="110"/>
      <c r="ET1684" s="110"/>
      <c r="EU1684" s="110"/>
      <c r="EV1684" s="110"/>
      <c r="EW1684" s="110"/>
      <c r="EX1684" s="110"/>
      <c r="EY1684" s="110"/>
      <c r="EZ1684" s="110"/>
      <c r="FA1684" s="110"/>
      <c r="FB1684" s="110"/>
      <c r="FC1684" s="110"/>
      <c r="FD1684" s="110"/>
      <c r="FE1684" s="110"/>
      <c r="FF1684" s="110"/>
      <c r="FG1684" s="110"/>
      <c r="FH1684" s="110"/>
      <c r="FI1684" s="110"/>
      <c r="FJ1684" s="110"/>
      <c r="FK1684" s="110"/>
      <c r="FL1684" s="110"/>
      <c r="FM1684" s="110"/>
      <c r="FN1684" s="110"/>
      <c r="FO1684" s="110"/>
      <c r="FP1684" s="110"/>
      <c r="FQ1684" s="110"/>
      <c r="FR1684" s="110"/>
      <c r="FS1684" s="110"/>
      <c r="FT1684" s="110"/>
      <c r="FU1684" s="110"/>
      <c r="FV1684" s="110"/>
      <c r="FW1684" s="110"/>
      <c r="FX1684" s="110"/>
      <c r="FY1684" s="110"/>
      <c r="FZ1684" s="110"/>
      <c r="GA1684" s="110"/>
      <c r="GB1684" s="110"/>
      <c r="GC1684" s="110"/>
      <c r="GD1684" s="110"/>
      <c r="GE1684" s="110"/>
      <c r="GF1684" s="110"/>
      <c r="GG1684" s="110"/>
      <c r="GH1684" s="110"/>
      <c r="GI1684" s="110"/>
      <c r="GJ1684" s="110"/>
      <c r="GK1684" s="110"/>
      <c r="GL1684" s="110"/>
      <c r="GM1684" s="110"/>
      <c r="GN1684" s="110"/>
      <c r="GO1684" s="110"/>
      <c r="GP1684" s="110"/>
      <c r="GQ1684" s="110"/>
      <c r="GR1684" s="110"/>
      <c r="GS1684" s="110"/>
      <c r="GT1684" s="110"/>
      <c r="GU1684" s="110"/>
      <c r="GV1684" s="110"/>
      <c r="GW1684" s="110"/>
      <c r="GX1684" s="110"/>
      <c r="GY1684" s="110"/>
      <c r="GZ1684" s="110"/>
      <c r="HA1684" s="110"/>
      <c r="HB1684" s="110"/>
      <c r="HC1684" s="110"/>
      <c r="HD1684" s="110"/>
      <c r="HE1684" s="110"/>
      <c r="HF1684" s="110"/>
      <c r="HG1684" s="110"/>
      <c r="HH1684" s="110"/>
      <c r="HI1684" s="110"/>
      <c r="HJ1684" s="110"/>
      <c r="HK1684" s="110"/>
      <c r="HL1684" s="110"/>
      <c r="HM1684" s="110"/>
      <c r="HN1684" s="110"/>
      <c r="HO1684" s="110"/>
      <c r="HP1684" s="110"/>
      <c r="HQ1684" s="110"/>
      <c r="HR1684" s="110"/>
      <c r="HS1684" s="110"/>
      <c r="HT1684" s="110"/>
      <c r="HU1684" s="110"/>
      <c r="HV1684" s="110"/>
      <c r="HW1684" s="110"/>
      <c r="HX1684" s="110"/>
      <c r="HY1684" s="110"/>
      <c r="HZ1684" s="110"/>
      <c r="IA1684" s="110"/>
      <c r="IB1684" s="110"/>
      <c r="IC1684" s="110"/>
      <c r="ID1684" s="110"/>
      <c r="IE1684" s="110"/>
      <c r="IF1684" s="110"/>
      <c r="IG1684" s="110"/>
      <c r="IH1684" s="110"/>
      <c r="II1684" s="110"/>
      <c r="IJ1684" s="110"/>
      <c r="IK1684" s="110"/>
      <c r="IL1684" s="110"/>
      <c r="IM1684" s="110"/>
      <c r="IN1684" s="110"/>
      <c r="IO1684" s="110"/>
      <c r="IP1684" s="110"/>
      <c r="IQ1684" s="110"/>
      <c r="IR1684" s="110"/>
    </row>
    <row r="1685" spans="18:252" ht="16.5" hidden="1" customHeight="1">
      <c r="R1685" s="264"/>
      <c r="S1685" s="110"/>
      <c r="T1685" s="110"/>
      <c r="U1685" s="110"/>
      <c r="V1685" s="110"/>
      <c r="W1685" s="266"/>
      <c r="X1685" s="110"/>
      <c r="Y1685" s="110"/>
      <c r="Z1685" s="110"/>
      <c r="AA1685" s="110"/>
      <c r="AB1685" s="110"/>
      <c r="AC1685" s="110"/>
      <c r="AD1685" s="110"/>
      <c r="AE1685" s="110"/>
      <c r="AF1685" s="110"/>
      <c r="AG1685" s="110"/>
      <c r="AH1685" s="110"/>
      <c r="AI1685" s="110"/>
      <c r="AJ1685" s="110"/>
      <c r="AK1685" s="110"/>
      <c r="AL1685" s="110"/>
      <c r="AM1685" s="110"/>
      <c r="AN1685" s="110"/>
      <c r="AO1685" s="110"/>
      <c r="AP1685" s="110"/>
      <c r="AQ1685" s="110"/>
      <c r="AR1685" s="110"/>
      <c r="AS1685" s="110"/>
      <c r="AT1685" s="110"/>
      <c r="AU1685" s="110"/>
      <c r="AV1685" s="110"/>
      <c r="AW1685" s="110"/>
      <c r="AX1685" s="110"/>
      <c r="AY1685" s="110"/>
      <c r="AZ1685" s="110"/>
      <c r="BA1685" s="110"/>
      <c r="BB1685" s="110"/>
      <c r="BC1685" s="110"/>
      <c r="BD1685" s="110"/>
      <c r="BE1685" s="110"/>
      <c r="BF1685" s="110"/>
      <c r="BG1685" s="110"/>
      <c r="BH1685" s="110"/>
      <c r="BI1685" s="110"/>
      <c r="BJ1685" s="110"/>
      <c r="BK1685" s="110"/>
      <c r="BL1685" s="110"/>
      <c r="BM1685" s="110"/>
      <c r="BN1685" s="110"/>
      <c r="BO1685" s="110"/>
      <c r="BP1685" s="110"/>
      <c r="BQ1685" s="110"/>
      <c r="BR1685" s="110"/>
      <c r="BS1685" s="110"/>
      <c r="BT1685" s="110"/>
      <c r="BU1685" s="110"/>
      <c r="BV1685" s="110"/>
      <c r="BW1685" s="110"/>
      <c r="BX1685" s="110"/>
      <c r="BY1685" s="110"/>
      <c r="BZ1685" s="110"/>
      <c r="CA1685" s="110"/>
      <c r="CB1685" s="110"/>
      <c r="CC1685" s="110"/>
      <c r="CD1685" s="110"/>
      <c r="CE1685" s="110"/>
      <c r="CF1685" s="110"/>
      <c r="CG1685" s="110"/>
      <c r="CH1685" s="110"/>
      <c r="CI1685" s="110"/>
      <c r="CJ1685" s="110"/>
      <c r="CK1685" s="110"/>
      <c r="CL1685" s="110"/>
      <c r="CM1685" s="110"/>
      <c r="CN1685" s="110"/>
      <c r="CO1685" s="110"/>
      <c r="CP1685" s="110"/>
      <c r="CQ1685" s="110"/>
      <c r="CR1685" s="110"/>
      <c r="CS1685" s="110"/>
      <c r="CT1685" s="110"/>
      <c r="CU1685" s="110"/>
      <c r="CV1685" s="110"/>
      <c r="CW1685" s="110"/>
      <c r="CX1685" s="110"/>
      <c r="CY1685" s="110"/>
      <c r="CZ1685" s="110"/>
      <c r="DA1685" s="110"/>
      <c r="DB1685" s="110"/>
      <c r="DC1685" s="110"/>
      <c r="DD1685" s="110"/>
      <c r="DE1685" s="110"/>
      <c r="DF1685" s="110"/>
      <c r="DG1685" s="110"/>
      <c r="DH1685" s="110"/>
      <c r="DI1685" s="110"/>
      <c r="DJ1685" s="110"/>
      <c r="DK1685" s="110"/>
      <c r="DL1685" s="110"/>
      <c r="DM1685" s="110"/>
      <c r="DN1685" s="110"/>
      <c r="DO1685" s="110"/>
      <c r="DP1685" s="110"/>
      <c r="DQ1685" s="110"/>
      <c r="DR1685" s="110"/>
      <c r="DS1685" s="110"/>
      <c r="DT1685" s="110"/>
      <c r="DU1685" s="110"/>
      <c r="DV1685" s="110"/>
      <c r="DW1685" s="110"/>
      <c r="DX1685" s="110"/>
      <c r="DY1685" s="110"/>
      <c r="DZ1685" s="110"/>
      <c r="EA1685" s="110"/>
      <c r="EB1685" s="110"/>
      <c r="EC1685" s="110"/>
      <c r="ED1685" s="110"/>
      <c r="EF1685" s="264"/>
      <c r="EG1685" s="110"/>
      <c r="EH1685" s="110"/>
      <c r="EI1685" s="110"/>
      <c r="EJ1685" s="110"/>
      <c r="EK1685" s="266"/>
      <c r="EL1685" s="110"/>
      <c r="EM1685" s="110"/>
      <c r="EN1685" s="110"/>
      <c r="EO1685" s="110"/>
      <c r="EP1685" s="110"/>
      <c r="EQ1685" s="110"/>
      <c r="ER1685" s="110"/>
      <c r="ES1685" s="110"/>
      <c r="ET1685" s="110"/>
      <c r="EU1685" s="110"/>
      <c r="EV1685" s="110"/>
      <c r="EW1685" s="110"/>
      <c r="EX1685" s="110"/>
      <c r="EY1685" s="110"/>
      <c r="EZ1685" s="110"/>
      <c r="FA1685" s="110"/>
      <c r="FB1685" s="110"/>
      <c r="FC1685" s="110"/>
      <c r="FD1685" s="110"/>
      <c r="FE1685" s="110"/>
      <c r="FF1685" s="110"/>
      <c r="FG1685" s="110"/>
      <c r="FH1685" s="110"/>
      <c r="FI1685" s="110"/>
      <c r="FJ1685" s="110"/>
      <c r="FK1685" s="110"/>
      <c r="FL1685" s="110"/>
      <c r="FM1685" s="110"/>
      <c r="FN1685" s="110"/>
      <c r="FO1685" s="110"/>
      <c r="FP1685" s="110"/>
      <c r="FQ1685" s="110"/>
      <c r="FR1685" s="110"/>
      <c r="FS1685" s="110"/>
      <c r="FT1685" s="110"/>
      <c r="FU1685" s="110"/>
      <c r="FV1685" s="110"/>
      <c r="FW1685" s="110"/>
      <c r="FX1685" s="110"/>
      <c r="FY1685" s="110"/>
      <c r="FZ1685" s="110"/>
      <c r="GA1685" s="110"/>
      <c r="GB1685" s="110"/>
      <c r="GC1685" s="110"/>
      <c r="GD1685" s="110"/>
      <c r="GE1685" s="110"/>
      <c r="GF1685" s="110"/>
      <c r="GG1685" s="110"/>
      <c r="GH1685" s="110"/>
      <c r="GI1685" s="110"/>
      <c r="GJ1685" s="110"/>
      <c r="GK1685" s="110"/>
      <c r="GL1685" s="110"/>
      <c r="GM1685" s="110"/>
      <c r="GN1685" s="110"/>
      <c r="GO1685" s="110"/>
      <c r="GP1685" s="110"/>
      <c r="GQ1685" s="110"/>
      <c r="GR1685" s="110"/>
      <c r="GS1685" s="110"/>
      <c r="GT1685" s="110"/>
      <c r="GU1685" s="110"/>
      <c r="GV1685" s="110"/>
      <c r="GW1685" s="110"/>
      <c r="GX1685" s="110"/>
      <c r="GY1685" s="110"/>
      <c r="GZ1685" s="110"/>
      <c r="HA1685" s="110"/>
      <c r="HB1685" s="110"/>
      <c r="HC1685" s="110"/>
      <c r="HD1685" s="110"/>
      <c r="HE1685" s="110"/>
      <c r="HF1685" s="110"/>
      <c r="HG1685" s="110"/>
      <c r="HH1685" s="110"/>
      <c r="HI1685" s="110"/>
      <c r="HJ1685" s="110"/>
      <c r="HK1685" s="110"/>
      <c r="HL1685" s="110"/>
      <c r="HM1685" s="110"/>
      <c r="HN1685" s="110"/>
      <c r="HO1685" s="110"/>
      <c r="HP1685" s="110"/>
      <c r="HQ1685" s="110"/>
      <c r="HR1685" s="110"/>
      <c r="HS1685" s="110"/>
      <c r="HT1685" s="110"/>
      <c r="HU1685" s="110"/>
      <c r="HV1685" s="110"/>
      <c r="HW1685" s="110"/>
      <c r="HX1685" s="110"/>
      <c r="HY1685" s="110"/>
      <c r="HZ1685" s="110"/>
      <c r="IA1685" s="110"/>
      <c r="IB1685" s="110"/>
      <c r="IC1685" s="110"/>
      <c r="ID1685" s="110"/>
      <c r="IE1685" s="110"/>
      <c r="IF1685" s="110"/>
      <c r="IG1685" s="110"/>
      <c r="IH1685" s="110"/>
      <c r="II1685" s="110"/>
      <c r="IJ1685" s="110"/>
      <c r="IK1685" s="110"/>
      <c r="IL1685" s="110"/>
      <c r="IM1685" s="110"/>
      <c r="IN1685" s="110"/>
      <c r="IO1685" s="110"/>
      <c r="IP1685" s="110"/>
      <c r="IQ1685" s="110"/>
      <c r="IR1685" s="110"/>
    </row>
    <row r="1686" spans="18:252" ht="16.5" hidden="1" customHeight="1">
      <c r="R1686" s="264"/>
      <c r="S1686" s="110"/>
      <c r="T1686" s="110"/>
      <c r="U1686" s="110"/>
      <c r="V1686" s="110"/>
      <c r="W1686" s="266"/>
      <c r="X1686" s="110"/>
      <c r="Y1686" s="110"/>
      <c r="Z1686" s="110"/>
      <c r="AA1686" s="110"/>
      <c r="AB1686" s="110"/>
      <c r="AC1686" s="110"/>
      <c r="AD1686" s="110"/>
      <c r="AE1686" s="110"/>
      <c r="AF1686" s="110"/>
      <c r="AG1686" s="110"/>
      <c r="AH1686" s="110"/>
      <c r="AI1686" s="110"/>
      <c r="AJ1686" s="110"/>
      <c r="AK1686" s="110"/>
      <c r="AL1686" s="110"/>
      <c r="AM1686" s="110"/>
      <c r="AN1686" s="110"/>
      <c r="AO1686" s="110"/>
      <c r="AP1686" s="110"/>
      <c r="AQ1686" s="110"/>
      <c r="AR1686" s="110"/>
      <c r="AS1686" s="110"/>
      <c r="AT1686" s="110"/>
      <c r="AU1686" s="110"/>
      <c r="AV1686" s="110"/>
      <c r="AW1686" s="110"/>
      <c r="AX1686" s="110"/>
      <c r="AY1686" s="110"/>
      <c r="AZ1686" s="110"/>
      <c r="BA1686" s="110"/>
      <c r="BB1686" s="110"/>
      <c r="BC1686" s="110"/>
      <c r="BD1686" s="110"/>
      <c r="BE1686" s="110"/>
      <c r="BF1686" s="110"/>
      <c r="BG1686" s="110"/>
      <c r="BH1686" s="110"/>
      <c r="BI1686" s="110"/>
      <c r="BJ1686" s="110"/>
      <c r="BK1686" s="110"/>
      <c r="BL1686" s="110"/>
      <c r="BM1686" s="110"/>
      <c r="BN1686" s="110"/>
      <c r="BO1686" s="110"/>
      <c r="BP1686" s="110"/>
      <c r="BQ1686" s="110"/>
      <c r="BR1686" s="110"/>
      <c r="BS1686" s="110"/>
      <c r="BT1686" s="110"/>
      <c r="BU1686" s="110"/>
      <c r="BV1686" s="110"/>
      <c r="BW1686" s="110"/>
      <c r="BX1686" s="110"/>
      <c r="BY1686" s="110"/>
      <c r="BZ1686" s="110"/>
      <c r="CA1686" s="110"/>
      <c r="CB1686" s="110"/>
      <c r="CC1686" s="110"/>
      <c r="CD1686" s="110"/>
      <c r="CE1686" s="110"/>
      <c r="CF1686" s="110"/>
      <c r="CG1686" s="110"/>
      <c r="CH1686" s="110"/>
      <c r="CI1686" s="110"/>
      <c r="CJ1686" s="110"/>
      <c r="CK1686" s="110"/>
      <c r="CL1686" s="110"/>
      <c r="CM1686" s="110"/>
      <c r="CN1686" s="110"/>
      <c r="CO1686" s="110"/>
      <c r="CP1686" s="110"/>
      <c r="CQ1686" s="110"/>
      <c r="CR1686" s="110"/>
      <c r="CS1686" s="110"/>
      <c r="CT1686" s="110"/>
      <c r="CU1686" s="110"/>
      <c r="CV1686" s="110"/>
      <c r="CW1686" s="110"/>
      <c r="CX1686" s="110"/>
      <c r="CY1686" s="110"/>
      <c r="CZ1686" s="110"/>
      <c r="DA1686" s="110"/>
      <c r="DB1686" s="110"/>
      <c r="DC1686" s="110"/>
      <c r="DD1686" s="110"/>
      <c r="DE1686" s="110"/>
      <c r="DF1686" s="110"/>
      <c r="DG1686" s="110"/>
      <c r="DH1686" s="110"/>
      <c r="DI1686" s="110"/>
      <c r="DJ1686" s="110"/>
      <c r="DK1686" s="110"/>
      <c r="DL1686" s="110"/>
      <c r="DM1686" s="110"/>
      <c r="DN1686" s="110"/>
      <c r="DO1686" s="110"/>
      <c r="DP1686" s="110"/>
      <c r="DQ1686" s="110"/>
      <c r="DR1686" s="110"/>
      <c r="DS1686" s="110"/>
      <c r="DT1686" s="110"/>
      <c r="DU1686" s="110"/>
      <c r="DV1686" s="110"/>
      <c r="DW1686" s="110"/>
      <c r="DX1686" s="110"/>
      <c r="DY1686" s="110"/>
      <c r="DZ1686" s="110"/>
      <c r="EA1686" s="110"/>
      <c r="EB1686" s="110"/>
      <c r="EC1686" s="110"/>
      <c r="ED1686" s="110"/>
      <c r="EF1686" s="264"/>
      <c r="EG1686" s="110"/>
      <c r="EH1686" s="110"/>
      <c r="EI1686" s="110"/>
      <c r="EJ1686" s="110"/>
      <c r="EK1686" s="266"/>
      <c r="EL1686" s="110"/>
      <c r="EM1686" s="110"/>
      <c r="EN1686" s="110"/>
      <c r="EO1686" s="110"/>
      <c r="EP1686" s="110"/>
      <c r="EQ1686" s="110"/>
      <c r="ER1686" s="110"/>
      <c r="ES1686" s="110"/>
      <c r="ET1686" s="110"/>
      <c r="EU1686" s="110"/>
      <c r="EV1686" s="110"/>
      <c r="EW1686" s="110"/>
      <c r="EX1686" s="110"/>
      <c r="EY1686" s="110"/>
      <c r="EZ1686" s="110"/>
      <c r="FA1686" s="110"/>
      <c r="FB1686" s="110"/>
      <c r="FC1686" s="110"/>
      <c r="FD1686" s="110"/>
      <c r="FE1686" s="110"/>
      <c r="FF1686" s="110"/>
      <c r="FG1686" s="110"/>
      <c r="FH1686" s="110"/>
      <c r="FI1686" s="110"/>
      <c r="FJ1686" s="110"/>
      <c r="FK1686" s="110"/>
      <c r="FL1686" s="110"/>
      <c r="FM1686" s="110"/>
      <c r="FN1686" s="110"/>
      <c r="FO1686" s="110"/>
      <c r="FP1686" s="110"/>
      <c r="FQ1686" s="110"/>
      <c r="FR1686" s="110"/>
      <c r="FS1686" s="110"/>
      <c r="FT1686" s="110"/>
      <c r="FU1686" s="110"/>
      <c r="FV1686" s="110"/>
      <c r="FW1686" s="110"/>
      <c r="FX1686" s="110"/>
      <c r="FY1686" s="110"/>
      <c r="FZ1686" s="110"/>
      <c r="GA1686" s="110"/>
      <c r="GB1686" s="110"/>
      <c r="GC1686" s="110"/>
      <c r="GD1686" s="110"/>
      <c r="GE1686" s="110"/>
      <c r="GF1686" s="110"/>
      <c r="GG1686" s="110"/>
      <c r="GH1686" s="110"/>
      <c r="GI1686" s="110"/>
      <c r="GJ1686" s="110"/>
      <c r="GK1686" s="110"/>
      <c r="GL1686" s="110"/>
      <c r="GM1686" s="110"/>
      <c r="GN1686" s="110"/>
      <c r="GO1686" s="110"/>
      <c r="GP1686" s="110"/>
      <c r="GQ1686" s="110"/>
      <c r="GR1686" s="110"/>
      <c r="GS1686" s="110"/>
      <c r="GT1686" s="110"/>
      <c r="GU1686" s="110"/>
      <c r="GV1686" s="110"/>
      <c r="GW1686" s="110"/>
      <c r="GX1686" s="110"/>
      <c r="GY1686" s="110"/>
      <c r="GZ1686" s="110"/>
      <c r="HA1686" s="110"/>
      <c r="HB1686" s="110"/>
      <c r="HC1686" s="110"/>
      <c r="HD1686" s="110"/>
      <c r="HE1686" s="110"/>
      <c r="HF1686" s="110"/>
      <c r="HG1686" s="110"/>
      <c r="HH1686" s="110"/>
      <c r="HI1686" s="110"/>
      <c r="HJ1686" s="110"/>
      <c r="HK1686" s="110"/>
      <c r="HL1686" s="110"/>
      <c r="HM1686" s="110"/>
      <c r="HN1686" s="110"/>
      <c r="HO1686" s="110"/>
      <c r="HP1686" s="110"/>
      <c r="HQ1686" s="110"/>
      <c r="HR1686" s="110"/>
      <c r="HS1686" s="110"/>
      <c r="HT1686" s="110"/>
      <c r="HU1686" s="110"/>
      <c r="HV1686" s="110"/>
      <c r="HW1686" s="110"/>
      <c r="HX1686" s="110"/>
      <c r="HY1686" s="110"/>
      <c r="HZ1686" s="110"/>
      <c r="IA1686" s="110"/>
      <c r="IB1686" s="110"/>
      <c r="IC1686" s="110"/>
      <c r="ID1686" s="110"/>
      <c r="IE1686" s="110"/>
      <c r="IF1686" s="110"/>
      <c r="IG1686" s="110"/>
      <c r="IH1686" s="110"/>
      <c r="II1686" s="110"/>
      <c r="IJ1686" s="110"/>
      <c r="IK1686" s="110"/>
      <c r="IL1686" s="110"/>
      <c r="IM1686" s="110"/>
      <c r="IN1686" s="110"/>
      <c r="IO1686" s="110"/>
      <c r="IP1686" s="110"/>
      <c r="IQ1686" s="110"/>
      <c r="IR1686" s="110"/>
    </row>
    <row r="1687" spans="18:252" ht="16.5" hidden="1" customHeight="1">
      <c r="R1687" s="264"/>
      <c r="S1687" s="110"/>
      <c r="T1687" s="110"/>
      <c r="U1687" s="110"/>
      <c r="V1687" s="110"/>
      <c r="W1687" s="266"/>
      <c r="X1687" s="110"/>
      <c r="Y1687" s="110"/>
      <c r="Z1687" s="110"/>
      <c r="AA1687" s="110"/>
      <c r="AB1687" s="110"/>
      <c r="AC1687" s="110"/>
      <c r="AD1687" s="110"/>
      <c r="AE1687" s="110"/>
      <c r="AF1687" s="110"/>
      <c r="AG1687" s="110"/>
      <c r="AH1687" s="110"/>
      <c r="AI1687" s="110"/>
      <c r="AJ1687" s="110"/>
      <c r="AK1687" s="110"/>
      <c r="AL1687" s="110"/>
      <c r="AM1687" s="110"/>
      <c r="AN1687" s="110"/>
      <c r="AO1687" s="110"/>
      <c r="AP1687" s="110"/>
      <c r="AQ1687" s="110"/>
      <c r="AR1687" s="110"/>
      <c r="AS1687" s="110"/>
      <c r="AT1687" s="110"/>
      <c r="AU1687" s="110"/>
      <c r="AV1687" s="110"/>
      <c r="AW1687" s="110"/>
      <c r="AX1687" s="110"/>
      <c r="AY1687" s="110"/>
      <c r="AZ1687" s="110"/>
      <c r="BA1687" s="110"/>
      <c r="BB1687" s="110"/>
      <c r="BC1687" s="110"/>
      <c r="BD1687" s="110"/>
      <c r="BE1687" s="110"/>
      <c r="BF1687" s="110"/>
      <c r="BG1687" s="110"/>
      <c r="BH1687" s="110"/>
      <c r="BI1687" s="110"/>
      <c r="BJ1687" s="110"/>
      <c r="BK1687" s="110"/>
      <c r="BL1687" s="110"/>
      <c r="BM1687" s="110"/>
      <c r="BN1687" s="110"/>
      <c r="BO1687" s="110"/>
      <c r="BP1687" s="110"/>
      <c r="BQ1687" s="110"/>
      <c r="BR1687" s="110"/>
      <c r="BS1687" s="110"/>
      <c r="BT1687" s="110"/>
      <c r="BU1687" s="110"/>
      <c r="BV1687" s="110"/>
      <c r="BW1687" s="110"/>
      <c r="BX1687" s="110"/>
      <c r="BY1687" s="110"/>
      <c r="BZ1687" s="110"/>
      <c r="CA1687" s="110"/>
      <c r="CB1687" s="110"/>
      <c r="CC1687" s="110"/>
      <c r="CD1687" s="110"/>
      <c r="CE1687" s="110"/>
      <c r="CF1687" s="110"/>
      <c r="CG1687" s="110"/>
      <c r="CH1687" s="110"/>
      <c r="CI1687" s="110"/>
      <c r="CJ1687" s="110"/>
      <c r="CK1687" s="110"/>
      <c r="CL1687" s="110"/>
      <c r="CM1687" s="110"/>
      <c r="CN1687" s="110"/>
      <c r="CO1687" s="110"/>
      <c r="CP1687" s="110"/>
      <c r="CQ1687" s="110"/>
      <c r="CR1687" s="110"/>
      <c r="CS1687" s="110"/>
      <c r="CT1687" s="110"/>
      <c r="CU1687" s="110"/>
      <c r="CV1687" s="110"/>
      <c r="CW1687" s="110"/>
      <c r="CX1687" s="110"/>
      <c r="CY1687" s="110"/>
      <c r="CZ1687" s="110"/>
      <c r="DA1687" s="110"/>
      <c r="DB1687" s="110"/>
      <c r="DC1687" s="110"/>
      <c r="DD1687" s="110"/>
      <c r="DE1687" s="110"/>
      <c r="DF1687" s="110"/>
      <c r="DG1687" s="110"/>
      <c r="DH1687" s="110"/>
      <c r="DI1687" s="110"/>
      <c r="DJ1687" s="110"/>
      <c r="DK1687" s="110"/>
      <c r="DL1687" s="110"/>
      <c r="DM1687" s="110"/>
      <c r="DN1687" s="110"/>
      <c r="DO1687" s="110"/>
      <c r="DP1687" s="110"/>
      <c r="DQ1687" s="110"/>
      <c r="DR1687" s="110"/>
      <c r="DS1687" s="110"/>
      <c r="DT1687" s="110"/>
      <c r="DU1687" s="110"/>
      <c r="DV1687" s="110"/>
      <c r="DW1687" s="110"/>
      <c r="DX1687" s="110"/>
      <c r="DY1687" s="110"/>
      <c r="DZ1687" s="110"/>
      <c r="EA1687" s="110"/>
      <c r="EB1687" s="110"/>
      <c r="EC1687" s="110"/>
      <c r="ED1687" s="110"/>
      <c r="EF1687" s="264"/>
      <c r="EG1687" s="110"/>
      <c r="EH1687" s="110"/>
      <c r="EI1687" s="110"/>
      <c r="EJ1687" s="110"/>
      <c r="EK1687" s="266"/>
      <c r="EL1687" s="110"/>
      <c r="EM1687" s="110"/>
      <c r="EN1687" s="110"/>
      <c r="EO1687" s="110"/>
      <c r="EP1687" s="110"/>
      <c r="EQ1687" s="110"/>
      <c r="ER1687" s="110"/>
      <c r="ES1687" s="110"/>
      <c r="ET1687" s="110"/>
      <c r="EU1687" s="110"/>
      <c r="EV1687" s="110"/>
      <c r="EW1687" s="110"/>
      <c r="EX1687" s="110"/>
      <c r="EY1687" s="110"/>
      <c r="EZ1687" s="110"/>
      <c r="FA1687" s="110"/>
      <c r="FB1687" s="110"/>
      <c r="FC1687" s="110"/>
      <c r="FD1687" s="110"/>
      <c r="FE1687" s="110"/>
      <c r="FF1687" s="110"/>
      <c r="FG1687" s="110"/>
      <c r="FH1687" s="110"/>
      <c r="FI1687" s="110"/>
      <c r="FJ1687" s="110"/>
      <c r="FK1687" s="110"/>
      <c r="FL1687" s="110"/>
      <c r="FM1687" s="110"/>
      <c r="FN1687" s="110"/>
      <c r="FO1687" s="110"/>
      <c r="FP1687" s="110"/>
      <c r="FQ1687" s="110"/>
      <c r="FR1687" s="110"/>
      <c r="FS1687" s="110"/>
      <c r="FT1687" s="110"/>
      <c r="FU1687" s="110"/>
      <c r="FV1687" s="110"/>
      <c r="FW1687" s="110"/>
      <c r="FX1687" s="110"/>
      <c r="FY1687" s="110"/>
      <c r="FZ1687" s="110"/>
      <c r="GA1687" s="110"/>
      <c r="GB1687" s="110"/>
      <c r="GC1687" s="110"/>
      <c r="GD1687" s="110"/>
      <c r="GE1687" s="110"/>
      <c r="GF1687" s="110"/>
      <c r="GG1687" s="110"/>
      <c r="GH1687" s="110"/>
      <c r="GI1687" s="110"/>
      <c r="GJ1687" s="110"/>
      <c r="GK1687" s="110"/>
      <c r="GL1687" s="110"/>
      <c r="GM1687" s="110"/>
      <c r="GN1687" s="110"/>
      <c r="GO1687" s="110"/>
      <c r="GP1687" s="110"/>
      <c r="GQ1687" s="110"/>
      <c r="GR1687" s="110"/>
      <c r="GS1687" s="110"/>
      <c r="GT1687" s="110"/>
      <c r="GU1687" s="110"/>
      <c r="GV1687" s="110"/>
      <c r="GW1687" s="110"/>
      <c r="GX1687" s="110"/>
      <c r="GY1687" s="110"/>
      <c r="GZ1687" s="110"/>
      <c r="HA1687" s="110"/>
      <c r="HB1687" s="110"/>
      <c r="HC1687" s="110"/>
      <c r="HD1687" s="110"/>
      <c r="HE1687" s="110"/>
      <c r="HF1687" s="110"/>
      <c r="HG1687" s="110"/>
      <c r="HH1687" s="110"/>
      <c r="HI1687" s="110"/>
      <c r="HJ1687" s="110"/>
      <c r="HK1687" s="110"/>
      <c r="HL1687" s="110"/>
      <c r="HM1687" s="110"/>
      <c r="HN1687" s="110"/>
      <c r="HO1687" s="110"/>
      <c r="HP1687" s="110"/>
      <c r="HQ1687" s="110"/>
      <c r="HR1687" s="110"/>
      <c r="HS1687" s="110"/>
      <c r="HT1687" s="110"/>
      <c r="HU1687" s="110"/>
      <c r="HV1687" s="110"/>
      <c r="HW1687" s="110"/>
      <c r="HX1687" s="110"/>
      <c r="HY1687" s="110"/>
      <c r="HZ1687" s="110"/>
      <c r="IA1687" s="110"/>
      <c r="IB1687" s="110"/>
      <c r="IC1687" s="110"/>
      <c r="ID1687" s="110"/>
      <c r="IE1687" s="110"/>
      <c r="IF1687" s="110"/>
      <c r="IG1687" s="110"/>
      <c r="IH1687" s="110"/>
      <c r="II1687" s="110"/>
      <c r="IJ1687" s="110"/>
      <c r="IK1687" s="110"/>
      <c r="IL1687" s="110"/>
      <c r="IM1687" s="110"/>
      <c r="IN1687" s="110"/>
      <c r="IO1687" s="110"/>
      <c r="IP1687" s="110"/>
      <c r="IQ1687" s="110"/>
      <c r="IR1687" s="110"/>
    </row>
    <row r="1688" spans="18:252" ht="16.5" hidden="1" customHeight="1">
      <c r="R1688" s="264"/>
      <c r="S1688" s="110"/>
      <c r="T1688" s="110"/>
      <c r="U1688" s="110"/>
      <c r="V1688" s="110"/>
      <c r="W1688" s="266"/>
      <c r="X1688" s="110"/>
      <c r="Y1688" s="110"/>
      <c r="Z1688" s="110"/>
      <c r="AA1688" s="110"/>
      <c r="AB1688" s="110"/>
      <c r="AC1688" s="110"/>
      <c r="AD1688" s="110"/>
      <c r="AE1688" s="110"/>
      <c r="AF1688" s="110"/>
      <c r="AG1688" s="110"/>
      <c r="AH1688" s="110"/>
      <c r="AI1688" s="110"/>
      <c r="AJ1688" s="110"/>
      <c r="AK1688" s="110"/>
      <c r="AL1688" s="110"/>
      <c r="AM1688" s="110"/>
      <c r="AN1688" s="110"/>
      <c r="AO1688" s="110"/>
      <c r="AP1688" s="110"/>
      <c r="AQ1688" s="110"/>
      <c r="AR1688" s="110"/>
      <c r="AS1688" s="110"/>
      <c r="AT1688" s="110"/>
      <c r="AU1688" s="110"/>
      <c r="AV1688" s="110"/>
      <c r="AW1688" s="110"/>
      <c r="AX1688" s="110"/>
      <c r="AY1688" s="110"/>
      <c r="AZ1688" s="110"/>
      <c r="BA1688" s="110"/>
      <c r="BB1688" s="110"/>
      <c r="BC1688" s="110"/>
      <c r="BD1688" s="110"/>
      <c r="BE1688" s="110"/>
      <c r="BF1688" s="110"/>
      <c r="BG1688" s="110"/>
      <c r="BH1688" s="110"/>
      <c r="BI1688" s="110"/>
      <c r="BJ1688" s="110"/>
      <c r="BK1688" s="110"/>
      <c r="BL1688" s="110"/>
      <c r="BM1688" s="110"/>
      <c r="BN1688" s="110"/>
      <c r="BO1688" s="110"/>
      <c r="BP1688" s="110"/>
      <c r="BQ1688" s="110"/>
      <c r="BR1688" s="110"/>
      <c r="BS1688" s="110"/>
      <c r="BT1688" s="110"/>
      <c r="BU1688" s="110"/>
      <c r="BV1688" s="110"/>
      <c r="BW1688" s="110"/>
      <c r="BX1688" s="110"/>
      <c r="BY1688" s="110"/>
      <c r="BZ1688" s="110"/>
      <c r="CA1688" s="110"/>
      <c r="CB1688" s="110"/>
      <c r="CC1688" s="110"/>
      <c r="CD1688" s="110"/>
      <c r="CE1688" s="110"/>
      <c r="CF1688" s="110"/>
      <c r="CG1688" s="110"/>
      <c r="CH1688" s="110"/>
      <c r="CI1688" s="110"/>
      <c r="CJ1688" s="110"/>
      <c r="CK1688" s="110"/>
      <c r="CL1688" s="110"/>
      <c r="CM1688" s="110"/>
      <c r="CN1688" s="110"/>
      <c r="CO1688" s="110"/>
      <c r="CP1688" s="110"/>
      <c r="CQ1688" s="110"/>
      <c r="CR1688" s="110"/>
      <c r="CS1688" s="110"/>
      <c r="CT1688" s="110"/>
      <c r="CU1688" s="110"/>
      <c r="CV1688" s="110"/>
      <c r="CW1688" s="110"/>
      <c r="CX1688" s="110"/>
      <c r="CY1688" s="110"/>
      <c r="CZ1688" s="110"/>
      <c r="DA1688" s="110"/>
      <c r="DB1688" s="110"/>
      <c r="DC1688" s="110"/>
      <c r="DD1688" s="110"/>
      <c r="DE1688" s="110"/>
      <c r="DF1688" s="110"/>
      <c r="DG1688" s="110"/>
      <c r="DH1688" s="110"/>
      <c r="DI1688" s="110"/>
      <c r="DJ1688" s="110"/>
      <c r="DK1688" s="110"/>
      <c r="DL1688" s="110"/>
      <c r="DM1688" s="110"/>
      <c r="DN1688" s="110"/>
      <c r="DO1688" s="110"/>
      <c r="DP1688" s="110"/>
      <c r="DQ1688" s="110"/>
      <c r="DR1688" s="110"/>
      <c r="DS1688" s="110"/>
      <c r="DT1688" s="110"/>
      <c r="DU1688" s="110"/>
      <c r="DV1688" s="110"/>
      <c r="DW1688" s="110"/>
      <c r="DX1688" s="110"/>
      <c r="DY1688" s="110"/>
      <c r="DZ1688" s="110"/>
      <c r="EA1688" s="110"/>
      <c r="EB1688" s="110"/>
      <c r="EC1688" s="110"/>
      <c r="ED1688" s="110"/>
      <c r="EF1688" s="264"/>
      <c r="EG1688" s="110"/>
      <c r="EH1688" s="110"/>
      <c r="EI1688" s="110"/>
      <c r="EJ1688" s="110"/>
      <c r="EK1688" s="266"/>
      <c r="EL1688" s="110"/>
      <c r="EM1688" s="110"/>
      <c r="EN1688" s="110"/>
      <c r="EO1688" s="110"/>
      <c r="EP1688" s="110"/>
      <c r="EQ1688" s="110"/>
      <c r="ER1688" s="110"/>
      <c r="ES1688" s="110"/>
      <c r="ET1688" s="110"/>
      <c r="EU1688" s="110"/>
      <c r="EV1688" s="110"/>
      <c r="EW1688" s="110"/>
      <c r="EX1688" s="110"/>
      <c r="EY1688" s="110"/>
      <c r="EZ1688" s="110"/>
      <c r="FA1688" s="110"/>
      <c r="FB1688" s="110"/>
      <c r="FC1688" s="110"/>
      <c r="FD1688" s="110"/>
      <c r="FE1688" s="110"/>
      <c r="FF1688" s="110"/>
      <c r="FG1688" s="110"/>
      <c r="FH1688" s="110"/>
      <c r="FI1688" s="110"/>
      <c r="FJ1688" s="110"/>
      <c r="FK1688" s="110"/>
      <c r="FL1688" s="110"/>
      <c r="FM1688" s="110"/>
      <c r="FN1688" s="110"/>
      <c r="FO1688" s="110"/>
      <c r="FP1688" s="110"/>
      <c r="FQ1688" s="110"/>
      <c r="FR1688" s="110"/>
      <c r="FS1688" s="110"/>
      <c r="FT1688" s="110"/>
      <c r="FU1688" s="110"/>
      <c r="FV1688" s="110"/>
      <c r="FW1688" s="110"/>
      <c r="FX1688" s="110"/>
      <c r="FY1688" s="110"/>
      <c r="FZ1688" s="110"/>
      <c r="GA1688" s="110"/>
      <c r="GB1688" s="110"/>
      <c r="GC1688" s="110"/>
      <c r="GD1688" s="110"/>
      <c r="GE1688" s="110"/>
      <c r="GF1688" s="110"/>
      <c r="GG1688" s="110"/>
      <c r="GH1688" s="110"/>
      <c r="GI1688" s="110"/>
      <c r="GJ1688" s="110"/>
      <c r="GK1688" s="110"/>
      <c r="GL1688" s="110"/>
      <c r="GM1688" s="110"/>
      <c r="GN1688" s="110"/>
      <c r="GO1688" s="110"/>
      <c r="GP1688" s="110"/>
      <c r="GQ1688" s="110"/>
      <c r="GR1688" s="110"/>
      <c r="GS1688" s="110"/>
      <c r="GT1688" s="110"/>
      <c r="GU1688" s="110"/>
      <c r="GV1688" s="110"/>
      <c r="GW1688" s="110"/>
      <c r="GX1688" s="110"/>
      <c r="GY1688" s="110"/>
      <c r="GZ1688" s="110"/>
      <c r="HA1688" s="110"/>
      <c r="HB1688" s="110"/>
      <c r="HC1688" s="110"/>
      <c r="HD1688" s="110"/>
      <c r="HE1688" s="110"/>
      <c r="HF1688" s="110"/>
      <c r="HG1688" s="110"/>
      <c r="HH1688" s="110"/>
      <c r="HI1688" s="110"/>
      <c r="HJ1688" s="110"/>
      <c r="HK1688" s="110"/>
      <c r="HL1688" s="110"/>
      <c r="HM1688" s="110"/>
      <c r="HN1688" s="110"/>
      <c r="HO1688" s="110"/>
      <c r="HP1688" s="110"/>
      <c r="HQ1688" s="110"/>
      <c r="HR1688" s="110"/>
      <c r="HS1688" s="110"/>
      <c r="HT1688" s="110"/>
      <c r="HU1688" s="110"/>
      <c r="HV1688" s="110"/>
      <c r="HW1688" s="110"/>
      <c r="HX1688" s="110"/>
      <c r="HY1688" s="110"/>
      <c r="HZ1688" s="110"/>
      <c r="IA1688" s="110"/>
      <c r="IB1688" s="110"/>
      <c r="IC1688" s="110"/>
      <c r="ID1688" s="110"/>
      <c r="IE1688" s="110"/>
      <c r="IF1688" s="110"/>
      <c r="IG1688" s="110"/>
      <c r="IH1688" s="110"/>
      <c r="II1688" s="110"/>
      <c r="IJ1688" s="110"/>
      <c r="IK1688" s="110"/>
      <c r="IL1688" s="110"/>
      <c r="IM1688" s="110"/>
      <c r="IN1688" s="110"/>
      <c r="IO1688" s="110"/>
      <c r="IP1688" s="110"/>
      <c r="IQ1688" s="110"/>
      <c r="IR1688" s="110"/>
    </row>
    <row r="1689" spans="18:252" ht="16.5" hidden="1" customHeight="1">
      <c r="R1689" s="264"/>
      <c r="S1689" s="110"/>
      <c r="T1689" s="110"/>
      <c r="U1689" s="110"/>
      <c r="V1689" s="110"/>
      <c r="W1689" s="266"/>
      <c r="X1689" s="110"/>
      <c r="Y1689" s="110"/>
      <c r="Z1689" s="110"/>
      <c r="AA1689" s="110"/>
      <c r="AB1689" s="110"/>
      <c r="AC1689" s="110"/>
      <c r="AD1689" s="110"/>
      <c r="AE1689" s="110"/>
      <c r="AF1689" s="110"/>
      <c r="AG1689" s="110"/>
      <c r="AH1689" s="110"/>
      <c r="AI1689" s="110"/>
      <c r="AJ1689" s="110"/>
      <c r="AK1689" s="110"/>
      <c r="AL1689" s="110"/>
      <c r="AM1689" s="110"/>
      <c r="AN1689" s="110"/>
      <c r="AO1689" s="110"/>
      <c r="AP1689" s="110"/>
      <c r="AQ1689" s="110"/>
      <c r="AR1689" s="110"/>
      <c r="AS1689" s="110"/>
      <c r="AT1689" s="110"/>
      <c r="AU1689" s="110"/>
      <c r="AV1689" s="110"/>
      <c r="AW1689" s="110"/>
      <c r="AX1689" s="110"/>
      <c r="AY1689" s="110"/>
      <c r="AZ1689" s="110"/>
      <c r="BA1689" s="110"/>
      <c r="BB1689" s="110"/>
      <c r="BC1689" s="110"/>
      <c r="BD1689" s="110"/>
      <c r="BE1689" s="110"/>
      <c r="BF1689" s="110"/>
      <c r="BG1689" s="110"/>
      <c r="BH1689" s="110"/>
      <c r="BI1689" s="110"/>
      <c r="BJ1689" s="110"/>
      <c r="BK1689" s="110"/>
      <c r="BL1689" s="110"/>
      <c r="BM1689" s="110"/>
      <c r="BN1689" s="110"/>
      <c r="BO1689" s="110"/>
      <c r="BP1689" s="110"/>
      <c r="BQ1689" s="110"/>
      <c r="BR1689" s="110"/>
      <c r="BS1689" s="110"/>
      <c r="BT1689" s="110"/>
      <c r="BU1689" s="110"/>
      <c r="BV1689" s="110"/>
      <c r="BW1689" s="110"/>
      <c r="BX1689" s="110"/>
      <c r="BY1689" s="110"/>
      <c r="BZ1689" s="110"/>
      <c r="CA1689" s="110"/>
      <c r="CB1689" s="110"/>
      <c r="CC1689" s="110"/>
      <c r="CD1689" s="110"/>
      <c r="CE1689" s="110"/>
      <c r="CF1689" s="110"/>
      <c r="CG1689" s="110"/>
      <c r="CH1689" s="110"/>
      <c r="CI1689" s="110"/>
      <c r="CJ1689" s="110"/>
      <c r="CK1689" s="110"/>
      <c r="CL1689" s="110"/>
      <c r="CM1689" s="110"/>
      <c r="CN1689" s="110"/>
      <c r="CO1689" s="110"/>
      <c r="CP1689" s="110"/>
      <c r="CQ1689" s="110"/>
      <c r="CR1689" s="110"/>
      <c r="CS1689" s="110"/>
      <c r="CT1689" s="110"/>
      <c r="CU1689" s="110"/>
      <c r="CV1689" s="110"/>
      <c r="CW1689" s="110"/>
      <c r="CX1689" s="110"/>
      <c r="CY1689" s="110"/>
      <c r="CZ1689" s="110"/>
      <c r="DA1689" s="110"/>
      <c r="DB1689" s="110"/>
      <c r="DC1689" s="110"/>
      <c r="DD1689" s="110"/>
      <c r="DE1689" s="110"/>
      <c r="DF1689" s="110"/>
      <c r="DG1689" s="110"/>
      <c r="DH1689" s="110"/>
      <c r="DI1689" s="110"/>
      <c r="DJ1689" s="110"/>
      <c r="DK1689" s="110"/>
      <c r="DL1689" s="110"/>
      <c r="DM1689" s="110"/>
      <c r="DN1689" s="110"/>
      <c r="DO1689" s="110"/>
      <c r="DP1689" s="110"/>
      <c r="DQ1689" s="110"/>
      <c r="DR1689" s="110"/>
      <c r="DS1689" s="110"/>
      <c r="DT1689" s="110"/>
      <c r="DU1689" s="110"/>
      <c r="DV1689" s="110"/>
      <c r="DW1689" s="110"/>
      <c r="DX1689" s="110"/>
      <c r="DY1689" s="110"/>
      <c r="DZ1689" s="110"/>
      <c r="EA1689" s="110"/>
      <c r="EB1689" s="110"/>
      <c r="EC1689" s="110"/>
      <c r="ED1689" s="110"/>
      <c r="EF1689" s="264"/>
      <c r="EG1689" s="110"/>
      <c r="EH1689" s="110"/>
      <c r="EI1689" s="110"/>
      <c r="EJ1689" s="110"/>
      <c r="EK1689" s="266"/>
      <c r="EL1689" s="110"/>
      <c r="EM1689" s="110"/>
      <c r="EN1689" s="110"/>
      <c r="EO1689" s="110"/>
      <c r="EP1689" s="110"/>
      <c r="EQ1689" s="110"/>
      <c r="ER1689" s="110"/>
      <c r="ES1689" s="110"/>
      <c r="ET1689" s="110"/>
      <c r="EU1689" s="110"/>
      <c r="EV1689" s="110"/>
      <c r="EW1689" s="110"/>
      <c r="EX1689" s="110"/>
      <c r="EY1689" s="110"/>
      <c r="EZ1689" s="110"/>
      <c r="FA1689" s="110"/>
      <c r="FB1689" s="110"/>
      <c r="FC1689" s="110"/>
      <c r="FD1689" s="110"/>
      <c r="FE1689" s="110"/>
      <c r="FF1689" s="110"/>
      <c r="FG1689" s="110"/>
      <c r="FH1689" s="110"/>
      <c r="FI1689" s="110"/>
      <c r="FJ1689" s="110"/>
      <c r="FK1689" s="110"/>
      <c r="FL1689" s="110"/>
      <c r="FM1689" s="110"/>
      <c r="FN1689" s="110"/>
      <c r="FO1689" s="110"/>
      <c r="FP1689" s="110"/>
      <c r="FQ1689" s="110"/>
      <c r="FR1689" s="110"/>
      <c r="FS1689" s="110"/>
      <c r="FT1689" s="110"/>
      <c r="FU1689" s="110"/>
      <c r="FV1689" s="110"/>
      <c r="FW1689" s="110"/>
      <c r="FX1689" s="110"/>
      <c r="FY1689" s="110"/>
      <c r="FZ1689" s="110"/>
      <c r="GA1689" s="110"/>
      <c r="GB1689" s="110"/>
      <c r="GC1689" s="110"/>
      <c r="GD1689" s="110"/>
      <c r="GE1689" s="110"/>
      <c r="GF1689" s="110"/>
      <c r="GG1689" s="110"/>
      <c r="GH1689" s="110"/>
      <c r="GI1689" s="110"/>
      <c r="GJ1689" s="110"/>
      <c r="GK1689" s="110"/>
      <c r="GL1689" s="110"/>
      <c r="GM1689" s="110"/>
      <c r="GN1689" s="110"/>
      <c r="GO1689" s="110"/>
      <c r="GP1689" s="110"/>
      <c r="GQ1689" s="110"/>
      <c r="GR1689" s="110"/>
      <c r="GS1689" s="110"/>
      <c r="GT1689" s="110"/>
      <c r="GU1689" s="110"/>
      <c r="GV1689" s="110"/>
      <c r="GW1689" s="110"/>
      <c r="GX1689" s="110"/>
      <c r="GY1689" s="110"/>
      <c r="GZ1689" s="110"/>
      <c r="HA1689" s="110"/>
      <c r="HB1689" s="110"/>
      <c r="HC1689" s="110"/>
      <c r="HD1689" s="110"/>
      <c r="HE1689" s="110"/>
      <c r="HF1689" s="110"/>
      <c r="HG1689" s="110"/>
      <c r="HH1689" s="110"/>
      <c r="HI1689" s="110"/>
      <c r="HJ1689" s="110"/>
      <c r="HK1689" s="110"/>
      <c r="HL1689" s="110"/>
      <c r="HM1689" s="110"/>
      <c r="HN1689" s="110"/>
      <c r="HO1689" s="110"/>
      <c r="HP1689" s="110"/>
      <c r="HQ1689" s="110"/>
      <c r="HR1689" s="110"/>
      <c r="HS1689" s="110"/>
      <c r="HT1689" s="110"/>
      <c r="HU1689" s="110"/>
      <c r="HV1689" s="110"/>
      <c r="HW1689" s="110"/>
      <c r="HX1689" s="110"/>
      <c r="HY1689" s="110"/>
      <c r="HZ1689" s="110"/>
      <c r="IA1689" s="110"/>
      <c r="IB1689" s="110"/>
      <c r="IC1689" s="110"/>
      <c r="ID1689" s="110"/>
      <c r="IE1689" s="110"/>
      <c r="IF1689" s="110"/>
      <c r="IG1689" s="110"/>
      <c r="IH1689" s="110"/>
      <c r="II1689" s="110"/>
      <c r="IJ1689" s="110"/>
      <c r="IK1689" s="110"/>
      <c r="IL1689" s="110"/>
      <c r="IM1689" s="110"/>
      <c r="IN1689" s="110"/>
      <c r="IO1689" s="110"/>
      <c r="IP1689" s="110"/>
      <c r="IQ1689" s="110"/>
      <c r="IR1689" s="110"/>
    </row>
    <row r="1690" spans="18:252" ht="16.5" hidden="1" customHeight="1">
      <c r="R1690" s="264"/>
      <c r="S1690" s="110"/>
      <c r="T1690" s="110"/>
      <c r="U1690" s="110"/>
      <c r="V1690" s="110"/>
      <c r="W1690" s="266"/>
      <c r="X1690" s="110"/>
      <c r="Y1690" s="110"/>
      <c r="Z1690" s="110"/>
      <c r="AA1690" s="110"/>
      <c r="AB1690" s="110"/>
      <c r="AC1690" s="110"/>
      <c r="AD1690" s="110"/>
      <c r="AE1690" s="110"/>
      <c r="AF1690" s="110"/>
      <c r="AG1690" s="110"/>
      <c r="AH1690" s="110"/>
      <c r="AI1690" s="110"/>
      <c r="AJ1690" s="110"/>
      <c r="AK1690" s="110"/>
      <c r="AL1690" s="110"/>
      <c r="AM1690" s="110"/>
      <c r="AN1690" s="110"/>
      <c r="AO1690" s="110"/>
      <c r="AP1690" s="110"/>
      <c r="AQ1690" s="110"/>
      <c r="AR1690" s="110"/>
      <c r="AS1690" s="110"/>
      <c r="AT1690" s="110"/>
      <c r="AU1690" s="110"/>
      <c r="AV1690" s="110"/>
      <c r="AW1690" s="110"/>
      <c r="AX1690" s="110"/>
      <c r="AY1690" s="110"/>
      <c r="AZ1690" s="110"/>
      <c r="BA1690" s="110"/>
      <c r="BB1690" s="110"/>
      <c r="BC1690" s="110"/>
      <c r="BD1690" s="110"/>
      <c r="BE1690" s="110"/>
      <c r="BF1690" s="110"/>
      <c r="BG1690" s="110"/>
      <c r="BH1690" s="110"/>
      <c r="BI1690" s="110"/>
      <c r="BJ1690" s="110"/>
      <c r="BK1690" s="110"/>
      <c r="BL1690" s="110"/>
      <c r="BM1690" s="110"/>
      <c r="BN1690" s="110"/>
      <c r="BO1690" s="110"/>
      <c r="BP1690" s="110"/>
      <c r="BQ1690" s="110"/>
      <c r="BR1690" s="110"/>
      <c r="BS1690" s="110"/>
      <c r="BT1690" s="110"/>
      <c r="BU1690" s="110"/>
      <c r="BV1690" s="110"/>
      <c r="BW1690" s="110"/>
      <c r="BX1690" s="110"/>
      <c r="BY1690" s="110"/>
      <c r="BZ1690" s="110"/>
      <c r="CA1690" s="110"/>
      <c r="CB1690" s="110"/>
      <c r="CC1690" s="110"/>
      <c r="CD1690" s="110"/>
      <c r="CE1690" s="110"/>
      <c r="CF1690" s="110"/>
      <c r="CG1690" s="110"/>
      <c r="CH1690" s="110"/>
      <c r="CI1690" s="110"/>
      <c r="CJ1690" s="110"/>
      <c r="CK1690" s="110"/>
      <c r="CL1690" s="110"/>
      <c r="CM1690" s="110"/>
      <c r="CN1690" s="110"/>
      <c r="CO1690" s="110"/>
      <c r="CP1690" s="110"/>
      <c r="CQ1690" s="110"/>
      <c r="CR1690" s="110"/>
      <c r="CS1690" s="110"/>
      <c r="CT1690" s="110"/>
      <c r="CU1690" s="110"/>
      <c r="CV1690" s="110"/>
      <c r="CW1690" s="110"/>
      <c r="CX1690" s="110"/>
      <c r="CY1690" s="110"/>
      <c r="CZ1690" s="110"/>
      <c r="DA1690" s="110"/>
      <c r="DB1690" s="110"/>
      <c r="DC1690" s="110"/>
      <c r="DD1690" s="110"/>
      <c r="DE1690" s="110"/>
      <c r="DF1690" s="110"/>
      <c r="DG1690" s="110"/>
      <c r="DH1690" s="110"/>
      <c r="DI1690" s="110"/>
      <c r="DJ1690" s="110"/>
      <c r="DK1690" s="110"/>
      <c r="DL1690" s="110"/>
      <c r="DM1690" s="110"/>
      <c r="DN1690" s="110"/>
      <c r="DO1690" s="110"/>
      <c r="DP1690" s="110"/>
      <c r="DQ1690" s="110"/>
      <c r="DR1690" s="110"/>
      <c r="DS1690" s="110"/>
      <c r="DT1690" s="110"/>
      <c r="DU1690" s="110"/>
      <c r="DV1690" s="110"/>
      <c r="DW1690" s="110"/>
      <c r="DX1690" s="110"/>
      <c r="DY1690" s="110"/>
      <c r="DZ1690" s="110"/>
      <c r="EA1690" s="110"/>
      <c r="EB1690" s="110"/>
      <c r="EC1690" s="110"/>
      <c r="ED1690" s="110"/>
      <c r="EF1690" s="264"/>
      <c r="EG1690" s="110"/>
      <c r="EH1690" s="110"/>
      <c r="EI1690" s="110"/>
      <c r="EJ1690" s="110"/>
      <c r="EK1690" s="266"/>
      <c r="EL1690" s="110"/>
      <c r="EM1690" s="110"/>
      <c r="EN1690" s="110"/>
      <c r="EO1690" s="110"/>
      <c r="EP1690" s="110"/>
      <c r="EQ1690" s="110"/>
      <c r="ER1690" s="110"/>
      <c r="ES1690" s="110"/>
      <c r="ET1690" s="110"/>
      <c r="EU1690" s="110"/>
      <c r="EV1690" s="110"/>
      <c r="EW1690" s="110"/>
      <c r="EX1690" s="110"/>
      <c r="EY1690" s="110"/>
      <c r="EZ1690" s="110"/>
      <c r="FA1690" s="110"/>
      <c r="FB1690" s="110"/>
      <c r="FC1690" s="110"/>
      <c r="FD1690" s="110"/>
      <c r="FE1690" s="110"/>
      <c r="FF1690" s="110"/>
      <c r="FG1690" s="110"/>
      <c r="FH1690" s="110"/>
      <c r="FI1690" s="110"/>
      <c r="FJ1690" s="110"/>
      <c r="FK1690" s="110"/>
      <c r="FL1690" s="110"/>
      <c r="FM1690" s="110"/>
      <c r="FN1690" s="110"/>
      <c r="FO1690" s="110"/>
      <c r="FP1690" s="110"/>
      <c r="FQ1690" s="110"/>
      <c r="FR1690" s="110"/>
      <c r="FS1690" s="110"/>
      <c r="FT1690" s="110"/>
      <c r="FU1690" s="110"/>
      <c r="FV1690" s="110"/>
      <c r="FW1690" s="110"/>
      <c r="FX1690" s="110"/>
      <c r="FY1690" s="110"/>
      <c r="FZ1690" s="110"/>
      <c r="GA1690" s="110"/>
      <c r="GB1690" s="110"/>
      <c r="GC1690" s="110"/>
      <c r="GD1690" s="110"/>
      <c r="GE1690" s="110"/>
      <c r="GF1690" s="110"/>
      <c r="GG1690" s="110"/>
      <c r="GH1690" s="110"/>
      <c r="GI1690" s="110"/>
      <c r="GJ1690" s="110"/>
      <c r="GK1690" s="110"/>
      <c r="GL1690" s="110"/>
      <c r="GM1690" s="110"/>
      <c r="GN1690" s="110"/>
      <c r="GO1690" s="110"/>
      <c r="GP1690" s="110"/>
      <c r="GQ1690" s="110"/>
      <c r="GR1690" s="110"/>
      <c r="GS1690" s="110"/>
      <c r="GT1690" s="110"/>
      <c r="GU1690" s="110"/>
      <c r="GV1690" s="110"/>
      <c r="GW1690" s="110"/>
      <c r="GX1690" s="110"/>
      <c r="GY1690" s="110"/>
      <c r="GZ1690" s="110"/>
      <c r="HA1690" s="110"/>
      <c r="HB1690" s="110"/>
      <c r="HC1690" s="110"/>
      <c r="HD1690" s="110"/>
      <c r="HE1690" s="110"/>
      <c r="HF1690" s="110"/>
      <c r="HG1690" s="110"/>
      <c r="HH1690" s="110"/>
      <c r="HI1690" s="110"/>
      <c r="HJ1690" s="110"/>
      <c r="HK1690" s="110"/>
      <c r="HL1690" s="110"/>
      <c r="HM1690" s="110"/>
      <c r="HN1690" s="110"/>
      <c r="HO1690" s="110"/>
      <c r="HP1690" s="110"/>
      <c r="HQ1690" s="110"/>
      <c r="HR1690" s="110"/>
      <c r="HS1690" s="110"/>
      <c r="HT1690" s="110"/>
      <c r="HU1690" s="110"/>
      <c r="HV1690" s="110"/>
      <c r="HW1690" s="110"/>
      <c r="HX1690" s="110"/>
      <c r="HY1690" s="110"/>
      <c r="HZ1690" s="110"/>
      <c r="IA1690" s="110"/>
      <c r="IB1690" s="110"/>
      <c r="IC1690" s="110"/>
      <c r="ID1690" s="110"/>
      <c r="IE1690" s="110"/>
      <c r="IF1690" s="110"/>
      <c r="IG1690" s="110"/>
      <c r="IH1690" s="110"/>
      <c r="II1690" s="110"/>
      <c r="IJ1690" s="110"/>
      <c r="IK1690" s="110"/>
      <c r="IL1690" s="110"/>
      <c r="IM1690" s="110"/>
      <c r="IN1690" s="110"/>
      <c r="IO1690" s="110"/>
      <c r="IP1690" s="110"/>
      <c r="IQ1690" s="110"/>
      <c r="IR1690" s="110"/>
    </row>
    <row r="1691" spans="18:252" ht="16.5" hidden="1" customHeight="1">
      <c r="R1691" s="264"/>
      <c r="S1691" s="110"/>
      <c r="T1691" s="110"/>
      <c r="U1691" s="110"/>
      <c r="V1691" s="110"/>
      <c r="W1691" s="266"/>
      <c r="X1691" s="110"/>
      <c r="Y1691" s="110"/>
      <c r="Z1691" s="110"/>
      <c r="AA1691" s="110"/>
      <c r="AB1691" s="110"/>
      <c r="AC1691" s="110"/>
      <c r="AD1691" s="110"/>
      <c r="AE1691" s="110"/>
      <c r="AF1691" s="110"/>
      <c r="AG1691" s="110"/>
      <c r="AH1691" s="110"/>
      <c r="AI1691" s="110"/>
      <c r="AJ1691" s="110"/>
      <c r="AK1691" s="110"/>
      <c r="AL1691" s="110"/>
      <c r="AM1691" s="110"/>
      <c r="AN1691" s="110"/>
      <c r="AO1691" s="110"/>
      <c r="AP1691" s="110"/>
      <c r="AQ1691" s="110"/>
      <c r="AR1691" s="110"/>
      <c r="AS1691" s="110"/>
      <c r="AT1691" s="110"/>
      <c r="AU1691" s="110"/>
      <c r="AV1691" s="110"/>
      <c r="AW1691" s="110"/>
      <c r="AX1691" s="110"/>
      <c r="AY1691" s="110"/>
      <c r="AZ1691" s="110"/>
      <c r="BA1691" s="110"/>
      <c r="BB1691" s="110"/>
      <c r="BC1691" s="110"/>
      <c r="BD1691" s="110"/>
      <c r="BE1691" s="110"/>
      <c r="BF1691" s="110"/>
      <c r="BG1691" s="110"/>
      <c r="BH1691" s="110"/>
      <c r="BI1691" s="110"/>
      <c r="BJ1691" s="110"/>
      <c r="BK1691" s="110"/>
      <c r="BL1691" s="110"/>
      <c r="BM1691" s="110"/>
      <c r="BN1691" s="110"/>
      <c r="BO1691" s="110"/>
      <c r="BP1691" s="110"/>
      <c r="BQ1691" s="110"/>
      <c r="BR1691" s="110"/>
      <c r="BS1691" s="110"/>
      <c r="BT1691" s="110"/>
      <c r="BU1691" s="110"/>
      <c r="BV1691" s="110"/>
      <c r="BW1691" s="110"/>
      <c r="BX1691" s="110"/>
      <c r="BY1691" s="110"/>
      <c r="BZ1691" s="110"/>
      <c r="CA1691" s="110"/>
      <c r="CB1691" s="110"/>
      <c r="CC1691" s="110"/>
      <c r="CD1691" s="110"/>
      <c r="CE1691" s="110"/>
      <c r="CF1691" s="110"/>
      <c r="CG1691" s="110"/>
      <c r="CH1691" s="110"/>
      <c r="CI1691" s="110"/>
      <c r="CJ1691" s="110"/>
      <c r="CK1691" s="110"/>
      <c r="CL1691" s="110"/>
      <c r="CM1691" s="110"/>
      <c r="CN1691" s="110"/>
      <c r="CO1691" s="110"/>
      <c r="CP1691" s="110"/>
      <c r="CQ1691" s="110"/>
      <c r="CR1691" s="110"/>
      <c r="CS1691" s="110"/>
      <c r="CT1691" s="110"/>
      <c r="CU1691" s="110"/>
      <c r="CV1691" s="110"/>
      <c r="CW1691" s="110"/>
      <c r="CX1691" s="110"/>
      <c r="CY1691" s="110"/>
      <c r="CZ1691" s="110"/>
      <c r="DA1691" s="110"/>
      <c r="DB1691" s="110"/>
      <c r="DC1691" s="110"/>
      <c r="DD1691" s="110"/>
      <c r="DE1691" s="110"/>
      <c r="DF1691" s="110"/>
      <c r="DG1691" s="110"/>
      <c r="DH1691" s="110"/>
      <c r="DI1691" s="110"/>
      <c r="DJ1691" s="110"/>
      <c r="DK1691" s="110"/>
      <c r="DL1691" s="110"/>
      <c r="DM1691" s="110"/>
      <c r="DN1691" s="110"/>
      <c r="DO1691" s="110"/>
      <c r="DP1691" s="110"/>
      <c r="DQ1691" s="110"/>
      <c r="DR1691" s="110"/>
      <c r="DS1691" s="110"/>
      <c r="DT1691" s="110"/>
      <c r="DU1691" s="110"/>
      <c r="DV1691" s="110"/>
      <c r="DW1691" s="110"/>
      <c r="DX1691" s="110"/>
      <c r="DY1691" s="110"/>
      <c r="DZ1691" s="110"/>
      <c r="EA1691" s="110"/>
      <c r="EB1691" s="110"/>
      <c r="EC1691" s="110"/>
      <c r="ED1691" s="110"/>
      <c r="EF1691" s="264"/>
      <c r="EG1691" s="110"/>
      <c r="EH1691" s="110"/>
      <c r="EI1691" s="110"/>
      <c r="EJ1691" s="110"/>
      <c r="EK1691" s="266"/>
      <c r="EL1691" s="110"/>
      <c r="EM1691" s="110"/>
      <c r="EN1691" s="110"/>
      <c r="EO1691" s="110"/>
      <c r="EP1691" s="110"/>
      <c r="EQ1691" s="110"/>
      <c r="ER1691" s="110"/>
      <c r="ES1691" s="110"/>
      <c r="ET1691" s="110"/>
      <c r="EU1691" s="110"/>
      <c r="EV1691" s="110"/>
      <c r="EW1691" s="110"/>
      <c r="EX1691" s="110"/>
      <c r="EY1691" s="110"/>
      <c r="EZ1691" s="110"/>
      <c r="FA1691" s="110"/>
      <c r="FB1691" s="110"/>
      <c r="FC1691" s="110"/>
      <c r="FD1691" s="110"/>
      <c r="FE1691" s="110"/>
      <c r="FF1691" s="110"/>
      <c r="FG1691" s="110"/>
      <c r="FH1691" s="110"/>
      <c r="FI1691" s="110"/>
      <c r="FJ1691" s="110"/>
      <c r="FK1691" s="110"/>
      <c r="FL1691" s="110"/>
      <c r="FM1691" s="110"/>
      <c r="FN1691" s="110"/>
      <c r="FO1691" s="110"/>
      <c r="FP1691" s="110"/>
      <c r="FQ1691" s="110"/>
      <c r="FR1691" s="110"/>
      <c r="FS1691" s="110"/>
      <c r="FT1691" s="110"/>
      <c r="FU1691" s="110"/>
      <c r="FV1691" s="110"/>
      <c r="FW1691" s="110"/>
      <c r="FX1691" s="110"/>
      <c r="FY1691" s="110"/>
      <c r="FZ1691" s="110"/>
      <c r="GA1691" s="110"/>
      <c r="GB1691" s="110"/>
      <c r="GC1691" s="110"/>
      <c r="GD1691" s="110"/>
      <c r="GE1691" s="110"/>
      <c r="GF1691" s="110"/>
      <c r="GG1691" s="110"/>
      <c r="GH1691" s="110"/>
      <c r="GI1691" s="110"/>
      <c r="GJ1691" s="110"/>
      <c r="GK1691" s="110"/>
      <c r="GL1691" s="110"/>
      <c r="GM1691" s="110"/>
      <c r="GN1691" s="110"/>
      <c r="GO1691" s="110"/>
      <c r="GP1691" s="110"/>
      <c r="GQ1691" s="110"/>
      <c r="GR1691" s="110"/>
      <c r="GS1691" s="110"/>
      <c r="GT1691" s="110"/>
      <c r="GU1691" s="110"/>
      <c r="GV1691" s="110"/>
      <c r="GW1691" s="110"/>
      <c r="GX1691" s="110"/>
      <c r="GY1691" s="110"/>
      <c r="GZ1691" s="110"/>
      <c r="HA1691" s="110"/>
      <c r="HB1691" s="110"/>
      <c r="HC1691" s="110"/>
      <c r="HD1691" s="110"/>
      <c r="HE1691" s="110"/>
      <c r="HF1691" s="110"/>
      <c r="HG1691" s="110"/>
      <c r="HH1691" s="110"/>
      <c r="HI1691" s="110"/>
      <c r="HJ1691" s="110"/>
      <c r="HK1691" s="110"/>
      <c r="HL1691" s="110"/>
      <c r="HM1691" s="110"/>
      <c r="HN1691" s="110"/>
      <c r="HO1691" s="110"/>
      <c r="HP1691" s="110"/>
      <c r="HQ1691" s="110"/>
      <c r="HR1691" s="110"/>
      <c r="HS1691" s="110"/>
      <c r="HT1691" s="110"/>
      <c r="HU1691" s="110"/>
      <c r="HV1691" s="110"/>
      <c r="HW1691" s="110"/>
      <c r="HX1691" s="110"/>
      <c r="HY1691" s="110"/>
      <c r="HZ1691" s="110"/>
      <c r="IA1691" s="110"/>
      <c r="IB1691" s="110"/>
      <c r="IC1691" s="110"/>
      <c r="ID1691" s="110"/>
      <c r="IE1691" s="110"/>
      <c r="IF1691" s="110"/>
      <c r="IG1691" s="110"/>
      <c r="IH1691" s="110"/>
      <c r="II1691" s="110"/>
      <c r="IJ1691" s="110"/>
      <c r="IK1691" s="110"/>
      <c r="IL1691" s="110"/>
      <c r="IM1691" s="110"/>
      <c r="IN1691" s="110"/>
      <c r="IO1691" s="110"/>
      <c r="IP1691" s="110"/>
      <c r="IQ1691" s="110"/>
      <c r="IR1691" s="110"/>
    </row>
    <row r="1692" spans="18:252" ht="16.5" hidden="1" customHeight="1">
      <c r="R1692" s="264"/>
      <c r="S1692" s="110"/>
      <c r="T1692" s="110"/>
      <c r="U1692" s="110"/>
      <c r="V1692" s="110"/>
      <c r="W1692" s="266"/>
      <c r="X1692" s="110"/>
      <c r="Y1692" s="110"/>
      <c r="Z1692" s="110"/>
      <c r="AA1692" s="110"/>
      <c r="AB1692" s="110"/>
      <c r="AC1692" s="110"/>
      <c r="AD1692" s="110"/>
      <c r="AE1692" s="110"/>
      <c r="AF1692" s="110"/>
      <c r="AG1692" s="110"/>
      <c r="AH1692" s="110"/>
      <c r="AI1692" s="110"/>
      <c r="AJ1692" s="110"/>
      <c r="AK1692" s="110"/>
      <c r="AL1692" s="110"/>
      <c r="AM1692" s="110"/>
      <c r="AN1692" s="110"/>
      <c r="AO1692" s="110"/>
      <c r="AP1692" s="110"/>
      <c r="AQ1692" s="110"/>
      <c r="AR1692" s="110"/>
      <c r="AS1692" s="110"/>
      <c r="AT1692" s="110"/>
      <c r="AU1692" s="110"/>
      <c r="AV1692" s="110"/>
      <c r="AW1692" s="110"/>
      <c r="AX1692" s="110"/>
      <c r="AY1692" s="110"/>
      <c r="AZ1692" s="110"/>
      <c r="BA1692" s="110"/>
      <c r="BB1692" s="110"/>
      <c r="BC1692" s="110"/>
      <c r="BD1692" s="110"/>
      <c r="BE1692" s="110"/>
      <c r="BF1692" s="110"/>
      <c r="BG1692" s="110"/>
      <c r="BH1692" s="110"/>
      <c r="BI1692" s="110"/>
      <c r="BJ1692" s="110"/>
      <c r="BK1692" s="110"/>
      <c r="BL1692" s="110"/>
      <c r="BM1692" s="110"/>
      <c r="BN1692" s="110"/>
      <c r="BO1692" s="110"/>
      <c r="BP1692" s="110"/>
      <c r="BQ1692" s="110"/>
      <c r="BR1692" s="110"/>
      <c r="BS1692" s="110"/>
      <c r="BT1692" s="110"/>
      <c r="BU1692" s="110"/>
      <c r="BV1692" s="110"/>
      <c r="BW1692" s="110"/>
      <c r="BX1692" s="110"/>
      <c r="BY1692" s="110"/>
      <c r="BZ1692" s="110"/>
      <c r="CA1692" s="110"/>
      <c r="CB1692" s="110"/>
      <c r="CC1692" s="110"/>
      <c r="CD1692" s="110"/>
      <c r="CE1692" s="110"/>
      <c r="CF1692" s="110"/>
      <c r="CG1692" s="110"/>
      <c r="CH1692" s="110"/>
      <c r="CI1692" s="110"/>
      <c r="CJ1692" s="110"/>
      <c r="CK1692" s="110"/>
      <c r="CL1692" s="110"/>
      <c r="CM1692" s="110"/>
      <c r="CN1692" s="110"/>
      <c r="CO1692" s="110"/>
      <c r="CP1692" s="110"/>
      <c r="CQ1692" s="110"/>
      <c r="CR1692" s="110"/>
      <c r="CS1692" s="110"/>
      <c r="CT1692" s="110"/>
      <c r="CU1692" s="110"/>
      <c r="CV1692" s="110"/>
      <c r="CW1692" s="110"/>
      <c r="CX1692" s="110"/>
      <c r="CY1692" s="110"/>
      <c r="CZ1692" s="110"/>
      <c r="DA1692" s="110"/>
      <c r="DB1692" s="110"/>
      <c r="DC1692" s="110"/>
      <c r="DD1692" s="110"/>
      <c r="DE1692" s="110"/>
      <c r="DF1692" s="110"/>
      <c r="DG1692" s="110"/>
      <c r="DH1692" s="110"/>
      <c r="DI1692" s="110"/>
      <c r="DJ1692" s="110"/>
      <c r="DK1692" s="110"/>
      <c r="DL1692" s="110"/>
      <c r="DM1692" s="110"/>
      <c r="DN1692" s="110"/>
      <c r="DO1692" s="110"/>
      <c r="DP1692" s="110"/>
      <c r="DQ1692" s="110"/>
      <c r="DR1692" s="110"/>
      <c r="DS1692" s="110"/>
      <c r="DT1692" s="110"/>
      <c r="DU1692" s="110"/>
      <c r="DV1692" s="110"/>
      <c r="DW1692" s="110"/>
      <c r="DX1692" s="110"/>
      <c r="DY1692" s="110"/>
      <c r="DZ1692" s="110"/>
      <c r="EA1692" s="110"/>
      <c r="EB1692" s="110"/>
      <c r="EC1692" s="110"/>
      <c r="ED1692" s="110"/>
      <c r="EF1692" s="264"/>
      <c r="EG1692" s="110"/>
      <c r="EH1692" s="110"/>
      <c r="EI1692" s="110"/>
      <c r="EJ1692" s="110"/>
      <c r="EK1692" s="266"/>
      <c r="EL1692" s="110"/>
      <c r="EM1692" s="110"/>
      <c r="EN1692" s="110"/>
      <c r="EO1692" s="110"/>
      <c r="EP1692" s="110"/>
      <c r="EQ1692" s="110"/>
      <c r="ER1692" s="110"/>
      <c r="ES1692" s="110"/>
      <c r="ET1692" s="110"/>
      <c r="EU1692" s="110"/>
      <c r="EV1692" s="110"/>
      <c r="EW1692" s="110"/>
      <c r="EX1692" s="110"/>
      <c r="EY1692" s="110"/>
      <c r="EZ1692" s="110"/>
      <c r="FA1692" s="110"/>
      <c r="FB1692" s="110"/>
      <c r="FC1692" s="110"/>
      <c r="FD1692" s="110"/>
      <c r="FE1692" s="110"/>
      <c r="FF1692" s="110"/>
      <c r="FG1692" s="110"/>
      <c r="FH1692" s="110"/>
      <c r="FI1692" s="110"/>
      <c r="FJ1692" s="110"/>
      <c r="FK1692" s="110"/>
      <c r="FL1692" s="110"/>
      <c r="FM1692" s="110"/>
      <c r="FN1692" s="110"/>
      <c r="FO1692" s="110"/>
      <c r="FP1692" s="110"/>
      <c r="FQ1692" s="110"/>
      <c r="FR1692" s="110"/>
      <c r="FS1692" s="110"/>
      <c r="FT1692" s="110"/>
      <c r="FU1692" s="110"/>
      <c r="FV1692" s="110"/>
      <c r="FW1692" s="110"/>
      <c r="FX1692" s="110"/>
      <c r="FY1692" s="110"/>
      <c r="FZ1692" s="110"/>
      <c r="GA1692" s="110"/>
      <c r="GB1692" s="110"/>
      <c r="GC1692" s="110"/>
      <c r="GD1692" s="110"/>
      <c r="GE1692" s="110"/>
      <c r="GF1692" s="110"/>
      <c r="GG1692" s="110"/>
      <c r="GH1692" s="110"/>
      <c r="GI1692" s="110"/>
      <c r="GJ1692" s="110"/>
      <c r="GK1692" s="110"/>
      <c r="GL1692" s="110"/>
      <c r="GM1692" s="110"/>
      <c r="GN1692" s="110"/>
      <c r="GO1692" s="110"/>
      <c r="GP1692" s="110"/>
      <c r="GQ1692" s="110"/>
      <c r="GR1692" s="110"/>
      <c r="GS1692" s="110"/>
      <c r="GT1692" s="110"/>
      <c r="GU1692" s="110"/>
      <c r="GV1692" s="110"/>
      <c r="GW1692" s="110"/>
      <c r="GX1692" s="110"/>
      <c r="GY1692" s="110"/>
      <c r="GZ1692" s="110"/>
      <c r="HA1692" s="110"/>
      <c r="HB1692" s="110"/>
      <c r="HC1692" s="110"/>
      <c r="HD1692" s="110"/>
      <c r="HE1692" s="110"/>
      <c r="HF1692" s="110"/>
      <c r="HG1692" s="110"/>
      <c r="HH1692" s="110"/>
      <c r="HI1692" s="110"/>
      <c r="HJ1692" s="110"/>
      <c r="HK1692" s="110"/>
      <c r="HL1692" s="110"/>
      <c r="HM1692" s="110"/>
      <c r="HN1692" s="110"/>
      <c r="HO1692" s="110"/>
      <c r="HP1692" s="110"/>
      <c r="HQ1692" s="110"/>
      <c r="HR1692" s="110"/>
      <c r="HS1692" s="110"/>
      <c r="HT1692" s="110"/>
      <c r="HU1692" s="110"/>
      <c r="HV1692" s="110"/>
      <c r="HW1692" s="110"/>
      <c r="HX1692" s="110"/>
      <c r="HY1692" s="110"/>
      <c r="HZ1692" s="110"/>
      <c r="IA1692" s="110"/>
      <c r="IB1692" s="110"/>
      <c r="IC1692" s="110"/>
      <c r="ID1692" s="110"/>
      <c r="IE1692" s="110"/>
      <c r="IF1692" s="110"/>
      <c r="IG1692" s="110"/>
      <c r="IH1692" s="110"/>
      <c r="II1692" s="110"/>
      <c r="IJ1692" s="110"/>
      <c r="IK1692" s="110"/>
      <c r="IL1692" s="110"/>
      <c r="IM1692" s="110"/>
      <c r="IN1692" s="110"/>
      <c r="IO1692" s="110"/>
      <c r="IP1692" s="110"/>
      <c r="IQ1692" s="110"/>
      <c r="IR1692" s="110"/>
    </row>
    <row r="1693" spans="18:252" ht="16.5" hidden="1" customHeight="1">
      <c r="R1693" s="264"/>
      <c r="S1693" s="110"/>
      <c r="T1693" s="110"/>
      <c r="U1693" s="110"/>
      <c r="V1693" s="110"/>
      <c r="W1693" s="266"/>
      <c r="X1693" s="110"/>
      <c r="Y1693" s="110"/>
      <c r="Z1693" s="110"/>
      <c r="AA1693" s="110"/>
      <c r="AB1693" s="110"/>
      <c r="AC1693" s="110"/>
      <c r="AD1693" s="110"/>
      <c r="AE1693" s="110"/>
      <c r="AF1693" s="110"/>
      <c r="AG1693" s="110"/>
      <c r="AH1693" s="110"/>
      <c r="AI1693" s="110"/>
      <c r="AJ1693" s="110"/>
      <c r="AK1693" s="110"/>
      <c r="AL1693" s="110"/>
      <c r="AM1693" s="110"/>
      <c r="AN1693" s="110"/>
      <c r="AO1693" s="110"/>
      <c r="AP1693" s="110"/>
      <c r="AQ1693" s="110"/>
      <c r="AR1693" s="110"/>
      <c r="AS1693" s="110"/>
      <c r="AT1693" s="110"/>
      <c r="AU1693" s="110"/>
      <c r="AV1693" s="110"/>
      <c r="AW1693" s="110"/>
      <c r="AX1693" s="110"/>
      <c r="AY1693" s="110"/>
      <c r="AZ1693" s="110"/>
      <c r="BA1693" s="110"/>
      <c r="BB1693" s="110"/>
      <c r="BC1693" s="110"/>
      <c r="BD1693" s="110"/>
      <c r="BE1693" s="110"/>
      <c r="BF1693" s="110"/>
      <c r="BG1693" s="110"/>
      <c r="BH1693" s="110"/>
      <c r="BI1693" s="110"/>
      <c r="BJ1693" s="110"/>
      <c r="BK1693" s="110"/>
      <c r="BL1693" s="110"/>
      <c r="BM1693" s="110"/>
      <c r="BN1693" s="110"/>
      <c r="BO1693" s="110"/>
      <c r="BP1693" s="110"/>
      <c r="BQ1693" s="110"/>
      <c r="BR1693" s="110"/>
      <c r="BS1693" s="110"/>
      <c r="BT1693" s="110"/>
      <c r="BU1693" s="110"/>
      <c r="BV1693" s="110"/>
      <c r="BW1693" s="110"/>
      <c r="BX1693" s="110"/>
      <c r="BY1693" s="110"/>
      <c r="BZ1693" s="110"/>
      <c r="CA1693" s="110"/>
      <c r="CB1693" s="110"/>
      <c r="CC1693" s="110"/>
      <c r="CD1693" s="110"/>
      <c r="CE1693" s="110"/>
      <c r="CF1693" s="110"/>
      <c r="CG1693" s="110"/>
      <c r="CH1693" s="110"/>
      <c r="CI1693" s="110"/>
      <c r="CJ1693" s="110"/>
      <c r="CK1693" s="110"/>
      <c r="CL1693" s="110"/>
      <c r="CM1693" s="110"/>
      <c r="CN1693" s="110"/>
      <c r="CO1693" s="110"/>
      <c r="CP1693" s="110"/>
      <c r="CQ1693" s="110"/>
      <c r="CR1693" s="110"/>
      <c r="CS1693" s="110"/>
      <c r="CT1693" s="110"/>
      <c r="CU1693" s="110"/>
      <c r="CV1693" s="110"/>
      <c r="CW1693" s="110"/>
      <c r="CX1693" s="110"/>
      <c r="CY1693" s="110"/>
      <c r="CZ1693" s="110"/>
      <c r="DA1693" s="110"/>
      <c r="DB1693" s="110"/>
      <c r="DC1693" s="110"/>
      <c r="DD1693" s="110"/>
      <c r="DE1693" s="110"/>
      <c r="DF1693" s="110"/>
      <c r="DG1693" s="110"/>
      <c r="DH1693" s="110"/>
      <c r="DI1693" s="110"/>
      <c r="DJ1693" s="110"/>
      <c r="DK1693" s="110"/>
      <c r="DL1693" s="110"/>
      <c r="DM1693" s="110"/>
      <c r="DN1693" s="110"/>
      <c r="DO1693" s="110"/>
      <c r="DP1693" s="110"/>
      <c r="DQ1693" s="110"/>
      <c r="DR1693" s="110"/>
      <c r="DS1693" s="110"/>
      <c r="DT1693" s="110"/>
      <c r="DU1693" s="110"/>
      <c r="DV1693" s="110"/>
      <c r="DW1693" s="110"/>
      <c r="DX1693" s="110"/>
      <c r="DY1693" s="110"/>
      <c r="DZ1693" s="110"/>
      <c r="EA1693" s="110"/>
      <c r="EB1693" s="110"/>
      <c r="EC1693" s="110"/>
      <c r="ED1693" s="110"/>
      <c r="EF1693" s="264"/>
      <c r="EG1693" s="110"/>
      <c r="EH1693" s="110"/>
      <c r="EI1693" s="110"/>
      <c r="EJ1693" s="110"/>
      <c r="EK1693" s="266"/>
      <c r="EL1693" s="110"/>
      <c r="EM1693" s="110"/>
      <c r="EN1693" s="110"/>
      <c r="EO1693" s="110"/>
      <c r="EP1693" s="110"/>
      <c r="EQ1693" s="110"/>
      <c r="ER1693" s="110"/>
      <c r="ES1693" s="110"/>
      <c r="ET1693" s="110"/>
      <c r="EU1693" s="110"/>
      <c r="EV1693" s="110"/>
      <c r="EW1693" s="110"/>
      <c r="EX1693" s="110"/>
      <c r="EY1693" s="110"/>
      <c r="EZ1693" s="110"/>
      <c r="FA1693" s="110"/>
      <c r="FB1693" s="110"/>
      <c r="FC1693" s="110"/>
      <c r="FD1693" s="110"/>
      <c r="FE1693" s="110"/>
      <c r="FF1693" s="110"/>
      <c r="FG1693" s="110"/>
      <c r="FH1693" s="110"/>
      <c r="FI1693" s="110"/>
      <c r="FJ1693" s="110"/>
      <c r="FK1693" s="110"/>
      <c r="FL1693" s="110"/>
      <c r="FM1693" s="110"/>
      <c r="FN1693" s="110"/>
      <c r="FO1693" s="110"/>
      <c r="FP1693" s="110"/>
      <c r="FQ1693" s="110"/>
      <c r="FR1693" s="110"/>
      <c r="FS1693" s="110"/>
      <c r="FT1693" s="110"/>
      <c r="FU1693" s="110"/>
      <c r="FV1693" s="110"/>
      <c r="FW1693" s="110"/>
      <c r="FX1693" s="110"/>
      <c r="FY1693" s="110"/>
      <c r="FZ1693" s="110"/>
      <c r="GA1693" s="110"/>
      <c r="GB1693" s="110"/>
      <c r="GC1693" s="110"/>
      <c r="GD1693" s="110"/>
      <c r="GE1693" s="110"/>
      <c r="GF1693" s="110"/>
      <c r="GG1693" s="110"/>
      <c r="GH1693" s="110"/>
      <c r="GI1693" s="110"/>
      <c r="GJ1693" s="110"/>
      <c r="GK1693" s="110"/>
      <c r="GL1693" s="110"/>
      <c r="GM1693" s="110"/>
      <c r="GN1693" s="110"/>
      <c r="GO1693" s="110"/>
      <c r="GP1693" s="110"/>
      <c r="GQ1693" s="110"/>
      <c r="GR1693" s="110"/>
      <c r="GS1693" s="110"/>
      <c r="GT1693" s="110"/>
      <c r="GU1693" s="110"/>
      <c r="GV1693" s="110"/>
      <c r="GW1693" s="110"/>
      <c r="GX1693" s="110"/>
      <c r="GY1693" s="110"/>
      <c r="GZ1693" s="110"/>
      <c r="HA1693" s="110"/>
      <c r="HB1693" s="110"/>
      <c r="HC1693" s="110"/>
      <c r="HD1693" s="110"/>
      <c r="HE1693" s="110"/>
      <c r="HF1693" s="110"/>
      <c r="HG1693" s="110"/>
      <c r="HH1693" s="110"/>
      <c r="HI1693" s="110"/>
      <c r="HJ1693" s="110"/>
      <c r="HK1693" s="110"/>
      <c r="HL1693" s="110"/>
      <c r="HM1693" s="110"/>
      <c r="HN1693" s="110"/>
      <c r="HO1693" s="110"/>
      <c r="HP1693" s="110"/>
      <c r="HQ1693" s="110"/>
      <c r="HR1693" s="110"/>
      <c r="HS1693" s="110"/>
      <c r="HT1693" s="110"/>
      <c r="HU1693" s="110"/>
      <c r="HV1693" s="110"/>
      <c r="HW1693" s="110"/>
      <c r="HX1693" s="110"/>
      <c r="HY1693" s="110"/>
      <c r="HZ1693" s="110"/>
      <c r="IA1693" s="110"/>
      <c r="IB1693" s="110"/>
      <c r="IC1693" s="110"/>
      <c r="ID1693" s="110"/>
      <c r="IE1693" s="110"/>
      <c r="IF1693" s="110"/>
      <c r="IG1693" s="110"/>
      <c r="IH1693" s="110"/>
      <c r="II1693" s="110"/>
      <c r="IJ1693" s="110"/>
      <c r="IK1693" s="110"/>
      <c r="IL1693" s="110"/>
      <c r="IM1693" s="110"/>
      <c r="IN1693" s="110"/>
      <c r="IO1693" s="110"/>
      <c r="IP1693" s="110"/>
      <c r="IQ1693" s="110"/>
      <c r="IR1693" s="110"/>
    </row>
    <row r="1694" spans="18:252" ht="16.5" hidden="1" customHeight="1">
      <c r="R1694" s="264"/>
      <c r="S1694" s="110"/>
      <c r="T1694" s="110"/>
      <c r="U1694" s="110"/>
      <c r="V1694" s="110"/>
      <c r="W1694" s="266"/>
      <c r="X1694" s="110"/>
      <c r="Y1694" s="110"/>
      <c r="Z1694" s="110"/>
      <c r="AA1694" s="110"/>
      <c r="AB1694" s="110"/>
      <c r="AC1694" s="110"/>
      <c r="AD1694" s="110"/>
      <c r="AE1694" s="110"/>
      <c r="AF1694" s="110"/>
      <c r="AG1694" s="110"/>
      <c r="AH1694" s="110"/>
      <c r="AI1694" s="110"/>
      <c r="AJ1694" s="110"/>
      <c r="AK1694" s="110"/>
      <c r="AL1694" s="110"/>
      <c r="AM1694" s="110"/>
      <c r="AN1694" s="110"/>
      <c r="AO1694" s="110"/>
      <c r="AP1694" s="110"/>
      <c r="AQ1694" s="110"/>
      <c r="AR1694" s="110"/>
      <c r="AS1694" s="110"/>
      <c r="AT1694" s="110"/>
      <c r="AU1694" s="110"/>
      <c r="AV1694" s="110"/>
      <c r="AW1694" s="110"/>
      <c r="AX1694" s="110"/>
      <c r="AY1694" s="110"/>
      <c r="AZ1694" s="110"/>
      <c r="BA1694" s="110"/>
      <c r="BB1694" s="110"/>
      <c r="BC1694" s="110"/>
      <c r="BD1694" s="110"/>
      <c r="BE1694" s="110"/>
      <c r="BF1694" s="110"/>
      <c r="BG1694" s="110"/>
      <c r="BH1694" s="110"/>
      <c r="BI1694" s="110"/>
      <c r="BJ1694" s="110"/>
      <c r="BK1694" s="110"/>
      <c r="BL1694" s="110"/>
      <c r="BM1694" s="110"/>
      <c r="BN1694" s="110"/>
      <c r="BO1694" s="110"/>
      <c r="BP1694" s="110"/>
      <c r="BQ1694" s="110"/>
      <c r="BR1694" s="110"/>
      <c r="BS1694" s="110"/>
      <c r="BT1694" s="110"/>
      <c r="BU1694" s="110"/>
      <c r="BV1694" s="110"/>
      <c r="BW1694" s="110"/>
      <c r="BX1694" s="110"/>
      <c r="BY1694" s="110"/>
      <c r="BZ1694" s="110"/>
      <c r="CA1694" s="110"/>
      <c r="CB1694" s="110"/>
      <c r="CC1694" s="110"/>
      <c r="CD1694" s="110"/>
      <c r="CE1694" s="110"/>
      <c r="CF1694" s="110"/>
      <c r="CG1694" s="110"/>
      <c r="CH1694" s="110"/>
      <c r="CI1694" s="110"/>
      <c r="CJ1694" s="110"/>
      <c r="CK1694" s="110"/>
      <c r="CL1694" s="110"/>
      <c r="CM1694" s="110"/>
      <c r="CN1694" s="110"/>
      <c r="CO1694" s="110"/>
      <c r="CP1694" s="110"/>
      <c r="CQ1694" s="110"/>
      <c r="CR1694" s="110"/>
      <c r="CS1694" s="110"/>
      <c r="CT1694" s="110"/>
      <c r="CU1694" s="110"/>
      <c r="CV1694" s="110"/>
      <c r="CW1694" s="110"/>
      <c r="CX1694" s="110"/>
      <c r="CY1694" s="110"/>
      <c r="CZ1694" s="110"/>
      <c r="DA1694" s="110"/>
      <c r="DB1694" s="110"/>
      <c r="DC1694" s="110"/>
      <c r="DD1694" s="110"/>
      <c r="DE1694" s="110"/>
      <c r="DF1694" s="110"/>
      <c r="DG1694" s="110"/>
      <c r="DH1694" s="110"/>
      <c r="DI1694" s="110"/>
      <c r="DJ1694" s="110"/>
      <c r="DK1694" s="110"/>
      <c r="DL1694" s="110"/>
      <c r="DM1694" s="110"/>
      <c r="DN1694" s="110"/>
      <c r="DO1694" s="110"/>
      <c r="DP1694" s="110"/>
      <c r="DQ1694" s="110"/>
      <c r="DR1694" s="110"/>
      <c r="DS1694" s="110"/>
      <c r="DT1694" s="110"/>
      <c r="DU1694" s="110"/>
      <c r="DV1694" s="110"/>
      <c r="DW1694" s="110"/>
      <c r="DX1694" s="110"/>
      <c r="DY1694" s="110"/>
      <c r="DZ1694" s="110"/>
      <c r="EA1694" s="110"/>
      <c r="EB1694" s="110"/>
      <c r="EC1694" s="110"/>
      <c r="ED1694" s="110"/>
      <c r="EF1694" s="264"/>
      <c r="EG1694" s="110"/>
      <c r="EH1694" s="110"/>
      <c r="EI1694" s="110"/>
      <c r="EJ1694" s="110"/>
      <c r="EK1694" s="266"/>
      <c r="EL1694" s="110"/>
      <c r="EM1694" s="110"/>
      <c r="EN1694" s="110"/>
      <c r="EO1694" s="110"/>
      <c r="EP1694" s="110"/>
      <c r="EQ1694" s="110"/>
      <c r="ER1694" s="110"/>
      <c r="ES1694" s="110"/>
      <c r="ET1694" s="110"/>
      <c r="EU1694" s="110"/>
      <c r="EV1694" s="110"/>
      <c r="EW1694" s="110"/>
      <c r="EX1694" s="110"/>
      <c r="EY1694" s="110"/>
      <c r="EZ1694" s="110"/>
      <c r="FA1694" s="110"/>
      <c r="FB1694" s="110"/>
      <c r="FC1694" s="110"/>
      <c r="FD1694" s="110"/>
      <c r="FE1694" s="110"/>
      <c r="FF1694" s="110"/>
      <c r="FG1694" s="110"/>
      <c r="FH1694" s="110"/>
      <c r="FI1694" s="110"/>
      <c r="FJ1694" s="110"/>
      <c r="FK1694" s="110"/>
      <c r="FL1694" s="110"/>
      <c r="FM1694" s="110"/>
      <c r="FN1694" s="110"/>
      <c r="FO1694" s="110"/>
      <c r="FP1694" s="110"/>
      <c r="FQ1694" s="110"/>
      <c r="FR1694" s="110"/>
      <c r="FS1694" s="110"/>
      <c r="FT1694" s="110"/>
      <c r="FU1694" s="110"/>
      <c r="FV1694" s="110"/>
      <c r="FW1694" s="110"/>
      <c r="FX1694" s="110"/>
      <c r="FY1694" s="110"/>
      <c r="FZ1694" s="110"/>
      <c r="GA1694" s="110"/>
      <c r="GB1694" s="110"/>
      <c r="GC1694" s="110"/>
      <c r="GD1694" s="110"/>
      <c r="GE1694" s="110"/>
      <c r="GF1694" s="110"/>
      <c r="GG1694" s="110"/>
      <c r="GH1694" s="110"/>
      <c r="GI1694" s="110"/>
      <c r="GJ1694" s="110"/>
      <c r="GK1694" s="110"/>
      <c r="GL1694" s="110"/>
      <c r="GM1694" s="110"/>
      <c r="GN1694" s="110"/>
      <c r="GO1694" s="110"/>
      <c r="GP1694" s="110"/>
      <c r="GQ1694" s="110"/>
      <c r="GR1694" s="110"/>
      <c r="GS1694" s="110"/>
      <c r="GT1694" s="110"/>
      <c r="GU1694" s="110"/>
      <c r="GV1694" s="110"/>
      <c r="GW1694" s="110"/>
      <c r="GX1694" s="110"/>
      <c r="GY1694" s="110"/>
      <c r="GZ1694" s="110"/>
      <c r="HA1694" s="110"/>
      <c r="HB1694" s="110"/>
      <c r="HC1694" s="110"/>
      <c r="HD1694" s="110"/>
      <c r="HE1694" s="110"/>
      <c r="HF1694" s="110"/>
      <c r="HG1694" s="110"/>
      <c r="HH1694" s="110"/>
      <c r="HI1694" s="110"/>
      <c r="HJ1694" s="110"/>
      <c r="HK1694" s="110"/>
      <c r="HL1694" s="110"/>
      <c r="HM1694" s="110"/>
      <c r="HN1694" s="110"/>
      <c r="HO1694" s="110"/>
      <c r="HP1694" s="110"/>
      <c r="HQ1694" s="110"/>
      <c r="HR1694" s="110"/>
      <c r="HS1694" s="110"/>
      <c r="HT1694" s="110"/>
      <c r="HU1694" s="110"/>
      <c r="HV1694" s="110"/>
      <c r="HW1694" s="110"/>
      <c r="HX1694" s="110"/>
      <c r="HY1694" s="110"/>
      <c r="HZ1694" s="110"/>
      <c r="IA1694" s="110"/>
      <c r="IB1694" s="110"/>
      <c r="IC1694" s="110"/>
      <c r="ID1694" s="110"/>
      <c r="IE1694" s="110"/>
      <c r="IF1694" s="110"/>
      <c r="IG1694" s="110"/>
      <c r="IH1694" s="110"/>
      <c r="II1694" s="110"/>
      <c r="IJ1694" s="110"/>
      <c r="IK1694" s="110"/>
      <c r="IL1694" s="110"/>
      <c r="IM1694" s="110"/>
      <c r="IN1694" s="110"/>
      <c r="IO1694" s="110"/>
      <c r="IP1694" s="110"/>
      <c r="IQ1694" s="110"/>
      <c r="IR1694" s="110"/>
    </row>
    <row r="1695" spans="18:252" ht="16.5" hidden="1" customHeight="1">
      <c r="R1695" s="264"/>
      <c r="S1695" s="110"/>
      <c r="T1695" s="110"/>
      <c r="U1695" s="110"/>
      <c r="V1695" s="110"/>
      <c r="W1695" s="266"/>
      <c r="X1695" s="110"/>
      <c r="Y1695" s="110"/>
      <c r="Z1695" s="110"/>
      <c r="AA1695" s="110"/>
      <c r="AB1695" s="110"/>
      <c r="AC1695" s="110"/>
      <c r="AD1695" s="110"/>
      <c r="AE1695" s="110"/>
      <c r="AF1695" s="110"/>
      <c r="AG1695" s="110"/>
      <c r="AH1695" s="110"/>
      <c r="AI1695" s="110"/>
      <c r="AJ1695" s="110"/>
      <c r="AK1695" s="110"/>
      <c r="AL1695" s="110"/>
      <c r="AM1695" s="110"/>
      <c r="AN1695" s="110"/>
      <c r="AO1695" s="110"/>
      <c r="AP1695" s="110"/>
      <c r="AQ1695" s="110"/>
      <c r="AR1695" s="110"/>
      <c r="AS1695" s="110"/>
      <c r="AT1695" s="110"/>
      <c r="AU1695" s="110"/>
      <c r="AV1695" s="110"/>
      <c r="AW1695" s="110"/>
      <c r="AX1695" s="110"/>
      <c r="AY1695" s="110"/>
      <c r="AZ1695" s="110"/>
      <c r="BA1695" s="110"/>
      <c r="BB1695" s="110"/>
      <c r="BC1695" s="110"/>
      <c r="BD1695" s="110"/>
      <c r="BE1695" s="110"/>
      <c r="BF1695" s="110"/>
      <c r="BG1695" s="110"/>
      <c r="BH1695" s="110"/>
      <c r="BI1695" s="110"/>
      <c r="BJ1695" s="110"/>
      <c r="BK1695" s="110"/>
      <c r="BL1695" s="110"/>
      <c r="BM1695" s="110"/>
      <c r="BN1695" s="110"/>
      <c r="BO1695" s="110"/>
      <c r="BP1695" s="110"/>
      <c r="BQ1695" s="110"/>
      <c r="BR1695" s="110"/>
      <c r="BS1695" s="110"/>
      <c r="BT1695" s="110"/>
      <c r="BU1695" s="110"/>
      <c r="BV1695" s="110"/>
      <c r="BW1695" s="110"/>
      <c r="BX1695" s="110"/>
      <c r="BY1695" s="110"/>
      <c r="BZ1695" s="110"/>
      <c r="CA1695" s="110"/>
      <c r="CB1695" s="110"/>
      <c r="CC1695" s="110"/>
      <c r="CD1695" s="110"/>
      <c r="CE1695" s="110"/>
      <c r="CF1695" s="110"/>
      <c r="CG1695" s="110"/>
      <c r="CH1695" s="110"/>
      <c r="CI1695" s="110"/>
      <c r="CJ1695" s="110"/>
      <c r="CK1695" s="110"/>
      <c r="CL1695" s="110"/>
      <c r="CM1695" s="110"/>
      <c r="CN1695" s="110"/>
      <c r="CO1695" s="110"/>
      <c r="CP1695" s="110"/>
      <c r="CQ1695" s="110"/>
      <c r="CR1695" s="110"/>
      <c r="CS1695" s="110"/>
      <c r="CT1695" s="110"/>
      <c r="CU1695" s="110"/>
      <c r="CV1695" s="110"/>
      <c r="CW1695" s="110"/>
      <c r="CX1695" s="110"/>
      <c r="CY1695" s="110"/>
      <c r="CZ1695" s="110"/>
      <c r="DA1695" s="110"/>
      <c r="DB1695" s="110"/>
      <c r="DC1695" s="110"/>
      <c r="DD1695" s="110"/>
      <c r="DE1695" s="110"/>
      <c r="DF1695" s="110"/>
      <c r="DG1695" s="110"/>
      <c r="DH1695" s="110"/>
      <c r="DI1695" s="110"/>
      <c r="DJ1695" s="110"/>
      <c r="DK1695" s="110"/>
      <c r="DL1695" s="110"/>
      <c r="DM1695" s="110"/>
      <c r="DN1695" s="110"/>
      <c r="DO1695" s="110"/>
      <c r="DP1695" s="110"/>
      <c r="DQ1695" s="110"/>
      <c r="DR1695" s="110"/>
      <c r="DS1695" s="110"/>
      <c r="DT1695" s="110"/>
      <c r="DU1695" s="110"/>
      <c r="DV1695" s="110"/>
      <c r="DW1695" s="110"/>
      <c r="DX1695" s="110"/>
      <c r="DY1695" s="110"/>
      <c r="DZ1695" s="110"/>
      <c r="EA1695" s="110"/>
      <c r="EB1695" s="110"/>
      <c r="EC1695" s="110"/>
      <c r="ED1695" s="110"/>
      <c r="EF1695" s="264"/>
      <c r="EG1695" s="110"/>
      <c r="EH1695" s="110"/>
      <c r="EI1695" s="110"/>
      <c r="EJ1695" s="110"/>
      <c r="EK1695" s="266"/>
      <c r="EL1695" s="110"/>
      <c r="EM1695" s="110"/>
      <c r="EN1695" s="110"/>
      <c r="EO1695" s="110"/>
      <c r="EP1695" s="110"/>
      <c r="EQ1695" s="110"/>
      <c r="ER1695" s="110"/>
      <c r="ES1695" s="110"/>
      <c r="ET1695" s="110"/>
      <c r="EU1695" s="110"/>
      <c r="EV1695" s="110"/>
      <c r="EW1695" s="110"/>
      <c r="EX1695" s="110"/>
      <c r="EY1695" s="110"/>
      <c r="EZ1695" s="110"/>
      <c r="FA1695" s="110"/>
      <c r="FB1695" s="110"/>
      <c r="FC1695" s="110"/>
      <c r="FD1695" s="110"/>
      <c r="FE1695" s="110"/>
      <c r="FF1695" s="110"/>
      <c r="FG1695" s="110"/>
      <c r="FH1695" s="110"/>
      <c r="FI1695" s="110"/>
      <c r="FJ1695" s="110"/>
      <c r="FK1695" s="110"/>
      <c r="FL1695" s="110"/>
      <c r="FM1695" s="110"/>
      <c r="FN1695" s="110"/>
      <c r="FO1695" s="110"/>
      <c r="FP1695" s="110"/>
      <c r="FQ1695" s="110"/>
      <c r="FR1695" s="110"/>
      <c r="FS1695" s="110"/>
      <c r="FT1695" s="110"/>
      <c r="FU1695" s="110"/>
      <c r="FV1695" s="110"/>
      <c r="FW1695" s="110"/>
      <c r="FX1695" s="110"/>
      <c r="FY1695" s="110"/>
      <c r="FZ1695" s="110"/>
      <c r="GA1695" s="110"/>
      <c r="GB1695" s="110"/>
      <c r="GC1695" s="110"/>
      <c r="GD1695" s="110"/>
      <c r="GE1695" s="110"/>
      <c r="GF1695" s="110"/>
      <c r="GG1695" s="110"/>
      <c r="GH1695" s="110"/>
      <c r="GI1695" s="110"/>
      <c r="GJ1695" s="110"/>
      <c r="GK1695" s="110"/>
      <c r="GL1695" s="110"/>
      <c r="GM1695" s="110"/>
      <c r="GN1695" s="110"/>
      <c r="GO1695" s="110"/>
      <c r="GP1695" s="110"/>
      <c r="GQ1695" s="110"/>
      <c r="GR1695" s="110"/>
      <c r="GS1695" s="110"/>
      <c r="GT1695" s="110"/>
      <c r="GU1695" s="110"/>
      <c r="GV1695" s="110"/>
      <c r="GW1695" s="110"/>
      <c r="GX1695" s="110"/>
      <c r="GY1695" s="110"/>
      <c r="GZ1695" s="110"/>
      <c r="HA1695" s="110"/>
      <c r="HB1695" s="110"/>
      <c r="HC1695" s="110"/>
      <c r="HD1695" s="110"/>
      <c r="HE1695" s="110"/>
      <c r="HF1695" s="110"/>
      <c r="HG1695" s="110"/>
      <c r="HH1695" s="110"/>
      <c r="HI1695" s="110"/>
      <c r="HJ1695" s="110"/>
      <c r="HK1695" s="110"/>
      <c r="HL1695" s="110"/>
      <c r="HM1695" s="110"/>
      <c r="HN1695" s="110"/>
      <c r="HO1695" s="110"/>
      <c r="HP1695" s="110"/>
      <c r="HQ1695" s="110"/>
      <c r="HR1695" s="110"/>
      <c r="HS1695" s="110"/>
      <c r="HT1695" s="110"/>
      <c r="HU1695" s="110"/>
      <c r="HV1695" s="110"/>
      <c r="HW1695" s="110"/>
      <c r="HX1695" s="110"/>
      <c r="HY1695" s="110"/>
      <c r="HZ1695" s="110"/>
      <c r="IA1695" s="110"/>
      <c r="IB1695" s="110"/>
      <c r="IC1695" s="110"/>
      <c r="ID1695" s="110"/>
      <c r="IE1695" s="110"/>
      <c r="IF1695" s="110"/>
      <c r="IG1695" s="110"/>
      <c r="IH1695" s="110"/>
      <c r="II1695" s="110"/>
      <c r="IJ1695" s="110"/>
      <c r="IK1695" s="110"/>
      <c r="IL1695" s="110"/>
      <c r="IM1695" s="110"/>
      <c r="IN1695" s="110"/>
      <c r="IO1695" s="110"/>
      <c r="IP1695" s="110"/>
      <c r="IQ1695" s="110"/>
      <c r="IR1695" s="110"/>
    </row>
    <row r="1696" spans="18:252" ht="16.5" hidden="1" customHeight="1">
      <c r="R1696" s="264"/>
      <c r="S1696" s="110"/>
      <c r="T1696" s="110"/>
      <c r="U1696" s="110"/>
      <c r="V1696" s="110"/>
      <c r="W1696" s="266"/>
      <c r="X1696" s="110"/>
      <c r="Y1696" s="110"/>
      <c r="Z1696" s="110"/>
      <c r="AA1696" s="110"/>
      <c r="AB1696" s="110"/>
      <c r="AC1696" s="110"/>
      <c r="AD1696" s="110"/>
      <c r="AE1696" s="110"/>
      <c r="AF1696" s="110"/>
      <c r="AG1696" s="110"/>
      <c r="AH1696" s="110"/>
      <c r="AI1696" s="110"/>
      <c r="AJ1696" s="110"/>
      <c r="AK1696" s="110"/>
      <c r="AL1696" s="110"/>
      <c r="AM1696" s="110"/>
      <c r="AN1696" s="110"/>
      <c r="AO1696" s="110"/>
      <c r="AP1696" s="110"/>
      <c r="AQ1696" s="110"/>
      <c r="AR1696" s="110"/>
      <c r="AS1696" s="110"/>
      <c r="AT1696" s="110"/>
      <c r="AU1696" s="110"/>
      <c r="AV1696" s="110"/>
      <c r="AW1696" s="110"/>
      <c r="AX1696" s="110"/>
      <c r="AY1696" s="110"/>
      <c r="AZ1696" s="110"/>
      <c r="BA1696" s="110"/>
      <c r="BB1696" s="110"/>
      <c r="BC1696" s="110"/>
      <c r="BD1696" s="110"/>
      <c r="BE1696" s="110"/>
      <c r="BF1696" s="110"/>
      <c r="BG1696" s="110"/>
      <c r="BH1696" s="110"/>
      <c r="BI1696" s="110"/>
      <c r="BJ1696" s="110"/>
      <c r="BK1696" s="110"/>
      <c r="BL1696" s="110"/>
      <c r="BM1696" s="110"/>
      <c r="BN1696" s="110"/>
      <c r="BO1696" s="110"/>
      <c r="BP1696" s="110"/>
      <c r="BQ1696" s="110"/>
      <c r="BR1696" s="110"/>
      <c r="BS1696" s="110"/>
      <c r="BT1696" s="110"/>
      <c r="BU1696" s="110"/>
      <c r="BV1696" s="110"/>
      <c r="BW1696" s="110"/>
      <c r="BX1696" s="110"/>
      <c r="BY1696" s="110"/>
      <c r="BZ1696" s="110"/>
      <c r="CA1696" s="110"/>
      <c r="CB1696" s="110"/>
      <c r="CC1696" s="110"/>
      <c r="CD1696" s="110"/>
      <c r="CE1696" s="110"/>
      <c r="CF1696" s="110"/>
      <c r="CG1696" s="110"/>
      <c r="CH1696" s="110"/>
      <c r="CI1696" s="110"/>
      <c r="CJ1696" s="110"/>
      <c r="CK1696" s="110"/>
      <c r="CL1696" s="110"/>
      <c r="CM1696" s="110"/>
      <c r="CN1696" s="110"/>
      <c r="CO1696" s="110"/>
      <c r="CP1696" s="110"/>
      <c r="CQ1696" s="110"/>
      <c r="CR1696" s="110"/>
      <c r="CS1696" s="110"/>
      <c r="CT1696" s="110"/>
      <c r="CU1696" s="110"/>
      <c r="CV1696" s="110"/>
      <c r="CW1696" s="110"/>
      <c r="CX1696" s="110"/>
      <c r="CY1696" s="110"/>
      <c r="CZ1696" s="110"/>
      <c r="DA1696" s="110"/>
      <c r="DB1696" s="110"/>
      <c r="DC1696" s="110"/>
      <c r="DD1696" s="110"/>
      <c r="DE1696" s="110"/>
      <c r="DF1696" s="110"/>
      <c r="DG1696" s="110"/>
      <c r="DH1696" s="110"/>
      <c r="DI1696" s="110"/>
      <c r="DJ1696" s="110"/>
      <c r="DK1696" s="110"/>
      <c r="DL1696" s="110"/>
      <c r="DM1696" s="110"/>
      <c r="DN1696" s="110"/>
      <c r="DO1696" s="110"/>
      <c r="DP1696" s="110"/>
      <c r="DQ1696" s="110"/>
      <c r="DR1696" s="110"/>
      <c r="DS1696" s="110"/>
      <c r="DT1696" s="110"/>
      <c r="DU1696" s="110"/>
      <c r="DV1696" s="110"/>
      <c r="DW1696" s="110"/>
      <c r="DX1696" s="110"/>
      <c r="DY1696" s="110"/>
      <c r="DZ1696" s="110"/>
      <c r="EA1696" s="110"/>
      <c r="EB1696" s="110"/>
      <c r="EC1696" s="110"/>
      <c r="ED1696" s="110"/>
      <c r="EF1696" s="264"/>
      <c r="EG1696" s="110"/>
      <c r="EH1696" s="110"/>
      <c r="EI1696" s="110"/>
      <c r="EJ1696" s="110"/>
      <c r="EK1696" s="266"/>
      <c r="EL1696" s="110"/>
      <c r="EM1696" s="110"/>
      <c r="EN1696" s="110"/>
      <c r="EO1696" s="110"/>
      <c r="EP1696" s="110"/>
      <c r="EQ1696" s="110"/>
      <c r="ER1696" s="110"/>
      <c r="ES1696" s="110"/>
      <c r="ET1696" s="110"/>
      <c r="EU1696" s="110"/>
      <c r="EV1696" s="110"/>
      <c r="EW1696" s="110"/>
      <c r="EX1696" s="110"/>
      <c r="EY1696" s="110"/>
      <c r="EZ1696" s="110"/>
      <c r="FA1696" s="110"/>
      <c r="FB1696" s="110"/>
      <c r="FC1696" s="110"/>
      <c r="FD1696" s="110"/>
      <c r="FE1696" s="110"/>
      <c r="FF1696" s="110"/>
      <c r="FG1696" s="110"/>
      <c r="FH1696" s="110"/>
      <c r="FI1696" s="110"/>
      <c r="FJ1696" s="110"/>
      <c r="FK1696" s="110"/>
      <c r="FL1696" s="110"/>
      <c r="FM1696" s="110"/>
      <c r="FN1696" s="110"/>
      <c r="FO1696" s="110"/>
      <c r="FP1696" s="110"/>
      <c r="FQ1696" s="110"/>
      <c r="FR1696" s="110"/>
      <c r="FS1696" s="110"/>
      <c r="FT1696" s="110"/>
      <c r="FU1696" s="110"/>
      <c r="FV1696" s="110"/>
      <c r="FW1696" s="110"/>
      <c r="FX1696" s="110"/>
      <c r="FY1696" s="110"/>
      <c r="FZ1696" s="110"/>
      <c r="GA1696" s="110"/>
      <c r="GB1696" s="110"/>
      <c r="GC1696" s="110"/>
      <c r="GD1696" s="110"/>
      <c r="GE1696" s="110"/>
      <c r="GF1696" s="110"/>
      <c r="GG1696" s="110"/>
      <c r="GH1696" s="110"/>
      <c r="GI1696" s="110"/>
      <c r="GJ1696" s="110"/>
      <c r="GK1696" s="110"/>
      <c r="GL1696" s="110"/>
      <c r="GM1696" s="110"/>
      <c r="GN1696" s="110"/>
      <c r="GO1696" s="110"/>
      <c r="GP1696" s="110"/>
      <c r="GQ1696" s="110"/>
      <c r="GR1696" s="110"/>
      <c r="GS1696" s="110"/>
      <c r="GT1696" s="110"/>
      <c r="GU1696" s="110"/>
      <c r="GV1696" s="110"/>
      <c r="GW1696" s="110"/>
      <c r="GX1696" s="110"/>
      <c r="GY1696" s="110"/>
      <c r="GZ1696" s="110"/>
      <c r="HA1696" s="110"/>
      <c r="HB1696" s="110"/>
      <c r="HC1696" s="110"/>
      <c r="HD1696" s="110"/>
      <c r="HE1696" s="110"/>
      <c r="HF1696" s="110"/>
      <c r="HG1696" s="110"/>
      <c r="HH1696" s="110"/>
      <c r="HI1696" s="110"/>
      <c r="HJ1696" s="110"/>
      <c r="HK1696" s="110"/>
      <c r="HL1696" s="110"/>
      <c r="HM1696" s="110"/>
      <c r="HN1696" s="110"/>
      <c r="HO1696" s="110"/>
      <c r="HP1696" s="110"/>
      <c r="HQ1696" s="110"/>
      <c r="HR1696" s="110"/>
      <c r="HS1696" s="110"/>
      <c r="HT1696" s="110"/>
      <c r="HU1696" s="110"/>
      <c r="HV1696" s="110"/>
      <c r="HW1696" s="110"/>
      <c r="HX1696" s="110"/>
      <c r="HY1696" s="110"/>
      <c r="HZ1696" s="110"/>
      <c r="IA1696" s="110"/>
      <c r="IB1696" s="110"/>
      <c r="IC1696" s="110"/>
      <c r="ID1696" s="110"/>
      <c r="IE1696" s="110"/>
      <c r="IF1696" s="110"/>
      <c r="IG1696" s="110"/>
      <c r="IH1696" s="110"/>
      <c r="II1696" s="110"/>
      <c r="IJ1696" s="110"/>
      <c r="IK1696" s="110"/>
      <c r="IL1696" s="110"/>
      <c r="IM1696" s="110"/>
      <c r="IN1696" s="110"/>
      <c r="IO1696" s="110"/>
      <c r="IP1696" s="110"/>
      <c r="IQ1696" s="110"/>
      <c r="IR1696" s="110"/>
    </row>
    <row r="1697" spans="18:252" ht="16.5" hidden="1" customHeight="1">
      <c r="R1697" s="264"/>
      <c r="S1697" s="110"/>
      <c r="T1697" s="110"/>
      <c r="U1697" s="110"/>
      <c r="V1697" s="110"/>
      <c r="W1697" s="266"/>
      <c r="X1697" s="110"/>
      <c r="Y1697" s="110"/>
      <c r="Z1697" s="110"/>
      <c r="AA1697" s="110"/>
      <c r="AB1697" s="110"/>
      <c r="AC1697" s="110"/>
      <c r="AD1697" s="110"/>
      <c r="AE1697" s="110"/>
      <c r="AF1697" s="110"/>
      <c r="AG1697" s="110"/>
      <c r="AH1697" s="110"/>
      <c r="AI1697" s="110"/>
      <c r="AJ1697" s="110"/>
      <c r="AK1697" s="110"/>
      <c r="AL1697" s="110"/>
      <c r="AM1697" s="110"/>
      <c r="AN1697" s="110"/>
      <c r="AO1697" s="110"/>
      <c r="AP1697" s="110"/>
      <c r="AQ1697" s="110"/>
      <c r="AR1697" s="110"/>
      <c r="AS1697" s="110"/>
      <c r="AT1697" s="110"/>
      <c r="AU1697" s="110"/>
      <c r="AV1697" s="110"/>
      <c r="AW1697" s="110"/>
      <c r="AX1697" s="110"/>
      <c r="AY1697" s="110"/>
      <c r="AZ1697" s="110"/>
      <c r="BA1697" s="110"/>
      <c r="BB1697" s="110"/>
      <c r="BC1697" s="110"/>
      <c r="BD1697" s="110"/>
      <c r="BE1697" s="110"/>
      <c r="BF1697" s="110"/>
      <c r="BG1697" s="110"/>
      <c r="BH1697" s="110"/>
      <c r="BI1697" s="110"/>
      <c r="BJ1697" s="110"/>
      <c r="BK1697" s="110"/>
      <c r="BL1697" s="110"/>
      <c r="BM1697" s="110"/>
      <c r="BN1697" s="110"/>
      <c r="BO1697" s="110"/>
      <c r="BP1697" s="110"/>
      <c r="BQ1697" s="110"/>
      <c r="BR1697" s="110"/>
      <c r="BS1697" s="110"/>
      <c r="BT1697" s="110"/>
      <c r="BU1697" s="110"/>
      <c r="BV1697" s="110"/>
      <c r="BW1697" s="110"/>
      <c r="BX1697" s="110"/>
      <c r="BY1697" s="110"/>
      <c r="BZ1697" s="110"/>
      <c r="CA1697" s="110"/>
      <c r="CB1697" s="110"/>
      <c r="CC1697" s="110"/>
      <c r="CD1697" s="110"/>
      <c r="CE1697" s="110"/>
      <c r="CF1697" s="110"/>
      <c r="CG1697" s="110"/>
      <c r="CH1697" s="110"/>
      <c r="CI1697" s="110"/>
      <c r="CJ1697" s="110"/>
      <c r="CK1697" s="110"/>
      <c r="CL1697" s="110"/>
      <c r="CM1697" s="110"/>
      <c r="CN1697" s="110"/>
      <c r="CO1697" s="110"/>
      <c r="CP1697" s="110"/>
      <c r="CQ1697" s="110"/>
      <c r="CR1697" s="110"/>
      <c r="CS1697" s="110"/>
      <c r="CT1697" s="110"/>
      <c r="CU1697" s="110"/>
      <c r="CV1697" s="110"/>
      <c r="CW1697" s="110"/>
      <c r="CX1697" s="110"/>
      <c r="CY1697" s="110"/>
      <c r="CZ1697" s="110"/>
      <c r="DA1697" s="110"/>
      <c r="DB1697" s="110"/>
      <c r="DC1697" s="110"/>
      <c r="DD1697" s="110"/>
      <c r="DE1697" s="110"/>
      <c r="DF1697" s="110"/>
      <c r="DG1697" s="110"/>
      <c r="DH1697" s="110"/>
      <c r="DI1697" s="110"/>
      <c r="DJ1697" s="110"/>
      <c r="DK1697" s="110"/>
      <c r="DL1697" s="110"/>
      <c r="DM1697" s="110"/>
      <c r="DN1697" s="110"/>
      <c r="DO1697" s="110"/>
      <c r="DP1697" s="110"/>
      <c r="DQ1697" s="110"/>
      <c r="DR1697" s="110"/>
      <c r="DS1697" s="110"/>
      <c r="DT1697" s="110"/>
      <c r="DU1697" s="110"/>
      <c r="DV1697" s="110"/>
      <c r="DW1697" s="110"/>
      <c r="DX1697" s="110"/>
      <c r="DY1697" s="110"/>
      <c r="DZ1697" s="110"/>
      <c r="EA1697" s="110"/>
      <c r="EB1697" s="110"/>
      <c r="EC1697" s="110"/>
      <c r="ED1697" s="110"/>
      <c r="EF1697" s="264"/>
      <c r="EG1697" s="110"/>
      <c r="EH1697" s="110"/>
      <c r="EI1697" s="110"/>
      <c r="EJ1697" s="110"/>
      <c r="EK1697" s="266"/>
      <c r="EL1697" s="110"/>
      <c r="EM1697" s="110"/>
      <c r="EN1697" s="110"/>
      <c r="EO1697" s="110"/>
      <c r="EP1697" s="110"/>
      <c r="EQ1697" s="110"/>
      <c r="ER1697" s="110"/>
      <c r="ES1697" s="110"/>
      <c r="ET1697" s="110"/>
      <c r="EU1697" s="110"/>
      <c r="EV1697" s="110"/>
      <c r="EW1697" s="110"/>
      <c r="EX1697" s="110"/>
      <c r="EY1697" s="110"/>
      <c r="EZ1697" s="110"/>
      <c r="FA1697" s="110"/>
      <c r="FB1697" s="110"/>
      <c r="FC1697" s="110"/>
      <c r="FD1697" s="110"/>
      <c r="FE1697" s="110"/>
      <c r="FF1697" s="110"/>
      <c r="FG1697" s="110"/>
      <c r="FH1697" s="110"/>
      <c r="FI1697" s="110"/>
      <c r="FJ1697" s="110"/>
      <c r="FK1697" s="110"/>
      <c r="FL1697" s="110"/>
      <c r="FM1697" s="110"/>
      <c r="FN1697" s="110"/>
      <c r="FO1697" s="110"/>
      <c r="FP1697" s="110"/>
      <c r="FQ1697" s="110"/>
      <c r="FR1697" s="110"/>
      <c r="FS1697" s="110"/>
      <c r="FT1697" s="110"/>
      <c r="FU1697" s="110"/>
      <c r="FV1697" s="110"/>
      <c r="FW1697" s="110"/>
      <c r="FX1697" s="110"/>
      <c r="FY1697" s="110"/>
      <c r="FZ1697" s="110"/>
      <c r="GA1697" s="110"/>
      <c r="GB1697" s="110"/>
      <c r="GC1697" s="110"/>
      <c r="GD1697" s="110"/>
      <c r="GE1697" s="110"/>
      <c r="GF1697" s="110"/>
      <c r="GG1697" s="110"/>
      <c r="GH1697" s="110"/>
      <c r="GI1697" s="110"/>
      <c r="GJ1697" s="110"/>
      <c r="GK1697" s="110"/>
      <c r="GL1697" s="110"/>
      <c r="GM1697" s="110"/>
      <c r="GN1697" s="110"/>
      <c r="GO1697" s="110"/>
      <c r="GP1697" s="110"/>
      <c r="GQ1697" s="110"/>
      <c r="GR1697" s="110"/>
      <c r="GS1697" s="110"/>
      <c r="GT1697" s="110"/>
      <c r="GU1697" s="110"/>
      <c r="GV1697" s="110"/>
      <c r="GW1697" s="110"/>
      <c r="GX1697" s="110"/>
      <c r="GY1697" s="110"/>
      <c r="GZ1697" s="110"/>
      <c r="HA1697" s="110"/>
      <c r="HB1697" s="110"/>
      <c r="HC1697" s="110"/>
      <c r="HD1697" s="110"/>
      <c r="HE1697" s="110"/>
      <c r="HF1697" s="110"/>
      <c r="HG1697" s="110"/>
      <c r="HH1697" s="110"/>
      <c r="HI1697" s="110"/>
      <c r="HJ1697" s="110"/>
      <c r="HK1697" s="110"/>
      <c r="HL1697" s="110"/>
      <c r="HM1697" s="110"/>
      <c r="HN1697" s="110"/>
      <c r="HO1697" s="110"/>
      <c r="HP1697" s="110"/>
      <c r="HQ1697" s="110"/>
      <c r="HR1697" s="110"/>
      <c r="HS1697" s="110"/>
      <c r="HT1697" s="110"/>
      <c r="HU1697" s="110"/>
      <c r="HV1697" s="110"/>
      <c r="HW1697" s="110"/>
      <c r="HX1697" s="110"/>
      <c r="HY1697" s="110"/>
      <c r="HZ1697" s="110"/>
      <c r="IA1697" s="110"/>
      <c r="IB1697" s="110"/>
      <c r="IC1697" s="110"/>
      <c r="ID1697" s="110"/>
      <c r="IE1697" s="110"/>
      <c r="IF1697" s="110"/>
      <c r="IG1697" s="110"/>
      <c r="IH1697" s="110"/>
      <c r="II1697" s="110"/>
      <c r="IJ1697" s="110"/>
      <c r="IK1697" s="110"/>
      <c r="IL1697" s="110"/>
      <c r="IM1697" s="110"/>
      <c r="IN1697" s="110"/>
      <c r="IO1697" s="110"/>
      <c r="IP1697" s="110"/>
      <c r="IQ1697" s="110"/>
      <c r="IR1697" s="110"/>
    </row>
    <row r="1698" spans="18:252" ht="16.5" hidden="1" customHeight="1">
      <c r="R1698" s="264"/>
      <c r="S1698" s="110"/>
      <c r="T1698" s="110"/>
      <c r="U1698" s="110"/>
      <c r="V1698" s="110"/>
      <c r="W1698" s="266"/>
      <c r="X1698" s="110"/>
      <c r="Y1698" s="110"/>
      <c r="Z1698" s="110"/>
      <c r="AA1698" s="110"/>
      <c r="AB1698" s="110"/>
      <c r="AC1698" s="110"/>
      <c r="AD1698" s="110"/>
      <c r="AE1698" s="110"/>
      <c r="AF1698" s="110"/>
      <c r="AG1698" s="110"/>
      <c r="AH1698" s="110"/>
      <c r="AI1698" s="110"/>
      <c r="AJ1698" s="110"/>
      <c r="AK1698" s="110"/>
      <c r="AL1698" s="110"/>
      <c r="AM1698" s="110"/>
      <c r="AN1698" s="110"/>
      <c r="AO1698" s="110"/>
      <c r="AP1698" s="110"/>
      <c r="AQ1698" s="110"/>
      <c r="AR1698" s="110"/>
      <c r="AS1698" s="110"/>
      <c r="AT1698" s="110"/>
      <c r="AU1698" s="110"/>
      <c r="AV1698" s="110"/>
      <c r="AW1698" s="110"/>
      <c r="AX1698" s="110"/>
      <c r="AY1698" s="110"/>
      <c r="AZ1698" s="110"/>
      <c r="BA1698" s="110"/>
      <c r="BB1698" s="110"/>
      <c r="BC1698" s="110"/>
      <c r="BD1698" s="110"/>
      <c r="BE1698" s="110"/>
      <c r="BF1698" s="110"/>
      <c r="BG1698" s="110"/>
      <c r="BH1698" s="110"/>
      <c r="BI1698" s="110"/>
      <c r="BJ1698" s="110"/>
      <c r="BK1698" s="110"/>
      <c r="BL1698" s="110"/>
      <c r="BM1698" s="110"/>
      <c r="BN1698" s="110"/>
      <c r="BO1698" s="110"/>
      <c r="BP1698" s="110"/>
      <c r="BQ1698" s="110"/>
      <c r="BR1698" s="110"/>
      <c r="BS1698" s="110"/>
      <c r="BT1698" s="110"/>
      <c r="BU1698" s="110"/>
      <c r="BV1698" s="110"/>
      <c r="BW1698" s="110"/>
      <c r="BX1698" s="110"/>
      <c r="BY1698" s="110"/>
      <c r="BZ1698" s="110"/>
      <c r="CA1698" s="110"/>
      <c r="CB1698" s="110"/>
      <c r="CC1698" s="110"/>
      <c r="CD1698" s="110"/>
      <c r="CE1698" s="110"/>
      <c r="CF1698" s="110"/>
      <c r="CG1698" s="110"/>
      <c r="CH1698" s="110"/>
      <c r="CI1698" s="110"/>
      <c r="CJ1698" s="110"/>
      <c r="CK1698" s="110"/>
      <c r="CL1698" s="110"/>
      <c r="CM1698" s="110"/>
      <c r="CN1698" s="110"/>
      <c r="CO1698" s="110"/>
      <c r="CP1698" s="110"/>
      <c r="CQ1698" s="110"/>
      <c r="CR1698" s="110"/>
      <c r="CS1698" s="110"/>
      <c r="CT1698" s="110"/>
      <c r="CU1698" s="110"/>
      <c r="CV1698" s="110"/>
      <c r="CW1698" s="110"/>
      <c r="CX1698" s="110"/>
      <c r="CY1698" s="110"/>
      <c r="CZ1698" s="110"/>
      <c r="DA1698" s="110"/>
      <c r="DB1698" s="110"/>
      <c r="DC1698" s="110"/>
      <c r="DD1698" s="110"/>
      <c r="DE1698" s="110"/>
      <c r="DF1698" s="110"/>
      <c r="DG1698" s="110"/>
      <c r="DH1698" s="110"/>
      <c r="DI1698" s="110"/>
      <c r="DJ1698" s="110"/>
      <c r="DK1698" s="110"/>
      <c r="DL1698" s="110"/>
      <c r="DM1698" s="110"/>
      <c r="DN1698" s="110"/>
      <c r="DO1698" s="110"/>
      <c r="DP1698" s="110"/>
      <c r="DQ1698" s="110"/>
      <c r="DR1698" s="110"/>
      <c r="DS1698" s="110"/>
      <c r="DT1698" s="110"/>
      <c r="DU1698" s="110"/>
      <c r="DV1698" s="110"/>
      <c r="DW1698" s="110"/>
      <c r="DX1698" s="110"/>
      <c r="DY1698" s="110"/>
      <c r="DZ1698" s="110"/>
      <c r="EA1698" s="110"/>
      <c r="EB1698" s="110"/>
      <c r="EC1698" s="110"/>
      <c r="ED1698" s="110"/>
      <c r="EF1698" s="264"/>
      <c r="EG1698" s="110"/>
      <c r="EH1698" s="110"/>
      <c r="EI1698" s="110"/>
      <c r="EJ1698" s="110"/>
      <c r="EK1698" s="266"/>
      <c r="EL1698" s="110"/>
      <c r="EM1698" s="110"/>
      <c r="EN1698" s="110"/>
      <c r="EO1698" s="110"/>
      <c r="EP1698" s="110"/>
      <c r="EQ1698" s="110"/>
      <c r="ER1698" s="110"/>
      <c r="ES1698" s="110"/>
      <c r="ET1698" s="110"/>
      <c r="EU1698" s="110"/>
      <c r="EV1698" s="110"/>
      <c r="EW1698" s="110"/>
      <c r="EX1698" s="110"/>
      <c r="EY1698" s="110"/>
      <c r="EZ1698" s="110"/>
      <c r="FA1698" s="110"/>
      <c r="FB1698" s="110"/>
      <c r="FC1698" s="110"/>
      <c r="FD1698" s="110"/>
      <c r="FE1698" s="110"/>
      <c r="FF1698" s="110"/>
      <c r="FG1698" s="110"/>
      <c r="FH1698" s="110"/>
      <c r="FI1698" s="110"/>
      <c r="FJ1698" s="110"/>
      <c r="FK1698" s="110"/>
      <c r="FL1698" s="110"/>
      <c r="FM1698" s="110"/>
      <c r="FN1698" s="110"/>
      <c r="FO1698" s="110"/>
      <c r="FP1698" s="110"/>
      <c r="FQ1698" s="110"/>
      <c r="FR1698" s="110"/>
      <c r="FS1698" s="110"/>
      <c r="FT1698" s="110"/>
      <c r="FU1698" s="110"/>
      <c r="FV1698" s="110"/>
      <c r="FW1698" s="110"/>
      <c r="FX1698" s="110"/>
      <c r="FY1698" s="110"/>
      <c r="FZ1698" s="110"/>
      <c r="GA1698" s="110"/>
      <c r="GB1698" s="110"/>
      <c r="GC1698" s="110"/>
      <c r="GD1698" s="110"/>
      <c r="GE1698" s="110"/>
      <c r="GF1698" s="110"/>
      <c r="GG1698" s="110"/>
      <c r="GH1698" s="110"/>
      <c r="GI1698" s="110"/>
      <c r="GJ1698" s="110"/>
      <c r="GK1698" s="110"/>
      <c r="GL1698" s="110"/>
      <c r="GM1698" s="110"/>
      <c r="GN1698" s="110"/>
      <c r="GO1698" s="110"/>
      <c r="GP1698" s="110"/>
      <c r="GQ1698" s="110"/>
      <c r="GR1698" s="110"/>
      <c r="GS1698" s="110"/>
      <c r="GT1698" s="110"/>
      <c r="GU1698" s="110"/>
      <c r="GV1698" s="110"/>
      <c r="GW1698" s="110"/>
      <c r="GX1698" s="110"/>
      <c r="GY1698" s="110"/>
      <c r="GZ1698" s="110"/>
      <c r="HA1698" s="110"/>
      <c r="HB1698" s="110"/>
      <c r="HC1698" s="110"/>
      <c r="HD1698" s="110"/>
      <c r="HE1698" s="110"/>
      <c r="HF1698" s="110"/>
      <c r="HG1698" s="110"/>
      <c r="HH1698" s="110"/>
      <c r="HI1698" s="110"/>
      <c r="HJ1698" s="110"/>
      <c r="HK1698" s="110"/>
      <c r="HL1698" s="110"/>
      <c r="HM1698" s="110"/>
      <c r="HN1698" s="110"/>
      <c r="HO1698" s="110"/>
      <c r="HP1698" s="110"/>
      <c r="HQ1698" s="110"/>
      <c r="HR1698" s="110"/>
      <c r="HS1698" s="110"/>
      <c r="HT1698" s="110"/>
      <c r="HU1698" s="110"/>
      <c r="HV1698" s="110"/>
      <c r="HW1698" s="110"/>
      <c r="HX1698" s="110"/>
      <c r="HY1698" s="110"/>
      <c r="HZ1698" s="110"/>
      <c r="IA1698" s="110"/>
      <c r="IB1698" s="110"/>
      <c r="IC1698" s="110"/>
      <c r="ID1698" s="110"/>
      <c r="IE1698" s="110"/>
      <c r="IF1698" s="110"/>
      <c r="IG1698" s="110"/>
      <c r="IH1698" s="110"/>
      <c r="II1698" s="110"/>
      <c r="IJ1698" s="110"/>
      <c r="IK1698" s="110"/>
      <c r="IL1698" s="110"/>
      <c r="IM1698" s="110"/>
      <c r="IN1698" s="110"/>
      <c r="IO1698" s="110"/>
      <c r="IP1698" s="110"/>
      <c r="IQ1698" s="110"/>
      <c r="IR1698" s="110"/>
    </row>
    <row r="1699" spans="18:252" ht="16.5" hidden="1" customHeight="1">
      <c r="R1699" s="264"/>
      <c r="S1699" s="110"/>
      <c r="T1699" s="110"/>
      <c r="U1699" s="110"/>
      <c r="V1699" s="110"/>
      <c r="W1699" s="266"/>
      <c r="X1699" s="110"/>
      <c r="Y1699" s="110"/>
      <c r="Z1699" s="110"/>
      <c r="AA1699" s="110"/>
      <c r="AB1699" s="110"/>
      <c r="AC1699" s="110"/>
      <c r="AD1699" s="110"/>
      <c r="AE1699" s="110"/>
      <c r="AF1699" s="110"/>
      <c r="AG1699" s="110"/>
      <c r="AH1699" s="110"/>
      <c r="AI1699" s="110"/>
      <c r="AJ1699" s="110"/>
      <c r="AK1699" s="110"/>
      <c r="AL1699" s="110"/>
      <c r="AM1699" s="110"/>
      <c r="AN1699" s="110"/>
      <c r="AO1699" s="110"/>
      <c r="AP1699" s="110"/>
      <c r="AQ1699" s="110"/>
      <c r="AR1699" s="110"/>
      <c r="AS1699" s="110"/>
      <c r="AT1699" s="110"/>
      <c r="AU1699" s="110"/>
      <c r="AV1699" s="110"/>
      <c r="AW1699" s="110"/>
      <c r="AX1699" s="110"/>
      <c r="AY1699" s="110"/>
      <c r="AZ1699" s="110"/>
      <c r="BA1699" s="110"/>
      <c r="BB1699" s="110"/>
      <c r="BC1699" s="110"/>
      <c r="BD1699" s="110"/>
      <c r="BE1699" s="110"/>
      <c r="BF1699" s="110"/>
      <c r="BG1699" s="110"/>
      <c r="BH1699" s="110"/>
      <c r="BI1699" s="110"/>
      <c r="BJ1699" s="110"/>
      <c r="BK1699" s="110"/>
      <c r="BL1699" s="110"/>
      <c r="BM1699" s="110"/>
      <c r="BN1699" s="110"/>
      <c r="BO1699" s="110"/>
      <c r="BP1699" s="110"/>
      <c r="BQ1699" s="110"/>
      <c r="BR1699" s="110"/>
      <c r="BS1699" s="110"/>
      <c r="BT1699" s="110"/>
      <c r="BU1699" s="110"/>
      <c r="BV1699" s="110"/>
      <c r="BW1699" s="110"/>
      <c r="BX1699" s="110"/>
      <c r="BY1699" s="110"/>
      <c r="BZ1699" s="110"/>
      <c r="CA1699" s="110"/>
      <c r="CB1699" s="110"/>
      <c r="CC1699" s="110"/>
      <c r="CD1699" s="110"/>
      <c r="CE1699" s="110"/>
      <c r="CF1699" s="110"/>
      <c r="CG1699" s="110"/>
      <c r="CH1699" s="110"/>
      <c r="CI1699" s="110"/>
      <c r="CJ1699" s="110"/>
      <c r="CK1699" s="110"/>
      <c r="CL1699" s="110"/>
      <c r="CM1699" s="110"/>
      <c r="CN1699" s="110"/>
      <c r="CO1699" s="110"/>
      <c r="CP1699" s="110"/>
      <c r="CQ1699" s="110"/>
      <c r="CR1699" s="110"/>
      <c r="CS1699" s="110"/>
      <c r="CT1699" s="110"/>
      <c r="CU1699" s="110"/>
      <c r="CV1699" s="110"/>
      <c r="CW1699" s="110"/>
      <c r="CX1699" s="110"/>
      <c r="CY1699" s="110"/>
      <c r="CZ1699" s="110"/>
      <c r="DA1699" s="110"/>
      <c r="DB1699" s="110"/>
      <c r="DC1699" s="110"/>
      <c r="DD1699" s="110"/>
      <c r="DE1699" s="110"/>
      <c r="DF1699" s="110"/>
      <c r="DG1699" s="110"/>
      <c r="DH1699" s="110"/>
      <c r="DI1699" s="110"/>
      <c r="DJ1699" s="110"/>
      <c r="DK1699" s="110"/>
      <c r="DL1699" s="110"/>
      <c r="DM1699" s="110"/>
      <c r="DN1699" s="110"/>
      <c r="DO1699" s="110"/>
      <c r="DP1699" s="110"/>
      <c r="DQ1699" s="110"/>
      <c r="DR1699" s="110"/>
      <c r="DS1699" s="110"/>
      <c r="DT1699" s="110"/>
      <c r="DU1699" s="110"/>
      <c r="DV1699" s="110"/>
      <c r="DW1699" s="110"/>
      <c r="DX1699" s="110"/>
      <c r="DY1699" s="110"/>
      <c r="DZ1699" s="110"/>
      <c r="EA1699" s="110"/>
      <c r="EB1699" s="110"/>
      <c r="EC1699" s="110"/>
      <c r="ED1699" s="110"/>
      <c r="EF1699" s="264"/>
      <c r="EG1699" s="110"/>
      <c r="EH1699" s="110"/>
      <c r="EI1699" s="110"/>
      <c r="EJ1699" s="110"/>
      <c r="EK1699" s="266"/>
      <c r="EL1699" s="110"/>
      <c r="EM1699" s="110"/>
      <c r="EN1699" s="110"/>
      <c r="EO1699" s="110"/>
      <c r="EP1699" s="110"/>
      <c r="EQ1699" s="110"/>
      <c r="ER1699" s="110"/>
      <c r="ES1699" s="110"/>
      <c r="ET1699" s="110"/>
      <c r="EU1699" s="110"/>
      <c r="EV1699" s="110"/>
      <c r="EW1699" s="110"/>
      <c r="EX1699" s="110"/>
      <c r="EY1699" s="110"/>
      <c r="EZ1699" s="110"/>
      <c r="FA1699" s="110"/>
      <c r="FB1699" s="110"/>
      <c r="FC1699" s="110"/>
      <c r="FD1699" s="110"/>
      <c r="FE1699" s="110"/>
      <c r="FF1699" s="110"/>
      <c r="FG1699" s="110"/>
      <c r="FH1699" s="110"/>
      <c r="FI1699" s="110"/>
      <c r="FJ1699" s="110"/>
      <c r="FK1699" s="110"/>
      <c r="FL1699" s="110"/>
      <c r="FM1699" s="110"/>
      <c r="FN1699" s="110"/>
      <c r="FO1699" s="110"/>
      <c r="FP1699" s="110"/>
      <c r="FQ1699" s="110"/>
      <c r="FR1699" s="110"/>
      <c r="FS1699" s="110"/>
      <c r="FT1699" s="110"/>
      <c r="FU1699" s="110"/>
      <c r="FV1699" s="110"/>
      <c r="FW1699" s="110"/>
      <c r="FX1699" s="110"/>
      <c r="FY1699" s="110"/>
      <c r="FZ1699" s="110"/>
      <c r="GA1699" s="110"/>
      <c r="GB1699" s="110"/>
      <c r="GC1699" s="110"/>
      <c r="GD1699" s="110"/>
      <c r="GE1699" s="110"/>
      <c r="GF1699" s="110"/>
      <c r="GG1699" s="110"/>
      <c r="GH1699" s="110"/>
      <c r="GI1699" s="110"/>
      <c r="GJ1699" s="110"/>
      <c r="GK1699" s="110"/>
      <c r="GL1699" s="110"/>
      <c r="GM1699" s="110"/>
      <c r="GN1699" s="110"/>
      <c r="GO1699" s="110"/>
      <c r="GP1699" s="110"/>
      <c r="GQ1699" s="110"/>
      <c r="GR1699" s="110"/>
      <c r="GS1699" s="110"/>
      <c r="GT1699" s="110"/>
      <c r="GU1699" s="110"/>
      <c r="GV1699" s="110"/>
      <c r="GW1699" s="110"/>
      <c r="GX1699" s="110"/>
      <c r="GY1699" s="110"/>
      <c r="GZ1699" s="110"/>
      <c r="HA1699" s="110"/>
      <c r="HB1699" s="110"/>
      <c r="HC1699" s="110"/>
      <c r="HD1699" s="110"/>
      <c r="HE1699" s="110"/>
      <c r="HF1699" s="110"/>
      <c r="HG1699" s="110"/>
      <c r="HH1699" s="110"/>
      <c r="HI1699" s="110"/>
      <c r="HJ1699" s="110"/>
      <c r="HK1699" s="110"/>
      <c r="HL1699" s="110"/>
      <c r="HM1699" s="110"/>
      <c r="HN1699" s="110"/>
      <c r="HO1699" s="110"/>
      <c r="HP1699" s="110"/>
      <c r="HQ1699" s="110"/>
      <c r="HR1699" s="110"/>
      <c r="HS1699" s="110"/>
      <c r="HT1699" s="110"/>
      <c r="HU1699" s="110"/>
      <c r="HV1699" s="110"/>
      <c r="HW1699" s="110"/>
      <c r="HX1699" s="110"/>
      <c r="HY1699" s="110"/>
      <c r="HZ1699" s="110"/>
      <c r="IA1699" s="110"/>
      <c r="IB1699" s="110"/>
      <c r="IC1699" s="110"/>
      <c r="ID1699" s="110"/>
      <c r="IE1699" s="110"/>
      <c r="IF1699" s="110"/>
      <c r="IG1699" s="110"/>
      <c r="IH1699" s="110"/>
      <c r="II1699" s="110"/>
      <c r="IJ1699" s="110"/>
      <c r="IK1699" s="110"/>
      <c r="IL1699" s="110"/>
      <c r="IM1699" s="110"/>
      <c r="IN1699" s="110"/>
      <c r="IO1699" s="110"/>
      <c r="IP1699" s="110"/>
      <c r="IQ1699" s="110"/>
      <c r="IR1699" s="110"/>
    </row>
    <row r="1700" spans="18:252" ht="16.5" hidden="1" customHeight="1">
      <c r="R1700" s="264"/>
      <c r="S1700" s="110"/>
      <c r="T1700" s="110"/>
      <c r="U1700" s="110"/>
      <c r="V1700" s="110"/>
      <c r="W1700" s="266"/>
      <c r="X1700" s="110"/>
      <c r="Y1700" s="110"/>
      <c r="Z1700" s="110"/>
      <c r="AA1700" s="110"/>
      <c r="AB1700" s="110"/>
      <c r="AC1700" s="110"/>
      <c r="AD1700" s="110"/>
      <c r="AE1700" s="110"/>
      <c r="AF1700" s="110"/>
      <c r="AG1700" s="110"/>
      <c r="AH1700" s="110"/>
      <c r="AI1700" s="110"/>
      <c r="AJ1700" s="110"/>
      <c r="AK1700" s="110"/>
      <c r="AL1700" s="110"/>
      <c r="AM1700" s="110"/>
      <c r="AN1700" s="110"/>
      <c r="AO1700" s="110"/>
      <c r="AP1700" s="110"/>
      <c r="AQ1700" s="110"/>
      <c r="AR1700" s="110"/>
      <c r="AS1700" s="110"/>
      <c r="AT1700" s="110"/>
      <c r="AU1700" s="110"/>
      <c r="AV1700" s="110"/>
      <c r="AW1700" s="110"/>
      <c r="AX1700" s="110"/>
      <c r="AY1700" s="110"/>
      <c r="AZ1700" s="110"/>
      <c r="BA1700" s="110"/>
      <c r="BB1700" s="110"/>
      <c r="BC1700" s="110"/>
      <c r="BD1700" s="110"/>
      <c r="BE1700" s="110"/>
      <c r="BF1700" s="110"/>
      <c r="BG1700" s="110"/>
      <c r="BH1700" s="110"/>
      <c r="BI1700" s="110"/>
      <c r="BJ1700" s="110"/>
      <c r="BK1700" s="110"/>
      <c r="BL1700" s="110"/>
      <c r="BM1700" s="110"/>
      <c r="BN1700" s="110"/>
      <c r="BO1700" s="110"/>
      <c r="BP1700" s="110"/>
      <c r="BQ1700" s="110"/>
      <c r="BR1700" s="110"/>
      <c r="BS1700" s="110"/>
      <c r="BT1700" s="110"/>
      <c r="BU1700" s="110"/>
      <c r="BV1700" s="110"/>
      <c r="BW1700" s="110"/>
      <c r="BX1700" s="110"/>
      <c r="BY1700" s="110"/>
      <c r="BZ1700" s="110"/>
      <c r="CA1700" s="110"/>
      <c r="CB1700" s="110"/>
      <c r="CC1700" s="110"/>
      <c r="CD1700" s="110"/>
      <c r="CE1700" s="110"/>
      <c r="CF1700" s="110"/>
      <c r="CG1700" s="110"/>
      <c r="CH1700" s="110"/>
      <c r="CI1700" s="110"/>
      <c r="CJ1700" s="110"/>
      <c r="CK1700" s="110"/>
      <c r="CL1700" s="110"/>
      <c r="CM1700" s="110"/>
      <c r="CN1700" s="110"/>
      <c r="CO1700" s="110"/>
      <c r="CP1700" s="110"/>
      <c r="CQ1700" s="110"/>
      <c r="CR1700" s="110"/>
      <c r="CS1700" s="110"/>
      <c r="CT1700" s="110"/>
      <c r="CU1700" s="110"/>
      <c r="CV1700" s="110"/>
      <c r="CW1700" s="110"/>
      <c r="CX1700" s="110"/>
      <c r="CY1700" s="110"/>
      <c r="CZ1700" s="110"/>
      <c r="DA1700" s="110"/>
      <c r="DB1700" s="110"/>
      <c r="DC1700" s="110"/>
      <c r="DD1700" s="110"/>
      <c r="DE1700" s="110"/>
      <c r="DF1700" s="110"/>
      <c r="DG1700" s="110"/>
      <c r="DH1700" s="110"/>
      <c r="DI1700" s="110"/>
      <c r="DJ1700" s="110"/>
      <c r="DK1700" s="110"/>
      <c r="DL1700" s="110"/>
      <c r="DM1700" s="110"/>
      <c r="DN1700" s="110"/>
      <c r="DO1700" s="110"/>
      <c r="DP1700" s="110"/>
      <c r="DQ1700" s="110"/>
      <c r="DR1700" s="110"/>
      <c r="DS1700" s="110"/>
      <c r="DT1700" s="110"/>
      <c r="DU1700" s="110"/>
      <c r="DV1700" s="110"/>
      <c r="DW1700" s="110"/>
      <c r="DX1700" s="110"/>
      <c r="DY1700" s="110"/>
      <c r="DZ1700" s="110"/>
      <c r="EA1700" s="110"/>
      <c r="EB1700" s="110"/>
      <c r="EC1700" s="110"/>
      <c r="ED1700" s="110"/>
      <c r="EF1700" s="264"/>
      <c r="EG1700" s="110"/>
      <c r="EH1700" s="110"/>
      <c r="EI1700" s="110"/>
      <c r="EJ1700" s="110"/>
      <c r="EK1700" s="266"/>
      <c r="EL1700" s="110"/>
      <c r="EM1700" s="110"/>
      <c r="EN1700" s="110"/>
      <c r="EO1700" s="110"/>
      <c r="EP1700" s="110"/>
      <c r="EQ1700" s="110"/>
      <c r="ER1700" s="110"/>
      <c r="ES1700" s="110"/>
      <c r="ET1700" s="110"/>
      <c r="EU1700" s="110"/>
      <c r="EV1700" s="110"/>
      <c r="EW1700" s="110"/>
      <c r="EX1700" s="110"/>
      <c r="EY1700" s="110"/>
      <c r="EZ1700" s="110"/>
      <c r="FA1700" s="110"/>
      <c r="FB1700" s="110"/>
      <c r="FC1700" s="110"/>
      <c r="FD1700" s="110"/>
      <c r="FE1700" s="110"/>
      <c r="FF1700" s="110"/>
      <c r="FG1700" s="110"/>
      <c r="FH1700" s="110"/>
      <c r="FI1700" s="110"/>
      <c r="FJ1700" s="110"/>
      <c r="FK1700" s="110"/>
      <c r="FL1700" s="110"/>
      <c r="FM1700" s="110"/>
      <c r="FN1700" s="110"/>
      <c r="FO1700" s="110"/>
      <c r="FP1700" s="110"/>
      <c r="FQ1700" s="110"/>
      <c r="FR1700" s="110"/>
      <c r="FS1700" s="110"/>
      <c r="FT1700" s="110"/>
      <c r="FU1700" s="110"/>
      <c r="FV1700" s="110"/>
      <c r="FW1700" s="110"/>
      <c r="FX1700" s="110"/>
      <c r="FY1700" s="110"/>
      <c r="FZ1700" s="110"/>
      <c r="GA1700" s="110"/>
      <c r="GB1700" s="110"/>
      <c r="GC1700" s="110"/>
      <c r="GD1700" s="110"/>
      <c r="GE1700" s="110"/>
      <c r="GF1700" s="110"/>
      <c r="GG1700" s="110"/>
      <c r="GH1700" s="110"/>
      <c r="GI1700" s="110"/>
      <c r="GJ1700" s="110"/>
      <c r="GK1700" s="110"/>
      <c r="GL1700" s="110"/>
      <c r="GM1700" s="110"/>
      <c r="GN1700" s="110"/>
      <c r="GO1700" s="110"/>
      <c r="GP1700" s="110"/>
      <c r="GQ1700" s="110"/>
      <c r="GR1700" s="110"/>
      <c r="GS1700" s="110"/>
      <c r="GT1700" s="110"/>
      <c r="GU1700" s="110"/>
      <c r="GV1700" s="110"/>
      <c r="GW1700" s="110"/>
      <c r="GX1700" s="110"/>
      <c r="GY1700" s="110"/>
      <c r="GZ1700" s="110"/>
      <c r="HA1700" s="110"/>
      <c r="HB1700" s="110"/>
      <c r="HC1700" s="110"/>
      <c r="HD1700" s="110"/>
      <c r="HE1700" s="110"/>
      <c r="HF1700" s="110"/>
      <c r="HG1700" s="110"/>
      <c r="HH1700" s="110"/>
      <c r="HI1700" s="110"/>
      <c r="HJ1700" s="110"/>
      <c r="HK1700" s="110"/>
      <c r="HL1700" s="110"/>
      <c r="HM1700" s="110"/>
      <c r="HN1700" s="110"/>
      <c r="HO1700" s="110"/>
      <c r="HP1700" s="110"/>
      <c r="HQ1700" s="110"/>
      <c r="HR1700" s="110"/>
      <c r="HS1700" s="110"/>
      <c r="HT1700" s="110"/>
      <c r="HU1700" s="110"/>
      <c r="HV1700" s="110"/>
      <c r="HW1700" s="110"/>
      <c r="HX1700" s="110"/>
      <c r="HY1700" s="110"/>
      <c r="HZ1700" s="110"/>
      <c r="IA1700" s="110"/>
      <c r="IB1700" s="110"/>
      <c r="IC1700" s="110"/>
      <c r="ID1700" s="110"/>
      <c r="IE1700" s="110"/>
      <c r="IF1700" s="110"/>
      <c r="IG1700" s="110"/>
      <c r="IH1700" s="110"/>
      <c r="II1700" s="110"/>
      <c r="IJ1700" s="110"/>
      <c r="IK1700" s="110"/>
      <c r="IL1700" s="110"/>
      <c r="IM1700" s="110"/>
      <c r="IN1700" s="110"/>
      <c r="IO1700" s="110"/>
      <c r="IP1700" s="110"/>
      <c r="IQ1700" s="110"/>
      <c r="IR1700" s="110"/>
    </row>
    <row r="1701" spans="18:252" ht="16.5" hidden="1" customHeight="1">
      <c r="R1701" s="264"/>
      <c r="S1701" s="110"/>
      <c r="T1701" s="110"/>
      <c r="U1701" s="110"/>
      <c r="V1701" s="110"/>
      <c r="W1701" s="266"/>
      <c r="X1701" s="110"/>
      <c r="Y1701" s="110"/>
      <c r="Z1701" s="110"/>
      <c r="AA1701" s="110"/>
      <c r="AB1701" s="110"/>
      <c r="AC1701" s="110"/>
      <c r="AD1701" s="110"/>
      <c r="AE1701" s="110"/>
      <c r="AF1701" s="110"/>
      <c r="AG1701" s="110"/>
      <c r="AH1701" s="110"/>
      <c r="AI1701" s="110"/>
      <c r="AJ1701" s="110"/>
      <c r="AK1701" s="110"/>
      <c r="AL1701" s="110"/>
      <c r="AM1701" s="110"/>
      <c r="AN1701" s="110"/>
      <c r="AO1701" s="110"/>
      <c r="AP1701" s="110"/>
      <c r="AQ1701" s="110"/>
      <c r="AR1701" s="110"/>
      <c r="AS1701" s="110"/>
      <c r="AT1701" s="110"/>
      <c r="AU1701" s="110"/>
      <c r="AV1701" s="110"/>
      <c r="AW1701" s="110"/>
      <c r="AX1701" s="110"/>
      <c r="AY1701" s="110"/>
      <c r="AZ1701" s="110"/>
      <c r="BA1701" s="110"/>
      <c r="BB1701" s="110"/>
      <c r="BC1701" s="110"/>
      <c r="BD1701" s="110"/>
      <c r="BE1701" s="110"/>
      <c r="BF1701" s="110"/>
      <c r="BG1701" s="110"/>
      <c r="BH1701" s="110"/>
      <c r="BI1701" s="110"/>
      <c r="BJ1701" s="110"/>
      <c r="BK1701" s="110"/>
      <c r="BL1701" s="110"/>
      <c r="BM1701" s="110"/>
      <c r="BN1701" s="110"/>
      <c r="BO1701" s="110"/>
      <c r="BP1701" s="110"/>
      <c r="BQ1701" s="110"/>
      <c r="BR1701" s="110"/>
      <c r="BS1701" s="110"/>
      <c r="BT1701" s="110"/>
      <c r="BU1701" s="110"/>
      <c r="BV1701" s="110"/>
      <c r="BW1701" s="110"/>
      <c r="BX1701" s="110"/>
      <c r="BY1701" s="110"/>
      <c r="BZ1701" s="110"/>
      <c r="CA1701" s="110"/>
      <c r="CB1701" s="110"/>
      <c r="CC1701" s="110"/>
      <c r="CD1701" s="110"/>
      <c r="CE1701" s="110"/>
      <c r="CF1701" s="110"/>
      <c r="CG1701" s="110"/>
      <c r="CH1701" s="110"/>
      <c r="CI1701" s="110"/>
      <c r="CJ1701" s="110"/>
      <c r="CK1701" s="110"/>
      <c r="CL1701" s="110"/>
      <c r="CM1701" s="110"/>
      <c r="CN1701" s="110"/>
      <c r="CO1701" s="110"/>
      <c r="CP1701" s="110"/>
      <c r="CQ1701" s="110"/>
      <c r="CR1701" s="110"/>
      <c r="CS1701" s="110"/>
      <c r="CT1701" s="110"/>
      <c r="CU1701" s="110"/>
      <c r="CV1701" s="110"/>
      <c r="CW1701" s="110"/>
      <c r="CX1701" s="110"/>
      <c r="CY1701" s="110"/>
      <c r="CZ1701" s="110"/>
      <c r="DA1701" s="110"/>
      <c r="DB1701" s="110"/>
      <c r="DC1701" s="110"/>
      <c r="DD1701" s="110"/>
      <c r="DE1701" s="110"/>
      <c r="DF1701" s="110"/>
      <c r="DG1701" s="110"/>
      <c r="DH1701" s="110"/>
      <c r="DI1701" s="110"/>
      <c r="DJ1701" s="110"/>
      <c r="DK1701" s="110"/>
      <c r="DL1701" s="110"/>
      <c r="DM1701" s="110"/>
      <c r="DN1701" s="110"/>
      <c r="DO1701" s="110"/>
      <c r="DP1701" s="110"/>
      <c r="DQ1701" s="110"/>
      <c r="DR1701" s="110"/>
      <c r="DS1701" s="110"/>
      <c r="DT1701" s="110"/>
      <c r="DU1701" s="110"/>
      <c r="DV1701" s="110"/>
      <c r="DW1701" s="110"/>
      <c r="DX1701" s="110"/>
      <c r="DY1701" s="110"/>
      <c r="DZ1701" s="110"/>
      <c r="EA1701" s="110"/>
      <c r="EB1701" s="110"/>
      <c r="EC1701" s="110"/>
      <c r="ED1701" s="110"/>
      <c r="EF1701" s="264"/>
      <c r="EG1701" s="110"/>
      <c r="EH1701" s="110"/>
      <c r="EI1701" s="110"/>
      <c r="EJ1701" s="110"/>
      <c r="EK1701" s="266"/>
      <c r="EL1701" s="110"/>
      <c r="EM1701" s="110"/>
      <c r="EN1701" s="110"/>
      <c r="EO1701" s="110"/>
      <c r="EP1701" s="110"/>
      <c r="EQ1701" s="110"/>
      <c r="ER1701" s="110"/>
      <c r="ES1701" s="110"/>
      <c r="ET1701" s="110"/>
      <c r="EU1701" s="110"/>
      <c r="EV1701" s="110"/>
      <c r="EW1701" s="110"/>
      <c r="EX1701" s="110"/>
      <c r="EY1701" s="110"/>
      <c r="EZ1701" s="110"/>
      <c r="FA1701" s="110"/>
      <c r="FB1701" s="110"/>
      <c r="FC1701" s="110"/>
      <c r="FD1701" s="110"/>
      <c r="FE1701" s="110"/>
      <c r="FF1701" s="110"/>
      <c r="FG1701" s="110"/>
      <c r="FH1701" s="110"/>
      <c r="FI1701" s="110"/>
      <c r="FJ1701" s="110"/>
      <c r="FK1701" s="110"/>
      <c r="FL1701" s="110"/>
      <c r="FM1701" s="110"/>
      <c r="FN1701" s="110"/>
      <c r="FO1701" s="110"/>
      <c r="FP1701" s="110"/>
      <c r="FQ1701" s="110"/>
      <c r="FR1701" s="110"/>
      <c r="FS1701" s="110"/>
      <c r="FT1701" s="110"/>
      <c r="FU1701" s="110"/>
      <c r="FV1701" s="110"/>
      <c r="FW1701" s="110"/>
      <c r="FX1701" s="110"/>
      <c r="FY1701" s="110"/>
      <c r="FZ1701" s="110"/>
      <c r="GA1701" s="110"/>
      <c r="GB1701" s="110"/>
      <c r="GC1701" s="110"/>
      <c r="GD1701" s="110"/>
      <c r="GE1701" s="110"/>
      <c r="GF1701" s="110"/>
      <c r="GG1701" s="110"/>
      <c r="GH1701" s="110"/>
      <c r="GI1701" s="110"/>
      <c r="GJ1701" s="110"/>
      <c r="GK1701" s="110"/>
      <c r="GL1701" s="110"/>
      <c r="GM1701" s="110"/>
      <c r="GN1701" s="110"/>
      <c r="GO1701" s="110"/>
      <c r="GP1701" s="110"/>
      <c r="GQ1701" s="110"/>
      <c r="GR1701" s="110"/>
      <c r="GS1701" s="110"/>
      <c r="GT1701" s="110"/>
      <c r="GU1701" s="110"/>
      <c r="GV1701" s="110"/>
      <c r="GW1701" s="110"/>
      <c r="GX1701" s="110"/>
      <c r="GY1701" s="110"/>
      <c r="GZ1701" s="110"/>
      <c r="HA1701" s="110"/>
      <c r="HB1701" s="110"/>
      <c r="HC1701" s="110"/>
      <c r="HD1701" s="110"/>
      <c r="HE1701" s="110"/>
      <c r="HF1701" s="110"/>
      <c r="HG1701" s="110"/>
      <c r="HH1701" s="110"/>
      <c r="HI1701" s="110"/>
      <c r="HJ1701" s="110"/>
      <c r="HK1701" s="110"/>
      <c r="HL1701" s="110"/>
      <c r="HM1701" s="110"/>
      <c r="HN1701" s="110"/>
      <c r="HO1701" s="110"/>
      <c r="HP1701" s="110"/>
      <c r="HQ1701" s="110"/>
      <c r="HR1701" s="110"/>
      <c r="HS1701" s="110"/>
      <c r="HT1701" s="110"/>
      <c r="HU1701" s="110"/>
      <c r="HV1701" s="110"/>
      <c r="HW1701" s="110"/>
      <c r="HX1701" s="110"/>
      <c r="HY1701" s="110"/>
      <c r="HZ1701" s="110"/>
      <c r="IA1701" s="110"/>
      <c r="IB1701" s="110"/>
      <c r="IC1701" s="110"/>
      <c r="ID1701" s="110"/>
      <c r="IE1701" s="110"/>
      <c r="IF1701" s="110"/>
      <c r="IG1701" s="110"/>
      <c r="IH1701" s="110"/>
      <c r="II1701" s="110"/>
      <c r="IJ1701" s="110"/>
      <c r="IK1701" s="110"/>
      <c r="IL1701" s="110"/>
      <c r="IM1701" s="110"/>
      <c r="IN1701" s="110"/>
      <c r="IO1701" s="110"/>
      <c r="IP1701" s="110"/>
      <c r="IQ1701" s="110"/>
      <c r="IR1701" s="110"/>
    </row>
    <row r="1702" spans="18:252" ht="16.5" hidden="1" customHeight="1">
      <c r="R1702" s="264"/>
      <c r="S1702" s="110"/>
      <c r="T1702" s="110"/>
      <c r="U1702" s="110"/>
      <c r="V1702" s="110"/>
      <c r="W1702" s="266"/>
      <c r="X1702" s="110"/>
      <c r="Y1702" s="110"/>
      <c r="Z1702" s="110"/>
      <c r="AA1702" s="110"/>
      <c r="AB1702" s="110"/>
      <c r="AC1702" s="110"/>
      <c r="AD1702" s="110"/>
      <c r="AE1702" s="110"/>
      <c r="AF1702" s="110"/>
      <c r="AG1702" s="110"/>
      <c r="AH1702" s="110"/>
      <c r="AI1702" s="110"/>
      <c r="AJ1702" s="110"/>
      <c r="AK1702" s="110"/>
      <c r="AL1702" s="110"/>
      <c r="AM1702" s="110"/>
      <c r="AN1702" s="110"/>
      <c r="AO1702" s="110"/>
      <c r="AP1702" s="110"/>
      <c r="AQ1702" s="110"/>
      <c r="AR1702" s="110"/>
      <c r="AS1702" s="110"/>
      <c r="AT1702" s="110"/>
      <c r="AU1702" s="110"/>
      <c r="AV1702" s="110"/>
      <c r="AW1702" s="110"/>
      <c r="AX1702" s="110"/>
      <c r="AY1702" s="110"/>
      <c r="AZ1702" s="110"/>
      <c r="BA1702" s="110"/>
      <c r="BB1702" s="110"/>
      <c r="BC1702" s="110"/>
      <c r="BD1702" s="110"/>
      <c r="BE1702" s="110"/>
      <c r="BF1702" s="110"/>
      <c r="BG1702" s="110"/>
      <c r="BH1702" s="110"/>
      <c r="BI1702" s="110"/>
      <c r="BJ1702" s="110"/>
      <c r="BK1702" s="110"/>
      <c r="BL1702" s="110"/>
      <c r="BM1702" s="110"/>
      <c r="BN1702" s="110"/>
      <c r="BO1702" s="110"/>
      <c r="BP1702" s="110"/>
      <c r="BQ1702" s="110"/>
      <c r="BR1702" s="110"/>
      <c r="BS1702" s="110"/>
      <c r="BT1702" s="110"/>
      <c r="BU1702" s="110"/>
      <c r="BV1702" s="110"/>
      <c r="BW1702" s="110"/>
      <c r="BX1702" s="110"/>
      <c r="BY1702" s="110"/>
      <c r="BZ1702" s="110"/>
      <c r="CA1702" s="110"/>
      <c r="CB1702" s="110"/>
      <c r="CC1702" s="110"/>
      <c r="CD1702" s="110"/>
      <c r="CE1702" s="110"/>
      <c r="CF1702" s="110"/>
      <c r="CG1702" s="110"/>
      <c r="CH1702" s="110"/>
      <c r="CI1702" s="110"/>
      <c r="CJ1702" s="110"/>
      <c r="CK1702" s="110"/>
      <c r="CL1702" s="110"/>
      <c r="CM1702" s="110"/>
      <c r="CN1702" s="110"/>
      <c r="CO1702" s="110"/>
      <c r="CP1702" s="110"/>
      <c r="CQ1702" s="110"/>
      <c r="CR1702" s="110"/>
      <c r="CS1702" s="110"/>
      <c r="CT1702" s="110"/>
      <c r="CU1702" s="110"/>
      <c r="CV1702" s="110"/>
      <c r="CW1702" s="110"/>
      <c r="CX1702" s="110"/>
      <c r="CY1702" s="110"/>
      <c r="CZ1702" s="110"/>
      <c r="DA1702" s="110"/>
      <c r="DB1702" s="110"/>
      <c r="DC1702" s="110"/>
      <c r="DD1702" s="110"/>
      <c r="DE1702" s="110"/>
      <c r="DF1702" s="110"/>
      <c r="DG1702" s="110"/>
      <c r="DH1702" s="110"/>
      <c r="DI1702" s="110"/>
      <c r="DJ1702" s="110"/>
      <c r="DK1702" s="110"/>
      <c r="DL1702" s="110"/>
      <c r="DM1702" s="110"/>
      <c r="DN1702" s="110"/>
      <c r="DO1702" s="110"/>
      <c r="DP1702" s="110"/>
      <c r="DQ1702" s="110"/>
      <c r="DR1702" s="110"/>
      <c r="DS1702" s="110"/>
      <c r="DT1702" s="110"/>
      <c r="DU1702" s="110"/>
      <c r="DV1702" s="110"/>
      <c r="DW1702" s="110"/>
      <c r="DX1702" s="110"/>
      <c r="DY1702" s="110"/>
      <c r="DZ1702" s="110"/>
      <c r="EA1702" s="110"/>
      <c r="EB1702" s="110"/>
      <c r="EC1702" s="110"/>
      <c r="ED1702" s="110"/>
      <c r="EF1702" s="264"/>
      <c r="EG1702" s="110"/>
      <c r="EH1702" s="110"/>
      <c r="EI1702" s="110"/>
      <c r="EJ1702" s="110"/>
      <c r="EK1702" s="266"/>
      <c r="EL1702" s="110"/>
      <c r="EM1702" s="110"/>
      <c r="EN1702" s="110"/>
      <c r="EO1702" s="110"/>
      <c r="EP1702" s="110"/>
      <c r="EQ1702" s="110"/>
      <c r="ER1702" s="110"/>
      <c r="ES1702" s="110"/>
      <c r="ET1702" s="110"/>
      <c r="EU1702" s="110"/>
      <c r="EV1702" s="110"/>
      <c r="EW1702" s="110"/>
      <c r="EX1702" s="110"/>
      <c r="EY1702" s="110"/>
      <c r="EZ1702" s="110"/>
      <c r="FA1702" s="110"/>
      <c r="FB1702" s="110"/>
      <c r="FC1702" s="110"/>
      <c r="FD1702" s="110"/>
      <c r="FE1702" s="110"/>
      <c r="FF1702" s="110"/>
      <c r="FG1702" s="110"/>
      <c r="FH1702" s="110"/>
      <c r="FI1702" s="110"/>
      <c r="FJ1702" s="110"/>
      <c r="FK1702" s="110"/>
      <c r="FL1702" s="110"/>
      <c r="FM1702" s="110"/>
      <c r="FN1702" s="110"/>
      <c r="FO1702" s="110"/>
      <c r="FP1702" s="110"/>
      <c r="FQ1702" s="110"/>
      <c r="FR1702" s="110"/>
      <c r="FS1702" s="110"/>
      <c r="FT1702" s="110"/>
      <c r="FU1702" s="110"/>
      <c r="FV1702" s="110"/>
      <c r="FW1702" s="110"/>
      <c r="FX1702" s="110"/>
      <c r="FY1702" s="110"/>
      <c r="FZ1702" s="110"/>
      <c r="GA1702" s="110"/>
      <c r="GB1702" s="110"/>
      <c r="GC1702" s="110"/>
      <c r="GD1702" s="110"/>
      <c r="GE1702" s="110"/>
      <c r="GF1702" s="110"/>
      <c r="GG1702" s="110"/>
      <c r="GH1702" s="110"/>
      <c r="GI1702" s="110"/>
      <c r="GJ1702" s="110"/>
      <c r="GK1702" s="110"/>
      <c r="GL1702" s="110"/>
      <c r="GM1702" s="110"/>
      <c r="GN1702" s="110"/>
      <c r="GO1702" s="110"/>
      <c r="GP1702" s="110"/>
      <c r="GQ1702" s="110"/>
      <c r="GR1702" s="110"/>
      <c r="GS1702" s="110"/>
      <c r="GT1702" s="110"/>
      <c r="GU1702" s="110"/>
      <c r="GV1702" s="110"/>
      <c r="GW1702" s="110"/>
      <c r="GX1702" s="110"/>
      <c r="GY1702" s="110"/>
      <c r="GZ1702" s="110"/>
      <c r="HA1702" s="110"/>
      <c r="HB1702" s="110"/>
      <c r="HC1702" s="110"/>
      <c r="HD1702" s="110"/>
      <c r="HE1702" s="110"/>
      <c r="HF1702" s="110"/>
      <c r="HG1702" s="110"/>
      <c r="HH1702" s="110"/>
      <c r="HI1702" s="110"/>
      <c r="HJ1702" s="110"/>
      <c r="HK1702" s="110"/>
      <c r="HL1702" s="110"/>
      <c r="HM1702" s="110"/>
      <c r="HN1702" s="110"/>
      <c r="HO1702" s="110"/>
      <c r="HP1702" s="110"/>
      <c r="HQ1702" s="110"/>
      <c r="HR1702" s="110"/>
      <c r="HS1702" s="110"/>
      <c r="HT1702" s="110"/>
      <c r="HU1702" s="110"/>
      <c r="HV1702" s="110"/>
      <c r="HW1702" s="110"/>
      <c r="HX1702" s="110"/>
      <c r="HY1702" s="110"/>
      <c r="HZ1702" s="110"/>
      <c r="IA1702" s="110"/>
      <c r="IB1702" s="110"/>
      <c r="IC1702" s="110"/>
      <c r="ID1702" s="110"/>
      <c r="IE1702" s="110"/>
      <c r="IF1702" s="110"/>
      <c r="IG1702" s="110"/>
      <c r="IH1702" s="110"/>
      <c r="II1702" s="110"/>
      <c r="IJ1702" s="110"/>
      <c r="IK1702" s="110"/>
      <c r="IL1702" s="110"/>
      <c r="IM1702" s="110"/>
      <c r="IN1702" s="110"/>
      <c r="IO1702" s="110"/>
      <c r="IP1702" s="110"/>
      <c r="IQ1702" s="110"/>
      <c r="IR1702" s="110"/>
    </row>
    <row r="1703" spans="18:252" ht="16.5" hidden="1" customHeight="1">
      <c r="R1703" s="264"/>
      <c r="S1703" s="110"/>
      <c r="T1703" s="110"/>
      <c r="U1703" s="110"/>
      <c r="V1703" s="110"/>
      <c r="W1703" s="266"/>
      <c r="X1703" s="110"/>
      <c r="Y1703" s="110"/>
      <c r="Z1703" s="110"/>
      <c r="AA1703" s="110"/>
      <c r="AB1703" s="110"/>
      <c r="AC1703" s="110"/>
      <c r="AD1703" s="110"/>
      <c r="AE1703" s="110"/>
      <c r="AF1703" s="110"/>
      <c r="AG1703" s="110"/>
      <c r="AH1703" s="110"/>
      <c r="AI1703" s="110"/>
      <c r="AJ1703" s="110"/>
      <c r="AK1703" s="110"/>
      <c r="AL1703" s="110"/>
      <c r="AM1703" s="110"/>
      <c r="AN1703" s="110"/>
      <c r="AO1703" s="110"/>
      <c r="AP1703" s="110"/>
      <c r="AQ1703" s="110"/>
      <c r="AR1703" s="110"/>
      <c r="AS1703" s="110"/>
      <c r="AT1703" s="110"/>
      <c r="AU1703" s="110"/>
      <c r="AV1703" s="110"/>
      <c r="AW1703" s="110"/>
      <c r="AX1703" s="110"/>
      <c r="AY1703" s="110"/>
      <c r="AZ1703" s="110"/>
      <c r="BA1703" s="110"/>
      <c r="BB1703" s="110"/>
      <c r="BC1703" s="110"/>
      <c r="BD1703" s="110"/>
      <c r="BE1703" s="110"/>
      <c r="BF1703" s="110"/>
      <c r="BG1703" s="110"/>
      <c r="BH1703" s="110"/>
      <c r="BI1703" s="110"/>
      <c r="BJ1703" s="110"/>
      <c r="BK1703" s="110"/>
      <c r="BL1703" s="110"/>
      <c r="BM1703" s="110"/>
      <c r="BN1703" s="110"/>
      <c r="BO1703" s="110"/>
      <c r="BP1703" s="110"/>
      <c r="BQ1703" s="110"/>
      <c r="BR1703" s="110"/>
      <c r="BS1703" s="110"/>
      <c r="BT1703" s="110"/>
      <c r="BU1703" s="110"/>
      <c r="BV1703" s="110"/>
      <c r="BW1703" s="110"/>
      <c r="BX1703" s="110"/>
      <c r="BY1703" s="110"/>
      <c r="BZ1703" s="110"/>
      <c r="CA1703" s="110"/>
      <c r="CB1703" s="110"/>
      <c r="CC1703" s="110"/>
      <c r="CD1703" s="110"/>
      <c r="CE1703" s="110"/>
      <c r="CF1703" s="110"/>
      <c r="CG1703" s="110"/>
      <c r="CH1703" s="110"/>
      <c r="CI1703" s="110"/>
      <c r="CJ1703" s="110"/>
      <c r="CK1703" s="110"/>
      <c r="CL1703" s="110"/>
      <c r="CM1703" s="110"/>
      <c r="CN1703" s="110"/>
      <c r="CO1703" s="110"/>
      <c r="CP1703" s="110"/>
      <c r="CQ1703" s="110"/>
      <c r="CR1703" s="110"/>
      <c r="CS1703" s="110"/>
      <c r="CT1703" s="110"/>
      <c r="CU1703" s="110"/>
      <c r="CV1703" s="110"/>
      <c r="CW1703" s="110"/>
      <c r="CX1703" s="110"/>
      <c r="CY1703" s="110"/>
      <c r="CZ1703" s="110"/>
      <c r="DA1703" s="110"/>
      <c r="DB1703" s="110"/>
      <c r="DC1703" s="110"/>
      <c r="DD1703" s="110"/>
      <c r="DE1703" s="110"/>
      <c r="DF1703" s="110"/>
      <c r="DG1703" s="110"/>
      <c r="DH1703" s="110"/>
      <c r="DI1703" s="110"/>
      <c r="DJ1703" s="110"/>
      <c r="DK1703" s="110"/>
      <c r="DL1703" s="110"/>
      <c r="DM1703" s="110"/>
      <c r="DN1703" s="110"/>
      <c r="DO1703" s="110"/>
      <c r="DP1703" s="110"/>
      <c r="DQ1703" s="110"/>
      <c r="DR1703" s="110"/>
      <c r="DS1703" s="110"/>
      <c r="DT1703" s="110"/>
      <c r="DU1703" s="110"/>
      <c r="DV1703" s="110"/>
      <c r="DW1703" s="110"/>
      <c r="DX1703" s="110"/>
      <c r="DY1703" s="110"/>
      <c r="DZ1703" s="110"/>
      <c r="EA1703" s="110"/>
      <c r="EB1703" s="110"/>
      <c r="EC1703" s="110"/>
      <c r="ED1703" s="110"/>
      <c r="EF1703" s="264"/>
      <c r="EG1703" s="110"/>
      <c r="EH1703" s="110"/>
      <c r="EI1703" s="110"/>
      <c r="EJ1703" s="110"/>
      <c r="EK1703" s="266"/>
      <c r="EL1703" s="110"/>
      <c r="EM1703" s="110"/>
      <c r="EN1703" s="110"/>
      <c r="EO1703" s="110"/>
      <c r="EP1703" s="110"/>
      <c r="EQ1703" s="110"/>
      <c r="ER1703" s="110"/>
      <c r="ES1703" s="110"/>
      <c r="ET1703" s="110"/>
      <c r="EU1703" s="110"/>
      <c r="EV1703" s="110"/>
      <c r="EW1703" s="110"/>
      <c r="EX1703" s="110"/>
      <c r="EY1703" s="110"/>
      <c r="EZ1703" s="110"/>
      <c r="FA1703" s="110"/>
      <c r="FB1703" s="110"/>
      <c r="FC1703" s="110"/>
      <c r="FD1703" s="110"/>
      <c r="FE1703" s="110"/>
      <c r="FF1703" s="110"/>
      <c r="FG1703" s="110"/>
      <c r="FH1703" s="110"/>
      <c r="FI1703" s="110"/>
      <c r="FJ1703" s="110"/>
      <c r="FK1703" s="110"/>
      <c r="FL1703" s="110"/>
      <c r="FM1703" s="110"/>
      <c r="FN1703" s="110"/>
      <c r="FO1703" s="110"/>
      <c r="FP1703" s="110"/>
      <c r="FQ1703" s="110"/>
      <c r="FR1703" s="110"/>
      <c r="FS1703" s="110"/>
      <c r="FT1703" s="110"/>
      <c r="FU1703" s="110"/>
      <c r="FV1703" s="110"/>
      <c r="FW1703" s="110"/>
      <c r="FX1703" s="110"/>
      <c r="FY1703" s="110"/>
      <c r="FZ1703" s="110"/>
      <c r="GA1703" s="110"/>
      <c r="GB1703" s="110"/>
      <c r="GC1703" s="110"/>
      <c r="GD1703" s="110"/>
      <c r="GE1703" s="110"/>
      <c r="GF1703" s="110"/>
      <c r="GG1703" s="110"/>
      <c r="GH1703" s="110"/>
      <c r="GI1703" s="110"/>
      <c r="GJ1703" s="110"/>
      <c r="GK1703" s="110"/>
      <c r="GL1703" s="110"/>
      <c r="GM1703" s="110"/>
      <c r="GN1703" s="110"/>
      <c r="GO1703" s="110"/>
      <c r="GP1703" s="110"/>
      <c r="GQ1703" s="110"/>
      <c r="GR1703" s="110"/>
      <c r="GS1703" s="110"/>
      <c r="GT1703" s="110"/>
      <c r="GU1703" s="110"/>
      <c r="GV1703" s="110"/>
      <c r="GW1703" s="110"/>
      <c r="GX1703" s="110"/>
      <c r="GY1703" s="110"/>
      <c r="GZ1703" s="110"/>
      <c r="HA1703" s="110"/>
      <c r="HB1703" s="110"/>
      <c r="HC1703" s="110"/>
      <c r="HD1703" s="110"/>
      <c r="HE1703" s="110"/>
      <c r="HF1703" s="110"/>
      <c r="HG1703" s="110"/>
      <c r="HH1703" s="110"/>
      <c r="HI1703" s="110"/>
      <c r="HJ1703" s="110"/>
      <c r="HK1703" s="110"/>
      <c r="HL1703" s="110"/>
      <c r="HM1703" s="110"/>
      <c r="HN1703" s="110"/>
      <c r="HO1703" s="110"/>
      <c r="HP1703" s="110"/>
      <c r="HQ1703" s="110"/>
      <c r="HR1703" s="110"/>
      <c r="HS1703" s="110"/>
      <c r="HT1703" s="110"/>
      <c r="HU1703" s="110"/>
      <c r="HV1703" s="110"/>
      <c r="HW1703" s="110"/>
      <c r="HX1703" s="110"/>
      <c r="HY1703" s="110"/>
      <c r="HZ1703" s="110"/>
      <c r="IA1703" s="110"/>
      <c r="IB1703" s="110"/>
      <c r="IC1703" s="110"/>
      <c r="ID1703" s="110"/>
      <c r="IE1703" s="110"/>
      <c r="IF1703" s="110"/>
      <c r="IG1703" s="110"/>
      <c r="IH1703" s="110"/>
      <c r="II1703" s="110"/>
      <c r="IJ1703" s="110"/>
      <c r="IK1703" s="110"/>
      <c r="IL1703" s="110"/>
      <c r="IM1703" s="110"/>
      <c r="IN1703" s="110"/>
      <c r="IO1703" s="110"/>
      <c r="IP1703" s="110"/>
      <c r="IQ1703" s="110"/>
      <c r="IR1703" s="110"/>
    </row>
    <row r="1704" spans="18:252" ht="16.5" hidden="1" customHeight="1">
      <c r="R1704" s="264"/>
      <c r="S1704" s="110"/>
      <c r="T1704" s="110"/>
      <c r="U1704" s="110"/>
      <c r="V1704" s="110"/>
      <c r="W1704" s="266"/>
      <c r="X1704" s="110"/>
      <c r="Y1704" s="110"/>
      <c r="Z1704" s="110"/>
      <c r="AA1704" s="110"/>
      <c r="AB1704" s="110"/>
      <c r="AC1704" s="110"/>
      <c r="AD1704" s="110"/>
      <c r="AE1704" s="110"/>
      <c r="AF1704" s="110"/>
      <c r="AG1704" s="110"/>
      <c r="AH1704" s="110"/>
      <c r="AI1704" s="110"/>
      <c r="AJ1704" s="110"/>
      <c r="AK1704" s="110"/>
      <c r="AL1704" s="110"/>
      <c r="AM1704" s="110"/>
      <c r="AN1704" s="110"/>
      <c r="AO1704" s="110"/>
      <c r="AP1704" s="110"/>
      <c r="AQ1704" s="110"/>
      <c r="AR1704" s="110"/>
      <c r="AS1704" s="110"/>
      <c r="AT1704" s="110"/>
      <c r="AU1704" s="110"/>
      <c r="AV1704" s="110"/>
      <c r="AW1704" s="110"/>
      <c r="AX1704" s="110"/>
      <c r="AY1704" s="110"/>
      <c r="AZ1704" s="110"/>
      <c r="BA1704" s="110"/>
      <c r="BB1704" s="110"/>
      <c r="BC1704" s="110"/>
      <c r="BD1704" s="110"/>
      <c r="BE1704" s="110"/>
      <c r="BF1704" s="110"/>
      <c r="BG1704" s="110"/>
      <c r="BH1704" s="110"/>
      <c r="BI1704" s="110"/>
      <c r="BJ1704" s="110"/>
      <c r="BK1704" s="110"/>
      <c r="BL1704" s="110"/>
      <c r="BM1704" s="110"/>
      <c r="BN1704" s="110"/>
      <c r="BO1704" s="110"/>
      <c r="BP1704" s="110"/>
      <c r="BQ1704" s="110"/>
      <c r="BR1704" s="110"/>
      <c r="BS1704" s="110"/>
      <c r="BT1704" s="110"/>
      <c r="BU1704" s="110"/>
      <c r="BV1704" s="110"/>
      <c r="BW1704" s="110"/>
      <c r="BX1704" s="110"/>
      <c r="BY1704" s="110"/>
      <c r="BZ1704" s="110"/>
      <c r="CA1704" s="110"/>
      <c r="CB1704" s="110"/>
      <c r="CC1704" s="110"/>
      <c r="CD1704" s="110"/>
      <c r="CE1704" s="110"/>
      <c r="CF1704" s="110"/>
      <c r="CG1704" s="110"/>
      <c r="CH1704" s="110"/>
      <c r="CI1704" s="110"/>
      <c r="CJ1704" s="110"/>
      <c r="CK1704" s="110"/>
      <c r="CL1704" s="110"/>
      <c r="CM1704" s="110"/>
      <c r="CN1704" s="110"/>
      <c r="CO1704" s="110"/>
      <c r="CP1704" s="110"/>
      <c r="CQ1704" s="110"/>
      <c r="CR1704" s="110"/>
      <c r="CS1704" s="110"/>
      <c r="CT1704" s="110"/>
      <c r="CU1704" s="110"/>
      <c r="CV1704" s="110"/>
      <c r="CW1704" s="110"/>
      <c r="CX1704" s="110"/>
      <c r="CY1704" s="110"/>
      <c r="CZ1704" s="110"/>
      <c r="DA1704" s="110"/>
      <c r="DB1704" s="110"/>
      <c r="DC1704" s="110"/>
      <c r="DD1704" s="110"/>
      <c r="DE1704" s="110"/>
      <c r="DF1704" s="110"/>
      <c r="DG1704" s="110"/>
      <c r="DH1704" s="110"/>
      <c r="DI1704" s="110"/>
      <c r="DJ1704" s="110"/>
      <c r="DK1704" s="110"/>
      <c r="DL1704" s="110"/>
      <c r="DM1704" s="110"/>
      <c r="DN1704" s="110"/>
      <c r="DO1704" s="110"/>
      <c r="DP1704" s="110"/>
      <c r="DQ1704" s="110"/>
      <c r="DR1704" s="110"/>
      <c r="DS1704" s="110"/>
      <c r="DT1704" s="110"/>
      <c r="DU1704" s="110"/>
      <c r="DV1704" s="110"/>
      <c r="DW1704" s="110"/>
      <c r="DX1704" s="110"/>
      <c r="DY1704" s="110"/>
      <c r="DZ1704" s="110"/>
      <c r="EA1704" s="110"/>
      <c r="EB1704" s="110"/>
      <c r="EC1704" s="110"/>
      <c r="ED1704" s="110"/>
      <c r="EF1704" s="264"/>
      <c r="EG1704" s="110"/>
      <c r="EH1704" s="110"/>
      <c r="EI1704" s="110"/>
      <c r="EJ1704" s="110"/>
      <c r="EK1704" s="266"/>
      <c r="EL1704" s="110"/>
      <c r="EM1704" s="110"/>
      <c r="EN1704" s="110"/>
      <c r="EO1704" s="110"/>
      <c r="EP1704" s="110"/>
      <c r="EQ1704" s="110"/>
      <c r="ER1704" s="110"/>
      <c r="ES1704" s="110"/>
      <c r="ET1704" s="110"/>
      <c r="EU1704" s="110"/>
      <c r="EV1704" s="110"/>
      <c r="EW1704" s="110"/>
      <c r="EX1704" s="110"/>
      <c r="EY1704" s="110"/>
      <c r="EZ1704" s="110"/>
      <c r="FA1704" s="110"/>
      <c r="FB1704" s="110"/>
      <c r="FC1704" s="110"/>
      <c r="FD1704" s="110"/>
      <c r="FE1704" s="110"/>
      <c r="FF1704" s="110"/>
      <c r="FG1704" s="110"/>
      <c r="FH1704" s="110"/>
      <c r="FI1704" s="110"/>
      <c r="FJ1704" s="110"/>
      <c r="FK1704" s="110"/>
      <c r="FL1704" s="110"/>
      <c r="FM1704" s="110"/>
      <c r="FN1704" s="110"/>
      <c r="FO1704" s="110"/>
      <c r="FP1704" s="110"/>
      <c r="FQ1704" s="110"/>
      <c r="FR1704" s="110"/>
      <c r="FS1704" s="110"/>
      <c r="FT1704" s="110"/>
      <c r="FU1704" s="110"/>
      <c r="FV1704" s="110"/>
      <c r="FW1704" s="110"/>
      <c r="FX1704" s="110"/>
      <c r="FY1704" s="110"/>
      <c r="FZ1704" s="110"/>
      <c r="GA1704" s="110"/>
      <c r="GB1704" s="110"/>
      <c r="GC1704" s="110"/>
      <c r="GD1704" s="110"/>
      <c r="GE1704" s="110"/>
      <c r="GF1704" s="110"/>
      <c r="GG1704" s="110"/>
      <c r="GH1704" s="110"/>
      <c r="GI1704" s="110"/>
      <c r="GJ1704" s="110"/>
      <c r="GK1704" s="110"/>
      <c r="GL1704" s="110"/>
      <c r="GM1704" s="110"/>
      <c r="GN1704" s="110"/>
      <c r="GO1704" s="110"/>
      <c r="GP1704" s="110"/>
      <c r="GQ1704" s="110"/>
      <c r="GR1704" s="110"/>
      <c r="GS1704" s="110"/>
      <c r="GT1704" s="110"/>
      <c r="GU1704" s="110"/>
      <c r="GV1704" s="110"/>
      <c r="GW1704" s="110"/>
      <c r="GX1704" s="110"/>
      <c r="GY1704" s="110"/>
      <c r="GZ1704" s="110"/>
      <c r="HA1704" s="110"/>
      <c r="HB1704" s="110"/>
      <c r="HC1704" s="110"/>
      <c r="HD1704" s="110"/>
      <c r="HE1704" s="110"/>
      <c r="HF1704" s="110"/>
      <c r="HG1704" s="110"/>
      <c r="HH1704" s="110"/>
      <c r="HI1704" s="110"/>
      <c r="HJ1704" s="110"/>
      <c r="HK1704" s="110"/>
      <c r="HL1704" s="110"/>
      <c r="HM1704" s="110"/>
      <c r="HN1704" s="110"/>
      <c r="HO1704" s="110"/>
      <c r="HP1704" s="110"/>
      <c r="HQ1704" s="110"/>
      <c r="HR1704" s="110"/>
      <c r="HS1704" s="110"/>
      <c r="HT1704" s="110"/>
      <c r="HU1704" s="110"/>
      <c r="HV1704" s="110"/>
      <c r="HW1704" s="110"/>
      <c r="HX1704" s="110"/>
      <c r="HY1704" s="110"/>
      <c r="HZ1704" s="110"/>
      <c r="IA1704" s="110"/>
      <c r="IB1704" s="110"/>
      <c r="IC1704" s="110"/>
      <c r="ID1704" s="110"/>
      <c r="IE1704" s="110"/>
      <c r="IF1704" s="110"/>
      <c r="IG1704" s="110"/>
      <c r="IH1704" s="110"/>
      <c r="II1704" s="110"/>
      <c r="IJ1704" s="110"/>
      <c r="IK1704" s="110"/>
      <c r="IL1704" s="110"/>
      <c r="IM1704" s="110"/>
      <c r="IN1704" s="110"/>
      <c r="IO1704" s="110"/>
      <c r="IP1704" s="110"/>
      <c r="IQ1704" s="110"/>
      <c r="IR1704" s="110"/>
    </row>
    <row r="1705" spans="18:252" ht="16.5" hidden="1" customHeight="1">
      <c r="R1705" s="264"/>
      <c r="S1705" s="110"/>
      <c r="T1705" s="110"/>
      <c r="U1705" s="110"/>
      <c r="V1705" s="110"/>
      <c r="W1705" s="266"/>
      <c r="X1705" s="110"/>
      <c r="Y1705" s="110"/>
      <c r="Z1705" s="110"/>
      <c r="AA1705" s="110"/>
      <c r="AB1705" s="110"/>
      <c r="AC1705" s="110"/>
      <c r="AD1705" s="110"/>
      <c r="AE1705" s="110"/>
      <c r="AF1705" s="110"/>
      <c r="AG1705" s="110"/>
      <c r="AH1705" s="110"/>
      <c r="AI1705" s="110"/>
      <c r="AJ1705" s="110"/>
      <c r="AK1705" s="110"/>
      <c r="AL1705" s="110"/>
      <c r="AM1705" s="110"/>
      <c r="AN1705" s="110"/>
      <c r="AO1705" s="110"/>
      <c r="AP1705" s="110"/>
      <c r="AQ1705" s="110"/>
      <c r="AR1705" s="110"/>
      <c r="AS1705" s="110"/>
      <c r="AT1705" s="110"/>
      <c r="AU1705" s="110"/>
      <c r="AV1705" s="110"/>
      <c r="AW1705" s="110"/>
      <c r="AX1705" s="110"/>
      <c r="AY1705" s="110"/>
      <c r="AZ1705" s="110"/>
      <c r="BA1705" s="110"/>
      <c r="BB1705" s="110"/>
      <c r="BC1705" s="110"/>
      <c r="BD1705" s="110"/>
      <c r="BE1705" s="110"/>
      <c r="BF1705" s="110"/>
      <c r="BG1705" s="110"/>
      <c r="BH1705" s="110"/>
      <c r="BI1705" s="110"/>
      <c r="BJ1705" s="110"/>
      <c r="BK1705" s="110"/>
      <c r="BL1705" s="110"/>
      <c r="BM1705" s="110"/>
      <c r="BN1705" s="110"/>
      <c r="BO1705" s="110"/>
      <c r="BP1705" s="110"/>
      <c r="BQ1705" s="110"/>
      <c r="BR1705" s="110"/>
      <c r="BS1705" s="110"/>
      <c r="BT1705" s="110"/>
      <c r="BU1705" s="110"/>
      <c r="BV1705" s="110"/>
      <c r="BW1705" s="110"/>
      <c r="BX1705" s="110"/>
      <c r="BY1705" s="110"/>
      <c r="BZ1705" s="110"/>
      <c r="CA1705" s="110"/>
      <c r="CB1705" s="110"/>
      <c r="CC1705" s="110"/>
      <c r="CD1705" s="110"/>
      <c r="CE1705" s="110"/>
      <c r="CF1705" s="110"/>
      <c r="CG1705" s="110"/>
      <c r="CH1705" s="110"/>
      <c r="CI1705" s="110"/>
      <c r="CJ1705" s="110"/>
      <c r="CK1705" s="110"/>
      <c r="CL1705" s="110"/>
      <c r="CM1705" s="110"/>
      <c r="CN1705" s="110"/>
      <c r="CO1705" s="110"/>
      <c r="CP1705" s="110"/>
      <c r="CQ1705" s="110"/>
      <c r="CR1705" s="110"/>
      <c r="CS1705" s="110"/>
      <c r="CT1705" s="110"/>
      <c r="CU1705" s="110"/>
      <c r="CV1705" s="110"/>
      <c r="CW1705" s="110"/>
      <c r="CX1705" s="110"/>
      <c r="CY1705" s="110"/>
      <c r="CZ1705" s="110"/>
      <c r="DA1705" s="110"/>
      <c r="DB1705" s="110"/>
      <c r="DC1705" s="110"/>
      <c r="DD1705" s="110"/>
      <c r="DE1705" s="110"/>
      <c r="DF1705" s="110"/>
      <c r="DG1705" s="110"/>
      <c r="DH1705" s="110"/>
      <c r="DI1705" s="110"/>
      <c r="DJ1705" s="110"/>
      <c r="DK1705" s="110"/>
      <c r="DL1705" s="110"/>
      <c r="DM1705" s="110"/>
      <c r="DN1705" s="110"/>
      <c r="DO1705" s="110"/>
      <c r="DP1705" s="110"/>
      <c r="DQ1705" s="110"/>
      <c r="DR1705" s="110"/>
      <c r="DS1705" s="110"/>
      <c r="DT1705" s="110"/>
      <c r="DU1705" s="110"/>
      <c r="DV1705" s="110"/>
      <c r="DW1705" s="110"/>
      <c r="DX1705" s="110"/>
      <c r="DY1705" s="110"/>
      <c r="DZ1705" s="110"/>
      <c r="EA1705" s="110"/>
      <c r="EB1705" s="110"/>
      <c r="EC1705" s="110"/>
      <c r="ED1705" s="110"/>
      <c r="EF1705" s="264"/>
      <c r="EG1705" s="110"/>
      <c r="EH1705" s="110"/>
      <c r="EI1705" s="110"/>
      <c r="EJ1705" s="110"/>
      <c r="EK1705" s="266"/>
      <c r="EL1705" s="110"/>
      <c r="EM1705" s="110"/>
      <c r="EN1705" s="110"/>
      <c r="EO1705" s="110"/>
      <c r="EP1705" s="110"/>
      <c r="EQ1705" s="110"/>
      <c r="ER1705" s="110"/>
      <c r="ES1705" s="110"/>
      <c r="ET1705" s="110"/>
      <c r="EU1705" s="110"/>
      <c r="EV1705" s="110"/>
      <c r="EW1705" s="110"/>
      <c r="EX1705" s="110"/>
      <c r="EY1705" s="110"/>
      <c r="EZ1705" s="110"/>
      <c r="FA1705" s="110"/>
      <c r="FB1705" s="110"/>
      <c r="FC1705" s="110"/>
      <c r="FD1705" s="110"/>
      <c r="FE1705" s="110"/>
      <c r="FF1705" s="110"/>
      <c r="FG1705" s="110"/>
      <c r="FH1705" s="110"/>
      <c r="FI1705" s="110"/>
      <c r="FJ1705" s="110"/>
      <c r="FK1705" s="110"/>
      <c r="FL1705" s="110"/>
      <c r="FM1705" s="110"/>
      <c r="FN1705" s="110"/>
      <c r="FO1705" s="110"/>
      <c r="FP1705" s="110"/>
      <c r="FQ1705" s="110"/>
      <c r="FR1705" s="110"/>
      <c r="FS1705" s="110"/>
      <c r="FT1705" s="110"/>
      <c r="FU1705" s="110"/>
      <c r="FV1705" s="110"/>
      <c r="FW1705" s="110"/>
      <c r="FX1705" s="110"/>
      <c r="FY1705" s="110"/>
      <c r="FZ1705" s="110"/>
      <c r="GA1705" s="110"/>
      <c r="GB1705" s="110"/>
      <c r="GC1705" s="110"/>
      <c r="GD1705" s="110"/>
      <c r="GE1705" s="110"/>
      <c r="GF1705" s="110"/>
      <c r="GG1705" s="110"/>
      <c r="GH1705" s="110"/>
      <c r="GI1705" s="110"/>
      <c r="GJ1705" s="110"/>
      <c r="GK1705" s="110"/>
      <c r="GL1705" s="110"/>
      <c r="GM1705" s="110"/>
      <c r="GN1705" s="110"/>
      <c r="GO1705" s="110"/>
      <c r="GP1705" s="110"/>
      <c r="GQ1705" s="110"/>
      <c r="GR1705" s="110"/>
      <c r="GS1705" s="110"/>
      <c r="GT1705" s="110"/>
      <c r="GU1705" s="110"/>
      <c r="GV1705" s="110"/>
      <c r="GW1705" s="110"/>
      <c r="GX1705" s="110"/>
      <c r="GY1705" s="110"/>
      <c r="GZ1705" s="110"/>
      <c r="HA1705" s="110"/>
      <c r="HB1705" s="110"/>
      <c r="HC1705" s="110"/>
      <c r="HD1705" s="110"/>
      <c r="HE1705" s="110"/>
      <c r="HF1705" s="110"/>
      <c r="HG1705" s="110"/>
      <c r="HH1705" s="110"/>
      <c r="HI1705" s="110"/>
      <c r="HJ1705" s="110"/>
      <c r="HK1705" s="110"/>
      <c r="HL1705" s="110"/>
      <c r="HM1705" s="110"/>
      <c r="HN1705" s="110"/>
      <c r="HO1705" s="110"/>
      <c r="HP1705" s="110"/>
      <c r="HQ1705" s="110"/>
      <c r="HR1705" s="110"/>
      <c r="HS1705" s="110"/>
      <c r="HT1705" s="110"/>
      <c r="HU1705" s="110"/>
      <c r="HV1705" s="110"/>
      <c r="HW1705" s="110"/>
      <c r="HX1705" s="110"/>
      <c r="HY1705" s="110"/>
      <c r="HZ1705" s="110"/>
      <c r="IA1705" s="110"/>
      <c r="IB1705" s="110"/>
      <c r="IC1705" s="110"/>
      <c r="ID1705" s="110"/>
      <c r="IE1705" s="110"/>
      <c r="IF1705" s="110"/>
      <c r="IG1705" s="110"/>
      <c r="IH1705" s="110"/>
      <c r="II1705" s="110"/>
      <c r="IJ1705" s="110"/>
      <c r="IK1705" s="110"/>
      <c r="IL1705" s="110"/>
      <c r="IM1705" s="110"/>
      <c r="IN1705" s="110"/>
      <c r="IO1705" s="110"/>
      <c r="IP1705" s="110"/>
      <c r="IQ1705" s="110"/>
      <c r="IR1705" s="110"/>
    </row>
    <row r="1706" spans="18:252" ht="16.5" hidden="1" customHeight="1">
      <c r="R1706" s="264"/>
      <c r="S1706" s="110"/>
      <c r="T1706" s="110"/>
      <c r="U1706" s="110"/>
      <c r="V1706" s="110"/>
      <c r="W1706" s="266"/>
      <c r="X1706" s="110"/>
      <c r="Y1706" s="110"/>
      <c r="Z1706" s="110"/>
      <c r="AA1706" s="110"/>
      <c r="AB1706" s="110"/>
      <c r="AC1706" s="110"/>
      <c r="AD1706" s="110"/>
      <c r="AE1706" s="110"/>
      <c r="AF1706" s="110"/>
      <c r="AG1706" s="110"/>
      <c r="AH1706" s="110"/>
      <c r="AI1706" s="110"/>
      <c r="AJ1706" s="110"/>
      <c r="AK1706" s="110"/>
      <c r="AL1706" s="110"/>
      <c r="AM1706" s="110"/>
      <c r="AN1706" s="110"/>
      <c r="AO1706" s="110"/>
      <c r="AP1706" s="110"/>
      <c r="AQ1706" s="110"/>
      <c r="AR1706" s="110"/>
      <c r="AS1706" s="110"/>
      <c r="AT1706" s="110"/>
      <c r="AU1706" s="110"/>
      <c r="AV1706" s="110"/>
      <c r="AW1706" s="110"/>
      <c r="AX1706" s="110"/>
      <c r="AY1706" s="110"/>
      <c r="AZ1706" s="110"/>
      <c r="BA1706" s="110"/>
      <c r="BB1706" s="110"/>
      <c r="BC1706" s="110"/>
      <c r="BD1706" s="110"/>
      <c r="BE1706" s="110"/>
      <c r="BF1706" s="110"/>
      <c r="BG1706" s="110"/>
      <c r="BH1706" s="110"/>
      <c r="BI1706" s="110"/>
      <c r="BJ1706" s="110"/>
      <c r="BK1706" s="110"/>
      <c r="BL1706" s="110"/>
      <c r="BM1706" s="110"/>
      <c r="BN1706" s="110"/>
      <c r="BO1706" s="110"/>
      <c r="BP1706" s="110"/>
      <c r="BQ1706" s="110"/>
      <c r="BR1706" s="110"/>
      <c r="BS1706" s="110"/>
      <c r="BT1706" s="110"/>
      <c r="BU1706" s="110"/>
      <c r="BV1706" s="110"/>
      <c r="BW1706" s="110"/>
      <c r="BX1706" s="110"/>
      <c r="BY1706" s="110"/>
      <c r="BZ1706" s="110"/>
      <c r="CA1706" s="110"/>
      <c r="CB1706" s="110"/>
      <c r="CC1706" s="110"/>
      <c r="CD1706" s="110"/>
      <c r="CE1706" s="110"/>
      <c r="CF1706" s="110"/>
      <c r="CG1706" s="110"/>
      <c r="CH1706" s="110"/>
      <c r="CI1706" s="110"/>
      <c r="CJ1706" s="110"/>
      <c r="CK1706" s="110"/>
      <c r="CL1706" s="110"/>
      <c r="CM1706" s="110"/>
      <c r="CN1706" s="110"/>
      <c r="CO1706" s="110"/>
      <c r="CP1706" s="110"/>
      <c r="CQ1706" s="110"/>
      <c r="CR1706" s="110"/>
      <c r="CS1706" s="110"/>
      <c r="CT1706" s="110"/>
      <c r="CU1706" s="110"/>
      <c r="CV1706" s="110"/>
      <c r="CW1706" s="110"/>
      <c r="CX1706" s="110"/>
      <c r="CY1706" s="110"/>
      <c r="CZ1706" s="110"/>
      <c r="DA1706" s="110"/>
      <c r="DB1706" s="110"/>
      <c r="DC1706" s="110"/>
      <c r="DD1706" s="110"/>
      <c r="DE1706" s="110"/>
      <c r="DF1706" s="110"/>
      <c r="DG1706" s="110"/>
      <c r="DH1706" s="110"/>
      <c r="DI1706" s="110"/>
      <c r="DJ1706" s="110"/>
      <c r="DK1706" s="110"/>
      <c r="DL1706" s="110"/>
      <c r="DM1706" s="110"/>
      <c r="DN1706" s="110"/>
      <c r="DO1706" s="110"/>
      <c r="DP1706" s="110"/>
      <c r="DQ1706" s="110"/>
      <c r="DR1706" s="110"/>
      <c r="DS1706" s="110"/>
      <c r="DT1706" s="110"/>
      <c r="DU1706" s="110"/>
      <c r="DV1706" s="110"/>
      <c r="DW1706" s="110"/>
      <c r="DX1706" s="110"/>
      <c r="DY1706" s="110"/>
      <c r="DZ1706" s="110"/>
      <c r="EA1706" s="110"/>
      <c r="EB1706" s="110"/>
      <c r="EC1706" s="110"/>
      <c r="ED1706" s="110"/>
      <c r="EF1706" s="264"/>
      <c r="EG1706" s="110"/>
      <c r="EH1706" s="110"/>
      <c r="EI1706" s="110"/>
      <c r="EJ1706" s="110"/>
      <c r="EK1706" s="266"/>
      <c r="EL1706" s="110"/>
      <c r="EM1706" s="110"/>
      <c r="EN1706" s="110"/>
      <c r="EO1706" s="110"/>
      <c r="EP1706" s="110"/>
      <c r="EQ1706" s="110"/>
      <c r="ER1706" s="110"/>
      <c r="ES1706" s="110"/>
      <c r="ET1706" s="110"/>
      <c r="EU1706" s="110"/>
      <c r="EV1706" s="110"/>
      <c r="EW1706" s="110"/>
      <c r="EX1706" s="110"/>
      <c r="EY1706" s="110"/>
      <c r="EZ1706" s="110"/>
      <c r="FA1706" s="110"/>
      <c r="FB1706" s="110"/>
      <c r="FC1706" s="110"/>
      <c r="FD1706" s="110"/>
      <c r="FE1706" s="110"/>
      <c r="FF1706" s="110"/>
      <c r="FG1706" s="110"/>
      <c r="FH1706" s="110"/>
      <c r="FI1706" s="110"/>
      <c r="FJ1706" s="110"/>
      <c r="FK1706" s="110"/>
      <c r="FL1706" s="110"/>
      <c r="FM1706" s="110"/>
      <c r="FN1706" s="110"/>
      <c r="FO1706" s="110"/>
      <c r="FP1706" s="110"/>
      <c r="FQ1706" s="110"/>
      <c r="FR1706" s="110"/>
      <c r="FS1706" s="110"/>
      <c r="FT1706" s="110"/>
      <c r="FU1706" s="110"/>
      <c r="FV1706" s="110"/>
      <c r="FW1706" s="110"/>
      <c r="FX1706" s="110"/>
      <c r="FY1706" s="110"/>
      <c r="FZ1706" s="110"/>
      <c r="GA1706" s="110"/>
      <c r="GB1706" s="110"/>
      <c r="GC1706" s="110"/>
      <c r="GD1706" s="110"/>
      <c r="GE1706" s="110"/>
      <c r="GF1706" s="110"/>
      <c r="GG1706" s="110"/>
      <c r="GH1706" s="110"/>
      <c r="GI1706" s="110"/>
      <c r="GJ1706" s="110"/>
      <c r="GK1706" s="110"/>
      <c r="GL1706" s="110"/>
      <c r="GM1706" s="110"/>
      <c r="GN1706" s="110"/>
      <c r="GO1706" s="110"/>
      <c r="GP1706" s="110"/>
      <c r="GQ1706" s="110"/>
      <c r="GR1706" s="110"/>
      <c r="GS1706" s="110"/>
      <c r="GT1706" s="110"/>
      <c r="GU1706" s="110"/>
      <c r="GV1706" s="110"/>
      <c r="GW1706" s="110"/>
      <c r="GX1706" s="110"/>
      <c r="GY1706" s="110"/>
      <c r="GZ1706" s="110"/>
      <c r="HA1706" s="110"/>
      <c r="HB1706" s="110"/>
      <c r="HC1706" s="110"/>
      <c r="HD1706" s="110"/>
      <c r="HE1706" s="110"/>
      <c r="HF1706" s="110"/>
      <c r="HG1706" s="110"/>
      <c r="HH1706" s="110"/>
      <c r="HI1706" s="110"/>
      <c r="HJ1706" s="110"/>
      <c r="HK1706" s="110"/>
      <c r="HL1706" s="110"/>
      <c r="HM1706" s="110"/>
      <c r="HN1706" s="110"/>
      <c r="HO1706" s="110"/>
      <c r="HP1706" s="110"/>
      <c r="HQ1706" s="110"/>
      <c r="HR1706" s="110"/>
      <c r="HS1706" s="110"/>
      <c r="HT1706" s="110"/>
      <c r="HU1706" s="110"/>
      <c r="HV1706" s="110"/>
      <c r="HW1706" s="110"/>
      <c r="HX1706" s="110"/>
      <c r="HY1706" s="110"/>
      <c r="HZ1706" s="110"/>
      <c r="IA1706" s="110"/>
      <c r="IB1706" s="110"/>
      <c r="IC1706" s="110"/>
      <c r="ID1706" s="110"/>
      <c r="IE1706" s="110"/>
      <c r="IF1706" s="110"/>
      <c r="IG1706" s="110"/>
      <c r="IH1706" s="110"/>
      <c r="II1706" s="110"/>
      <c r="IJ1706" s="110"/>
      <c r="IK1706" s="110"/>
      <c r="IL1706" s="110"/>
      <c r="IM1706" s="110"/>
      <c r="IN1706" s="110"/>
      <c r="IO1706" s="110"/>
      <c r="IP1706" s="110"/>
      <c r="IQ1706" s="110"/>
      <c r="IR1706" s="110"/>
    </row>
    <row r="1707" spans="18:252" ht="16.5" hidden="1" customHeight="1">
      <c r="R1707" s="264"/>
      <c r="S1707" s="110"/>
      <c r="T1707" s="110"/>
      <c r="U1707" s="110"/>
      <c r="V1707" s="110"/>
      <c r="W1707" s="266"/>
      <c r="X1707" s="110"/>
      <c r="Y1707" s="110"/>
      <c r="Z1707" s="110"/>
      <c r="AA1707" s="110"/>
      <c r="AB1707" s="110"/>
      <c r="AC1707" s="110"/>
      <c r="AD1707" s="110"/>
      <c r="AE1707" s="110"/>
      <c r="AF1707" s="110"/>
      <c r="AG1707" s="110"/>
      <c r="AH1707" s="110"/>
      <c r="AI1707" s="110"/>
      <c r="AJ1707" s="110"/>
      <c r="AK1707" s="110"/>
      <c r="AL1707" s="110"/>
      <c r="AM1707" s="110"/>
      <c r="AN1707" s="110"/>
      <c r="AO1707" s="110"/>
      <c r="AP1707" s="110"/>
      <c r="AQ1707" s="110"/>
      <c r="AR1707" s="110"/>
      <c r="AS1707" s="110"/>
      <c r="AT1707" s="110"/>
      <c r="AU1707" s="110"/>
      <c r="AV1707" s="110"/>
      <c r="AW1707" s="110"/>
      <c r="AX1707" s="110"/>
      <c r="AY1707" s="110"/>
      <c r="AZ1707" s="110"/>
      <c r="BA1707" s="110"/>
      <c r="BB1707" s="110"/>
      <c r="BC1707" s="110"/>
      <c r="BD1707" s="110"/>
      <c r="BE1707" s="110"/>
      <c r="BF1707" s="110"/>
      <c r="BG1707" s="110"/>
      <c r="BH1707" s="110"/>
      <c r="BI1707" s="110"/>
      <c r="BJ1707" s="110"/>
      <c r="BK1707" s="110"/>
      <c r="BL1707" s="110"/>
      <c r="BM1707" s="110"/>
      <c r="BN1707" s="110"/>
      <c r="BO1707" s="110"/>
      <c r="BP1707" s="110"/>
      <c r="BQ1707" s="110"/>
      <c r="BR1707" s="110"/>
      <c r="BS1707" s="110"/>
      <c r="BT1707" s="110"/>
      <c r="BU1707" s="110"/>
      <c r="BV1707" s="110"/>
      <c r="BW1707" s="110"/>
      <c r="BX1707" s="110"/>
      <c r="BY1707" s="110"/>
      <c r="BZ1707" s="110"/>
      <c r="CA1707" s="110"/>
      <c r="CB1707" s="110"/>
      <c r="CC1707" s="110"/>
      <c r="CD1707" s="110"/>
      <c r="CE1707" s="110"/>
      <c r="CF1707" s="110"/>
      <c r="CG1707" s="110"/>
      <c r="CH1707" s="110"/>
      <c r="CI1707" s="110"/>
      <c r="CJ1707" s="110"/>
      <c r="CK1707" s="110"/>
      <c r="CL1707" s="110"/>
      <c r="CM1707" s="110"/>
      <c r="CN1707" s="110"/>
      <c r="CO1707" s="110"/>
      <c r="CP1707" s="110"/>
      <c r="CQ1707" s="110"/>
      <c r="CR1707" s="110"/>
      <c r="CS1707" s="110"/>
      <c r="CT1707" s="110"/>
      <c r="CU1707" s="110"/>
      <c r="CV1707" s="110"/>
      <c r="CW1707" s="110"/>
      <c r="CX1707" s="110"/>
      <c r="CY1707" s="110"/>
      <c r="CZ1707" s="110"/>
      <c r="DA1707" s="110"/>
      <c r="DB1707" s="110"/>
      <c r="DC1707" s="110"/>
      <c r="DD1707" s="110"/>
      <c r="DE1707" s="110"/>
      <c r="DF1707" s="110"/>
      <c r="DG1707" s="110"/>
      <c r="DH1707" s="110"/>
      <c r="DI1707" s="110"/>
      <c r="DJ1707" s="110"/>
      <c r="DK1707" s="110"/>
      <c r="DL1707" s="110"/>
      <c r="DM1707" s="110"/>
      <c r="DN1707" s="110"/>
      <c r="DO1707" s="110"/>
      <c r="DP1707" s="110"/>
      <c r="DQ1707" s="110"/>
      <c r="DR1707" s="110"/>
      <c r="DS1707" s="110"/>
      <c r="DT1707" s="110"/>
      <c r="DU1707" s="110"/>
      <c r="DV1707" s="110"/>
      <c r="DW1707" s="110"/>
      <c r="DX1707" s="110"/>
      <c r="DY1707" s="110"/>
      <c r="DZ1707" s="110"/>
      <c r="EA1707" s="110"/>
      <c r="EB1707" s="110"/>
      <c r="EC1707" s="110"/>
      <c r="ED1707" s="110"/>
      <c r="EF1707" s="264"/>
      <c r="EG1707" s="110"/>
      <c r="EH1707" s="110"/>
      <c r="EI1707" s="110"/>
      <c r="EJ1707" s="110"/>
      <c r="EK1707" s="266"/>
      <c r="EL1707" s="110"/>
      <c r="EM1707" s="110"/>
      <c r="EN1707" s="110"/>
      <c r="EO1707" s="110"/>
      <c r="EP1707" s="110"/>
      <c r="EQ1707" s="110"/>
      <c r="ER1707" s="110"/>
      <c r="ES1707" s="110"/>
      <c r="ET1707" s="110"/>
      <c r="EU1707" s="110"/>
      <c r="EV1707" s="110"/>
      <c r="EW1707" s="110"/>
      <c r="EX1707" s="110"/>
      <c r="EY1707" s="110"/>
      <c r="EZ1707" s="110"/>
      <c r="FA1707" s="110"/>
      <c r="FB1707" s="110"/>
      <c r="FC1707" s="110"/>
      <c r="FD1707" s="110"/>
      <c r="FE1707" s="110"/>
      <c r="FF1707" s="110"/>
      <c r="FG1707" s="110"/>
      <c r="FH1707" s="110"/>
      <c r="FI1707" s="110"/>
      <c r="FJ1707" s="110"/>
      <c r="FK1707" s="110"/>
      <c r="FL1707" s="110"/>
      <c r="FM1707" s="110"/>
      <c r="FN1707" s="110"/>
      <c r="FO1707" s="110"/>
      <c r="FP1707" s="110"/>
      <c r="FQ1707" s="110"/>
      <c r="FR1707" s="110"/>
      <c r="FS1707" s="110"/>
      <c r="FT1707" s="110"/>
      <c r="FU1707" s="110"/>
      <c r="FV1707" s="110"/>
      <c r="FW1707" s="110"/>
      <c r="FX1707" s="110"/>
      <c r="FY1707" s="110"/>
      <c r="FZ1707" s="110"/>
      <c r="GA1707" s="110"/>
      <c r="GB1707" s="110"/>
      <c r="GC1707" s="110"/>
      <c r="GD1707" s="110"/>
      <c r="GE1707" s="110"/>
      <c r="GF1707" s="110"/>
      <c r="GG1707" s="110"/>
      <c r="GH1707" s="110"/>
      <c r="GI1707" s="110"/>
      <c r="GJ1707" s="110"/>
      <c r="GK1707" s="110"/>
      <c r="GL1707" s="110"/>
      <c r="GM1707" s="110"/>
      <c r="GN1707" s="110"/>
      <c r="GO1707" s="110"/>
      <c r="GP1707" s="110"/>
      <c r="GQ1707" s="110"/>
      <c r="GR1707" s="110"/>
      <c r="GS1707" s="110"/>
      <c r="GT1707" s="110"/>
      <c r="GU1707" s="110"/>
      <c r="GV1707" s="110"/>
      <c r="GW1707" s="110"/>
      <c r="GX1707" s="110"/>
      <c r="GY1707" s="110"/>
      <c r="GZ1707" s="110"/>
      <c r="HA1707" s="110"/>
      <c r="HB1707" s="110"/>
      <c r="HC1707" s="110"/>
      <c r="HD1707" s="110"/>
      <c r="HE1707" s="110"/>
      <c r="HF1707" s="110"/>
      <c r="HG1707" s="110"/>
      <c r="HH1707" s="110"/>
      <c r="HI1707" s="110"/>
      <c r="HJ1707" s="110"/>
      <c r="HK1707" s="110"/>
      <c r="HL1707" s="110"/>
      <c r="HM1707" s="110"/>
      <c r="HN1707" s="110"/>
      <c r="HO1707" s="110"/>
      <c r="HP1707" s="110"/>
      <c r="HQ1707" s="110"/>
      <c r="HR1707" s="110"/>
      <c r="HS1707" s="110"/>
      <c r="HT1707" s="110"/>
      <c r="HU1707" s="110"/>
      <c r="HV1707" s="110"/>
      <c r="HW1707" s="110"/>
      <c r="HX1707" s="110"/>
      <c r="HY1707" s="110"/>
      <c r="HZ1707" s="110"/>
      <c r="IA1707" s="110"/>
      <c r="IB1707" s="110"/>
      <c r="IC1707" s="110"/>
      <c r="ID1707" s="110"/>
      <c r="IE1707" s="110"/>
      <c r="IF1707" s="110"/>
      <c r="IG1707" s="110"/>
      <c r="IH1707" s="110"/>
      <c r="II1707" s="110"/>
      <c r="IJ1707" s="110"/>
      <c r="IK1707" s="110"/>
      <c r="IL1707" s="110"/>
      <c r="IM1707" s="110"/>
      <c r="IN1707" s="110"/>
      <c r="IO1707" s="110"/>
      <c r="IP1707" s="110"/>
      <c r="IQ1707" s="110"/>
      <c r="IR1707" s="110"/>
    </row>
    <row r="1708" spans="18:252" ht="16.5" hidden="1" customHeight="1">
      <c r="R1708" s="264"/>
      <c r="S1708" s="110"/>
      <c r="T1708" s="110"/>
      <c r="U1708" s="110"/>
      <c r="V1708" s="110"/>
      <c r="W1708" s="266"/>
      <c r="X1708" s="110"/>
      <c r="Y1708" s="110"/>
      <c r="Z1708" s="110"/>
      <c r="AA1708" s="110"/>
      <c r="AB1708" s="110"/>
      <c r="AC1708" s="110"/>
      <c r="AD1708" s="110"/>
      <c r="AE1708" s="110"/>
      <c r="AF1708" s="110"/>
      <c r="AG1708" s="110"/>
      <c r="AH1708" s="110"/>
      <c r="AI1708" s="110"/>
      <c r="AJ1708" s="110"/>
      <c r="AK1708" s="110"/>
      <c r="AL1708" s="110"/>
      <c r="AM1708" s="110"/>
      <c r="AN1708" s="110"/>
      <c r="AO1708" s="110"/>
      <c r="AP1708" s="110"/>
      <c r="AQ1708" s="110"/>
      <c r="AR1708" s="110"/>
      <c r="AS1708" s="110"/>
      <c r="AT1708" s="110"/>
      <c r="AU1708" s="110"/>
      <c r="AV1708" s="110"/>
      <c r="AW1708" s="110"/>
      <c r="AX1708" s="110"/>
      <c r="AY1708" s="110"/>
      <c r="AZ1708" s="110"/>
      <c r="BA1708" s="110"/>
      <c r="BB1708" s="110"/>
      <c r="BC1708" s="110"/>
      <c r="BD1708" s="110"/>
      <c r="BE1708" s="110"/>
      <c r="BF1708" s="110"/>
      <c r="BG1708" s="110"/>
      <c r="BH1708" s="110"/>
      <c r="BI1708" s="110"/>
      <c r="BJ1708" s="110"/>
      <c r="BK1708" s="110"/>
      <c r="BL1708" s="110"/>
      <c r="BM1708" s="110"/>
      <c r="BN1708" s="110"/>
      <c r="BO1708" s="110"/>
      <c r="BP1708" s="110"/>
      <c r="BQ1708" s="110"/>
      <c r="BR1708" s="110"/>
      <c r="BS1708" s="110"/>
      <c r="BT1708" s="110"/>
      <c r="BU1708" s="110"/>
      <c r="BV1708" s="110"/>
      <c r="BW1708" s="110"/>
      <c r="BX1708" s="110"/>
      <c r="BY1708" s="110"/>
      <c r="BZ1708" s="110"/>
      <c r="CA1708" s="110"/>
      <c r="CB1708" s="110"/>
      <c r="CC1708" s="110"/>
      <c r="CD1708" s="110"/>
      <c r="CE1708" s="110"/>
      <c r="CF1708" s="110"/>
      <c r="CG1708" s="110"/>
      <c r="CH1708" s="110"/>
      <c r="CI1708" s="110"/>
      <c r="CJ1708" s="110"/>
      <c r="CK1708" s="110"/>
      <c r="CL1708" s="110"/>
      <c r="CM1708" s="110"/>
      <c r="CN1708" s="110"/>
      <c r="CO1708" s="110"/>
      <c r="CP1708" s="110"/>
      <c r="CQ1708" s="110"/>
      <c r="CR1708" s="110"/>
      <c r="CS1708" s="110"/>
      <c r="CT1708" s="110"/>
      <c r="CU1708" s="110"/>
      <c r="CV1708" s="110"/>
      <c r="CW1708" s="110"/>
      <c r="CX1708" s="110"/>
      <c r="CY1708" s="110"/>
      <c r="CZ1708" s="110"/>
      <c r="DA1708" s="110"/>
      <c r="DB1708" s="110"/>
      <c r="DC1708" s="110"/>
      <c r="DD1708" s="110"/>
      <c r="DE1708" s="110"/>
      <c r="DF1708" s="110"/>
      <c r="DG1708" s="110"/>
      <c r="DH1708" s="110"/>
      <c r="DI1708" s="110"/>
      <c r="DJ1708" s="110"/>
      <c r="DK1708" s="110"/>
      <c r="DL1708" s="110"/>
      <c r="DM1708" s="110"/>
      <c r="DN1708" s="110"/>
      <c r="DO1708" s="110"/>
      <c r="DP1708" s="110"/>
      <c r="DQ1708" s="110"/>
      <c r="DR1708" s="110"/>
      <c r="DS1708" s="110"/>
      <c r="DT1708" s="110"/>
      <c r="DU1708" s="110"/>
      <c r="DV1708" s="110"/>
      <c r="DW1708" s="110"/>
      <c r="DX1708" s="110"/>
      <c r="DY1708" s="110"/>
      <c r="DZ1708" s="110"/>
      <c r="EA1708" s="110"/>
      <c r="EB1708" s="110"/>
      <c r="EC1708" s="110"/>
      <c r="ED1708" s="110"/>
      <c r="EF1708" s="264"/>
      <c r="EG1708" s="110"/>
      <c r="EH1708" s="110"/>
      <c r="EI1708" s="110"/>
      <c r="EJ1708" s="110"/>
      <c r="EK1708" s="266"/>
      <c r="EL1708" s="110"/>
      <c r="EM1708" s="110"/>
      <c r="EN1708" s="110"/>
      <c r="EO1708" s="110"/>
      <c r="EP1708" s="110"/>
      <c r="EQ1708" s="110"/>
      <c r="ER1708" s="110"/>
      <c r="ES1708" s="110"/>
      <c r="ET1708" s="110"/>
      <c r="EU1708" s="110"/>
      <c r="EV1708" s="110"/>
      <c r="EW1708" s="110"/>
      <c r="EX1708" s="110"/>
      <c r="EY1708" s="110"/>
      <c r="EZ1708" s="110"/>
      <c r="FA1708" s="110"/>
      <c r="FB1708" s="110"/>
      <c r="FC1708" s="110"/>
      <c r="FD1708" s="110"/>
      <c r="FE1708" s="110"/>
      <c r="FF1708" s="110"/>
      <c r="FG1708" s="110"/>
      <c r="FH1708" s="110"/>
      <c r="FI1708" s="110"/>
      <c r="FJ1708" s="110"/>
      <c r="FK1708" s="110"/>
      <c r="FL1708" s="110"/>
      <c r="FM1708" s="110"/>
      <c r="FN1708" s="110"/>
      <c r="FO1708" s="110"/>
      <c r="FP1708" s="110"/>
      <c r="FQ1708" s="110"/>
      <c r="FR1708" s="110"/>
      <c r="FS1708" s="110"/>
      <c r="FT1708" s="110"/>
      <c r="FU1708" s="110"/>
      <c r="FV1708" s="110"/>
      <c r="FW1708" s="110"/>
      <c r="FX1708" s="110"/>
      <c r="FY1708" s="110"/>
      <c r="FZ1708" s="110"/>
      <c r="GA1708" s="110"/>
      <c r="GB1708" s="110"/>
      <c r="GC1708" s="110"/>
      <c r="GD1708" s="110"/>
      <c r="GE1708" s="110"/>
      <c r="GF1708" s="110"/>
      <c r="GG1708" s="110"/>
      <c r="GH1708" s="110"/>
      <c r="GI1708" s="110"/>
      <c r="GJ1708" s="110"/>
      <c r="GK1708" s="110"/>
      <c r="GL1708" s="110"/>
      <c r="GM1708" s="110"/>
      <c r="GN1708" s="110"/>
      <c r="GO1708" s="110"/>
      <c r="GP1708" s="110"/>
      <c r="GQ1708" s="110"/>
      <c r="GR1708" s="110"/>
      <c r="GS1708" s="110"/>
      <c r="GT1708" s="110"/>
      <c r="GU1708" s="110"/>
      <c r="GV1708" s="110"/>
      <c r="GW1708" s="110"/>
      <c r="GX1708" s="110"/>
      <c r="GY1708" s="110"/>
      <c r="GZ1708" s="110"/>
      <c r="HA1708" s="110"/>
      <c r="HB1708" s="110"/>
      <c r="HC1708" s="110"/>
      <c r="HD1708" s="110"/>
      <c r="HE1708" s="110"/>
      <c r="HF1708" s="110"/>
      <c r="HG1708" s="110"/>
      <c r="HH1708" s="110"/>
      <c r="HI1708" s="110"/>
      <c r="HJ1708" s="110"/>
      <c r="HK1708" s="110"/>
      <c r="HL1708" s="110"/>
      <c r="HM1708" s="110"/>
      <c r="HN1708" s="110"/>
      <c r="HO1708" s="110"/>
      <c r="HP1708" s="110"/>
      <c r="HQ1708" s="110"/>
      <c r="HR1708" s="110"/>
      <c r="HS1708" s="110"/>
      <c r="HT1708" s="110"/>
      <c r="HU1708" s="110"/>
      <c r="HV1708" s="110"/>
      <c r="HW1708" s="110"/>
      <c r="HX1708" s="110"/>
      <c r="HY1708" s="110"/>
      <c r="HZ1708" s="110"/>
      <c r="IA1708" s="110"/>
      <c r="IB1708" s="110"/>
      <c r="IC1708" s="110"/>
      <c r="ID1708" s="110"/>
      <c r="IE1708" s="110"/>
      <c r="IF1708" s="110"/>
      <c r="IG1708" s="110"/>
      <c r="IH1708" s="110"/>
      <c r="II1708" s="110"/>
      <c r="IJ1708" s="110"/>
      <c r="IK1708" s="110"/>
      <c r="IL1708" s="110"/>
      <c r="IM1708" s="110"/>
      <c r="IN1708" s="110"/>
      <c r="IO1708" s="110"/>
      <c r="IP1708" s="110"/>
      <c r="IQ1708" s="110"/>
      <c r="IR1708" s="110"/>
    </row>
    <row r="1709" spans="18:252" ht="16.5" hidden="1" customHeight="1">
      <c r="R1709" s="264"/>
      <c r="S1709" s="110"/>
      <c r="T1709" s="110"/>
      <c r="U1709" s="110"/>
      <c r="V1709" s="110"/>
      <c r="W1709" s="266"/>
      <c r="X1709" s="110"/>
      <c r="Y1709" s="110"/>
      <c r="Z1709" s="110"/>
      <c r="AA1709" s="110"/>
      <c r="AB1709" s="110"/>
      <c r="AC1709" s="110"/>
      <c r="AD1709" s="110"/>
      <c r="AE1709" s="110"/>
      <c r="AF1709" s="110"/>
      <c r="AG1709" s="110"/>
      <c r="AH1709" s="110"/>
      <c r="AI1709" s="110"/>
      <c r="AJ1709" s="110"/>
      <c r="AK1709" s="110"/>
      <c r="AL1709" s="110"/>
      <c r="AM1709" s="110"/>
      <c r="AN1709" s="110"/>
      <c r="AO1709" s="110"/>
      <c r="AP1709" s="110"/>
      <c r="AQ1709" s="110"/>
      <c r="AR1709" s="110"/>
      <c r="AS1709" s="110"/>
      <c r="AT1709" s="110"/>
      <c r="AU1709" s="110"/>
      <c r="AV1709" s="110"/>
      <c r="AW1709" s="110"/>
      <c r="AX1709" s="110"/>
      <c r="AY1709" s="110"/>
      <c r="AZ1709" s="110"/>
      <c r="BA1709" s="110"/>
      <c r="BB1709" s="110"/>
      <c r="BC1709" s="110"/>
      <c r="BD1709" s="110"/>
      <c r="BE1709" s="110"/>
      <c r="BF1709" s="110"/>
      <c r="BG1709" s="110"/>
      <c r="BH1709" s="110"/>
      <c r="BI1709" s="110"/>
      <c r="BJ1709" s="110"/>
      <c r="BK1709" s="110"/>
      <c r="BL1709" s="110"/>
      <c r="BM1709" s="110"/>
      <c r="BN1709" s="110"/>
      <c r="BO1709" s="110"/>
      <c r="BP1709" s="110"/>
      <c r="BQ1709" s="110"/>
      <c r="BR1709" s="110"/>
      <c r="BS1709" s="110"/>
      <c r="BT1709" s="110"/>
      <c r="BU1709" s="110"/>
      <c r="BV1709" s="110"/>
      <c r="BW1709" s="110"/>
      <c r="BX1709" s="110"/>
      <c r="BY1709" s="110"/>
      <c r="BZ1709" s="110"/>
      <c r="CA1709" s="110"/>
      <c r="CB1709" s="110"/>
      <c r="CC1709" s="110"/>
      <c r="CD1709" s="110"/>
      <c r="CE1709" s="110"/>
      <c r="CF1709" s="110"/>
      <c r="CG1709" s="110"/>
      <c r="CH1709" s="110"/>
      <c r="CI1709" s="110"/>
      <c r="CJ1709" s="110"/>
      <c r="CK1709" s="110"/>
      <c r="CL1709" s="110"/>
      <c r="CM1709" s="110"/>
      <c r="CN1709" s="110"/>
      <c r="CO1709" s="110"/>
      <c r="CP1709" s="110"/>
      <c r="CQ1709" s="110"/>
      <c r="CR1709" s="110"/>
      <c r="CS1709" s="110"/>
      <c r="CT1709" s="110"/>
      <c r="CU1709" s="110"/>
      <c r="CV1709" s="110"/>
      <c r="CW1709" s="110"/>
      <c r="CX1709" s="110"/>
      <c r="CY1709" s="110"/>
      <c r="CZ1709" s="110"/>
      <c r="DA1709" s="110"/>
      <c r="DB1709" s="110"/>
      <c r="DC1709" s="110"/>
      <c r="DD1709" s="110"/>
      <c r="DE1709" s="110"/>
      <c r="DF1709" s="110"/>
      <c r="DG1709" s="110"/>
      <c r="DH1709" s="110"/>
      <c r="DI1709" s="110"/>
      <c r="DJ1709" s="110"/>
      <c r="DK1709" s="110"/>
      <c r="DL1709" s="110"/>
      <c r="DM1709" s="110"/>
      <c r="DN1709" s="110"/>
      <c r="DO1709" s="110"/>
      <c r="DP1709" s="110"/>
      <c r="DQ1709" s="110"/>
      <c r="DR1709" s="110"/>
      <c r="DS1709" s="110"/>
      <c r="DT1709" s="110"/>
      <c r="DU1709" s="110"/>
      <c r="DV1709" s="110"/>
      <c r="DW1709" s="110"/>
      <c r="DX1709" s="110"/>
      <c r="DY1709" s="110"/>
      <c r="DZ1709" s="110"/>
      <c r="EA1709" s="110"/>
      <c r="EB1709" s="110"/>
      <c r="EC1709" s="110"/>
      <c r="ED1709" s="110"/>
      <c r="EF1709" s="264"/>
      <c r="EG1709" s="110"/>
      <c r="EH1709" s="110"/>
      <c r="EI1709" s="110"/>
      <c r="EJ1709" s="110"/>
      <c r="EK1709" s="266"/>
      <c r="EL1709" s="110"/>
      <c r="EM1709" s="110"/>
      <c r="EN1709" s="110"/>
      <c r="EO1709" s="110"/>
      <c r="EP1709" s="110"/>
      <c r="EQ1709" s="110"/>
      <c r="ER1709" s="110"/>
      <c r="ES1709" s="110"/>
      <c r="ET1709" s="110"/>
      <c r="EU1709" s="110"/>
      <c r="EV1709" s="110"/>
      <c r="EW1709" s="110"/>
      <c r="EX1709" s="110"/>
      <c r="EY1709" s="110"/>
      <c r="EZ1709" s="110"/>
      <c r="FA1709" s="110"/>
      <c r="FB1709" s="110"/>
      <c r="FC1709" s="110"/>
      <c r="FD1709" s="110"/>
      <c r="FE1709" s="110"/>
      <c r="FF1709" s="110"/>
      <c r="FG1709" s="110"/>
      <c r="FH1709" s="110"/>
      <c r="FI1709" s="110"/>
      <c r="FJ1709" s="110"/>
      <c r="FK1709" s="110"/>
      <c r="FL1709" s="110"/>
      <c r="FM1709" s="110"/>
      <c r="FN1709" s="110"/>
      <c r="FO1709" s="110"/>
      <c r="FP1709" s="110"/>
      <c r="FQ1709" s="110"/>
      <c r="FR1709" s="110"/>
      <c r="FS1709" s="110"/>
      <c r="FT1709" s="110"/>
      <c r="FU1709" s="110"/>
      <c r="FV1709" s="110"/>
      <c r="FW1709" s="110"/>
      <c r="FX1709" s="110"/>
      <c r="FY1709" s="110"/>
      <c r="FZ1709" s="110"/>
      <c r="GA1709" s="110"/>
      <c r="GB1709" s="110"/>
      <c r="GC1709" s="110"/>
      <c r="GD1709" s="110"/>
      <c r="GE1709" s="110"/>
      <c r="GF1709" s="110"/>
      <c r="GG1709" s="110"/>
      <c r="GH1709" s="110"/>
      <c r="GI1709" s="110"/>
      <c r="GJ1709" s="110"/>
      <c r="GK1709" s="110"/>
      <c r="GL1709" s="110"/>
      <c r="GM1709" s="110"/>
      <c r="GN1709" s="110"/>
      <c r="GO1709" s="110"/>
      <c r="GP1709" s="110"/>
      <c r="GQ1709" s="110"/>
      <c r="GR1709" s="110"/>
      <c r="GS1709" s="110"/>
      <c r="GT1709" s="110"/>
      <c r="GU1709" s="110"/>
      <c r="GV1709" s="110"/>
      <c r="GW1709" s="110"/>
      <c r="GX1709" s="110"/>
      <c r="GY1709" s="110"/>
      <c r="GZ1709" s="110"/>
      <c r="HA1709" s="110"/>
      <c r="HB1709" s="110"/>
      <c r="HC1709" s="110"/>
      <c r="HD1709" s="110"/>
      <c r="HE1709" s="110"/>
      <c r="HF1709" s="110"/>
      <c r="HG1709" s="110"/>
      <c r="HH1709" s="110"/>
      <c r="HI1709" s="110"/>
      <c r="HJ1709" s="110"/>
      <c r="HK1709" s="110"/>
      <c r="HL1709" s="110"/>
      <c r="HM1709" s="110"/>
      <c r="HN1709" s="110"/>
      <c r="HO1709" s="110"/>
      <c r="HP1709" s="110"/>
      <c r="HQ1709" s="110"/>
      <c r="HR1709" s="110"/>
      <c r="HS1709" s="110"/>
      <c r="HT1709" s="110"/>
      <c r="HU1709" s="110"/>
      <c r="HV1709" s="110"/>
      <c r="HW1709" s="110"/>
      <c r="HX1709" s="110"/>
      <c r="HY1709" s="110"/>
      <c r="HZ1709" s="110"/>
      <c r="IA1709" s="110"/>
      <c r="IB1709" s="110"/>
      <c r="IC1709" s="110"/>
      <c r="ID1709" s="110"/>
      <c r="IE1709" s="110"/>
      <c r="IF1709" s="110"/>
      <c r="IG1709" s="110"/>
      <c r="IH1709" s="110"/>
      <c r="II1709" s="110"/>
      <c r="IJ1709" s="110"/>
      <c r="IK1709" s="110"/>
      <c r="IL1709" s="110"/>
      <c r="IM1709" s="110"/>
      <c r="IN1709" s="110"/>
      <c r="IO1709" s="110"/>
      <c r="IP1709" s="110"/>
      <c r="IQ1709" s="110"/>
      <c r="IR1709" s="110"/>
    </row>
    <row r="1710" spans="18:252" ht="16.5" hidden="1" customHeight="1">
      <c r="R1710" s="264"/>
      <c r="S1710" s="110"/>
      <c r="T1710" s="110"/>
      <c r="U1710" s="110"/>
      <c r="V1710" s="110"/>
      <c r="W1710" s="266"/>
      <c r="X1710" s="110"/>
      <c r="Y1710" s="110"/>
      <c r="Z1710" s="110"/>
      <c r="AA1710" s="110"/>
      <c r="AB1710" s="110"/>
      <c r="AC1710" s="110"/>
      <c r="AD1710" s="110"/>
      <c r="AE1710" s="110"/>
      <c r="AF1710" s="110"/>
      <c r="AG1710" s="110"/>
      <c r="AH1710" s="110"/>
      <c r="AI1710" s="110"/>
      <c r="AJ1710" s="110"/>
      <c r="AK1710" s="110"/>
      <c r="AL1710" s="110"/>
      <c r="AM1710" s="110"/>
      <c r="AN1710" s="110"/>
      <c r="AO1710" s="110"/>
      <c r="AP1710" s="110"/>
      <c r="AQ1710" s="110"/>
      <c r="AR1710" s="110"/>
      <c r="AS1710" s="110"/>
      <c r="AT1710" s="110"/>
      <c r="AU1710" s="110"/>
      <c r="AV1710" s="110"/>
      <c r="AW1710" s="110"/>
      <c r="AX1710" s="110"/>
      <c r="AY1710" s="110"/>
      <c r="AZ1710" s="110"/>
      <c r="BA1710" s="110"/>
      <c r="BB1710" s="110"/>
      <c r="BC1710" s="110"/>
      <c r="BD1710" s="110"/>
      <c r="BE1710" s="110"/>
      <c r="BF1710" s="110"/>
      <c r="BG1710" s="110"/>
      <c r="BH1710" s="110"/>
      <c r="BI1710" s="110"/>
      <c r="BJ1710" s="110"/>
      <c r="BK1710" s="110"/>
      <c r="BL1710" s="110"/>
      <c r="BM1710" s="110"/>
      <c r="BN1710" s="110"/>
      <c r="BO1710" s="110"/>
      <c r="BP1710" s="110"/>
      <c r="BQ1710" s="110"/>
      <c r="BR1710" s="110"/>
      <c r="BS1710" s="110"/>
      <c r="BT1710" s="110"/>
      <c r="BU1710" s="110"/>
      <c r="BV1710" s="110"/>
      <c r="BW1710" s="110"/>
      <c r="BX1710" s="110"/>
      <c r="BY1710" s="110"/>
      <c r="BZ1710" s="110"/>
      <c r="CA1710" s="110"/>
      <c r="CB1710" s="110"/>
      <c r="CC1710" s="110"/>
      <c r="CD1710" s="110"/>
      <c r="CE1710" s="110"/>
      <c r="CF1710" s="110"/>
      <c r="CG1710" s="110"/>
      <c r="CH1710" s="110"/>
      <c r="CI1710" s="110"/>
      <c r="CJ1710" s="110"/>
      <c r="CK1710" s="110"/>
      <c r="CL1710" s="110"/>
      <c r="CM1710" s="110"/>
      <c r="CN1710" s="110"/>
      <c r="CO1710" s="110"/>
      <c r="CP1710" s="110"/>
      <c r="CQ1710" s="110"/>
      <c r="CR1710" s="110"/>
      <c r="CS1710" s="110"/>
      <c r="CT1710" s="110"/>
      <c r="CU1710" s="110"/>
      <c r="CV1710" s="110"/>
      <c r="CW1710" s="110"/>
      <c r="CX1710" s="110"/>
      <c r="CY1710" s="110"/>
      <c r="CZ1710" s="110"/>
      <c r="DA1710" s="110"/>
      <c r="DB1710" s="110"/>
      <c r="DC1710" s="110"/>
      <c r="DD1710" s="110"/>
      <c r="DE1710" s="110"/>
      <c r="DF1710" s="110"/>
      <c r="DG1710" s="110"/>
      <c r="DH1710" s="110"/>
      <c r="DI1710" s="110"/>
      <c r="DJ1710" s="110"/>
      <c r="DK1710" s="110"/>
      <c r="DL1710" s="110"/>
      <c r="DM1710" s="110"/>
      <c r="DN1710" s="110"/>
      <c r="DO1710" s="110"/>
      <c r="DP1710" s="110"/>
      <c r="DQ1710" s="110"/>
      <c r="DR1710" s="110"/>
      <c r="DS1710" s="110"/>
      <c r="DT1710" s="110"/>
      <c r="DU1710" s="110"/>
      <c r="DV1710" s="110"/>
      <c r="DW1710" s="110"/>
      <c r="DX1710" s="110"/>
      <c r="DY1710" s="110"/>
      <c r="DZ1710" s="110"/>
      <c r="EA1710" s="110"/>
      <c r="EB1710" s="110"/>
      <c r="EC1710" s="110"/>
      <c r="ED1710" s="110"/>
      <c r="EF1710" s="264"/>
      <c r="EG1710" s="110"/>
      <c r="EH1710" s="110"/>
      <c r="EI1710" s="110"/>
      <c r="EJ1710" s="110"/>
      <c r="EK1710" s="266"/>
      <c r="EL1710" s="110"/>
      <c r="EM1710" s="110"/>
      <c r="EN1710" s="110"/>
      <c r="EO1710" s="110"/>
      <c r="EP1710" s="110"/>
      <c r="EQ1710" s="110"/>
      <c r="ER1710" s="110"/>
      <c r="ES1710" s="110"/>
      <c r="ET1710" s="110"/>
      <c r="EU1710" s="110"/>
      <c r="EV1710" s="110"/>
      <c r="EW1710" s="110"/>
      <c r="EX1710" s="110"/>
      <c r="EY1710" s="110"/>
      <c r="EZ1710" s="110"/>
      <c r="FA1710" s="110"/>
      <c r="FB1710" s="110"/>
      <c r="FC1710" s="110"/>
      <c r="FD1710" s="110"/>
      <c r="FE1710" s="110"/>
      <c r="FF1710" s="110"/>
      <c r="FG1710" s="110"/>
      <c r="FH1710" s="110"/>
      <c r="FI1710" s="110"/>
      <c r="FJ1710" s="110"/>
      <c r="FK1710" s="110"/>
      <c r="FL1710" s="110"/>
      <c r="FM1710" s="110"/>
      <c r="FN1710" s="110"/>
      <c r="FO1710" s="110"/>
      <c r="FP1710" s="110"/>
      <c r="FQ1710" s="110"/>
      <c r="FR1710" s="110"/>
      <c r="FS1710" s="110"/>
      <c r="FT1710" s="110"/>
      <c r="FU1710" s="110"/>
      <c r="FV1710" s="110"/>
      <c r="FW1710" s="110"/>
      <c r="FX1710" s="110"/>
      <c r="FY1710" s="110"/>
      <c r="FZ1710" s="110"/>
      <c r="GA1710" s="110"/>
      <c r="GB1710" s="110"/>
      <c r="GC1710" s="110"/>
      <c r="GD1710" s="110"/>
      <c r="GE1710" s="110"/>
      <c r="GF1710" s="110"/>
      <c r="GG1710" s="110"/>
      <c r="GH1710" s="110"/>
      <c r="GI1710" s="110"/>
      <c r="GJ1710" s="110"/>
      <c r="GK1710" s="110"/>
      <c r="GL1710" s="110"/>
      <c r="GM1710" s="110"/>
      <c r="GN1710" s="110"/>
      <c r="GO1710" s="110"/>
      <c r="GP1710" s="110"/>
      <c r="GQ1710" s="110"/>
      <c r="GR1710" s="110"/>
      <c r="GS1710" s="110"/>
      <c r="GT1710" s="110"/>
      <c r="GU1710" s="110"/>
      <c r="GV1710" s="110"/>
      <c r="GW1710" s="110"/>
      <c r="GX1710" s="110"/>
      <c r="GY1710" s="110"/>
      <c r="GZ1710" s="110"/>
      <c r="HA1710" s="110"/>
      <c r="HB1710" s="110"/>
      <c r="HC1710" s="110"/>
      <c r="HD1710" s="110"/>
      <c r="HE1710" s="110"/>
      <c r="HF1710" s="110"/>
      <c r="HG1710" s="110"/>
      <c r="HH1710" s="110"/>
      <c r="HI1710" s="110"/>
      <c r="HJ1710" s="110"/>
      <c r="HK1710" s="110"/>
      <c r="HL1710" s="110"/>
      <c r="HM1710" s="110"/>
      <c r="HN1710" s="110"/>
      <c r="HO1710" s="110"/>
      <c r="HP1710" s="110"/>
      <c r="HQ1710" s="110"/>
      <c r="HR1710" s="110"/>
      <c r="HS1710" s="110"/>
      <c r="HT1710" s="110"/>
      <c r="HU1710" s="110"/>
      <c r="HV1710" s="110"/>
      <c r="HW1710" s="110"/>
      <c r="HX1710" s="110"/>
      <c r="HY1710" s="110"/>
      <c r="HZ1710" s="110"/>
      <c r="IA1710" s="110"/>
      <c r="IB1710" s="110"/>
      <c r="IC1710" s="110"/>
      <c r="ID1710" s="110"/>
      <c r="IE1710" s="110"/>
      <c r="IF1710" s="110"/>
      <c r="IG1710" s="110"/>
      <c r="IH1710" s="110"/>
      <c r="II1710" s="110"/>
      <c r="IJ1710" s="110"/>
      <c r="IK1710" s="110"/>
      <c r="IL1710" s="110"/>
      <c r="IM1710" s="110"/>
      <c r="IN1710" s="110"/>
      <c r="IO1710" s="110"/>
      <c r="IP1710" s="110"/>
      <c r="IQ1710" s="110"/>
      <c r="IR1710" s="110"/>
    </row>
    <row r="1711" spans="18:252" ht="16.5" hidden="1" customHeight="1">
      <c r="R1711" s="264"/>
      <c r="S1711" s="110"/>
      <c r="T1711" s="110"/>
      <c r="U1711" s="110"/>
      <c r="V1711" s="110"/>
      <c r="W1711" s="266"/>
      <c r="X1711" s="110"/>
      <c r="Y1711" s="110"/>
      <c r="Z1711" s="110"/>
      <c r="AA1711" s="110"/>
      <c r="AB1711" s="110"/>
      <c r="AC1711" s="110"/>
      <c r="AD1711" s="110"/>
      <c r="AE1711" s="110"/>
      <c r="AF1711" s="110"/>
      <c r="AG1711" s="110"/>
      <c r="AH1711" s="110"/>
      <c r="AI1711" s="110"/>
      <c r="AJ1711" s="110"/>
      <c r="AK1711" s="110"/>
      <c r="AL1711" s="110"/>
      <c r="AM1711" s="110"/>
      <c r="AN1711" s="110"/>
      <c r="AO1711" s="110"/>
      <c r="AP1711" s="110"/>
      <c r="AQ1711" s="110"/>
      <c r="AR1711" s="110"/>
      <c r="AS1711" s="110"/>
      <c r="AT1711" s="110"/>
      <c r="AU1711" s="110"/>
      <c r="AV1711" s="110"/>
      <c r="AW1711" s="110"/>
      <c r="AX1711" s="110"/>
      <c r="AY1711" s="110"/>
      <c r="AZ1711" s="110"/>
      <c r="BA1711" s="110"/>
      <c r="BB1711" s="110"/>
      <c r="BC1711" s="110"/>
      <c r="BD1711" s="110"/>
      <c r="BE1711" s="110"/>
      <c r="BF1711" s="110"/>
      <c r="BG1711" s="110"/>
      <c r="BH1711" s="110"/>
      <c r="BI1711" s="110"/>
      <c r="BJ1711" s="110"/>
      <c r="BK1711" s="110"/>
      <c r="BL1711" s="110"/>
      <c r="BM1711" s="110"/>
      <c r="BN1711" s="110"/>
      <c r="BO1711" s="110"/>
      <c r="BP1711" s="110"/>
      <c r="BQ1711" s="110"/>
      <c r="BR1711" s="110"/>
      <c r="BS1711" s="110"/>
      <c r="BT1711" s="110"/>
      <c r="BU1711" s="110"/>
      <c r="BV1711" s="110"/>
      <c r="BW1711" s="110"/>
      <c r="BX1711" s="110"/>
      <c r="BY1711" s="110"/>
      <c r="BZ1711" s="110"/>
      <c r="CA1711" s="110"/>
      <c r="CB1711" s="110"/>
      <c r="CC1711" s="110"/>
      <c r="CD1711" s="110"/>
      <c r="CE1711" s="110"/>
      <c r="CF1711" s="110"/>
      <c r="CG1711" s="110"/>
      <c r="CH1711" s="110"/>
      <c r="CI1711" s="110"/>
      <c r="CJ1711" s="110"/>
      <c r="CK1711" s="110"/>
      <c r="CL1711" s="110"/>
      <c r="CM1711" s="110"/>
      <c r="CN1711" s="110"/>
      <c r="CO1711" s="110"/>
      <c r="CP1711" s="110"/>
      <c r="CQ1711" s="110"/>
      <c r="CR1711" s="110"/>
      <c r="CS1711" s="110"/>
      <c r="CT1711" s="110"/>
      <c r="CU1711" s="110"/>
      <c r="CV1711" s="110"/>
      <c r="CW1711" s="110"/>
      <c r="CX1711" s="110"/>
      <c r="CY1711" s="110"/>
      <c r="CZ1711" s="110"/>
      <c r="DA1711" s="110"/>
      <c r="DB1711" s="110"/>
      <c r="DC1711" s="110"/>
      <c r="DD1711" s="110"/>
      <c r="DE1711" s="110"/>
      <c r="DF1711" s="110"/>
      <c r="DG1711" s="110"/>
      <c r="DH1711" s="110"/>
      <c r="DI1711" s="110"/>
      <c r="DJ1711" s="110"/>
      <c r="DK1711" s="110"/>
      <c r="DL1711" s="110"/>
      <c r="DM1711" s="110"/>
      <c r="DN1711" s="110"/>
      <c r="DO1711" s="110"/>
      <c r="DP1711" s="110"/>
      <c r="DQ1711" s="110"/>
      <c r="DR1711" s="110"/>
      <c r="DS1711" s="110"/>
      <c r="DT1711" s="110"/>
      <c r="DU1711" s="110"/>
      <c r="DV1711" s="110"/>
      <c r="DW1711" s="110"/>
      <c r="DX1711" s="110"/>
      <c r="DY1711" s="110"/>
      <c r="DZ1711" s="110"/>
      <c r="EA1711" s="110"/>
      <c r="EB1711" s="110"/>
      <c r="EC1711" s="110"/>
      <c r="ED1711" s="110"/>
      <c r="EF1711" s="264"/>
      <c r="EG1711" s="110"/>
      <c r="EH1711" s="110"/>
      <c r="EI1711" s="110"/>
      <c r="EJ1711" s="110"/>
      <c r="EK1711" s="266"/>
      <c r="EL1711" s="110"/>
      <c r="EM1711" s="110"/>
      <c r="EN1711" s="110"/>
      <c r="EO1711" s="110"/>
      <c r="EP1711" s="110"/>
      <c r="EQ1711" s="110"/>
      <c r="ER1711" s="110"/>
      <c r="ES1711" s="110"/>
      <c r="ET1711" s="110"/>
      <c r="EU1711" s="110"/>
      <c r="EV1711" s="110"/>
      <c r="EW1711" s="110"/>
      <c r="EX1711" s="110"/>
      <c r="EY1711" s="110"/>
      <c r="EZ1711" s="110"/>
      <c r="FA1711" s="110"/>
      <c r="FB1711" s="110"/>
      <c r="FC1711" s="110"/>
      <c r="FD1711" s="110"/>
      <c r="FE1711" s="110"/>
      <c r="FF1711" s="110"/>
      <c r="FG1711" s="110"/>
      <c r="FH1711" s="110"/>
      <c r="FI1711" s="110"/>
      <c r="FJ1711" s="110"/>
      <c r="FK1711" s="110"/>
      <c r="FL1711" s="110"/>
      <c r="FM1711" s="110"/>
      <c r="FN1711" s="110"/>
      <c r="FO1711" s="110"/>
      <c r="FP1711" s="110"/>
      <c r="FQ1711" s="110"/>
      <c r="FR1711" s="110"/>
      <c r="FS1711" s="110"/>
      <c r="FT1711" s="110"/>
      <c r="FU1711" s="110"/>
      <c r="FV1711" s="110"/>
      <c r="FW1711" s="110"/>
      <c r="FX1711" s="110"/>
      <c r="FY1711" s="110"/>
      <c r="FZ1711" s="110"/>
      <c r="GA1711" s="110"/>
      <c r="GB1711" s="110"/>
      <c r="GC1711" s="110"/>
      <c r="GD1711" s="110"/>
      <c r="GE1711" s="110"/>
      <c r="GF1711" s="110"/>
      <c r="GG1711" s="110"/>
      <c r="GH1711" s="110"/>
      <c r="GI1711" s="110"/>
      <c r="GJ1711" s="110"/>
      <c r="GK1711" s="110"/>
      <c r="GL1711" s="110"/>
      <c r="GM1711" s="110"/>
      <c r="GN1711" s="110"/>
      <c r="GO1711" s="110"/>
      <c r="GP1711" s="110"/>
      <c r="GQ1711" s="110"/>
      <c r="GR1711" s="110"/>
      <c r="GS1711" s="110"/>
      <c r="GT1711" s="110"/>
      <c r="GU1711" s="110"/>
      <c r="GV1711" s="110"/>
      <c r="GW1711" s="110"/>
      <c r="GX1711" s="110"/>
      <c r="GY1711" s="110"/>
      <c r="GZ1711" s="110"/>
      <c r="HA1711" s="110"/>
      <c r="HB1711" s="110"/>
      <c r="HC1711" s="110"/>
      <c r="HD1711" s="110"/>
      <c r="HE1711" s="110"/>
      <c r="HF1711" s="110"/>
      <c r="HG1711" s="110"/>
      <c r="HH1711" s="110"/>
      <c r="HI1711" s="110"/>
      <c r="HJ1711" s="110"/>
      <c r="HK1711" s="110"/>
      <c r="HL1711" s="110"/>
      <c r="HM1711" s="110"/>
      <c r="HN1711" s="110"/>
      <c r="HO1711" s="110"/>
      <c r="HP1711" s="110"/>
      <c r="HQ1711" s="110"/>
      <c r="HR1711" s="110"/>
      <c r="HS1711" s="110"/>
      <c r="HT1711" s="110"/>
      <c r="HU1711" s="110"/>
      <c r="HV1711" s="110"/>
      <c r="HW1711" s="110"/>
      <c r="HX1711" s="110"/>
      <c r="HY1711" s="110"/>
      <c r="HZ1711" s="110"/>
      <c r="IA1711" s="110"/>
      <c r="IB1711" s="110"/>
      <c r="IC1711" s="110"/>
      <c r="ID1711" s="110"/>
      <c r="IE1711" s="110"/>
      <c r="IF1711" s="110"/>
      <c r="IG1711" s="110"/>
      <c r="IH1711" s="110"/>
      <c r="II1711" s="110"/>
      <c r="IJ1711" s="110"/>
      <c r="IK1711" s="110"/>
      <c r="IL1711" s="110"/>
      <c r="IM1711" s="110"/>
      <c r="IN1711" s="110"/>
      <c r="IO1711" s="110"/>
      <c r="IP1711" s="110"/>
      <c r="IQ1711" s="110"/>
      <c r="IR1711" s="110"/>
    </row>
    <row r="1712" spans="18:252" ht="16.5" hidden="1" customHeight="1">
      <c r="R1712" s="264"/>
      <c r="S1712" s="110"/>
      <c r="T1712" s="110"/>
      <c r="U1712" s="110"/>
      <c r="V1712" s="110"/>
      <c r="W1712" s="266"/>
      <c r="X1712" s="110"/>
      <c r="Y1712" s="110"/>
      <c r="Z1712" s="110"/>
      <c r="AA1712" s="110"/>
      <c r="AB1712" s="110"/>
      <c r="AC1712" s="110"/>
      <c r="AD1712" s="110"/>
      <c r="AE1712" s="110"/>
      <c r="AF1712" s="110"/>
      <c r="AG1712" s="110"/>
      <c r="AH1712" s="110"/>
      <c r="AI1712" s="110"/>
      <c r="AJ1712" s="110"/>
      <c r="AK1712" s="110"/>
      <c r="AL1712" s="110"/>
      <c r="AM1712" s="110"/>
      <c r="AN1712" s="110"/>
      <c r="AO1712" s="110"/>
      <c r="AP1712" s="110"/>
      <c r="AQ1712" s="110"/>
      <c r="AR1712" s="110"/>
      <c r="AS1712" s="110"/>
      <c r="AT1712" s="110"/>
      <c r="AU1712" s="110"/>
      <c r="AV1712" s="110"/>
      <c r="AW1712" s="110"/>
      <c r="AX1712" s="110"/>
      <c r="AY1712" s="110"/>
      <c r="AZ1712" s="110"/>
      <c r="BA1712" s="110"/>
      <c r="BB1712" s="110"/>
      <c r="BC1712" s="110"/>
      <c r="BD1712" s="110"/>
      <c r="BE1712" s="110"/>
      <c r="BF1712" s="110"/>
      <c r="BG1712" s="110"/>
      <c r="BH1712" s="110"/>
      <c r="BI1712" s="110"/>
      <c r="BJ1712" s="110"/>
      <c r="BK1712" s="110"/>
      <c r="BL1712" s="110"/>
      <c r="BM1712" s="110"/>
      <c r="BN1712" s="110"/>
      <c r="BO1712" s="110"/>
      <c r="BP1712" s="110"/>
      <c r="BQ1712" s="110"/>
      <c r="BR1712" s="110"/>
      <c r="BS1712" s="110"/>
      <c r="BT1712" s="110"/>
      <c r="BU1712" s="110"/>
      <c r="BV1712" s="110"/>
      <c r="BW1712" s="110"/>
      <c r="BX1712" s="110"/>
      <c r="BY1712" s="110"/>
      <c r="BZ1712" s="110"/>
      <c r="CA1712" s="110"/>
      <c r="CB1712" s="110"/>
      <c r="CC1712" s="110"/>
      <c r="CD1712" s="110"/>
      <c r="CE1712" s="110"/>
      <c r="CF1712" s="110"/>
      <c r="CG1712" s="110"/>
      <c r="CH1712" s="110"/>
      <c r="CI1712" s="110"/>
      <c r="CJ1712" s="110"/>
      <c r="CK1712" s="110"/>
      <c r="CL1712" s="110"/>
      <c r="CM1712" s="110"/>
      <c r="CN1712" s="110"/>
      <c r="CO1712" s="110"/>
      <c r="CP1712" s="110"/>
      <c r="CQ1712" s="110"/>
      <c r="CR1712" s="110"/>
      <c r="CS1712" s="110"/>
      <c r="CT1712" s="110"/>
      <c r="CU1712" s="110"/>
      <c r="CV1712" s="110"/>
      <c r="CW1712" s="110"/>
      <c r="CX1712" s="110"/>
      <c r="CY1712" s="110"/>
      <c r="CZ1712" s="110"/>
      <c r="DA1712" s="110"/>
      <c r="DB1712" s="110"/>
      <c r="DC1712" s="110"/>
      <c r="DD1712" s="110"/>
      <c r="DE1712" s="110"/>
      <c r="DF1712" s="110"/>
      <c r="DG1712" s="110"/>
      <c r="DH1712" s="110"/>
      <c r="DI1712" s="110"/>
      <c r="DJ1712" s="110"/>
      <c r="DK1712" s="110"/>
      <c r="DL1712" s="110"/>
      <c r="DM1712" s="110"/>
      <c r="DN1712" s="110"/>
      <c r="DO1712" s="110"/>
      <c r="DP1712" s="110"/>
      <c r="DQ1712" s="110"/>
      <c r="DR1712" s="110"/>
      <c r="DS1712" s="110"/>
      <c r="DT1712" s="110"/>
      <c r="DU1712" s="110"/>
      <c r="DV1712" s="110"/>
      <c r="DW1712" s="110"/>
      <c r="DX1712" s="110"/>
      <c r="DY1712" s="110"/>
      <c r="DZ1712" s="110"/>
      <c r="EA1712" s="110"/>
      <c r="EB1712" s="110"/>
      <c r="EC1712" s="110"/>
      <c r="ED1712" s="110"/>
      <c r="EF1712" s="264"/>
      <c r="EG1712" s="110"/>
      <c r="EH1712" s="110"/>
      <c r="EI1712" s="110"/>
      <c r="EJ1712" s="110"/>
      <c r="EK1712" s="266"/>
      <c r="EL1712" s="110"/>
      <c r="EM1712" s="110"/>
      <c r="EN1712" s="110"/>
      <c r="EO1712" s="110"/>
      <c r="EP1712" s="110"/>
      <c r="EQ1712" s="110"/>
      <c r="ER1712" s="110"/>
      <c r="ES1712" s="110"/>
      <c r="ET1712" s="110"/>
      <c r="EU1712" s="110"/>
      <c r="EV1712" s="110"/>
      <c r="EW1712" s="110"/>
      <c r="EX1712" s="110"/>
      <c r="EY1712" s="110"/>
      <c r="EZ1712" s="110"/>
      <c r="FA1712" s="110"/>
      <c r="FB1712" s="110"/>
      <c r="FC1712" s="110"/>
      <c r="FD1712" s="110"/>
      <c r="FE1712" s="110"/>
      <c r="FF1712" s="110"/>
      <c r="FG1712" s="110"/>
      <c r="FH1712" s="110"/>
      <c r="FI1712" s="110"/>
      <c r="FJ1712" s="110"/>
      <c r="FK1712" s="110"/>
      <c r="FL1712" s="110"/>
      <c r="FM1712" s="110"/>
      <c r="FN1712" s="110"/>
      <c r="FO1712" s="110"/>
      <c r="FP1712" s="110"/>
      <c r="FQ1712" s="110"/>
      <c r="FR1712" s="110"/>
      <c r="FS1712" s="110"/>
      <c r="FT1712" s="110"/>
      <c r="FU1712" s="110"/>
      <c r="FV1712" s="110"/>
      <c r="FW1712" s="110"/>
      <c r="FX1712" s="110"/>
      <c r="FY1712" s="110"/>
      <c r="FZ1712" s="110"/>
      <c r="GA1712" s="110"/>
      <c r="GB1712" s="110"/>
      <c r="GC1712" s="110"/>
      <c r="GD1712" s="110"/>
      <c r="GE1712" s="110"/>
      <c r="GF1712" s="110"/>
      <c r="GG1712" s="110"/>
      <c r="GH1712" s="110"/>
      <c r="GI1712" s="110"/>
      <c r="GJ1712" s="110"/>
      <c r="GK1712" s="110"/>
      <c r="GL1712" s="110"/>
      <c r="GM1712" s="110"/>
      <c r="GN1712" s="110"/>
      <c r="GO1712" s="110"/>
      <c r="GP1712" s="110"/>
      <c r="GQ1712" s="110"/>
      <c r="GR1712" s="110"/>
      <c r="GS1712" s="110"/>
      <c r="GT1712" s="110"/>
      <c r="GU1712" s="110"/>
      <c r="GV1712" s="110"/>
      <c r="GW1712" s="110"/>
      <c r="GX1712" s="110"/>
      <c r="GY1712" s="110"/>
      <c r="GZ1712" s="110"/>
      <c r="HA1712" s="110"/>
      <c r="HB1712" s="110"/>
      <c r="HC1712" s="110"/>
      <c r="HD1712" s="110"/>
      <c r="HE1712" s="110"/>
      <c r="HF1712" s="110"/>
      <c r="HG1712" s="110"/>
      <c r="HH1712" s="110"/>
      <c r="HI1712" s="110"/>
      <c r="HJ1712" s="110"/>
      <c r="HK1712" s="110"/>
      <c r="HL1712" s="110"/>
      <c r="HM1712" s="110"/>
      <c r="HN1712" s="110"/>
      <c r="HO1712" s="110"/>
      <c r="HP1712" s="110"/>
      <c r="HQ1712" s="110"/>
      <c r="HR1712" s="110"/>
      <c r="HS1712" s="110"/>
      <c r="HT1712" s="110"/>
      <c r="HU1712" s="110"/>
      <c r="HV1712" s="110"/>
      <c r="HW1712" s="110"/>
      <c r="HX1712" s="110"/>
      <c r="HY1712" s="110"/>
      <c r="HZ1712" s="110"/>
      <c r="IA1712" s="110"/>
      <c r="IB1712" s="110"/>
      <c r="IC1712" s="110"/>
      <c r="ID1712" s="110"/>
      <c r="IE1712" s="110"/>
      <c r="IF1712" s="110"/>
      <c r="IG1712" s="110"/>
      <c r="IH1712" s="110"/>
      <c r="II1712" s="110"/>
      <c r="IJ1712" s="110"/>
      <c r="IK1712" s="110"/>
      <c r="IL1712" s="110"/>
      <c r="IM1712" s="110"/>
      <c r="IN1712" s="110"/>
      <c r="IO1712" s="110"/>
      <c r="IP1712" s="110"/>
      <c r="IQ1712" s="110"/>
      <c r="IR1712" s="110"/>
    </row>
    <row r="1713" spans="18:252" ht="16.5" hidden="1" customHeight="1">
      <c r="R1713" s="264"/>
      <c r="S1713" s="110"/>
      <c r="T1713" s="110"/>
      <c r="U1713" s="110"/>
      <c r="V1713" s="110"/>
      <c r="W1713" s="266"/>
      <c r="X1713" s="110"/>
      <c r="Y1713" s="110"/>
      <c r="Z1713" s="110"/>
      <c r="AA1713" s="110"/>
      <c r="AB1713" s="110"/>
      <c r="AC1713" s="110"/>
      <c r="AD1713" s="110"/>
      <c r="AE1713" s="110"/>
      <c r="AF1713" s="110"/>
      <c r="AG1713" s="110"/>
      <c r="AH1713" s="110"/>
      <c r="AI1713" s="110"/>
      <c r="AJ1713" s="110"/>
      <c r="AK1713" s="110"/>
      <c r="AL1713" s="110"/>
      <c r="AM1713" s="110"/>
      <c r="AN1713" s="110"/>
      <c r="AO1713" s="110"/>
      <c r="AP1713" s="110"/>
      <c r="AQ1713" s="110"/>
      <c r="AR1713" s="110"/>
      <c r="AS1713" s="110"/>
      <c r="AT1713" s="110"/>
      <c r="AU1713" s="110"/>
      <c r="AV1713" s="110"/>
      <c r="AW1713" s="110"/>
      <c r="AX1713" s="110"/>
      <c r="AY1713" s="110"/>
      <c r="AZ1713" s="110"/>
      <c r="BA1713" s="110"/>
      <c r="BB1713" s="110"/>
      <c r="BC1713" s="110"/>
      <c r="BD1713" s="110"/>
      <c r="BE1713" s="110"/>
      <c r="BF1713" s="110"/>
      <c r="BG1713" s="110"/>
      <c r="BH1713" s="110"/>
      <c r="BI1713" s="110"/>
      <c r="BJ1713" s="110"/>
      <c r="BK1713" s="110"/>
      <c r="BL1713" s="110"/>
      <c r="BM1713" s="110"/>
      <c r="BN1713" s="110"/>
      <c r="BO1713" s="110"/>
      <c r="BP1713" s="110"/>
      <c r="BQ1713" s="110"/>
      <c r="BR1713" s="110"/>
      <c r="BS1713" s="110"/>
      <c r="BT1713" s="110"/>
      <c r="BU1713" s="110"/>
      <c r="BV1713" s="110"/>
      <c r="BW1713" s="110"/>
      <c r="BX1713" s="110"/>
      <c r="BY1713" s="110"/>
      <c r="BZ1713" s="110"/>
      <c r="CA1713" s="110"/>
      <c r="CB1713" s="110"/>
      <c r="CC1713" s="110"/>
      <c r="CD1713" s="110"/>
      <c r="CE1713" s="110"/>
      <c r="CF1713" s="110"/>
      <c r="CG1713" s="110"/>
      <c r="CH1713" s="110"/>
      <c r="CI1713" s="110"/>
      <c r="CJ1713" s="110"/>
      <c r="CK1713" s="110"/>
      <c r="CL1713" s="110"/>
      <c r="CM1713" s="110"/>
      <c r="CN1713" s="110"/>
      <c r="CO1713" s="110"/>
      <c r="CP1713" s="110"/>
      <c r="CQ1713" s="110"/>
      <c r="CR1713" s="110"/>
      <c r="CS1713" s="110"/>
      <c r="CT1713" s="110"/>
      <c r="CU1713" s="110"/>
      <c r="CV1713" s="110"/>
      <c r="CW1713" s="110"/>
      <c r="CX1713" s="110"/>
      <c r="CY1713" s="110"/>
      <c r="CZ1713" s="110"/>
      <c r="DA1713" s="110"/>
      <c r="DB1713" s="110"/>
      <c r="DC1713" s="110"/>
      <c r="DD1713" s="110"/>
      <c r="DE1713" s="110"/>
      <c r="DF1713" s="110"/>
      <c r="DG1713" s="110"/>
      <c r="DH1713" s="110"/>
      <c r="DI1713" s="110"/>
      <c r="DJ1713" s="110"/>
      <c r="DK1713" s="110"/>
      <c r="DL1713" s="110"/>
      <c r="DM1713" s="110"/>
      <c r="DN1713" s="110"/>
      <c r="DO1713" s="110"/>
      <c r="DP1713" s="110"/>
      <c r="DQ1713" s="110"/>
      <c r="DR1713" s="110"/>
      <c r="DS1713" s="110"/>
      <c r="DT1713" s="110"/>
      <c r="DU1713" s="110"/>
      <c r="DV1713" s="110"/>
      <c r="DW1713" s="110"/>
      <c r="DX1713" s="110"/>
      <c r="DY1713" s="110"/>
      <c r="DZ1713" s="110"/>
      <c r="EA1713" s="110"/>
      <c r="EB1713" s="110"/>
      <c r="EC1713" s="110"/>
      <c r="ED1713" s="110"/>
      <c r="EF1713" s="264"/>
      <c r="EG1713" s="110"/>
      <c r="EH1713" s="110"/>
      <c r="EI1713" s="110"/>
      <c r="EJ1713" s="110"/>
      <c r="EK1713" s="266"/>
      <c r="EL1713" s="110"/>
      <c r="EM1713" s="110"/>
      <c r="EN1713" s="110"/>
      <c r="EO1713" s="110"/>
      <c r="EP1713" s="110"/>
      <c r="EQ1713" s="110"/>
      <c r="ER1713" s="110"/>
      <c r="ES1713" s="110"/>
      <c r="ET1713" s="110"/>
      <c r="EU1713" s="110"/>
      <c r="EV1713" s="110"/>
      <c r="EW1713" s="110"/>
      <c r="EX1713" s="110"/>
      <c r="EY1713" s="110"/>
      <c r="EZ1713" s="110"/>
      <c r="FA1713" s="110"/>
      <c r="FB1713" s="110"/>
      <c r="FC1713" s="110"/>
      <c r="FD1713" s="110"/>
      <c r="FE1713" s="110"/>
      <c r="FF1713" s="110"/>
      <c r="FG1713" s="110"/>
      <c r="FH1713" s="110"/>
      <c r="FI1713" s="110"/>
      <c r="FJ1713" s="110"/>
      <c r="FK1713" s="110"/>
      <c r="FL1713" s="110"/>
      <c r="FM1713" s="110"/>
      <c r="FN1713" s="110"/>
      <c r="FO1713" s="110"/>
      <c r="FP1713" s="110"/>
      <c r="FQ1713" s="110"/>
      <c r="FR1713" s="110"/>
      <c r="FS1713" s="110"/>
      <c r="FT1713" s="110"/>
      <c r="FU1713" s="110"/>
      <c r="FV1713" s="110"/>
      <c r="FW1713" s="110"/>
      <c r="FX1713" s="110"/>
      <c r="FY1713" s="110"/>
      <c r="FZ1713" s="110"/>
      <c r="GA1713" s="110"/>
      <c r="GB1713" s="110"/>
      <c r="GC1713" s="110"/>
      <c r="GD1713" s="110"/>
      <c r="GE1713" s="110"/>
      <c r="GF1713" s="110"/>
      <c r="GG1713" s="110"/>
      <c r="GH1713" s="110"/>
      <c r="GI1713" s="110"/>
      <c r="GJ1713" s="110"/>
      <c r="GK1713" s="110"/>
      <c r="GL1713" s="110"/>
      <c r="GM1713" s="110"/>
      <c r="GN1713" s="110"/>
      <c r="GO1713" s="110"/>
      <c r="GP1713" s="110"/>
      <c r="GQ1713" s="110"/>
      <c r="GR1713" s="110"/>
      <c r="GS1713" s="110"/>
      <c r="GT1713" s="110"/>
      <c r="GU1713" s="110"/>
      <c r="GV1713" s="110"/>
      <c r="GW1713" s="110"/>
      <c r="GX1713" s="110"/>
      <c r="GY1713" s="110"/>
      <c r="GZ1713" s="110"/>
      <c r="HA1713" s="110"/>
      <c r="HB1713" s="110"/>
      <c r="HC1713" s="110"/>
      <c r="HD1713" s="110"/>
      <c r="HE1713" s="110"/>
      <c r="HF1713" s="110"/>
      <c r="HG1713" s="110"/>
      <c r="HH1713" s="110"/>
      <c r="HI1713" s="110"/>
      <c r="HJ1713" s="110"/>
      <c r="HK1713" s="110"/>
      <c r="HL1713" s="110"/>
      <c r="HM1713" s="110"/>
      <c r="HN1713" s="110"/>
      <c r="HO1713" s="110"/>
      <c r="HP1713" s="110"/>
      <c r="HQ1713" s="110"/>
      <c r="HR1713" s="110"/>
      <c r="HS1713" s="110"/>
      <c r="HT1713" s="110"/>
      <c r="HU1713" s="110"/>
      <c r="HV1713" s="110"/>
      <c r="HW1713" s="110"/>
      <c r="HX1713" s="110"/>
      <c r="HY1713" s="110"/>
      <c r="HZ1713" s="110"/>
      <c r="IA1713" s="110"/>
      <c r="IB1713" s="110"/>
      <c r="IC1713" s="110"/>
      <c r="ID1713" s="110"/>
      <c r="IE1713" s="110"/>
      <c r="IF1713" s="110"/>
      <c r="IG1713" s="110"/>
      <c r="IH1713" s="110"/>
      <c r="II1713" s="110"/>
      <c r="IJ1713" s="110"/>
      <c r="IK1713" s="110"/>
      <c r="IL1713" s="110"/>
      <c r="IM1713" s="110"/>
      <c r="IN1713" s="110"/>
      <c r="IO1713" s="110"/>
      <c r="IP1713" s="110"/>
      <c r="IQ1713" s="110"/>
      <c r="IR1713" s="110"/>
    </row>
    <row r="1714" spans="18:252" ht="16.5" hidden="1" customHeight="1">
      <c r="R1714" s="264"/>
      <c r="S1714" s="110"/>
      <c r="T1714" s="110"/>
      <c r="U1714" s="110"/>
      <c r="V1714" s="110"/>
      <c r="W1714" s="266"/>
      <c r="X1714" s="110"/>
      <c r="Y1714" s="110"/>
      <c r="Z1714" s="110"/>
      <c r="AA1714" s="110"/>
      <c r="AB1714" s="110"/>
      <c r="AC1714" s="110"/>
      <c r="AD1714" s="110"/>
      <c r="AE1714" s="110"/>
      <c r="AF1714" s="110"/>
      <c r="AG1714" s="110"/>
      <c r="AH1714" s="110"/>
      <c r="AI1714" s="110"/>
      <c r="AJ1714" s="110"/>
      <c r="AK1714" s="110"/>
      <c r="AL1714" s="110"/>
      <c r="AM1714" s="110"/>
      <c r="AN1714" s="110"/>
      <c r="AO1714" s="110"/>
      <c r="AP1714" s="110"/>
      <c r="AQ1714" s="110"/>
      <c r="AR1714" s="110"/>
      <c r="AS1714" s="110"/>
      <c r="AT1714" s="110"/>
      <c r="AU1714" s="110"/>
      <c r="AV1714" s="110"/>
      <c r="AW1714" s="110"/>
      <c r="AX1714" s="110"/>
      <c r="AY1714" s="110"/>
      <c r="AZ1714" s="110"/>
      <c r="BA1714" s="110"/>
      <c r="BB1714" s="110"/>
      <c r="BC1714" s="110"/>
      <c r="BD1714" s="110"/>
      <c r="BE1714" s="110"/>
      <c r="BF1714" s="110"/>
      <c r="BG1714" s="110"/>
      <c r="BH1714" s="110"/>
      <c r="BI1714" s="110"/>
      <c r="BJ1714" s="110"/>
      <c r="BK1714" s="110"/>
      <c r="BL1714" s="110"/>
      <c r="BM1714" s="110"/>
      <c r="BN1714" s="110"/>
      <c r="BO1714" s="110"/>
      <c r="BP1714" s="110"/>
      <c r="BQ1714" s="110"/>
      <c r="BR1714" s="110"/>
      <c r="BS1714" s="110"/>
      <c r="BT1714" s="110"/>
      <c r="BU1714" s="110"/>
      <c r="BV1714" s="110"/>
      <c r="BW1714" s="110"/>
      <c r="BX1714" s="110"/>
      <c r="BY1714" s="110"/>
      <c r="BZ1714" s="110"/>
      <c r="CA1714" s="110"/>
      <c r="CB1714" s="110"/>
      <c r="CC1714" s="110"/>
      <c r="CD1714" s="110"/>
      <c r="CE1714" s="110"/>
      <c r="CF1714" s="110"/>
      <c r="CG1714" s="110"/>
      <c r="CH1714" s="110"/>
      <c r="CI1714" s="110"/>
      <c r="CJ1714" s="110"/>
      <c r="CK1714" s="110"/>
      <c r="CL1714" s="110"/>
      <c r="CM1714" s="110"/>
      <c r="CN1714" s="110"/>
      <c r="CO1714" s="110"/>
      <c r="CP1714" s="110"/>
      <c r="CQ1714" s="110"/>
      <c r="CR1714" s="110"/>
      <c r="CS1714" s="110"/>
      <c r="CT1714" s="110"/>
      <c r="CU1714" s="110"/>
      <c r="CV1714" s="110"/>
      <c r="CW1714" s="110"/>
      <c r="CX1714" s="110"/>
      <c r="CY1714" s="110"/>
      <c r="CZ1714" s="110"/>
      <c r="DA1714" s="110"/>
      <c r="DB1714" s="110"/>
      <c r="DC1714" s="110"/>
      <c r="DD1714" s="110"/>
      <c r="DE1714" s="110"/>
      <c r="DF1714" s="110"/>
      <c r="DG1714" s="110"/>
      <c r="DH1714" s="110"/>
      <c r="DI1714" s="110"/>
      <c r="DJ1714" s="110"/>
      <c r="DK1714" s="110"/>
      <c r="DL1714" s="110"/>
      <c r="DM1714" s="110"/>
      <c r="DN1714" s="110"/>
      <c r="DO1714" s="110"/>
      <c r="DP1714" s="110"/>
      <c r="DQ1714" s="110"/>
      <c r="DR1714" s="110"/>
      <c r="DS1714" s="110"/>
      <c r="DT1714" s="110"/>
      <c r="DU1714" s="110"/>
      <c r="DV1714" s="110"/>
      <c r="DW1714" s="110"/>
      <c r="DX1714" s="110"/>
      <c r="DY1714" s="110"/>
      <c r="DZ1714" s="110"/>
      <c r="EA1714" s="110"/>
      <c r="EB1714" s="110"/>
      <c r="EC1714" s="110"/>
      <c r="ED1714" s="110"/>
      <c r="EF1714" s="264"/>
      <c r="EG1714" s="110"/>
      <c r="EH1714" s="110"/>
      <c r="EI1714" s="110"/>
      <c r="EJ1714" s="110"/>
      <c r="EK1714" s="266"/>
      <c r="EL1714" s="110"/>
      <c r="EM1714" s="110"/>
      <c r="EN1714" s="110"/>
      <c r="EO1714" s="110"/>
      <c r="EP1714" s="110"/>
      <c r="EQ1714" s="110"/>
      <c r="ER1714" s="110"/>
      <c r="ES1714" s="110"/>
      <c r="ET1714" s="110"/>
      <c r="EU1714" s="110"/>
      <c r="EV1714" s="110"/>
      <c r="EW1714" s="110"/>
      <c r="EX1714" s="110"/>
      <c r="EY1714" s="110"/>
      <c r="EZ1714" s="110"/>
      <c r="FA1714" s="110"/>
      <c r="FB1714" s="110"/>
      <c r="FC1714" s="110"/>
      <c r="FD1714" s="110"/>
      <c r="FE1714" s="110"/>
      <c r="FF1714" s="110"/>
      <c r="FG1714" s="110"/>
      <c r="FH1714" s="110"/>
      <c r="FI1714" s="110"/>
      <c r="FJ1714" s="110"/>
      <c r="FK1714" s="110"/>
      <c r="FL1714" s="110"/>
      <c r="FM1714" s="110"/>
      <c r="FN1714" s="110"/>
      <c r="FO1714" s="110"/>
      <c r="FP1714" s="110"/>
      <c r="FQ1714" s="110"/>
      <c r="FR1714" s="110"/>
      <c r="FS1714" s="110"/>
      <c r="FT1714" s="110"/>
      <c r="FU1714" s="110"/>
      <c r="FV1714" s="110"/>
      <c r="FW1714" s="110"/>
      <c r="FX1714" s="110"/>
      <c r="FY1714" s="110"/>
      <c r="FZ1714" s="110"/>
      <c r="GA1714" s="110"/>
      <c r="GB1714" s="110"/>
      <c r="GC1714" s="110"/>
      <c r="GD1714" s="110"/>
      <c r="GE1714" s="110"/>
      <c r="GF1714" s="110"/>
      <c r="GG1714" s="110"/>
      <c r="GH1714" s="110"/>
      <c r="GI1714" s="110"/>
      <c r="GJ1714" s="110"/>
      <c r="GK1714" s="110"/>
      <c r="GL1714" s="110"/>
      <c r="GM1714" s="110"/>
      <c r="GN1714" s="110"/>
      <c r="GO1714" s="110"/>
      <c r="GP1714" s="110"/>
      <c r="GQ1714" s="110"/>
      <c r="GR1714" s="110"/>
      <c r="GS1714" s="110"/>
      <c r="GT1714" s="110"/>
      <c r="GU1714" s="110"/>
      <c r="GV1714" s="110"/>
      <c r="GW1714" s="110"/>
      <c r="GX1714" s="110"/>
      <c r="GY1714" s="110"/>
      <c r="GZ1714" s="110"/>
      <c r="HA1714" s="110"/>
      <c r="HB1714" s="110"/>
      <c r="HC1714" s="110"/>
      <c r="HD1714" s="110"/>
      <c r="HE1714" s="110"/>
      <c r="HF1714" s="110"/>
      <c r="HG1714" s="110"/>
      <c r="HH1714" s="110"/>
      <c r="HI1714" s="110"/>
      <c r="HJ1714" s="110"/>
      <c r="HK1714" s="110"/>
      <c r="HL1714" s="110"/>
      <c r="HM1714" s="110"/>
      <c r="HN1714" s="110"/>
      <c r="HO1714" s="110"/>
      <c r="HP1714" s="110"/>
      <c r="HQ1714" s="110"/>
      <c r="HR1714" s="110"/>
      <c r="HS1714" s="110"/>
      <c r="HT1714" s="110"/>
      <c r="HU1714" s="110"/>
      <c r="HV1714" s="110"/>
      <c r="HW1714" s="110"/>
      <c r="HX1714" s="110"/>
      <c r="HY1714" s="110"/>
      <c r="HZ1714" s="110"/>
      <c r="IA1714" s="110"/>
      <c r="IB1714" s="110"/>
      <c r="IC1714" s="110"/>
      <c r="ID1714" s="110"/>
      <c r="IE1714" s="110"/>
      <c r="IF1714" s="110"/>
      <c r="IG1714" s="110"/>
      <c r="IH1714" s="110"/>
      <c r="II1714" s="110"/>
      <c r="IJ1714" s="110"/>
      <c r="IK1714" s="110"/>
      <c r="IL1714" s="110"/>
      <c r="IM1714" s="110"/>
      <c r="IN1714" s="110"/>
      <c r="IO1714" s="110"/>
      <c r="IP1714" s="110"/>
      <c r="IQ1714" s="110"/>
      <c r="IR1714" s="110"/>
    </row>
    <row r="1715" spans="18:252" ht="16.5" hidden="1" customHeight="1">
      <c r="R1715" s="264"/>
      <c r="S1715" s="110"/>
      <c r="T1715" s="110"/>
      <c r="U1715" s="110"/>
      <c r="V1715" s="110"/>
      <c r="W1715" s="266"/>
      <c r="X1715" s="110"/>
      <c r="Y1715" s="110"/>
      <c r="Z1715" s="110"/>
      <c r="AA1715" s="110"/>
      <c r="AB1715" s="110"/>
      <c r="AC1715" s="110"/>
      <c r="AD1715" s="110"/>
      <c r="AE1715" s="110"/>
      <c r="AF1715" s="110"/>
      <c r="AG1715" s="110"/>
      <c r="AH1715" s="110"/>
      <c r="AI1715" s="110"/>
      <c r="AJ1715" s="110"/>
      <c r="AK1715" s="110"/>
      <c r="AL1715" s="110"/>
      <c r="AM1715" s="110"/>
      <c r="AN1715" s="110"/>
      <c r="AO1715" s="110"/>
      <c r="AP1715" s="110"/>
      <c r="AQ1715" s="110"/>
      <c r="AR1715" s="110"/>
      <c r="AS1715" s="110"/>
      <c r="AT1715" s="110"/>
      <c r="AU1715" s="110"/>
      <c r="AV1715" s="110"/>
      <c r="AW1715" s="110"/>
      <c r="AX1715" s="110"/>
      <c r="AY1715" s="110"/>
      <c r="AZ1715" s="110"/>
      <c r="BA1715" s="110"/>
      <c r="BB1715" s="110"/>
      <c r="BC1715" s="110"/>
      <c r="BD1715" s="110"/>
      <c r="BE1715" s="110"/>
      <c r="BF1715" s="110"/>
      <c r="BG1715" s="110"/>
      <c r="BH1715" s="110"/>
      <c r="BI1715" s="110"/>
      <c r="BJ1715" s="110"/>
      <c r="BK1715" s="110"/>
      <c r="BL1715" s="110"/>
      <c r="BM1715" s="110"/>
      <c r="BN1715" s="110"/>
      <c r="BO1715" s="110"/>
      <c r="BP1715" s="110"/>
      <c r="BQ1715" s="110"/>
      <c r="BR1715" s="110"/>
      <c r="BS1715" s="110"/>
      <c r="BT1715" s="110"/>
      <c r="BU1715" s="110"/>
      <c r="BV1715" s="110"/>
      <c r="BW1715" s="110"/>
      <c r="BX1715" s="110"/>
      <c r="BY1715" s="110"/>
      <c r="BZ1715" s="110"/>
      <c r="CA1715" s="110"/>
      <c r="CB1715" s="110"/>
      <c r="CC1715" s="110"/>
      <c r="CD1715" s="110"/>
      <c r="CE1715" s="110"/>
      <c r="CF1715" s="110"/>
      <c r="CG1715" s="110"/>
      <c r="CH1715" s="110"/>
      <c r="CI1715" s="110"/>
      <c r="CJ1715" s="110"/>
      <c r="CK1715" s="110"/>
      <c r="CL1715" s="110"/>
      <c r="CM1715" s="110"/>
      <c r="CN1715" s="110"/>
      <c r="CO1715" s="110"/>
      <c r="CP1715" s="110"/>
      <c r="CQ1715" s="110"/>
      <c r="CR1715" s="110"/>
      <c r="CS1715" s="110"/>
      <c r="CT1715" s="110"/>
      <c r="CU1715" s="110"/>
      <c r="CV1715" s="110"/>
      <c r="CW1715" s="110"/>
      <c r="CX1715" s="110"/>
      <c r="CY1715" s="110"/>
      <c r="CZ1715" s="110"/>
      <c r="DA1715" s="110"/>
      <c r="DB1715" s="110"/>
      <c r="DC1715" s="110"/>
      <c r="DD1715" s="110"/>
      <c r="DE1715" s="110"/>
      <c r="DF1715" s="110"/>
      <c r="DG1715" s="110"/>
      <c r="DH1715" s="110"/>
      <c r="DI1715" s="110"/>
      <c r="DJ1715" s="110"/>
      <c r="DK1715" s="110"/>
      <c r="DL1715" s="110"/>
      <c r="DM1715" s="110"/>
      <c r="DN1715" s="110"/>
      <c r="DO1715" s="110"/>
      <c r="DP1715" s="110"/>
      <c r="DQ1715" s="110"/>
      <c r="DR1715" s="110"/>
      <c r="DS1715" s="110"/>
      <c r="DT1715" s="110"/>
      <c r="DU1715" s="110"/>
      <c r="DV1715" s="110"/>
      <c r="DW1715" s="110"/>
      <c r="DX1715" s="110"/>
      <c r="DY1715" s="110"/>
      <c r="DZ1715" s="110"/>
      <c r="EA1715" s="110"/>
      <c r="EB1715" s="110"/>
      <c r="EC1715" s="110"/>
      <c r="ED1715" s="110"/>
      <c r="EF1715" s="264"/>
      <c r="EG1715" s="110"/>
      <c r="EH1715" s="110"/>
      <c r="EI1715" s="110"/>
      <c r="EJ1715" s="110"/>
      <c r="EK1715" s="266"/>
      <c r="EL1715" s="110"/>
      <c r="EM1715" s="110"/>
      <c r="EN1715" s="110"/>
      <c r="EO1715" s="110"/>
      <c r="EP1715" s="110"/>
      <c r="EQ1715" s="110"/>
      <c r="ER1715" s="110"/>
      <c r="ES1715" s="110"/>
      <c r="ET1715" s="110"/>
      <c r="EU1715" s="110"/>
      <c r="EV1715" s="110"/>
      <c r="EW1715" s="110"/>
      <c r="EX1715" s="110"/>
      <c r="EY1715" s="110"/>
      <c r="EZ1715" s="110"/>
      <c r="FA1715" s="110"/>
      <c r="FB1715" s="110"/>
      <c r="FC1715" s="110"/>
      <c r="FD1715" s="110"/>
      <c r="FE1715" s="110"/>
      <c r="FF1715" s="110"/>
      <c r="FG1715" s="110"/>
      <c r="FH1715" s="110"/>
      <c r="FI1715" s="110"/>
      <c r="FJ1715" s="110"/>
      <c r="FK1715" s="110"/>
      <c r="FL1715" s="110"/>
      <c r="FM1715" s="110"/>
      <c r="FN1715" s="110"/>
      <c r="FO1715" s="110"/>
      <c r="FP1715" s="110"/>
      <c r="FQ1715" s="110"/>
      <c r="FR1715" s="110"/>
      <c r="FS1715" s="110"/>
      <c r="FT1715" s="110"/>
      <c r="FU1715" s="110"/>
      <c r="FV1715" s="110"/>
      <c r="FW1715" s="110"/>
      <c r="FX1715" s="110"/>
      <c r="FY1715" s="110"/>
      <c r="FZ1715" s="110"/>
      <c r="GA1715" s="110"/>
      <c r="GB1715" s="110"/>
      <c r="GC1715" s="110"/>
      <c r="GD1715" s="110"/>
      <c r="GE1715" s="110"/>
      <c r="GF1715" s="110"/>
      <c r="GG1715" s="110"/>
      <c r="GH1715" s="110"/>
      <c r="GI1715" s="110"/>
      <c r="GJ1715" s="110"/>
      <c r="GK1715" s="110"/>
      <c r="GL1715" s="110"/>
      <c r="GM1715" s="110"/>
      <c r="GN1715" s="110"/>
      <c r="GO1715" s="110"/>
      <c r="GP1715" s="110"/>
      <c r="GQ1715" s="110"/>
      <c r="GR1715" s="110"/>
      <c r="GS1715" s="110"/>
      <c r="GT1715" s="110"/>
      <c r="GU1715" s="110"/>
      <c r="GV1715" s="110"/>
      <c r="GW1715" s="110"/>
      <c r="GX1715" s="110"/>
      <c r="GY1715" s="110"/>
      <c r="GZ1715" s="110"/>
      <c r="HA1715" s="110"/>
      <c r="HB1715" s="110"/>
      <c r="HC1715" s="110"/>
      <c r="HD1715" s="110"/>
      <c r="HE1715" s="110"/>
      <c r="HF1715" s="110"/>
      <c r="HG1715" s="110"/>
      <c r="HH1715" s="110"/>
      <c r="HI1715" s="110"/>
      <c r="HJ1715" s="110"/>
      <c r="HK1715" s="110"/>
      <c r="HL1715" s="110"/>
      <c r="HM1715" s="110"/>
      <c r="HN1715" s="110"/>
      <c r="HO1715" s="110"/>
      <c r="HP1715" s="110"/>
      <c r="HQ1715" s="110"/>
      <c r="HR1715" s="110"/>
      <c r="HS1715" s="110"/>
      <c r="HT1715" s="110"/>
      <c r="HU1715" s="110"/>
      <c r="HV1715" s="110"/>
      <c r="HW1715" s="110"/>
      <c r="HX1715" s="110"/>
      <c r="HY1715" s="110"/>
      <c r="HZ1715" s="110"/>
      <c r="IA1715" s="110"/>
      <c r="IB1715" s="110"/>
      <c r="IC1715" s="110"/>
      <c r="ID1715" s="110"/>
      <c r="IE1715" s="110"/>
      <c r="IF1715" s="110"/>
      <c r="IG1715" s="110"/>
      <c r="IH1715" s="110"/>
      <c r="II1715" s="110"/>
      <c r="IJ1715" s="110"/>
      <c r="IK1715" s="110"/>
      <c r="IL1715" s="110"/>
      <c r="IM1715" s="110"/>
      <c r="IN1715" s="110"/>
      <c r="IO1715" s="110"/>
      <c r="IP1715" s="110"/>
      <c r="IQ1715" s="110"/>
      <c r="IR1715" s="110"/>
    </row>
    <row r="1716" spans="18:252" ht="16.5" hidden="1" customHeight="1">
      <c r="R1716" s="264"/>
      <c r="S1716" s="110"/>
      <c r="T1716" s="110"/>
      <c r="U1716" s="110"/>
      <c r="V1716" s="110"/>
      <c r="W1716" s="266"/>
      <c r="X1716" s="110"/>
      <c r="Y1716" s="110"/>
      <c r="Z1716" s="110"/>
      <c r="AA1716" s="110"/>
      <c r="AB1716" s="110"/>
      <c r="AC1716" s="110"/>
      <c r="AD1716" s="110"/>
      <c r="AE1716" s="110"/>
      <c r="AF1716" s="110"/>
      <c r="AG1716" s="110"/>
      <c r="AH1716" s="110"/>
      <c r="AI1716" s="110"/>
      <c r="AJ1716" s="110"/>
      <c r="AK1716" s="110"/>
      <c r="AL1716" s="110"/>
      <c r="AM1716" s="110"/>
      <c r="AN1716" s="110"/>
      <c r="AO1716" s="110"/>
      <c r="AP1716" s="110"/>
      <c r="AQ1716" s="110"/>
      <c r="AR1716" s="110"/>
      <c r="AS1716" s="110"/>
      <c r="AT1716" s="110"/>
      <c r="AU1716" s="110"/>
      <c r="AV1716" s="110"/>
      <c r="AW1716" s="110"/>
      <c r="AX1716" s="110"/>
      <c r="AY1716" s="110"/>
      <c r="AZ1716" s="110"/>
      <c r="BA1716" s="110"/>
      <c r="BB1716" s="110"/>
      <c r="BC1716" s="110"/>
      <c r="BD1716" s="110"/>
      <c r="BE1716" s="110"/>
      <c r="BF1716" s="110"/>
      <c r="BG1716" s="110"/>
      <c r="BH1716" s="110"/>
      <c r="BI1716" s="110"/>
      <c r="BJ1716" s="110"/>
      <c r="BK1716" s="110"/>
      <c r="BL1716" s="110"/>
      <c r="BM1716" s="110"/>
      <c r="BN1716" s="110"/>
      <c r="BO1716" s="110"/>
      <c r="BP1716" s="110"/>
      <c r="BQ1716" s="110"/>
      <c r="BR1716" s="110"/>
      <c r="BS1716" s="110"/>
      <c r="BT1716" s="110"/>
      <c r="BU1716" s="110"/>
      <c r="BV1716" s="110"/>
      <c r="BW1716" s="110"/>
      <c r="BX1716" s="110"/>
      <c r="BY1716" s="110"/>
      <c r="BZ1716" s="110"/>
      <c r="CA1716" s="110"/>
      <c r="CB1716" s="110"/>
      <c r="CC1716" s="110"/>
      <c r="CD1716" s="110"/>
      <c r="CE1716" s="110"/>
      <c r="CF1716" s="110"/>
      <c r="CG1716" s="110"/>
      <c r="CH1716" s="110"/>
      <c r="CI1716" s="110"/>
      <c r="CJ1716" s="110"/>
      <c r="CK1716" s="110"/>
      <c r="CL1716" s="110"/>
      <c r="CM1716" s="110"/>
      <c r="CN1716" s="110"/>
      <c r="CO1716" s="110"/>
      <c r="CP1716" s="110"/>
      <c r="CQ1716" s="110"/>
      <c r="CR1716" s="110"/>
      <c r="CS1716" s="110"/>
      <c r="CT1716" s="110"/>
      <c r="CU1716" s="110"/>
      <c r="CV1716" s="110"/>
      <c r="CW1716" s="110"/>
      <c r="CX1716" s="110"/>
      <c r="CY1716" s="110"/>
      <c r="CZ1716" s="110"/>
      <c r="DA1716" s="110"/>
      <c r="DB1716" s="110"/>
      <c r="DC1716" s="110"/>
      <c r="DD1716" s="110"/>
      <c r="DE1716" s="110"/>
      <c r="DF1716" s="110"/>
      <c r="DG1716" s="110"/>
      <c r="DH1716" s="110"/>
      <c r="DI1716" s="110"/>
      <c r="DJ1716" s="110"/>
      <c r="DK1716" s="110"/>
      <c r="DL1716" s="110"/>
      <c r="DM1716" s="110"/>
      <c r="DN1716" s="110"/>
      <c r="DO1716" s="110"/>
      <c r="DP1716" s="110"/>
      <c r="DQ1716" s="110"/>
      <c r="DR1716" s="110"/>
      <c r="DS1716" s="110"/>
      <c r="DT1716" s="110"/>
      <c r="DU1716" s="110"/>
      <c r="DV1716" s="110"/>
      <c r="DW1716" s="110"/>
      <c r="DX1716" s="110"/>
      <c r="DY1716" s="110"/>
      <c r="DZ1716" s="110"/>
      <c r="EA1716" s="110"/>
      <c r="EB1716" s="110"/>
      <c r="EC1716" s="110"/>
      <c r="ED1716" s="110"/>
      <c r="EF1716" s="264"/>
      <c r="EG1716" s="110"/>
      <c r="EH1716" s="110"/>
      <c r="EI1716" s="110"/>
      <c r="EJ1716" s="110"/>
      <c r="EK1716" s="266"/>
      <c r="EL1716" s="110"/>
      <c r="EM1716" s="110"/>
      <c r="EN1716" s="110"/>
      <c r="EO1716" s="110"/>
      <c r="EP1716" s="110"/>
      <c r="EQ1716" s="110"/>
      <c r="ER1716" s="110"/>
      <c r="ES1716" s="110"/>
      <c r="ET1716" s="110"/>
      <c r="EU1716" s="110"/>
      <c r="EV1716" s="110"/>
      <c r="EW1716" s="110"/>
      <c r="EX1716" s="110"/>
      <c r="EY1716" s="110"/>
      <c r="EZ1716" s="110"/>
      <c r="FA1716" s="110"/>
      <c r="FB1716" s="110"/>
      <c r="FC1716" s="110"/>
      <c r="FD1716" s="110"/>
      <c r="FE1716" s="110"/>
      <c r="FF1716" s="110"/>
      <c r="FG1716" s="110"/>
      <c r="FH1716" s="110"/>
      <c r="FI1716" s="110"/>
      <c r="FJ1716" s="110"/>
      <c r="FK1716" s="110"/>
      <c r="FL1716" s="110"/>
      <c r="FM1716" s="110"/>
      <c r="FN1716" s="110"/>
      <c r="FO1716" s="110"/>
      <c r="FP1716" s="110"/>
      <c r="FQ1716" s="110"/>
      <c r="FR1716" s="110"/>
      <c r="FS1716" s="110"/>
      <c r="FT1716" s="110"/>
      <c r="FU1716" s="110"/>
      <c r="FV1716" s="110"/>
      <c r="FW1716" s="110"/>
      <c r="FX1716" s="110"/>
      <c r="FY1716" s="110"/>
      <c r="FZ1716" s="110"/>
      <c r="GA1716" s="110"/>
      <c r="GB1716" s="110"/>
      <c r="GC1716" s="110"/>
      <c r="GD1716" s="110"/>
      <c r="GE1716" s="110"/>
      <c r="GF1716" s="110"/>
      <c r="GG1716" s="110"/>
      <c r="GH1716" s="110"/>
      <c r="GI1716" s="110"/>
      <c r="GJ1716" s="110"/>
      <c r="GK1716" s="110"/>
      <c r="GL1716" s="110"/>
      <c r="GM1716" s="110"/>
      <c r="GN1716" s="110"/>
      <c r="GO1716" s="110"/>
      <c r="GP1716" s="110"/>
      <c r="GQ1716" s="110"/>
      <c r="GR1716" s="110"/>
      <c r="GS1716" s="110"/>
      <c r="GT1716" s="110"/>
      <c r="GU1716" s="110"/>
      <c r="GV1716" s="110"/>
      <c r="GW1716" s="110"/>
      <c r="GX1716" s="110"/>
      <c r="GY1716" s="110"/>
      <c r="GZ1716" s="110"/>
      <c r="HA1716" s="110"/>
      <c r="HB1716" s="110"/>
      <c r="HC1716" s="110"/>
      <c r="HD1716" s="110"/>
      <c r="HE1716" s="110"/>
      <c r="HF1716" s="110"/>
      <c r="HG1716" s="110"/>
      <c r="HH1716" s="110"/>
      <c r="HI1716" s="110"/>
      <c r="HJ1716" s="110"/>
      <c r="HK1716" s="110"/>
      <c r="HL1716" s="110"/>
      <c r="HM1716" s="110"/>
      <c r="HN1716" s="110"/>
      <c r="HO1716" s="110"/>
      <c r="HP1716" s="110"/>
      <c r="HQ1716" s="110"/>
      <c r="HR1716" s="110"/>
      <c r="HS1716" s="110"/>
      <c r="HT1716" s="110"/>
      <c r="HU1716" s="110"/>
      <c r="HV1716" s="110"/>
      <c r="HW1716" s="110"/>
      <c r="HX1716" s="110"/>
      <c r="HY1716" s="110"/>
      <c r="HZ1716" s="110"/>
      <c r="IA1716" s="110"/>
      <c r="IB1716" s="110"/>
      <c r="IC1716" s="110"/>
      <c r="ID1716" s="110"/>
      <c r="IE1716" s="110"/>
      <c r="IF1716" s="110"/>
      <c r="IG1716" s="110"/>
      <c r="IH1716" s="110"/>
      <c r="II1716" s="110"/>
      <c r="IJ1716" s="110"/>
      <c r="IK1716" s="110"/>
      <c r="IL1716" s="110"/>
      <c r="IM1716" s="110"/>
      <c r="IN1716" s="110"/>
      <c r="IO1716" s="110"/>
      <c r="IP1716" s="110"/>
      <c r="IQ1716" s="110"/>
      <c r="IR1716" s="110"/>
    </row>
    <row r="1717" spans="18:252" ht="16.5" hidden="1" customHeight="1">
      <c r="R1717" s="264"/>
      <c r="S1717" s="110"/>
      <c r="T1717" s="110"/>
      <c r="U1717" s="110"/>
      <c r="V1717" s="110"/>
      <c r="W1717" s="266"/>
      <c r="X1717" s="110"/>
      <c r="Y1717" s="110"/>
      <c r="Z1717" s="110"/>
      <c r="AA1717" s="110"/>
      <c r="AB1717" s="110"/>
      <c r="AC1717" s="110"/>
      <c r="AD1717" s="110"/>
      <c r="AE1717" s="110"/>
      <c r="AF1717" s="110"/>
      <c r="AG1717" s="110"/>
      <c r="AH1717" s="110"/>
      <c r="AI1717" s="110"/>
      <c r="AJ1717" s="110"/>
      <c r="AK1717" s="110"/>
      <c r="AL1717" s="110"/>
      <c r="AM1717" s="110"/>
      <c r="AN1717" s="110"/>
      <c r="AO1717" s="110"/>
      <c r="AP1717" s="110"/>
      <c r="AQ1717" s="110"/>
      <c r="AR1717" s="110"/>
      <c r="AS1717" s="110"/>
      <c r="AT1717" s="110"/>
      <c r="AU1717" s="110"/>
      <c r="AV1717" s="110"/>
      <c r="AW1717" s="110"/>
      <c r="AX1717" s="110"/>
      <c r="AY1717" s="110"/>
      <c r="AZ1717" s="110"/>
      <c r="BA1717" s="110"/>
      <c r="BB1717" s="110"/>
      <c r="BC1717" s="110"/>
      <c r="BD1717" s="110"/>
      <c r="BE1717" s="110"/>
      <c r="BF1717" s="110"/>
      <c r="BG1717" s="110"/>
      <c r="BH1717" s="110"/>
      <c r="BI1717" s="110"/>
      <c r="BJ1717" s="110"/>
      <c r="BK1717" s="110"/>
      <c r="BL1717" s="110"/>
      <c r="BM1717" s="110"/>
      <c r="BN1717" s="110"/>
      <c r="BO1717" s="110"/>
      <c r="BP1717" s="110"/>
      <c r="BQ1717" s="110"/>
      <c r="BR1717" s="110"/>
      <c r="BS1717" s="110"/>
      <c r="BT1717" s="110"/>
      <c r="BU1717" s="110"/>
      <c r="BV1717" s="110"/>
      <c r="BW1717" s="110"/>
      <c r="BX1717" s="110"/>
      <c r="BY1717" s="110"/>
      <c r="BZ1717" s="110"/>
      <c r="CA1717" s="110"/>
      <c r="CB1717" s="110"/>
      <c r="CC1717" s="110"/>
      <c r="CD1717" s="110"/>
      <c r="CE1717" s="110"/>
      <c r="CF1717" s="110"/>
      <c r="CG1717" s="110"/>
      <c r="CH1717" s="110"/>
      <c r="CI1717" s="110"/>
      <c r="CJ1717" s="110"/>
      <c r="CK1717" s="110"/>
      <c r="CL1717" s="110"/>
      <c r="CM1717" s="110"/>
      <c r="CN1717" s="110"/>
      <c r="CO1717" s="110"/>
      <c r="CP1717" s="110"/>
      <c r="CQ1717" s="110"/>
      <c r="CR1717" s="110"/>
      <c r="CS1717" s="110"/>
      <c r="CT1717" s="110"/>
      <c r="CU1717" s="110"/>
      <c r="CV1717" s="110"/>
      <c r="CW1717" s="110"/>
      <c r="CX1717" s="110"/>
      <c r="CY1717" s="110"/>
      <c r="CZ1717" s="110"/>
      <c r="DA1717" s="110"/>
      <c r="DB1717" s="110"/>
      <c r="DC1717" s="110"/>
      <c r="DD1717" s="110"/>
      <c r="DE1717" s="110"/>
      <c r="DF1717" s="110"/>
      <c r="DG1717" s="110"/>
      <c r="DH1717" s="110"/>
      <c r="DI1717" s="110"/>
      <c r="DJ1717" s="110"/>
      <c r="DK1717" s="110"/>
      <c r="DL1717" s="110"/>
      <c r="DM1717" s="110"/>
      <c r="DN1717" s="110"/>
      <c r="DO1717" s="110"/>
      <c r="DP1717" s="110"/>
      <c r="DQ1717" s="110"/>
      <c r="DR1717" s="110"/>
      <c r="DS1717" s="110"/>
      <c r="DT1717" s="110"/>
      <c r="DU1717" s="110"/>
      <c r="DV1717" s="110"/>
      <c r="DW1717" s="110"/>
      <c r="DX1717" s="110"/>
      <c r="DY1717" s="110"/>
      <c r="DZ1717" s="110"/>
      <c r="EA1717" s="110"/>
      <c r="EB1717" s="110"/>
      <c r="EC1717" s="110"/>
      <c r="ED1717" s="110"/>
      <c r="EF1717" s="264"/>
      <c r="EG1717" s="110"/>
      <c r="EH1717" s="110"/>
      <c r="EI1717" s="110"/>
      <c r="EJ1717" s="110"/>
      <c r="EK1717" s="266"/>
      <c r="EL1717" s="110"/>
      <c r="EM1717" s="110"/>
      <c r="EN1717" s="110"/>
      <c r="EO1717" s="110"/>
      <c r="EP1717" s="110"/>
      <c r="EQ1717" s="110"/>
      <c r="ER1717" s="110"/>
      <c r="ES1717" s="110"/>
      <c r="ET1717" s="110"/>
      <c r="EU1717" s="110"/>
      <c r="EV1717" s="110"/>
      <c r="EW1717" s="110"/>
      <c r="EX1717" s="110"/>
      <c r="EY1717" s="110"/>
      <c r="EZ1717" s="110"/>
      <c r="FA1717" s="110"/>
      <c r="FB1717" s="110"/>
      <c r="FC1717" s="110"/>
      <c r="FD1717" s="110"/>
      <c r="FE1717" s="110"/>
      <c r="FF1717" s="110"/>
      <c r="FG1717" s="110"/>
      <c r="FH1717" s="110"/>
      <c r="FI1717" s="110"/>
      <c r="FJ1717" s="110"/>
      <c r="FK1717" s="110"/>
      <c r="FL1717" s="110"/>
      <c r="FM1717" s="110"/>
      <c r="FN1717" s="110"/>
      <c r="FO1717" s="110"/>
      <c r="FP1717" s="110"/>
      <c r="FQ1717" s="110"/>
      <c r="FR1717" s="110"/>
      <c r="FS1717" s="110"/>
      <c r="FT1717" s="110"/>
      <c r="FU1717" s="110"/>
      <c r="FV1717" s="110"/>
      <c r="FW1717" s="110"/>
      <c r="FX1717" s="110"/>
      <c r="FY1717" s="110"/>
      <c r="FZ1717" s="110"/>
      <c r="GA1717" s="110"/>
      <c r="GB1717" s="110"/>
      <c r="GC1717" s="110"/>
      <c r="GD1717" s="110"/>
      <c r="GE1717" s="110"/>
      <c r="GF1717" s="110"/>
      <c r="GG1717" s="110"/>
      <c r="GH1717" s="110"/>
      <c r="GI1717" s="110"/>
      <c r="GJ1717" s="110"/>
      <c r="GK1717" s="110"/>
      <c r="GL1717" s="110"/>
      <c r="GM1717" s="110"/>
      <c r="GN1717" s="110"/>
      <c r="GO1717" s="110"/>
      <c r="GP1717" s="110"/>
      <c r="GQ1717" s="110"/>
      <c r="GR1717" s="110"/>
      <c r="GS1717" s="110"/>
      <c r="GT1717" s="110"/>
      <c r="GU1717" s="110"/>
      <c r="GV1717" s="110"/>
      <c r="GW1717" s="110"/>
      <c r="GX1717" s="110"/>
      <c r="GY1717" s="110"/>
      <c r="GZ1717" s="110"/>
      <c r="HA1717" s="110"/>
      <c r="HB1717" s="110"/>
      <c r="HC1717" s="110"/>
      <c r="HD1717" s="110"/>
      <c r="HE1717" s="110"/>
      <c r="HF1717" s="110"/>
      <c r="HG1717" s="110"/>
      <c r="HH1717" s="110"/>
      <c r="HI1717" s="110"/>
      <c r="HJ1717" s="110"/>
      <c r="HK1717" s="110"/>
      <c r="HL1717" s="110"/>
      <c r="HM1717" s="110"/>
      <c r="HN1717" s="110"/>
      <c r="HO1717" s="110"/>
      <c r="HP1717" s="110"/>
      <c r="HQ1717" s="110"/>
      <c r="HR1717" s="110"/>
      <c r="HS1717" s="110"/>
      <c r="HT1717" s="110"/>
      <c r="HU1717" s="110"/>
      <c r="HV1717" s="110"/>
      <c r="HW1717" s="110"/>
      <c r="HX1717" s="110"/>
      <c r="HY1717" s="110"/>
      <c r="HZ1717" s="110"/>
      <c r="IA1717" s="110"/>
      <c r="IB1717" s="110"/>
      <c r="IC1717" s="110"/>
      <c r="ID1717" s="110"/>
      <c r="IE1717" s="110"/>
      <c r="IF1717" s="110"/>
      <c r="IG1717" s="110"/>
      <c r="IH1717" s="110"/>
      <c r="II1717" s="110"/>
      <c r="IJ1717" s="110"/>
      <c r="IK1717" s="110"/>
      <c r="IL1717" s="110"/>
      <c r="IM1717" s="110"/>
      <c r="IN1717" s="110"/>
      <c r="IO1717" s="110"/>
      <c r="IP1717" s="110"/>
      <c r="IQ1717" s="110"/>
      <c r="IR1717" s="110"/>
    </row>
    <row r="1718" spans="18:252" ht="16.5" hidden="1" customHeight="1">
      <c r="R1718" s="264"/>
      <c r="S1718" s="110"/>
      <c r="T1718" s="110"/>
      <c r="U1718" s="110"/>
      <c r="V1718" s="110"/>
      <c r="W1718" s="266"/>
      <c r="X1718" s="110"/>
      <c r="Y1718" s="110"/>
      <c r="Z1718" s="110"/>
      <c r="AA1718" s="110"/>
      <c r="AB1718" s="110"/>
      <c r="AC1718" s="110"/>
      <c r="AD1718" s="110"/>
      <c r="AE1718" s="110"/>
      <c r="AF1718" s="110"/>
      <c r="AG1718" s="110"/>
      <c r="AH1718" s="110"/>
      <c r="AI1718" s="110"/>
      <c r="AJ1718" s="110"/>
      <c r="AK1718" s="110"/>
      <c r="AL1718" s="110"/>
      <c r="AM1718" s="110"/>
      <c r="AN1718" s="110"/>
      <c r="AO1718" s="110"/>
      <c r="AP1718" s="110"/>
      <c r="AQ1718" s="110"/>
      <c r="AR1718" s="110"/>
      <c r="AS1718" s="110"/>
      <c r="AT1718" s="110"/>
      <c r="AU1718" s="110"/>
      <c r="AV1718" s="110"/>
      <c r="AW1718" s="110"/>
      <c r="AX1718" s="110"/>
      <c r="AY1718" s="110"/>
      <c r="AZ1718" s="110"/>
      <c r="BA1718" s="110"/>
      <c r="BB1718" s="110"/>
      <c r="BC1718" s="110"/>
      <c r="BD1718" s="110"/>
      <c r="BE1718" s="110"/>
      <c r="BF1718" s="110"/>
      <c r="BG1718" s="110"/>
      <c r="BH1718" s="110"/>
      <c r="BI1718" s="110"/>
      <c r="BJ1718" s="110"/>
      <c r="BK1718" s="110"/>
      <c r="BL1718" s="110"/>
      <c r="BM1718" s="110"/>
      <c r="BN1718" s="110"/>
      <c r="BO1718" s="110"/>
      <c r="BP1718" s="110"/>
      <c r="BQ1718" s="110"/>
      <c r="BR1718" s="110"/>
      <c r="BS1718" s="110"/>
      <c r="BT1718" s="110"/>
      <c r="BU1718" s="110"/>
      <c r="BV1718" s="110"/>
      <c r="BW1718" s="110"/>
      <c r="BX1718" s="110"/>
      <c r="BY1718" s="110"/>
      <c r="BZ1718" s="110"/>
      <c r="CA1718" s="110"/>
      <c r="CB1718" s="110"/>
      <c r="CC1718" s="110"/>
      <c r="CD1718" s="110"/>
      <c r="CE1718" s="110"/>
      <c r="CF1718" s="110"/>
      <c r="CG1718" s="110"/>
      <c r="CH1718" s="110"/>
      <c r="CI1718" s="110"/>
      <c r="CJ1718" s="110"/>
      <c r="CK1718" s="110"/>
      <c r="CL1718" s="110"/>
      <c r="CM1718" s="110"/>
      <c r="CN1718" s="110"/>
      <c r="CO1718" s="110"/>
      <c r="CP1718" s="110"/>
      <c r="CQ1718" s="110"/>
      <c r="CR1718" s="110"/>
      <c r="CS1718" s="110"/>
      <c r="CT1718" s="110"/>
      <c r="CU1718" s="110"/>
      <c r="CV1718" s="110"/>
      <c r="CW1718" s="110"/>
      <c r="CX1718" s="110"/>
      <c r="CY1718" s="110"/>
      <c r="CZ1718" s="110"/>
      <c r="DA1718" s="110"/>
      <c r="DB1718" s="110"/>
      <c r="DC1718" s="110"/>
      <c r="DD1718" s="110"/>
      <c r="DE1718" s="110"/>
      <c r="DF1718" s="110"/>
      <c r="DG1718" s="110"/>
      <c r="DH1718" s="110"/>
      <c r="DI1718" s="110"/>
      <c r="DJ1718" s="110"/>
      <c r="DK1718" s="110"/>
      <c r="DL1718" s="110"/>
      <c r="DM1718" s="110"/>
      <c r="DN1718" s="110"/>
      <c r="DO1718" s="110"/>
      <c r="DP1718" s="110"/>
      <c r="DQ1718" s="110"/>
      <c r="DR1718" s="110"/>
      <c r="DS1718" s="110"/>
      <c r="DT1718" s="110"/>
      <c r="DU1718" s="110"/>
      <c r="DV1718" s="110"/>
      <c r="DW1718" s="110"/>
      <c r="DX1718" s="110"/>
      <c r="DY1718" s="110"/>
      <c r="DZ1718" s="110"/>
      <c r="EA1718" s="110"/>
      <c r="EB1718" s="110"/>
      <c r="EC1718" s="110"/>
      <c r="ED1718" s="110"/>
      <c r="EF1718" s="264"/>
      <c r="EG1718" s="110"/>
      <c r="EH1718" s="110"/>
      <c r="EI1718" s="110"/>
      <c r="EJ1718" s="110"/>
      <c r="EK1718" s="266"/>
      <c r="EL1718" s="110"/>
      <c r="EM1718" s="110"/>
      <c r="EN1718" s="110"/>
      <c r="EO1718" s="110"/>
      <c r="EP1718" s="110"/>
      <c r="EQ1718" s="110"/>
      <c r="ER1718" s="110"/>
      <c r="ES1718" s="110"/>
      <c r="ET1718" s="110"/>
      <c r="EU1718" s="110"/>
      <c r="EV1718" s="110"/>
      <c r="EW1718" s="110"/>
      <c r="EX1718" s="110"/>
      <c r="EY1718" s="110"/>
      <c r="EZ1718" s="110"/>
      <c r="FA1718" s="110"/>
      <c r="FB1718" s="110"/>
      <c r="FC1718" s="110"/>
      <c r="FD1718" s="110"/>
      <c r="FE1718" s="110"/>
      <c r="FF1718" s="110"/>
      <c r="FG1718" s="110"/>
      <c r="FH1718" s="110"/>
      <c r="FI1718" s="110"/>
      <c r="FJ1718" s="110"/>
      <c r="FK1718" s="110"/>
      <c r="FL1718" s="110"/>
      <c r="FM1718" s="110"/>
      <c r="FN1718" s="110"/>
      <c r="FO1718" s="110"/>
      <c r="FP1718" s="110"/>
      <c r="FQ1718" s="110"/>
      <c r="FR1718" s="110"/>
      <c r="FS1718" s="110"/>
      <c r="FT1718" s="110"/>
      <c r="FU1718" s="110"/>
      <c r="FV1718" s="110"/>
      <c r="FW1718" s="110"/>
      <c r="FX1718" s="110"/>
      <c r="FY1718" s="110"/>
      <c r="FZ1718" s="110"/>
      <c r="GA1718" s="110"/>
      <c r="GB1718" s="110"/>
      <c r="GC1718" s="110"/>
      <c r="GD1718" s="110"/>
      <c r="GE1718" s="110"/>
      <c r="GF1718" s="110"/>
      <c r="GG1718" s="110"/>
      <c r="GH1718" s="110"/>
      <c r="GI1718" s="110"/>
      <c r="GJ1718" s="110"/>
      <c r="GK1718" s="110"/>
      <c r="GL1718" s="110"/>
      <c r="GM1718" s="110"/>
      <c r="GN1718" s="110"/>
      <c r="GO1718" s="110"/>
      <c r="GP1718" s="110"/>
      <c r="GQ1718" s="110"/>
      <c r="GR1718" s="110"/>
      <c r="GS1718" s="110"/>
      <c r="GT1718" s="110"/>
      <c r="GU1718" s="110"/>
      <c r="GV1718" s="110"/>
      <c r="GW1718" s="110"/>
      <c r="GX1718" s="110"/>
      <c r="GY1718" s="110"/>
      <c r="GZ1718" s="110"/>
      <c r="HA1718" s="110"/>
      <c r="HB1718" s="110"/>
      <c r="HC1718" s="110"/>
      <c r="HD1718" s="110"/>
      <c r="HE1718" s="110"/>
      <c r="HF1718" s="110"/>
      <c r="HG1718" s="110"/>
      <c r="HH1718" s="110"/>
      <c r="HI1718" s="110"/>
      <c r="HJ1718" s="110"/>
      <c r="HK1718" s="110"/>
      <c r="HL1718" s="110"/>
      <c r="HM1718" s="110"/>
      <c r="HN1718" s="110"/>
      <c r="HO1718" s="110"/>
      <c r="HP1718" s="110"/>
      <c r="HQ1718" s="110"/>
      <c r="HR1718" s="110"/>
      <c r="HS1718" s="110"/>
      <c r="HT1718" s="110"/>
      <c r="HU1718" s="110"/>
      <c r="HV1718" s="110"/>
      <c r="HW1718" s="110"/>
      <c r="HX1718" s="110"/>
      <c r="HY1718" s="110"/>
      <c r="HZ1718" s="110"/>
      <c r="IA1718" s="110"/>
      <c r="IB1718" s="110"/>
      <c r="IC1718" s="110"/>
      <c r="ID1718" s="110"/>
      <c r="IE1718" s="110"/>
      <c r="IF1718" s="110"/>
      <c r="IG1718" s="110"/>
      <c r="IH1718" s="110"/>
      <c r="II1718" s="110"/>
      <c r="IJ1718" s="110"/>
      <c r="IK1718" s="110"/>
      <c r="IL1718" s="110"/>
      <c r="IM1718" s="110"/>
      <c r="IN1718" s="110"/>
      <c r="IO1718" s="110"/>
      <c r="IP1718" s="110"/>
      <c r="IQ1718" s="110"/>
      <c r="IR1718" s="110"/>
    </row>
    <row r="1719" spans="18:252" ht="16.5" hidden="1" customHeight="1">
      <c r="R1719" s="264"/>
      <c r="S1719" s="110"/>
      <c r="T1719" s="110"/>
      <c r="U1719" s="110"/>
      <c r="V1719" s="110"/>
      <c r="W1719" s="266"/>
      <c r="X1719" s="110"/>
      <c r="Y1719" s="110"/>
      <c r="Z1719" s="110"/>
      <c r="AA1719" s="110"/>
      <c r="AB1719" s="110"/>
      <c r="AC1719" s="110"/>
      <c r="AD1719" s="110"/>
      <c r="AE1719" s="110"/>
      <c r="AF1719" s="110"/>
      <c r="AG1719" s="110"/>
      <c r="AH1719" s="110"/>
      <c r="AI1719" s="110"/>
      <c r="AJ1719" s="110"/>
      <c r="AK1719" s="110"/>
      <c r="AL1719" s="110"/>
      <c r="AM1719" s="110"/>
      <c r="AN1719" s="110"/>
      <c r="AO1719" s="110"/>
      <c r="AP1719" s="110"/>
      <c r="AQ1719" s="110"/>
      <c r="AR1719" s="110"/>
      <c r="AS1719" s="110"/>
      <c r="AT1719" s="110"/>
      <c r="AU1719" s="110"/>
      <c r="AV1719" s="110"/>
      <c r="AW1719" s="110"/>
      <c r="AX1719" s="110"/>
      <c r="AY1719" s="110"/>
      <c r="AZ1719" s="110"/>
      <c r="BA1719" s="110"/>
      <c r="BB1719" s="110"/>
      <c r="BC1719" s="110"/>
      <c r="BD1719" s="110"/>
      <c r="BE1719" s="110"/>
      <c r="BF1719" s="110"/>
      <c r="BG1719" s="110"/>
      <c r="BH1719" s="110"/>
      <c r="BI1719" s="110"/>
      <c r="BJ1719" s="110"/>
      <c r="BK1719" s="110"/>
      <c r="BL1719" s="110"/>
      <c r="BM1719" s="110"/>
      <c r="BN1719" s="110"/>
      <c r="BO1719" s="110"/>
      <c r="BP1719" s="110"/>
      <c r="BQ1719" s="110"/>
      <c r="BR1719" s="110"/>
      <c r="BS1719" s="110"/>
      <c r="BT1719" s="110"/>
      <c r="BU1719" s="110"/>
      <c r="BV1719" s="110"/>
      <c r="BW1719" s="110"/>
      <c r="BX1719" s="110"/>
      <c r="BY1719" s="110"/>
      <c r="BZ1719" s="110"/>
      <c r="CA1719" s="110"/>
      <c r="CB1719" s="110"/>
      <c r="CC1719" s="110"/>
      <c r="CD1719" s="110"/>
      <c r="CE1719" s="110"/>
      <c r="CF1719" s="110"/>
      <c r="CG1719" s="110"/>
      <c r="CH1719" s="110"/>
      <c r="CI1719" s="110"/>
      <c r="CJ1719" s="110"/>
      <c r="CK1719" s="110"/>
      <c r="CL1719" s="110"/>
      <c r="CM1719" s="110"/>
      <c r="CN1719" s="110"/>
      <c r="CO1719" s="110"/>
      <c r="CP1719" s="110"/>
      <c r="CQ1719" s="110"/>
      <c r="CR1719" s="110"/>
      <c r="CS1719" s="110"/>
      <c r="CT1719" s="110"/>
      <c r="CU1719" s="110"/>
      <c r="CV1719" s="110"/>
      <c r="CW1719" s="110"/>
      <c r="CX1719" s="110"/>
      <c r="CY1719" s="110"/>
      <c r="CZ1719" s="110"/>
      <c r="DA1719" s="110"/>
      <c r="DB1719" s="110"/>
      <c r="DC1719" s="110"/>
      <c r="DD1719" s="110"/>
      <c r="DE1719" s="110"/>
      <c r="DF1719" s="110"/>
      <c r="DG1719" s="110"/>
      <c r="DH1719" s="110"/>
      <c r="DI1719" s="110"/>
      <c r="DJ1719" s="110"/>
      <c r="DK1719" s="110"/>
      <c r="DL1719" s="110"/>
      <c r="DM1719" s="110"/>
      <c r="DN1719" s="110"/>
      <c r="DO1719" s="110"/>
      <c r="DP1719" s="110"/>
      <c r="DQ1719" s="110"/>
      <c r="DR1719" s="110"/>
      <c r="DS1719" s="110"/>
      <c r="DT1719" s="110"/>
      <c r="DU1719" s="110"/>
      <c r="DV1719" s="110"/>
      <c r="DW1719" s="110"/>
      <c r="DX1719" s="110"/>
      <c r="DY1719" s="110"/>
      <c r="DZ1719" s="110"/>
      <c r="EA1719" s="110"/>
      <c r="EB1719" s="110"/>
      <c r="EC1719" s="110"/>
      <c r="ED1719" s="110"/>
      <c r="EF1719" s="264"/>
      <c r="EG1719" s="110"/>
      <c r="EH1719" s="110"/>
      <c r="EI1719" s="110"/>
      <c r="EJ1719" s="110"/>
      <c r="EK1719" s="266"/>
      <c r="EL1719" s="110"/>
      <c r="EM1719" s="110"/>
      <c r="EN1719" s="110"/>
      <c r="EO1719" s="110"/>
      <c r="EP1719" s="110"/>
      <c r="EQ1719" s="110"/>
      <c r="ER1719" s="110"/>
      <c r="ES1719" s="110"/>
      <c r="ET1719" s="110"/>
      <c r="EU1719" s="110"/>
      <c r="EV1719" s="110"/>
      <c r="EW1719" s="110"/>
      <c r="EX1719" s="110"/>
      <c r="EY1719" s="110"/>
      <c r="EZ1719" s="110"/>
      <c r="FA1719" s="110"/>
      <c r="FB1719" s="110"/>
      <c r="FC1719" s="110"/>
      <c r="FD1719" s="110"/>
      <c r="FE1719" s="110"/>
      <c r="FF1719" s="110"/>
      <c r="FG1719" s="110"/>
      <c r="FH1719" s="110"/>
      <c r="FI1719" s="110"/>
      <c r="FJ1719" s="110"/>
      <c r="FK1719" s="110"/>
      <c r="FL1719" s="110"/>
      <c r="FM1719" s="110"/>
      <c r="FN1719" s="110"/>
      <c r="FO1719" s="110"/>
      <c r="FP1719" s="110"/>
      <c r="FQ1719" s="110"/>
      <c r="FR1719" s="110"/>
      <c r="FS1719" s="110"/>
      <c r="FT1719" s="110"/>
      <c r="FU1719" s="110"/>
      <c r="FV1719" s="110"/>
      <c r="FW1719" s="110"/>
      <c r="FX1719" s="110"/>
      <c r="FY1719" s="110"/>
      <c r="FZ1719" s="110"/>
      <c r="GA1719" s="110"/>
      <c r="GB1719" s="110"/>
      <c r="GC1719" s="110"/>
      <c r="GD1719" s="110"/>
      <c r="GE1719" s="110"/>
      <c r="GF1719" s="110"/>
      <c r="GG1719" s="110"/>
      <c r="GH1719" s="110"/>
      <c r="GI1719" s="110"/>
      <c r="GJ1719" s="110"/>
      <c r="GK1719" s="110"/>
      <c r="GL1719" s="110"/>
      <c r="GM1719" s="110"/>
      <c r="GN1719" s="110"/>
      <c r="GO1719" s="110"/>
      <c r="GP1719" s="110"/>
      <c r="GQ1719" s="110"/>
      <c r="GR1719" s="110"/>
      <c r="GS1719" s="110"/>
      <c r="GT1719" s="110"/>
      <c r="GU1719" s="110"/>
      <c r="GV1719" s="110"/>
      <c r="GW1719" s="110"/>
      <c r="GX1719" s="110"/>
      <c r="GY1719" s="110"/>
      <c r="GZ1719" s="110"/>
      <c r="HA1719" s="110"/>
      <c r="HB1719" s="110"/>
      <c r="HC1719" s="110"/>
      <c r="HD1719" s="110"/>
      <c r="HE1719" s="110"/>
      <c r="HF1719" s="110"/>
      <c r="HG1719" s="110"/>
      <c r="HH1719" s="110"/>
      <c r="HI1719" s="110"/>
      <c r="HJ1719" s="110"/>
      <c r="HK1719" s="110"/>
      <c r="HL1719" s="110"/>
      <c r="HM1719" s="110"/>
      <c r="HN1719" s="110"/>
      <c r="HO1719" s="110"/>
      <c r="HP1719" s="110"/>
      <c r="HQ1719" s="110"/>
      <c r="HR1719" s="110"/>
      <c r="HS1719" s="110"/>
      <c r="HT1719" s="110"/>
      <c r="HU1719" s="110"/>
      <c r="HV1719" s="110"/>
      <c r="HW1719" s="110"/>
      <c r="HX1719" s="110"/>
      <c r="HY1719" s="110"/>
      <c r="HZ1719" s="110"/>
      <c r="IA1719" s="110"/>
      <c r="IB1719" s="110"/>
      <c r="IC1719" s="110"/>
      <c r="ID1719" s="110"/>
      <c r="IE1719" s="110"/>
      <c r="IF1719" s="110"/>
      <c r="IG1719" s="110"/>
      <c r="IH1719" s="110"/>
      <c r="II1719" s="110"/>
      <c r="IJ1719" s="110"/>
      <c r="IK1719" s="110"/>
      <c r="IL1719" s="110"/>
      <c r="IM1719" s="110"/>
      <c r="IN1719" s="110"/>
      <c r="IO1719" s="110"/>
      <c r="IP1719" s="110"/>
      <c r="IQ1719" s="110"/>
      <c r="IR1719" s="110"/>
    </row>
    <row r="1720" spans="18:252" ht="16.5" hidden="1" customHeight="1">
      <c r="R1720" s="264"/>
      <c r="S1720" s="110"/>
      <c r="T1720" s="110"/>
      <c r="U1720" s="110"/>
      <c r="V1720" s="110"/>
      <c r="W1720" s="266"/>
      <c r="X1720" s="110"/>
      <c r="Y1720" s="110"/>
      <c r="Z1720" s="110"/>
      <c r="AA1720" s="110"/>
      <c r="AB1720" s="110"/>
      <c r="AC1720" s="110"/>
      <c r="AD1720" s="110"/>
      <c r="AE1720" s="110"/>
      <c r="AF1720" s="110"/>
      <c r="AG1720" s="110"/>
      <c r="AH1720" s="110"/>
      <c r="AI1720" s="110"/>
      <c r="AJ1720" s="110"/>
      <c r="AK1720" s="110"/>
      <c r="AL1720" s="110"/>
      <c r="AM1720" s="110"/>
      <c r="AN1720" s="110"/>
      <c r="AO1720" s="110"/>
      <c r="AP1720" s="110"/>
      <c r="AQ1720" s="110"/>
      <c r="AR1720" s="110"/>
      <c r="AS1720" s="110"/>
      <c r="AT1720" s="110"/>
      <c r="AU1720" s="110"/>
      <c r="AV1720" s="110"/>
      <c r="AW1720" s="110"/>
      <c r="AX1720" s="110"/>
      <c r="AY1720" s="110"/>
      <c r="AZ1720" s="110"/>
      <c r="BA1720" s="110"/>
      <c r="BB1720" s="110"/>
      <c r="BC1720" s="110"/>
      <c r="BD1720" s="110"/>
      <c r="BE1720" s="110"/>
      <c r="BF1720" s="110"/>
      <c r="BG1720" s="110"/>
      <c r="BH1720" s="110"/>
      <c r="BI1720" s="110"/>
      <c r="BJ1720" s="110"/>
      <c r="BK1720" s="110"/>
      <c r="BL1720" s="110"/>
      <c r="BM1720" s="110"/>
      <c r="BN1720" s="110"/>
      <c r="BO1720" s="110"/>
      <c r="BP1720" s="110"/>
      <c r="BQ1720" s="110"/>
      <c r="BR1720" s="110"/>
      <c r="BS1720" s="110"/>
      <c r="BT1720" s="110"/>
      <c r="BU1720" s="110"/>
      <c r="BV1720" s="110"/>
      <c r="BW1720" s="110"/>
      <c r="BX1720" s="110"/>
      <c r="BY1720" s="110"/>
      <c r="BZ1720" s="110"/>
      <c r="CA1720" s="110"/>
      <c r="CB1720" s="110"/>
      <c r="CC1720" s="110"/>
      <c r="CD1720" s="110"/>
      <c r="CE1720" s="110"/>
      <c r="CF1720" s="110"/>
      <c r="CG1720" s="110"/>
      <c r="CH1720" s="110"/>
      <c r="CI1720" s="110"/>
      <c r="CJ1720" s="110"/>
      <c r="CK1720" s="110"/>
      <c r="CL1720" s="110"/>
      <c r="CM1720" s="110"/>
      <c r="CN1720" s="110"/>
      <c r="CO1720" s="110"/>
      <c r="CP1720" s="110"/>
      <c r="CQ1720" s="110"/>
      <c r="CR1720" s="110"/>
      <c r="CS1720" s="110"/>
      <c r="CT1720" s="110"/>
      <c r="CU1720" s="110"/>
      <c r="CV1720" s="110"/>
      <c r="CW1720" s="110"/>
      <c r="CX1720" s="110"/>
      <c r="CY1720" s="110"/>
      <c r="CZ1720" s="110"/>
      <c r="DA1720" s="110"/>
      <c r="DB1720" s="110"/>
      <c r="DC1720" s="110"/>
      <c r="DD1720" s="110"/>
      <c r="DE1720" s="110"/>
      <c r="DF1720" s="110"/>
      <c r="DG1720" s="110"/>
      <c r="DH1720" s="110"/>
      <c r="DI1720" s="110"/>
      <c r="DJ1720" s="110"/>
      <c r="DK1720" s="110"/>
      <c r="DL1720" s="110"/>
      <c r="DM1720" s="110"/>
      <c r="DN1720" s="110"/>
      <c r="DO1720" s="110"/>
      <c r="DP1720" s="110"/>
      <c r="DQ1720" s="110"/>
      <c r="DR1720" s="110"/>
      <c r="DS1720" s="110"/>
      <c r="DT1720" s="110"/>
      <c r="DU1720" s="110"/>
      <c r="DV1720" s="110"/>
      <c r="DW1720" s="110"/>
      <c r="DX1720" s="110"/>
      <c r="DY1720" s="110"/>
      <c r="DZ1720" s="110"/>
      <c r="EA1720" s="110"/>
      <c r="EB1720" s="110"/>
      <c r="EC1720" s="110"/>
      <c r="ED1720" s="110"/>
      <c r="EF1720" s="264"/>
      <c r="EG1720" s="110"/>
      <c r="EH1720" s="110"/>
      <c r="EI1720" s="110"/>
      <c r="EJ1720" s="110"/>
      <c r="EK1720" s="266"/>
      <c r="EL1720" s="110"/>
      <c r="EM1720" s="110"/>
      <c r="EN1720" s="110"/>
      <c r="EO1720" s="110"/>
      <c r="EP1720" s="110"/>
      <c r="EQ1720" s="110"/>
      <c r="ER1720" s="110"/>
      <c r="ES1720" s="110"/>
      <c r="ET1720" s="110"/>
      <c r="EU1720" s="110"/>
      <c r="EV1720" s="110"/>
      <c r="EW1720" s="110"/>
      <c r="EX1720" s="110"/>
      <c r="EY1720" s="110"/>
      <c r="EZ1720" s="110"/>
      <c r="FA1720" s="110"/>
      <c r="FB1720" s="110"/>
      <c r="FC1720" s="110"/>
      <c r="FD1720" s="110"/>
      <c r="FE1720" s="110"/>
      <c r="FF1720" s="110"/>
      <c r="FG1720" s="110"/>
      <c r="FH1720" s="110"/>
      <c r="FI1720" s="110"/>
      <c r="FJ1720" s="110"/>
      <c r="FK1720" s="110"/>
      <c r="FL1720" s="110"/>
      <c r="FM1720" s="110"/>
      <c r="FN1720" s="110"/>
      <c r="FO1720" s="110"/>
      <c r="FP1720" s="110"/>
      <c r="FQ1720" s="110"/>
      <c r="FR1720" s="110"/>
      <c r="FS1720" s="110"/>
      <c r="FT1720" s="110"/>
      <c r="FU1720" s="110"/>
      <c r="FV1720" s="110"/>
      <c r="FW1720" s="110"/>
      <c r="FX1720" s="110"/>
      <c r="FY1720" s="110"/>
      <c r="FZ1720" s="110"/>
      <c r="GA1720" s="110"/>
      <c r="GB1720" s="110"/>
      <c r="GC1720" s="110"/>
      <c r="GD1720" s="110"/>
      <c r="GE1720" s="110"/>
      <c r="GF1720" s="110"/>
      <c r="GG1720" s="110"/>
      <c r="GH1720" s="110"/>
      <c r="GI1720" s="110"/>
      <c r="GJ1720" s="110"/>
      <c r="GK1720" s="110"/>
      <c r="GL1720" s="110"/>
      <c r="GM1720" s="110"/>
      <c r="GN1720" s="110"/>
      <c r="GO1720" s="110"/>
      <c r="GP1720" s="110"/>
      <c r="GQ1720" s="110"/>
      <c r="GR1720" s="110"/>
      <c r="GS1720" s="110"/>
      <c r="GT1720" s="110"/>
      <c r="GU1720" s="110"/>
      <c r="GV1720" s="110"/>
      <c r="GW1720" s="110"/>
      <c r="GX1720" s="110"/>
      <c r="GY1720" s="110"/>
      <c r="GZ1720" s="110"/>
      <c r="HA1720" s="110"/>
      <c r="HB1720" s="110"/>
      <c r="HC1720" s="110"/>
      <c r="HD1720" s="110"/>
      <c r="HE1720" s="110"/>
      <c r="HF1720" s="110"/>
      <c r="HG1720" s="110"/>
      <c r="HH1720" s="110"/>
      <c r="HI1720" s="110"/>
      <c r="HJ1720" s="110"/>
      <c r="HK1720" s="110"/>
      <c r="HL1720" s="110"/>
      <c r="HM1720" s="110"/>
      <c r="HN1720" s="110"/>
      <c r="HO1720" s="110"/>
      <c r="HP1720" s="110"/>
      <c r="HQ1720" s="110"/>
      <c r="HR1720" s="110"/>
      <c r="HS1720" s="110"/>
      <c r="HT1720" s="110"/>
      <c r="HU1720" s="110"/>
      <c r="HV1720" s="110"/>
      <c r="HW1720" s="110"/>
      <c r="HX1720" s="110"/>
      <c r="HY1720" s="110"/>
      <c r="HZ1720" s="110"/>
      <c r="IA1720" s="110"/>
      <c r="IB1720" s="110"/>
      <c r="IC1720" s="110"/>
      <c r="ID1720" s="110"/>
      <c r="IE1720" s="110"/>
      <c r="IF1720" s="110"/>
      <c r="IG1720" s="110"/>
      <c r="IH1720" s="110"/>
      <c r="II1720" s="110"/>
      <c r="IJ1720" s="110"/>
      <c r="IK1720" s="110"/>
      <c r="IL1720" s="110"/>
      <c r="IM1720" s="110"/>
      <c r="IN1720" s="110"/>
      <c r="IO1720" s="110"/>
      <c r="IP1720" s="110"/>
      <c r="IQ1720" s="110"/>
      <c r="IR1720" s="110"/>
    </row>
    <row r="1721" spans="18:252" ht="16.5" hidden="1" customHeight="1">
      <c r="R1721" s="264"/>
      <c r="S1721" s="110"/>
      <c r="T1721" s="110"/>
      <c r="U1721" s="110"/>
      <c r="V1721" s="110"/>
      <c r="W1721" s="266"/>
      <c r="X1721" s="110"/>
      <c r="Y1721" s="110"/>
      <c r="Z1721" s="110"/>
      <c r="AA1721" s="110"/>
      <c r="AB1721" s="110"/>
      <c r="AC1721" s="110"/>
      <c r="AD1721" s="110"/>
      <c r="AE1721" s="110"/>
      <c r="AF1721" s="110"/>
      <c r="AG1721" s="110"/>
      <c r="AH1721" s="110"/>
      <c r="AI1721" s="110"/>
      <c r="AJ1721" s="110"/>
      <c r="AK1721" s="110"/>
      <c r="AL1721" s="110"/>
      <c r="AM1721" s="110"/>
      <c r="AN1721" s="110"/>
      <c r="AO1721" s="110"/>
      <c r="AP1721" s="110"/>
      <c r="AQ1721" s="110"/>
      <c r="AR1721" s="110"/>
      <c r="AS1721" s="110"/>
      <c r="AT1721" s="110"/>
      <c r="AU1721" s="110"/>
      <c r="AV1721" s="110"/>
      <c r="AW1721" s="110"/>
      <c r="AX1721" s="110"/>
      <c r="AY1721" s="110"/>
      <c r="AZ1721" s="110"/>
      <c r="BA1721" s="110"/>
      <c r="BB1721" s="110"/>
      <c r="BC1721" s="110"/>
      <c r="BD1721" s="110"/>
      <c r="BE1721" s="110"/>
      <c r="BF1721" s="110"/>
      <c r="BG1721" s="110"/>
      <c r="BH1721" s="110"/>
      <c r="BI1721" s="110"/>
      <c r="BJ1721" s="110"/>
      <c r="BK1721" s="110"/>
      <c r="BL1721" s="110"/>
      <c r="BM1721" s="110"/>
      <c r="BN1721" s="110"/>
      <c r="BO1721" s="110"/>
      <c r="BP1721" s="110"/>
      <c r="BQ1721" s="110"/>
      <c r="BR1721" s="110"/>
      <c r="BS1721" s="110"/>
      <c r="BT1721" s="110"/>
      <c r="BU1721" s="110"/>
      <c r="BV1721" s="110"/>
      <c r="BW1721" s="110"/>
      <c r="BX1721" s="110"/>
      <c r="BY1721" s="110"/>
      <c r="BZ1721" s="110"/>
      <c r="CA1721" s="110"/>
      <c r="CB1721" s="110"/>
      <c r="CC1721" s="110"/>
      <c r="CD1721" s="110"/>
      <c r="CE1721" s="110"/>
      <c r="CF1721" s="110"/>
      <c r="CG1721" s="110"/>
      <c r="CH1721" s="110"/>
      <c r="CI1721" s="110"/>
      <c r="CJ1721" s="110"/>
      <c r="CK1721" s="110"/>
      <c r="CL1721" s="110"/>
      <c r="CM1721" s="110"/>
      <c r="CN1721" s="110"/>
      <c r="CO1721" s="110"/>
      <c r="CP1721" s="110"/>
      <c r="CQ1721" s="110"/>
      <c r="CR1721" s="110"/>
      <c r="CS1721" s="110"/>
      <c r="CT1721" s="110"/>
      <c r="CU1721" s="110"/>
      <c r="CV1721" s="110"/>
      <c r="CW1721" s="110"/>
      <c r="CX1721" s="110"/>
      <c r="CY1721" s="110"/>
      <c r="CZ1721" s="110"/>
      <c r="DA1721" s="110"/>
      <c r="DB1721" s="110"/>
      <c r="DC1721" s="110"/>
      <c r="DD1721" s="110"/>
      <c r="DE1721" s="110"/>
      <c r="DF1721" s="110"/>
      <c r="DG1721" s="110"/>
      <c r="DH1721" s="110"/>
      <c r="DI1721" s="110"/>
      <c r="DJ1721" s="110"/>
      <c r="DK1721" s="110"/>
      <c r="DL1721" s="110"/>
      <c r="DM1721" s="110"/>
      <c r="DN1721" s="110"/>
      <c r="DO1721" s="110"/>
      <c r="DP1721" s="110"/>
      <c r="DQ1721" s="110"/>
      <c r="DR1721" s="110"/>
      <c r="DS1721" s="110"/>
      <c r="DT1721" s="110"/>
      <c r="DU1721" s="110"/>
      <c r="DV1721" s="110"/>
      <c r="DW1721" s="110"/>
      <c r="DX1721" s="110"/>
      <c r="DY1721" s="110"/>
      <c r="DZ1721" s="110"/>
      <c r="EA1721" s="110"/>
      <c r="EB1721" s="110"/>
      <c r="EC1721" s="110"/>
      <c r="ED1721" s="110"/>
      <c r="EF1721" s="264"/>
      <c r="EG1721" s="110"/>
      <c r="EH1721" s="110"/>
      <c r="EI1721" s="110"/>
      <c r="EJ1721" s="110"/>
      <c r="EK1721" s="266"/>
      <c r="EL1721" s="110"/>
      <c r="EM1721" s="110"/>
      <c r="EN1721" s="110"/>
      <c r="EO1721" s="110"/>
      <c r="EP1721" s="110"/>
      <c r="EQ1721" s="110"/>
      <c r="ER1721" s="110"/>
      <c r="ES1721" s="110"/>
      <c r="ET1721" s="110"/>
      <c r="EU1721" s="110"/>
      <c r="EV1721" s="110"/>
      <c r="EW1721" s="110"/>
      <c r="EX1721" s="110"/>
      <c r="EY1721" s="110"/>
      <c r="EZ1721" s="110"/>
      <c r="FA1721" s="110"/>
      <c r="FB1721" s="110"/>
      <c r="FC1721" s="110"/>
      <c r="FD1721" s="110"/>
      <c r="FE1721" s="110"/>
      <c r="FF1721" s="110"/>
      <c r="FG1721" s="110"/>
      <c r="FH1721" s="110"/>
      <c r="FI1721" s="110"/>
      <c r="FJ1721" s="110"/>
      <c r="FK1721" s="110"/>
      <c r="FL1721" s="110"/>
      <c r="FM1721" s="110"/>
      <c r="FN1721" s="110"/>
      <c r="FO1721" s="110"/>
      <c r="FP1721" s="110"/>
      <c r="FQ1721" s="110"/>
      <c r="FR1721" s="110"/>
      <c r="FS1721" s="110"/>
      <c r="FT1721" s="110"/>
      <c r="FU1721" s="110"/>
      <c r="FV1721" s="110"/>
      <c r="FW1721" s="110"/>
      <c r="FX1721" s="110"/>
      <c r="FY1721" s="110"/>
      <c r="FZ1721" s="110"/>
      <c r="GA1721" s="110"/>
      <c r="GB1721" s="110"/>
      <c r="GC1721" s="110"/>
      <c r="GD1721" s="110"/>
      <c r="GE1721" s="110"/>
      <c r="GF1721" s="110"/>
      <c r="GG1721" s="110"/>
      <c r="GH1721" s="110"/>
      <c r="GI1721" s="110"/>
      <c r="GJ1721" s="110"/>
      <c r="GK1721" s="110"/>
      <c r="GL1721" s="110"/>
      <c r="GM1721" s="110"/>
      <c r="GN1721" s="110"/>
      <c r="GO1721" s="110"/>
      <c r="GP1721" s="110"/>
      <c r="GQ1721" s="110"/>
      <c r="GR1721" s="110"/>
      <c r="GS1721" s="110"/>
      <c r="GT1721" s="110"/>
      <c r="GU1721" s="110"/>
      <c r="GV1721" s="110"/>
      <c r="GW1721" s="110"/>
      <c r="GX1721" s="110"/>
      <c r="GY1721" s="110"/>
      <c r="GZ1721" s="110"/>
      <c r="HA1721" s="110"/>
      <c r="HB1721" s="110"/>
      <c r="HC1721" s="110"/>
      <c r="HD1721" s="110"/>
      <c r="HE1721" s="110"/>
      <c r="HF1721" s="110"/>
      <c r="HG1721" s="110"/>
      <c r="HH1721" s="110"/>
      <c r="HI1721" s="110"/>
      <c r="HJ1721" s="110"/>
      <c r="HK1721" s="110"/>
      <c r="HL1721" s="110"/>
      <c r="HM1721" s="110"/>
      <c r="HN1721" s="110"/>
      <c r="HO1721" s="110"/>
      <c r="HP1721" s="110"/>
      <c r="HQ1721" s="110"/>
      <c r="HR1721" s="110"/>
      <c r="HS1721" s="110"/>
      <c r="HT1721" s="110"/>
      <c r="HU1721" s="110"/>
      <c r="HV1721" s="110"/>
      <c r="HW1721" s="110"/>
      <c r="HX1721" s="110"/>
      <c r="HY1721" s="110"/>
      <c r="HZ1721" s="110"/>
      <c r="IA1721" s="110"/>
      <c r="IB1721" s="110"/>
      <c r="IC1721" s="110"/>
      <c r="ID1721" s="110"/>
      <c r="IE1721" s="110"/>
      <c r="IF1721" s="110"/>
      <c r="IG1721" s="110"/>
      <c r="IH1721" s="110"/>
      <c r="II1721" s="110"/>
      <c r="IJ1721" s="110"/>
      <c r="IK1721" s="110"/>
      <c r="IL1721" s="110"/>
      <c r="IM1721" s="110"/>
      <c r="IN1721" s="110"/>
      <c r="IO1721" s="110"/>
      <c r="IP1721" s="110"/>
      <c r="IQ1721" s="110"/>
      <c r="IR1721" s="110"/>
    </row>
    <row r="1722" spans="18:252" ht="16.5" hidden="1" customHeight="1">
      <c r="R1722" s="264"/>
      <c r="S1722" s="110"/>
      <c r="T1722" s="110"/>
      <c r="U1722" s="110"/>
      <c r="V1722" s="110"/>
      <c r="W1722" s="266"/>
      <c r="X1722" s="110"/>
      <c r="Y1722" s="110"/>
      <c r="Z1722" s="110"/>
      <c r="AA1722" s="110"/>
      <c r="AB1722" s="110"/>
      <c r="AC1722" s="110"/>
      <c r="AD1722" s="110"/>
      <c r="AE1722" s="110"/>
      <c r="AF1722" s="110"/>
      <c r="AG1722" s="110"/>
      <c r="AH1722" s="110"/>
      <c r="AI1722" s="110"/>
      <c r="AJ1722" s="110"/>
      <c r="AK1722" s="110"/>
      <c r="AL1722" s="110"/>
      <c r="AM1722" s="110"/>
      <c r="AN1722" s="110"/>
      <c r="AO1722" s="110"/>
      <c r="AP1722" s="110"/>
      <c r="AQ1722" s="110"/>
      <c r="AR1722" s="110"/>
      <c r="AS1722" s="110"/>
      <c r="AT1722" s="110"/>
      <c r="AU1722" s="110"/>
      <c r="AV1722" s="110"/>
      <c r="AW1722" s="110"/>
      <c r="AX1722" s="110"/>
      <c r="AY1722" s="110"/>
      <c r="AZ1722" s="110"/>
      <c r="BA1722" s="110"/>
      <c r="BB1722" s="110"/>
      <c r="BC1722" s="110"/>
      <c r="BD1722" s="110"/>
      <c r="BE1722" s="110"/>
      <c r="BF1722" s="110"/>
      <c r="BG1722" s="110"/>
      <c r="BH1722" s="110"/>
      <c r="BI1722" s="110"/>
      <c r="BJ1722" s="110"/>
      <c r="BK1722" s="110"/>
      <c r="BL1722" s="110"/>
      <c r="BM1722" s="110"/>
      <c r="BN1722" s="110"/>
      <c r="BO1722" s="110"/>
      <c r="BP1722" s="110"/>
      <c r="BQ1722" s="110"/>
      <c r="BR1722" s="110"/>
      <c r="BS1722" s="110"/>
      <c r="BT1722" s="110"/>
      <c r="BU1722" s="110"/>
      <c r="BV1722" s="110"/>
      <c r="BW1722" s="110"/>
      <c r="BX1722" s="110"/>
      <c r="BY1722" s="110"/>
      <c r="BZ1722" s="110"/>
      <c r="CA1722" s="110"/>
      <c r="CB1722" s="110"/>
      <c r="CC1722" s="110"/>
      <c r="CD1722" s="110"/>
      <c r="CE1722" s="110"/>
      <c r="CF1722" s="110"/>
      <c r="CG1722" s="110"/>
      <c r="CH1722" s="110"/>
      <c r="CI1722" s="110"/>
      <c r="CJ1722" s="110"/>
      <c r="CK1722" s="110"/>
      <c r="CL1722" s="110"/>
      <c r="CM1722" s="110"/>
      <c r="CN1722" s="110"/>
      <c r="CO1722" s="110"/>
      <c r="CP1722" s="110"/>
      <c r="CQ1722" s="110"/>
      <c r="CR1722" s="110"/>
      <c r="CS1722" s="110"/>
      <c r="CT1722" s="110"/>
      <c r="CU1722" s="110"/>
      <c r="CV1722" s="110"/>
      <c r="CW1722" s="110"/>
      <c r="CX1722" s="110"/>
      <c r="CY1722" s="110"/>
      <c r="CZ1722" s="110"/>
      <c r="DA1722" s="110"/>
      <c r="DB1722" s="110"/>
      <c r="DC1722" s="110"/>
      <c r="DD1722" s="110"/>
      <c r="DE1722" s="110"/>
      <c r="DF1722" s="110"/>
      <c r="DG1722" s="110"/>
      <c r="DH1722" s="110"/>
      <c r="DI1722" s="110"/>
      <c r="DJ1722" s="110"/>
      <c r="DK1722" s="110"/>
      <c r="DL1722" s="110"/>
      <c r="DM1722" s="110"/>
      <c r="DN1722" s="110"/>
      <c r="DO1722" s="110"/>
      <c r="DP1722" s="110"/>
      <c r="DQ1722" s="110"/>
      <c r="DR1722" s="110"/>
      <c r="DS1722" s="110"/>
      <c r="DT1722" s="110"/>
      <c r="DU1722" s="110"/>
      <c r="DV1722" s="110"/>
      <c r="DW1722" s="110"/>
      <c r="DX1722" s="110"/>
      <c r="DY1722" s="110"/>
      <c r="DZ1722" s="110"/>
      <c r="EA1722" s="110"/>
      <c r="EB1722" s="110"/>
      <c r="EC1722" s="110"/>
      <c r="ED1722" s="110"/>
      <c r="EF1722" s="264"/>
      <c r="EG1722" s="110"/>
      <c r="EH1722" s="110"/>
      <c r="EI1722" s="110"/>
      <c r="EJ1722" s="110"/>
      <c r="EK1722" s="266"/>
      <c r="EL1722" s="110"/>
      <c r="EM1722" s="110"/>
      <c r="EN1722" s="110"/>
      <c r="EO1722" s="110"/>
      <c r="EP1722" s="110"/>
      <c r="EQ1722" s="110"/>
      <c r="ER1722" s="110"/>
      <c r="ES1722" s="110"/>
      <c r="ET1722" s="110"/>
      <c r="EU1722" s="110"/>
      <c r="EV1722" s="110"/>
      <c r="EW1722" s="110"/>
      <c r="EX1722" s="110"/>
      <c r="EY1722" s="110"/>
      <c r="EZ1722" s="110"/>
      <c r="FA1722" s="110"/>
      <c r="FB1722" s="110"/>
      <c r="FC1722" s="110"/>
      <c r="FD1722" s="110"/>
      <c r="FE1722" s="110"/>
      <c r="FF1722" s="110"/>
      <c r="FG1722" s="110"/>
      <c r="FH1722" s="110"/>
      <c r="FI1722" s="110"/>
      <c r="FJ1722" s="110"/>
      <c r="FK1722" s="110"/>
      <c r="FL1722" s="110"/>
      <c r="FM1722" s="110"/>
      <c r="FN1722" s="110"/>
      <c r="FO1722" s="110"/>
      <c r="FP1722" s="110"/>
      <c r="FQ1722" s="110"/>
      <c r="FR1722" s="110"/>
      <c r="FS1722" s="110"/>
      <c r="FT1722" s="110"/>
      <c r="FU1722" s="110"/>
      <c r="FV1722" s="110"/>
      <c r="FW1722" s="110"/>
      <c r="FX1722" s="110"/>
      <c r="FY1722" s="110"/>
      <c r="FZ1722" s="110"/>
      <c r="GA1722" s="110"/>
      <c r="GB1722" s="110"/>
      <c r="GC1722" s="110"/>
      <c r="GD1722" s="110"/>
      <c r="GE1722" s="110"/>
      <c r="GF1722" s="110"/>
      <c r="GG1722" s="110"/>
      <c r="GH1722" s="110"/>
      <c r="GI1722" s="110"/>
      <c r="GJ1722" s="110"/>
      <c r="GK1722" s="110"/>
      <c r="GL1722" s="110"/>
      <c r="GM1722" s="110"/>
      <c r="GN1722" s="110"/>
      <c r="GO1722" s="110"/>
      <c r="GP1722" s="110"/>
      <c r="GQ1722" s="110"/>
      <c r="GR1722" s="110"/>
      <c r="GS1722" s="110"/>
      <c r="GT1722" s="110"/>
      <c r="GU1722" s="110"/>
      <c r="GV1722" s="110"/>
      <c r="GW1722" s="110"/>
      <c r="GX1722" s="110"/>
      <c r="GY1722" s="110"/>
      <c r="GZ1722" s="110"/>
      <c r="HA1722" s="110"/>
      <c r="HB1722" s="110"/>
      <c r="HC1722" s="110"/>
      <c r="HD1722" s="110"/>
      <c r="HE1722" s="110"/>
      <c r="HF1722" s="110"/>
      <c r="HG1722" s="110"/>
      <c r="HH1722" s="110"/>
      <c r="HI1722" s="110"/>
      <c r="HJ1722" s="110"/>
      <c r="HK1722" s="110"/>
      <c r="HL1722" s="110"/>
      <c r="HM1722" s="110"/>
      <c r="HN1722" s="110"/>
      <c r="HO1722" s="110"/>
      <c r="HP1722" s="110"/>
      <c r="HQ1722" s="110"/>
      <c r="HR1722" s="110"/>
      <c r="HS1722" s="110"/>
      <c r="HT1722" s="110"/>
      <c r="HU1722" s="110"/>
      <c r="HV1722" s="110"/>
      <c r="HW1722" s="110"/>
      <c r="HX1722" s="110"/>
      <c r="HY1722" s="110"/>
      <c r="HZ1722" s="110"/>
      <c r="IA1722" s="110"/>
      <c r="IB1722" s="110"/>
      <c r="IC1722" s="110"/>
      <c r="ID1722" s="110"/>
      <c r="IE1722" s="110"/>
      <c r="IF1722" s="110"/>
      <c r="IG1722" s="110"/>
      <c r="IH1722" s="110"/>
      <c r="II1722" s="110"/>
      <c r="IJ1722" s="110"/>
      <c r="IK1722" s="110"/>
      <c r="IL1722" s="110"/>
      <c r="IM1722" s="110"/>
      <c r="IN1722" s="110"/>
      <c r="IO1722" s="110"/>
      <c r="IP1722" s="110"/>
      <c r="IQ1722" s="110"/>
      <c r="IR1722" s="110"/>
    </row>
    <row r="1723" spans="18:252" ht="16.5" hidden="1" customHeight="1">
      <c r="R1723" s="264"/>
      <c r="S1723" s="110"/>
      <c r="T1723" s="110"/>
      <c r="U1723" s="110"/>
      <c r="V1723" s="110"/>
      <c r="W1723" s="266"/>
      <c r="X1723" s="110"/>
      <c r="Y1723" s="110"/>
      <c r="Z1723" s="110"/>
      <c r="AA1723" s="110"/>
      <c r="AB1723" s="110"/>
      <c r="AC1723" s="110"/>
      <c r="AD1723" s="110"/>
      <c r="AE1723" s="110"/>
      <c r="AF1723" s="110"/>
      <c r="AG1723" s="110"/>
      <c r="AH1723" s="110"/>
      <c r="AI1723" s="110"/>
      <c r="AJ1723" s="110"/>
      <c r="AK1723" s="110"/>
      <c r="AL1723" s="110"/>
      <c r="AM1723" s="110"/>
      <c r="AN1723" s="110"/>
      <c r="AO1723" s="110"/>
      <c r="AP1723" s="110"/>
      <c r="AQ1723" s="110"/>
      <c r="AR1723" s="110"/>
      <c r="AS1723" s="110"/>
      <c r="AT1723" s="110"/>
      <c r="AU1723" s="110"/>
      <c r="AV1723" s="110"/>
      <c r="AW1723" s="110"/>
      <c r="AX1723" s="110"/>
      <c r="AY1723" s="110"/>
      <c r="AZ1723" s="110"/>
      <c r="BA1723" s="110"/>
      <c r="BB1723" s="110"/>
      <c r="BC1723" s="110"/>
      <c r="BD1723" s="110"/>
      <c r="BE1723" s="110"/>
      <c r="BF1723" s="110"/>
      <c r="BG1723" s="110"/>
      <c r="BH1723" s="110"/>
      <c r="BI1723" s="110"/>
      <c r="BJ1723" s="110"/>
      <c r="BK1723" s="110"/>
      <c r="BL1723" s="110"/>
      <c r="BM1723" s="110"/>
      <c r="BN1723" s="110"/>
      <c r="BO1723" s="110"/>
      <c r="BP1723" s="110"/>
      <c r="BQ1723" s="110"/>
      <c r="BR1723" s="110"/>
      <c r="BS1723" s="110"/>
      <c r="BT1723" s="110"/>
      <c r="BU1723" s="110"/>
      <c r="BV1723" s="110"/>
      <c r="BW1723" s="110"/>
      <c r="BX1723" s="110"/>
      <c r="BY1723" s="110"/>
      <c r="BZ1723" s="110"/>
      <c r="CA1723" s="110"/>
      <c r="CB1723" s="110"/>
      <c r="CC1723" s="110"/>
      <c r="CD1723" s="110"/>
      <c r="CE1723" s="110"/>
      <c r="CF1723" s="110"/>
      <c r="CG1723" s="110"/>
      <c r="CH1723" s="110"/>
      <c r="CI1723" s="110"/>
      <c r="CJ1723" s="110"/>
      <c r="CK1723" s="110"/>
      <c r="CL1723" s="110"/>
      <c r="CM1723" s="110"/>
      <c r="CN1723" s="110"/>
      <c r="CO1723" s="110"/>
      <c r="CP1723" s="110"/>
      <c r="CQ1723" s="110"/>
      <c r="CR1723" s="110"/>
      <c r="CS1723" s="110"/>
      <c r="CT1723" s="110"/>
      <c r="CU1723" s="110"/>
      <c r="CV1723" s="110"/>
      <c r="CW1723" s="110"/>
      <c r="CX1723" s="110"/>
      <c r="CY1723" s="110"/>
      <c r="CZ1723" s="110"/>
      <c r="DA1723" s="110"/>
      <c r="DB1723" s="110"/>
      <c r="DC1723" s="110"/>
      <c r="DD1723" s="110"/>
      <c r="DE1723" s="110"/>
      <c r="DF1723" s="110"/>
      <c r="DG1723" s="110"/>
      <c r="DH1723" s="110"/>
      <c r="DI1723" s="110"/>
      <c r="DJ1723" s="110"/>
      <c r="DK1723" s="110"/>
      <c r="DL1723" s="110"/>
      <c r="DM1723" s="110"/>
      <c r="DN1723" s="110"/>
      <c r="DO1723" s="110"/>
      <c r="DP1723" s="110"/>
      <c r="DQ1723" s="110"/>
      <c r="DR1723" s="110"/>
      <c r="DS1723" s="110"/>
      <c r="DT1723" s="110"/>
      <c r="DU1723" s="110"/>
      <c r="DV1723" s="110"/>
      <c r="DW1723" s="110"/>
      <c r="DX1723" s="110"/>
      <c r="DY1723" s="110"/>
      <c r="DZ1723" s="110"/>
      <c r="EA1723" s="110"/>
      <c r="EB1723" s="110"/>
      <c r="EC1723" s="110"/>
      <c r="ED1723" s="110"/>
      <c r="EF1723" s="264"/>
      <c r="EG1723" s="110"/>
      <c r="EH1723" s="110"/>
      <c r="EI1723" s="110"/>
      <c r="EJ1723" s="110"/>
      <c r="EK1723" s="266"/>
      <c r="EL1723" s="110"/>
      <c r="EM1723" s="110"/>
      <c r="EN1723" s="110"/>
      <c r="EO1723" s="110"/>
      <c r="EP1723" s="110"/>
      <c r="EQ1723" s="110"/>
      <c r="ER1723" s="110"/>
      <c r="ES1723" s="110"/>
      <c r="ET1723" s="110"/>
      <c r="EU1723" s="110"/>
      <c r="EV1723" s="110"/>
      <c r="EW1723" s="110"/>
      <c r="EX1723" s="110"/>
      <c r="EY1723" s="110"/>
      <c r="EZ1723" s="110"/>
      <c r="FA1723" s="110"/>
      <c r="FB1723" s="110"/>
      <c r="FC1723" s="110"/>
      <c r="FD1723" s="110"/>
      <c r="FE1723" s="110"/>
      <c r="FF1723" s="110"/>
      <c r="FG1723" s="110"/>
      <c r="FH1723" s="110"/>
      <c r="FI1723" s="110"/>
      <c r="FJ1723" s="110"/>
      <c r="FK1723" s="110"/>
      <c r="FL1723" s="110"/>
      <c r="FM1723" s="110"/>
      <c r="FN1723" s="110"/>
      <c r="FO1723" s="110"/>
      <c r="FP1723" s="110"/>
      <c r="FQ1723" s="110"/>
      <c r="FR1723" s="110"/>
      <c r="FS1723" s="110"/>
      <c r="FT1723" s="110"/>
      <c r="FU1723" s="110"/>
      <c r="FV1723" s="110"/>
      <c r="FW1723" s="110"/>
      <c r="FX1723" s="110"/>
      <c r="FY1723" s="110"/>
      <c r="FZ1723" s="110"/>
      <c r="GA1723" s="110"/>
      <c r="GB1723" s="110"/>
      <c r="GC1723" s="110"/>
      <c r="GD1723" s="110"/>
      <c r="GE1723" s="110"/>
      <c r="GF1723" s="110"/>
      <c r="GG1723" s="110"/>
      <c r="GH1723" s="110"/>
      <c r="GI1723" s="110"/>
      <c r="GJ1723" s="110"/>
      <c r="GK1723" s="110"/>
      <c r="GL1723" s="110"/>
      <c r="GM1723" s="110"/>
      <c r="GN1723" s="110"/>
      <c r="GO1723" s="110"/>
      <c r="GP1723" s="110"/>
      <c r="GQ1723" s="110"/>
      <c r="GR1723" s="110"/>
      <c r="GS1723" s="110"/>
      <c r="GT1723" s="110"/>
      <c r="GU1723" s="110"/>
      <c r="GV1723" s="110"/>
      <c r="GW1723" s="110"/>
      <c r="GX1723" s="110"/>
      <c r="GY1723" s="110"/>
      <c r="GZ1723" s="110"/>
      <c r="HA1723" s="110"/>
      <c r="HB1723" s="110"/>
      <c r="HC1723" s="110"/>
      <c r="HD1723" s="110"/>
      <c r="HE1723" s="110"/>
      <c r="HF1723" s="110"/>
      <c r="HG1723" s="110"/>
      <c r="HH1723" s="110"/>
      <c r="HI1723" s="110"/>
      <c r="HJ1723" s="110"/>
      <c r="HK1723" s="110"/>
      <c r="HL1723" s="110"/>
      <c r="HM1723" s="110"/>
      <c r="HN1723" s="110"/>
      <c r="HO1723" s="110"/>
      <c r="HP1723" s="110"/>
      <c r="HQ1723" s="110"/>
      <c r="HR1723" s="110"/>
      <c r="HS1723" s="110"/>
      <c r="HT1723" s="110"/>
      <c r="HU1723" s="110"/>
      <c r="HV1723" s="110"/>
      <c r="HW1723" s="110"/>
      <c r="HX1723" s="110"/>
      <c r="HY1723" s="110"/>
      <c r="HZ1723" s="110"/>
      <c r="IA1723" s="110"/>
      <c r="IB1723" s="110"/>
      <c r="IC1723" s="110"/>
      <c r="ID1723" s="110"/>
      <c r="IE1723" s="110"/>
      <c r="IF1723" s="110"/>
      <c r="IG1723" s="110"/>
      <c r="IH1723" s="110"/>
      <c r="II1723" s="110"/>
      <c r="IJ1723" s="110"/>
      <c r="IK1723" s="110"/>
      <c r="IL1723" s="110"/>
      <c r="IM1723" s="110"/>
      <c r="IN1723" s="110"/>
      <c r="IO1723" s="110"/>
      <c r="IP1723" s="110"/>
      <c r="IQ1723" s="110"/>
      <c r="IR1723" s="110"/>
    </row>
    <row r="1724" spans="18:252" ht="16.5" hidden="1" customHeight="1">
      <c r="R1724" s="264"/>
      <c r="S1724" s="110"/>
      <c r="T1724" s="110"/>
      <c r="U1724" s="110"/>
      <c r="V1724" s="110"/>
      <c r="W1724" s="266"/>
      <c r="X1724" s="110"/>
      <c r="Y1724" s="110"/>
      <c r="Z1724" s="110"/>
      <c r="AA1724" s="110"/>
      <c r="AB1724" s="110"/>
      <c r="AC1724" s="110"/>
      <c r="AD1724" s="110"/>
      <c r="AE1724" s="110"/>
      <c r="AF1724" s="110"/>
      <c r="AG1724" s="110"/>
      <c r="AH1724" s="110"/>
      <c r="AI1724" s="110"/>
      <c r="AJ1724" s="110"/>
      <c r="AK1724" s="110"/>
      <c r="AL1724" s="110"/>
      <c r="AM1724" s="110"/>
      <c r="AN1724" s="110"/>
      <c r="AO1724" s="110"/>
      <c r="AP1724" s="110"/>
      <c r="AQ1724" s="110"/>
      <c r="AR1724" s="110"/>
      <c r="AS1724" s="110"/>
      <c r="AT1724" s="110"/>
      <c r="AU1724" s="110"/>
      <c r="AV1724" s="110"/>
      <c r="AW1724" s="110"/>
      <c r="AX1724" s="110"/>
      <c r="AY1724" s="110"/>
      <c r="AZ1724" s="110"/>
      <c r="BA1724" s="110"/>
      <c r="BB1724" s="110"/>
      <c r="BC1724" s="110"/>
      <c r="BD1724" s="110"/>
      <c r="BE1724" s="110"/>
      <c r="BF1724" s="110"/>
      <c r="BG1724" s="110"/>
      <c r="BH1724" s="110"/>
      <c r="BI1724" s="110"/>
      <c r="BJ1724" s="110"/>
      <c r="BK1724" s="110"/>
      <c r="BL1724" s="110"/>
      <c r="BM1724" s="110"/>
      <c r="BN1724" s="110"/>
      <c r="BO1724" s="110"/>
      <c r="BP1724" s="110"/>
      <c r="BQ1724" s="110"/>
      <c r="BR1724" s="110"/>
      <c r="BS1724" s="110"/>
      <c r="BT1724" s="110"/>
      <c r="BU1724" s="110"/>
      <c r="BV1724" s="110"/>
      <c r="BW1724" s="110"/>
      <c r="BX1724" s="110"/>
      <c r="BY1724" s="110"/>
      <c r="BZ1724" s="110"/>
      <c r="CA1724" s="110"/>
      <c r="CB1724" s="110"/>
      <c r="CC1724" s="110"/>
      <c r="CD1724" s="110"/>
      <c r="CE1724" s="110"/>
      <c r="CF1724" s="110"/>
      <c r="CG1724" s="110"/>
      <c r="CH1724" s="110"/>
      <c r="CI1724" s="110"/>
      <c r="CJ1724" s="110"/>
      <c r="CK1724" s="110"/>
      <c r="CL1724" s="110"/>
      <c r="CM1724" s="110"/>
      <c r="CN1724" s="110"/>
      <c r="CO1724" s="110"/>
      <c r="CP1724" s="110"/>
      <c r="CQ1724" s="110"/>
      <c r="CR1724" s="110"/>
      <c r="CS1724" s="110"/>
      <c r="CT1724" s="110"/>
      <c r="CU1724" s="110"/>
      <c r="CV1724" s="110"/>
      <c r="CW1724" s="110"/>
      <c r="CX1724" s="110"/>
      <c r="CY1724" s="110"/>
      <c r="CZ1724" s="110"/>
      <c r="DA1724" s="110"/>
      <c r="DB1724" s="110"/>
      <c r="DC1724" s="110"/>
      <c r="DD1724" s="110"/>
      <c r="DE1724" s="110"/>
      <c r="DF1724" s="110"/>
      <c r="DG1724" s="110"/>
      <c r="DH1724" s="110"/>
      <c r="DI1724" s="110"/>
      <c r="DJ1724" s="110"/>
      <c r="DK1724" s="110"/>
      <c r="DL1724" s="110"/>
      <c r="DM1724" s="110"/>
      <c r="DN1724" s="110"/>
      <c r="DO1724" s="110"/>
      <c r="DP1724" s="110"/>
      <c r="DQ1724" s="110"/>
      <c r="DR1724" s="110"/>
      <c r="DS1724" s="110"/>
      <c r="DT1724" s="110"/>
      <c r="DU1724" s="110"/>
      <c r="DV1724" s="110"/>
      <c r="DW1724" s="110"/>
      <c r="DX1724" s="110"/>
      <c r="DY1724" s="110"/>
      <c r="DZ1724" s="110"/>
      <c r="EA1724" s="110"/>
      <c r="EB1724" s="110"/>
      <c r="EC1724" s="110"/>
      <c r="ED1724" s="110"/>
      <c r="EF1724" s="264"/>
      <c r="EG1724" s="110"/>
      <c r="EH1724" s="110"/>
      <c r="EI1724" s="110"/>
      <c r="EJ1724" s="110"/>
      <c r="EK1724" s="266"/>
      <c r="EL1724" s="110"/>
      <c r="EM1724" s="110"/>
      <c r="EN1724" s="110"/>
      <c r="EO1724" s="110"/>
      <c r="EP1724" s="110"/>
      <c r="EQ1724" s="110"/>
      <c r="ER1724" s="110"/>
      <c r="ES1724" s="110"/>
      <c r="ET1724" s="110"/>
      <c r="EU1724" s="110"/>
      <c r="EV1724" s="110"/>
      <c r="EW1724" s="110"/>
      <c r="EX1724" s="110"/>
      <c r="EY1724" s="110"/>
      <c r="EZ1724" s="110"/>
      <c r="FA1724" s="110"/>
      <c r="FB1724" s="110"/>
      <c r="FC1724" s="110"/>
      <c r="FD1724" s="110"/>
      <c r="FE1724" s="110"/>
      <c r="FF1724" s="110"/>
      <c r="FG1724" s="110"/>
      <c r="FH1724" s="110"/>
      <c r="FI1724" s="110"/>
      <c r="FJ1724" s="110"/>
      <c r="FK1724" s="110"/>
      <c r="FL1724" s="110"/>
      <c r="FM1724" s="110"/>
      <c r="FN1724" s="110"/>
      <c r="FO1724" s="110"/>
      <c r="FP1724" s="110"/>
      <c r="FQ1724" s="110"/>
      <c r="FR1724" s="110"/>
      <c r="FS1724" s="110"/>
      <c r="FT1724" s="110"/>
      <c r="FU1724" s="110"/>
      <c r="FV1724" s="110"/>
      <c r="FW1724" s="110"/>
      <c r="FX1724" s="110"/>
      <c r="FY1724" s="110"/>
      <c r="FZ1724" s="110"/>
      <c r="GA1724" s="110"/>
      <c r="GB1724" s="110"/>
      <c r="GC1724" s="110"/>
      <c r="GD1724" s="110"/>
      <c r="GE1724" s="110"/>
      <c r="GF1724" s="110"/>
      <c r="GG1724" s="110"/>
      <c r="GH1724" s="110"/>
      <c r="GI1724" s="110"/>
      <c r="GJ1724" s="110"/>
      <c r="GK1724" s="110"/>
      <c r="GL1724" s="110"/>
      <c r="GM1724" s="110"/>
      <c r="GN1724" s="110"/>
      <c r="GO1724" s="110"/>
      <c r="GP1724" s="110"/>
      <c r="GQ1724" s="110"/>
      <c r="GR1724" s="110"/>
      <c r="GS1724" s="110"/>
      <c r="GT1724" s="110"/>
      <c r="GU1724" s="110"/>
      <c r="GV1724" s="110"/>
      <c r="GW1724" s="110"/>
      <c r="GX1724" s="110"/>
      <c r="GY1724" s="110"/>
      <c r="GZ1724" s="110"/>
      <c r="HA1724" s="110"/>
      <c r="HB1724" s="110"/>
      <c r="HC1724" s="110"/>
      <c r="HD1724" s="110"/>
      <c r="HE1724" s="110"/>
      <c r="HF1724" s="110"/>
      <c r="HG1724" s="110"/>
      <c r="HH1724" s="110"/>
      <c r="HI1724" s="110"/>
      <c r="HJ1724" s="110"/>
      <c r="HK1724" s="110"/>
      <c r="HL1724" s="110"/>
      <c r="HM1724" s="110"/>
      <c r="HN1724" s="110"/>
      <c r="HO1724" s="110"/>
      <c r="HP1724" s="110"/>
      <c r="HQ1724" s="110"/>
      <c r="HR1724" s="110"/>
      <c r="HS1724" s="110"/>
      <c r="HT1724" s="110"/>
      <c r="HU1724" s="110"/>
      <c r="HV1724" s="110"/>
      <c r="HW1724" s="110"/>
      <c r="HX1724" s="110"/>
      <c r="HY1724" s="110"/>
      <c r="HZ1724" s="110"/>
      <c r="IA1724" s="110"/>
      <c r="IB1724" s="110"/>
      <c r="IC1724" s="110"/>
      <c r="ID1724" s="110"/>
      <c r="IE1724" s="110"/>
      <c r="IF1724" s="110"/>
      <c r="IG1724" s="110"/>
      <c r="IH1724" s="110"/>
      <c r="II1724" s="110"/>
      <c r="IJ1724" s="110"/>
      <c r="IK1724" s="110"/>
      <c r="IL1724" s="110"/>
      <c r="IM1724" s="110"/>
      <c r="IN1724" s="110"/>
      <c r="IO1724" s="110"/>
      <c r="IP1724" s="110"/>
      <c r="IQ1724" s="110"/>
      <c r="IR1724" s="110"/>
    </row>
    <row r="1725" spans="18:252" ht="16.5" hidden="1" customHeight="1">
      <c r="R1725" s="264"/>
      <c r="S1725" s="110"/>
      <c r="T1725" s="110"/>
      <c r="U1725" s="110"/>
      <c r="V1725" s="110"/>
      <c r="W1725" s="266"/>
      <c r="X1725" s="110"/>
      <c r="Y1725" s="110"/>
      <c r="Z1725" s="110"/>
      <c r="AA1725" s="110"/>
      <c r="AB1725" s="110"/>
      <c r="AC1725" s="110"/>
      <c r="AD1725" s="110"/>
      <c r="AE1725" s="110"/>
      <c r="AF1725" s="110"/>
      <c r="AG1725" s="110"/>
      <c r="AH1725" s="110"/>
      <c r="AI1725" s="110"/>
      <c r="AJ1725" s="110"/>
      <c r="AK1725" s="110"/>
      <c r="AL1725" s="110"/>
      <c r="AM1725" s="110"/>
      <c r="AN1725" s="110"/>
      <c r="AO1725" s="110"/>
      <c r="AP1725" s="110"/>
      <c r="AQ1725" s="110"/>
      <c r="AR1725" s="110"/>
      <c r="AS1725" s="110"/>
      <c r="AT1725" s="110"/>
      <c r="AU1725" s="110"/>
      <c r="AV1725" s="110"/>
      <c r="AW1725" s="110"/>
      <c r="AX1725" s="110"/>
      <c r="AY1725" s="110"/>
      <c r="AZ1725" s="110"/>
      <c r="BA1725" s="110"/>
      <c r="BB1725" s="110"/>
      <c r="BC1725" s="110"/>
      <c r="BD1725" s="110"/>
      <c r="BE1725" s="110"/>
      <c r="BF1725" s="110"/>
      <c r="BG1725" s="110"/>
      <c r="BH1725" s="110"/>
      <c r="BI1725" s="110"/>
      <c r="BJ1725" s="110"/>
      <c r="BK1725" s="110"/>
      <c r="BL1725" s="110"/>
      <c r="BM1725" s="110"/>
      <c r="BN1725" s="110"/>
      <c r="BO1725" s="110"/>
      <c r="BP1725" s="110"/>
      <c r="BQ1725" s="110"/>
      <c r="BR1725" s="110"/>
      <c r="BS1725" s="110"/>
      <c r="BT1725" s="110"/>
      <c r="BU1725" s="110"/>
      <c r="BV1725" s="110"/>
      <c r="BW1725" s="110"/>
      <c r="BX1725" s="110"/>
      <c r="BY1725" s="110"/>
      <c r="BZ1725" s="110"/>
      <c r="CA1725" s="110"/>
      <c r="CB1725" s="110"/>
      <c r="CC1725" s="110"/>
      <c r="CD1725" s="110"/>
      <c r="CE1725" s="110"/>
      <c r="CF1725" s="110"/>
      <c r="CG1725" s="110"/>
      <c r="CH1725" s="110"/>
      <c r="CI1725" s="110"/>
      <c r="CJ1725" s="110"/>
      <c r="CK1725" s="110"/>
      <c r="CL1725" s="110"/>
      <c r="CM1725" s="110"/>
      <c r="CN1725" s="110"/>
      <c r="CO1725" s="110"/>
      <c r="CP1725" s="110"/>
      <c r="CQ1725" s="110"/>
      <c r="CR1725" s="110"/>
      <c r="CS1725" s="110"/>
      <c r="CT1725" s="110"/>
      <c r="CU1725" s="110"/>
      <c r="CV1725" s="110"/>
      <c r="CW1725" s="110"/>
      <c r="CX1725" s="110"/>
      <c r="CY1725" s="110"/>
      <c r="CZ1725" s="110"/>
      <c r="DA1725" s="110"/>
      <c r="DB1725" s="110"/>
      <c r="DC1725" s="110"/>
      <c r="DD1725" s="110"/>
      <c r="DE1725" s="110"/>
      <c r="DF1725" s="110"/>
      <c r="DG1725" s="110"/>
      <c r="DH1725" s="110"/>
      <c r="DI1725" s="110"/>
      <c r="DJ1725" s="110"/>
      <c r="DK1725" s="110"/>
      <c r="DL1725" s="110"/>
      <c r="DM1725" s="110"/>
      <c r="DN1725" s="110"/>
      <c r="DO1725" s="110"/>
      <c r="DP1725" s="110"/>
      <c r="DQ1725" s="110"/>
      <c r="DR1725" s="110"/>
      <c r="DS1725" s="110"/>
      <c r="DT1725" s="110"/>
      <c r="DU1725" s="110"/>
      <c r="DV1725" s="110"/>
      <c r="DW1725" s="110"/>
      <c r="DX1725" s="110"/>
      <c r="DY1725" s="110"/>
      <c r="DZ1725" s="110"/>
      <c r="EA1725" s="110"/>
      <c r="EB1725" s="110"/>
      <c r="EC1725" s="110"/>
      <c r="ED1725" s="110"/>
      <c r="EF1725" s="264"/>
      <c r="EG1725" s="110"/>
      <c r="EH1725" s="110"/>
      <c r="EI1725" s="110"/>
      <c r="EJ1725" s="110"/>
      <c r="EK1725" s="266"/>
      <c r="EL1725" s="110"/>
      <c r="EM1725" s="110"/>
      <c r="EN1725" s="110"/>
      <c r="EO1725" s="110"/>
      <c r="EP1725" s="110"/>
      <c r="EQ1725" s="110"/>
      <c r="ER1725" s="110"/>
      <c r="ES1725" s="110"/>
      <c r="ET1725" s="110"/>
      <c r="EU1725" s="110"/>
      <c r="EV1725" s="110"/>
      <c r="EW1725" s="110"/>
      <c r="EX1725" s="110"/>
      <c r="EY1725" s="110"/>
      <c r="EZ1725" s="110"/>
      <c r="FA1725" s="110"/>
      <c r="FB1725" s="110"/>
      <c r="FC1725" s="110"/>
      <c r="FD1725" s="110"/>
      <c r="FE1725" s="110"/>
      <c r="FF1725" s="110"/>
      <c r="FG1725" s="110"/>
      <c r="FH1725" s="110"/>
      <c r="FI1725" s="110"/>
      <c r="FJ1725" s="110"/>
      <c r="FK1725" s="110"/>
      <c r="FL1725" s="110"/>
      <c r="FM1725" s="110"/>
      <c r="FN1725" s="110"/>
      <c r="FO1725" s="110"/>
      <c r="FP1725" s="110"/>
      <c r="FQ1725" s="110"/>
      <c r="FR1725" s="110"/>
      <c r="FS1725" s="110"/>
      <c r="FT1725" s="110"/>
      <c r="FU1725" s="110"/>
      <c r="FV1725" s="110"/>
      <c r="FW1725" s="110"/>
      <c r="FX1725" s="110"/>
      <c r="FY1725" s="110"/>
      <c r="FZ1725" s="110"/>
      <c r="GA1725" s="110"/>
      <c r="GB1725" s="110"/>
      <c r="GC1725" s="110"/>
      <c r="GD1725" s="110"/>
      <c r="GE1725" s="110"/>
      <c r="GF1725" s="110"/>
      <c r="GG1725" s="110"/>
      <c r="GH1725" s="110"/>
      <c r="GI1725" s="110"/>
      <c r="GJ1725" s="110"/>
      <c r="GK1725" s="110"/>
      <c r="GL1725" s="110"/>
      <c r="GM1725" s="110"/>
      <c r="GN1725" s="110"/>
      <c r="GO1725" s="110"/>
      <c r="GP1725" s="110"/>
      <c r="GQ1725" s="110"/>
      <c r="GR1725" s="110"/>
      <c r="GS1725" s="110"/>
      <c r="GT1725" s="110"/>
      <c r="GU1725" s="110"/>
      <c r="GV1725" s="110"/>
      <c r="GW1725" s="110"/>
      <c r="GX1725" s="110"/>
      <c r="GY1725" s="110"/>
      <c r="GZ1725" s="110"/>
      <c r="HA1725" s="110"/>
      <c r="HB1725" s="110"/>
      <c r="HC1725" s="110"/>
      <c r="HD1725" s="110"/>
      <c r="HE1725" s="110"/>
      <c r="HF1725" s="110"/>
      <c r="HG1725" s="110"/>
      <c r="HH1725" s="110"/>
      <c r="HI1725" s="110"/>
      <c r="HJ1725" s="110"/>
      <c r="HK1725" s="110"/>
      <c r="HL1725" s="110"/>
      <c r="HM1725" s="110"/>
      <c r="HN1725" s="110"/>
      <c r="HO1725" s="110"/>
      <c r="HP1725" s="110"/>
      <c r="HQ1725" s="110"/>
      <c r="HR1725" s="110"/>
      <c r="HS1725" s="110"/>
      <c r="HT1725" s="110"/>
      <c r="HU1725" s="110"/>
      <c r="HV1725" s="110"/>
      <c r="HW1725" s="110"/>
      <c r="HX1725" s="110"/>
      <c r="HY1725" s="110"/>
      <c r="HZ1725" s="110"/>
      <c r="IA1725" s="110"/>
      <c r="IB1725" s="110"/>
      <c r="IC1725" s="110"/>
      <c r="ID1725" s="110"/>
      <c r="IE1725" s="110"/>
      <c r="IF1725" s="110"/>
      <c r="IG1725" s="110"/>
      <c r="IH1725" s="110"/>
      <c r="II1725" s="110"/>
      <c r="IJ1725" s="110"/>
      <c r="IK1725" s="110"/>
      <c r="IL1725" s="110"/>
      <c r="IM1725" s="110"/>
      <c r="IN1725" s="110"/>
      <c r="IO1725" s="110"/>
      <c r="IP1725" s="110"/>
      <c r="IQ1725" s="110"/>
      <c r="IR1725" s="110"/>
    </row>
    <row r="1726" spans="18:252" ht="16.5" hidden="1" customHeight="1">
      <c r="R1726" s="264"/>
      <c r="S1726" s="110"/>
      <c r="T1726" s="110"/>
      <c r="U1726" s="110"/>
      <c r="V1726" s="110"/>
      <c r="W1726" s="266"/>
      <c r="X1726" s="110"/>
      <c r="Y1726" s="110"/>
      <c r="Z1726" s="110"/>
      <c r="AA1726" s="110"/>
      <c r="AB1726" s="110"/>
      <c r="AC1726" s="110"/>
      <c r="AD1726" s="110"/>
      <c r="AE1726" s="110"/>
      <c r="AF1726" s="110"/>
      <c r="AG1726" s="110"/>
      <c r="AH1726" s="110"/>
      <c r="AI1726" s="110"/>
      <c r="AJ1726" s="110"/>
      <c r="AK1726" s="110"/>
      <c r="AL1726" s="110"/>
      <c r="AM1726" s="110"/>
      <c r="AN1726" s="110"/>
      <c r="AO1726" s="110"/>
      <c r="AP1726" s="110"/>
      <c r="AQ1726" s="110"/>
      <c r="AR1726" s="110"/>
      <c r="AS1726" s="110"/>
      <c r="AT1726" s="110"/>
      <c r="AU1726" s="110"/>
      <c r="AV1726" s="110"/>
      <c r="AW1726" s="110"/>
      <c r="AX1726" s="110"/>
      <c r="AY1726" s="110"/>
      <c r="AZ1726" s="110"/>
      <c r="BA1726" s="110"/>
      <c r="BB1726" s="110"/>
      <c r="BC1726" s="110"/>
      <c r="BD1726" s="110"/>
      <c r="BE1726" s="110"/>
      <c r="BF1726" s="110"/>
      <c r="BG1726" s="110"/>
      <c r="BH1726" s="110"/>
      <c r="BI1726" s="110"/>
      <c r="BJ1726" s="110"/>
      <c r="BK1726" s="110"/>
      <c r="BL1726" s="110"/>
      <c r="BM1726" s="110"/>
      <c r="BN1726" s="110"/>
      <c r="BO1726" s="110"/>
      <c r="BP1726" s="110"/>
      <c r="BQ1726" s="110"/>
      <c r="BR1726" s="110"/>
      <c r="BS1726" s="110"/>
      <c r="BT1726" s="110"/>
      <c r="BU1726" s="110"/>
      <c r="BV1726" s="110"/>
      <c r="BW1726" s="110"/>
      <c r="BX1726" s="110"/>
      <c r="BY1726" s="110"/>
      <c r="BZ1726" s="110"/>
      <c r="CA1726" s="110"/>
      <c r="CB1726" s="110"/>
      <c r="CC1726" s="110"/>
      <c r="CD1726" s="110"/>
      <c r="CE1726" s="110"/>
      <c r="CF1726" s="110"/>
      <c r="CG1726" s="110"/>
      <c r="CH1726" s="110"/>
      <c r="CI1726" s="110"/>
      <c r="CJ1726" s="110"/>
      <c r="CK1726" s="110"/>
      <c r="CL1726" s="110"/>
      <c r="CM1726" s="110"/>
      <c r="CN1726" s="110"/>
      <c r="CO1726" s="110"/>
      <c r="CP1726" s="110"/>
      <c r="CQ1726" s="110"/>
      <c r="CR1726" s="110"/>
      <c r="CS1726" s="110"/>
      <c r="CT1726" s="110"/>
      <c r="CU1726" s="110"/>
      <c r="CV1726" s="110"/>
      <c r="CW1726" s="110"/>
      <c r="CX1726" s="110"/>
      <c r="CY1726" s="110"/>
      <c r="CZ1726" s="110"/>
      <c r="DA1726" s="110"/>
      <c r="DB1726" s="110"/>
      <c r="DC1726" s="110"/>
      <c r="DD1726" s="110"/>
      <c r="DE1726" s="110"/>
      <c r="DF1726" s="110"/>
      <c r="DG1726" s="110"/>
      <c r="DH1726" s="110"/>
      <c r="DI1726" s="110"/>
      <c r="DJ1726" s="110"/>
      <c r="DK1726" s="110"/>
      <c r="DL1726" s="110"/>
      <c r="DM1726" s="110"/>
      <c r="DN1726" s="110"/>
      <c r="DO1726" s="110"/>
      <c r="DP1726" s="110"/>
      <c r="DQ1726" s="110"/>
      <c r="DR1726" s="110"/>
      <c r="DS1726" s="110"/>
      <c r="DT1726" s="110"/>
      <c r="DU1726" s="110"/>
      <c r="DV1726" s="110"/>
      <c r="DW1726" s="110"/>
      <c r="DX1726" s="110"/>
      <c r="DY1726" s="110"/>
      <c r="DZ1726" s="110"/>
      <c r="EA1726" s="110"/>
      <c r="EB1726" s="110"/>
      <c r="EC1726" s="110"/>
      <c r="ED1726" s="110"/>
      <c r="EF1726" s="264"/>
      <c r="EG1726" s="110"/>
      <c r="EH1726" s="110"/>
      <c r="EI1726" s="110"/>
      <c r="EJ1726" s="110"/>
      <c r="EK1726" s="266"/>
      <c r="EL1726" s="110"/>
      <c r="EM1726" s="110"/>
      <c r="EN1726" s="110"/>
      <c r="EO1726" s="110"/>
      <c r="EP1726" s="110"/>
      <c r="EQ1726" s="110"/>
      <c r="ER1726" s="110"/>
      <c r="ES1726" s="110"/>
      <c r="ET1726" s="110"/>
      <c r="EU1726" s="110"/>
      <c r="EV1726" s="110"/>
      <c r="EW1726" s="110"/>
      <c r="EX1726" s="110"/>
      <c r="EY1726" s="110"/>
      <c r="EZ1726" s="110"/>
      <c r="FA1726" s="110"/>
      <c r="FB1726" s="110"/>
      <c r="FC1726" s="110"/>
      <c r="FD1726" s="110"/>
      <c r="FE1726" s="110"/>
      <c r="FF1726" s="110"/>
      <c r="FG1726" s="110"/>
      <c r="FH1726" s="110"/>
      <c r="FI1726" s="110"/>
      <c r="FJ1726" s="110"/>
      <c r="FK1726" s="110"/>
      <c r="FL1726" s="110"/>
      <c r="FM1726" s="110"/>
      <c r="FN1726" s="110"/>
      <c r="FO1726" s="110"/>
      <c r="FP1726" s="110"/>
      <c r="FQ1726" s="110"/>
      <c r="FR1726" s="110"/>
      <c r="FS1726" s="110"/>
      <c r="FT1726" s="110"/>
      <c r="FU1726" s="110"/>
      <c r="FV1726" s="110"/>
      <c r="FW1726" s="110"/>
      <c r="FX1726" s="110"/>
      <c r="FY1726" s="110"/>
      <c r="FZ1726" s="110"/>
      <c r="GA1726" s="110"/>
      <c r="GB1726" s="110"/>
      <c r="GC1726" s="110"/>
      <c r="GD1726" s="110"/>
      <c r="GE1726" s="110"/>
      <c r="GF1726" s="110"/>
      <c r="GG1726" s="110"/>
      <c r="GH1726" s="110"/>
      <c r="GI1726" s="110"/>
      <c r="GJ1726" s="110"/>
      <c r="GK1726" s="110"/>
      <c r="GL1726" s="110"/>
      <c r="GM1726" s="110"/>
      <c r="GN1726" s="110"/>
      <c r="GO1726" s="110"/>
      <c r="GP1726" s="110"/>
      <c r="GQ1726" s="110"/>
      <c r="GR1726" s="110"/>
      <c r="GS1726" s="110"/>
      <c r="GT1726" s="110"/>
      <c r="GU1726" s="110"/>
      <c r="GV1726" s="110"/>
      <c r="GW1726" s="110"/>
      <c r="GX1726" s="110"/>
      <c r="GY1726" s="110"/>
      <c r="GZ1726" s="110"/>
      <c r="HA1726" s="110"/>
      <c r="HB1726" s="110"/>
      <c r="HC1726" s="110"/>
      <c r="HD1726" s="110"/>
      <c r="HE1726" s="110"/>
      <c r="HF1726" s="110"/>
      <c r="HG1726" s="110"/>
      <c r="HH1726" s="110"/>
      <c r="HI1726" s="110"/>
      <c r="HJ1726" s="110"/>
      <c r="HK1726" s="110"/>
      <c r="HL1726" s="110"/>
      <c r="HM1726" s="110"/>
      <c r="HN1726" s="110"/>
      <c r="HO1726" s="110"/>
      <c r="HP1726" s="110"/>
      <c r="HQ1726" s="110"/>
      <c r="HR1726" s="110"/>
      <c r="HS1726" s="110"/>
      <c r="HT1726" s="110"/>
      <c r="HU1726" s="110"/>
      <c r="HV1726" s="110"/>
      <c r="HW1726" s="110"/>
      <c r="HX1726" s="110"/>
      <c r="HY1726" s="110"/>
      <c r="HZ1726" s="110"/>
      <c r="IA1726" s="110"/>
      <c r="IB1726" s="110"/>
      <c r="IC1726" s="110"/>
      <c r="ID1726" s="110"/>
      <c r="IE1726" s="110"/>
      <c r="IF1726" s="110"/>
      <c r="IG1726" s="110"/>
      <c r="IH1726" s="110"/>
      <c r="II1726" s="110"/>
      <c r="IJ1726" s="110"/>
      <c r="IK1726" s="110"/>
      <c r="IL1726" s="110"/>
      <c r="IM1726" s="110"/>
      <c r="IN1726" s="110"/>
      <c r="IO1726" s="110"/>
      <c r="IP1726" s="110"/>
      <c r="IQ1726" s="110"/>
      <c r="IR1726" s="110"/>
    </row>
    <row r="1727" spans="18:252" ht="16.5" hidden="1" customHeight="1">
      <c r="R1727" s="264"/>
      <c r="S1727" s="110"/>
      <c r="T1727" s="110"/>
      <c r="U1727" s="110"/>
      <c r="V1727" s="110"/>
      <c r="W1727" s="266"/>
      <c r="X1727" s="110"/>
      <c r="Y1727" s="110"/>
      <c r="Z1727" s="110"/>
      <c r="AA1727" s="110"/>
      <c r="AB1727" s="110"/>
      <c r="AC1727" s="110"/>
      <c r="AD1727" s="110"/>
      <c r="AE1727" s="110"/>
      <c r="AF1727" s="110"/>
      <c r="AG1727" s="110"/>
      <c r="AH1727" s="110"/>
      <c r="AI1727" s="110"/>
      <c r="AJ1727" s="110"/>
      <c r="AK1727" s="110"/>
      <c r="AL1727" s="110"/>
      <c r="AM1727" s="110"/>
      <c r="AN1727" s="110"/>
      <c r="AO1727" s="110"/>
      <c r="AP1727" s="110"/>
      <c r="AQ1727" s="110"/>
      <c r="AR1727" s="110"/>
      <c r="AS1727" s="110"/>
      <c r="AT1727" s="110"/>
      <c r="AU1727" s="110"/>
      <c r="AV1727" s="110"/>
      <c r="AW1727" s="110"/>
      <c r="AX1727" s="110"/>
      <c r="AY1727" s="110"/>
      <c r="AZ1727" s="110"/>
      <c r="BA1727" s="110"/>
      <c r="BB1727" s="110"/>
      <c r="BC1727" s="110"/>
      <c r="BD1727" s="110"/>
      <c r="BE1727" s="110"/>
      <c r="BF1727" s="110"/>
      <c r="BG1727" s="110"/>
      <c r="BH1727" s="110"/>
      <c r="BI1727" s="110"/>
      <c r="BJ1727" s="110"/>
      <c r="BK1727" s="110"/>
      <c r="BL1727" s="110"/>
      <c r="BM1727" s="110"/>
      <c r="BN1727" s="110"/>
      <c r="BO1727" s="110"/>
      <c r="BP1727" s="110"/>
      <c r="BQ1727" s="110"/>
      <c r="BR1727" s="110"/>
      <c r="BS1727" s="110"/>
      <c r="BT1727" s="110"/>
      <c r="BU1727" s="110"/>
      <c r="BV1727" s="110"/>
      <c r="BW1727" s="110"/>
      <c r="BX1727" s="110"/>
      <c r="BY1727" s="110"/>
      <c r="BZ1727" s="110"/>
      <c r="CA1727" s="110"/>
      <c r="CB1727" s="110"/>
      <c r="CC1727" s="110"/>
      <c r="CD1727" s="110"/>
      <c r="CE1727" s="110"/>
      <c r="CF1727" s="110"/>
      <c r="CG1727" s="110"/>
      <c r="CH1727" s="110"/>
      <c r="CI1727" s="110"/>
      <c r="CJ1727" s="110"/>
      <c r="CK1727" s="110"/>
      <c r="CL1727" s="110"/>
      <c r="CM1727" s="110"/>
      <c r="CN1727" s="110"/>
      <c r="CO1727" s="110"/>
      <c r="CP1727" s="110"/>
      <c r="CQ1727" s="110"/>
      <c r="CR1727" s="110"/>
      <c r="CS1727" s="110"/>
      <c r="CT1727" s="110"/>
      <c r="CU1727" s="110"/>
      <c r="CV1727" s="110"/>
      <c r="CW1727" s="110"/>
      <c r="CX1727" s="110"/>
      <c r="CY1727" s="110"/>
      <c r="CZ1727" s="110"/>
      <c r="DA1727" s="110"/>
      <c r="DB1727" s="110"/>
      <c r="DC1727" s="110"/>
      <c r="DD1727" s="110"/>
      <c r="DE1727" s="110"/>
      <c r="DF1727" s="110"/>
      <c r="DG1727" s="110"/>
      <c r="DH1727" s="110"/>
      <c r="DI1727" s="110"/>
      <c r="DJ1727" s="110"/>
      <c r="DK1727" s="110"/>
      <c r="DL1727" s="110"/>
      <c r="DM1727" s="110"/>
      <c r="DN1727" s="110"/>
      <c r="DO1727" s="110"/>
      <c r="DP1727" s="110"/>
      <c r="DQ1727" s="110"/>
      <c r="DR1727" s="110"/>
      <c r="DS1727" s="110"/>
      <c r="DT1727" s="110"/>
      <c r="DU1727" s="110"/>
      <c r="DV1727" s="110"/>
      <c r="DW1727" s="110"/>
      <c r="DX1727" s="110"/>
      <c r="DY1727" s="110"/>
      <c r="DZ1727" s="110"/>
      <c r="EA1727" s="110"/>
      <c r="EB1727" s="110"/>
      <c r="EC1727" s="110"/>
      <c r="ED1727" s="110"/>
      <c r="EF1727" s="264"/>
      <c r="EG1727" s="110"/>
      <c r="EH1727" s="110"/>
      <c r="EI1727" s="110"/>
      <c r="EJ1727" s="110"/>
      <c r="EK1727" s="266"/>
      <c r="EL1727" s="110"/>
      <c r="EM1727" s="110"/>
      <c r="EN1727" s="110"/>
      <c r="EO1727" s="110"/>
      <c r="EP1727" s="110"/>
      <c r="EQ1727" s="110"/>
      <c r="ER1727" s="110"/>
      <c r="ES1727" s="110"/>
      <c r="ET1727" s="110"/>
      <c r="EU1727" s="110"/>
      <c r="EV1727" s="110"/>
      <c r="EW1727" s="110"/>
      <c r="EX1727" s="110"/>
      <c r="EY1727" s="110"/>
      <c r="EZ1727" s="110"/>
      <c r="FA1727" s="110"/>
      <c r="FB1727" s="110"/>
      <c r="FC1727" s="110"/>
      <c r="FD1727" s="110"/>
      <c r="FE1727" s="110"/>
      <c r="FF1727" s="110"/>
      <c r="FG1727" s="110"/>
      <c r="FH1727" s="110"/>
      <c r="FI1727" s="110"/>
      <c r="FJ1727" s="110"/>
      <c r="FK1727" s="110"/>
      <c r="FL1727" s="110"/>
      <c r="FM1727" s="110"/>
      <c r="FN1727" s="110"/>
      <c r="FO1727" s="110"/>
      <c r="FP1727" s="110"/>
      <c r="FQ1727" s="110"/>
      <c r="FR1727" s="110"/>
      <c r="FS1727" s="110"/>
      <c r="FT1727" s="110"/>
      <c r="FU1727" s="110"/>
      <c r="FV1727" s="110"/>
      <c r="FW1727" s="110"/>
      <c r="FX1727" s="110"/>
      <c r="FY1727" s="110"/>
      <c r="FZ1727" s="110"/>
      <c r="GA1727" s="110"/>
      <c r="GB1727" s="110"/>
      <c r="GC1727" s="110"/>
      <c r="GD1727" s="110"/>
      <c r="GE1727" s="110"/>
      <c r="GF1727" s="110"/>
      <c r="GG1727" s="110"/>
      <c r="GH1727" s="110"/>
      <c r="GI1727" s="110"/>
      <c r="GJ1727" s="110"/>
      <c r="GK1727" s="110"/>
      <c r="GL1727" s="110"/>
      <c r="GM1727" s="110"/>
      <c r="GN1727" s="110"/>
      <c r="GO1727" s="110"/>
      <c r="GP1727" s="110"/>
      <c r="GQ1727" s="110"/>
      <c r="GR1727" s="110"/>
      <c r="GS1727" s="110"/>
      <c r="GT1727" s="110"/>
      <c r="GU1727" s="110"/>
      <c r="GV1727" s="110"/>
      <c r="GW1727" s="110"/>
      <c r="GX1727" s="110"/>
      <c r="GY1727" s="110"/>
      <c r="GZ1727" s="110"/>
      <c r="HA1727" s="110"/>
      <c r="HB1727" s="110"/>
      <c r="HC1727" s="110"/>
      <c r="HD1727" s="110"/>
      <c r="HE1727" s="110"/>
      <c r="HF1727" s="110"/>
      <c r="HG1727" s="110"/>
      <c r="HH1727" s="110"/>
      <c r="HI1727" s="110"/>
      <c r="HJ1727" s="110"/>
      <c r="HK1727" s="110"/>
      <c r="HL1727" s="110"/>
      <c r="HM1727" s="110"/>
      <c r="HN1727" s="110"/>
      <c r="HO1727" s="110"/>
      <c r="HP1727" s="110"/>
      <c r="HQ1727" s="110"/>
      <c r="HR1727" s="110"/>
      <c r="HS1727" s="110"/>
      <c r="HT1727" s="110"/>
      <c r="HU1727" s="110"/>
      <c r="HV1727" s="110"/>
      <c r="HW1727" s="110"/>
      <c r="HX1727" s="110"/>
      <c r="HY1727" s="110"/>
      <c r="HZ1727" s="110"/>
      <c r="IA1727" s="110"/>
      <c r="IB1727" s="110"/>
      <c r="IC1727" s="110"/>
      <c r="ID1727" s="110"/>
      <c r="IE1727" s="110"/>
      <c r="IF1727" s="110"/>
      <c r="IG1727" s="110"/>
      <c r="IH1727" s="110"/>
      <c r="II1727" s="110"/>
      <c r="IJ1727" s="110"/>
      <c r="IK1727" s="110"/>
      <c r="IL1727" s="110"/>
      <c r="IM1727" s="110"/>
      <c r="IN1727" s="110"/>
      <c r="IO1727" s="110"/>
      <c r="IP1727" s="110"/>
      <c r="IQ1727" s="110"/>
      <c r="IR1727" s="110"/>
    </row>
    <row r="1728" spans="18:252" ht="16.5" hidden="1" customHeight="1">
      <c r="R1728" s="264"/>
      <c r="S1728" s="110"/>
      <c r="T1728" s="110"/>
      <c r="U1728" s="110"/>
      <c r="V1728" s="110"/>
      <c r="W1728" s="266"/>
      <c r="X1728" s="110"/>
      <c r="Y1728" s="110"/>
      <c r="Z1728" s="110"/>
      <c r="AA1728" s="110"/>
      <c r="AB1728" s="110"/>
      <c r="AC1728" s="110"/>
      <c r="AD1728" s="110"/>
      <c r="AE1728" s="110"/>
      <c r="AF1728" s="110"/>
      <c r="AG1728" s="110"/>
      <c r="AH1728" s="110"/>
      <c r="AI1728" s="110"/>
      <c r="AJ1728" s="110"/>
      <c r="AK1728" s="110"/>
      <c r="AL1728" s="110"/>
      <c r="AM1728" s="110"/>
      <c r="AN1728" s="110"/>
      <c r="AO1728" s="110"/>
      <c r="AP1728" s="110"/>
      <c r="AQ1728" s="110"/>
      <c r="AR1728" s="110"/>
      <c r="AS1728" s="110"/>
      <c r="AT1728" s="110"/>
      <c r="AU1728" s="110"/>
      <c r="AV1728" s="110"/>
      <c r="AW1728" s="110"/>
      <c r="AX1728" s="110"/>
      <c r="AY1728" s="110"/>
      <c r="AZ1728" s="110"/>
      <c r="BA1728" s="110"/>
      <c r="BB1728" s="110"/>
      <c r="BC1728" s="110"/>
      <c r="BD1728" s="110"/>
      <c r="BE1728" s="110"/>
      <c r="BF1728" s="110"/>
      <c r="BG1728" s="110"/>
      <c r="BH1728" s="110"/>
      <c r="BI1728" s="110"/>
      <c r="BJ1728" s="110"/>
      <c r="BK1728" s="110"/>
      <c r="BL1728" s="110"/>
      <c r="BM1728" s="110"/>
      <c r="BN1728" s="110"/>
      <c r="BO1728" s="110"/>
      <c r="BP1728" s="110"/>
      <c r="BQ1728" s="110"/>
      <c r="BR1728" s="110"/>
      <c r="BS1728" s="110"/>
      <c r="BT1728" s="110"/>
      <c r="BU1728" s="110"/>
      <c r="BV1728" s="110"/>
      <c r="BW1728" s="110"/>
      <c r="BX1728" s="110"/>
      <c r="BY1728" s="110"/>
      <c r="BZ1728" s="110"/>
      <c r="CA1728" s="110"/>
      <c r="CB1728" s="110"/>
      <c r="CC1728" s="110"/>
      <c r="CD1728" s="110"/>
      <c r="CE1728" s="110"/>
      <c r="CF1728" s="110"/>
      <c r="CG1728" s="110"/>
      <c r="CH1728" s="110"/>
      <c r="CI1728" s="110"/>
      <c r="CJ1728" s="110"/>
      <c r="CK1728" s="110"/>
      <c r="CL1728" s="110"/>
      <c r="CM1728" s="110"/>
      <c r="CN1728" s="110"/>
      <c r="CO1728" s="110"/>
      <c r="CP1728" s="110"/>
      <c r="CQ1728" s="110"/>
      <c r="CR1728" s="110"/>
      <c r="CS1728" s="110"/>
      <c r="CT1728" s="110"/>
      <c r="CU1728" s="110"/>
      <c r="CV1728" s="110"/>
      <c r="CW1728" s="110"/>
      <c r="CX1728" s="110"/>
      <c r="CY1728" s="110"/>
      <c r="CZ1728" s="110"/>
      <c r="DA1728" s="110"/>
      <c r="DB1728" s="110"/>
      <c r="DC1728" s="110"/>
      <c r="DD1728" s="110"/>
      <c r="DE1728" s="110"/>
      <c r="DF1728" s="110"/>
      <c r="DG1728" s="110"/>
      <c r="DH1728" s="110"/>
      <c r="DI1728" s="110"/>
      <c r="DJ1728" s="110"/>
      <c r="DK1728" s="110"/>
      <c r="DL1728" s="110"/>
      <c r="DM1728" s="110"/>
      <c r="DN1728" s="110"/>
      <c r="DO1728" s="110"/>
      <c r="DP1728" s="110"/>
      <c r="DQ1728" s="110"/>
      <c r="DR1728" s="110"/>
      <c r="DS1728" s="110"/>
      <c r="DT1728" s="110"/>
      <c r="DU1728" s="110"/>
      <c r="DV1728" s="110"/>
      <c r="DW1728" s="110"/>
      <c r="DX1728" s="110"/>
      <c r="DY1728" s="110"/>
      <c r="DZ1728" s="110"/>
      <c r="EA1728" s="110"/>
      <c r="EB1728" s="110"/>
      <c r="EC1728" s="110"/>
      <c r="ED1728" s="110"/>
      <c r="EF1728" s="264"/>
      <c r="EG1728" s="110"/>
      <c r="EH1728" s="110"/>
      <c r="EI1728" s="110"/>
      <c r="EJ1728" s="110"/>
      <c r="EK1728" s="266"/>
      <c r="EL1728" s="110"/>
      <c r="EM1728" s="110"/>
      <c r="EN1728" s="110"/>
      <c r="EO1728" s="110"/>
      <c r="EP1728" s="110"/>
      <c r="EQ1728" s="110"/>
      <c r="ER1728" s="110"/>
      <c r="ES1728" s="110"/>
      <c r="ET1728" s="110"/>
      <c r="EU1728" s="110"/>
      <c r="EV1728" s="110"/>
      <c r="EW1728" s="110"/>
      <c r="EX1728" s="110"/>
      <c r="EY1728" s="110"/>
      <c r="EZ1728" s="110"/>
      <c r="FA1728" s="110"/>
      <c r="FB1728" s="110"/>
      <c r="FC1728" s="110"/>
      <c r="FD1728" s="110"/>
      <c r="FE1728" s="110"/>
      <c r="FF1728" s="110"/>
      <c r="FG1728" s="110"/>
      <c r="FH1728" s="110"/>
      <c r="FI1728" s="110"/>
      <c r="FJ1728" s="110"/>
      <c r="FK1728" s="110"/>
      <c r="FL1728" s="110"/>
      <c r="FM1728" s="110"/>
      <c r="FN1728" s="110"/>
      <c r="FO1728" s="110"/>
      <c r="FP1728" s="110"/>
      <c r="FQ1728" s="110"/>
      <c r="FR1728" s="110"/>
      <c r="FS1728" s="110"/>
      <c r="FT1728" s="110"/>
      <c r="FU1728" s="110"/>
      <c r="FV1728" s="110"/>
      <c r="FW1728" s="110"/>
      <c r="FX1728" s="110"/>
      <c r="FY1728" s="110"/>
      <c r="FZ1728" s="110"/>
      <c r="GA1728" s="110"/>
      <c r="GB1728" s="110"/>
      <c r="GC1728" s="110"/>
      <c r="GD1728" s="110"/>
      <c r="GE1728" s="110"/>
      <c r="GF1728" s="110"/>
      <c r="GG1728" s="110"/>
      <c r="GH1728" s="110"/>
      <c r="GI1728" s="110"/>
      <c r="GJ1728" s="110"/>
      <c r="GK1728" s="110"/>
      <c r="GL1728" s="110"/>
      <c r="GM1728" s="110"/>
      <c r="GN1728" s="110"/>
      <c r="GO1728" s="110"/>
      <c r="GP1728" s="110"/>
      <c r="GQ1728" s="110"/>
      <c r="GR1728" s="110"/>
      <c r="GS1728" s="110"/>
      <c r="GT1728" s="110"/>
      <c r="GU1728" s="110"/>
      <c r="GV1728" s="110"/>
      <c r="GW1728" s="110"/>
      <c r="GX1728" s="110"/>
      <c r="GY1728" s="110"/>
      <c r="GZ1728" s="110"/>
      <c r="HA1728" s="110"/>
      <c r="HB1728" s="110"/>
      <c r="HC1728" s="110"/>
      <c r="HD1728" s="110"/>
      <c r="HE1728" s="110"/>
      <c r="HF1728" s="110"/>
      <c r="HG1728" s="110"/>
      <c r="HH1728" s="110"/>
      <c r="HI1728" s="110"/>
      <c r="HJ1728" s="110"/>
      <c r="HK1728" s="110"/>
      <c r="HL1728" s="110"/>
      <c r="HM1728" s="110"/>
      <c r="HN1728" s="110"/>
      <c r="HO1728" s="110"/>
      <c r="HP1728" s="110"/>
      <c r="HQ1728" s="110"/>
      <c r="HR1728" s="110"/>
      <c r="HS1728" s="110"/>
      <c r="HT1728" s="110"/>
      <c r="HU1728" s="110"/>
      <c r="HV1728" s="110"/>
      <c r="HW1728" s="110"/>
      <c r="HX1728" s="110"/>
      <c r="HY1728" s="110"/>
      <c r="HZ1728" s="110"/>
      <c r="IA1728" s="110"/>
      <c r="IB1728" s="110"/>
      <c r="IC1728" s="110"/>
      <c r="ID1728" s="110"/>
      <c r="IE1728" s="110"/>
      <c r="IF1728" s="110"/>
      <c r="IG1728" s="110"/>
      <c r="IH1728" s="110"/>
      <c r="II1728" s="110"/>
      <c r="IJ1728" s="110"/>
      <c r="IK1728" s="110"/>
      <c r="IL1728" s="110"/>
      <c r="IM1728" s="110"/>
      <c r="IN1728" s="110"/>
      <c r="IO1728" s="110"/>
      <c r="IP1728" s="110"/>
      <c r="IQ1728" s="110"/>
      <c r="IR1728" s="110"/>
    </row>
    <row r="1729" spans="18:252" ht="16.5" hidden="1" customHeight="1">
      <c r="R1729" s="264"/>
      <c r="S1729" s="110"/>
      <c r="T1729" s="110"/>
      <c r="U1729" s="110"/>
      <c r="V1729" s="110"/>
      <c r="W1729" s="266"/>
      <c r="X1729" s="110"/>
      <c r="Y1729" s="110"/>
      <c r="Z1729" s="110"/>
      <c r="AA1729" s="110"/>
      <c r="AB1729" s="110"/>
      <c r="AC1729" s="110"/>
      <c r="AD1729" s="110"/>
      <c r="AE1729" s="110"/>
      <c r="AF1729" s="110"/>
      <c r="AG1729" s="110"/>
      <c r="AH1729" s="110"/>
      <c r="AI1729" s="110"/>
      <c r="AJ1729" s="110"/>
      <c r="AK1729" s="110"/>
      <c r="AL1729" s="110"/>
      <c r="AM1729" s="110"/>
      <c r="AN1729" s="110"/>
      <c r="AO1729" s="110"/>
      <c r="AP1729" s="110"/>
      <c r="AQ1729" s="110"/>
      <c r="AR1729" s="110"/>
      <c r="AS1729" s="110"/>
      <c r="AT1729" s="110"/>
      <c r="AU1729" s="110"/>
      <c r="AV1729" s="110"/>
      <c r="AW1729" s="110"/>
      <c r="AX1729" s="110"/>
      <c r="AY1729" s="110"/>
      <c r="AZ1729" s="110"/>
      <c r="BA1729" s="110"/>
      <c r="BB1729" s="110"/>
      <c r="BC1729" s="110"/>
      <c r="BD1729" s="110"/>
      <c r="BE1729" s="110"/>
      <c r="BF1729" s="110"/>
      <c r="BG1729" s="110"/>
      <c r="BH1729" s="110"/>
      <c r="BI1729" s="110"/>
      <c r="BJ1729" s="110"/>
      <c r="BK1729" s="110"/>
      <c r="BL1729" s="110"/>
      <c r="BM1729" s="110"/>
      <c r="BN1729" s="110"/>
      <c r="BO1729" s="110"/>
      <c r="BP1729" s="110"/>
      <c r="BQ1729" s="110"/>
      <c r="BR1729" s="110"/>
      <c r="BS1729" s="110"/>
      <c r="BT1729" s="110"/>
      <c r="BU1729" s="110"/>
      <c r="BV1729" s="110"/>
      <c r="BW1729" s="110"/>
      <c r="BX1729" s="110"/>
      <c r="BY1729" s="110"/>
      <c r="BZ1729" s="110"/>
      <c r="CA1729" s="110"/>
      <c r="CB1729" s="110"/>
      <c r="CC1729" s="110"/>
      <c r="CD1729" s="110"/>
      <c r="CE1729" s="110"/>
      <c r="CF1729" s="110"/>
      <c r="CG1729" s="110"/>
      <c r="CH1729" s="110"/>
      <c r="CI1729" s="110"/>
      <c r="CJ1729" s="110"/>
      <c r="CK1729" s="110"/>
      <c r="CL1729" s="110"/>
      <c r="CM1729" s="110"/>
      <c r="CN1729" s="110"/>
      <c r="CO1729" s="110"/>
      <c r="CP1729" s="110"/>
      <c r="CQ1729" s="110"/>
      <c r="CR1729" s="110"/>
      <c r="CS1729" s="110"/>
      <c r="CT1729" s="110"/>
      <c r="CU1729" s="110"/>
      <c r="CV1729" s="110"/>
      <c r="CW1729" s="110"/>
      <c r="CX1729" s="110"/>
      <c r="CY1729" s="110"/>
      <c r="CZ1729" s="110"/>
      <c r="DA1729" s="110"/>
      <c r="DB1729" s="110"/>
      <c r="DC1729" s="110"/>
      <c r="DD1729" s="110"/>
      <c r="DE1729" s="110"/>
      <c r="DF1729" s="110"/>
      <c r="DG1729" s="110"/>
      <c r="DH1729" s="110"/>
      <c r="DI1729" s="110"/>
      <c r="DJ1729" s="110"/>
      <c r="DK1729" s="110"/>
      <c r="DL1729" s="110"/>
      <c r="DM1729" s="110"/>
      <c r="DN1729" s="110"/>
      <c r="DO1729" s="110"/>
      <c r="DP1729" s="110"/>
      <c r="DQ1729" s="110"/>
      <c r="DR1729" s="110"/>
      <c r="DS1729" s="110"/>
      <c r="DT1729" s="110"/>
      <c r="DU1729" s="110"/>
      <c r="DV1729" s="110"/>
      <c r="DW1729" s="110"/>
      <c r="DX1729" s="110"/>
      <c r="DY1729" s="110"/>
      <c r="DZ1729" s="110"/>
      <c r="EA1729" s="110"/>
      <c r="EB1729" s="110"/>
      <c r="EC1729" s="110"/>
      <c r="ED1729" s="110"/>
      <c r="EF1729" s="264"/>
      <c r="EG1729" s="110"/>
      <c r="EH1729" s="110"/>
      <c r="EI1729" s="110"/>
      <c r="EJ1729" s="110"/>
      <c r="EK1729" s="266"/>
      <c r="EL1729" s="110"/>
      <c r="EM1729" s="110"/>
      <c r="EN1729" s="110"/>
      <c r="EO1729" s="110"/>
      <c r="EP1729" s="110"/>
      <c r="EQ1729" s="110"/>
      <c r="ER1729" s="110"/>
      <c r="ES1729" s="110"/>
      <c r="ET1729" s="110"/>
      <c r="EU1729" s="110"/>
      <c r="EV1729" s="110"/>
      <c r="EW1729" s="110"/>
      <c r="EX1729" s="110"/>
      <c r="EY1729" s="110"/>
      <c r="EZ1729" s="110"/>
      <c r="FA1729" s="110"/>
      <c r="FB1729" s="110"/>
      <c r="FC1729" s="110"/>
      <c r="FD1729" s="110"/>
      <c r="FE1729" s="110"/>
      <c r="FF1729" s="110"/>
      <c r="FG1729" s="110"/>
      <c r="FH1729" s="110"/>
      <c r="FI1729" s="110"/>
      <c r="FJ1729" s="110"/>
      <c r="FK1729" s="110"/>
      <c r="FL1729" s="110"/>
      <c r="FM1729" s="110"/>
      <c r="FN1729" s="110"/>
      <c r="FO1729" s="110"/>
      <c r="FP1729" s="110"/>
      <c r="FQ1729" s="110"/>
      <c r="FR1729" s="110"/>
      <c r="FS1729" s="110"/>
      <c r="FT1729" s="110"/>
      <c r="FU1729" s="110"/>
      <c r="FV1729" s="110"/>
      <c r="FW1729" s="110"/>
      <c r="FX1729" s="110"/>
      <c r="FY1729" s="110"/>
      <c r="FZ1729" s="110"/>
      <c r="GA1729" s="110"/>
      <c r="GB1729" s="110"/>
      <c r="GC1729" s="110"/>
      <c r="GD1729" s="110"/>
      <c r="GE1729" s="110"/>
      <c r="GF1729" s="110"/>
      <c r="GG1729" s="110"/>
      <c r="GH1729" s="110"/>
      <c r="GI1729" s="110"/>
      <c r="GJ1729" s="110"/>
      <c r="GK1729" s="110"/>
      <c r="GL1729" s="110"/>
      <c r="GM1729" s="110"/>
      <c r="GN1729" s="110"/>
      <c r="GO1729" s="110"/>
      <c r="GP1729" s="110"/>
      <c r="GQ1729" s="110"/>
      <c r="GR1729" s="110"/>
      <c r="GS1729" s="110"/>
      <c r="GT1729" s="110"/>
      <c r="GU1729" s="110"/>
      <c r="GV1729" s="110"/>
      <c r="GW1729" s="110"/>
      <c r="GX1729" s="110"/>
      <c r="GY1729" s="110"/>
      <c r="GZ1729" s="110"/>
      <c r="HA1729" s="110"/>
      <c r="HB1729" s="110"/>
      <c r="HC1729" s="110"/>
      <c r="HD1729" s="110"/>
      <c r="HE1729" s="110"/>
      <c r="HF1729" s="110"/>
      <c r="HG1729" s="110"/>
      <c r="HH1729" s="110"/>
      <c r="HI1729" s="110"/>
      <c r="HJ1729" s="110"/>
      <c r="HK1729" s="110"/>
      <c r="HL1729" s="110"/>
      <c r="HM1729" s="110"/>
      <c r="HN1729" s="110"/>
      <c r="HO1729" s="110"/>
      <c r="HP1729" s="110"/>
      <c r="HQ1729" s="110"/>
      <c r="HR1729" s="110"/>
      <c r="HS1729" s="110"/>
      <c r="HT1729" s="110"/>
      <c r="HU1729" s="110"/>
      <c r="HV1729" s="110"/>
      <c r="HW1729" s="110"/>
      <c r="HX1729" s="110"/>
      <c r="HY1729" s="110"/>
      <c r="HZ1729" s="110"/>
      <c r="IA1729" s="110"/>
      <c r="IB1729" s="110"/>
      <c r="IC1729" s="110"/>
      <c r="ID1729" s="110"/>
      <c r="IE1729" s="110"/>
      <c r="IF1729" s="110"/>
      <c r="IG1729" s="110"/>
      <c r="IH1729" s="110"/>
      <c r="II1729" s="110"/>
      <c r="IJ1729" s="110"/>
      <c r="IK1729" s="110"/>
      <c r="IL1729" s="110"/>
      <c r="IM1729" s="110"/>
      <c r="IN1729" s="110"/>
      <c r="IO1729" s="110"/>
      <c r="IP1729" s="110"/>
      <c r="IQ1729" s="110"/>
      <c r="IR1729" s="110"/>
    </row>
    <row r="1730" spans="18:252" ht="16.5" hidden="1" customHeight="1">
      <c r="R1730" s="264"/>
      <c r="S1730" s="110"/>
      <c r="T1730" s="110"/>
      <c r="U1730" s="110"/>
      <c r="V1730" s="110"/>
      <c r="W1730" s="266"/>
      <c r="X1730" s="110"/>
      <c r="Y1730" s="110"/>
      <c r="Z1730" s="110"/>
      <c r="AA1730" s="110"/>
      <c r="AB1730" s="110"/>
      <c r="AC1730" s="110"/>
      <c r="AD1730" s="110"/>
      <c r="AE1730" s="110"/>
      <c r="AF1730" s="110"/>
      <c r="AG1730" s="110"/>
      <c r="AH1730" s="110"/>
      <c r="AI1730" s="110"/>
      <c r="AJ1730" s="110"/>
      <c r="AK1730" s="110"/>
      <c r="AL1730" s="110"/>
      <c r="AM1730" s="110"/>
      <c r="AN1730" s="110"/>
      <c r="AO1730" s="110"/>
      <c r="AP1730" s="110"/>
      <c r="AQ1730" s="110"/>
      <c r="AR1730" s="110"/>
      <c r="AS1730" s="110"/>
      <c r="AT1730" s="110"/>
      <c r="AU1730" s="110"/>
      <c r="AV1730" s="110"/>
      <c r="AW1730" s="110"/>
      <c r="AX1730" s="110"/>
      <c r="AY1730" s="110"/>
      <c r="AZ1730" s="110"/>
      <c r="BA1730" s="110"/>
      <c r="BB1730" s="110"/>
      <c r="BC1730" s="110"/>
      <c r="BD1730" s="110"/>
      <c r="BE1730" s="110"/>
      <c r="BF1730" s="110"/>
      <c r="BG1730" s="110"/>
      <c r="BH1730" s="110"/>
      <c r="BI1730" s="110"/>
      <c r="BJ1730" s="110"/>
      <c r="BK1730" s="110"/>
      <c r="BL1730" s="110"/>
      <c r="BM1730" s="110"/>
      <c r="BN1730" s="110"/>
      <c r="BO1730" s="110"/>
      <c r="BP1730" s="110"/>
      <c r="BQ1730" s="110"/>
      <c r="BR1730" s="110"/>
      <c r="BS1730" s="110"/>
      <c r="BT1730" s="110"/>
      <c r="BU1730" s="110"/>
      <c r="BV1730" s="110"/>
      <c r="BW1730" s="110"/>
      <c r="BX1730" s="110"/>
      <c r="BY1730" s="110"/>
      <c r="BZ1730" s="110"/>
      <c r="CA1730" s="110"/>
      <c r="CB1730" s="110"/>
      <c r="CC1730" s="110"/>
      <c r="CD1730" s="110"/>
      <c r="CE1730" s="110"/>
      <c r="CF1730" s="110"/>
      <c r="CG1730" s="110"/>
      <c r="CH1730" s="110"/>
      <c r="CI1730" s="110"/>
      <c r="CJ1730" s="110"/>
      <c r="CK1730" s="110"/>
      <c r="CL1730" s="110"/>
      <c r="CM1730" s="110"/>
      <c r="CN1730" s="110"/>
      <c r="CO1730" s="110"/>
      <c r="CP1730" s="110"/>
      <c r="CQ1730" s="110"/>
      <c r="CR1730" s="110"/>
      <c r="CS1730" s="110"/>
      <c r="CT1730" s="110"/>
      <c r="CU1730" s="110"/>
      <c r="CV1730" s="110"/>
      <c r="CW1730" s="110"/>
      <c r="CX1730" s="110"/>
      <c r="CY1730" s="110"/>
      <c r="CZ1730" s="110"/>
      <c r="DA1730" s="110"/>
      <c r="DB1730" s="110"/>
      <c r="DC1730" s="110"/>
      <c r="DD1730" s="110"/>
      <c r="DE1730" s="110"/>
      <c r="DF1730" s="110"/>
      <c r="DG1730" s="110"/>
      <c r="DH1730" s="110"/>
      <c r="DI1730" s="110"/>
      <c r="DJ1730" s="110"/>
      <c r="DK1730" s="110"/>
      <c r="DL1730" s="110"/>
      <c r="DM1730" s="110"/>
      <c r="DN1730" s="110"/>
      <c r="DO1730" s="110"/>
      <c r="DP1730" s="110"/>
      <c r="DQ1730" s="110"/>
      <c r="DR1730" s="110"/>
      <c r="DS1730" s="110"/>
      <c r="DT1730" s="110"/>
      <c r="DU1730" s="110"/>
      <c r="DV1730" s="110"/>
      <c r="DW1730" s="110"/>
      <c r="DX1730" s="110"/>
      <c r="DY1730" s="110"/>
      <c r="DZ1730" s="110"/>
      <c r="EA1730" s="110"/>
      <c r="EB1730" s="110"/>
      <c r="EC1730" s="110"/>
      <c r="ED1730" s="110"/>
      <c r="EF1730" s="264"/>
      <c r="EG1730" s="110"/>
      <c r="EH1730" s="110"/>
      <c r="EI1730" s="110"/>
      <c r="EJ1730" s="110"/>
      <c r="EK1730" s="266"/>
      <c r="EL1730" s="110"/>
      <c r="EM1730" s="110"/>
      <c r="EN1730" s="110"/>
      <c r="EO1730" s="110"/>
      <c r="EP1730" s="110"/>
      <c r="EQ1730" s="110"/>
      <c r="ER1730" s="110"/>
      <c r="ES1730" s="110"/>
      <c r="ET1730" s="110"/>
      <c r="EU1730" s="110"/>
      <c r="EV1730" s="110"/>
      <c r="EW1730" s="110"/>
      <c r="EX1730" s="110"/>
      <c r="EY1730" s="110"/>
      <c r="EZ1730" s="110"/>
      <c r="FA1730" s="110"/>
      <c r="FB1730" s="110"/>
      <c r="FC1730" s="110"/>
      <c r="FD1730" s="110"/>
      <c r="FE1730" s="110"/>
      <c r="FF1730" s="110"/>
      <c r="FG1730" s="110"/>
      <c r="FH1730" s="110"/>
      <c r="FI1730" s="110"/>
      <c r="FJ1730" s="110"/>
      <c r="FK1730" s="110"/>
      <c r="FL1730" s="110"/>
      <c r="FM1730" s="110"/>
      <c r="FN1730" s="110"/>
      <c r="FO1730" s="110"/>
      <c r="FP1730" s="110"/>
      <c r="FQ1730" s="110"/>
      <c r="FR1730" s="110"/>
      <c r="FS1730" s="110"/>
      <c r="FT1730" s="110"/>
      <c r="FU1730" s="110"/>
      <c r="FV1730" s="110"/>
      <c r="FW1730" s="110"/>
      <c r="FX1730" s="110"/>
      <c r="FY1730" s="110"/>
      <c r="FZ1730" s="110"/>
      <c r="GA1730" s="110"/>
      <c r="GB1730" s="110"/>
      <c r="GC1730" s="110"/>
      <c r="GD1730" s="110"/>
      <c r="GE1730" s="110"/>
      <c r="GF1730" s="110"/>
      <c r="GG1730" s="110"/>
      <c r="GH1730" s="110"/>
      <c r="GI1730" s="110"/>
      <c r="GJ1730" s="110"/>
      <c r="GK1730" s="110"/>
      <c r="GL1730" s="110"/>
      <c r="GM1730" s="110"/>
      <c r="GN1730" s="110"/>
      <c r="GO1730" s="110"/>
      <c r="GP1730" s="110"/>
      <c r="GQ1730" s="110"/>
      <c r="GR1730" s="110"/>
      <c r="GS1730" s="110"/>
      <c r="GT1730" s="110"/>
      <c r="GU1730" s="110"/>
      <c r="GV1730" s="110"/>
      <c r="GW1730" s="110"/>
      <c r="GX1730" s="110"/>
      <c r="GY1730" s="110"/>
      <c r="GZ1730" s="110"/>
      <c r="HA1730" s="110"/>
      <c r="HB1730" s="110"/>
      <c r="HC1730" s="110"/>
      <c r="HD1730" s="110"/>
      <c r="HE1730" s="110"/>
      <c r="HF1730" s="110"/>
      <c r="HG1730" s="110"/>
      <c r="HH1730" s="110"/>
      <c r="HI1730" s="110"/>
      <c r="HJ1730" s="110"/>
      <c r="HK1730" s="110"/>
      <c r="HL1730" s="110"/>
      <c r="HM1730" s="110"/>
      <c r="HN1730" s="110"/>
      <c r="HO1730" s="110"/>
      <c r="HP1730" s="110"/>
      <c r="HQ1730" s="110"/>
      <c r="HR1730" s="110"/>
      <c r="HS1730" s="110"/>
      <c r="HT1730" s="110"/>
      <c r="HU1730" s="110"/>
      <c r="HV1730" s="110"/>
      <c r="HW1730" s="110"/>
      <c r="HX1730" s="110"/>
      <c r="HY1730" s="110"/>
      <c r="HZ1730" s="110"/>
      <c r="IA1730" s="110"/>
      <c r="IB1730" s="110"/>
      <c r="IC1730" s="110"/>
      <c r="ID1730" s="110"/>
      <c r="IE1730" s="110"/>
      <c r="IF1730" s="110"/>
      <c r="IG1730" s="110"/>
      <c r="IH1730" s="110"/>
      <c r="II1730" s="110"/>
      <c r="IJ1730" s="110"/>
      <c r="IK1730" s="110"/>
      <c r="IL1730" s="110"/>
      <c r="IM1730" s="110"/>
      <c r="IN1730" s="110"/>
      <c r="IO1730" s="110"/>
      <c r="IP1730" s="110"/>
      <c r="IQ1730" s="110"/>
      <c r="IR1730" s="110"/>
    </row>
    <row r="1731" spans="18:252" ht="16.5" hidden="1" customHeight="1">
      <c r="R1731" s="264"/>
      <c r="S1731" s="110"/>
      <c r="T1731" s="110"/>
      <c r="U1731" s="110"/>
      <c r="V1731" s="110"/>
      <c r="W1731" s="266"/>
      <c r="X1731" s="110"/>
      <c r="Y1731" s="110"/>
      <c r="Z1731" s="110"/>
      <c r="AA1731" s="110"/>
      <c r="AB1731" s="110"/>
      <c r="AC1731" s="110"/>
      <c r="AD1731" s="110"/>
      <c r="AE1731" s="110"/>
      <c r="AF1731" s="110"/>
      <c r="AG1731" s="110"/>
      <c r="AH1731" s="110"/>
      <c r="AI1731" s="110"/>
      <c r="AJ1731" s="110"/>
      <c r="AK1731" s="110"/>
      <c r="AL1731" s="110"/>
      <c r="AM1731" s="110"/>
      <c r="AN1731" s="110"/>
      <c r="AO1731" s="110"/>
      <c r="AP1731" s="110"/>
      <c r="AQ1731" s="110"/>
      <c r="AR1731" s="110"/>
      <c r="AS1731" s="110"/>
      <c r="AT1731" s="110"/>
      <c r="AU1731" s="110"/>
      <c r="AV1731" s="110"/>
      <c r="AW1731" s="110"/>
      <c r="AX1731" s="110"/>
      <c r="AY1731" s="110"/>
      <c r="AZ1731" s="110"/>
      <c r="BA1731" s="110"/>
      <c r="BB1731" s="110"/>
      <c r="BC1731" s="110"/>
      <c r="BD1731" s="110"/>
      <c r="BE1731" s="110"/>
      <c r="BF1731" s="110"/>
      <c r="BG1731" s="110"/>
      <c r="BH1731" s="110"/>
      <c r="BI1731" s="110"/>
      <c r="BJ1731" s="110"/>
      <c r="BK1731" s="110"/>
      <c r="BL1731" s="110"/>
      <c r="BM1731" s="110"/>
      <c r="BN1731" s="110"/>
      <c r="BO1731" s="110"/>
      <c r="BP1731" s="110"/>
      <c r="BQ1731" s="110"/>
      <c r="BR1731" s="110"/>
      <c r="BS1731" s="110"/>
      <c r="BT1731" s="110"/>
      <c r="BU1731" s="110"/>
      <c r="BV1731" s="110"/>
      <c r="BW1731" s="110"/>
      <c r="BX1731" s="110"/>
      <c r="BY1731" s="110"/>
      <c r="BZ1731" s="110"/>
      <c r="CA1731" s="110"/>
      <c r="CB1731" s="110"/>
      <c r="CC1731" s="110"/>
      <c r="CD1731" s="110"/>
      <c r="CE1731" s="110"/>
      <c r="CF1731" s="110"/>
      <c r="CG1731" s="110"/>
      <c r="CH1731" s="110"/>
      <c r="CI1731" s="110"/>
      <c r="CJ1731" s="110"/>
      <c r="CK1731" s="110"/>
      <c r="CL1731" s="110"/>
      <c r="CM1731" s="110"/>
      <c r="CN1731" s="110"/>
      <c r="CO1731" s="110"/>
      <c r="CP1731" s="110"/>
      <c r="CQ1731" s="110"/>
      <c r="CR1731" s="110"/>
      <c r="CS1731" s="110"/>
      <c r="CT1731" s="110"/>
      <c r="CU1731" s="110"/>
      <c r="CV1731" s="110"/>
      <c r="CW1731" s="110"/>
      <c r="CX1731" s="110"/>
      <c r="CY1731" s="110"/>
      <c r="CZ1731" s="110"/>
      <c r="DA1731" s="110"/>
      <c r="DB1731" s="110"/>
      <c r="DC1731" s="110"/>
      <c r="DD1731" s="110"/>
      <c r="DE1731" s="110"/>
      <c r="DF1731" s="110"/>
      <c r="DG1731" s="110"/>
      <c r="DH1731" s="110"/>
      <c r="DI1731" s="110"/>
      <c r="DJ1731" s="110"/>
      <c r="DK1731" s="110"/>
      <c r="DL1731" s="110"/>
      <c r="DM1731" s="110"/>
      <c r="DN1731" s="110"/>
      <c r="DO1731" s="110"/>
      <c r="DP1731" s="110"/>
      <c r="DQ1731" s="110"/>
      <c r="DR1731" s="110"/>
      <c r="DS1731" s="110"/>
      <c r="DT1731" s="110"/>
      <c r="DU1731" s="110"/>
      <c r="DV1731" s="110"/>
      <c r="DW1731" s="110"/>
      <c r="DX1731" s="110"/>
      <c r="DY1731" s="110"/>
      <c r="DZ1731" s="110"/>
      <c r="EA1731" s="110"/>
      <c r="EB1731" s="110"/>
      <c r="EC1731" s="110"/>
      <c r="ED1731" s="110"/>
      <c r="EF1731" s="264"/>
      <c r="EG1731" s="110"/>
      <c r="EH1731" s="110"/>
      <c r="EI1731" s="110"/>
      <c r="EJ1731" s="110"/>
      <c r="EK1731" s="266"/>
      <c r="EL1731" s="110"/>
      <c r="EM1731" s="110"/>
      <c r="EN1731" s="110"/>
      <c r="EO1731" s="110"/>
      <c r="EP1731" s="110"/>
      <c r="EQ1731" s="110"/>
      <c r="ER1731" s="110"/>
      <c r="ES1731" s="110"/>
      <c r="ET1731" s="110"/>
      <c r="EU1731" s="110"/>
      <c r="EV1731" s="110"/>
      <c r="EW1731" s="110"/>
      <c r="EX1731" s="110"/>
      <c r="EY1731" s="110"/>
      <c r="EZ1731" s="110"/>
      <c r="FA1731" s="110"/>
      <c r="FB1731" s="110"/>
      <c r="FC1731" s="110"/>
      <c r="FD1731" s="110"/>
      <c r="FE1731" s="110"/>
      <c r="FF1731" s="110"/>
      <c r="FG1731" s="110"/>
      <c r="FH1731" s="110"/>
      <c r="FI1731" s="110"/>
      <c r="FJ1731" s="110"/>
      <c r="FK1731" s="110"/>
      <c r="FL1731" s="110"/>
      <c r="FM1731" s="110"/>
      <c r="FN1731" s="110"/>
      <c r="FO1731" s="110"/>
      <c r="FP1731" s="110"/>
      <c r="FQ1731" s="110"/>
      <c r="FR1731" s="110"/>
      <c r="FS1731" s="110"/>
      <c r="FT1731" s="110"/>
      <c r="FU1731" s="110"/>
      <c r="FV1731" s="110"/>
      <c r="FW1731" s="110"/>
      <c r="FX1731" s="110"/>
      <c r="FY1731" s="110"/>
      <c r="FZ1731" s="110"/>
      <c r="GA1731" s="110"/>
      <c r="GB1731" s="110"/>
      <c r="GC1731" s="110"/>
      <c r="GD1731" s="110"/>
      <c r="GE1731" s="110"/>
      <c r="GF1731" s="110"/>
      <c r="GG1731" s="110"/>
      <c r="GH1731" s="110"/>
      <c r="GI1731" s="110"/>
      <c r="GJ1731" s="110"/>
      <c r="GK1731" s="110"/>
      <c r="GL1731" s="110"/>
      <c r="GM1731" s="110"/>
      <c r="GN1731" s="110"/>
      <c r="GO1731" s="110"/>
      <c r="GP1731" s="110"/>
      <c r="GQ1731" s="110"/>
      <c r="GR1731" s="110"/>
      <c r="GS1731" s="110"/>
      <c r="GT1731" s="110"/>
      <c r="GU1731" s="110"/>
      <c r="GV1731" s="110"/>
      <c r="GW1731" s="110"/>
      <c r="GX1731" s="110"/>
      <c r="GY1731" s="110"/>
      <c r="GZ1731" s="110"/>
      <c r="HA1731" s="110"/>
      <c r="HB1731" s="110"/>
      <c r="HC1731" s="110"/>
      <c r="HD1731" s="110"/>
      <c r="HE1731" s="110"/>
      <c r="HF1731" s="110"/>
      <c r="HG1731" s="110"/>
      <c r="HH1731" s="110"/>
      <c r="HI1731" s="110"/>
      <c r="HJ1731" s="110"/>
      <c r="HK1731" s="110"/>
      <c r="HL1731" s="110"/>
      <c r="HM1731" s="110"/>
      <c r="HN1731" s="110"/>
      <c r="HO1731" s="110"/>
      <c r="HP1731" s="110"/>
      <c r="HQ1731" s="110"/>
      <c r="HR1731" s="110"/>
      <c r="HS1731" s="110"/>
      <c r="HT1731" s="110"/>
      <c r="HU1731" s="110"/>
      <c r="HV1731" s="110"/>
      <c r="HW1731" s="110"/>
      <c r="HX1731" s="110"/>
      <c r="HY1731" s="110"/>
      <c r="HZ1731" s="110"/>
      <c r="IA1731" s="110"/>
      <c r="IB1731" s="110"/>
      <c r="IC1731" s="110"/>
      <c r="ID1731" s="110"/>
      <c r="IE1731" s="110"/>
      <c r="IF1731" s="110"/>
      <c r="IG1731" s="110"/>
      <c r="IH1731" s="110"/>
      <c r="II1731" s="110"/>
      <c r="IJ1731" s="110"/>
      <c r="IK1731" s="110"/>
      <c r="IL1731" s="110"/>
      <c r="IM1731" s="110"/>
      <c r="IN1731" s="110"/>
      <c r="IO1731" s="110"/>
      <c r="IP1731" s="110"/>
      <c r="IQ1731" s="110"/>
      <c r="IR1731" s="110"/>
    </row>
    <row r="1732" spans="18:252" ht="16.5" hidden="1" customHeight="1">
      <c r="R1732" s="264"/>
      <c r="S1732" s="110"/>
      <c r="T1732" s="110"/>
      <c r="U1732" s="110"/>
      <c r="V1732" s="110"/>
      <c r="W1732" s="266"/>
      <c r="X1732" s="110"/>
      <c r="Y1732" s="110"/>
      <c r="Z1732" s="110"/>
      <c r="AA1732" s="110"/>
      <c r="AB1732" s="110"/>
      <c r="AC1732" s="110"/>
      <c r="AD1732" s="110"/>
      <c r="AE1732" s="110"/>
      <c r="AF1732" s="110"/>
      <c r="AG1732" s="110"/>
      <c r="AH1732" s="110"/>
      <c r="AI1732" s="110"/>
      <c r="AJ1732" s="110"/>
      <c r="AK1732" s="110"/>
      <c r="AL1732" s="110"/>
      <c r="AM1732" s="110"/>
      <c r="AN1732" s="110"/>
      <c r="AO1732" s="110"/>
      <c r="AP1732" s="110"/>
      <c r="AQ1732" s="110"/>
      <c r="AR1732" s="110"/>
      <c r="AS1732" s="110"/>
      <c r="AT1732" s="110"/>
      <c r="AU1732" s="110"/>
      <c r="AV1732" s="110"/>
      <c r="AW1732" s="110"/>
      <c r="AX1732" s="110"/>
      <c r="AY1732" s="110"/>
      <c r="AZ1732" s="110"/>
      <c r="BA1732" s="110"/>
      <c r="BB1732" s="110"/>
      <c r="BC1732" s="110"/>
      <c r="BD1732" s="110"/>
      <c r="BE1732" s="110"/>
      <c r="BF1732" s="110"/>
      <c r="BG1732" s="110"/>
      <c r="BH1732" s="110"/>
      <c r="BI1732" s="110"/>
      <c r="BJ1732" s="110"/>
      <c r="BK1732" s="110"/>
      <c r="BL1732" s="110"/>
      <c r="BM1732" s="110"/>
      <c r="BN1732" s="110"/>
      <c r="BO1732" s="110"/>
      <c r="BP1732" s="110"/>
      <c r="BQ1732" s="110"/>
      <c r="BR1732" s="110"/>
      <c r="BS1732" s="110"/>
      <c r="BT1732" s="110"/>
      <c r="BU1732" s="110"/>
      <c r="BV1732" s="110"/>
      <c r="BW1732" s="110"/>
      <c r="BX1732" s="110"/>
      <c r="BY1732" s="110"/>
      <c r="BZ1732" s="110"/>
      <c r="CA1732" s="110"/>
      <c r="CB1732" s="110"/>
      <c r="CC1732" s="110"/>
      <c r="CD1732" s="110"/>
      <c r="CE1732" s="110"/>
      <c r="CF1732" s="110"/>
      <c r="CG1732" s="110"/>
      <c r="CH1732" s="110"/>
      <c r="CI1732" s="110"/>
      <c r="CJ1732" s="110"/>
      <c r="CK1732" s="110"/>
      <c r="CL1732" s="110"/>
      <c r="CM1732" s="110"/>
      <c r="CN1732" s="110"/>
      <c r="CO1732" s="110"/>
      <c r="CP1732" s="110"/>
      <c r="CQ1732" s="110"/>
      <c r="CR1732" s="110"/>
      <c r="CS1732" s="110"/>
      <c r="CT1732" s="110"/>
      <c r="CU1732" s="110"/>
      <c r="CV1732" s="110"/>
      <c r="CW1732" s="110"/>
      <c r="CX1732" s="110"/>
      <c r="CY1732" s="110"/>
      <c r="CZ1732" s="110"/>
      <c r="DA1732" s="110"/>
      <c r="DB1732" s="110"/>
      <c r="DC1732" s="110"/>
      <c r="DD1732" s="110"/>
      <c r="DE1732" s="110"/>
      <c r="DF1732" s="110"/>
      <c r="DG1732" s="110"/>
      <c r="DH1732" s="110"/>
      <c r="DI1732" s="110"/>
      <c r="DJ1732" s="110"/>
      <c r="DK1732" s="110"/>
      <c r="DL1732" s="110"/>
      <c r="DM1732" s="110"/>
      <c r="DN1732" s="110"/>
      <c r="DO1732" s="110"/>
      <c r="DP1732" s="110"/>
      <c r="DQ1732" s="110"/>
      <c r="DR1732" s="110"/>
      <c r="DS1732" s="110"/>
      <c r="DT1732" s="110"/>
      <c r="DU1732" s="110"/>
      <c r="DV1732" s="110"/>
      <c r="DW1732" s="110"/>
      <c r="DX1732" s="110"/>
      <c r="DY1732" s="110"/>
      <c r="DZ1732" s="110"/>
      <c r="EA1732" s="110"/>
      <c r="EB1732" s="110"/>
      <c r="EC1732" s="110"/>
      <c r="ED1732" s="110"/>
      <c r="EF1732" s="264"/>
      <c r="EG1732" s="110"/>
      <c r="EH1732" s="110"/>
      <c r="EI1732" s="110"/>
      <c r="EJ1732" s="110"/>
      <c r="EK1732" s="266"/>
      <c r="EL1732" s="110"/>
      <c r="EM1732" s="110"/>
      <c r="EN1732" s="110"/>
      <c r="EO1732" s="110"/>
      <c r="EP1732" s="110"/>
      <c r="EQ1732" s="110"/>
      <c r="ER1732" s="110"/>
      <c r="ES1732" s="110"/>
      <c r="ET1732" s="110"/>
      <c r="EU1732" s="110"/>
      <c r="EV1732" s="110"/>
      <c r="EW1732" s="110"/>
      <c r="EX1732" s="110"/>
      <c r="EY1732" s="110"/>
      <c r="EZ1732" s="110"/>
      <c r="FA1732" s="110"/>
      <c r="FB1732" s="110"/>
      <c r="FC1732" s="110"/>
      <c r="FD1732" s="110"/>
      <c r="FE1732" s="110"/>
      <c r="FF1732" s="110"/>
      <c r="FG1732" s="110"/>
      <c r="FH1732" s="110"/>
      <c r="FI1732" s="110"/>
      <c r="FJ1732" s="110"/>
      <c r="FK1732" s="110"/>
      <c r="FL1732" s="110"/>
      <c r="FM1732" s="110"/>
      <c r="FN1732" s="110"/>
      <c r="FO1732" s="110"/>
      <c r="FP1732" s="110"/>
      <c r="FQ1732" s="110"/>
      <c r="FR1732" s="110"/>
      <c r="FS1732" s="110"/>
      <c r="FT1732" s="110"/>
      <c r="FU1732" s="110"/>
      <c r="FV1732" s="110"/>
      <c r="FW1732" s="110"/>
      <c r="FX1732" s="110"/>
      <c r="FY1732" s="110"/>
      <c r="FZ1732" s="110"/>
      <c r="GA1732" s="110"/>
      <c r="GB1732" s="110"/>
      <c r="GC1732" s="110"/>
      <c r="GD1732" s="110"/>
      <c r="GE1732" s="110"/>
      <c r="GF1732" s="110"/>
      <c r="GG1732" s="110"/>
      <c r="GH1732" s="110"/>
      <c r="GI1732" s="110"/>
      <c r="GJ1732" s="110"/>
      <c r="GK1732" s="110"/>
      <c r="GL1732" s="110"/>
      <c r="GM1732" s="110"/>
      <c r="GN1732" s="110"/>
      <c r="GO1732" s="110"/>
      <c r="GP1732" s="110"/>
      <c r="GQ1732" s="110"/>
      <c r="GR1732" s="110"/>
      <c r="GS1732" s="110"/>
      <c r="GT1732" s="110"/>
      <c r="GU1732" s="110"/>
      <c r="GV1732" s="110"/>
      <c r="GW1732" s="110"/>
      <c r="GX1732" s="110"/>
      <c r="GY1732" s="110"/>
      <c r="GZ1732" s="110"/>
      <c r="HA1732" s="110"/>
      <c r="HB1732" s="110"/>
      <c r="HC1732" s="110"/>
      <c r="HD1732" s="110"/>
      <c r="HE1732" s="110"/>
      <c r="HF1732" s="110"/>
      <c r="HG1732" s="110"/>
      <c r="HH1732" s="110"/>
      <c r="HI1732" s="110"/>
      <c r="HJ1732" s="110"/>
      <c r="HK1732" s="110"/>
      <c r="HL1732" s="110"/>
      <c r="HM1732" s="110"/>
      <c r="HN1732" s="110"/>
      <c r="HO1732" s="110"/>
      <c r="HP1732" s="110"/>
      <c r="HQ1732" s="110"/>
      <c r="HR1732" s="110"/>
      <c r="HS1732" s="110"/>
      <c r="HT1732" s="110"/>
      <c r="HU1732" s="110"/>
      <c r="HV1732" s="110"/>
      <c r="HW1732" s="110"/>
      <c r="HX1732" s="110"/>
      <c r="HY1732" s="110"/>
      <c r="HZ1732" s="110"/>
      <c r="IA1732" s="110"/>
      <c r="IB1732" s="110"/>
      <c r="IC1732" s="110"/>
      <c r="ID1732" s="110"/>
      <c r="IE1732" s="110"/>
      <c r="IF1732" s="110"/>
      <c r="IG1732" s="110"/>
      <c r="IH1732" s="110"/>
      <c r="II1732" s="110"/>
      <c r="IJ1732" s="110"/>
      <c r="IK1732" s="110"/>
      <c r="IL1732" s="110"/>
      <c r="IM1732" s="110"/>
      <c r="IN1732" s="110"/>
      <c r="IO1732" s="110"/>
      <c r="IP1732" s="110"/>
      <c r="IQ1732" s="110"/>
      <c r="IR1732" s="110"/>
    </row>
    <row r="1733" spans="18:252" ht="16.5" hidden="1" customHeight="1">
      <c r="R1733" s="264"/>
      <c r="S1733" s="110"/>
      <c r="T1733" s="110"/>
      <c r="U1733" s="110"/>
      <c r="V1733" s="110"/>
      <c r="W1733" s="266"/>
      <c r="X1733" s="110"/>
      <c r="Y1733" s="110"/>
      <c r="Z1733" s="110"/>
      <c r="AA1733" s="110"/>
      <c r="AB1733" s="110"/>
      <c r="AC1733" s="110"/>
      <c r="AD1733" s="110"/>
      <c r="AE1733" s="110"/>
      <c r="AF1733" s="110"/>
      <c r="AG1733" s="110"/>
      <c r="AH1733" s="110"/>
      <c r="AI1733" s="110"/>
      <c r="AJ1733" s="110"/>
      <c r="AK1733" s="110"/>
      <c r="AL1733" s="110"/>
      <c r="AM1733" s="110"/>
      <c r="AN1733" s="110"/>
      <c r="AO1733" s="110"/>
      <c r="AP1733" s="110"/>
      <c r="AQ1733" s="110"/>
      <c r="AR1733" s="110"/>
      <c r="AS1733" s="110"/>
      <c r="AT1733" s="110"/>
      <c r="AU1733" s="110"/>
      <c r="AV1733" s="110"/>
      <c r="AW1733" s="110"/>
      <c r="AX1733" s="110"/>
      <c r="AY1733" s="110"/>
      <c r="AZ1733" s="110"/>
      <c r="BA1733" s="110"/>
      <c r="BB1733" s="110"/>
      <c r="BC1733" s="110"/>
      <c r="BD1733" s="110"/>
      <c r="BE1733" s="110"/>
      <c r="BF1733" s="110"/>
      <c r="BG1733" s="110"/>
      <c r="BH1733" s="110"/>
      <c r="BI1733" s="110"/>
      <c r="BJ1733" s="110"/>
      <c r="BK1733" s="110"/>
      <c r="BL1733" s="110"/>
      <c r="BM1733" s="110"/>
      <c r="BN1733" s="110"/>
      <c r="BO1733" s="110"/>
      <c r="BP1733" s="110"/>
      <c r="BQ1733" s="110"/>
      <c r="BR1733" s="110"/>
      <c r="BS1733" s="110"/>
      <c r="BT1733" s="110"/>
      <c r="BU1733" s="110"/>
      <c r="BV1733" s="110"/>
      <c r="BW1733" s="110"/>
      <c r="BX1733" s="110"/>
      <c r="BY1733" s="110"/>
      <c r="BZ1733" s="110"/>
      <c r="CA1733" s="110"/>
      <c r="CB1733" s="110"/>
      <c r="CC1733" s="110"/>
      <c r="CD1733" s="110"/>
      <c r="CE1733" s="110"/>
      <c r="CF1733" s="110"/>
      <c r="CG1733" s="110"/>
      <c r="CH1733" s="110"/>
      <c r="CI1733" s="110"/>
      <c r="CJ1733" s="110"/>
      <c r="CK1733" s="110"/>
      <c r="CL1733" s="110"/>
      <c r="CM1733" s="110"/>
      <c r="CN1733" s="110"/>
      <c r="CO1733" s="110"/>
      <c r="CP1733" s="110"/>
      <c r="CQ1733" s="110"/>
      <c r="CR1733" s="110"/>
      <c r="CS1733" s="110"/>
      <c r="CT1733" s="110"/>
      <c r="CU1733" s="110"/>
      <c r="CV1733" s="110"/>
      <c r="CW1733" s="110"/>
      <c r="CX1733" s="110"/>
      <c r="CY1733" s="110"/>
      <c r="CZ1733" s="110"/>
      <c r="DA1733" s="110"/>
      <c r="DB1733" s="110"/>
      <c r="DC1733" s="110"/>
      <c r="DD1733" s="110"/>
      <c r="DE1733" s="110"/>
      <c r="DF1733" s="110"/>
      <c r="DG1733" s="110"/>
      <c r="DH1733" s="110"/>
      <c r="DI1733" s="110"/>
      <c r="DJ1733" s="110"/>
      <c r="DK1733" s="110"/>
      <c r="DL1733" s="110"/>
      <c r="DM1733" s="110"/>
      <c r="DN1733" s="110"/>
      <c r="DO1733" s="110"/>
      <c r="DP1733" s="110"/>
      <c r="DQ1733" s="110"/>
      <c r="DR1733" s="110"/>
      <c r="DS1733" s="110"/>
      <c r="DT1733" s="110"/>
      <c r="DU1733" s="110"/>
      <c r="DV1733" s="110"/>
      <c r="DW1733" s="110"/>
      <c r="DX1733" s="110"/>
      <c r="DY1733" s="110"/>
      <c r="DZ1733" s="110"/>
      <c r="EA1733" s="110"/>
      <c r="EB1733" s="110"/>
      <c r="EC1733" s="110"/>
      <c r="ED1733" s="110"/>
      <c r="EF1733" s="264"/>
      <c r="EG1733" s="110"/>
      <c r="EH1733" s="110"/>
      <c r="EI1733" s="110"/>
      <c r="EJ1733" s="110"/>
      <c r="EK1733" s="266"/>
      <c r="EL1733" s="110"/>
      <c r="EM1733" s="110"/>
      <c r="EN1733" s="110"/>
      <c r="EO1733" s="110"/>
      <c r="EP1733" s="110"/>
      <c r="EQ1733" s="110"/>
      <c r="ER1733" s="110"/>
      <c r="ES1733" s="110"/>
      <c r="ET1733" s="110"/>
      <c r="EU1733" s="110"/>
      <c r="EV1733" s="110"/>
      <c r="EW1733" s="110"/>
      <c r="EX1733" s="110"/>
      <c r="EY1733" s="110"/>
      <c r="EZ1733" s="110"/>
      <c r="FA1733" s="110"/>
      <c r="FB1733" s="110"/>
      <c r="FC1733" s="110"/>
      <c r="FD1733" s="110"/>
      <c r="FE1733" s="110"/>
      <c r="FF1733" s="110"/>
      <c r="FG1733" s="110"/>
      <c r="FH1733" s="110"/>
      <c r="FI1733" s="110"/>
      <c r="FJ1733" s="110"/>
      <c r="FK1733" s="110"/>
      <c r="FL1733" s="110"/>
      <c r="FM1733" s="110"/>
      <c r="FN1733" s="110"/>
      <c r="FO1733" s="110"/>
      <c r="FP1733" s="110"/>
      <c r="FQ1733" s="110"/>
      <c r="FR1733" s="110"/>
      <c r="FS1733" s="110"/>
      <c r="FT1733" s="110"/>
      <c r="FU1733" s="110"/>
      <c r="FV1733" s="110"/>
      <c r="FW1733" s="110"/>
      <c r="FX1733" s="110"/>
      <c r="FY1733" s="110"/>
      <c r="FZ1733" s="110"/>
      <c r="GA1733" s="110"/>
      <c r="GB1733" s="110"/>
      <c r="GC1733" s="110"/>
      <c r="GD1733" s="110"/>
      <c r="GE1733" s="110"/>
      <c r="GF1733" s="110"/>
      <c r="GG1733" s="110"/>
      <c r="GH1733" s="110"/>
      <c r="GI1733" s="110"/>
      <c r="GJ1733" s="110"/>
      <c r="GK1733" s="110"/>
      <c r="GL1733" s="110"/>
      <c r="GM1733" s="110"/>
      <c r="GN1733" s="110"/>
      <c r="GO1733" s="110"/>
      <c r="GP1733" s="110"/>
      <c r="GQ1733" s="110"/>
      <c r="GR1733" s="110"/>
      <c r="GS1733" s="110"/>
      <c r="GT1733" s="110"/>
      <c r="GU1733" s="110"/>
      <c r="GV1733" s="110"/>
      <c r="GW1733" s="110"/>
      <c r="GX1733" s="110"/>
      <c r="GY1733" s="110"/>
      <c r="GZ1733" s="110"/>
      <c r="HA1733" s="110"/>
      <c r="HB1733" s="110"/>
      <c r="HC1733" s="110"/>
      <c r="HD1733" s="110"/>
      <c r="HE1733" s="110"/>
      <c r="HF1733" s="110"/>
      <c r="HG1733" s="110"/>
      <c r="HH1733" s="110"/>
      <c r="HI1733" s="110"/>
      <c r="HJ1733" s="110"/>
      <c r="HK1733" s="110"/>
      <c r="HL1733" s="110"/>
      <c r="HM1733" s="110"/>
      <c r="HN1733" s="110"/>
      <c r="HO1733" s="110"/>
      <c r="HP1733" s="110"/>
      <c r="HQ1733" s="110"/>
      <c r="HR1733" s="110"/>
      <c r="HS1733" s="110"/>
      <c r="HT1733" s="110"/>
      <c r="HU1733" s="110"/>
      <c r="HV1733" s="110"/>
      <c r="HW1733" s="110"/>
      <c r="HX1733" s="110"/>
      <c r="HY1733" s="110"/>
      <c r="HZ1733" s="110"/>
      <c r="IA1733" s="110"/>
      <c r="IB1733" s="110"/>
      <c r="IC1733" s="110"/>
      <c r="ID1733" s="110"/>
      <c r="IE1733" s="110"/>
      <c r="IF1733" s="110"/>
      <c r="IG1733" s="110"/>
      <c r="IH1733" s="110"/>
      <c r="II1733" s="110"/>
      <c r="IJ1733" s="110"/>
      <c r="IK1733" s="110"/>
      <c r="IL1733" s="110"/>
      <c r="IM1733" s="110"/>
      <c r="IN1733" s="110"/>
      <c r="IO1733" s="110"/>
      <c r="IP1733" s="110"/>
      <c r="IQ1733" s="110"/>
      <c r="IR1733" s="110"/>
    </row>
    <row r="1734" spans="18:252" ht="16.5" hidden="1" customHeight="1">
      <c r="R1734" s="264"/>
      <c r="S1734" s="110"/>
      <c r="T1734" s="110"/>
      <c r="U1734" s="110"/>
      <c r="V1734" s="110"/>
      <c r="W1734" s="266"/>
      <c r="X1734" s="110"/>
      <c r="Y1734" s="110"/>
      <c r="Z1734" s="110"/>
      <c r="AA1734" s="110"/>
      <c r="AB1734" s="110"/>
      <c r="AC1734" s="110"/>
      <c r="AD1734" s="110"/>
      <c r="AE1734" s="110"/>
      <c r="AF1734" s="110"/>
      <c r="AG1734" s="110"/>
      <c r="AH1734" s="110"/>
      <c r="AI1734" s="110"/>
      <c r="AJ1734" s="110"/>
      <c r="AK1734" s="110"/>
      <c r="AL1734" s="110"/>
      <c r="AM1734" s="110"/>
      <c r="AN1734" s="110"/>
      <c r="AO1734" s="110"/>
      <c r="AP1734" s="110"/>
      <c r="AQ1734" s="110"/>
      <c r="AR1734" s="110"/>
      <c r="AS1734" s="110"/>
      <c r="AT1734" s="110"/>
      <c r="AU1734" s="110"/>
      <c r="AV1734" s="110"/>
      <c r="AW1734" s="110"/>
      <c r="AX1734" s="110"/>
      <c r="AY1734" s="110"/>
      <c r="AZ1734" s="110"/>
      <c r="BA1734" s="110"/>
      <c r="BB1734" s="110"/>
      <c r="BC1734" s="110"/>
      <c r="BD1734" s="110"/>
      <c r="BE1734" s="110"/>
      <c r="BF1734" s="110"/>
      <c r="BG1734" s="110"/>
      <c r="BH1734" s="110"/>
      <c r="BI1734" s="110"/>
      <c r="BJ1734" s="110"/>
      <c r="BK1734" s="110"/>
      <c r="BL1734" s="110"/>
      <c r="BM1734" s="110"/>
      <c r="BN1734" s="110"/>
      <c r="BO1734" s="110"/>
      <c r="BP1734" s="110"/>
      <c r="BQ1734" s="110"/>
      <c r="BR1734" s="110"/>
      <c r="BS1734" s="110"/>
      <c r="BT1734" s="110"/>
      <c r="BU1734" s="110"/>
      <c r="BV1734" s="110"/>
      <c r="BW1734" s="110"/>
      <c r="BX1734" s="110"/>
      <c r="BY1734" s="110"/>
      <c r="BZ1734" s="110"/>
      <c r="CA1734" s="110"/>
      <c r="CB1734" s="110"/>
      <c r="CC1734" s="110"/>
      <c r="CD1734" s="110"/>
      <c r="CE1734" s="110"/>
      <c r="CF1734" s="110"/>
      <c r="CG1734" s="110"/>
      <c r="CH1734" s="110"/>
      <c r="CI1734" s="110"/>
      <c r="CJ1734" s="110"/>
      <c r="CK1734" s="110"/>
      <c r="CL1734" s="110"/>
      <c r="CM1734" s="110"/>
      <c r="CN1734" s="110"/>
      <c r="CO1734" s="110"/>
      <c r="CP1734" s="110"/>
      <c r="CQ1734" s="110"/>
      <c r="CR1734" s="110"/>
      <c r="CS1734" s="110"/>
      <c r="CT1734" s="110"/>
      <c r="CU1734" s="110"/>
      <c r="CV1734" s="110"/>
      <c r="CW1734" s="110"/>
      <c r="CX1734" s="110"/>
      <c r="CY1734" s="110"/>
      <c r="CZ1734" s="110"/>
      <c r="DA1734" s="110"/>
      <c r="DB1734" s="110"/>
      <c r="DC1734" s="110"/>
      <c r="DD1734" s="110"/>
      <c r="DE1734" s="110"/>
      <c r="DF1734" s="110"/>
      <c r="DG1734" s="110"/>
      <c r="DH1734" s="110"/>
      <c r="DI1734" s="110"/>
      <c r="DJ1734" s="110"/>
      <c r="DK1734" s="110"/>
      <c r="DL1734" s="110"/>
      <c r="DM1734" s="110"/>
      <c r="DN1734" s="110"/>
      <c r="DO1734" s="110"/>
      <c r="DP1734" s="110"/>
      <c r="DQ1734" s="110"/>
      <c r="DR1734" s="110"/>
      <c r="DS1734" s="110"/>
      <c r="DT1734" s="110"/>
      <c r="DU1734" s="110"/>
      <c r="DV1734" s="110"/>
      <c r="DW1734" s="110"/>
      <c r="DX1734" s="110"/>
      <c r="DY1734" s="110"/>
      <c r="DZ1734" s="110"/>
      <c r="EA1734" s="110"/>
      <c r="EB1734" s="110"/>
      <c r="EC1734" s="110"/>
      <c r="ED1734" s="110"/>
      <c r="EF1734" s="264"/>
      <c r="EG1734" s="110"/>
      <c r="EH1734" s="110"/>
      <c r="EI1734" s="110"/>
      <c r="EJ1734" s="110"/>
      <c r="EK1734" s="266"/>
      <c r="EL1734" s="110"/>
      <c r="EM1734" s="110"/>
      <c r="EN1734" s="110"/>
      <c r="EO1734" s="110"/>
      <c r="EP1734" s="110"/>
      <c r="EQ1734" s="110"/>
      <c r="ER1734" s="110"/>
      <c r="ES1734" s="110"/>
      <c r="ET1734" s="110"/>
      <c r="EU1734" s="110"/>
      <c r="EV1734" s="110"/>
      <c r="EW1734" s="110"/>
      <c r="EX1734" s="110"/>
      <c r="EY1734" s="110"/>
      <c r="EZ1734" s="110"/>
      <c r="FA1734" s="110"/>
      <c r="FB1734" s="110"/>
      <c r="FC1734" s="110"/>
      <c r="FD1734" s="110"/>
      <c r="FE1734" s="110"/>
      <c r="FF1734" s="110"/>
      <c r="FG1734" s="110"/>
      <c r="FH1734" s="110"/>
      <c r="FI1734" s="110"/>
      <c r="FJ1734" s="110"/>
      <c r="FK1734" s="110"/>
      <c r="FL1734" s="110"/>
      <c r="FM1734" s="110"/>
      <c r="FN1734" s="110"/>
      <c r="FO1734" s="110"/>
      <c r="FP1734" s="110"/>
      <c r="FQ1734" s="110"/>
      <c r="FR1734" s="110"/>
      <c r="FS1734" s="110"/>
      <c r="FT1734" s="110"/>
      <c r="FU1734" s="110"/>
      <c r="FV1734" s="110"/>
      <c r="FW1734" s="110"/>
      <c r="FX1734" s="110"/>
      <c r="FY1734" s="110"/>
      <c r="FZ1734" s="110"/>
      <c r="GA1734" s="110"/>
      <c r="GB1734" s="110"/>
      <c r="GC1734" s="110"/>
      <c r="GD1734" s="110"/>
      <c r="GE1734" s="110"/>
      <c r="GF1734" s="110"/>
      <c r="GG1734" s="110"/>
      <c r="GH1734" s="110"/>
      <c r="GI1734" s="110"/>
      <c r="GJ1734" s="110"/>
      <c r="GK1734" s="110"/>
      <c r="GL1734" s="110"/>
      <c r="GM1734" s="110"/>
      <c r="GN1734" s="110"/>
      <c r="GO1734" s="110"/>
      <c r="GP1734" s="110"/>
      <c r="GQ1734" s="110"/>
      <c r="GR1734" s="110"/>
      <c r="GS1734" s="110"/>
      <c r="GT1734" s="110"/>
      <c r="GU1734" s="110"/>
      <c r="GV1734" s="110"/>
      <c r="GW1734" s="110"/>
      <c r="GX1734" s="110"/>
      <c r="GY1734" s="110"/>
      <c r="GZ1734" s="110"/>
      <c r="HA1734" s="110"/>
      <c r="HB1734" s="110"/>
      <c r="HC1734" s="110"/>
      <c r="HD1734" s="110"/>
      <c r="HE1734" s="110"/>
      <c r="HF1734" s="110"/>
      <c r="HG1734" s="110"/>
      <c r="HH1734" s="110"/>
      <c r="HI1734" s="110"/>
      <c r="HJ1734" s="110"/>
      <c r="HK1734" s="110"/>
      <c r="HL1734" s="110"/>
      <c r="HM1734" s="110"/>
      <c r="HN1734" s="110"/>
      <c r="HO1734" s="110"/>
      <c r="HP1734" s="110"/>
      <c r="HQ1734" s="110"/>
      <c r="HR1734" s="110"/>
      <c r="HS1734" s="110"/>
      <c r="HT1734" s="110"/>
      <c r="HU1734" s="110"/>
      <c r="HV1734" s="110"/>
      <c r="HW1734" s="110"/>
      <c r="HX1734" s="110"/>
      <c r="HY1734" s="110"/>
      <c r="HZ1734" s="110"/>
      <c r="IA1734" s="110"/>
      <c r="IB1734" s="110"/>
      <c r="IC1734" s="110"/>
      <c r="ID1734" s="110"/>
      <c r="IE1734" s="110"/>
      <c r="IF1734" s="110"/>
      <c r="IG1734" s="110"/>
      <c r="IH1734" s="110"/>
      <c r="II1734" s="110"/>
      <c r="IJ1734" s="110"/>
      <c r="IK1734" s="110"/>
      <c r="IL1734" s="110"/>
      <c r="IM1734" s="110"/>
      <c r="IN1734" s="110"/>
      <c r="IO1734" s="110"/>
      <c r="IP1734" s="110"/>
      <c r="IQ1734" s="110"/>
      <c r="IR1734" s="110"/>
    </row>
    <row r="1735" spans="18:252" ht="16.5" hidden="1" customHeight="1">
      <c r="R1735" s="264"/>
      <c r="S1735" s="110"/>
      <c r="T1735" s="110"/>
      <c r="U1735" s="110"/>
      <c r="V1735" s="110"/>
      <c r="W1735" s="266"/>
      <c r="X1735" s="110"/>
      <c r="Y1735" s="110"/>
      <c r="Z1735" s="110"/>
      <c r="AA1735" s="110"/>
      <c r="AB1735" s="110"/>
      <c r="AC1735" s="110"/>
      <c r="AD1735" s="110"/>
      <c r="AE1735" s="110"/>
      <c r="AF1735" s="110"/>
      <c r="AG1735" s="110"/>
      <c r="AH1735" s="110"/>
      <c r="AI1735" s="110"/>
      <c r="AJ1735" s="110"/>
      <c r="AK1735" s="110"/>
      <c r="AL1735" s="110"/>
      <c r="AM1735" s="110"/>
      <c r="AN1735" s="110"/>
      <c r="AO1735" s="110"/>
      <c r="AP1735" s="110"/>
      <c r="AQ1735" s="110"/>
      <c r="AR1735" s="110"/>
      <c r="AS1735" s="110"/>
      <c r="AT1735" s="110"/>
      <c r="AU1735" s="110"/>
      <c r="AV1735" s="110"/>
      <c r="AW1735" s="110"/>
      <c r="AX1735" s="110"/>
      <c r="AY1735" s="110"/>
      <c r="AZ1735" s="110"/>
      <c r="BA1735" s="110"/>
      <c r="BB1735" s="110"/>
      <c r="BC1735" s="110"/>
      <c r="BD1735" s="110"/>
      <c r="BE1735" s="110"/>
      <c r="BF1735" s="110"/>
      <c r="BG1735" s="110"/>
      <c r="BH1735" s="110"/>
      <c r="BI1735" s="110"/>
      <c r="BJ1735" s="110"/>
      <c r="BK1735" s="110"/>
      <c r="BL1735" s="110"/>
      <c r="BM1735" s="110"/>
      <c r="BN1735" s="110"/>
      <c r="BO1735" s="110"/>
      <c r="BP1735" s="110"/>
      <c r="BQ1735" s="110"/>
      <c r="BR1735" s="110"/>
      <c r="BS1735" s="110"/>
      <c r="BT1735" s="110"/>
      <c r="BU1735" s="110"/>
      <c r="BV1735" s="110"/>
      <c r="BW1735" s="110"/>
      <c r="BX1735" s="110"/>
      <c r="BY1735" s="110"/>
      <c r="BZ1735" s="110"/>
      <c r="CA1735" s="110"/>
      <c r="CB1735" s="110"/>
      <c r="CC1735" s="110"/>
      <c r="CD1735" s="110"/>
      <c r="CE1735" s="110"/>
      <c r="CF1735" s="110"/>
      <c r="CG1735" s="110"/>
      <c r="CH1735" s="110"/>
      <c r="CI1735" s="110"/>
      <c r="CJ1735" s="110"/>
      <c r="CK1735" s="110"/>
      <c r="CL1735" s="110"/>
      <c r="CM1735" s="110"/>
      <c r="CN1735" s="110"/>
      <c r="CO1735" s="110"/>
      <c r="CP1735" s="110"/>
      <c r="CQ1735" s="110"/>
      <c r="CR1735" s="110"/>
      <c r="CS1735" s="110"/>
      <c r="CT1735" s="110"/>
      <c r="CU1735" s="110"/>
      <c r="CV1735" s="110"/>
      <c r="CW1735" s="110"/>
      <c r="CX1735" s="110"/>
      <c r="CY1735" s="110"/>
      <c r="CZ1735" s="110"/>
      <c r="DA1735" s="110"/>
      <c r="DB1735" s="110"/>
      <c r="DC1735" s="110"/>
      <c r="DD1735" s="110"/>
      <c r="DE1735" s="110"/>
      <c r="DF1735" s="110"/>
      <c r="DG1735" s="110"/>
      <c r="DH1735" s="110"/>
      <c r="DI1735" s="110"/>
      <c r="DJ1735" s="110"/>
      <c r="DK1735" s="110"/>
      <c r="DL1735" s="110"/>
      <c r="DM1735" s="110"/>
      <c r="DN1735" s="110"/>
      <c r="DO1735" s="110"/>
      <c r="DP1735" s="110"/>
      <c r="DQ1735" s="110"/>
      <c r="DR1735" s="110"/>
      <c r="DS1735" s="110"/>
      <c r="DT1735" s="110"/>
      <c r="DU1735" s="110"/>
      <c r="DV1735" s="110"/>
      <c r="DW1735" s="110"/>
      <c r="DX1735" s="110"/>
      <c r="DY1735" s="110"/>
      <c r="DZ1735" s="110"/>
      <c r="EA1735" s="110"/>
      <c r="EB1735" s="110"/>
      <c r="EC1735" s="110"/>
      <c r="ED1735" s="110"/>
      <c r="EF1735" s="264"/>
      <c r="EG1735" s="110"/>
      <c r="EH1735" s="110"/>
      <c r="EI1735" s="110"/>
      <c r="EJ1735" s="110"/>
      <c r="EK1735" s="266"/>
      <c r="EL1735" s="110"/>
      <c r="EM1735" s="110"/>
      <c r="EN1735" s="110"/>
      <c r="EO1735" s="110"/>
      <c r="EP1735" s="110"/>
      <c r="EQ1735" s="110"/>
      <c r="ER1735" s="110"/>
      <c r="ES1735" s="110"/>
      <c r="ET1735" s="110"/>
      <c r="EU1735" s="110"/>
      <c r="EV1735" s="110"/>
      <c r="EW1735" s="110"/>
      <c r="EX1735" s="110"/>
      <c r="EY1735" s="110"/>
      <c r="EZ1735" s="110"/>
      <c r="FA1735" s="110"/>
      <c r="FB1735" s="110"/>
      <c r="FC1735" s="110"/>
      <c r="FD1735" s="110"/>
      <c r="FE1735" s="110"/>
      <c r="FF1735" s="110"/>
      <c r="FG1735" s="110"/>
      <c r="FH1735" s="110"/>
      <c r="FI1735" s="110"/>
      <c r="FJ1735" s="110"/>
      <c r="FK1735" s="110"/>
      <c r="FL1735" s="110"/>
      <c r="FM1735" s="110"/>
      <c r="FN1735" s="110"/>
      <c r="FO1735" s="110"/>
      <c r="FP1735" s="110"/>
      <c r="FQ1735" s="110"/>
      <c r="FR1735" s="110"/>
      <c r="FS1735" s="110"/>
      <c r="FT1735" s="110"/>
      <c r="FU1735" s="110"/>
      <c r="FV1735" s="110"/>
      <c r="FW1735" s="110"/>
      <c r="FX1735" s="110"/>
      <c r="FY1735" s="110"/>
      <c r="FZ1735" s="110"/>
      <c r="GA1735" s="110"/>
      <c r="GB1735" s="110"/>
      <c r="GC1735" s="110"/>
      <c r="GD1735" s="110"/>
      <c r="GE1735" s="110"/>
      <c r="GF1735" s="110"/>
      <c r="GG1735" s="110"/>
      <c r="GH1735" s="110"/>
      <c r="GI1735" s="110"/>
      <c r="GJ1735" s="110"/>
      <c r="GK1735" s="110"/>
      <c r="GL1735" s="110"/>
      <c r="GM1735" s="110"/>
      <c r="GN1735" s="110"/>
      <c r="GO1735" s="110"/>
      <c r="GP1735" s="110"/>
      <c r="GQ1735" s="110"/>
      <c r="GR1735" s="110"/>
      <c r="GS1735" s="110"/>
      <c r="GT1735" s="110"/>
      <c r="GU1735" s="110"/>
      <c r="GV1735" s="110"/>
      <c r="GW1735" s="110"/>
      <c r="GX1735" s="110"/>
      <c r="GY1735" s="110"/>
      <c r="GZ1735" s="110"/>
      <c r="HA1735" s="110"/>
      <c r="HB1735" s="110"/>
      <c r="HC1735" s="110"/>
      <c r="HD1735" s="110"/>
      <c r="HE1735" s="110"/>
      <c r="HF1735" s="110"/>
      <c r="HG1735" s="110"/>
      <c r="HH1735" s="110"/>
      <c r="HI1735" s="110"/>
      <c r="HJ1735" s="110"/>
      <c r="HK1735" s="110"/>
      <c r="HL1735" s="110"/>
      <c r="HM1735" s="110"/>
      <c r="HN1735" s="110"/>
      <c r="HO1735" s="110"/>
      <c r="HP1735" s="110"/>
      <c r="HQ1735" s="110"/>
      <c r="HR1735" s="110"/>
      <c r="HS1735" s="110"/>
      <c r="HT1735" s="110"/>
      <c r="HU1735" s="110"/>
      <c r="HV1735" s="110"/>
      <c r="HW1735" s="110"/>
      <c r="HX1735" s="110"/>
      <c r="HY1735" s="110"/>
      <c r="HZ1735" s="110"/>
      <c r="IA1735" s="110"/>
      <c r="IB1735" s="110"/>
      <c r="IC1735" s="110"/>
      <c r="ID1735" s="110"/>
      <c r="IE1735" s="110"/>
      <c r="IF1735" s="110"/>
      <c r="IG1735" s="110"/>
      <c r="IH1735" s="110"/>
      <c r="II1735" s="110"/>
      <c r="IJ1735" s="110"/>
      <c r="IK1735" s="110"/>
      <c r="IL1735" s="110"/>
      <c r="IM1735" s="110"/>
      <c r="IN1735" s="110"/>
      <c r="IO1735" s="110"/>
      <c r="IP1735" s="110"/>
      <c r="IQ1735" s="110"/>
      <c r="IR1735" s="110"/>
    </row>
    <row r="1736" spans="18:252" ht="16.5" hidden="1" customHeight="1">
      <c r="R1736" s="264"/>
      <c r="S1736" s="110"/>
      <c r="T1736" s="110"/>
      <c r="U1736" s="110"/>
      <c r="V1736" s="110"/>
      <c r="W1736" s="266"/>
      <c r="X1736" s="110"/>
      <c r="Y1736" s="110"/>
      <c r="Z1736" s="110"/>
      <c r="AA1736" s="110"/>
      <c r="AB1736" s="110"/>
      <c r="AC1736" s="110"/>
      <c r="AD1736" s="110"/>
      <c r="AE1736" s="110"/>
      <c r="AF1736" s="110"/>
      <c r="AG1736" s="110"/>
      <c r="AH1736" s="110"/>
      <c r="AI1736" s="110"/>
      <c r="AJ1736" s="110"/>
      <c r="AK1736" s="110"/>
      <c r="AL1736" s="110"/>
      <c r="AM1736" s="110"/>
      <c r="AN1736" s="110"/>
      <c r="AO1736" s="110"/>
      <c r="AP1736" s="110"/>
      <c r="AQ1736" s="110"/>
      <c r="AR1736" s="110"/>
      <c r="AS1736" s="110"/>
      <c r="AT1736" s="110"/>
      <c r="AU1736" s="110"/>
      <c r="AV1736" s="110"/>
      <c r="AW1736" s="110"/>
      <c r="AX1736" s="110"/>
      <c r="AY1736" s="110"/>
      <c r="AZ1736" s="110"/>
      <c r="BA1736" s="110"/>
      <c r="BB1736" s="110"/>
      <c r="BC1736" s="110"/>
      <c r="BD1736" s="110"/>
      <c r="BE1736" s="110"/>
      <c r="BF1736" s="110"/>
      <c r="BG1736" s="110"/>
      <c r="BH1736" s="110"/>
      <c r="BI1736" s="110"/>
      <c r="BJ1736" s="110"/>
      <c r="BK1736" s="110"/>
      <c r="BL1736" s="110"/>
      <c r="BM1736" s="110"/>
      <c r="BN1736" s="110"/>
      <c r="BO1736" s="110"/>
      <c r="BP1736" s="110"/>
      <c r="BQ1736" s="110"/>
      <c r="BR1736" s="110"/>
      <c r="BS1736" s="110"/>
      <c r="BT1736" s="110"/>
      <c r="BU1736" s="110"/>
      <c r="BV1736" s="110"/>
      <c r="BW1736" s="110"/>
      <c r="BX1736" s="110"/>
      <c r="BY1736" s="110"/>
      <c r="BZ1736" s="110"/>
      <c r="CA1736" s="110"/>
      <c r="CB1736" s="110"/>
      <c r="CC1736" s="110"/>
      <c r="CD1736" s="110"/>
      <c r="CE1736" s="110"/>
      <c r="CF1736" s="110"/>
      <c r="CG1736" s="110"/>
      <c r="CH1736" s="110"/>
      <c r="CI1736" s="110"/>
      <c r="CJ1736" s="110"/>
      <c r="CK1736" s="110"/>
      <c r="CL1736" s="110"/>
      <c r="CM1736" s="110"/>
      <c r="CN1736" s="110"/>
      <c r="CO1736" s="110"/>
      <c r="CP1736" s="110"/>
      <c r="CQ1736" s="110"/>
      <c r="CR1736" s="110"/>
      <c r="CS1736" s="110"/>
      <c r="CT1736" s="110"/>
      <c r="CU1736" s="110"/>
      <c r="CV1736" s="110"/>
      <c r="CW1736" s="110"/>
      <c r="CX1736" s="110"/>
      <c r="CY1736" s="110"/>
      <c r="CZ1736" s="110"/>
      <c r="DA1736" s="110"/>
      <c r="DB1736" s="110"/>
      <c r="DC1736" s="110"/>
      <c r="DD1736" s="110"/>
      <c r="DE1736" s="110"/>
      <c r="DF1736" s="110"/>
      <c r="DG1736" s="110"/>
      <c r="DH1736" s="110"/>
      <c r="DI1736" s="110"/>
      <c r="DJ1736" s="110"/>
      <c r="DK1736" s="110"/>
      <c r="DL1736" s="110"/>
      <c r="DM1736" s="110"/>
      <c r="DN1736" s="110"/>
      <c r="DO1736" s="110"/>
      <c r="DP1736" s="110"/>
      <c r="DQ1736" s="110"/>
      <c r="DR1736" s="110"/>
      <c r="DS1736" s="110"/>
      <c r="DT1736" s="110"/>
      <c r="DU1736" s="110"/>
      <c r="DV1736" s="110"/>
      <c r="DW1736" s="110"/>
      <c r="DX1736" s="110"/>
      <c r="DY1736" s="110"/>
      <c r="DZ1736" s="110"/>
      <c r="EA1736" s="110"/>
      <c r="EB1736" s="110"/>
      <c r="EC1736" s="110"/>
      <c r="ED1736" s="110"/>
      <c r="EF1736" s="264"/>
      <c r="EG1736" s="110"/>
      <c r="EH1736" s="110"/>
      <c r="EI1736" s="110"/>
      <c r="EJ1736" s="110"/>
      <c r="EK1736" s="266"/>
      <c r="EL1736" s="110"/>
      <c r="EM1736" s="110"/>
      <c r="EN1736" s="110"/>
      <c r="EO1736" s="110"/>
      <c r="EP1736" s="110"/>
      <c r="EQ1736" s="110"/>
      <c r="ER1736" s="110"/>
      <c r="ES1736" s="110"/>
      <c r="ET1736" s="110"/>
      <c r="EU1736" s="110"/>
      <c r="EV1736" s="110"/>
      <c r="EW1736" s="110"/>
      <c r="EX1736" s="110"/>
      <c r="EY1736" s="110"/>
      <c r="EZ1736" s="110"/>
      <c r="FA1736" s="110"/>
      <c r="FB1736" s="110"/>
      <c r="FC1736" s="110"/>
      <c r="FD1736" s="110"/>
      <c r="FE1736" s="110"/>
      <c r="FF1736" s="110"/>
      <c r="FG1736" s="110"/>
      <c r="FH1736" s="110"/>
      <c r="FI1736" s="110"/>
      <c r="FJ1736" s="110"/>
      <c r="FK1736" s="110"/>
      <c r="FL1736" s="110"/>
      <c r="FM1736" s="110"/>
      <c r="FN1736" s="110"/>
      <c r="FO1736" s="110"/>
      <c r="FP1736" s="110"/>
      <c r="FQ1736" s="110"/>
      <c r="FR1736" s="110"/>
      <c r="FS1736" s="110"/>
      <c r="FT1736" s="110"/>
      <c r="FU1736" s="110"/>
      <c r="FV1736" s="110"/>
      <c r="FW1736" s="110"/>
      <c r="FX1736" s="110"/>
      <c r="FY1736" s="110"/>
      <c r="FZ1736" s="110"/>
      <c r="GA1736" s="110"/>
      <c r="GB1736" s="110"/>
      <c r="GC1736" s="110"/>
      <c r="GD1736" s="110"/>
      <c r="GE1736" s="110"/>
      <c r="GF1736" s="110"/>
      <c r="GG1736" s="110"/>
      <c r="GH1736" s="110"/>
      <c r="GI1736" s="110"/>
      <c r="GJ1736" s="110"/>
      <c r="GK1736" s="110"/>
      <c r="GL1736" s="110"/>
      <c r="GM1736" s="110"/>
      <c r="GN1736" s="110"/>
      <c r="GO1736" s="110"/>
      <c r="GP1736" s="110"/>
      <c r="GQ1736" s="110"/>
      <c r="GR1736" s="110"/>
      <c r="GS1736" s="110"/>
      <c r="GT1736" s="110"/>
      <c r="GU1736" s="110"/>
      <c r="GV1736" s="110"/>
      <c r="GW1736" s="110"/>
      <c r="GX1736" s="110"/>
      <c r="GY1736" s="110"/>
      <c r="GZ1736" s="110"/>
      <c r="HA1736" s="110"/>
      <c r="HB1736" s="110"/>
      <c r="HC1736" s="110"/>
      <c r="HD1736" s="110"/>
      <c r="HE1736" s="110"/>
      <c r="HF1736" s="110"/>
      <c r="HG1736" s="110"/>
      <c r="HH1736" s="110"/>
      <c r="HI1736" s="110"/>
      <c r="HJ1736" s="110"/>
      <c r="HK1736" s="110"/>
      <c r="HL1736" s="110"/>
      <c r="HM1736" s="110"/>
      <c r="HN1736" s="110"/>
      <c r="HO1736" s="110"/>
      <c r="HP1736" s="110"/>
      <c r="HQ1736" s="110"/>
      <c r="HR1736" s="110"/>
      <c r="HS1736" s="110"/>
      <c r="HT1736" s="110"/>
      <c r="HU1736" s="110"/>
      <c r="HV1736" s="110"/>
      <c r="HW1736" s="110"/>
      <c r="HX1736" s="110"/>
      <c r="HY1736" s="110"/>
      <c r="HZ1736" s="110"/>
      <c r="IA1736" s="110"/>
      <c r="IB1736" s="110"/>
      <c r="IC1736" s="110"/>
      <c r="ID1736" s="110"/>
      <c r="IE1736" s="110"/>
      <c r="IF1736" s="110"/>
      <c r="IG1736" s="110"/>
      <c r="IH1736" s="110"/>
      <c r="II1736" s="110"/>
      <c r="IJ1736" s="110"/>
      <c r="IK1736" s="110"/>
      <c r="IL1736" s="110"/>
      <c r="IM1736" s="110"/>
      <c r="IN1736" s="110"/>
      <c r="IO1736" s="110"/>
      <c r="IP1736" s="110"/>
      <c r="IQ1736" s="110"/>
      <c r="IR1736" s="110"/>
    </row>
    <row r="1737" spans="18:252" ht="16.5" hidden="1" customHeight="1">
      <c r="R1737" s="264"/>
      <c r="S1737" s="110"/>
      <c r="T1737" s="110"/>
      <c r="U1737" s="110"/>
      <c r="V1737" s="110"/>
      <c r="W1737" s="266"/>
      <c r="X1737" s="110"/>
      <c r="Y1737" s="110"/>
      <c r="Z1737" s="110"/>
      <c r="AA1737" s="110"/>
      <c r="AB1737" s="110"/>
      <c r="AC1737" s="110"/>
      <c r="AD1737" s="110"/>
      <c r="AE1737" s="110"/>
      <c r="AF1737" s="110"/>
      <c r="AG1737" s="110"/>
      <c r="AH1737" s="110"/>
      <c r="AI1737" s="110"/>
      <c r="AJ1737" s="110"/>
      <c r="AK1737" s="110"/>
      <c r="AL1737" s="110"/>
      <c r="AM1737" s="110"/>
      <c r="AN1737" s="110"/>
      <c r="AO1737" s="110"/>
      <c r="AP1737" s="110"/>
      <c r="AQ1737" s="110"/>
      <c r="AR1737" s="110"/>
      <c r="AS1737" s="110"/>
      <c r="AT1737" s="110"/>
      <c r="AU1737" s="110"/>
      <c r="AV1737" s="110"/>
      <c r="AW1737" s="110"/>
      <c r="AX1737" s="110"/>
      <c r="AY1737" s="110"/>
      <c r="AZ1737" s="110"/>
      <c r="BA1737" s="110"/>
      <c r="BB1737" s="110"/>
      <c r="BC1737" s="110"/>
      <c r="BD1737" s="110"/>
      <c r="BE1737" s="110"/>
      <c r="BF1737" s="110"/>
      <c r="BG1737" s="110"/>
      <c r="BH1737" s="110"/>
      <c r="BI1737" s="110"/>
      <c r="BJ1737" s="110"/>
      <c r="BK1737" s="110"/>
      <c r="BL1737" s="110"/>
      <c r="BM1737" s="110"/>
      <c r="BN1737" s="110"/>
      <c r="BO1737" s="110"/>
      <c r="BP1737" s="110"/>
      <c r="BQ1737" s="110"/>
      <c r="BR1737" s="110"/>
      <c r="BS1737" s="110"/>
      <c r="BT1737" s="110"/>
      <c r="BU1737" s="110"/>
      <c r="BV1737" s="110"/>
      <c r="BW1737" s="110"/>
      <c r="BX1737" s="110"/>
      <c r="BY1737" s="110"/>
      <c r="BZ1737" s="110"/>
      <c r="CA1737" s="110"/>
      <c r="CB1737" s="110"/>
      <c r="CC1737" s="110"/>
      <c r="CD1737" s="110"/>
      <c r="CE1737" s="110"/>
      <c r="CF1737" s="110"/>
      <c r="CG1737" s="110"/>
      <c r="CH1737" s="110"/>
      <c r="CI1737" s="110"/>
      <c r="CJ1737" s="110"/>
      <c r="CK1737" s="110"/>
      <c r="CL1737" s="110"/>
      <c r="CM1737" s="110"/>
      <c r="CN1737" s="110"/>
      <c r="CO1737" s="110"/>
      <c r="CP1737" s="110"/>
      <c r="CQ1737" s="110"/>
      <c r="CR1737" s="110"/>
      <c r="CS1737" s="110"/>
      <c r="CT1737" s="110"/>
      <c r="CU1737" s="110"/>
      <c r="CV1737" s="110"/>
      <c r="CW1737" s="110"/>
      <c r="CX1737" s="110"/>
      <c r="CY1737" s="110"/>
      <c r="CZ1737" s="110"/>
      <c r="DA1737" s="110"/>
      <c r="DB1737" s="110"/>
      <c r="DC1737" s="110"/>
      <c r="DD1737" s="110"/>
      <c r="DE1737" s="110"/>
      <c r="DF1737" s="110"/>
      <c r="DG1737" s="110"/>
      <c r="DH1737" s="110"/>
      <c r="DI1737" s="110"/>
      <c r="DJ1737" s="110"/>
      <c r="DK1737" s="110"/>
      <c r="DL1737" s="110"/>
      <c r="DM1737" s="110"/>
      <c r="DN1737" s="110"/>
      <c r="DO1737" s="110"/>
      <c r="DP1737" s="110"/>
      <c r="DQ1737" s="110"/>
      <c r="DR1737" s="110"/>
      <c r="DS1737" s="110"/>
      <c r="DT1737" s="110"/>
      <c r="DU1737" s="110"/>
      <c r="DV1737" s="110"/>
      <c r="DW1737" s="110"/>
      <c r="DX1737" s="110"/>
      <c r="DY1737" s="110"/>
      <c r="DZ1737" s="110"/>
      <c r="EA1737" s="110"/>
      <c r="EB1737" s="110"/>
      <c r="EC1737" s="110"/>
      <c r="ED1737" s="110"/>
      <c r="EF1737" s="264"/>
      <c r="EG1737" s="110"/>
      <c r="EH1737" s="110"/>
      <c r="EI1737" s="110"/>
      <c r="EJ1737" s="110"/>
      <c r="EK1737" s="266"/>
      <c r="EL1737" s="110"/>
      <c r="EM1737" s="110"/>
      <c r="EN1737" s="110"/>
      <c r="EO1737" s="110"/>
      <c r="EP1737" s="110"/>
      <c r="EQ1737" s="110"/>
      <c r="ER1737" s="110"/>
      <c r="ES1737" s="110"/>
      <c r="ET1737" s="110"/>
      <c r="EU1737" s="110"/>
      <c r="EV1737" s="110"/>
      <c r="EW1737" s="110"/>
      <c r="EX1737" s="110"/>
      <c r="EY1737" s="110"/>
      <c r="EZ1737" s="110"/>
      <c r="FA1737" s="110"/>
      <c r="FB1737" s="110"/>
      <c r="FC1737" s="110"/>
      <c r="FD1737" s="110"/>
      <c r="FE1737" s="110"/>
      <c r="FF1737" s="110"/>
      <c r="FG1737" s="110"/>
      <c r="FH1737" s="110"/>
      <c r="FI1737" s="110"/>
      <c r="FJ1737" s="110"/>
      <c r="FK1737" s="110"/>
      <c r="FL1737" s="110"/>
      <c r="FM1737" s="110"/>
      <c r="FN1737" s="110"/>
      <c r="FO1737" s="110"/>
      <c r="FP1737" s="110"/>
      <c r="FQ1737" s="110"/>
      <c r="FR1737" s="110"/>
      <c r="FS1737" s="110"/>
      <c r="FT1737" s="110"/>
      <c r="FU1737" s="110"/>
      <c r="FV1737" s="110"/>
      <c r="FW1737" s="110"/>
      <c r="FX1737" s="110"/>
      <c r="FY1737" s="110"/>
      <c r="FZ1737" s="110"/>
      <c r="GA1737" s="110"/>
      <c r="GB1737" s="110"/>
      <c r="GC1737" s="110"/>
      <c r="GD1737" s="110"/>
      <c r="GE1737" s="110"/>
      <c r="GF1737" s="110"/>
      <c r="GG1737" s="110"/>
      <c r="GH1737" s="110"/>
      <c r="GI1737" s="110"/>
      <c r="GJ1737" s="110"/>
      <c r="GK1737" s="110"/>
      <c r="GL1737" s="110"/>
      <c r="GM1737" s="110"/>
      <c r="GN1737" s="110"/>
      <c r="GO1737" s="110"/>
      <c r="GP1737" s="110"/>
      <c r="GQ1737" s="110"/>
      <c r="GR1737" s="110"/>
      <c r="GS1737" s="110"/>
      <c r="GT1737" s="110"/>
      <c r="GU1737" s="110"/>
      <c r="GV1737" s="110"/>
      <c r="GW1737" s="110"/>
      <c r="GX1737" s="110"/>
      <c r="GY1737" s="110"/>
      <c r="GZ1737" s="110"/>
      <c r="HA1737" s="110"/>
      <c r="HB1737" s="110"/>
      <c r="HC1737" s="110"/>
      <c r="HD1737" s="110"/>
      <c r="HE1737" s="110"/>
      <c r="HF1737" s="110"/>
      <c r="HG1737" s="110"/>
      <c r="HH1737" s="110"/>
      <c r="HI1737" s="110"/>
      <c r="HJ1737" s="110"/>
      <c r="HK1737" s="110"/>
      <c r="HL1737" s="110"/>
      <c r="HM1737" s="110"/>
      <c r="HN1737" s="110"/>
      <c r="HO1737" s="110"/>
      <c r="HP1737" s="110"/>
      <c r="HQ1737" s="110"/>
      <c r="HR1737" s="110"/>
      <c r="HS1737" s="110"/>
      <c r="HT1737" s="110"/>
      <c r="HU1737" s="110"/>
      <c r="HV1737" s="110"/>
      <c r="HW1737" s="110"/>
      <c r="HX1737" s="110"/>
      <c r="HY1737" s="110"/>
      <c r="HZ1737" s="110"/>
      <c r="IA1737" s="110"/>
      <c r="IB1737" s="110"/>
      <c r="IC1737" s="110"/>
      <c r="ID1737" s="110"/>
      <c r="IE1737" s="110"/>
      <c r="IF1737" s="110"/>
      <c r="IG1737" s="110"/>
      <c r="IH1737" s="110"/>
      <c r="II1737" s="110"/>
      <c r="IJ1737" s="110"/>
      <c r="IK1737" s="110"/>
      <c r="IL1737" s="110"/>
      <c r="IM1737" s="110"/>
      <c r="IN1737" s="110"/>
      <c r="IO1737" s="110"/>
      <c r="IP1737" s="110"/>
      <c r="IQ1737" s="110"/>
      <c r="IR1737" s="110"/>
    </row>
    <row r="1738" spans="18:252" ht="16.5" hidden="1" customHeight="1">
      <c r="R1738" s="264"/>
      <c r="S1738" s="110"/>
      <c r="T1738" s="110"/>
      <c r="U1738" s="110"/>
      <c r="V1738" s="110"/>
      <c r="W1738" s="266"/>
      <c r="X1738" s="110"/>
      <c r="Y1738" s="110"/>
      <c r="Z1738" s="110"/>
      <c r="AA1738" s="110"/>
      <c r="AB1738" s="110"/>
      <c r="AC1738" s="110"/>
      <c r="AD1738" s="110"/>
      <c r="AE1738" s="110"/>
      <c r="AF1738" s="110"/>
      <c r="AG1738" s="110"/>
      <c r="AH1738" s="110"/>
      <c r="AI1738" s="110"/>
      <c r="AJ1738" s="110"/>
      <c r="AK1738" s="110"/>
      <c r="AL1738" s="110"/>
      <c r="AM1738" s="110"/>
      <c r="AN1738" s="110"/>
      <c r="AO1738" s="110"/>
      <c r="AP1738" s="110"/>
      <c r="AQ1738" s="110"/>
      <c r="AR1738" s="110"/>
      <c r="AS1738" s="110"/>
      <c r="AT1738" s="110"/>
      <c r="AU1738" s="110"/>
      <c r="AV1738" s="110"/>
      <c r="AW1738" s="110"/>
      <c r="AX1738" s="110"/>
      <c r="AY1738" s="110"/>
      <c r="AZ1738" s="110"/>
      <c r="BA1738" s="110"/>
      <c r="BB1738" s="110"/>
      <c r="BC1738" s="110"/>
      <c r="BD1738" s="110"/>
      <c r="BE1738" s="110"/>
      <c r="BF1738" s="110"/>
      <c r="BG1738" s="110"/>
      <c r="BH1738" s="110"/>
      <c r="BI1738" s="110"/>
      <c r="BJ1738" s="110"/>
      <c r="BK1738" s="110"/>
      <c r="BL1738" s="110"/>
      <c r="BM1738" s="110"/>
      <c r="BN1738" s="110"/>
      <c r="BO1738" s="110"/>
      <c r="BP1738" s="110"/>
      <c r="BQ1738" s="110"/>
      <c r="BR1738" s="110"/>
      <c r="BS1738" s="110"/>
      <c r="BT1738" s="110"/>
      <c r="BU1738" s="110"/>
      <c r="BV1738" s="110"/>
      <c r="BW1738" s="110"/>
      <c r="BX1738" s="110"/>
      <c r="BY1738" s="110"/>
      <c r="BZ1738" s="110"/>
      <c r="CA1738" s="110"/>
      <c r="CB1738" s="110"/>
      <c r="CC1738" s="110"/>
      <c r="CD1738" s="110"/>
      <c r="CE1738" s="110"/>
      <c r="CF1738" s="110"/>
      <c r="CG1738" s="110"/>
      <c r="CH1738" s="110"/>
      <c r="CI1738" s="110"/>
      <c r="CJ1738" s="110"/>
      <c r="CK1738" s="110"/>
      <c r="CL1738" s="110"/>
      <c r="CM1738" s="110"/>
      <c r="CN1738" s="110"/>
      <c r="CO1738" s="110"/>
      <c r="CP1738" s="110"/>
      <c r="CQ1738" s="110"/>
      <c r="CR1738" s="110"/>
      <c r="CS1738" s="110"/>
      <c r="CT1738" s="110"/>
      <c r="CU1738" s="110"/>
      <c r="CV1738" s="110"/>
      <c r="CW1738" s="110"/>
      <c r="CX1738" s="110"/>
      <c r="CY1738" s="110"/>
      <c r="CZ1738" s="110"/>
      <c r="DA1738" s="110"/>
      <c r="DB1738" s="110"/>
      <c r="DC1738" s="110"/>
      <c r="DD1738" s="110"/>
      <c r="DE1738" s="110"/>
      <c r="DF1738" s="110"/>
      <c r="DG1738" s="110"/>
      <c r="DH1738" s="110"/>
      <c r="DI1738" s="110"/>
      <c r="DJ1738" s="110"/>
      <c r="DK1738" s="110"/>
      <c r="DL1738" s="110"/>
      <c r="DM1738" s="110"/>
      <c r="DN1738" s="110"/>
      <c r="DO1738" s="110"/>
      <c r="DP1738" s="110"/>
      <c r="DQ1738" s="110"/>
      <c r="DR1738" s="110"/>
      <c r="DS1738" s="110"/>
      <c r="DT1738" s="110"/>
      <c r="DU1738" s="110"/>
      <c r="DV1738" s="110"/>
      <c r="DW1738" s="110"/>
      <c r="DX1738" s="110"/>
      <c r="DY1738" s="110"/>
      <c r="DZ1738" s="110"/>
      <c r="EA1738" s="110"/>
      <c r="EB1738" s="110"/>
      <c r="EC1738" s="110"/>
      <c r="ED1738" s="110"/>
      <c r="EF1738" s="264"/>
      <c r="EG1738" s="110"/>
      <c r="EH1738" s="110"/>
      <c r="EI1738" s="110"/>
      <c r="EJ1738" s="110"/>
      <c r="EK1738" s="266"/>
      <c r="EL1738" s="110"/>
      <c r="EM1738" s="110"/>
      <c r="EN1738" s="110"/>
      <c r="EO1738" s="110"/>
      <c r="EP1738" s="110"/>
      <c r="EQ1738" s="110"/>
      <c r="ER1738" s="110"/>
      <c r="ES1738" s="110"/>
      <c r="ET1738" s="110"/>
      <c r="EU1738" s="110"/>
      <c r="EV1738" s="110"/>
      <c r="EW1738" s="110"/>
      <c r="EX1738" s="110"/>
      <c r="EY1738" s="110"/>
      <c r="EZ1738" s="110"/>
      <c r="FA1738" s="110"/>
      <c r="FB1738" s="110"/>
      <c r="FC1738" s="110"/>
      <c r="FD1738" s="110"/>
      <c r="FE1738" s="110"/>
      <c r="FF1738" s="110"/>
      <c r="FG1738" s="110"/>
      <c r="FH1738" s="110"/>
      <c r="FI1738" s="110"/>
      <c r="FJ1738" s="110"/>
      <c r="FK1738" s="110"/>
      <c r="FL1738" s="110"/>
      <c r="FM1738" s="110"/>
      <c r="FN1738" s="110"/>
      <c r="FO1738" s="110"/>
      <c r="FP1738" s="110"/>
      <c r="FQ1738" s="110"/>
      <c r="FR1738" s="110"/>
      <c r="FS1738" s="110"/>
      <c r="FT1738" s="110"/>
      <c r="FU1738" s="110"/>
      <c r="FV1738" s="110"/>
      <c r="FW1738" s="110"/>
      <c r="FX1738" s="110"/>
      <c r="FY1738" s="110"/>
      <c r="FZ1738" s="110"/>
      <c r="GA1738" s="110"/>
      <c r="GB1738" s="110"/>
      <c r="GC1738" s="110"/>
      <c r="GD1738" s="110"/>
      <c r="GE1738" s="110"/>
      <c r="GF1738" s="110"/>
      <c r="GG1738" s="110"/>
      <c r="GH1738" s="110"/>
      <c r="GI1738" s="110"/>
      <c r="GJ1738" s="110"/>
      <c r="GK1738" s="110"/>
      <c r="GL1738" s="110"/>
      <c r="GM1738" s="110"/>
      <c r="GN1738" s="110"/>
      <c r="GO1738" s="110"/>
      <c r="GP1738" s="110"/>
      <c r="GQ1738" s="110"/>
      <c r="GR1738" s="110"/>
      <c r="GS1738" s="110"/>
      <c r="GT1738" s="110"/>
      <c r="GU1738" s="110"/>
      <c r="GV1738" s="110"/>
      <c r="GW1738" s="110"/>
      <c r="GX1738" s="110"/>
      <c r="GY1738" s="110"/>
      <c r="GZ1738" s="110"/>
      <c r="HA1738" s="110"/>
      <c r="HB1738" s="110"/>
      <c r="HC1738" s="110"/>
      <c r="HD1738" s="110"/>
      <c r="HE1738" s="110"/>
      <c r="HF1738" s="110"/>
      <c r="HG1738" s="110"/>
      <c r="HH1738" s="110"/>
      <c r="HI1738" s="110"/>
      <c r="HJ1738" s="110"/>
      <c r="HK1738" s="110"/>
      <c r="HL1738" s="110"/>
      <c r="HM1738" s="110"/>
      <c r="HN1738" s="110"/>
      <c r="HO1738" s="110"/>
      <c r="HP1738" s="110"/>
      <c r="HQ1738" s="110"/>
      <c r="HR1738" s="110"/>
      <c r="HS1738" s="110"/>
      <c r="HT1738" s="110"/>
      <c r="HU1738" s="110"/>
      <c r="HV1738" s="110"/>
      <c r="HW1738" s="110"/>
      <c r="HX1738" s="110"/>
      <c r="HY1738" s="110"/>
      <c r="HZ1738" s="110"/>
      <c r="IA1738" s="110"/>
      <c r="IB1738" s="110"/>
      <c r="IC1738" s="110"/>
      <c r="ID1738" s="110"/>
      <c r="IE1738" s="110"/>
      <c r="IF1738" s="110"/>
      <c r="IG1738" s="110"/>
      <c r="IH1738" s="110"/>
      <c r="II1738" s="110"/>
      <c r="IJ1738" s="110"/>
      <c r="IK1738" s="110"/>
      <c r="IL1738" s="110"/>
      <c r="IM1738" s="110"/>
      <c r="IN1738" s="110"/>
      <c r="IO1738" s="110"/>
      <c r="IP1738" s="110"/>
      <c r="IQ1738" s="110"/>
      <c r="IR1738" s="110"/>
    </row>
    <row r="1739" spans="18:252" ht="16.5" hidden="1" customHeight="1">
      <c r="R1739" s="264"/>
      <c r="S1739" s="110"/>
      <c r="T1739" s="110"/>
      <c r="U1739" s="110"/>
      <c r="V1739" s="110"/>
      <c r="W1739" s="266"/>
      <c r="X1739" s="110"/>
      <c r="Y1739" s="110"/>
      <c r="Z1739" s="110"/>
      <c r="AA1739" s="110"/>
      <c r="AB1739" s="110"/>
      <c r="AC1739" s="110"/>
      <c r="AD1739" s="110"/>
      <c r="AE1739" s="110"/>
      <c r="AF1739" s="110"/>
      <c r="AG1739" s="110"/>
      <c r="AH1739" s="110"/>
      <c r="AI1739" s="110"/>
      <c r="AJ1739" s="110"/>
      <c r="AK1739" s="110"/>
      <c r="AL1739" s="110"/>
      <c r="AM1739" s="110"/>
      <c r="AN1739" s="110"/>
      <c r="AO1739" s="110"/>
      <c r="AP1739" s="110"/>
      <c r="AQ1739" s="110"/>
      <c r="AR1739" s="110"/>
      <c r="AS1739" s="110"/>
      <c r="AT1739" s="110"/>
      <c r="AU1739" s="110"/>
      <c r="AV1739" s="110"/>
      <c r="AW1739" s="110"/>
      <c r="AX1739" s="110"/>
      <c r="AY1739" s="110"/>
      <c r="AZ1739" s="110"/>
      <c r="BA1739" s="110"/>
      <c r="BB1739" s="110"/>
      <c r="BC1739" s="110"/>
      <c r="BD1739" s="110"/>
      <c r="BE1739" s="110"/>
      <c r="BF1739" s="110"/>
      <c r="BG1739" s="110"/>
      <c r="BH1739" s="110"/>
      <c r="BI1739" s="110"/>
      <c r="BJ1739" s="110"/>
      <c r="BK1739" s="110"/>
      <c r="BL1739" s="110"/>
      <c r="BM1739" s="110"/>
      <c r="BN1739" s="110"/>
      <c r="BO1739" s="110"/>
      <c r="BP1739" s="110"/>
      <c r="BQ1739" s="110"/>
      <c r="BR1739" s="110"/>
      <c r="BS1739" s="110"/>
      <c r="BT1739" s="110"/>
      <c r="BU1739" s="110"/>
      <c r="BV1739" s="110"/>
      <c r="BW1739" s="110"/>
      <c r="BX1739" s="110"/>
      <c r="BY1739" s="110"/>
      <c r="BZ1739" s="110"/>
      <c r="CA1739" s="110"/>
      <c r="CB1739" s="110"/>
      <c r="CC1739" s="110"/>
      <c r="CD1739" s="110"/>
      <c r="CE1739" s="110"/>
      <c r="CF1739" s="110"/>
      <c r="CG1739" s="110"/>
      <c r="CH1739" s="110"/>
      <c r="CI1739" s="110"/>
      <c r="CJ1739" s="110"/>
      <c r="CK1739" s="110"/>
      <c r="CL1739" s="110"/>
      <c r="CM1739" s="110"/>
      <c r="CN1739" s="110"/>
      <c r="CO1739" s="110"/>
      <c r="CP1739" s="110"/>
      <c r="CQ1739" s="110"/>
      <c r="CR1739" s="110"/>
      <c r="CS1739" s="110"/>
      <c r="CT1739" s="110"/>
      <c r="CU1739" s="110"/>
      <c r="CV1739" s="110"/>
      <c r="CW1739" s="110"/>
      <c r="CX1739" s="110"/>
      <c r="CY1739" s="110"/>
      <c r="CZ1739" s="110"/>
      <c r="DA1739" s="110"/>
      <c r="DB1739" s="110"/>
      <c r="DC1739" s="110"/>
      <c r="DD1739" s="110"/>
      <c r="DE1739" s="110"/>
      <c r="DF1739" s="110"/>
      <c r="DG1739" s="110"/>
      <c r="DH1739" s="110"/>
      <c r="DI1739" s="110"/>
      <c r="DJ1739" s="110"/>
      <c r="DK1739" s="110"/>
      <c r="DL1739" s="110"/>
      <c r="DM1739" s="110"/>
      <c r="DN1739" s="110"/>
      <c r="DO1739" s="110"/>
      <c r="DP1739" s="110"/>
      <c r="DQ1739" s="110"/>
      <c r="DR1739" s="110"/>
      <c r="DS1739" s="110"/>
      <c r="DT1739" s="110"/>
      <c r="DU1739" s="110"/>
      <c r="DV1739" s="110"/>
      <c r="DW1739" s="110"/>
      <c r="DX1739" s="110"/>
      <c r="DY1739" s="110"/>
      <c r="DZ1739" s="110"/>
      <c r="EA1739" s="110"/>
      <c r="EB1739" s="110"/>
      <c r="EC1739" s="110"/>
      <c r="ED1739" s="110"/>
      <c r="EF1739" s="264"/>
      <c r="EG1739" s="110"/>
      <c r="EH1739" s="110"/>
      <c r="EI1739" s="110"/>
      <c r="EJ1739" s="110"/>
      <c r="EK1739" s="266"/>
      <c r="EL1739" s="110"/>
      <c r="EM1739" s="110"/>
      <c r="EN1739" s="110"/>
      <c r="EO1739" s="110"/>
      <c r="EP1739" s="110"/>
      <c r="EQ1739" s="110"/>
      <c r="ER1739" s="110"/>
      <c r="ES1739" s="110"/>
      <c r="ET1739" s="110"/>
      <c r="EU1739" s="110"/>
      <c r="EV1739" s="110"/>
      <c r="EW1739" s="110"/>
      <c r="EX1739" s="110"/>
      <c r="EY1739" s="110"/>
      <c r="EZ1739" s="110"/>
      <c r="FA1739" s="110"/>
      <c r="FB1739" s="110"/>
      <c r="FC1739" s="110"/>
      <c r="FD1739" s="110"/>
      <c r="FE1739" s="110"/>
      <c r="FF1739" s="110"/>
      <c r="FG1739" s="110"/>
      <c r="FH1739" s="110"/>
      <c r="FI1739" s="110"/>
      <c r="FJ1739" s="110"/>
      <c r="FK1739" s="110"/>
      <c r="FL1739" s="110"/>
      <c r="FM1739" s="110"/>
      <c r="FN1739" s="110"/>
      <c r="FO1739" s="110"/>
      <c r="FP1739" s="110"/>
      <c r="FQ1739" s="110"/>
      <c r="FR1739" s="110"/>
      <c r="FS1739" s="110"/>
      <c r="FT1739" s="110"/>
      <c r="FU1739" s="110"/>
      <c r="FV1739" s="110"/>
      <c r="FW1739" s="110"/>
      <c r="FX1739" s="110"/>
      <c r="FY1739" s="110"/>
      <c r="FZ1739" s="110"/>
      <c r="GA1739" s="110"/>
      <c r="GB1739" s="110"/>
      <c r="GC1739" s="110"/>
      <c r="GD1739" s="110"/>
      <c r="GE1739" s="110"/>
      <c r="GF1739" s="110"/>
      <c r="GG1739" s="110"/>
      <c r="GH1739" s="110"/>
      <c r="GI1739" s="110"/>
      <c r="GJ1739" s="110"/>
      <c r="GK1739" s="110"/>
      <c r="GL1739" s="110"/>
      <c r="GM1739" s="110"/>
      <c r="GN1739" s="110"/>
      <c r="GO1739" s="110"/>
      <c r="GP1739" s="110"/>
      <c r="GQ1739" s="110"/>
      <c r="GR1739" s="110"/>
      <c r="GS1739" s="110"/>
      <c r="GT1739" s="110"/>
      <c r="GU1739" s="110"/>
      <c r="GV1739" s="110"/>
      <c r="GW1739" s="110"/>
      <c r="GX1739" s="110"/>
      <c r="GY1739" s="110"/>
      <c r="GZ1739" s="110"/>
      <c r="HA1739" s="110"/>
      <c r="HB1739" s="110"/>
      <c r="HC1739" s="110"/>
      <c r="HD1739" s="110"/>
      <c r="HE1739" s="110"/>
      <c r="HF1739" s="110"/>
      <c r="HG1739" s="110"/>
      <c r="HH1739" s="110"/>
      <c r="HI1739" s="110"/>
      <c r="HJ1739" s="110"/>
      <c r="HK1739" s="110"/>
      <c r="HL1739" s="110"/>
      <c r="HM1739" s="110"/>
      <c r="HN1739" s="110"/>
      <c r="HO1739" s="110"/>
      <c r="HP1739" s="110"/>
      <c r="HQ1739" s="110"/>
      <c r="HR1739" s="110"/>
      <c r="HS1739" s="110"/>
      <c r="HT1739" s="110"/>
      <c r="HU1739" s="110"/>
      <c r="HV1739" s="110"/>
      <c r="HW1739" s="110"/>
      <c r="HX1739" s="110"/>
      <c r="HY1739" s="110"/>
      <c r="HZ1739" s="110"/>
      <c r="IA1739" s="110"/>
      <c r="IB1739" s="110"/>
      <c r="IC1739" s="110"/>
      <c r="ID1739" s="110"/>
      <c r="IE1739" s="110"/>
      <c r="IF1739" s="110"/>
      <c r="IG1739" s="110"/>
      <c r="IH1739" s="110"/>
      <c r="II1739" s="110"/>
      <c r="IJ1739" s="110"/>
      <c r="IK1739" s="110"/>
      <c r="IL1739" s="110"/>
      <c r="IM1739" s="110"/>
      <c r="IN1739" s="110"/>
      <c r="IO1739" s="110"/>
      <c r="IP1739" s="110"/>
      <c r="IQ1739" s="110"/>
      <c r="IR1739" s="110"/>
    </row>
    <row r="1740" spans="18:252" ht="16.5" hidden="1" customHeight="1">
      <c r="R1740" s="264"/>
      <c r="S1740" s="110"/>
      <c r="T1740" s="110"/>
      <c r="U1740" s="110"/>
      <c r="V1740" s="110"/>
      <c r="W1740" s="266"/>
      <c r="X1740" s="110"/>
      <c r="Y1740" s="110"/>
      <c r="Z1740" s="110"/>
      <c r="AA1740" s="110"/>
      <c r="AB1740" s="110"/>
      <c r="AC1740" s="110"/>
      <c r="AD1740" s="110"/>
      <c r="AE1740" s="110"/>
      <c r="AF1740" s="110"/>
      <c r="AG1740" s="110"/>
      <c r="AH1740" s="110"/>
      <c r="AI1740" s="110"/>
      <c r="AJ1740" s="110"/>
      <c r="AK1740" s="110"/>
      <c r="AL1740" s="110"/>
      <c r="AM1740" s="110"/>
      <c r="AN1740" s="110"/>
      <c r="AO1740" s="110"/>
      <c r="AP1740" s="110"/>
      <c r="AQ1740" s="110"/>
      <c r="AR1740" s="110"/>
      <c r="AS1740" s="110"/>
      <c r="AT1740" s="110"/>
      <c r="AU1740" s="110"/>
      <c r="AV1740" s="110"/>
      <c r="AW1740" s="110"/>
      <c r="AX1740" s="110"/>
      <c r="AY1740" s="110"/>
      <c r="AZ1740" s="110"/>
      <c r="BA1740" s="110"/>
      <c r="BB1740" s="110"/>
      <c r="BC1740" s="110"/>
      <c r="BD1740" s="110"/>
      <c r="BE1740" s="110"/>
      <c r="BF1740" s="110"/>
      <c r="BG1740" s="110"/>
      <c r="BH1740" s="110"/>
      <c r="BI1740" s="110"/>
      <c r="BJ1740" s="110"/>
      <c r="BK1740" s="110"/>
      <c r="BL1740" s="110"/>
      <c r="BM1740" s="110"/>
      <c r="BN1740" s="110"/>
      <c r="BO1740" s="110"/>
      <c r="BP1740" s="110"/>
      <c r="BQ1740" s="110"/>
      <c r="BR1740" s="110"/>
      <c r="BS1740" s="110"/>
      <c r="BT1740" s="110"/>
      <c r="BU1740" s="110"/>
      <c r="BV1740" s="110"/>
      <c r="BW1740" s="110"/>
      <c r="BX1740" s="110"/>
      <c r="BY1740" s="110"/>
      <c r="BZ1740" s="110"/>
      <c r="CA1740" s="110"/>
      <c r="CB1740" s="110"/>
      <c r="CC1740" s="110"/>
      <c r="CD1740" s="110"/>
      <c r="CE1740" s="110"/>
      <c r="CF1740" s="110"/>
      <c r="CG1740" s="110"/>
      <c r="CH1740" s="110"/>
      <c r="CI1740" s="110"/>
      <c r="CJ1740" s="110"/>
      <c r="CK1740" s="110"/>
      <c r="CL1740" s="110"/>
      <c r="CM1740" s="110"/>
      <c r="CN1740" s="110"/>
      <c r="CO1740" s="110"/>
      <c r="CP1740" s="110"/>
      <c r="CQ1740" s="110"/>
      <c r="CR1740" s="110"/>
      <c r="CS1740" s="110"/>
      <c r="CT1740" s="110"/>
      <c r="CU1740" s="110"/>
      <c r="CV1740" s="110"/>
      <c r="CW1740" s="110"/>
      <c r="CX1740" s="110"/>
      <c r="CY1740" s="110"/>
      <c r="CZ1740" s="110"/>
      <c r="DA1740" s="110"/>
      <c r="DB1740" s="110"/>
      <c r="DC1740" s="110"/>
      <c r="DD1740" s="110"/>
      <c r="DE1740" s="110"/>
      <c r="DF1740" s="110"/>
      <c r="DG1740" s="110"/>
      <c r="DH1740" s="110"/>
      <c r="DI1740" s="110"/>
      <c r="DJ1740" s="110"/>
      <c r="DK1740" s="110"/>
      <c r="DL1740" s="110"/>
      <c r="DM1740" s="110"/>
      <c r="DN1740" s="110"/>
      <c r="DO1740" s="110"/>
      <c r="DP1740" s="110"/>
      <c r="DQ1740" s="110"/>
      <c r="DR1740" s="110"/>
      <c r="DS1740" s="110"/>
      <c r="DT1740" s="110"/>
      <c r="DU1740" s="110"/>
      <c r="DV1740" s="110"/>
      <c r="DW1740" s="110"/>
      <c r="DX1740" s="110"/>
      <c r="DY1740" s="110"/>
      <c r="DZ1740" s="110"/>
      <c r="EA1740" s="110"/>
      <c r="EB1740" s="110"/>
      <c r="EC1740" s="110"/>
      <c r="ED1740" s="110"/>
      <c r="EF1740" s="264"/>
      <c r="EG1740" s="110"/>
      <c r="EH1740" s="110"/>
      <c r="EI1740" s="110"/>
      <c r="EJ1740" s="110"/>
      <c r="EK1740" s="266"/>
      <c r="EL1740" s="110"/>
      <c r="EM1740" s="110"/>
      <c r="EN1740" s="110"/>
      <c r="EO1740" s="110"/>
      <c r="EP1740" s="110"/>
      <c r="EQ1740" s="110"/>
      <c r="ER1740" s="110"/>
      <c r="ES1740" s="110"/>
      <c r="ET1740" s="110"/>
      <c r="EU1740" s="110"/>
      <c r="EV1740" s="110"/>
      <c r="EW1740" s="110"/>
      <c r="EX1740" s="110"/>
      <c r="EY1740" s="110"/>
      <c r="EZ1740" s="110"/>
      <c r="FA1740" s="110"/>
      <c r="FB1740" s="110"/>
      <c r="FC1740" s="110"/>
      <c r="FD1740" s="110"/>
      <c r="FE1740" s="110"/>
      <c r="FF1740" s="110"/>
      <c r="FG1740" s="110"/>
      <c r="FH1740" s="110"/>
      <c r="FI1740" s="110"/>
      <c r="FJ1740" s="110"/>
      <c r="FK1740" s="110"/>
      <c r="FL1740" s="110"/>
      <c r="FM1740" s="110"/>
      <c r="FN1740" s="110"/>
      <c r="FO1740" s="110"/>
      <c r="FP1740" s="110"/>
      <c r="FQ1740" s="110"/>
      <c r="FR1740" s="110"/>
      <c r="FS1740" s="110"/>
      <c r="FT1740" s="110"/>
      <c r="FU1740" s="110"/>
      <c r="FV1740" s="110"/>
      <c r="FW1740" s="110"/>
      <c r="FX1740" s="110"/>
      <c r="FY1740" s="110"/>
      <c r="FZ1740" s="110"/>
      <c r="GA1740" s="110"/>
      <c r="GB1740" s="110"/>
      <c r="GC1740" s="110"/>
      <c r="GD1740" s="110"/>
      <c r="GE1740" s="110"/>
      <c r="GF1740" s="110"/>
      <c r="GG1740" s="110"/>
      <c r="GH1740" s="110"/>
      <c r="GI1740" s="110"/>
      <c r="GJ1740" s="110"/>
      <c r="GK1740" s="110"/>
      <c r="GL1740" s="110"/>
      <c r="GM1740" s="110"/>
      <c r="GN1740" s="110"/>
      <c r="GO1740" s="110"/>
      <c r="GP1740" s="110"/>
      <c r="GQ1740" s="110"/>
      <c r="GR1740" s="110"/>
      <c r="GS1740" s="110"/>
      <c r="GT1740" s="110"/>
      <c r="GU1740" s="110"/>
      <c r="GV1740" s="110"/>
      <c r="GW1740" s="110"/>
      <c r="GX1740" s="110"/>
      <c r="GY1740" s="110"/>
      <c r="GZ1740" s="110"/>
      <c r="HA1740" s="110"/>
      <c r="HB1740" s="110"/>
      <c r="HC1740" s="110"/>
      <c r="HD1740" s="110"/>
      <c r="HE1740" s="110"/>
      <c r="HF1740" s="110"/>
      <c r="HG1740" s="110"/>
      <c r="HH1740" s="110"/>
      <c r="HI1740" s="110"/>
      <c r="HJ1740" s="110"/>
      <c r="HK1740" s="110"/>
      <c r="HL1740" s="110"/>
      <c r="HM1740" s="110"/>
      <c r="HN1740" s="110"/>
      <c r="HO1740" s="110"/>
      <c r="HP1740" s="110"/>
      <c r="HQ1740" s="110"/>
      <c r="HR1740" s="110"/>
      <c r="HS1740" s="110"/>
      <c r="HT1740" s="110"/>
      <c r="HU1740" s="110"/>
      <c r="HV1740" s="110"/>
      <c r="HW1740" s="110"/>
      <c r="HX1740" s="110"/>
      <c r="HY1740" s="110"/>
      <c r="HZ1740" s="110"/>
      <c r="IA1740" s="110"/>
      <c r="IB1740" s="110"/>
      <c r="IC1740" s="110"/>
      <c r="ID1740" s="110"/>
      <c r="IE1740" s="110"/>
      <c r="IF1740" s="110"/>
      <c r="IG1740" s="110"/>
      <c r="IH1740" s="110"/>
      <c r="II1740" s="110"/>
      <c r="IJ1740" s="110"/>
      <c r="IK1740" s="110"/>
      <c r="IL1740" s="110"/>
      <c r="IM1740" s="110"/>
      <c r="IN1740" s="110"/>
      <c r="IO1740" s="110"/>
      <c r="IP1740" s="110"/>
      <c r="IQ1740" s="110"/>
      <c r="IR1740" s="110"/>
    </row>
    <row r="1741" spans="18:252" ht="16.5" hidden="1" customHeight="1">
      <c r="R1741" s="264"/>
      <c r="S1741" s="110"/>
      <c r="T1741" s="110"/>
      <c r="U1741" s="110"/>
      <c r="V1741" s="110"/>
      <c r="W1741" s="266"/>
      <c r="X1741" s="110"/>
      <c r="Y1741" s="110"/>
      <c r="Z1741" s="110"/>
      <c r="AA1741" s="110"/>
      <c r="AB1741" s="110"/>
      <c r="AC1741" s="110"/>
      <c r="AD1741" s="110"/>
      <c r="AE1741" s="110"/>
      <c r="AF1741" s="110"/>
      <c r="AG1741" s="110"/>
      <c r="AH1741" s="110"/>
      <c r="AI1741" s="110"/>
      <c r="AJ1741" s="110"/>
      <c r="AK1741" s="110"/>
      <c r="AL1741" s="110"/>
      <c r="AM1741" s="110"/>
      <c r="AN1741" s="110"/>
      <c r="AO1741" s="110"/>
      <c r="AP1741" s="110"/>
      <c r="AQ1741" s="110"/>
      <c r="AR1741" s="110"/>
      <c r="AS1741" s="110"/>
      <c r="AT1741" s="110"/>
      <c r="AU1741" s="110"/>
      <c r="AV1741" s="110"/>
      <c r="AW1741" s="110"/>
      <c r="AX1741" s="110"/>
      <c r="AY1741" s="110"/>
      <c r="AZ1741" s="110"/>
      <c r="BA1741" s="110"/>
      <c r="BB1741" s="110"/>
      <c r="BC1741" s="110"/>
      <c r="BD1741" s="110"/>
      <c r="BE1741" s="110"/>
      <c r="BF1741" s="110"/>
      <c r="BG1741" s="110"/>
      <c r="BH1741" s="110"/>
      <c r="BI1741" s="110"/>
      <c r="BJ1741" s="110"/>
      <c r="BK1741" s="110"/>
      <c r="BL1741" s="110"/>
      <c r="BM1741" s="110"/>
      <c r="BN1741" s="110"/>
      <c r="BO1741" s="110"/>
      <c r="BP1741" s="110"/>
      <c r="BQ1741" s="110"/>
      <c r="BR1741" s="110"/>
      <c r="BS1741" s="110"/>
      <c r="BT1741" s="110"/>
      <c r="BU1741" s="110"/>
      <c r="BV1741" s="110"/>
      <c r="BW1741" s="110"/>
      <c r="BX1741" s="110"/>
      <c r="BY1741" s="110"/>
      <c r="BZ1741" s="110"/>
      <c r="CA1741" s="110"/>
      <c r="CB1741" s="110"/>
      <c r="CC1741" s="110"/>
      <c r="CD1741" s="110"/>
      <c r="CE1741" s="110"/>
      <c r="CF1741" s="110"/>
      <c r="CG1741" s="110"/>
      <c r="CH1741" s="110"/>
      <c r="CI1741" s="110"/>
      <c r="CJ1741" s="110"/>
      <c r="CK1741" s="110"/>
      <c r="CL1741" s="110"/>
      <c r="CM1741" s="110"/>
      <c r="CN1741" s="110"/>
      <c r="CO1741" s="110"/>
      <c r="CP1741" s="110"/>
      <c r="CQ1741" s="110"/>
      <c r="CR1741" s="110"/>
      <c r="CS1741" s="110"/>
      <c r="CT1741" s="110"/>
      <c r="CU1741" s="110"/>
      <c r="CV1741" s="110"/>
      <c r="CW1741" s="110"/>
      <c r="CX1741" s="110"/>
      <c r="CY1741" s="110"/>
      <c r="CZ1741" s="110"/>
      <c r="DA1741" s="110"/>
      <c r="DB1741" s="110"/>
      <c r="DC1741" s="110"/>
      <c r="DD1741" s="110"/>
      <c r="DE1741" s="110"/>
      <c r="DF1741" s="110"/>
      <c r="DG1741" s="110"/>
      <c r="DH1741" s="110"/>
      <c r="DI1741" s="110"/>
      <c r="DJ1741" s="110"/>
      <c r="DK1741" s="110"/>
      <c r="DL1741" s="110"/>
      <c r="DM1741" s="110"/>
      <c r="DN1741" s="110"/>
      <c r="DO1741" s="110"/>
      <c r="DP1741" s="110"/>
      <c r="DQ1741" s="110"/>
      <c r="DR1741" s="110"/>
      <c r="DS1741" s="110"/>
      <c r="DT1741" s="110"/>
      <c r="DU1741" s="110"/>
      <c r="DV1741" s="110"/>
      <c r="DW1741" s="110"/>
      <c r="DX1741" s="110"/>
      <c r="DY1741" s="110"/>
      <c r="DZ1741" s="110"/>
      <c r="EA1741" s="110"/>
      <c r="EB1741" s="110"/>
      <c r="EC1741" s="110"/>
      <c r="ED1741" s="110"/>
      <c r="EF1741" s="264"/>
      <c r="EG1741" s="110"/>
      <c r="EH1741" s="110"/>
      <c r="EI1741" s="110"/>
      <c r="EJ1741" s="110"/>
      <c r="EK1741" s="266"/>
      <c r="EL1741" s="110"/>
      <c r="EM1741" s="110"/>
      <c r="EN1741" s="110"/>
      <c r="EO1741" s="110"/>
      <c r="EP1741" s="110"/>
      <c r="EQ1741" s="110"/>
      <c r="ER1741" s="110"/>
      <c r="ES1741" s="110"/>
      <c r="ET1741" s="110"/>
      <c r="EU1741" s="110"/>
      <c r="EV1741" s="110"/>
      <c r="EW1741" s="110"/>
      <c r="EX1741" s="110"/>
      <c r="EY1741" s="110"/>
      <c r="EZ1741" s="110"/>
      <c r="FA1741" s="110"/>
      <c r="FB1741" s="110"/>
      <c r="FC1741" s="110"/>
      <c r="FD1741" s="110"/>
      <c r="FE1741" s="110"/>
      <c r="FF1741" s="110"/>
      <c r="FG1741" s="110"/>
      <c r="FH1741" s="110"/>
      <c r="FI1741" s="110"/>
      <c r="FJ1741" s="110"/>
      <c r="FK1741" s="110"/>
      <c r="FL1741" s="110"/>
      <c r="FM1741" s="110"/>
      <c r="FN1741" s="110"/>
      <c r="FO1741" s="110"/>
      <c r="FP1741" s="110"/>
      <c r="FQ1741" s="110"/>
      <c r="FR1741" s="110"/>
      <c r="FS1741" s="110"/>
      <c r="FT1741" s="110"/>
      <c r="FU1741" s="110"/>
      <c r="FV1741" s="110"/>
      <c r="FW1741" s="110"/>
      <c r="FX1741" s="110"/>
      <c r="FY1741" s="110"/>
      <c r="FZ1741" s="110"/>
      <c r="GA1741" s="110"/>
      <c r="GB1741" s="110"/>
      <c r="GC1741" s="110"/>
      <c r="GD1741" s="110"/>
      <c r="GE1741" s="110"/>
      <c r="GF1741" s="110"/>
      <c r="GG1741" s="110"/>
      <c r="GH1741" s="110"/>
      <c r="GI1741" s="110"/>
      <c r="GJ1741" s="110"/>
      <c r="GK1741" s="110"/>
      <c r="GL1741" s="110"/>
      <c r="GM1741" s="110"/>
      <c r="GN1741" s="110"/>
      <c r="GO1741" s="110"/>
      <c r="GP1741" s="110"/>
      <c r="GQ1741" s="110"/>
      <c r="GR1741" s="110"/>
      <c r="GS1741" s="110"/>
      <c r="GT1741" s="110"/>
      <c r="GU1741" s="110"/>
      <c r="GV1741" s="110"/>
      <c r="GW1741" s="110"/>
      <c r="GX1741" s="110"/>
      <c r="GY1741" s="110"/>
      <c r="GZ1741" s="110"/>
      <c r="HA1741" s="110"/>
      <c r="HB1741" s="110"/>
      <c r="HC1741" s="110"/>
      <c r="HD1741" s="110"/>
      <c r="HE1741" s="110"/>
      <c r="HF1741" s="110"/>
      <c r="HG1741" s="110"/>
      <c r="HH1741" s="110"/>
      <c r="HI1741" s="110"/>
      <c r="HJ1741" s="110"/>
      <c r="HK1741" s="110"/>
      <c r="HL1741" s="110"/>
      <c r="HM1741" s="110"/>
      <c r="HN1741" s="110"/>
      <c r="HO1741" s="110"/>
      <c r="HP1741" s="110"/>
      <c r="HQ1741" s="110"/>
      <c r="HR1741" s="110"/>
      <c r="HS1741" s="110"/>
      <c r="HT1741" s="110"/>
      <c r="HU1741" s="110"/>
      <c r="HV1741" s="110"/>
      <c r="HW1741" s="110"/>
      <c r="HX1741" s="110"/>
      <c r="HY1741" s="110"/>
      <c r="HZ1741" s="110"/>
      <c r="IA1741" s="110"/>
      <c r="IB1741" s="110"/>
      <c r="IC1741" s="110"/>
      <c r="ID1741" s="110"/>
      <c r="IE1741" s="110"/>
      <c r="IF1741" s="110"/>
      <c r="IG1741" s="110"/>
      <c r="IH1741" s="110"/>
      <c r="II1741" s="110"/>
      <c r="IJ1741" s="110"/>
      <c r="IK1741" s="110"/>
      <c r="IL1741" s="110"/>
      <c r="IM1741" s="110"/>
      <c r="IN1741" s="110"/>
      <c r="IO1741" s="110"/>
      <c r="IP1741" s="110"/>
      <c r="IQ1741" s="110"/>
      <c r="IR1741" s="110"/>
    </row>
    <row r="1742" spans="18:252" ht="16.5" hidden="1" customHeight="1">
      <c r="R1742" s="264"/>
      <c r="S1742" s="110"/>
      <c r="T1742" s="110"/>
      <c r="U1742" s="110"/>
      <c r="V1742" s="110"/>
      <c r="W1742" s="266"/>
      <c r="X1742" s="110"/>
      <c r="Y1742" s="110"/>
      <c r="Z1742" s="110"/>
      <c r="AA1742" s="110"/>
      <c r="AB1742" s="110"/>
      <c r="AC1742" s="110"/>
      <c r="AD1742" s="110"/>
      <c r="AE1742" s="110"/>
      <c r="AF1742" s="110"/>
      <c r="AG1742" s="110"/>
      <c r="AH1742" s="110"/>
      <c r="AI1742" s="110"/>
      <c r="AJ1742" s="110"/>
      <c r="AK1742" s="110"/>
      <c r="AL1742" s="110"/>
      <c r="AM1742" s="110"/>
      <c r="AN1742" s="110"/>
      <c r="AO1742" s="110"/>
      <c r="AP1742" s="110"/>
      <c r="AQ1742" s="110"/>
      <c r="AR1742" s="110"/>
      <c r="AS1742" s="110"/>
      <c r="AT1742" s="110"/>
      <c r="AU1742" s="110"/>
      <c r="AV1742" s="110"/>
      <c r="AW1742" s="110"/>
      <c r="AX1742" s="110"/>
      <c r="AY1742" s="110"/>
      <c r="AZ1742" s="110"/>
      <c r="BA1742" s="110"/>
      <c r="BB1742" s="110"/>
      <c r="BC1742" s="110"/>
      <c r="BD1742" s="110"/>
      <c r="BE1742" s="110"/>
      <c r="BF1742" s="110"/>
      <c r="BG1742" s="110"/>
      <c r="BH1742" s="110"/>
      <c r="BI1742" s="110"/>
      <c r="BJ1742" s="110"/>
      <c r="BK1742" s="110"/>
      <c r="BL1742" s="110"/>
      <c r="BM1742" s="110"/>
      <c r="BN1742" s="110"/>
      <c r="BO1742" s="110"/>
      <c r="BP1742" s="110"/>
      <c r="BQ1742" s="110"/>
      <c r="BR1742" s="110"/>
      <c r="BS1742" s="110"/>
      <c r="BT1742" s="110"/>
      <c r="BU1742" s="110"/>
      <c r="BV1742" s="110"/>
      <c r="BW1742" s="110"/>
      <c r="BX1742" s="110"/>
      <c r="BY1742" s="110"/>
      <c r="BZ1742" s="110"/>
      <c r="CA1742" s="110"/>
      <c r="CB1742" s="110"/>
      <c r="CC1742" s="110"/>
      <c r="CD1742" s="110"/>
      <c r="CE1742" s="110"/>
      <c r="CF1742" s="110"/>
      <c r="CG1742" s="110"/>
      <c r="CH1742" s="110"/>
      <c r="CI1742" s="110"/>
      <c r="CJ1742" s="110"/>
      <c r="CK1742" s="110"/>
      <c r="CL1742" s="110"/>
      <c r="CM1742" s="110"/>
      <c r="CN1742" s="110"/>
      <c r="CO1742" s="110"/>
      <c r="CP1742" s="110"/>
      <c r="CQ1742" s="110"/>
      <c r="CR1742" s="110"/>
      <c r="CS1742" s="110"/>
      <c r="CT1742" s="110"/>
      <c r="CU1742" s="110"/>
      <c r="CV1742" s="110"/>
      <c r="CW1742" s="110"/>
      <c r="CX1742" s="110"/>
      <c r="CY1742" s="110"/>
      <c r="CZ1742" s="110"/>
      <c r="DA1742" s="110"/>
      <c r="DB1742" s="110"/>
      <c r="DC1742" s="110"/>
      <c r="DD1742" s="110"/>
      <c r="DE1742" s="110"/>
      <c r="DF1742" s="110"/>
      <c r="DG1742" s="110"/>
      <c r="DH1742" s="110"/>
      <c r="DI1742" s="110"/>
      <c r="DJ1742" s="110"/>
      <c r="DK1742" s="110"/>
      <c r="DL1742" s="110"/>
      <c r="DM1742" s="110"/>
      <c r="DN1742" s="110"/>
      <c r="DO1742" s="110"/>
      <c r="DP1742" s="110"/>
      <c r="DQ1742" s="110"/>
      <c r="DR1742" s="110"/>
      <c r="DS1742" s="110"/>
      <c r="DT1742" s="110"/>
      <c r="DU1742" s="110"/>
      <c r="DV1742" s="110"/>
      <c r="DW1742" s="110"/>
      <c r="DX1742" s="110"/>
      <c r="DY1742" s="110"/>
      <c r="DZ1742" s="110"/>
      <c r="EA1742" s="110"/>
      <c r="EB1742" s="110"/>
      <c r="EC1742" s="110"/>
      <c r="ED1742" s="110"/>
      <c r="EF1742" s="264"/>
      <c r="EG1742" s="110"/>
      <c r="EH1742" s="110"/>
      <c r="EI1742" s="110"/>
      <c r="EJ1742" s="110"/>
      <c r="EK1742" s="266"/>
      <c r="EL1742" s="110"/>
      <c r="EM1742" s="110"/>
      <c r="EN1742" s="110"/>
      <c r="EO1742" s="110"/>
      <c r="EP1742" s="110"/>
      <c r="EQ1742" s="110"/>
      <c r="ER1742" s="110"/>
      <c r="ES1742" s="110"/>
      <c r="ET1742" s="110"/>
      <c r="EU1742" s="110"/>
      <c r="EV1742" s="110"/>
      <c r="EW1742" s="110"/>
      <c r="EX1742" s="110"/>
      <c r="EY1742" s="110"/>
      <c r="EZ1742" s="110"/>
      <c r="FA1742" s="110"/>
      <c r="FB1742" s="110"/>
      <c r="FC1742" s="110"/>
      <c r="FD1742" s="110"/>
      <c r="FE1742" s="110"/>
      <c r="FF1742" s="110"/>
      <c r="FG1742" s="110"/>
      <c r="FH1742" s="110"/>
      <c r="FI1742" s="110"/>
      <c r="FJ1742" s="110"/>
      <c r="FK1742" s="110"/>
      <c r="FL1742" s="110"/>
      <c r="FM1742" s="110"/>
      <c r="FN1742" s="110"/>
      <c r="FO1742" s="110"/>
      <c r="FP1742" s="110"/>
      <c r="FQ1742" s="110"/>
      <c r="FR1742" s="110"/>
      <c r="FS1742" s="110"/>
      <c r="FT1742" s="110"/>
      <c r="FU1742" s="110"/>
      <c r="FV1742" s="110"/>
      <c r="FW1742" s="110"/>
      <c r="FX1742" s="110"/>
      <c r="FY1742" s="110"/>
      <c r="FZ1742" s="110"/>
      <c r="GA1742" s="110"/>
      <c r="GB1742" s="110"/>
      <c r="GC1742" s="110"/>
      <c r="GD1742" s="110"/>
      <c r="GE1742" s="110"/>
      <c r="GF1742" s="110"/>
      <c r="GG1742" s="110"/>
      <c r="GH1742" s="110"/>
      <c r="GI1742" s="110"/>
      <c r="GJ1742" s="110"/>
      <c r="GK1742" s="110"/>
      <c r="GL1742" s="110"/>
      <c r="GM1742" s="110"/>
      <c r="GN1742" s="110"/>
      <c r="GO1742" s="110"/>
      <c r="GP1742" s="110"/>
      <c r="GQ1742" s="110"/>
      <c r="GR1742" s="110"/>
      <c r="GS1742" s="110"/>
      <c r="GT1742" s="110"/>
      <c r="GU1742" s="110"/>
      <c r="GV1742" s="110"/>
      <c r="GW1742" s="110"/>
      <c r="GX1742" s="110"/>
      <c r="GY1742" s="110"/>
      <c r="GZ1742" s="110"/>
      <c r="HA1742" s="110"/>
      <c r="HB1742" s="110"/>
      <c r="HC1742" s="110"/>
      <c r="HD1742" s="110"/>
      <c r="HE1742" s="110"/>
      <c r="HF1742" s="110"/>
      <c r="HG1742" s="110"/>
      <c r="HH1742" s="110"/>
      <c r="HI1742" s="110"/>
      <c r="HJ1742" s="110"/>
      <c r="HK1742" s="110"/>
      <c r="HL1742" s="110"/>
      <c r="HM1742" s="110"/>
      <c r="HN1742" s="110"/>
      <c r="HO1742" s="110"/>
      <c r="HP1742" s="110"/>
      <c r="HQ1742" s="110"/>
      <c r="HR1742" s="110"/>
      <c r="HS1742" s="110"/>
      <c r="HT1742" s="110"/>
      <c r="HU1742" s="110"/>
      <c r="HV1742" s="110"/>
      <c r="HW1742" s="110"/>
      <c r="HX1742" s="110"/>
      <c r="HY1742" s="110"/>
      <c r="HZ1742" s="110"/>
      <c r="IA1742" s="110"/>
      <c r="IB1742" s="110"/>
      <c r="IC1742" s="110"/>
      <c r="ID1742" s="110"/>
      <c r="IE1742" s="110"/>
      <c r="IF1742" s="110"/>
      <c r="IG1742" s="110"/>
      <c r="IH1742" s="110"/>
      <c r="II1742" s="110"/>
      <c r="IJ1742" s="110"/>
      <c r="IK1742" s="110"/>
      <c r="IL1742" s="110"/>
      <c r="IM1742" s="110"/>
      <c r="IN1742" s="110"/>
      <c r="IO1742" s="110"/>
      <c r="IP1742" s="110"/>
      <c r="IQ1742" s="110"/>
      <c r="IR1742" s="110"/>
    </row>
    <row r="1743" spans="18:252" ht="16.5" hidden="1" customHeight="1">
      <c r="R1743" s="264"/>
      <c r="S1743" s="110"/>
      <c r="T1743" s="110"/>
      <c r="U1743" s="110"/>
      <c r="V1743" s="110"/>
      <c r="W1743" s="266"/>
      <c r="X1743" s="110"/>
      <c r="Y1743" s="110"/>
      <c r="Z1743" s="110"/>
      <c r="AA1743" s="110"/>
      <c r="AB1743" s="110"/>
      <c r="AC1743" s="110"/>
      <c r="AD1743" s="110"/>
      <c r="AE1743" s="110"/>
      <c r="AF1743" s="110"/>
      <c r="AG1743" s="110"/>
      <c r="AH1743" s="110"/>
      <c r="AI1743" s="110"/>
      <c r="AJ1743" s="110"/>
      <c r="AK1743" s="110"/>
      <c r="AL1743" s="110"/>
      <c r="AM1743" s="110"/>
      <c r="AN1743" s="110"/>
      <c r="AO1743" s="110"/>
      <c r="AP1743" s="110"/>
      <c r="AQ1743" s="110"/>
      <c r="AR1743" s="110"/>
      <c r="AS1743" s="110"/>
      <c r="AT1743" s="110"/>
      <c r="AU1743" s="110"/>
      <c r="AV1743" s="110"/>
      <c r="AW1743" s="110"/>
      <c r="AX1743" s="110"/>
      <c r="AY1743" s="110"/>
      <c r="AZ1743" s="110"/>
      <c r="BA1743" s="110"/>
      <c r="BB1743" s="110"/>
      <c r="BC1743" s="110"/>
      <c r="BD1743" s="110"/>
      <c r="BE1743" s="110"/>
      <c r="BF1743" s="110"/>
      <c r="BG1743" s="110"/>
      <c r="BH1743" s="110"/>
      <c r="BI1743" s="110"/>
      <c r="BJ1743" s="110"/>
      <c r="BK1743" s="110"/>
      <c r="BL1743" s="110"/>
      <c r="BM1743" s="110"/>
      <c r="BN1743" s="110"/>
      <c r="BO1743" s="110"/>
      <c r="BP1743" s="110"/>
      <c r="BQ1743" s="110"/>
      <c r="BR1743" s="110"/>
      <c r="BS1743" s="110"/>
      <c r="BT1743" s="110"/>
      <c r="BU1743" s="110"/>
      <c r="BV1743" s="110"/>
      <c r="BW1743" s="110"/>
      <c r="BX1743" s="110"/>
      <c r="BY1743" s="110"/>
      <c r="BZ1743" s="110"/>
      <c r="CA1743" s="110"/>
      <c r="CB1743" s="110"/>
      <c r="CC1743" s="110"/>
      <c r="CD1743" s="110"/>
      <c r="CE1743" s="110"/>
      <c r="CF1743" s="110"/>
      <c r="CG1743" s="110"/>
      <c r="CH1743" s="110"/>
      <c r="CI1743" s="110"/>
      <c r="CJ1743" s="110"/>
      <c r="CK1743" s="110"/>
      <c r="CL1743" s="110"/>
      <c r="CM1743" s="110"/>
      <c r="CN1743" s="110"/>
      <c r="CO1743" s="110"/>
      <c r="CP1743" s="110"/>
      <c r="CQ1743" s="110"/>
      <c r="CR1743" s="110"/>
      <c r="CS1743" s="110"/>
      <c r="CT1743" s="110"/>
      <c r="CU1743" s="110"/>
      <c r="CV1743" s="110"/>
      <c r="CW1743" s="110"/>
      <c r="CX1743" s="110"/>
      <c r="CY1743" s="110"/>
      <c r="CZ1743" s="110"/>
      <c r="DA1743" s="110"/>
      <c r="DB1743" s="110"/>
      <c r="DC1743" s="110"/>
      <c r="DD1743" s="110"/>
      <c r="DE1743" s="110"/>
      <c r="DF1743" s="110"/>
      <c r="DG1743" s="110"/>
      <c r="DH1743" s="110"/>
      <c r="DI1743" s="110"/>
      <c r="DJ1743" s="110"/>
      <c r="DK1743" s="110"/>
      <c r="DL1743" s="110"/>
      <c r="DM1743" s="110"/>
      <c r="DN1743" s="110"/>
      <c r="DO1743" s="110"/>
      <c r="DP1743" s="110"/>
      <c r="DQ1743" s="110"/>
      <c r="DR1743" s="110"/>
      <c r="DS1743" s="110"/>
      <c r="DT1743" s="110"/>
      <c r="DU1743" s="110"/>
      <c r="DV1743" s="110"/>
      <c r="DW1743" s="110"/>
      <c r="DX1743" s="110"/>
      <c r="DY1743" s="110"/>
      <c r="DZ1743" s="110"/>
      <c r="EA1743" s="110"/>
      <c r="EB1743" s="110"/>
      <c r="EC1743" s="110"/>
      <c r="ED1743" s="110"/>
      <c r="EF1743" s="264"/>
      <c r="EG1743" s="110"/>
      <c r="EH1743" s="110"/>
      <c r="EI1743" s="110"/>
      <c r="EJ1743" s="110"/>
      <c r="EK1743" s="266"/>
      <c r="EL1743" s="110"/>
      <c r="EM1743" s="110"/>
      <c r="EN1743" s="110"/>
      <c r="EO1743" s="110"/>
      <c r="EP1743" s="110"/>
      <c r="EQ1743" s="110"/>
      <c r="ER1743" s="110"/>
      <c r="ES1743" s="110"/>
      <c r="ET1743" s="110"/>
      <c r="EU1743" s="110"/>
      <c r="EV1743" s="110"/>
      <c r="EW1743" s="110"/>
      <c r="EX1743" s="110"/>
      <c r="EY1743" s="110"/>
      <c r="EZ1743" s="110"/>
      <c r="FA1743" s="110"/>
      <c r="FB1743" s="110"/>
      <c r="FC1743" s="110"/>
      <c r="FD1743" s="110"/>
      <c r="FE1743" s="110"/>
      <c r="FF1743" s="110"/>
      <c r="FG1743" s="110"/>
      <c r="FH1743" s="110"/>
      <c r="FI1743" s="110"/>
      <c r="FJ1743" s="110"/>
      <c r="FK1743" s="110"/>
      <c r="FL1743" s="110"/>
      <c r="FM1743" s="110"/>
      <c r="FN1743" s="110"/>
      <c r="FO1743" s="110"/>
      <c r="FP1743" s="110"/>
      <c r="FQ1743" s="110"/>
      <c r="FR1743" s="110"/>
      <c r="FS1743" s="110"/>
      <c r="FT1743" s="110"/>
      <c r="FU1743" s="110"/>
      <c r="FV1743" s="110"/>
      <c r="FW1743" s="110"/>
      <c r="FX1743" s="110"/>
      <c r="FY1743" s="110"/>
      <c r="FZ1743" s="110"/>
      <c r="GA1743" s="110"/>
      <c r="GB1743" s="110"/>
      <c r="GC1743" s="110"/>
      <c r="GD1743" s="110"/>
      <c r="GE1743" s="110"/>
      <c r="GF1743" s="110"/>
      <c r="GG1743" s="110"/>
      <c r="GH1743" s="110"/>
      <c r="GI1743" s="110"/>
      <c r="GJ1743" s="110"/>
      <c r="GK1743" s="110"/>
      <c r="GL1743" s="110"/>
      <c r="GM1743" s="110"/>
      <c r="GN1743" s="110"/>
      <c r="GO1743" s="110"/>
      <c r="GP1743" s="110"/>
      <c r="GQ1743" s="110"/>
      <c r="GR1743" s="110"/>
      <c r="GS1743" s="110"/>
      <c r="GT1743" s="110"/>
      <c r="GU1743" s="110"/>
      <c r="GV1743" s="110"/>
      <c r="GW1743" s="110"/>
      <c r="GX1743" s="110"/>
      <c r="GY1743" s="110"/>
      <c r="GZ1743" s="110"/>
      <c r="HA1743" s="110"/>
      <c r="HB1743" s="110"/>
      <c r="HC1743" s="110"/>
      <c r="HD1743" s="110"/>
      <c r="HE1743" s="110"/>
      <c r="HF1743" s="110"/>
      <c r="HG1743" s="110"/>
      <c r="HH1743" s="110"/>
      <c r="HI1743" s="110"/>
      <c r="HJ1743" s="110"/>
      <c r="HK1743" s="110"/>
      <c r="HL1743" s="110"/>
      <c r="HM1743" s="110"/>
      <c r="HN1743" s="110"/>
      <c r="HO1743" s="110"/>
      <c r="HP1743" s="110"/>
      <c r="HQ1743" s="110"/>
      <c r="HR1743" s="110"/>
      <c r="HS1743" s="110"/>
      <c r="HT1743" s="110"/>
      <c r="HU1743" s="110"/>
      <c r="HV1743" s="110"/>
      <c r="HW1743" s="110"/>
      <c r="HX1743" s="110"/>
      <c r="HY1743" s="110"/>
      <c r="HZ1743" s="110"/>
      <c r="IA1743" s="110"/>
      <c r="IB1743" s="110"/>
      <c r="IC1743" s="110"/>
      <c r="ID1743" s="110"/>
      <c r="IE1743" s="110"/>
      <c r="IF1743" s="110"/>
      <c r="IG1743" s="110"/>
      <c r="IH1743" s="110"/>
      <c r="II1743" s="110"/>
      <c r="IJ1743" s="110"/>
      <c r="IK1743" s="110"/>
      <c r="IL1743" s="110"/>
      <c r="IM1743" s="110"/>
      <c r="IN1743" s="110"/>
      <c r="IO1743" s="110"/>
      <c r="IP1743" s="110"/>
      <c r="IQ1743" s="110"/>
      <c r="IR1743" s="110"/>
    </row>
    <row r="1744" spans="18:252" ht="16.5" hidden="1" customHeight="1">
      <c r="R1744" s="264"/>
      <c r="S1744" s="110"/>
      <c r="T1744" s="110"/>
      <c r="U1744" s="110"/>
      <c r="V1744" s="110"/>
      <c r="W1744" s="266"/>
      <c r="X1744" s="110"/>
      <c r="Y1744" s="110"/>
      <c r="Z1744" s="110"/>
      <c r="AA1744" s="110"/>
      <c r="AB1744" s="110"/>
      <c r="AC1744" s="110"/>
      <c r="AD1744" s="110"/>
      <c r="AE1744" s="110"/>
      <c r="AF1744" s="110"/>
      <c r="AG1744" s="110"/>
      <c r="AH1744" s="110"/>
      <c r="AI1744" s="110"/>
      <c r="AJ1744" s="110"/>
      <c r="AK1744" s="110"/>
      <c r="AL1744" s="110"/>
      <c r="AM1744" s="110"/>
      <c r="AN1744" s="110"/>
      <c r="AO1744" s="110"/>
      <c r="AP1744" s="110"/>
      <c r="AQ1744" s="110"/>
      <c r="AR1744" s="110"/>
      <c r="AS1744" s="110"/>
      <c r="AT1744" s="110"/>
      <c r="AU1744" s="110"/>
      <c r="AV1744" s="110"/>
      <c r="AW1744" s="110"/>
      <c r="AX1744" s="110"/>
      <c r="AY1744" s="110"/>
      <c r="AZ1744" s="110"/>
      <c r="BA1744" s="110"/>
      <c r="BB1744" s="110"/>
      <c r="BC1744" s="110"/>
      <c r="BD1744" s="110"/>
      <c r="BE1744" s="110"/>
      <c r="BF1744" s="110"/>
      <c r="BG1744" s="110"/>
      <c r="BH1744" s="110"/>
      <c r="BI1744" s="110"/>
      <c r="BJ1744" s="110"/>
      <c r="BK1744" s="110"/>
      <c r="BL1744" s="110"/>
      <c r="BM1744" s="110"/>
      <c r="BN1744" s="110"/>
      <c r="BO1744" s="110"/>
      <c r="BP1744" s="110"/>
      <c r="BQ1744" s="110"/>
      <c r="BR1744" s="110"/>
      <c r="BS1744" s="110"/>
      <c r="BT1744" s="110"/>
      <c r="BU1744" s="110"/>
      <c r="BV1744" s="110"/>
      <c r="BW1744" s="110"/>
      <c r="BX1744" s="110"/>
      <c r="BY1744" s="110"/>
      <c r="BZ1744" s="110"/>
      <c r="CA1744" s="110"/>
      <c r="CB1744" s="110"/>
      <c r="CC1744" s="110"/>
      <c r="CD1744" s="110"/>
      <c r="CE1744" s="110"/>
      <c r="CF1744" s="110"/>
      <c r="CG1744" s="110"/>
      <c r="CH1744" s="110"/>
      <c r="CI1744" s="110"/>
      <c r="CJ1744" s="110"/>
      <c r="CK1744" s="110"/>
      <c r="CL1744" s="110"/>
      <c r="CM1744" s="110"/>
      <c r="CN1744" s="110"/>
      <c r="CO1744" s="110"/>
      <c r="CP1744" s="110"/>
      <c r="CQ1744" s="110"/>
      <c r="CR1744" s="110"/>
      <c r="CS1744" s="110"/>
      <c r="CT1744" s="110"/>
      <c r="CU1744" s="110"/>
      <c r="CV1744" s="110"/>
      <c r="CW1744" s="110"/>
      <c r="CX1744" s="110"/>
      <c r="CY1744" s="110"/>
      <c r="CZ1744" s="110"/>
      <c r="DA1744" s="110"/>
      <c r="DB1744" s="110"/>
      <c r="DC1744" s="110"/>
      <c r="DD1744" s="110"/>
      <c r="DE1744" s="110"/>
      <c r="DF1744" s="110"/>
      <c r="DG1744" s="110"/>
      <c r="DH1744" s="110"/>
      <c r="DI1744" s="110"/>
      <c r="DJ1744" s="110"/>
      <c r="DK1744" s="110"/>
      <c r="DL1744" s="110"/>
      <c r="DM1744" s="110"/>
      <c r="DN1744" s="110"/>
      <c r="DO1744" s="110"/>
      <c r="DP1744" s="110"/>
      <c r="DQ1744" s="110"/>
      <c r="DR1744" s="110"/>
      <c r="DS1744" s="110"/>
      <c r="DT1744" s="110"/>
      <c r="DU1744" s="110"/>
      <c r="DV1744" s="110"/>
      <c r="DW1744" s="110"/>
      <c r="DX1744" s="110"/>
      <c r="DY1744" s="110"/>
      <c r="DZ1744" s="110"/>
      <c r="EA1744" s="110"/>
      <c r="EB1744" s="110"/>
      <c r="EC1744" s="110"/>
      <c r="ED1744" s="110"/>
      <c r="EF1744" s="264"/>
      <c r="EG1744" s="110"/>
      <c r="EH1744" s="110"/>
      <c r="EI1744" s="110"/>
      <c r="EJ1744" s="110"/>
      <c r="EK1744" s="266"/>
      <c r="EL1744" s="110"/>
      <c r="EM1744" s="110"/>
      <c r="EN1744" s="110"/>
      <c r="EO1744" s="110"/>
      <c r="EP1744" s="110"/>
      <c r="EQ1744" s="110"/>
      <c r="ER1744" s="110"/>
      <c r="ES1744" s="110"/>
      <c r="ET1744" s="110"/>
      <c r="EU1744" s="110"/>
      <c r="EV1744" s="110"/>
      <c r="EW1744" s="110"/>
      <c r="EX1744" s="110"/>
      <c r="EY1744" s="110"/>
      <c r="EZ1744" s="110"/>
      <c r="FA1744" s="110"/>
      <c r="FB1744" s="110"/>
      <c r="FC1744" s="110"/>
      <c r="FD1744" s="110"/>
      <c r="FE1744" s="110"/>
      <c r="FF1744" s="110"/>
      <c r="FG1744" s="110"/>
      <c r="FH1744" s="110"/>
      <c r="FI1744" s="110"/>
      <c r="FJ1744" s="110"/>
      <c r="FK1744" s="110"/>
      <c r="FL1744" s="110"/>
      <c r="FM1744" s="110"/>
      <c r="FN1744" s="110"/>
      <c r="FO1744" s="110"/>
      <c r="FP1744" s="110"/>
      <c r="FQ1744" s="110"/>
      <c r="FR1744" s="110"/>
      <c r="FS1744" s="110"/>
      <c r="FT1744" s="110"/>
      <c r="FU1744" s="110"/>
      <c r="FV1744" s="110"/>
      <c r="FW1744" s="110"/>
      <c r="FX1744" s="110"/>
      <c r="FY1744" s="110"/>
      <c r="FZ1744" s="110"/>
      <c r="GA1744" s="110"/>
      <c r="GB1744" s="110"/>
      <c r="GC1744" s="110"/>
      <c r="GD1744" s="110"/>
      <c r="GE1744" s="110"/>
      <c r="GF1744" s="110"/>
      <c r="GG1744" s="110"/>
      <c r="GH1744" s="110"/>
      <c r="GI1744" s="110"/>
      <c r="GJ1744" s="110"/>
      <c r="GK1744" s="110"/>
      <c r="GL1744" s="110"/>
      <c r="GM1744" s="110"/>
      <c r="GN1744" s="110"/>
      <c r="GO1744" s="110"/>
      <c r="GP1744" s="110"/>
      <c r="GQ1744" s="110"/>
      <c r="GR1744" s="110"/>
      <c r="GS1744" s="110"/>
      <c r="GT1744" s="110"/>
      <c r="GU1744" s="110"/>
      <c r="GV1744" s="110"/>
      <c r="GW1744" s="110"/>
      <c r="GX1744" s="110"/>
      <c r="GY1744" s="110"/>
      <c r="GZ1744" s="110"/>
      <c r="HA1744" s="110"/>
      <c r="HB1744" s="110"/>
      <c r="HC1744" s="110"/>
      <c r="HD1744" s="110"/>
      <c r="HE1744" s="110"/>
      <c r="HF1744" s="110"/>
      <c r="HG1744" s="110"/>
      <c r="HH1744" s="110"/>
      <c r="HI1744" s="110"/>
      <c r="HJ1744" s="110"/>
      <c r="HK1744" s="110"/>
      <c r="HL1744" s="110"/>
      <c r="HM1744" s="110"/>
      <c r="HN1744" s="110"/>
      <c r="HO1744" s="110"/>
      <c r="HP1744" s="110"/>
      <c r="HQ1744" s="110"/>
      <c r="HR1744" s="110"/>
      <c r="HS1744" s="110"/>
      <c r="HT1744" s="110"/>
      <c r="HU1744" s="110"/>
      <c r="HV1744" s="110"/>
      <c r="HW1744" s="110"/>
      <c r="HX1744" s="110"/>
      <c r="HY1744" s="110"/>
      <c r="HZ1744" s="110"/>
      <c r="IA1744" s="110"/>
      <c r="IB1744" s="110"/>
      <c r="IC1744" s="110"/>
      <c r="ID1744" s="110"/>
      <c r="IE1744" s="110"/>
      <c r="IF1744" s="110"/>
      <c r="IG1744" s="110"/>
      <c r="IH1744" s="110"/>
      <c r="II1744" s="110"/>
      <c r="IJ1744" s="110"/>
      <c r="IK1744" s="110"/>
      <c r="IL1744" s="110"/>
      <c r="IM1744" s="110"/>
      <c r="IN1744" s="110"/>
      <c r="IO1744" s="110"/>
      <c r="IP1744" s="110"/>
      <c r="IQ1744" s="110"/>
      <c r="IR1744" s="110"/>
    </row>
    <row r="1745" spans="18:252" ht="16.5" hidden="1" customHeight="1">
      <c r="R1745" s="264"/>
      <c r="S1745" s="110"/>
      <c r="T1745" s="110"/>
      <c r="U1745" s="110"/>
      <c r="V1745" s="110"/>
      <c r="W1745" s="266"/>
      <c r="X1745" s="110"/>
      <c r="Y1745" s="110"/>
      <c r="Z1745" s="110"/>
      <c r="AA1745" s="110"/>
      <c r="AB1745" s="110"/>
      <c r="AC1745" s="110"/>
      <c r="AD1745" s="110"/>
      <c r="AE1745" s="110"/>
      <c r="AF1745" s="110"/>
      <c r="AG1745" s="110"/>
      <c r="AH1745" s="110"/>
      <c r="AI1745" s="110"/>
      <c r="AJ1745" s="110"/>
      <c r="AK1745" s="110"/>
      <c r="AL1745" s="110"/>
      <c r="AM1745" s="110"/>
      <c r="AN1745" s="110"/>
      <c r="AO1745" s="110"/>
      <c r="AP1745" s="110"/>
      <c r="AQ1745" s="110"/>
      <c r="AR1745" s="110"/>
      <c r="AS1745" s="110"/>
      <c r="AT1745" s="110"/>
      <c r="AU1745" s="110"/>
      <c r="AV1745" s="110"/>
      <c r="AW1745" s="110"/>
      <c r="AX1745" s="110"/>
      <c r="AY1745" s="110"/>
      <c r="AZ1745" s="110"/>
      <c r="BA1745" s="110"/>
      <c r="BB1745" s="110"/>
      <c r="BC1745" s="110"/>
      <c r="BD1745" s="110"/>
      <c r="BE1745" s="110"/>
      <c r="BF1745" s="110"/>
      <c r="BG1745" s="110"/>
      <c r="BH1745" s="110"/>
      <c r="BI1745" s="110"/>
      <c r="BJ1745" s="110"/>
      <c r="BK1745" s="110"/>
      <c r="BL1745" s="110"/>
      <c r="BM1745" s="110"/>
      <c r="BN1745" s="110"/>
      <c r="BO1745" s="110"/>
      <c r="BP1745" s="110"/>
      <c r="BQ1745" s="110"/>
      <c r="BR1745" s="110"/>
      <c r="BS1745" s="110"/>
      <c r="BT1745" s="110"/>
      <c r="BU1745" s="110"/>
      <c r="BV1745" s="110"/>
      <c r="BW1745" s="110"/>
      <c r="BX1745" s="110"/>
      <c r="BY1745" s="110"/>
      <c r="BZ1745" s="110"/>
      <c r="CA1745" s="110"/>
      <c r="CB1745" s="110"/>
      <c r="CC1745" s="110"/>
      <c r="CD1745" s="110"/>
      <c r="CE1745" s="110"/>
      <c r="CF1745" s="110"/>
      <c r="CG1745" s="110"/>
      <c r="CH1745" s="110"/>
      <c r="CI1745" s="110"/>
      <c r="CJ1745" s="110"/>
      <c r="CK1745" s="110"/>
      <c r="CL1745" s="110"/>
      <c r="CM1745" s="110"/>
      <c r="CN1745" s="110"/>
      <c r="CO1745" s="110"/>
      <c r="CP1745" s="110"/>
      <c r="CQ1745" s="110"/>
      <c r="CR1745" s="110"/>
      <c r="CS1745" s="110"/>
      <c r="CT1745" s="110"/>
      <c r="CU1745" s="110"/>
      <c r="CV1745" s="110"/>
      <c r="CW1745" s="110"/>
      <c r="CX1745" s="110"/>
      <c r="CY1745" s="110"/>
      <c r="CZ1745" s="110"/>
      <c r="DA1745" s="110"/>
      <c r="DB1745" s="110"/>
      <c r="DC1745" s="110"/>
      <c r="DD1745" s="110"/>
      <c r="DE1745" s="110"/>
      <c r="DF1745" s="110"/>
      <c r="DG1745" s="110"/>
      <c r="DH1745" s="110"/>
      <c r="DI1745" s="110"/>
      <c r="DJ1745" s="110"/>
      <c r="DK1745" s="110"/>
      <c r="DL1745" s="110"/>
      <c r="DM1745" s="110"/>
      <c r="DN1745" s="110"/>
      <c r="DO1745" s="110"/>
      <c r="DP1745" s="110"/>
      <c r="DQ1745" s="110"/>
      <c r="DR1745" s="110"/>
      <c r="DS1745" s="110"/>
      <c r="DT1745" s="110"/>
      <c r="DU1745" s="110"/>
      <c r="DV1745" s="110"/>
      <c r="DW1745" s="110"/>
      <c r="DX1745" s="110"/>
      <c r="DY1745" s="110"/>
      <c r="DZ1745" s="110"/>
      <c r="EA1745" s="110"/>
      <c r="EB1745" s="110"/>
      <c r="EC1745" s="110"/>
      <c r="ED1745" s="110"/>
      <c r="EF1745" s="264"/>
      <c r="EG1745" s="110"/>
      <c r="EH1745" s="110"/>
      <c r="EI1745" s="110"/>
      <c r="EJ1745" s="110"/>
      <c r="EK1745" s="266"/>
      <c r="EL1745" s="110"/>
      <c r="EM1745" s="110"/>
      <c r="EN1745" s="110"/>
      <c r="EO1745" s="110"/>
      <c r="EP1745" s="110"/>
      <c r="EQ1745" s="110"/>
      <c r="ER1745" s="110"/>
      <c r="ES1745" s="110"/>
      <c r="ET1745" s="110"/>
      <c r="EU1745" s="110"/>
      <c r="EV1745" s="110"/>
      <c r="EW1745" s="110"/>
      <c r="EX1745" s="110"/>
      <c r="EY1745" s="110"/>
      <c r="EZ1745" s="110"/>
      <c r="FA1745" s="110"/>
      <c r="FB1745" s="110"/>
      <c r="FC1745" s="110"/>
      <c r="FD1745" s="110"/>
      <c r="FE1745" s="110"/>
      <c r="FF1745" s="110"/>
      <c r="FG1745" s="110"/>
      <c r="FH1745" s="110"/>
      <c r="FI1745" s="110"/>
      <c r="FJ1745" s="110"/>
      <c r="FK1745" s="110"/>
      <c r="FL1745" s="110"/>
      <c r="FM1745" s="110"/>
      <c r="FN1745" s="110"/>
      <c r="FO1745" s="110"/>
      <c r="FP1745" s="110"/>
      <c r="FQ1745" s="110"/>
      <c r="FR1745" s="110"/>
      <c r="FS1745" s="110"/>
      <c r="FT1745" s="110"/>
      <c r="FU1745" s="110"/>
      <c r="FV1745" s="110"/>
      <c r="FW1745" s="110"/>
      <c r="FX1745" s="110"/>
      <c r="FY1745" s="110"/>
      <c r="FZ1745" s="110"/>
      <c r="GA1745" s="110"/>
      <c r="GB1745" s="110"/>
      <c r="GC1745" s="110"/>
      <c r="GD1745" s="110"/>
      <c r="GE1745" s="110"/>
      <c r="GF1745" s="110"/>
      <c r="GG1745" s="110"/>
      <c r="GH1745" s="110"/>
      <c r="GI1745" s="110"/>
      <c r="GJ1745" s="110"/>
      <c r="GK1745" s="110"/>
      <c r="GL1745" s="110"/>
      <c r="GM1745" s="110"/>
      <c r="GN1745" s="110"/>
      <c r="GO1745" s="110"/>
      <c r="GP1745" s="110"/>
      <c r="GQ1745" s="110"/>
      <c r="GR1745" s="110"/>
      <c r="GS1745" s="110"/>
      <c r="GT1745" s="110"/>
      <c r="GU1745" s="110"/>
      <c r="GV1745" s="110"/>
      <c r="GW1745" s="110"/>
      <c r="GX1745" s="110"/>
      <c r="GY1745" s="110"/>
      <c r="GZ1745" s="110"/>
      <c r="HA1745" s="110"/>
      <c r="HB1745" s="110"/>
      <c r="HC1745" s="110"/>
      <c r="HD1745" s="110"/>
      <c r="HE1745" s="110"/>
      <c r="HF1745" s="110"/>
      <c r="HG1745" s="110"/>
      <c r="HH1745" s="110"/>
      <c r="HI1745" s="110"/>
      <c r="HJ1745" s="110"/>
      <c r="HK1745" s="110"/>
      <c r="HL1745" s="110"/>
      <c r="HM1745" s="110"/>
      <c r="HN1745" s="110"/>
      <c r="HO1745" s="110"/>
      <c r="HP1745" s="110"/>
      <c r="HQ1745" s="110"/>
      <c r="HR1745" s="110"/>
      <c r="HS1745" s="110"/>
      <c r="HT1745" s="110"/>
      <c r="HU1745" s="110"/>
      <c r="HV1745" s="110"/>
      <c r="HW1745" s="110"/>
      <c r="HX1745" s="110"/>
      <c r="HY1745" s="110"/>
      <c r="HZ1745" s="110"/>
      <c r="IA1745" s="110"/>
      <c r="IB1745" s="110"/>
      <c r="IC1745" s="110"/>
      <c r="ID1745" s="110"/>
      <c r="IE1745" s="110"/>
      <c r="IF1745" s="110"/>
      <c r="IG1745" s="110"/>
      <c r="IH1745" s="110"/>
      <c r="II1745" s="110"/>
      <c r="IJ1745" s="110"/>
      <c r="IK1745" s="110"/>
      <c r="IL1745" s="110"/>
      <c r="IM1745" s="110"/>
      <c r="IN1745" s="110"/>
      <c r="IO1745" s="110"/>
      <c r="IP1745" s="110"/>
      <c r="IQ1745" s="110"/>
      <c r="IR1745" s="110"/>
    </row>
    <row r="1746" spans="18:252" ht="16.5" hidden="1" customHeight="1">
      <c r="R1746" s="264"/>
      <c r="S1746" s="110"/>
      <c r="T1746" s="110"/>
      <c r="U1746" s="110"/>
      <c r="V1746" s="110"/>
      <c r="W1746" s="266"/>
      <c r="X1746" s="110"/>
      <c r="Y1746" s="110"/>
      <c r="Z1746" s="110"/>
      <c r="AA1746" s="110"/>
      <c r="AB1746" s="110"/>
      <c r="AC1746" s="110"/>
      <c r="AD1746" s="110"/>
      <c r="AE1746" s="110"/>
      <c r="AF1746" s="110"/>
      <c r="AG1746" s="110"/>
      <c r="AH1746" s="110"/>
      <c r="AI1746" s="110"/>
      <c r="AJ1746" s="110"/>
      <c r="AK1746" s="110"/>
      <c r="AL1746" s="110"/>
      <c r="AM1746" s="110"/>
      <c r="AN1746" s="110"/>
      <c r="AO1746" s="110"/>
      <c r="AP1746" s="110"/>
      <c r="AQ1746" s="110"/>
      <c r="AR1746" s="110"/>
      <c r="AS1746" s="110"/>
      <c r="AT1746" s="110"/>
      <c r="AU1746" s="110"/>
      <c r="AV1746" s="110"/>
      <c r="AW1746" s="110"/>
      <c r="AX1746" s="110"/>
      <c r="AY1746" s="110"/>
      <c r="AZ1746" s="110"/>
      <c r="BA1746" s="110"/>
      <c r="BB1746" s="110"/>
      <c r="BC1746" s="110"/>
      <c r="BD1746" s="110"/>
      <c r="BE1746" s="110"/>
      <c r="BF1746" s="110"/>
      <c r="BG1746" s="110"/>
      <c r="BH1746" s="110"/>
      <c r="BI1746" s="110"/>
      <c r="BJ1746" s="110"/>
      <c r="BK1746" s="110"/>
      <c r="BL1746" s="110"/>
      <c r="BM1746" s="110"/>
      <c r="BN1746" s="110"/>
      <c r="BO1746" s="110"/>
      <c r="BP1746" s="110"/>
      <c r="BQ1746" s="110"/>
      <c r="BR1746" s="110"/>
      <c r="BS1746" s="110"/>
      <c r="BT1746" s="110"/>
      <c r="BU1746" s="110"/>
      <c r="BV1746" s="110"/>
      <c r="BW1746" s="110"/>
      <c r="BX1746" s="110"/>
      <c r="BY1746" s="110"/>
      <c r="BZ1746" s="110"/>
      <c r="CA1746" s="110"/>
      <c r="CB1746" s="110"/>
      <c r="CC1746" s="110"/>
      <c r="CD1746" s="110"/>
      <c r="CE1746" s="110"/>
      <c r="CF1746" s="110"/>
      <c r="CG1746" s="110"/>
      <c r="CH1746" s="110"/>
      <c r="CI1746" s="110"/>
      <c r="CJ1746" s="110"/>
      <c r="CK1746" s="110"/>
      <c r="CL1746" s="110"/>
      <c r="CM1746" s="110"/>
      <c r="CN1746" s="110"/>
      <c r="CO1746" s="110"/>
      <c r="CP1746" s="110"/>
      <c r="CQ1746" s="110"/>
      <c r="CR1746" s="110"/>
      <c r="CS1746" s="110"/>
      <c r="CT1746" s="110"/>
      <c r="CU1746" s="110"/>
      <c r="CV1746" s="110"/>
      <c r="CW1746" s="110"/>
      <c r="CX1746" s="110"/>
      <c r="CY1746" s="110"/>
      <c r="CZ1746" s="110"/>
      <c r="DA1746" s="110"/>
      <c r="DB1746" s="110"/>
      <c r="DC1746" s="110"/>
      <c r="DD1746" s="110"/>
      <c r="DE1746" s="110"/>
      <c r="DF1746" s="110"/>
      <c r="DG1746" s="110"/>
      <c r="DH1746" s="110"/>
      <c r="DI1746" s="110"/>
      <c r="DJ1746" s="110"/>
      <c r="DK1746" s="110"/>
      <c r="DL1746" s="110"/>
      <c r="DM1746" s="110"/>
      <c r="DN1746" s="110"/>
      <c r="DO1746" s="110"/>
      <c r="DP1746" s="110"/>
      <c r="DQ1746" s="110"/>
      <c r="DR1746" s="110"/>
      <c r="DS1746" s="110"/>
      <c r="DT1746" s="110"/>
      <c r="DU1746" s="110"/>
      <c r="DV1746" s="110"/>
      <c r="DW1746" s="110"/>
      <c r="DX1746" s="110"/>
      <c r="DY1746" s="110"/>
      <c r="DZ1746" s="110"/>
      <c r="EA1746" s="110"/>
      <c r="EB1746" s="110"/>
      <c r="EC1746" s="110"/>
      <c r="ED1746" s="110"/>
      <c r="EF1746" s="264"/>
      <c r="EG1746" s="110"/>
      <c r="EH1746" s="110"/>
      <c r="EI1746" s="110"/>
      <c r="EJ1746" s="110"/>
      <c r="EK1746" s="266"/>
      <c r="EL1746" s="110"/>
      <c r="EM1746" s="110"/>
      <c r="EN1746" s="110"/>
      <c r="EO1746" s="110"/>
      <c r="EP1746" s="110"/>
      <c r="EQ1746" s="110"/>
      <c r="ER1746" s="110"/>
      <c r="ES1746" s="110"/>
      <c r="ET1746" s="110"/>
      <c r="EU1746" s="110"/>
      <c r="EV1746" s="110"/>
      <c r="EW1746" s="110"/>
      <c r="EX1746" s="110"/>
      <c r="EY1746" s="110"/>
      <c r="EZ1746" s="110"/>
      <c r="FA1746" s="110"/>
      <c r="FB1746" s="110"/>
      <c r="FC1746" s="110"/>
      <c r="FD1746" s="110"/>
      <c r="FE1746" s="110"/>
      <c r="FF1746" s="110"/>
      <c r="FG1746" s="110"/>
      <c r="FH1746" s="110"/>
      <c r="FI1746" s="110"/>
      <c r="FJ1746" s="110"/>
      <c r="FK1746" s="110"/>
      <c r="FL1746" s="110"/>
      <c r="FM1746" s="110"/>
      <c r="FN1746" s="110"/>
      <c r="FO1746" s="110"/>
      <c r="FP1746" s="110"/>
      <c r="FQ1746" s="110"/>
      <c r="FR1746" s="110"/>
      <c r="FS1746" s="110"/>
      <c r="FT1746" s="110"/>
      <c r="FU1746" s="110"/>
      <c r="FV1746" s="110"/>
      <c r="FW1746" s="110"/>
      <c r="FX1746" s="110"/>
      <c r="FY1746" s="110"/>
      <c r="FZ1746" s="110"/>
      <c r="GA1746" s="110"/>
      <c r="GB1746" s="110"/>
      <c r="GC1746" s="110"/>
      <c r="GD1746" s="110"/>
      <c r="GE1746" s="110"/>
      <c r="GF1746" s="110"/>
      <c r="GG1746" s="110"/>
      <c r="GH1746" s="110"/>
      <c r="GI1746" s="110"/>
      <c r="GJ1746" s="110"/>
      <c r="GK1746" s="110"/>
      <c r="GL1746" s="110"/>
      <c r="GM1746" s="110"/>
      <c r="GN1746" s="110"/>
      <c r="GO1746" s="110"/>
      <c r="GP1746" s="110"/>
      <c r="GQ1746" s="110"/>
      <c r="GR1746" s="110"/>
      <c r="GS1746" s="110"/>
      <c r="GT1746" s="110"/>
      <c r="GU1746" s="110"/>
      <c r="GV1746" s="110"/>
      <c r="GW1746" s="110"/>
      <c r="GX1746" s="110"/>
      <c r="GY1746" s="110"/>
      <c r="GZ1746" s="110"/>
      <c r="HA1746" s="110"/>
      <c r="HB1746" s="110"/>
      <c r="HC1746" s="110"/>
      <c r="HD1746" s="110"/>
      <c r="HE1746" s="110"/>
      <c r="HF1746" s="110"/>
      <c r="HG1746" s="110"/>
      <c r="HH1746" s="110"/>
      <c r="HI1746" s="110"/>
      <c r="HJ1746" s="110"/>
      <c r="HK1746" s="110"/>
      <c r="HL1746" s="110"/>
      <c r="HM1746" s="110"/>
      <c r="HN1746" s="110"/>
      <c r="HO1746" s="110"/>
      <c r="HP1746" s="110"/>
      <c r="HQ1746" s="110"/>
      <c r="HR1746" s="110"/>
      <c r="HS1746" s="110"/>
      <c r="HT1746" s="110"/>
      <c r="HU1746" s="110"/>
      <c r="HV1746" s="110"/>
      <c r="HW1746" s="110"/>
      <c r="HX1746" s="110"/>
      <c r="HY1746" s="110"/>
      <c r="HZ1746" s="110"/>
      <c r="IA1746" s="110"/>
      <c r="IB1746" s="110"/>
      <c r="IC1746" s="110"/>
      <c r="ID1746" s="110"/>
      <c r="IE1746" s="110"/>
      <c r="IF1746" s="110"/>
      <c r="IG1746" s="110"/>
      <c r="IH1746" s="110"/>
      <c r="II1746" s="110"/>
      <c r="IJ1746" s="110"/>
      <c r="IK1746" s="110"/>
      <c r="IL1746" s="110"/>
      <c r="IM1746" s="110"/>
      <c r="IN1746" s="110"/>
      <c r="IO1746" s="110"/>
      <c r="IP1746" s="110"/>
      <c r="IQ1746" s="110"/>
      <c r="IR1746" s="110"/>
    </row>
    <row r="1747" spans="18:252" ht="16.5" hidden="1" customHeight="1">
      <c r="R1747" s="264"/>
      <c r="S1747" s="110"/>
      <c r="T1747" s="110"/>
      <c r="U1747" s="110"/>
      <c r="V1747" s="110"/>
      <c r="W1747" s="266"/>
      <c r="X1747" s="110"/>
      <c r="Y1747" s="110"/>
      <c r="Z1747" s="110"/>
      <c r="AA1747" s="110"/>
      <c r="AB1747" s="110"/>
      <c r="AC1747" s="110"/>
      <c r="AD1747" s="110"/>
      <c r="AE1747" s="110"/>
      <c r="AF1747" s="110"/>
      <c r="AG1747" s="110"/>
      <c r="AH1747" s="110"/>
      <c r="AI1747" s="110"/>
      <c r="AJ1747" s="110"/>
      <c r="AK1747" s="110"/>
      <c r="AL1747" s="110"/>
      <c r="AM1747" s="110"/>
      <c r="AN1747" s="110"/>
      <c r="AO1747" s="110"/>
      <c r="AP1747" s="110"/>
      <c r="AQ1747" s="110"/>
      <c r="AR1747" s="110"/>
      <c r="AS1747" s="110"/>
      <c r="AT1747" s="110"/>
      <c r="AU1747" s="110"/>
      <c r="AV1747" s="110"/>
      <c r="AW1747" s="110"/>
      <c r="AX1747" s="110"/>
      <c r="AY1747" s="110"/>
      <c r="AZ1747" s="110"/>
      <c r="BA1747" s="110"/>
      <c r="BB1747" s="110"/>
      <c r="BC1747" s="110"/>
      <c r="BD1747" s="110"/>
      <c r="BE1747" s="110"/>
      <c r="BF1747" s="110"/>
      <c r="BG1747" s="110"/>
      <c r="BH1747" s="110"/>
      <c r="BI1747" s="110"/>
      <c r="BJ1747" s="110"/>
      <c r="BK1747" s="110"/>
      <c r="BL1747" s="110"/>
      <c r="BM1747" s="110"/>
      <c r="BN1747" s="110"/>
      <c r="BO1747" s="110"/>
      <c r="BP1747" s="110"/>
      <c r="BQ1747" s="110"/>
      <c r="BR1747" s="110"/>
      <c r="BS1747" s="110"/>
      <c r="BT1747" s="110"/>
      <c r="BU1747" s="110"/>
      <c r="BV1747" s="110"/>
      <c r="BW1747" s="110"/>
      <c r="BX1747" s="110"/>
      <c r="BY1747" s="110"/>
      <c r="BZ1747" s="110"/>
      <c r="CA1747" s="110"/>
      <c r="CB1747" s="110"/>
      <c r="CC1747" s="110"/>
      <c r="CD1747" s="110"/>
      <c r="CE1747" s="110"/>
      <c r="CF1747" s="110"/>
      <c r="CG1747" s="110"/>
      <c r="CH1747" s="110"/>
      <c r="CI1747" s="110"/>
      <c r="CJ1747" s="110"/>
      <c r="CK1747" s="110"/>
      <c r="CL1747" s="110"/>
      <c r="CM1747" s="110"/>
      <c r="CN1747" s="110"/>
      <c r="CO1747" s="110"/>
      <c r="CP1747" s="110"/>
      <c r="CQ1747" s="110"/>
      <c r="CR1747" s="110"/>
      <c r="CS1747" s="110"/>
      <c r="CT1747" s="110"/>
      <c r="CU1747" s="110"/>
      <c r="CV1747" s="110"/>
      <c r="CW1747" s="110"/>
      <c r="CX1747" s="110"/>
      <c r="CY1747" s="110"/>
      <c r="CZ1747" s="110"/>
      <c r="DA1747" s="110"/>
      <c r="DB1747" s="110"/>
      <c r="DC1747" s="110"/>
      <c r="DD1747" s="110"/>
      <c r="DE1747" s="110"/>
      <c r="DF1747" s="110"/>
      <c r="DG1747" s="110"/>
      <c r="DH1747" s="110"/>
      <c r="DI1747" s="110"/>
      <c r="DJ1747" s="110"/>
      <c r="DK1747" s="110"/>
      <c r="DL1747" s="110"/>
      <c r="DM1747" s="110"/>
      <c r="DN1747" s="110"/>
      <c r="DO1747" s="110"/>
      <c r="DP1747" s="110"/>
      <c r="DQ1747" s="110"/>
      <c r="DR1747" s="110"/>
      <c r="DS1747" s="110"/>
      <c r="DT1747" s="110"/>
      <c r="DU1747" s="110"/>
      <c r="DV1747" s="110"/>
      <c r="DW1747" s="110"/>
      <c r="DX1747" s="110"/>
      <c r="DY1747" s="110"/>
      <c r="DZ1747" s="110"/>
      <c r="EA1747" s="110"/>
      <c r="EB1747" s="110"/>
      <c r="EC1747" s="110"/>
      <c r="ED1747" s="110"/>
      <c r="EF1747" s="264"/>
      <c r="EG1747" s="110"/>
      <c r="EH1747" s="110"/>
      <c r="EI1747" s="110"/>
      <c r="EJ1747" s="110"/>
      <c r="EK1747" s="266"/>
      <c r="EL1747" s="110"/>
      <c r="EM1747" s="110"/>
      <c r="EN1747" s="110"/>
      <c r="EO1747" s="110"/>
      <c r="EP1747" s="110"/>
      <c r="EQ1747" s="110"/>
      <c r="ER1747" s="110"/>
      <c r="ES1747" s="110"/>
      <c r="ET1747" s="110"/>
      <c r="EU1747" s="110"/>
      <c r="EV1747" s="110"/>
      <c r="EW1747" s="110"/>
      <c r="EX1747" s="110"/>
      <c r="EY1747" s="110"/>
      <c r="EZ1747" s="110"/>
      <c r="FA1747" s="110"/>
      <c r="FB1747" s="110"/>
      <c r="FC1747" s="110"/>
      <c r="FD1747" s="110"/>
      <c r="FE1747" s="110"/>
      <c r="FF1747" s="110"/>
      <c r="FG1747" s="110"/>
      <c r="FH1747" s="110"/>
      <c r="FI1747" s="110"/>
      <c r="FJ1747" s="110"/>
      <c r="FK1747" s="110"/>
      <c r="FL1747" s="110"/>
      <c r="FM1747" s="110"/>
      <c r="FN1747" s="110"/>
      <c r="FO1747" s="110"/>
      <c r="FP1747" s="110"/>
      <c r="FQ1747" s="110"/>
      <c r="FR1747" s="110"/>
      <c r="FS1747" s="110"/>
      <c r="FT1747" s="110"/>
      <c r="FU1747" s="110"/>
      <c r="FV1747" s="110"/>
      <c r="FW1747" s="110"/>
      <c r="FX1747" s="110"/>
      <c r="FY1747" s="110"/>
      <c r="FZ1747" s="110"/>
      <c r="GA1747" s="110"/>
      <c r="GB1747" s="110"/>
      <c r="GC1747" s="110"/>
      <c r="GD1747" s="110"/>
      <c r="GE1747" s="110"/>
      <c r="GF1747" s="110"/>
      <c r="GG1747" s="110"/>
      <c r="GH1747" s="110"/>
      <c r="GI1747" s="110"/>
      <c r="GJ1747" s="110"/>
      <c r="GK1747" s="110"/>
      <c r="GL1747" s="110"/>
      <c r="GM1747" s="110"/>
      <c r="GN1747" s="110"/>
      <c r="GO1747" s="110"/>
      <c r="GP1747" s="110"/>
      <c r="GQ1747" s="110"/>
      <c r="GR1747" s="110"/>
      <c r="GS1747" s="110"/>
      <c r="GT1747" s="110"/>
      <c r="GU1747" s="110"/>
      <c r="GV1747" s="110"/>
      <c r="GW1747" s="110"/>
      <c r="GX1747" s="110"/>
      <c r="GY1747" s="110"/>
      <c r="GZ1747" s="110"/>
      <c r="HA1747" s="110"/>
      <c r="HB1747" s="110"/>
      <c r="HC1747" s="110"/>
      <c r="HD1747" s="110"/>
      <c r="HE1747" s="110"/>
      <c r="HF1747" s="110"/>
      <c r="HG1747" s="110"/>
      <c r="HH1747" s="110"/>
      <c r="HI1747" s="110"/>
      <c r="HJ1747" s="110"/>
      <c r="HK1747" s="110"/>
      <c r="HL1747" s="110"/>
      <c r="HM1747" s="110"/>
      <c r="HN1747" s="110"/>
      <c r="HO1747" s="110"/>
      <c r="HP1747" s="110"/>
      <c r="HQ1747" s="110"/>
      <c r="HR1747" s="110"/>
      <c r="HS1747" s="110"/>
      <c r="HT1747" s="110"/>
      <c r="HU1747" s="110"/>
      <c r="HV1747" s="110"/>
      <c r="HW1747" s="110"/>
      <c r="HX1747" s="110"/>
      <c r="HY1747" s="110"/>
      <c r="HZ1747" s="110"/>
      <c r="IA1747" s="110"/>
      <c r="IB1747" s="110"/>
      <c r="IC1747" s="110"/>
      <c r="ID1747" s="110"/>
      <c r="IE1747" s="110"/>
      <c r="IF1747" s="110"/>
      <c r="IG1747" s="110"/>
      <c r="IH1747" s="110"/>
      <c r="II1747" s="110"/>
      <c r="IJ1747" s="110"/>
      <c r="IK1747" s="110"/>
      <c r="IL1747" s="110"/>
      <c r="IM1747" s="110"/>
      <c r="IN1747" s="110"/>
      <c r="IO1747" s="110"/>
      <c r="IP1747" s="110"/>
      <c r="IQ1747" s="110"/>
      <c r="IR1747" s="110"/>
    </row>
    <row r="1748" spans="18:252" ht="16.5" hidden="1" customHeight="1">
      <c r="R1748" s="264"/>
      <c r="S1748" s="110"/>
      <c r="T1748" s="110"/>
      <c r="U1748" s="110"/>
      <c r="V1748" s="110"/>
      <c r="W1748" s="266"/>
      <c r="X1748" s="110"/>
      <c r="Y1748" s="110"/>
      <c r="Z1748" s="110"/>
      <c r="AA1748" s="110"/>
      <c r="AB1748" s="110"/>
      <c r="AC1748" s="110"/>
      <c r="AD1748" s="110"/>
      <c r="AE1748" s="110"/>
      <c r="AF1748" s="110"/>
      <c r="AG1748" s="110"/>
      <c r="AH1748" s="110"/>
      <c r="AI1748" s="110"/>
      <c r="AJ1748" s="110"/>
      <c r="AK1748" s="110"/>
      <c r="AL1748" s="110"/>
      <c r="AM1748" s="110"/>
      <c r="AN1748" s="110"/>
      <c r="AO1748" s="110"/>
      <c r="AP1748" s="110"/>
      <c r="AQ1748" s="110"/>
      <c r="AR1748" s="110"/>
      <c r="AS1748" s="110"/>
      <c r="AT1748" s="110"/>
      <c r="AU1748" s="110"/>
      <c r="AV1748" s="110"/>
      <c r="AW1748" s="110"/>
      <c r="AX1748" s="110"/>
      <c r="AY1748" s="110"/>
      <c r="AZ1748" s="110"/>
      <c r="BA1748" s="110"/>
      <c r="BB1748" s="110"/>
      <c r="BC1748" s="110"/>
      <c r="BD1748" s="110"/>
      <c r="BE1748" s="110"/>
      <c r="BF1748" s="110"/>
      <c r="BG1748" s="110"/>
      <c r="BH1748" s="110"/>
      <c r="BI1748" s="110"/>
      <c r="BJ1748" s="110"/>
      <c r="BK1748" s="110"/>
      <c r="BL1748" s="110"/>
      <c r="BM1748" s="110"/>
      <c r="BN1748" s="110"/>
      <c r="BO1748" s="110"/>
      <c r="BP1748" s="110"/>
      <c r="BQ1748" s="110"/>
      <c r="BR1748" s="110"/>
      <c r="BS1748" s="110"/>
      <c r="BT1748" s="110"/>
      <c r="BU1748" s="110"/>
      <c r="BV1748" s="110"/>
      <c r="BW1748" s="110"/>
      <c r="BX1748" s="110"/>
      <c r="BY1748" s="110"/>
      <c r="BZ1748" s="110"/>
      <c r="CA1748" s="110"/>
      <c r="CB1748" s="110"/>
      <c r="CC1748" s="110"/>
      <c r="CD1748" s="110"/>
      <c r="CE1748" s="110"/>
      <c r="CF1748" s="110"/>
      <c r="CG1748" s="110"/>
      <c r="CH1748" s="110"/>
      <c r="CI1748" s="110"/>
      <c r="CJ1748" s="110"/>
      <c r="CK1748" s="110"/>
      <c r="CL1748" s="110"/>
      <c r="CM1748" s="110"/>
      <c r="CN1748" s="110"/>
      <c r="CO1748" s="110"/>
      <c r="CP1748" s="110"/>
      <c r="CQ1748" s="110"/>
      <c r="CR1748" s="110"/>
      <c r="CS1748" s="110"/>
      <c r="CT1748" s="110"/>
      <c r="CU1748" s="110"/>
      <c r="CV1748" s="110"/>
      <c r="CW1748" s="110"/>
      <c r="CX1748" s="110"/>
      <c r="CY1748" s="110"/>
      <c r="CZ1748" s="110"/>
      <c r="DA1748" s="110"/>
      <c r="DB1748" s="110"/>
      <c r="DC1748" s="110"/>
      <c r="DD1748" s="110"/>
      <c r="DE1748" s="110"/>
      <c r="DF1748" s="110"/>
      <c r="DG1748" s="110"/>
      <c r="DH1748" s="110"/>
      <c r="DI1748" s="110"/>
      <c r="DJ1748" s="110"/>
      <c r="DK1748" s="110"/>
      <c r="DL1748" s="110"/>
      <c r="DM1748" s="110"/>
      <c r="DN1748" s="110"/>
      <c r="DO1748" s="110"/>
      <c r="DP1748" s="110"/>
      <c r="DQ1748" s="110"/>
      <c r="DR1748" s="110"/>
      <c r="DS1748" s="110"/>
      <c r="DT1748" s="110"/>
      <c r="DU1748" s="110"/>
      <c r="DV1748" s="110"/>
      <c r="DW1748" s="110"/>
      <c r="DX1748" s="110"/>
      <c r="DY1748" s="110"/>
      <c r="DZ1748" s="110"/>
      <c r="EA1748" s="110"/>
      <c r="EB1748" s="110"/>
      <c r="EC1748" s="110"/>
      <c r="ED1748" s="110"/>
      <c r="EF1748" s="264"/>
      <c r="EG1748" s="110"/>
      <c r="EH1748" s="110"/>
      <c r="EI1748" s="110"/>
      <c r="EJ1748" s="110"/>
      <c r="EK1748" s="266"/>
      <c r="EL1748" s="110"/>
      <c r="EM1748" s="110"/>
      <c r="EN1748" s="110"/>
      <c r="EO1748" s="110"/>
      <c r="EP1748" s="110"/>
      <c r="EQ1748" s="110"/>
      <c r="ER1748" s="110"/>
      <c r="ES1748" s="110"/>
      <c r="ET1748" s="110"/>
      <c r="EU1748" s="110"/>
      <c r="EV1748" s="110"/>
      <c r="EW1748" s="110"/>
      <c r="EX1748" s="110"/>
      <c r="EY1748" s="110"/>
      <c r="EZ1748" s="110"/>
      <c r="FA1748" s="110"/>
      <c r="FB1748" s="110"/>
      <c r="FC1748" s="110"/>
      <c r="FD1748" s="110"/>
      <c r="FE1748" s="110"/>
      <c r="FF1748" s="110"/>
      <c r="FG1748" s="110"/>
      <c r="FH1748" s="110"/>
      <c r="FI1748" s="110"/>
      <c r="FJ1748" s="110"/>
      <c r="FK1748" s="110"/>
      <c r="FL1748" s="110"/>
      <c r="FM1748" s="110"/>
      <c r="FN1748" s="110"/>
      <c r="FO1748" s="110"/>
      <c r="FP1748" s="110"/>
      <c r="FQ1748" s="110"/>
      <c r="FR1748" s="110"/>
      <c r="FS1748" s="110"/>
      <c r="FT1748" s="110"/>
      <c r="FU1748" s="110"/>
      <c r="FV1748" s="110"/>
      <c r="FW1748" s="110"/>
      <c r="FX1748" s="110"/>
      <c r="FY1748" s="110"/>
      <c r="FZ1748" s="110"/>
      <c r="GA1748" s="110"/>
      <c r="GB1748" s="110"/>
      <c r="GC1748" s="110"/>
      <c r="GD1748" s="110"/>
      <c r="GE1748" s="110"/>
      <c r="GF1748" s="110"/>
      <c r="GG1748" s="110"/>
      <c r="GH1748" s="110"/>
      <c r="GI1748" s="110"/>
      <c r="GJ1748" s="110"/>
      <c r="GK1748" s="110"/>
      <c r="GL1748" s="110"/>
      <c r="GM1748" s="110"/>
      <c r="GN1748" s="110"/>
      <c r="GO1748" s="110"/>
      <c r="GP1748" s="110"/>
      <c r="GQ1748" s="110"/>
      <c r="GR1748" s="110"/>
      <c r="GS1748" s="110"/>
      <c r="GT1748" s="110"/>
      <c r="GU1748" s="110"/>
      <c r="GV1748" s="110"/>
      <c r="GW1748" s="110"/>
      <c r="GX1748" s="110"/>
      <c r="GY1748" s="110"/>
      <c r="GZ1748" s="110"/>
      <c r="HA1748" s="110"/>
      <c r="HB1748" s="110"/>
      <c r="HC1748" s="110"/>
      <c r="HD1748" s="110"/>
      <c r="HE1748" s="110"/>
      <c r="HF1748" s="110"/>
      <c r="HG1748" s="110"/>
      <c r="HH1748" s="110"/>
      <c r="HI1748" s="110"/>
      <c r="HJ1748" s="110"/>
      <c r="HK1748" s="110"/>
      <c r="HL1748" s="110"/>
      <c r="HM1748" s="110"/>
      <c r="HN1748" s="110"/>
      <c r="HO1748" s="110"/>
      <c r="HP1748" s="110"/>
      <c r="HQ1748" s="110"/>
      <c r="HR1748" s="110"/>
      <c r="HS1748" s="110"/>
      <c r="HT1748" s="110"/>
      <c r="HU1748" s="110"/>
      <c r="HV1748" s="110"/>
      <c r="HW1748" s="110"/>
      <c r="HX1748" s="110"/>
      <c r="HY1748" s="110"/>
      <c r="HZ1748" s="110"/>
      <c r="IA1748" s="110"/>
      <c r="IB1748" s="110"/>
      <c r="IC1748" s="110"/>
      <c r="ID1748" s="110"/>
      <c r="IE1748" s="110"/>
      <c r="IF1748" s="110"/>
      <c r="IG1748" s="110"/>
      <c r="IH1748" s="110"/>
      <c r="II1748" s="110"/>
      <c r="IJ1748" s="110"/>
      <c r="IK1748" s="110"/>
      <c r="IL1748" s="110"/>
      <c r="IM1748" s="110"/>
      <c r="IN1748" s="110"/>
      <c r="IO1748" s="110"/>
      <c r="IP1748" s="110"/>
      <c r="IQ1748" s="110"/>
      <c r="IR1748" s="110"/>
    </row>
    <row r="1749" spans="18:252" ht="16.5" hidden="1" customHeight="1">
      <c r="R1749" s="264"/>
      <c r="S1749" s="110"/>
      <c r="T1749" s="110"/>
      <c r="U1749" s="110"/>
      <c r="V1749" s="110"/>
      <c r="W1749" s="266"/>
      <c r="X1749" s="110"/>
      <c r="Y1749" s="110"/>
      <c r="Z1749" s="110"/>
      <c r="AA1749" s="110"/>
      <c r="AB1749" s="110"/>
      <c r="AC1749" s="110"/>
      <c r="AD1749" s="110"/>
      <c r="AE1749" s="110"/>
      <c r="AF1749" s="110"/>
      <c r="AG1749" s="110"/>
      <c r="AH1749" s="110"/>
      <c r="AI1749" s="110"/>
      <c r="AJ1749" s="110"/>
      <c r="AK1749" s="110"/>
      <c r="AL1749" s="110"/>
      <c r="AM1749" s="110"/>
      <c r="AN1749" s="110"/>
      <c r="AO1749" s="110"/>
      <c r="AP1749" s="110"/>
      <c r="AQ1749" s="110"/>
      <c r="AR1749" s="110"/>
      <c r="AS1749" s="110"/>
      <c r="AT1749" s="110"/>
      <c r="AU1749" s="110"/>
      <c r="AV1749" s="110"/>
      <c r="AW1749" s="110"/>
      <c r="AX1749" s="110"/>
      <c r="AY1749" s="110"/>
      <c r="AZ1749" s="110"/>
      <c r="BA1749" s="110"/>
      <c r="BB1749" s="110"/>
      <c r="BC1749" s="110"/>
      <c r="BD1749" s="110"/>
      <c r="BE1749" s="110"/>
      <c r="BF1749" s="110"/>
      <c r="BG1749" s="110"/>
      <c r="BH1749" s="110"/>
      <c r="BI1749" s="110"/>
      <c r="BJ1749" s="110"/>
      <c r="BK1749" s="110"/>
      <c r="BL1749" s="110"/>
      <c r="BM1749" s="110"/>
      <c r="BN1749" s="110"/>
      <c r="BO1749" s="110"/>
      <c r="BP1749" s="110"/>
      <c r="BQ1749" s="110"/>
      <c r="BR1749" s="110"/>
      <c r="BS1749" s="110"/>
      <c r="BT1749" s="110"/>
      <c r="BU1749" s="110"/>
      <c r="BV1749" s="110"/>
      <c r="BW1749" s="110"/>
      <c r="BX1749" s="110"/>
      <c r="BY1749" s="110"/>
      <c r="BZ1749" s="110"/>
      <c r="CA1749" s="110"/>
      <c r="CB1749" s="110"/>
      <c r="CC1749" s="110"/>
      <c r="CD1749" s="110"/>
      <c r="CE1749" s="110"/>
      <c r="CF1749" s="110"/>
      <c r="CG1749" s="110"/>
      <c r="CH1749" s="110"/>
      <c r="CI1749" s="110"/>
      <c r="CJ1749" s="110"/>
      <c r="CK1749" s="110"/>
      <c r="CL1749" s="110"/>
      <c r="CM1749" s="110"/>
      <c r="CN1749" s="110"/>
      <c r="CO1749" s="110"/>
      <c r="CP1749" s="110"/>
      <c r="CQ1749" s="110"/>
      <c r="CR1749" s="110"/>
      <c r="CS1749" s="110"/>
      <c r="CT1749" s="110"/>
      <c r="CU1749" s="110"/>
      <c r="CV1749" s="110"/>
      <c r="CW1749" s="110"/>
      <c r="CX1749" s="110"/>
      <c r="CY1749" s="110"/>
      <c r="CZ1749" s="110"/>
      <c r="DA1749" s="110"/>
      <c r="DB1749" s="110"/>
      <c r="DC1749" s="110"/>
      <c r="DD1749" s="110"/>
      <c r="DE1749" s="110"/>
      <c r="DF1749" s="110"/>
      <c r="DG1749" s="110"/>
      <c r="DH1749" s="110"/>
      <c r="DI1749" s="110"/>
      <c r="DJ1749" s="110"/>
      <c r="DK1749" s="110"/>
      <c r="DL1749" s="110"/>
      <c r="DM1749" s="110"/>
      <c r="DN1749" s="110"/>
      <c r="DO1749" s="110"/>
      <c r="DP1749" s="110"/>
      <c r="DQ1749" s="110"/>
      <c r="DR1749" s="110"/>
      <c r="DS1749" s="110"/>
      <c r="DT1749" s="110"/>
      <c r="DU1749" s="110"/>
      <c r="DV1749" s="110"/>
      <c r="DW1749" s="110"/>
      <c r="DX1749" s="110"/>
      <c r="DY1749" s="110"/>
      <c r="DZ1749" s="110"/>
      <c r="EA1749" s="110"/>
      <c r="EB1749" s="110"/>
      <c r="EC1749" s="110"/>
      <c r="ED1749" s="110"/>
      <c r="EF1749" s="264"/>
      <c r="EG1749" s="110"/>
      <c r="EH1749" s="110"/>
      <c r="EI1749" s="110"/>
      <c r="EJ1749" s="110"/>
      <c r="EK1749" s="266"/>
      <c r="EL1749" s="110"/>
      <c r="EM1749" s="110"/>
      <c r="EN1749" s="110"/>
      <c r="EO1749" s="110"/>
      <c r="EP1749" s="110"/>
      <c r="EQ1749" s="110"/>
      <c r="ER1749" s="110"/>
      <c r="ES1749" s="110"/>
      <c r="ET1749" s="110"/>
      <c r="EU1749" s="110"/>
      <c r="EV1749" s="110"/>
      <c r="EW1749" s="110"/>
      <c r="EX1749" s="110"/>
      <c r="EY1749" s="110"/>
      <c r="EZ1749" s="110"/>
      <c r="FA1749" s="110"/>
      <c r="FB1749" s="110"/>
      <c r="FC1749" s="110"/>
      <c r="FD1749" s="110"/>
      <c r="FE1749" s="110"/>
      <c r="FF1749" s="110"/>
      <c r="FG1749" s="110"/>
      <c r="FH1749" s="110"/>
      <c r="FI1749" s="110"/>
      <c r="FJ1749" s="110"/>
      <c r="FK1749" s="110"/>
      <c r="FL1749" s="110"/>
      <c r="FM1749" s="110"/>
      <c r="FN1749" s="110"/>
      <c r="FO1749" s="110"/>
      <c r="FP1749" s="110"/>
      <c r="FQ1749" s="110"/>
      <c r="FR1749" s="110"/>
      <c r="FS1749" s="110"/>
      <c r="FT1749" s="110"/>
      <c r="FU1749" s="110"/>
      <c r="FV1749" s="110"/>
      <c r="FW1749" s="110"/>
      <c r="FX1749" s="110"/>
      <c r="FY1749" s="110"/>
      <c r="FZ1749" s="110"/>
      <c r="GA1749" s="110"/>
      <c r="GB1749" s="110"/>
      <c r="GC1749" s="110"/>
      <c r="GD1749" s="110"/>
      <c r="GE1749" s="110"/>
      <c r="GF1749" s="110"/>
      <c r="GG1749" s="110"/>
      <c r="GH1749" s="110"/>
      <c r="GI1749" s="110"/>
      <c r="GJ1749" s="110"/>
      <c r="GK1749" s="110"/>
      <c r="GL1749" s="110"/>
      <c r="GM1749" s="110"/>
      <c r="GN1749" s="110"/>
      <c r="GO1749" s="110"/>
      <c r="GP1749" s="110"/>
      <c r="GQ1749" s="110"/>
      <c r="GR1749" s="110"/>
      <c r="GS1749" s="110"/>
      <c r="GT1749" s="110"/>
      <c r="GU1749" s="110"/>
      <c r="GV1749" s="110"/>
      <c r="GW1749" s="110"/>
      <c r="GX1749" s="110"/>
      <c r="GY1749" s="110"/>
      <c r="GZ1749" s="110"/>
      <c r="HA1749" s="110"/>
      <c r="HB1749" s="110"/>
      <c r="HC1749" s="110"/>
      <c r="HD1749" s="110"/>
      <c r="HE1749" s="110"/>
      <c r="HF1749" s="110"/>
      <c r="HG1749" s="110"/>
      <c r="HH1749" s="110"/>
      <c r="HI1749" s="110"/>
      <c r="HJ1749" s="110"/>
      <c r="HK1749" s="110"/>
      <c r="HL1749" s="110"/>
      <c r="HM1749" s="110"/>
      <c r="HN1749" s="110"/>
      <c r="HO1749" s="110"/>
      <c r="HP1749" s="110"/>
      <c r="HQ1749" s="110"/>
      <c r="HR1749" s="110"/>
      <c r="HS1749" s="110"/>
      <c r="HT1749" s="110"/>
      <c r="HU1749" s="110"/>
      <c r="HV1749" s="110"/>
      <c r="HW1749" s="110"/>
      <c r="HX1749" s="110"/>
      <c r="HY1749" s="110"/>
      <c r="HZ1749" s="110"/>
      <c r="IA1749" s="110"/>
      <c r="IB1749" s="110"/>
      <c r="IC1749" s="110"/>
      <c r="ID1749" s="110"/>
      <c r="IE1749" s="110"/>
      <c r="IF1749" s="110"/>
      <c r="IG1749" s="110"/>
      <c r="IH1749" s="110"/>
      <c r="II1749" s="110"/>
      <c r="IJ1749" s="110"/>
      <c r="IK1749" s="110"/>
      <c r="IL1749" s="110"/>
      <c r="IM1749" s="110"/>
      <c r="IN1749" s="110"/>
      <c r="IO1749" s="110"/>
      <c r="IP1749" s="110"/>
      <c r="IQ1749" s="110"/>
      <c r="IR1749" s="110"/>
    </row>
    <row r="1750" spans="18:252" ht="16.5" hidden="1" customHeight="1">
      <c r="R1750" s="264"/>
      <c r="S1750" s="110"/>
      <c r="T1750" s="110"/>
      <c r="U1750" s="110"/>
      <c r="V1750" s="110"/>
      <c r="W1750" s="266"/>
      <c r="X1750" s="110"/>
      <c r="Y1750" s="110"/>
      <c r="Z1750" s="110"/>
      <c r="AA1750" s="110"/>
      <c r="AB1750" s="110"/>
      <c r="AC1750" s="110"/>
      <c r="AD1750" s="110"/>
      <c r="AE1750" s="110"/>
      <c r="AF1750" s="110"/>
      <c r="AG1750" s="110"/>
      <c r="AH1750" s="110"/>
      <c r="AI1750" s="110"/>
      <c r="AJ1750" s="110"/>
      <c r="AK1750" s="110"/>
      <c r="AL1750" s="110"/>
      <c r="AM1750" s="110"/>
      <c r="AN1750" s="110"/>
      <c r="AO1750" s="110"/>
      <c r="AP1750" s="110"/>
      <c r="AQ1750" s="110"/>
      <c r="AR1750" s="110"/>
      <c r="AS1750" s="110"/>
      <c r="AT1750" s="110"/>
      <c r="AU1750" s="110"/>
      <c r="AV1750" s="110"/>
      <c r="AW1750" s="110"/>
      <c r="AX1750" s="110"/>
      <c r="AY1750" s="110"/>
      <c r="AZ1750" s="110"/>
      <c r="BA1750" s="110"/>
      <c r="BB1750" s="110"/>
      <c r="BC1750" s="110"/>
      <c r="BD1750" s="110"/>
      <c r="BE1750" s="110"/>
      <c r="BF1750" s="110"/>
      <c r="BG1750" s="110"/>
      <c r="BH1750" s="110"/>
      <c r="BI1750" s="110"/>
      <c r="BJ1750" s="110"/>
      <c r="BK1750" s="110"/>
      <c r="BL1750" s="110"/>
      <c r="BM1750" s="110"/>
      <c r="BN1750" s="110"/>
      <c r="BO1750" s="110"/>
      <c r="BP1750" s="110"/>
      <c r="BQ1750" s="110"/>
      <c r="BR1750" s="110"/>
      <c r="BS1750" s="110"/>
      <c r="BT1750" s="110"/>
      <c r="BU1750" s="110"/>
      <c r="BV1750" s="110"/>
      <c r="BW1750" s="110"/>
      <c r="BX1750" s="110"/>
      <c r="BY1750" s="110"/>
      <c r="BZ1750" s="110"/>
      <c r="CA1750" s="110"/>
      <c r="CB1750" s="110"/>
      <c r="CC1750" s="110"/>
      <c r="CD1750" s="110"/>
      <c r="CE1750" s="110"/>
      <c r="CF1750" s="110"/>
      <c r="CG1750" s="110"/>
      <c r="CH1750" s="110"/>
      <c r="CI1750" s="110"/>
      <c r="CJ1750" s="110"/>
      <c r="CK1750" s="110"/>
      <c r="CL1750" s="110"/>
      <c r="CM1750" s="110"/>
      <c r="CN1750" s="110"/>
      <c r="CO1750" s="110"/>
      <c r="CP1750" s="110"/>
      <c r="CQ1750" s="110"/>
      <c r="CR1750" s="110"/>
      <c r="CS1750" s="110"/>
      <c r="CT1750" s="110"/>
      <c r="CU1750" s="110"/>
      <c r="CV1750" s="110"/>
      <c r="CW1750" s="110"/>
      <c r="CX1750" s="110"/>
      <c r="CY1750" s="110"/>
      <c r="CZ1750" s="110"/>
      <c r="DA1750" s="110"/>
      <c r="DB1750" s="110"/>
      <c r="DC1750" s="110"/>
      <c r="DD1750" s="110"/>
      <c r="DE1750" s="110"/>
      <c r="DF1750" s="110"/>
      <c r="DG1750" s="110"/>
      <c r="DH1750" s="110"/>
      <c r="DI1750" s="110"/>
      <c r="DJ1750" s="110"/>
      <c r="DK1750" s="110"/>
      <c r="DL1750" s="110"/>
      <c r="DM1750" s="110"/>
      <c r="DN1750" s="110"/>
      <c r="DO1750" s="110"/>
      <c r="DP1750" s="110"/>
      <c r="DQ1750" s="110"/>
      <c r="DR1750" s="110"/>
      <c r="DS1750" s="110"/>
      <c r="DT1750" s="110"/>
      <c r="DU1750" s="110"/>
      <c r="DV1750" s="110"/>
      <c r="DW1750" s="110"/>
      <c r="DX1750" s="110"/>
      <c r="DY1750" s="110"/>
      <c r="DZ1750" s="110"/>
      <c r="EA1750" s="110"/>
      <c r="EB1750" s="110"/>
      <c r="EC1750" s="110"/>
      <c r="ED1750" s="110"/>
      <c r="EF1750" s="264"/>
      <c r="EG1750" s="110"/>
      <c r="EH1750" s="110"/>
      <c r="EI1750" s="110"/>
      <c r="EJ1750" s="110"/>
      <c r="EK1750" s="266"/>
      <c r="EL1750" s="110"/>
      <c r="EM1750" s="110"/>
      <c r="EN1750" s="110"/>
      <c r="EO1750" s="110"/>
      <c r="EP1750" s="110"/>
      <c r="EQ1750" s="110"/>
      <c r="ER1750" s="110"/>
      <c r="ES1750" s="110"/>
      <c r="ET1750" s="110"/>
      <c r="EU1750" s="110"/>
      <c r="EV1750" s="110"/>
      <c r="EW1750" s="110"/>
      <c r="EX1750" s="110"/>
      <c r="EY1750" s="110"/>
      <c r="EZ1750" s="110"/>
      <c r="FA1750" s="110"/>
      <c r="FB1750" s="110"/>
      <c r="FC1750" s="110"/>
      <c r="FD1750" s="110"/>
      <c r="FE1750" s="110"/>
      <c r="FF1750" s="110"/>
      <c r="FG1750" s="110"/>
      <c r="FH1750" s="110"/>
      <c r="FI1750" s="110"/>
      <c r="FJ1750" s="110"/>
      <c r="FK1750" s="110"/>
      <c r="FL1750" s="110"/>
      <c r="FM1750" s="110"/>
      <c r="FN1750" s="110"/>
      <c r="FO1750" s="110"/>
      <c r="FP1750" s="110"/>
      <c r="FQ1750" s="110"/>
      <c r="FR1750" s="110"/>
      <c r="FS1750" s="110"/>
      <c r="FT1750" s="110"/>
      <c r="FU1750" s="110"/>
      <c r="FV1750" s="110"/>
      <c r="FW1750" s="110"/>
      <c r="FX1750" s="110"/>
      <c r="FY1750" s="110"/>
      <c r="FZ1750" s="110"/>
      <c r="GA1750" s="110"/>
      <c r="GB1750" s="110"/>
      <c r="GC1750" s="110"/>
      <c r="GD1750" s="110"/>
      <c r="GE1750" s="110"/>
      <c r="GF1750" s="110"/>
      <c r="GG1750" s="110"/>
      <c r="GH1750" s="110"/>
      <c r="GI1750" s="110"/>
      <c r="GJ1750" s="110"/>
      <c r="GK1750" s="110"/>
      <c r="GL1750" s="110"/>
      <c r="GM1750" s="110"/>
      <c r="GN1750" s="110"/>
      <c r="GO1750" s="110"/>
      <c r="GP1750" s="110"/>
      <c r="GQ1750" s="110"/>
      <c r="GR1750" s="110"/>
      <c r="GS1750" s="110"/>
      <c r="GT1750" s="110"/>
      <c r="GU1750" s="110"/>
      <c r="GV1750" s="110"/>
      <c r="GW1750" s="110"/>
      <c r="GX1750" s="110"/>
      <c r="GY1750" s="110"/>
      <c r="GZ1750" s="110"/>
      <c r="HA1750" s="110"/>
      <c r="HB1750" s="110"/>
      <c r="HC1750" s="110"/>
      <c r="HD1750" s="110"/>
      <c r="HE1750" s="110"/>
      <c r="HF1750" s="110"/>
      <c r="HG1750" s="110"/>
      <c r="HH1750" s="110"/>
      <c r="HI1750" s="110"/>
      <c r="HJ1750" s="110"/>
      <c r="HK1750" s="110"/>
      <c r="HL1750" s="110"/>
      <c r="HM1750" s="110"/>
      <c r="HN1750" s="110"/>
      <c r="HO1750" s="110"/>
      <c r="HP1750" s="110"/>
      <c r="HQ1750" s="110"/>
      <c r="HR1750" s="110"/>
      <c r="HS1750" s="110"/>
      <c r="HT1750" s="110"/>
      <c r="HU1750" s="110"/>
      <c r="HV1750" s="110"/>
      <c r="HW1750" s="110"/>
      <c r="HX1750" s="110"/>
      <c r="HY1750" s="110"/>
      <c r="HZ1750" s="110"/>
      <c r="IA1750" s="110"/>
      <c r="IB1750" s="110"/>
      <c r="IC1750" s="110"/>
      <c r="ID1750" s="110"/>
      <c r="IE1750" s="110"/>
      <c r="IF1750" s="110"/>
      <c r="IG1750" s="110"/>
      <c r="IH1750" s="110"/>
      <c r="II1750" s="110"/>
      <c r="IJ1750" s="110"/>
      <c r="IK1750" s="110"/>
      <c r="IL1750" s="110"/>
      <c r="IM1750" s="110"/>
      <c r="IN1750" s="110"/>
      <c r="IO1750" s="110"/>
      <c r="IP1750" s="110"/>
      <c r="IQ1750" s="110"/>
      <c r="IR1750" s="110"/>
    </row>
    <row r="1751" spans="18:252" ht="16.5" hidden="1" customHeight="1">
      <c r="R1751" s="264"/>
      <c r="S1751" s="110"/>
      <c r="T1751" s="110"/>
      <c r="U1751" s="110"/>
      <c r="V1751" s="110"/>
      <c r="W1751" s="266"/>
      <c r="X1751" s="110"/>
      <c r="Y1751" s="110"/>
      <c r="Z1751" s="110"/>
      <c r="AA1751" s="110"/>
      <c r="AB1751" s="110"/>
      <c r="AC1751" s="110"/>
      <c r="AD1751" s="110"/>
      <c r="AE1751" s="110"/>
      <c r="AF1751" s="110"/>
      <c r="AG1751" s="110"/>
      <c r="AH1751" s="110"/>
      <c r="AI1751" s="110"/>
      <c r="AJ1751" s="110"/>
      <c r="AK1751" s="110"/>
      <c r="AL1751" s="110"/>
      <c r="AM1751" s="110"/>
      <c r="AN1751" s="110"/>
      <c r="AO1751" s="110"/>
      <c r="AP1751" s="110"/>
      <c r="AQ1751" s="110"/>
      <c r="AR1751" s="110"/>
      <c r="AS1751" s="110"/>
      <c r="AT1751" s="110"/>
      <c r="AU1751" s="110"/>
      <c r="AV1751" s="110"/>
      <c r="AW1751" s="110"/>
      <c r="AX1751" s="110"/>
      <c r="AY1751" s="110"/>
      <c r="AZ1751" s="110"/>
      <c r="BA1751" s="110"/>
      <c r="BB1751" s="110"/>
      <c r="BC1751" s="110"/>
      <c r="BD1751" s="110"/>
      <c r="BE1751" s="110"/>
      <c r="BF1751" s="110"/>
      <c r="BG1751" s="110"/>
      <c r="BH1751" s="110"/>
      <c r="BI1751" s="110"/>
      <c r="BJ1751" s="110"/>
      <c r="BK1751" s="110"/>
      <c r="BL1751" s="110"/>
      <c r="BM1751" s="110"/>
      <c r="BN1751" s="110"/>
      <c r="BO1751" s="110"/>
      <c r="BP1751" s="110"/>
      <c r="BQ1751" s="110"/>
      <c r="BR1751" s="110"/>
      <c r="BS1751" s="110"/>
      <c r="BT1751" s="110"/>
      <c r="BU1751" s="110"/>
      <c r="BV1751" s="110"/>
      <c r="BW1751" s="110"/>
      <c r="BX1751" s="110"/>
      <c r="BY1751" s="110"/>
      <c r="BZ1751" s="110"/>
      <c r="CA1751" s="110"/>
      <c r="CB1751" s="110"/>
      <c r="CC1751" s="110"/>
      <c r="CD1751" s="110"/>
      <c r="CE1751" s="110"/>
      <c r="CF1751" s="110"/>
      <c r="CG1751" s="110"/>
      <c r="CH1751" s="110"/>
      <c r="CI1751" s="110"/>
      <c r="CJ1751" s="110"/>
      <c r="CK1751" s="110"/>
      <c r="CL1751" s="110"/>
      <c r="CM1751" s="110"/>
      <c r="CN1751" s="110"/>
      <c r="CO1751" s="110"/>
      <c r="CP1751" s="110"/>
      <c r="CQ1751" s="110"/>
      <c r="CR1751" s="110"/>
      <c r="CS1751" s="110"/>
      <c r="CT1751" s="110"/>
      <c r="CU1751" s="110"/>
      <c r="CV1751" s="110"/>
      <c r="CW1751" s="110"/>
      <c r="CX1751" s="110"/>
      <c r="CY1751" s="110"/>
      <c r="CZ1751" s="110"/>
      <c r="DA1751" s="110"/>
      <c r="DB1751" s="110"/>
      <c r="DC1751" s="110"/>
      <c r="DD1751" s="110"/>
      <c r="DE1751" s="110"/>
      <c r="DF1751" s="110"/>
      <c r="DG1751" s="110"/>
      <c r="DH1751" s="110"/>
      <c r="DI1751" s="110"/>
      <c r="DJ1751" s="110"/>
      <c r="DK1751" s="110"/>
      <c r="DL1751" s="110"/>
      <c r="DM1751" s="110"/>
      <c r="DN1751" s="110"/>
      <c r="DO1751" s="110"/>
      <c r="DP1751" s="110"/>
      <c r="DQ1751" s="110"/>
      <c r="DR1751" s="110"/>
      <c r="DS1751" s="110"/>
      <c r="DT1751" s="110"/>
      <c r="DU1751" s="110"/>
      <c r="DV1751" s="110"/>
      <c r="DW1751" s="110"/>
      <c r="DX1751" s="110"/>
      <c r="DY1751" s="110"/>
      <c r="DZ1751" s="110"/>
      <c r="EA1751" s="110"/>
      <c r="EB1751" s="110"/>
      <c r="EC1751" s="110"/>
      <c r="ED1751" s="110"/>
      <c r="EF1751" s="264"/>
      <c r="EG1751" s="110"/>
      <c r="EH1751" s="110"/>
      <c r="EI1751" s="110"/>
      <c r="EJ1751" s="110"/>
      <c r="EK1751" s="266"/>
      <c r="EL1751" s="110"/>
      <c r="EM1751" s="110"/>
      <c r="EN1751" s="110"/>
      <c r="EO1751" s="110"/>
      <c r="EP1751" s="110"/>
      <c r="EQ1751" s="110"/>
      <c r="ER1751" s="110"/>
      <c r="ES1751" s="110"/>
      <c r="ET1751" s="110"/>
      <c r="EU1751" s="110"/>
      <c r="EV1751" s="110"/>
      <c r="EW1751" s="110"/>
      <c r="EX1751" s="110"/>
      <c r="EY1751" s="110"/>
      <c r="EZ1751" s="110"/>
      <c r="FA1751" s="110"/>
      <c r="FB1751" s="110"/>
      <c r="FC1751" s="110"/>
      <c r="FD1751" s="110"/>
      <c r="FE1751" s="110"/>
      <c r="FF1751" s="110"/>
      <c r="FG1751" s="110"/>
      <c r="FH1751" s="110"/>
      <c r="FI1751" s="110"/>
      <c r="FJ1751" s="110"/>
      <c r="FK1751" s="110"/>
      <c r="FL1751" s="110"/>
      <c r="FM1751" s="110"/>
      <c r="FN1751" s="110"/>
      <c r="FO1751" s="110"/>
      <c r="FP1751" s="110"/>
      <c r="FQ1751" s="110"/>
      <c r="FR1751" s="110"/>
      <c r="FS1751" s="110"/>
      <c r="FT1751" s="110"/>
      <c r="FU1751" s="110"/>
      <c r="FV1751" s="110"/>
      <c r="FW1751" s="110"/>
      <c r="FX1751" s="110"/>
      <c r="FY1751" s="110"/>
      <c r="FZ1751" s="110"/>
      <c r="GA1751" s="110"/>
      <c r="GB1751" s="110"/>
      <c r="GC1751" s="110"/>
      <c r="GD1751" s="110"/>
      <c r="GE1751" s="110"/>
      <c r="GF1751" s="110"/>
      <c r="GG1751" s="110"/>
      <c r="GH1751" s="110"/>
      <c r="GI1751" s="110"/>
      <c r="GJ1751" s="110"/>
      <c r="GK1751" s="110"/>
      <c r="GL1751" s="110"/>
      <c r="GM1751" s="110"/>
      <c r="GN1751" s="110"/>
      <c r="GO1751" s="110"/>
      <c r="GP1751" s="110"/>
      <c r="GQ1751" s="110"/>
      <c r="GR1751" s="110"/>
      <c r="GS1751" s="110"/>
      <c r="GT1751" s="110"/>
      <c r="GU1751" s="110"/>
      <c r="GV1751" s="110"/>
      <c r="GW1751" s="110"/>
      <c r="GX1751" s="110"/>
      <c r="GY1751" s="110"/>
      <c r="GZ1751" s="110"/>
      <c r="HA1751" s="110"/>
      <c r="HB1751" s="110"/>
      <c r="HC1751" s="110"/>
      <c r="HD1751" s="110"/>
      <c r="HE1751" s="110"/>
      <c r="HF1751" s="110"/>
      <c r="HG1751" s="110"/>
      <c r="HH1751" s="110"/>
      <c r="HI1751" s="110"/>
      <c r="HJ1751" s="110"/>
      <c r="HK1751" s="110"/>
      <c r="HL1751" s="110"/>
      <c r="HM1751" s="110"/>
      <c r="HN1751" s="110"/>
      <c r="HO1751" s="110"/>
      <c r="HP1751" s="110"/>
      <c r="HQ1751" s="110"/>
      <c r="HR1751" s="110"/>
      <c r="HS1751" s="110"/>
      <c r="HT1751" s="110"/>
      <c r="HU1751" s="110"/>
      <c r="HV1751" s="110"/>
      <c r="HW1751" s="110"/>
      <c r="HX1751" s="110"/>
      <c r="HY1751" s="110"/>
      <c r="HZ1751" s="110"/>
      <c r="IA1751" s="110"/>
      <c r="IB1751" s="110"/>
      <c r="IC1751" s="110"/>
      <c r="ID1751" s="110"/>
      <c r="IE1751" s="110"/>
      <c r="IF1751" s="110"/>
      <c r="IG1751" s="110"/>
      <c r="IH1751" s="110"/>
      <c r="II1751" s="110"/>
      <c r="IJ1751" s="110"/>
      <c r="IK1751" s="110"/>
      <c r="IL1751" s="110"/>
      <c r="IM1751" s="110"/>
      <c r="IN1751" s="110"/>
      <c r="IO1751" s="110"/>
      <c r="IP1751" s="110"/>
      <c r="IQ1751" s="110"/>
      <c r="IR1751" s="110"/>
    </row>
    <row r="1752" spans="18:252" ht="16.5" hidden="1" customHeight="1">
      <c r="R1752" s="264"/>
      <c r="S1752" s="110"/>
      <c r="T1752" s="110"/>
      <c r="U1752" s="110"/>
      <c r="V1752" s="110"/>
      <c r="W1752" s="266"/>
      <c r="X1752" s="110"/>
      <c r="Y1752" s="110"/>
      <c r="Z1752" s="110"/>
      <c r="AA1752" s="110"/>
      <c r="AB1752" s="110"/>
      <c r="AC1752" s="110"/>
      <c r="AD1752" s="110"/>
      <c r="AE1752" s="110"/>
      <c r="AF1752" s="110"/>
      <c r="AG1752" s="110"/>
      <c r="AH1752" s="110"/>
      <c r="AI1752" s="110"/>
      <c r="AJ1752" s="110"/>
      <c r="AK1752" s="110"/>
      <c r="AL1752" s="110"/>
      <c r="AM1752" s="110"/>
      <c r="AN1752" s="110"/>
      <c r="AO1752" s="110"/>
      <c r="AP1752" s="110"/>
      <c r="AQ1752" s="110"/>
      <c r="AR1752" s="110"/>
      <c r="AS1752" s="110"/>
      <c r="AT1752" s="110"/>
      <c r="AU1752" s="110"/>
      <c r="AV1752" s="110"/>
      <c r="AW1752" s="110"/>
      <c r="AX1752" s="110"/>
      <c r="AY1752" s="110"/>
      <c r="AZ1752" s="110"/>
      <c r="BA1752" s="110"/>
      <c r="BB1752" s="110"/>
      <c r="BC1752" s="110"/>
      <c r="BD1752" s="110"/>
      <c r="BE1752" s="110"/>
      <c r="BF1752" s="110"/>
      <c r="BG1752" s="110"/>
      <c r="BH1752" s="110"/>
      <c r="BI1752" s="110"/>
      <c r="BJ1752" s="110"/>
      <c r="BK1752" s="110"/>
      <c r="BL1752" s="110"/>
      <c r="BM1752" s="110"/>
      <c r="BN1752" s="110"/>
      <c r="BO1752" s="110"/>
      <c r="BP1752" s="110"/>
      <c r="BQ1752" s="110"/>
      <c r="BR1752" s="110"/>
      <c r="BS1752" s="110"/>
      <c r="BT1752" s="110"/>
      <c r="BU1752" s="110"/>
      <c r="BV1752" s="110"/>
      <c r="BW1752" s="110"/>
      <c r="BX1752" s="110"/>
      <c r="BY1752" s="110"/>
      <c r="BZ1752" s="110"/>
      <c r="CA1752" s="110"/>
      <c r="CB1752" s="110"/>
      <c r="CC1752" s="110"/>
      <c r="CD1752" s="110"/>
      <c r="CE1752" s="110"/>
      <c r="CF1752" s="110"/>
      <c r="CG1752" s="110"/>
      <c r="CH1752" s="110"/>
      <c r="CI1752" s="110"/>
      <c r="CJ1752" s="110"/>
      <c r="CK1752" s="110"/>
      <c r="CL1752" s="110"/>
      <c r="CM1752" s="110"/>
      <c r="CN1752" s="110"/>
      <c r="CO1752" s="110"/>
      <c r="CP1752" s="110"/>
      <c r="CQ1752" s="110"/>
      <c r="CR1752" s="110"/>
      <c r="CS1752" s="110"/>
      <c r="CT1752" s="110"/>
      <c r="CU1752" s="110"/>
      <c r="CV1752" s="110"/>
      <c r="CW1752" s="110"/>
      <c r="CX1752" s="110"/>
      <c r="CY1752" s="110"/>
      <c r="CZ1752" s="110"/>
      <c r="DA1752" s="110"/>
      <c r="DB1752" s="110"/>
      <c r="DC1752" s="110"/>
      <c r="DD1752" s="110"/>
      <c r="DE1752" s="110"/>
      <c r="DF1752" s="110"/>
      <c r="DG1752" s="110"/>
      <c r="DH1752" s="110"/>
      <c r="DI1752" s="110"/>
      <c r="DJ1752" s="110"/>
      <c r="DK1752" s="110"/>
      <c r="DL1752" s="110"/>
      <c r="DM1752" s="110"/>
      <c r="DN1752" s="110"/>
      <c r="DO1752" s="110"/>
      <c r="DP1752" s="110"/>
      <c r="DQ1752" s="110"/>
      <c r="DR1752" s="110"/>
      <c r="DS1752" s="110"/>
      <c r="DT1752" s="110"/>
      <c r="DU1752" s="110"/>
      <c r="DV1752" s="110"/>
      <c r="DW1752" s="110"/>
      <c r="DX1752" s="110"/>
      <c r="DY1752" s="110"/>
      <c r="DZ1752" s="110"/>
      <c r="EA1752" s="110"/>
      <c r="EB1752" s="110"/>
      <c r="EC1752" s="110"/>
      <c r="ED1752" s="110"/>
      <c r="EF1752" s="264"/>
      <c r="EG1752" s="110"/>
      <c r="EH1752" s="110"/>
      <c r="EI1752" s="110"/>
      <c r="EJ1752" s="110"/>
      <c r="EK1752" s="266"/>
      <c r="EL1752" s="110"/>
      <c r="EM1752" s="110"/>
      <c r="EN1752" s="110"/>
      <c r="EO1752" s="110"/>
      <c r="EP1752" s="110"/>
      <c r="EQ1752" s="110"/>
      <c r="ER1752" s="110"/>
      <c r="ES1752" s="110"/>
      <c r="ET1752" s="110"/>
      <c r="EU1752" s="110"/>
      <c r="EV1752" s="110"/>
      <c r="EW1752" s="110"/>
      <c r="EX1752" s="110"/>
      <c r="EY1752" s="110"/>
      <c r="EZ1752" s="110"/>
      <c r="FA1752" s="110"/>
      <c r="FB1752" s="110"/>
      <c r="FC1752" s="110"/>
      <c r="FD1752" s="110"/>
      <c r="FE1752" s="110"/>
      <c r="FF1752" s="110"/>
      <c r="FG1752" s="110"/>
      <c r="FH1752" s="110"/>
      <c r="FI1752" s="110"/>
      <c r="FJ1752" s="110"/>
      <c r="FK1752" s="110"/>
      <c r="FL1752" s="110"/>
      <c r="FM1752" s="110"/>
      <c r="FN1752" s="110"/>
      <c r="FO1752" s="110"/>
      <c r="FP1752" s="110"/>
      <c r="FQ1752" s="110"/>
      <c r="FR1752" s="110"/>
      <c r="FS1752" s="110"/>
      <c r="FT1752" s="110"/>
      <c r="FU1752" s="110"/>
      <c r="FV1752" s="110"/>
      <c r="FW1752" s="110"/>
      <c r="FX1752" s="110"/>
      <c r="FY1752" s="110"/>
      <c r="FZ1752" s="110"/>
      <c r="GA1752" s="110"/>
      <c r="GB1752" s="110"/>
      <c r="GC1752" s="110"/>
      <c r="GD1752" s="110"/>
      <c r="GE1752" s="110"/>
      <c r="GF1752" s="110"/>
      <c r="GG1752" s="110"/>
      <c r="GH1752" s="110"/>
      <c r="GI1752" s="110"/>
      <c r="GJ1752" s="110"/>
      <c r="GK1752" s="110"/>
      <c r="GL1752" s="110"/>
      <c r="GM1752" s="110"/>
      <c r="GN1752" s="110"/>
      <c r="GO1752" s="110"/>
      <c r="GP1752" s="110"/>
      <c r="GQ1752" s="110"/>
      <c r="GR1752" s="110"/>
      <c r="GS1752" s="110"/>
      <c r="GT1752" s="110"/>
      <c r="GU1752" s="110"/>
      <c r="GV1752" s="110"/>
      <c r="GW1752" s="110"/>
      <c r="GX1752" s="110"/>
      <c r="GY1752" s="110"/>
      <c r="GZ1752" s="110"/>
      <c r="HA1752" s="110"/>
      <c r="HB1752" s="110"/>
      <c r="HC1752" s="110"/>
      <c r="HD1752" s="110"/>
      <c r="HE1752" s="110"/>
      <c r="HF1752" s="110"/>
      <c r="HG1752" s="110"/>
      <c r="HH1752" s="110"/>
      <c r="HI1752" s="110"/>
      <c r="HJ1752" s="110"/>
      <c r="HK1752" s="110"/>
      <c r="HL1752" s="110"/>
      <c r="HM1752" s="110"/>
      <c r="HN1752" s="110"/>
      <c r="HO1752" s="110"/>
      <c r="HP1752" s="110"/>
      <c r="HQ1752" s="110"/>
      <c r="HR1752" s="110"/>
      <c r="HS1752" s="110"/>
      <c r="HT1752" s="110"/>
      <c r="HU1752" s="110"/>
      <c r="HV1752" s="110"/>
      <c r="HW1752" s="110"/>
      <c r="HX1752" s="110"/>
      <c r="HY1752" s="110"/>
      <c r="HZ1752" s="110"/>
      <c r="IA1752" s="110"/>
      <c r="IB1752" s="110"/>
      <c r="IC1752" s="110"/>
      <c r="ID1752" s="110"/>
      <c r="IE1752" s="110"/>
      <c r="IF1752" s="110"/>
      <c r="IG1752" s="110"/>
      <c r="IH1752" s="110"/>
      <c r="II1752" s="110"/>
      <c r="IJ1752" s="110"/>
      <c r="IK1752" s="110"/>
      <c r="IL1752" s="110"/>
      <c r="IM1752" s="110"/>
      <c r="IN1752" s="110"/>
      <c r="IO1752" s="110"/>
      <c r="IP1752" s="110"/>
      <c r="IQ1752" s="110"/>
      <c r="IR1752" s="110"/>
    </row>
    <row r="1753" spans="18:252" ht="16.5" hidden="1" customHeight="1">
      <c r="R1753" s="264"/>
      <c r="S1753" s="110"/>
      <c r="T1753" s="110"/>
      <c r="U1753" s="110"/>
      <c r="V1753" s="110"/>
      <c r="W1753" s="266"/>
      <c r="X1753" s="110"/>
      <c r="Y1753" s="110"/>
      <c r="Z1753" s="110"/>
      <c r="AA1753" s="110"/>
      <c r="AB1753" s="110"/>
      <c r="AC1753" s="110"/>
      <c r="AD1753" s="110"/>
      <c r="AE1753" s="110"/>
      <c r="AF1753" s="110"/>
      <c r="AG1753" s="110"/>
      <c r="AH1753" s="110"/>
      <c r="AI1753" s="110"/>
      <c r="AJ1753" s="110"/>
      <c r="AK1753" s="110"/>
      <c r="AL1753" s="110"/>
      <c r="AM1753" s="110"/>
      <c r="AN1753" s="110"/>
      <c r="AO1753" s="110"/>
      <c r="AP1753" s="110"/>
      <c r="AQ1753" s="110"/>
      <c r="AR1753" s="110"/>
      <c r="AS1753" s="110"/>
      <c r="AT1753" s="110"/>
      <c r="AU1753" s="110"/>
      <c r="AV1753" s="110"/>
      <c r="AW1753" s="110"/>
      <c r="AX1753" s="110"/>
      <c r="AY1753" s="110"/>
      <c r="AZ1753" s="110"/>
      <c r="BA1753" s="110"/>
      <c r="BB1753" s="110"/>
      <c r="BC1753" s="110"/>
      <c r="BD1753" s="110"/>
      <c r="BE1753" s="110"/>
      <c r="BF1753" s="110"/>
      <c r="BG1753" s="110"/>
      <c r="BH1753" s="110"/>
      <c r="BI1753" s="110"/>
      <c r="BJ1753" s="110"/>
      <c r="BK1753" s="110"/>
      <c r="BL1753" s="110"/>
      <c r="BM1753" s="110"/>
      <c r="BN1753" s="110"/>
      <c r="BO1753" s="110"/>
      <c r="BP1753" s="110"/>
      <c r="BQ1753" s="110"/>
      <c r="BR1753" s="110"/>
      <c r="BS1753" s="110"/>
      <c r="BT1753" s="110"/>
      <c r="BU1753" s="110"/>
      <c r="BV1753" s="110"/>
      <c r="BW1753" s="110"/>
      <c r="BX1753" s="110"/>
      <c r="BY1753" s="110"/>
      <c r="BZ1753" s="110"/>
      <c r="CA1753" s="110"/>
      <c r="CB1753" s="110"/>
      <c r="CC1753" s="110"/>
      <c r="CD1753" s="110"/>
      <c r="CE1753" s="110"/>
      <c r="CF1753" s="110"/>
      <c r="CG1753" s="110"/>
      <c r="CH1753" s="110"/>
      <c r="CI1753" s="110"/>
      <c r="CJ1753" s="110"/>
      <c r="CK1753" s="110"/>
      <c r="CL1753" s="110"/>
      <c r="CM1753" s="110"/>
      <c r="CN1753" s="110"/>
      <c r="CO1753" s="110"/>
      <c r="CP1753" s="110"/>
      <c r="CQ1753" s="110"/>
      <c r="CR1753" s="110"/>
      <c r="CS1753" s="110"/>
      <c r="CT1753" s="110"/>
      <c r="CU1753" s="110"/>
      <c r="CV1753" s="110"/>
      <c r="CW1753" s="110"/>
      <c r="CX1753" s="110"/>
      <c r="CY1753" s="110"/>
      <c r="CZ1753" s="110"/>
      <c r="DA1753" s="110"/>
      <c r="DB1753" s="110"/>
      <c r="DC1753" s="110"/>
      <c r="DD1753" s="110"/>
      <c r="DE1753" s="110"/>
      <c r="DF1753" s="110"/>
      <c r="DG1753" s="110"/>
      <c r="DH1753" s="110"/>
      <c r="DI1753" s="110"/>
      <c r="DJ1753" s="110"/>
      <c r="DK1753" s="110"/>
      <c r="DL1753" s="110"/>
      <c r="DM1753" s="110"/>
      <c r="DN1753" s="110"/>
      <c r="DO1753" s="110"/>
      <c r="DP1753" s="110"/>
      <c r="DQ1753" s="110"/>
      <c r="DR1753" s="110"/>
      <c r="DS1753" s="110"/>
      <c r="DT1753" s="110"/>
      <c r="DU1753" s="110"/>
      <c r="DV1753" s="110"/>
      <c r="DW1753" s="110"/>
      <c r="DX1753" s="110"/>
      <c r="DY1753" s="110"/>
      <c r="DZ1753" s="110"/>
      <c r="EA1753" s="110"/>
      <c r="EB1753" s="110"/>
      <c r="EC1753" s="110"/>
      <c r="ED1753" s="110"/>
      <c r="EF1753" s="264"/>
      <c r="EG1753" s="110"/>
      <c r="EH1753" s="110"/>
      <c r="EI1753" s="110"/>
      <c r="EJ1753" s="110"/>
      <c r="EK1753" s="266"/>
      <c r="EL1753" s="110"/>
      <c r="EM1753" s="110"/>
      <c r="EN1753" s="110"/>
      <c r="EO1753" s="110"/>
      <c r="EP1753" s="110"/>
      <c r="EQ1753" s="110"/>
      <c r="ER1753" s="110"/>
      <c r="ES1753" s="110"/>
      <c r="ET1753" s="110"/>
      <c r="EU1753" s="110"/>
      <c r="EV1753" s="110"/>
      <c r="EW1753" s="110"/>
      <c r="EX1753" s="110"/>
      <c r="EY1753" s="110"/>
      <c r="EZ1753" s="110"/>
      <c r="FA1753" s="110"/>
      <c r="FB1753" s="110"/>
      <c r="FC1753" s="110"/>
      <c r="FD1753" s="110"/>
      <c r="FE1753" s="110"/>
      <c r="FF1753" s="110"/>
      <c r="FG1753" s="110"/>
      <c r="FH1753" s="110"/>
      <c r="FI1753" s="110"/>
      <c r="FJ1753" s="110"/>
      <c r="FK1753" s="110"/>
      <c r="FL1753" s="110"/>
      <c r="FM1753" s="110"/>
      <c r="FN1753" s="110"/>
      <c r="FO1753" s="110"/>
      <c r="FP1753" s="110"/>
      <c r="FQ1753" s="110"/>
      <c r="FR1753" s="110"/>
      <c r="FS1753" s="110"/>
      <c r="FT1753" s="110"/>
      <c r="FU1753" s="110"/>
      <c r="FV1753" s="110"/>
      <c r="FW1753" s="110"/>
      <c r="FX1753" s="110"/>
      <c r="FY1753" s="110"/>
      <c r="FZ1753" s="110"/>
      <c r="GA1753" s="110"/>
      <c r="GB1753" s="110"/>
      <c r="GC1753" s="110"/>
      <c r="GD1753" s="110"/>
      <c r="GE1753" s="110"/>
      <c r="GF1753" s="110"/>
      <c r="GG1753" s="110"/>
      <c r="GH1753" s="110"/>
      <c r="GI1753" s="110"/>
      <c r="GJ1753" s="110"/>
      <c r="GK1753" s="110"/>
      <c r="GL1753" s="110"/>
      <c r="GM1753" s="110"/>
      <c r="GN1753" s="110"/>
      <c r="GO1753" s="110"/>
      <c r="GP1753" s="110"/>
      <c r="GQ1753" s="110"/>
      <c r="GR1753" s="110"/>
      <c r="GS1753" s="110"/>
      <c r="GT1753" s="110"/>
      <c r="GU1753" s="110"/>
      <c r="GV1753" s="110"/>
      <c r="GW1753" s="110"/>
      <c r="GX1753" s="110"/>
      <c r="GY1753" s="110"/>
      <c r="GZ1753" s="110"/>
      <c r="HA1753" s="110"/>
      <c r="HB1753" s="110"/>
      <c r="HC1753" s="110"/>
      <c r="HD1753" s="110"/>
      <c r="HE1753" s="110"/>
      <c r="HF1753" s="110"/>
      <c r="HG1753" s="110"/>
      <c r="HH1753" s="110"/>
      <c r="HI1753" s="110"/>
      <c r="HJ1753" s="110"/>
      <c r="HK1753" s="110"/>
      <c r="HL1753" s="110"/>
      <c r="HM1753" s="110"/>
      <c r="HN1753" s="110"/>
      <c r="HO1753" s="110"/>
      <c r="HP1753" s="110"/>
      <c r="HQ1753" s="110"/>
      <c r="HR1753" s="110"/>
      <c r="HS1753" s="110"/>
      <c r="HT1753" s="110"/>
      <c r="HU1753" s="110"/>
      <c r="HV1753" s="110"/>
      <c r="HW1753" s="110"/>
      <c r="HX1753" s="110"/>
      <c r="HY1753" s="110"/>
      <c r="HZ1753" s="110"/>
      <c r="IA1753" s="110"/>
      <c r="IB1753" s="110"/>
      <c r="IC1753" s="110"/>
      <c r="ID1753" s="110"/>
      <c r="IE1753" s="110"/>
      <c r="IF1753" s="110"/>
      <c r="IG1753" s="110"/>
      <c r="IH1753" s="110"/>
      <c r="II1753" s="110"/>
      <c r="IJ1753" s="110"/>
      <c r="IK1753" s="110"/>
      <c r="IL1753" s="110"/>
      <c r="IM1753" s="110"/>
      <c r="IN1753" s="110"/>
      <c r="IO1753" s="110"/>
      <c r="IP1753" s="110"/>
      <c r="IQ1753" s="110"/>
      <c r="IR1753" s="110"/>
    </row>
    <row r="1754" spans="18:252" ht="16.5" hidden="1" customHeight="1">
      <c r="R1754" s="264"/>
      <c r="S1754" s="110"/>
      <c r="T1754" s="110"/>
      <c r="U1754" s="110"/>
      <c r="V1754" s="110"/>
      <c r="W1754" s="266"/>
      <c r="X1754" s="110"/>
      <c r="Y1754" s="110"/>
      <c r="Z1754" s="110"/>
      <c r="AA1754" s="110"/>
      <c r="AB1754" s="110"/>
      <c r="AC1754" s="110"/>
      <c r="AD1754" s="110"/>
      <c r="AE1754" s="110"/>
      <c r="AF1754" s="110"/>
      <c r="AG1754" s="110"/>
      <c r="AH1754" s="110"/>
      <c r="AI1754" s="110"/>
      <c r="AJ1754" s="110"/>
      <c r="AK1754" s="110"/>
      <c r="AL1754" s="110"/>
      <c r="AM1754" s="110"/>
      <c r="AN1754" s="110"/>
      <c r="AO1754" s="110"/>
      <c r="AP1754" s="110"/>
      <c r="AQ1754" s="110"/>
      <c r="AR1754" s="110"/>
      <c r="AS1754" s="110"/>
      <c r="AT1754" s="110"/>
      <c r="AU1754" s="110"/>
      <c r="AV1754" s="110"/>
      <c r="AW1754" s="110"/>
      <c r="AX1754" s="110"/>
      <c r="AY1754" s="110"/>
      <c r="AZ1754" s="110"/>
      <c r="BA1754" s="110"/>
      <c r="BB1754" s="110"/>
      <c r="BC1754" s="110"/>
      <c r="BD1754" s="110"/>
      <c r="BE1754" s="110"/>
      <c r="BF1754" s="110"/>
      <c r="BG1754" s="110"/>
      <c r="BH1754" s="110"/>
      <c r="BI1754" s="110"/>
      <c r="BJ1754" s="110"/>
      <c r="BK1754" s="110"/>
      <c r="BL1754" s="110"/>
      <c r="BM1754" s="110"/>
      <c r="BN1754" s="110"/>
      <c r="BO1754" s="110"/>
      <c r="BP1754" s="110"/>
      <c r="BQ1754" s="110"/>
      <c r="BR1754" s="110"/>
      <c r="BS1754" s="110"/>
      <c r="BT1754" s="110"/>
      <c r="BU1754" s="110"/>
      <c r="BV1754" s="110"/>
      <c r="BW1754" s="110"/>
      <c r="BX1754" s="110"/>
      <c r="BY1754" s="110"/>
      <c r="BZ1754" s="110"/>
      <c r="CA1754" s="110"/>
      <c r="CB1754" s="110"/>
      <c r="CC1754" s="110"/>
      <c r="CD1754" s="110"/>
      <c r="CE1754" s="110"/>
      <c r="CF1754" s="110"/>
      <c r="CG1754" s="110"/>
      <c r="CH1754" s="110"/>
      <c r="CI1754" s="110"/>
      <c r="CJ1754" s="110"/>
      <c r="CK1754" s="110"/>
      <c r="CL1754" s="110"/>
      <c r="CM1754" s="110"/>
      <c r="CN1754" s="110"/>
      <c r="CO1754" s="110"/>
      <c r="CP1754" s="110"/>
      <c r="CQ1754" s="110"/>
      <c r="CR1754" s="110"/>
      <c r="CS1754" s="110"/>
      <c r="CT1754" s="110"/>
      <c r="CU1754" s="110"/>
      <c r="CV1754" s="110"/>
      <c r="CW1754" s="110"/>
      <c r="CX1754" s="110"/>
      <c r="CY1754" s="110"/>
      <c r="CZ1754" s="110"/>
      <c r="DA1754" s="110"/>
      <c r="DB1754" s="110"/>
      <c r="DC1754" s="110"/>
      <c r="DD1754" s="110"/>
      <c r="DE1754" s="110"/>
      <c r="DF1754" s="110"/>
      <c r="DG1754" s="110"/>
      <c r="DH1754" s="110"/>
      <c r="DI1754" s="110"/>
      <c r="DJ1754" s="110"/>
      <c r="DK1754" s="110"/>
      <c r="DL1754" s="110"/>
      <c r="DM1754" s="110"/>
      <c r="DN1754" s="110"/>
      <c r="DO1754" s="110"/>
      <c r="DP1754" s="110"/>
      <c r="DQ1754" s="110"/>
      <c r="DR1754" s="110"/>
      <c r="DS1754" s="110"/>
      <c r="DT1754" s="110"/>
      <c r="DU1754" s="110"/>
      <c r="DV1754" s="110"/>
      <c r="DW1754" s="110"/>
      <c r="DX1754" s="110"/>
      <c r="DY1754" s="110"/>
      <c r="DZ1754" s="110"/>
      <c r="EA1754" s="110"/>
      <c r="EB1754" s="110"/>
      <c r="EC1754" s="110"/>
      <c r="ED1754" s="110"/>
      <c r="EF1754" s="264"/>
      <c r="EG1754" s="110"/>
      <c r="EH1754" s="110"/>
      <c r="EI1754" s="110"/>
      <c r="EJ1754" s="110"/>
      <c r="EK1754" s="266"/>
      <c r="EL1754" s="110"/>
      <c r="EM1754" s="110"/>
      <c r="EN1754" s="110"/>
      <c r="EO1754" s="110"/>
      <c r="EP1754" s="110"/>
      <c r="EQ1754" s="110"/>
      <c r="ER1754" s="110"/>
      <c r="ES1754" s="110"/>
      <c r="ET1754" s="110"/>
      <c r="EU1754" s="110"/>
      <c r="EV1754" s="110"/>
      <c r="EW1754" s="110"/>
      <c r="EX1754" s="110"/>
      <c r="EY1754" s="110"/>
      <c r="EZ1754" s="110"/>
      <c r="FA1754" s="110"/>
      <c r="FB1754" s="110"/>
      <c r="FC1754" s="110"/>
      <c r="FD1754" s="110"/>
      <c r="FE1754" s="110"/>
      <c r="FF1754" s="110"/>
      <c r="FG1754" s="110"/>
      <c r="FH1754" s="110"/>
      <c r="FI1754" s="110"/>
      <c r="FJ1754" s="110"/>
      <c r="FK1754" s="110"/>
      <c r="FL1754" s="110"/>
      <c r="FM1754" s="110"/>
      <c r="FN1754" s="110"/>
      <c r="FO1754" s="110"/>
      <c r="FP1754" s="110"/>
      <c r="FQ1754" s="110"/>
      <c r="FR1754" s="110"/>
      <c r="FS1754" s="110"/>
      <c r="FT1754" s="110"/>
      <c r="FU1754" s="110"/>
      <c r="FV1754" s="110"/>
      <c r="FW1754" s="110"/>
      <c r="FX1754" s="110"/>
      <c r="FY1754" s="110"/>
      <c r="FZ1754" s="110"/>
      <c r="GA1754" s="110"/>
      <c r="GB1754" s="110"/>
      <c r="GC1754" s="110"/>
      <c r="GD1754" s="110"/>
      <c r="GE1754" s="110"/>
      <c r="GF1754" s="110"/>
      <c r="GG1754" s="110"/>
      <c r="GH1754" s="110"/>
      <c r="GI1754" s="110"/>
      <c r="GJ1754" s="110"/>
      <c r="GK1754" s="110"/>
      <c r="GL1754" s="110"/>
      <c r="GM1754" s="110"/>
      <c r="GN1754" s="110"/>
      <c r="GO1754" s="110"/>
      <c r="GP1754" s="110"/>
      <c r="GQ1754" s="110"/>
      <c r="GR1754" s="110"/>
      <c r="GS1754" s="110"/>
      <c r="GT1754" s="110"/>
      <c r="GU1754" s="110"/>
      <c r="GV1754" s="110"/>
      <c r="GW1754" s="110"/>
      <c r="GX1754" s="110"/>
      <c r="GY1754" s="110"/>
      <c r="GZ1754" s="110"/>
      <c r="HA1754" s="110"/>
      <c r="HB1754" s="110"/>
      <c r="HC1754" s="110"/>
      <c r="HD1754" s="110"/>
      <c r="HE1754" s="110"/>
      <c r="HF1754" s="110"/>
      <c r="HG1754" s="110"/>
      <c r="HH1754" s="110"/>
      <c r="HI1754" s="110"/>
      <c r="HJ1754" s="110"/>
      <c r="HK1754" s="110"/>
      <c r="HL1754" s="110"/>
      <c r="HM1754" s="110"/>
      <c r="HN1754" s="110"/>
      <c r="HO1754" s="110"/>
      <c r="HP1754" s="110"/>
      <c r="HQ1754" s="110"/>
      <c r="HR1754" s="110"/>
      <c r="HS1754" s="110"/>
      <c r="HT1754" s="110"/>
      <c r="HU1754" s="110"/>
      <c r="HV1754" s="110"/>
      <c r="HW1754" s="110"/>
      <c r="HX1754" s="110"/>
      <c r="HY1754" s="110"/>
      <c r="HZ1754" s="110"/>
      <c r="IA1754" s="110"/>
      <c r="IB1754" s="110"/>
      <c r="IC1754" s="110"/>
      <c r="ID1754" s="110"/>
      <c r="IE1754" s="110"/>
      <c r="IF1754" s="110"/>
      <c r="IG1754" s="110"/>
      <c r="IH1754" s="110"/>
      <c r="II1754" s="110"/>
      <c r="IJ1754" s="110"/>
      <c r="IK1754" s="110"/>
      <c r="IL1754" s="110"/>
      <c r="IM1754" s="110"/>
      <c r="IN1754" s="110"/>
      <c r="IO1754" s="110"/>
      <c r="IP1754" s="110"/>
      <c r="IQ1754" s="110"/>
      <c r="IR1754" s="110"/>
    </row>
    <row r="1755" spans="18:252" ht="16.5" hidden="1" customHeight="1">
      <c r="R1755" s="264"/>
      <c r="S1755" s="110"/>
      <c r="T1755" s="110"/>
      <c r="U1755" s="110"/>
      <c r="V1755" s="110"/>
      <c r="W1755" s="266"/>
      <c r="X1755" s="110"/>
      <c r="Y1755" s="110"/>
      <c r="Z1755" s="110"/>
      <c r="AA1755" s="110"/>
      <c r="AB1755" s="110"/>
      <c r="AC1755" s="110"/>
      <c r="AD1755" s="110"/>
      <c r="AE1755" s="110"/>
      <c r="AF1755" s="110"/>
      <c r="AG1755" s="110"/>
      <c r="AH1755" s="110"/>
      <c r="AI1755" s="110"/>
      <c r="AJ1755" s="110"/>
      <c r="AK1755" s="110"/>
      <c r="AL1755" s="110"/>
      <c r="AM1755" s="110"/>
      <c r="AN1755" s="110"/>
      <c r="AO1755" s="110"/>
      <c r="AP1755" s="110"/>
      <c r="AQ1755" s="110"/>
      <c r="AR1755" s="110"/>
      <c r="AS1755" s="110"/>
      <c r="AT1755" s="110"/>
      <c r="AU1755" s="110"/>
      <c r="AV1755" s="110"/>
      <c r="AW1755" s="110"/>
      <c r="AX1755" s="110"/>
      <c r="AY1755" s="110"/>
      <c r="AZ1755" s="110"/>
      <c r="BA1755" s="110"/>
      <c r="BB1755" s="110"/>
      <c r="BC1755" s="110"/>
      <c r="BD1755" s="110"/>
      <c r="BE1755" s="110"/>
      <c r="BF1755" s="110"/>
      <c r="BG1755" s="110"/>
      <c r="BH1755" s="110"/>
      <c r="BI1755" s="110"/>
      <c r="BJ1755" s="110"/>
      <c r="BK1755" s="110"/>
      <c r="BL1755" s="110"/>
      <c r="BM1755" s="110"/>
      <c r="BN1755" s="110"/>
      <c r="BO1755" s="110"/>
      <c r="BP1755" s="110"/>
      <c r="BQ1755" s="110"/>
      <c r="BR1755" s="110"/>
      <c r="BS1755" s="110"/>
      <c r="BT1755" s="110"/>
      <c r="BU1755" s="110"/>
      <c r="BV1755" s="110"/>
      <c r="BW1755" s="110"/>
      <c r="BX1755" s="110"/>
      <c r="BY1755" s="110"/>
      <c r="BZ1755" s="110"/>
      <c r="CA1755" s="110"/>
      <c r="CB1755" s="110"/>
      <c r="CC1755" s="110"/>
      <c r="CD1755" s="110"/>
      <c r="CE1755" s="110"/>
      <c r="CF1755" s="110"/>
      <c r="CG1755" s="110"/>
      <c r="CH1755" s="110"/>
      <c r="CI1755" s="110"/>
      <c r="CJ1755" s="110"/>
      <c r="CK1755" s="110"/>
      <c r="CL1755" s="110"/>
      <c r="CM1755" s="110"/>
      <c r="CN1755" s="110"/>
      <c r="CO1755" s="110"/>
      <c r="CP1755" s="110"/>
      <c r="CQ1755" s="110"/>
      <c r="CR1755" s="110"/>
      <c r="CS1755" s="110"/>
      <c r="CT1755" s="110"/>
      <c r="CU1755" s="110"/>
      <c r="CV1755" s="110"/>
      <c r="CW1755" s="110"/>
      <c r="CX1755" s="110"/>
      <c r="CY1755" s="110"/>
      <c r="CZ1755" s="110"/>
      <c r="DA1755" s="110"/>
      <c r="DB1755" s="110"/>
      <c r="DC1755" s="110"/>
      <c r="DD1755" s="110"/>
      <c r="DE1755" s="110"/>
      <c r="DF1755" s="110"/>
      <c r="DG1755" s="110"/>
      <c r="DH1755" s="110"/>
      <c r="DI1755" s="110"/>
      <c r="DJ1755" s="110"/>
      <c r="DK1755" s="110"/>
      <c r="DL1755" s="110"/>
      <c r="DM1755" s="110"/>
      <c r="DN1755" s="110"/>
      <c r="DO1755" s="110"/>
      <c r="DP1755" s="110"/>
      <c r="DQ1755" s="110"/>
      <c r="DR1755" s="110"/>
      <c r="DS1755" s="110"/>
      <c r="DT1755" s="110"/>
      <c r="DU1755" s="110"/>
      <c r="DV1755" s="110"/>
      <c r="DW1755" s="110"/>
      <c r="DX1755" s="110"/>
      <c r="DY1755" s="110"/>
      <c r="DZ1755" s="110"/>
      <c r="EA1755" s="110"/>
      <c r="EB1755" s="110"/>
      <c r="EC1755" s="110"/>
      <c r="ED1755" s="110"/>
      <c r="EF1755" s="264"/>
      <c r="EG1755" s="110"/>
      <c r="EH1755" s="110"/>
      <c r="EI1755" s="110"/>
      <c r="EJ1755" s="110"/>
      <c r="EK1755" s="266"/>
      <c r="EL1755" s="110"/>
      <c r="EM1755" s="110"/>
      <c r="EN1755" s="110"/>
      <c r="EO1755" s="110"/>
      <c r="EP1755" s="110"/>
      <c r="EQ1755" s="110"/>
      <c r="ER1755" s="110"/>
      <c r="ES1755" s="110"/>
      <c r="ET1755" s="110"/>
      <c r="EU1755" s="110"/>
      <c r="EV1755" s="110"/>
      <c r="EW1755" s="110"/>
      <c r="EX1755" s="110"/>
      <c r="EY1755" s="110"/>
      <c r="EZ1755" s="110"/>
      <c r="FA1755" s="110"/>
      <c r="FB1755" s="110"/>
      <c r="FC1755" s="110"/>
      <c r="FD1755" s="110"/>
      <c r="FE1755" s="110"/>
      <c r="FF1755" s="110"/>
      <c r="FG1755" s="110"/>
      <c r="FH1755" s="110"/>
      <c r="FI1755" s="110"/>
      <c r="FJ1755" s="110"/>
      <c r="FK1755" s="110"/>
      <c r="FL1755" s="110"/>
      <c r="FM1755" s="110"/>
      <c r="FN1755" s="110"/>
      <c r="FO1755" s="110"/>
      <c r="FP1755" s="110"/>
      <c r="FQ1755" s="110"/>
      <c r="FR1755" s="110"/>
      <c r="FS1755" s="110"/>
      <c r="FT1755" s="110"/>
      <c r="FU1755" s="110"/>
      <c r="FV1755" s="110"/>
      <c r="FW1755" s="110"/>
      <c r="FX1755" s="110"/>
      <c r="FY1755" s="110"/>
      <c r="FZ1755" s="110"/>
      <c r="GA1755" s="110"/>
      <c r="GB1755" s="110"/>
      <c r="GC1755" s="110"/>
      <c r="GD1755" s="110"/>
      <c r="GE1755" s="110"/>
      <c r="GF1755" s="110"/>
      <c r="GG1755" s="110"/>
      <c r="GH1755" s="110"/>
      <c r="GI1755" s="110"/>
      <c r="GJ1755" s="110"/>
      <c r="GK1755" s="110"/>
      <c r="GL1755" s="110"/>
      <c r="GM1755" s="110"/>
      <c r="GN1755" s="110"/>
      <c r="GO1755" s="110"/>
      <c r="GP1755" s="110"/>
      <c r="GQ1755" s="110"/>
      <c r="GR1755" s="110"/>
      <c r="GS1755" s="110"/>
      <c r="GT1755" s="110"/>
      <c r="GU1755" s="110"/>
      <c r="GV1755" s="110"/>
      <c r="GW1755" s="110"/>
      <c r="GX1755" s="110"/>
      <c r="GY1755" s="110"/>
      <c r="GZ1755" s="110"/>
      <c r="HA1755" s="110"/>
      <c r="HB1755" s="110"/>
      <c r="HC1755" s="110"/>
      <c r="HD1755" s="110"/>
      <c r="HE1755" s="110"/>
      <c r="HF1755" s="110"/>
      <c r="HG1755" s="110"/>
      <c r="HH1755" s="110"/>
      <c r="HI1755" s="110"/>
      <c r="HJ1755" s="110"/>
      <c r="HK1755" s="110"/>
      <c r="HL1755" s="110"/>
      <c r="HM1755" s="110"/>
      <c r="HN1755" s="110"/>
      <c r="HO1755" s="110"/>
      <c r="HP1755" s="110"/>
      <c r="HQ1755" s="110"/>
      <c r="HR1755" s="110"/>
      <c r="HS1755" s="110"/>
      <c r="HT1755" s="110"/>
      <c r="HU1755" s="110"/>
      <c r="HV1755" s="110"/>
      <c r="HW1755" s="110"/>
      <c r="HX1755" s="110"/>
      <c r="HY1755" s="110"/>
      <c r="HZ1755" s="110"/>
      <c r="IA1755" s="110"/>
      <c r="IB1755" s="110"/>
      <c r="IC1755" s="110"/>
      <c r="ID1755" s="110"/>
      <c r="IE1755" s="110"/>
      <c r="IF1755" s="110"/>
      <c r="IG1755" s="110"/>
      <c r="IH1755" s="110"/>
      <c r="II1755" s="110"/>
      <c r="IJ1755" s="110"/>
      <c r="IK1755" s="110"/>
      <c r="IL1755" s="110"/>
      <c r="IM1755" s="110"/>
      <c r="IN1755" s="110"/>
      <c r="IO1755" s="110"/>
      <c r="IP1755" s="110"/>
      <c r="IQ1755" s="110"/>
      <c r="IR1755" s="110"/>
    </row>
    <row r="1756" spans="18:252" ht="16.5" hidden="1" customHeight="1">
      <c r="R1756" s="264"/>
      <c r="S1756" s="110"/>
      <c r="T1756" s="110"/>
      <c r="U1756" s="110"/>
      <c r="V1756" s="110"/>
      <c r="W1756" s="266"/>
      <c r="X1756" s="110"/>
      <c r="Y1756" s="110"/>
      <c r="Z1756" s="110"/>
      <c r="AA1756" s="110"/>
      <c r="AB1756" s="110"/>
      <c r="AC1756" s="110"/>
      <c r="AD1756" s="110"/>
      <c r="AE1756" s="110"/>
      <c r="AF1756" s="110"/>
      <c r="AG1756" s="110"/>
      <c r="AH1756" s="110"/>
      <c r="AI1756" s="110"/>
      <c r="AJ1756" s="110"/>
      <c r="AK1756" s="110"/>
      <c r="AL1756" s="110"/>
      <c r="AM1756" s="110"/>
      <c r="AN1756" s="110"/>
      <c r="AO1756" s="110"/>
      <c r="AP1756" s="110"/>
      <c r="AQ1756" s="110"/>
      <c r="AR1756" s="110"/>
      <c r="AS1756" s="110"/>
      <c r="AT1756" s="110"/>
      <c r="AU1756" s="110"/>
      <c r="AV1756" s="110"/>
      <c r="AW1756" s="110"/>
      <c r="AX1756" s="110"/>
      <c r="AY1756" s="110"/>
      <c r="AZ1756" s="110"/>
      <c r="BA1756" s="110"/>
      <c r="BB1756" s="110"/>
      <c r="BC1756" s="110"/>
      <c r="BD1756" s="110"/>
      <c r="BE1756" s="110"/>
      <c r="BF1756" s="110"/>
      <c r="BG1756" s="110"/>
      <c r="BH1756" s="110"/>
      <c r="BI1756" s="110"/>
      <c r="BJ1756" s="110"/>
      <c r="BK1756" s="110"/>
      <c r="BL1756" s="110"/>
      <c r="BM1756" s="110"/>
      <c r="BN1756" s="110"/>
      <c r="BO1756" s="110"/>
      <c r="BP1756" s="110"/>
      <c r="BQ1756" s="110"/>
      <c r="BR1756" s="110"/>
      <c r="BS1756" s="110"/>
      <c r="BT1756" s="110"/>
      <c r="BU1756" s="110"/>
      <c r="BV1756" s="110"/>
      <c r="BW1756" s="110"/>
      <c r="BX1756" s="110"/>
      <c r="BY1756" s="110"/>
      <c r="BZ1756" s="110"/>
      <c r="CA1756" s="110"/>
      <c r="CB1756" s="110"/>
      <c r="CC1756" s="110"/>
      <c r="CD1756" s="110"/>
      <c r="CE1756" s="110"/>
      <c r="CF1756" s="110"/>
      <c r="CG1756" s="110"/>
      <c r="CH1756" s="110"/>
      <c r="CI1756" s="110"/>
      <c r="CJ1756" s="110"/>
      <c r="CK1756" s="110"/>
      <c r="CL1756" s="110"/>
      <c r="CM1756" s="110"/>
      <c r="CN1756" s="110"/>
      <c r="CO1756" s="110"/>
      <c r="CP1756" s="110"/>
      <c r="CQ1756" s="110"/>
      <c r="CR1756" s="110"/>
      <c r="CS1756" s="110"/>
      <c r="CT1756" s="110"/>
      <c r="CU1756" s="110"/>
      <c r="CV1756" s="110"/>
      <c r="CW1756" s="110"/>
      <c r="CX1756" s="110"/>
      <c r="CY1756" s="110"/>
      <c r="CZ1756" s="110"/>
      <c r="DA1756" s="110"/>
      <c r="DB1756" s="110"/>
      <c r="DC1756" s="110"/>
      <c r="DD1756" s="110"/>
      <c r="DE1756" s="110"/>
      <c r="DF1756" s="110"/>
      <c r="DG1756" s="110"/>
      <c r="DH1756" s="110"/>
      <c r="DI1756" s="110"/>
      <c r="DJ1756" s="110"/>
      <c r="DK1756" s="110"/>
      <c r="DL1756" s="110"/>
      <c r="DM1756" s="110"/>
      <c r="DN1756" s="110"/>
      <c r="DO1756" s="110"/>
      <c r="DP1756" s="110"/>
      <c r="DQ1756" s="110"/>
      <c r="DR1756" s="110"/>
      <c r="DS1756" s="110"/>
      <c r="DT1756" s="110"/>
      <c r="DU1756" s="110"/>
      <c r="DV1756" s="110"/>
      <c r="DW1756" s="110"/>
      <c r="DX1756" s="110"/>
      <c r="DY1756" s="110"/>
      <c r="DZ1756" s="110"/>
      <c r="EA1756" s="110"/>
      <c r="EB1756" s="110"/>
      <c r="EC1756" s="110"/>
      <c r="ED1756" s="110"/>
      <c r="EF1756" s="264"/>
      <c r="EG1756" s="110"/>
      <c r="EH1756" s="110"/>
      <c r="EI1756" s="110"/>
      <c r="EJ1756" s="110"/>
      <c r="EK1756" s="266"/>
      <c r="EL1756" s="110"/>
      <c r="EM1756" s="110"/>
      <c r="EN1756" s="110"/>
      <c r="EO1756" s="110"/>
      <c r="EP1756" s="110"/>
      <c r="EQ1756" s="110"/>
      <c r="ER1756" s="110"/>
      <c r="ES1756" s="110"/>
      <c r="ET1756" s="110"/>
      <c r="EU1756" s="110"/>
      <c r="EV1756" s="110"/>
      <c r="EW1756" s="110"/>
      <c r="EX1756" s="110"/>
      <c r="EY1756" s="110"/>
      <c r="EZ1756" s="110"/>
      <c r="FA1756" s="110"/>
      <c r="FB1756" s="110"/>
      <c r="FC1756" s="110"/>
      <c r="FD1756" s="110"/>
      <c r="FE1756" s="110"/>
      <c r="FF1756" s="110"/>
      <c r="FG1756" s="110"/>
      <c r="FH1756" s="110"/>
      <c r="FI1756" s="110"/>
      <c r="FJ1756" s="110"/>
      <c r="FK1756" s="110"/>
      <c r="FL1756" s="110"/>
      <c r="FM1756" s="110"/>
      <c r="FN1756" s="110"/>
      <c r="FO1756" s="110"/>
      <c r="FP1756" s="110"/>
      <c r="FQ1756" s="110"/>
      <c r="FR1756" s="110"/>
      <c r="FS1756" s="110"/>
      <c r="FT1756" s="110"/>
      <c r="FU1756" s="110"/>
      <c r="FV1756" s="110"/>
      <c r="FW1756" s="110"/>
      <c r="FX1756" s="110"/>
      <c r="FY1756" s="110"/>
      <c r="FZ1756" s="110"/>
      <c r="GA1756" s="110"/>
      <c r="GB1756" s="110"/>
      <c r="GC1756" s="110"/>
      <c r="GD1756" s="110"/>
      <c r="GE1756" s="110"/>
      <c r="GF1756" s="110"/>
      <c r="GG1756" s="110"/>
      <c r="GH1756" s="110"/>
      <c r="GI1756" s="110"/>
      <c r="GJ1756" s="110"/>
      <c r="GK1756" s="110"/>
      <c r="GL1756" s="110"/>
      <c r="GM1756" s="110"/>
      <c r="GN1756" s="110"/>
      <c r="GO1756" s="110"/>
      <c r="GP1756" s="110"/>
      <c r="GQ1756" s="110"/>
      <c r="GR1756" s="110"/>
      <c r="GS1756" s="110"/>
      <c r="GT1756" s="110"/>
      <c r="GU1756" s="110"/>
      <c r="GV1756" s="110"/>
      <c r="GW1756" s="110"/>
      <c r="GX1756" s="110"/>
      <c r="GY1756" s="110"/>
      <c r="GZ1756" s="110"/>
      <c r="HA1756" s="110"/>
      <c r="HB1756" s="110"/>
      <c r="HC1756" s="110"/>
      <c r="HD1756" s="110"/>
      <c r="HE1756" s="110"/>
      <c r="HF1756" s="110"/>
      <c r="HG1756" s="110"/>
      <c r="HH1756" s="110"/>
      <c r="HI1756" s="110"/>
      <c r="HJ1756" s="110"/>
      <c r="HK1756" s="110"/>
      <c r="HL1756" s="110"/>
      <c r="HM1756" s="110"/>
      <c r="HN1756" s="110"/>
      <c r="HO1756" s="110"/>
      <c r="HP1756" s="110"/>
      <c r="HQ1756" s="110"/>
      <c r="HR1756" s="110"/>
      <c r="HS1756" s="110"/>
      <c r="HT1756" s="110"/>
      <c r="HU1756" s="110"/>
      <c r="HV1756" s="110"/>
      <c r="HW1756" s="110"/>
      <c r="HX1756" s="110"/>
      <c r="HY1756" s="110"/>
      <c r="HZ1756" s="110"/>
      <c r="IA1756" s="110"/>
      <c r="IB1756" s="110"/>
      <c r="IC1756" s="110"/>
      <c r="ID1756" s="110"/>
      <c r="IE1756" s="110"/>
      <c r="IF1756" s="110"/>
      <c r="IG1756" s="110"/>
      <c r="IH1756" s="110"/>
      <c r="II1756" s="110"/>
      <c r="IJ1756" s="110"/>
      <c r="IK1756" s="110"/>
      <c r="IL1756" s="110"/>
      <c r="IM1756" s="110"/>
      <c r="IN1756" s="110"/>
      <c r="IO1756" s="110"/>
      <c r="IP1756" s="110"/>
      <c r="IQ1756" s="110"/>
      <c r="IR1756" s="110"/>
    </row>
    <row r="1757" spans="18:252" ht="16.5" hidden="1" customHeight="1">
      <c r="R1757" s="264"/>
      <c r="S1757" s="110"/>
      <c r="T1757" s="110"/>
      <c r="U1757" s="110"/>
      <c r="V1757" s="110"/>
      <c r="W1757" s="266"/>
      <c r="X1757" s="110"/>
      <c r="Y1757" s="110"/>
      <c r="Z1757" s="110"/>
      <c r="AA1757" s="110"/>
      <c r="AB1757" s="110"/>
      <c r="AC1757" s="110"/>
      <c r="AD1757" s="110"/>
      <c r="AE1757" s="110"/>
      <c r="AF1757" s="110"/>
      <c r="AG1757" s="110"/>
      <c r="AH1757" s="110"/>
      <c r="AI1757" s="110"/>
      <c r="AJ1757" s="110"/>
      <c r="AK1757" s="110"/>
      <c r="AL1757" s="110"/>
      <c r="AM1757" s="110"/>
      <c r="AN1757" s="110"/>
      <c r="AO1757" s="110"/>
      <c r="AP1757" s="110"/>
      <c r="AQ1757" s="110"/>
      <c r="AR1757" s="110"/>
      <c r="AS1757" s="110"/>
      <c r="AT1757" s="110"/>
      <c r="AU1757" s="110"/>
      <c r="AV1757" s="110"/>
      <c r="AW1757" s="110"/>
      <c r="AX1757" s="110"/>
      <c r="AY1757" s="110"/>
      <c r="AZ1757" s="110"/>
      <c r="BA1757" s="110"/>
      <c r="BB1757" s="110"/>
      <c r="BC1757" s="110"/>
      <c r="BD1757" s="110"/>
      <c r="BE1757" s="110"/>
      <c r="BF1757" s="110"/>
      <c r="BG1757" s="110"/>
      <c r="BH1757" s="110"/>
      <c r="BI1757" s="110"/>
      <c r="BJ1757" s="110"/>
      <c r="BK1757" s="110"/>
      <c r="BL1757" s="110"/>
      <c r="BM1757" s="110"/>
      <c r="BN1757" s="110"/>
      <c r="BO1757" s="110"/>
      <c r="BP1757" s="110"/>
      <c r="BQ1757" s="110"/>
      <c r="BR1757" s="110"/>
      <c r="BS1757" s="110"/>
      <c r="BT1757" s="110"/>
      <c r="BU1757" s="110"/>
      <c r="BV1757" s="110"/>
      <c r="BW1757" s="110"/>
      <c r="BX1757" s="110"/>
      <c r="BY1757" s="110"/>
      <c r="BZ1757" s="110"/>
      <c r="CA1757" s="110"/>
      <c r="CB1757" s="110"/>
      <c r="CC1757" s="110"/>
      <c r="CD1757" s="110"/>
      <c r="CE1757" s="110"/>
      <c r="CF1757" s="110"/>
      <c r="CG1757" s="110"/>
      <c r="CH1757" s="110"/>
      <c r="CI1757" s="110"/>
      <c r="CJ1757" s="110"/>
      <c r="CK1757" s="110"/>
      <c r="CL1757" s="110"/>
      <c r="CM1757" s="110"/>
      <c r="CN1757" s="110"/>
      <c r="CO1757" s="110"/>
      <c r="CP1757" s="110"/>
      <c r="CQ1757" s="110"/>
      <c r="CR1757" s="110"/>
      <c r="CS1757" s="110"/>
      <c r="CT1757" s="110"/>
      <c r="CU1757" s="110"/>
      <c r="CV1757" s="110"/>
      <c r="CW1757" s="110"/>
      <c r="CX1757" s="110"/>
      <c r="CY1757" s="110"/>
      <c r="CZ1757" s="110"/>
      <c r="DA1757" s="110"/>
      <c r="DB1757" s="110"/>
      <c r="DC1757" s="110"/>
      <c r="DD1757" s="110"/>
      <c r="DE1757" s="110"/>
      <c r="DF1757" s="110"/>
      <c r="DG1757" s="110"/>
      <c r="DH1757" s="110"/>
      <c r="DI1757" s="110"/>
      <c r="DJ1757" s="110"/>
      <c r="DK1757" s="110"/>
      <c r="DL1757" s="110"/>
      <c r="DM1757" s="110"/>
      <c r="DN1757" s="110"/>
      <c r="DO1757" s="110"/>
      <c r="DP1757" s="110"/>
      <c r="DQ1757" s="110"/>
      <c r="DR1757" s="110"/>
      <c r="DS1757" s="110"/>
      <c r="DT1757" s="110"/>
      <c r="DU1757" s="110"/>
      <c r="DV1757" s="110"/>
      <c r="DW1757" s="110"/>
      <c r="DX1757" s="110"/>
      <c r="DY1757" s="110"/>
      <c r="DZ1757" s="110"/>
      <c r="EA1757" s="110"/>
      <c r="EB1757" s="110"/>
      <c r="EC1757" s="110"/>
      <c r="ED1757" s="110"/>
      <c r="EF1757" s="264"/>
      <c r="EG1757" s="110"/>
      <c r="EH1757" s="110"/>
      <c r="EI1757" s="110"/>
      <c r="EJ1757" s="110"/>
      <c r="EK1757" s="266"/>
      <c r="EL1757" s="110"/>
      <c r="EM1757" s="110"/>
      <c r="EN1757" s="110"/>
      <c r="EO1757" s="110"/>
      <c r="EP1757" s="110"/>
      <c r="EQ1757" s="110"/>
      <c r="ER1757" s="110"/>
      <c r="ES1757" s="110"/>
      <c r="ET1757" s="110"/>
      <c r="EU1757" s="110"/>
      <c r="EV1757" s="110"/>
      <c r="EW1757" s="110"/>
      <c r="EX1757" s="110"/>
      <c r="EY1757" s="110"/>
      <c r="EZ1757" s="110"/>
      <c r="FA1757" s="110"/>
      <c r="FB1757" s="110"/>
      <c r="FC1757" s="110"/>
      <c r="FD1757" s="110"/>
      <c r="FE1757" s="110"/>
      <c r="FF1757" s="110"/>
      <c r="FG1757" s="110"/>
      <c r="FH1757" s="110"/>
      <c r="FI1757" s="110"/>
      <c r="FJ1757" s="110"/>
      <c r="FK1757" s="110"/>
      <c r="FL1757" s="110"/>
      <c r="FM1757" s="110"/>
      <c r="FN1757" s="110"/>
      <c r="FO1757" s="110"/>
      <c r="FP1757" s="110"/>
      <c r="FQ1757" s="110"/>
      <c r="FR1757" s="110"/>
      <c r="FS1757" s="110"/>
      <c r="FT1757" s="110"/>
      <c r="FU1757" s="110"/>
      <c r="FV1757" s="110"/>
      <c r="FW1757" s="110"/>
      <c r="FX1757" s="110"/>
      <c r="FY1757" s="110"/>
      <c r="FZ1757" s="110"/>
      <c r="GA1757" s="110"/>
      <c r="GB1757" s="110"/>
      <c r="GC1757" s="110"/>
      <c r="GD1757" s="110"/>
      <c r="GE1757" s="110"/>
      <c r="GF1757" s="110"/>
      <c r="GG1757" s="110"/>
      <c r="GH1757" s="110"/>
      <c r="GI1757" s="110"/>
      <c r="GJ1757" s="110"/>
      <c r="GK1757" s="110"/>
      <c r="GL1757" s="110"/>
      <c r="GM1757" s="110"/>
      <c r="GN1757" s="110"/>
      <c r="GO1757" s="110"/>
      <c r="GP1757" s="110"/>
      <c r="GQ1757" s="110"/>
      <c r="GR1757" s="110"/>
      <c r="GS1757" s="110"/>
      <c r="GT1757" s="110"/>
      <c r="GU1757" s="110"/>
      <c r="GV1757" s="110"/>
      <c r="GW1757" s="110"/>
      <c r="GX1757" s="110"/>
      <c r="GY1757" s="110"/>
      <c r="GZ1757" s="110"/>
      <c r="HA1757" s="110"/>
      <c r="HB1757" s="110"/>
      <c r="HC1757" s="110"/>
      <c r="HD1757" s="110"/>
      <c r="HE1757" s="110"/>
      <c r="HF1757" s="110"/>
      <c r="HG1757" s="110"/>
      <c r="HH1757" s="110"/>
      <c r="HI1757" s="110"/>
      <c r="HJ1757" s="110"/>
      <c r="HK1757" s="110"/>
      <c r="HL1757" s="110"/>
      <c r="HM1757" s="110"/>
      <c r="HN1757" s="110"/>
      <c r="HO1757" s="110"/>
      <c r="HP1757" s="110"/>
      <c r="HQ1757" s="110"/>
      <c r="HR1757" s="110"/>
      <c r="HS1757" s="110"/>
      <c r="HT1757" s="110"/>
      <c r="HU1757" s="110"/>
      <c r="HV1757" s="110"/>
      <c r="HW1757" s="110"/>
      <c r="HX1757" s="110"/>
      <c r="HY1757" s="110"/>
      <c r="HZ1757" s="110"/>
      <c r="IA1757" s="110"/>
      <c r="IB1757" s="110"/>
      <c r="IC1757" s="110"/>
      <c r="ID1757" s="110"/>
      <c r="IE1757" s="110"/>
      <c r="IF1757" s="110"/>
      <c r="IG1757" s="110"/>
      <c r="IH1757" s="110"/>
      <c r="II1757" s="110"/>
      <c r="IJ1757" s="110"/>
      <c r="IK1757" s="110"/>
      <c r="IL1757" s="110"/>
      <c r="IM1757" s="110"/>
      <c r="IN1757" s="110"/>
      <c r="IO1757" s="110"/>
      <c r="IP1757" s="110"/>
      <c r="IQ1757" s="110"/>
      <c r="IR1757" s="110"/>
    </row>
  </sheetData>
  <sheetProtection algorithmName="SHA-512" hashValue="uwCkLJT1WJ6arnEGP0oCSZIT8t9m9iPdkgdRWu6/wZO5SfmbatXdCjO3IuOMvuBYGP/ioaxlDgty2/MqliNctw==" saltValue="aLReemEwbpr8SZCHzQ1ySQ==" spinCount="100000" sheet="1" objects="1" scenarios="1"/>
  <phoneticPr fontId="17" type="noConversion"/>
  <pageMargins left="0.75" right="0.75" top="1" bottom="1" header="0.5" footer="0.5"/>
  <pageSetup paperSize="9" orientation="portrait" verticalDpi="0"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4"/>
  <dimension ref="A1:U200"/>
  <sheetViews>
    <sheetView workbookViewId="0">
      <pane xSplit="5" ySplit="2" topLeftCell="F3" activePane="bottomRight" state="frozen"/>
      <selection pane="topRight"/>
      <selection pane="bottomLeft"/>
      <selection pane="bottomRight"/>
    </sheetView>
  </sheetViews>
  <sheetFormatPr baseColWidth="10" defaultColWidth="0" defaultRowHeight="15" zeroHeight="1"/>
  <cols>
    <col min="1" max="1" width="11.3984375" style="58" hidden="1" customWidth="1"/>
    <col min="2" max="3" width="12.59765625" style="58" hidden="1" customWidth="1"/>
    <col min="4" max="4" width="15.796875" style="58" hidden="1" customWidth="1"/>
    <col min="5" max="7" width="9.3984375" style="58" hidden="1" customWidth="1"/>
    <col min="8" max="8" width="16.59765625" style="58" hidden="1" customWidth="1"/>
    <col min="9" max="9" width="11.59765625" style="58" hidden="1" customWidth="1"/>
    <col min="10" max="10" width="11.3984375" style="58" hidden="1" customWidth="1"/>
    <col min="11" max="19" width="9.3984375" style="58" hidden="1" customWidth="1"/>
    <col min="20" max="20" width="16.3984375" style="58" hidden="1" customWidth="1"/>
    <col min="21" max="21" width="0" style="58" hidden="1" customWidth="1"/>
    <col min="22" max="16384" width="9.3984375" style="58" hidden="1"/>
  </cols>
  <sheetData>
    <row r="1" spans="1:21" hidden="1">
      <c r="A1" s="56" t="str">
        <f>OP!$C$22</f>
        <v>LTQ</v>
      </c>
      <c r="B1" s="57" t="str">
        <f>IF($F$2&gt;0,1,"")</f>
        <v/>
      </c>
      <c r="G1" s="58">
        <v>1</v>
      </c>
      <c r="H1" s="59" t="str">
        <f ca="1">IF(H2&lt;&gt;A2&amp;A1,"富邦人壽官網尚未公告"&amp;A2&amp;"宣告利率，目前使用"&amp;LEFT($H$2,8)&amp;"宣告利率，試算當月宣告利率以富邦人壽官網公告為準。","")</f>
        <v>富邦人壽官網尚未公告115 / 8 宣告利率，目前使用宣告利率，試算當月宣告利率以富邦人壽官網公告為準。</v>
      </c>
      <c r="I1" s="58" t="str">
        <f ca="1">IF(H1="",1,"")</f>
        <v/>
      </c>
    </row>
    <row r="2" spans="1:21" hidden="1">
      <c r="A2" s="58" t="str">
        <f ca="1">YEAR(TODAY())-1911&amp;" / "&amp;MONTH(TODAY())&amp;" "</f>
        <v xml:space="preserve">115 / 8 </v>
      </c>
      <c r="D2" s="58" t="s">
        <v>344</v>
      </c>
      <c r="E2" s="58" t="s">
        <v>345</v>
      </c>
      <c r="F2" s="60">
        <f>SUM($F$3:$F$200)</f>
        <v>0</v>
      </c>
      <c r="G2" s="59">
        <v>1</v>
      </c>
      <c r="H2" s="59"/>
      <c r="I2" s="61">
        <f ca="1">IF(OP!$C$3&lt;J2,K2,L2)</f>
        <v>1.7500000000000002E-2</v>
      </c>
      <c r="J2" s="62">
        <v>46023</v>
      </c>
      <c r="K2" s="64">
        <v>1.7500000000000002E-2</v>
      </c>
      <c r="L2" s="64">
        <v>1.7500000000000002E-2</v>
      </c>
      <c r="T2" s="62"/>
      <c r="U2" s="63"/>
    </row>
    <row r="3" spans="1:21" hidden="1">
      <c r="B3" s="58">
        <f>IF(OR(D3="",D3=0,RIGHT(D3,LEN($A$1))&lt;&gt;$A$1),,(LEFT($D3,3)*100)+MID($D3,7,IF(OR(AND(LEN($A$1)=3,LEN($D3)=12),AND(LEN($A$1)=4,LEN($D3)=13)),2,1))*1)</f>
        <v>0</v>
      </c>
      <c r="C3" s="58">
        <f t="shared" ref="C3:C66" si="0">IF($B3=0,,RANK($B3,$B$3:$B$78))</f>
        <v>0</v>
      </c>
      <c r="E3" s="64"/>
      <c r="F3" s="60">
        <f>IF(AND(RIGHT($D3,LEN($A$1))&lt;&gt;$A$1,$D3&lt;&gt;""),1,0)</f>
        <v>0</v>
      </c>
      <c r="G3" s="59">
        <v>2</v>
      </c>
      <c r="H3" s="59" t="str">
        <f t="shared" ref="H3:H25" si="1">IF(ISNA(VLOOKUP($G3,$C:$E,2,0)),"",VLOOKUP($G3,$C:$E,2,0))</f>
        <v/>
      </c>
      <c r="I3" s="61" t="str">
        <f t="shared" ref="I3:I25" si="2">IF(ISNA(VLOOKUP($G3,$C:$E,3,0)),"",VLOOKUP($G3,$C:$E,3,0))</f>
        <v/>
      </c>
      <c r="J3" s="62">
        <v>45658</v>
      </c>
      <c r="K3" s="64">
        <v>1.6199999999999999E-2</v>
      </c>
      <c r="L3" s="64">
        <v>1.7500000000000002E-2</v>
      </c>
      <c r="T3" s="62"/>
      <c r="U3" s="63"/>
    </row>
    <row r="4" spans="1:21" hidden="1">
      <c r="A4" s="57">
        <f>COUNTIF($D:$D,$A$3)</f>
        <v>0</v>
      </c>
      <c r="B4" s="58">
        <f t="shared" ref="B4:B67" si="3">IF(OR(D4="",D4=0,RIGHT(D4,LEN($A$1))&lt;&gt;$A$1),,(LEFT($D4,3)*100)+MID($D4,7,IF(OR(AND(LEN($A$1)=3,LEN($D4)=12),AND(LEN($A$1)=4,LEN($D4)=13)),2,1))*1)</f>
        <v>0</v>
      </c>
      <c r="C4" s="58">
        <f t="shared" si="0"/>
        <v>0</v>
      </c>
      <c r="F4" s="60">
        <f t="shared" ref="F4:F67" si="4">IF(AND(RIGHT($D4,LEN($A$1))&lt;&gt;$A$1,$D4&lt;&gt;""),1,0)</f>
        <v>0</v>
      </c>
      <c r="G4" s="59">
        <v>3</v>
      </c>
      <c r="H4" s="59" t="str">
        <f t="shared" si="1"/>
        <v/>
      </c>
      <c r="I4" s="61" t="str">
        <f t="shared" si="2"/>
        <v/>
      </c>
      <c r="J4" s="62">
        <v>45292</v>
      </c>
      <c r="K4" s="64">
        <v>1.4999999999999999E-2</v>
      </c>
      <c r="L4" s="64">
        <v>1.6199999999999999E-2</v>
      </c>
      <c r="T4" s="62"/>
      <c r="U4" s="63"/>
    </row>
    <row r="5" spans="1:21" hidden="1">
      <c r="A5" s="59"/>
      <c r="B5" s="58">
        <f>IF(OR(D5="",D5=0,RIGHT(D5,LEN($A$1))&lt;&gt;$A$1),,(LEFT($D5,3)*100)+MID($D5,7,IF(OR(AND(LEN($A$1)=3,LEN($D5)=12),AND(LEN($A$1)=4,LEN($D5)=13)),2,1))*1)</f>
        <v>0</v>
      </c>
      <c r="C5" s="58">
        <f t="shared" si="0"/>
        <v>0</v>
      </c>
      <c r="F5" s="60">
        <f>IF(AND(RIGHT($D5,LEN($A$1))&lt;&gt;$A$1,$D5&lt;&gt;""),1,0)</f>
        <v>0</v>
      </c>
      <c r="G5" s="59">
        <v>4</v>
      </c>
      <c r="H5" s="59" t="str">
        <f t="shared" si="1"/>
        <v/>
      </c>
      <c r="I5" s="61" t="str">
        <f t="shared" si="2"/>
        <v/>
      </c>
      <c r="T5" s="62"/>
      <c r="U5" s="63"/>
    </row>
    <row r="6" spans="1:21" hidden="1">
      <c r="B6" s="58">
        <f t="shared" si="3"/>
        <v>0</v>
      </c>
      <c r="C6" s="58">
        <f t="shared" si="0"/>
        <v>0</v>
      </c>
      <c r="F6" s="60">
        <f t="shared" si="4"/>
        <v>0</v>
      </c>
      <c r="G6" s="59">
        <v>5</v>
      </c>
      <c r="H6" s="59" t="str">
        <f t="shared" si="1"/>
        <v/>
      </c>
      <c r="I6" s="61" t="str">
        <f t="shared" si="2"/>
        <v/>
      </c>
      <c r="K6" s="64"/>
      <c r="L6" s="64"/>
      <c r="M6" s="64"/>
      <c r="N6" s="64"/>
      <c r="O6" s="64"/>
      <c r="P6" s="64"/>
      <c r="T6" s="63"/>
    </row>
    <row r="7" spans="1:21" hidden="1">
      <c r="B7" s="58">
        <f t="shared" si="3"/>
        <v>0</v>
      </c>
      <c r="C7" s="58">
        <f t="shared" si="0"/>
        <v>0</v>
      </c>
      <c r="F7" s="60">
        <f t="shared" si="4"/>
        <v>0</v>
      </c>
      <c r="G7" s="59">
        <v>6</v>
      </c>
      <c r="H7" s="59" t="str">
        <f t="shared" si="1"/>
        <v/>
      </c>
      <c r="I7" s="61" t="str">
        <f t="shared" si="2"/>
        <v/>
      </c>
      <c r="K7" s="64"/>
      <c r="L7" s="64"/>
      <c r="M7" s="64"/>
      <c r="N7" s="64"/>
      <c r="O7" s="64"/>
      <c r="P7" s="64"/>
      <c r="T7" s="63"/>
    </row>
    <row r="8" spans="1:21" hidden="1">
      <c r="B8" s="58">
        <f t="shared" si="3"/>
        <v>0</v>
      </c>
      <c r="C8" s="58">
        <f t="shared" si="0"/>
        <v>0</v>
      </c>
      <c r="F8" s="60">
        <f t="shared" si="4"/>
        <v>0</v>
      </c>
      <c r="G8" s="59">
        <v>7</v>
      </c>
      <c r="H8" s="59" t="str">
        <f t="shared" si="1"/>
        <v/>
      </c>
      <c r="I8" s="61" t="str">
        <f t="shared" si="2"/>
        <v/>
      </c>
      <c r="K8" s="64"/>
      <c r="L8" s="64"/>
      <c r="M8" s="64"/>
      <c r="N8" s="64"/>
      <c r="O8" s="64"/>
      <c r="P8" s="64"/>
      <c r="T8" s="63"/>
    </row>
    <row r="9" spans="1:21" hidden="1">
      <c r="B9" s="58">
        <f t="shared" si="3"/>
        <v>0</v>
      </c>
      <c r="C9" s="58">
        <f t="shared" si="0"/>
        <v>0</v>
      </c>
      <c r="F9" s="60">
        <f t="shared" si="4"/>
        <v>0</v>
      </c>
      <c r="G9" s="59">
        <v>8</v>
      </c>
      <c r="H9" s="59" t="str">
        <f t="shared" si="1"/>
        <v/>
      </c>
      <c r="I9" s="61" t="str">
        <f t="shared" si="2"/>
        <v/>
      </c>
      <c r="K9" s="64"/>
      <c r="L9" s="64"/>
      <c r="M9" s="64"/>
      <c r="N9" s="64"/>
      <c r="O9" s="64"/>
      <c r="P9" s="64"/>
      <c r="T9" s="63"/>
    </row>
    <row r="10" spans="1:21" hidden="1">
      <c r="B10" s="58">
        <f t="shared" si="3"/>
        <v>0</v>
      </c>
      <c r="C10" s="58">
        <f t="shared" si="0"/>
        <v>0</v>
      </c>
      <c r="F10" s="60">
        <f t="shared" si="4"/>
        <v>0</v>
      </c>
      <c r="G10" s="59">
        <v>9</v>
      </c>
      <c r="H10" s="59" t="str">
        <f t="shared" si="1"/>
        <v/>
      </c>
      <c r="I10" s="61" t="str">
        <f t="shared" si="2"/>
        <v/>
      </c>
      <c r="K10" s="64"/>
      <c r="L10" s="64"/>
      <c r="M10" s="64"/>
      <c r="N10" s="64"/>
      <c r="O10" s="64"/>
      <c r="P10" s="64"/>
      <c r="T10" s="63"/>
    </row>
    <row r="11" spans="1:21" hidden="1">
      <c r="B11" s="58">
        <f t="shared" si="3"/>
        <v>0</v>
      </c>
      <c r="C11" s="58">
        <f t="shared" si="0"/>
        <v>0</v>
      </c>
      <c r="F11" s="60">
        <f t="shared" si="4"/>
        <v>0</v>
      </c>
      <c r="G11" s="59">
        <v>10</v>
      </c>
      <c r="H11" s="59" t="str">
        <f t="shared" si="1"/>
        <v/>
      </c>
      <c r="I11" s="61" t="str">
        <f t="shared" si="2"/>
        <v/>
      </c>
      <c r="K11" s="64"/>
      <c r="L11" s="64"/>
      <c r="M11" s="64"/>
      <c r="N11" s="64"/>
      <c r="O11" s="64"/>
      <c r="P11" s="64"/>
      <c r="T11" s="63"/>
    </row>
    <row r="12" spans="1:21" hidden="1">
      <c r="B12" s="58">
        <f t="shared" si="3"/>
        <v>0</v>
      </c>
      <c r="C12" s="58">
        <f t="shared" si="0"/>
        <v>0</v>
      </c>
      <c r="F12" s="60">
        <f t="shared" si="4"/>
        <v>0</v>
      </c>
      <c r="G12" s="59">
        <v>11</v>
      </c>
      <c r="H12" s="59" t="str">
        <f t="shared" si="1"/>
        <v/>
      </c>
      <c r="I12" s="61" t="str">
        <f t="shared" si="2"/>
        <v/>
      </c>
      <c r="K12" s="64"/>
      <c r="L12" s="64"/>
      <c r="M12" s="64"/>
      <c r="N12" s="64"/>
      <c r="O12" s="64"/>
      <c r="P12" s="64"/>
      <c r="T12" s="63"/>
    </row>
    <row r="13" spans="1:21" hidden="1">
      <c r="B13" s="58">
        <f t="shared" si="3"/>
        <v>0</v>
      </c>
      <c r="C13" s="58">
        <f t="shared" si="0"/>
        <v>0</v>
      </c>
      <c r="F13" s="60">
        <f t="shared" si="4"/>
        <v>0</v>
      </c>
      <c r="G13" s="59">
        <v>12</v>
      </c>
      <c r="H13" s="59" t="str">
        <f t="shared" si="1"/>
        <v/>
      </c>
      <c r="I13" s="61" t="str">
        <f t="shared" si="2"/>
        <v/>
      </c>
      <c r="K13" s="64"/>
      <c r="L13" s="64"/>
      <c r="M13" s="64"/>
      <c r="N13" s="64"/>
      <c r="O13" s="64"/>
      <c r="P13" s="64"/>
      <c r="T13" s="63"/>
    </row>
    <row r="14" spans="1:21" hidden="1">
      <c r="B14" s="58">
        <f t="shared" si="3"/>
        <v>0</v>
      </c>
      <c r="C14" s="58">
        <f t="shared" si="0"/>
        <v>0</v>
      </c>
      <c r="F14" s="60">
        <f t="shared" si="4"/>
        <v>0</v>
      </c>
      <c r="G14" s="59">
        <v>13</v>
      </c>
      <c r="H14" s="59" t="str">
        <f t="shared" si="1"/>
        <v/>
      </c>
      <c r="I14" s="61" t="str">
        <f t="shared" si="2"/>
        <v/>
      </c>
      <c r="K14" s="64"/>
      <c r="L14" s="64"/>
      <c r="M14" s="64"/>
      <c r="N14" s="64"/>
      <c r="O14" s="64"/>
      <c r="P14" s="64"/>
      <c r="T14" s="63"/>
    </row>
    <row r="15" spans="1:21" hidden="1">
      <c r="B15" s="58">
        <f t="shared" si="3"/>
        <v>0</v>
      </c>
      <c r="C15" s="58">
        <f t="shared" si="0"/>
        <v>0</v>
      </c>
      <c r="F15" s="60">
        <f t="shared" si="4"/>
        <v>0</v>
      </c>
      <c r="G15" s="59">
        <v>14</v>
      </c>
      <c r="H15" s="59" t="str">
        <f t="shared" si="1"/>
        <v/>
      </c>
      <c r="I15" s="61" t="str">
        <f t="shared" si="2"/>
        <v/>
      </c>
      <c r="K15" s="64"/>
      <c r="L15" s="64"/>
      <c r="M15" s="64"/>
      <c r="N15" s="64"/>
      <c r="O15" s="64"/>
      <c r="P15" s="64"/>
      <c r="T15" s="63"/>
    </row>
    <row r="16" spans="1:21" hidden="1">
      <c r="B16" s="58">
        <f t="shared" si="3"/>
        <v>0</v>
      </c>
      <c r="C16" s="58">
        <f t="shared" si="0"/>
        <v>0</v>
      </c>
      <c r="F16" s="60">
        <f t="shared" si="4"/>
        <v>0</v>
      </c>
      <c r="G16" s="59">
        <v>15</v>
      </c>
      <c r="H16" s="59" t="str">
        <f t="shared" si="1"/>
        <v/>
      </c>
      <c r="I16" s="61" t="str">
        <f t="shared" si="2"/>
        <v/>
      </c>
      <c r="T16" s="63"/>
    </row>
    <row r="17" spans="2:20" hidden="1">
      <c r="B17" s="58">
        <f t="shared" si="3"/>
        <v>0</v>
      </c>
      <c r="C17" s="58">
        <f t="shared" si="0"/>
        <v>0</v>
      </c>
      <c r="F17" s="60">
        <f t="shared" si="4"/>
        <v>0</v>
      </c>
      <c r="G17" s="59">
        <v>16</v>
      </c>
      <c r="H17" s="59" t="str">
        <f t="shared" si="1"/>
        <v/>
      </c>
      <c r="I17" s="61" t="str">
        <f t="shared" si="2"/>
        <v/>
      </c>
      <c r="T17" s="63"/>
    </row>
    <row r="18" spans="2:20" hidden="1">
      <c r="B18" s="58">
        <f t="shared" si="3"/>
        <v>0</v>
      </c>
      <c r="C18" s="58">
        <f t="shared" si="0"/>
        <v>0</v>
      </c>
      <c r="F18" s="60">
        <f t="shared" si="4"/>
        <v>0</v>
      </c>
      <c r="G18" s="59">
        <v>17</v>
      </c>
      <c r="H18" s="59" t="str">
        <f t="shared" si="1"/>
        <v/>
      </c>
      <c r="I18" s="61" t="str">
        <f t="shared" si="2"/>
        <v/>
      </c>
      <c r="T18" s="63"/>
    </row>
    <row r="19" spans="2:20" hidden="1">
      <c r="B19" s="58">
        <f t="shared" si="3"/>
        <v>0</v>
      </c>
      <c r="C19" s="58">
        <f t="shared" si="0"/>
        <v>0</v>
      </c>
      <c r="F19" s="60">
        <f t="shared" si="4"/>
        <v>0</v>
      </c>
      <c r="G19" s="59">
        <v>18</v>
      </c>
      <c r="H19" s="59" t="str">
        <f t="shared" si="1"/>
        <v/>
      </c>
      <c r="I19" s="61" t="str">
        <f t="shared" si="2"/>
        <v/>
      </c>
      <c r="T19" s="63"/>
    </row>
    <row r="20" spans="2:20" hidden="1">
      <c r="B20" s="58">
        <f t="shared" si="3"/>
        <v>0</v>
      </c>
      <c r="C20" s="58">
        <f t="shared" si="0"/>
        <v>0</v>
      </c>
      <c r="F20" s="60">
        <f t="shared" si="4"/>
        <v>0</v>
      </c>
      <c r="G20" s="59">
        <v>19</v>
      </c>
      <c r="H20" s="59" t="str">
        <f t="shared" si="1"/>
        <v/>
      </c>
      <c r="I20" s="61" t="str">
        <f t="shared" si="2"/>
        <v/>
      </c>
      <c r="K20" s="64"/>
      <c r="L20" s="64"/>
      <c r="M20" s="64"/>
      <c r="N20" s="64"/>
      <c r="O20" s="64"/>
      <c r="P20" s="64"/>
      <c r="T20" s="63"/>
    </row>
    <row r="21" spans="2:20" hidden="1">
      <c r="B21" s="58">
        <f t="shared" si="3"/>
        <v>0</v>
      </c>
      <c r="C21" s="58">
        <f t="shared" si="0"/>
        <v>0</v>
      </c>
      <c r="F21" s="60">
        <f t="shared" si="4"/>
        <v>0</v>
      </c>
      <c r="G21" s="59">
        <v>20</v>
      </c>
      <c r="H21" s="59" t="str">
        <f t="shared" si="1"/>
        <v/>
      </c>
      <c r="I21" s="61" t="str">
        <f t="shared" si="2"/>
        <v/>
      </c>
      <c r="K21" s="64"/>
      <c r="L21" s="64"/>
      <c r="M21" s="64"/>
      <c r="N21" s="64"/>
      <c r="O21" s="64"/>
      <c r="P21" s="64"/>
      <c r="T21" s="63"/>
    </row>
    <row r="22" spans="2:20" hidden="1">
      <c r="B22" s="58">
        <f t="shared" si="3"/>
        <v>0</v>
      </c>
      <c r="C22" s="58">
        <f t="shared" si="0"/>
        <v>0</v>
      </c>
      <c r="F22" s="60">
        <f t="shared" si="4"/>
        <v>0</v>
      </c>
      <c r="G22" s="59">
        <v>21</v>
      </c>
      <c r="H22" s="59" t="str">
        <f t="shared" si="1"/>
        <v/>
      </c>
      <c r="I22" s="61" t="str">
        <f t="shared" si="2"/>
        <v/>
      </c>
      <c r="K22" s="64"/>
      <c r="L22" s="64"/>
      <c r="M22" s="64"/>
      <c r="N22" s="64"/>
      <c r="O22" s="64"/>
      <c r="P22" s="64"/>
      <c r="T22" s="63"/>
    </row>
    <row r="23" spans="2:20" hidden="1">
      <c r="B23" s="58">
        <f t="shared" si="3"/>
        <v>0</v>
      </c>
      <c r="C23" s="58">
        <f t="shared" si="0"/>
        <v>0</v>
      </c>
      <c r="F23" s="60">
        <f t="shared" si="4"/>
        <v>0</v>
      </c>
      <c r="G23" s="59">
        <v>22</v>
      </c>
      <c r="H23" s="59" t="str">
        <f t="shared" si="1"/>
        <v/>
      </c>
      <c r="I23" s="61" t="str">
        <f t="shared" si="2"/>
        <v/>
      </c>
      <c r="K23" s="64"/>
      <c r="L23" s="64"/>
      <c r="M23" s="64"/>
      <c r="N23" s="64"/>
      <c r="O23" s="64"/>
      <c r="P23" s="64"/>
      <c r="T23" s="63"/>
    </row>
    <row r="24" spans="2:20" hidden="1">
      <c r="B24" s="58">
        <f t="shared" si="3"/>
        <v>0</v>
      </c>
      <c r="C24" s="58">
        <f t="shared" si="0"/>
        <v>0</v>
      </c>
      <c r="F24" s="60">
        <f t="shared" si="4"/>
        <v>0</v>
      </c>
      <c r="G24" s="59">
        <v>23</v>
      </c>
      <c r="H24" s="59" t="str">
        <f t="shared" si="1"/>
        <v/>
      </c>
      <c r="I24" s="61" t="str">
        <f t="shared" si="2"/>
        <v/>
      </c>
      <c r="K24" s="64"/>
      <c r="L24" s="64"/>
      <c r="M24" s="64"/>
      <c r="N24" s="64"/>
      <c r="O24" s="64"/>
      <c r="P24" s="64"/>
      <c r="T24" s="63"/>
    </row>
    <row r="25" spans="2:20" hidden="1">
      <c r="B25" s="58">
        <f t="shared" si="3"/>
        <v>0</v>
      </c>
      <c r="C25" s="58">
        <f t="shared" si="0"/>
        <v>0</v>
      </c>
      <c r="F25" s="60">
        <f t="shared" si="4"/>
        <v>0</v>
      </c>
      <c r="G25" s="59">
        <v>24</v>
      </c>
      <c r="H25" s="59" t="str">
        <f t="shared" si="1"/>
        <v/>
      </c>
      <c r="I25" s="61" t="str">
        <f t="shared" si="2"/>
        <v/>
      </c>
      <c r="K25" s="64"/>
      <c r="L25" s="64"/>
      <c r="M25" s="64"/>
      <c r="N25" s="64"/>
      <c r="O25" s="64"/>
      <c r="P25" s="64"/>
      <c r="T25" s="63"/>
    </row>
    <row r="26" spans="2:20" hidden="1">
      <c r="B26" s="58">
        <f t="shared" si="3"/>
        <v>0</v>
      </c>
      <c r="C26" s="58">
        <f t="shared" si="0"/>
        <v>0</v>
      </c>
      <c r="F26" s="60">
        <f t="shared" si="4"/>
        <v>0</v>
      </c>
      <c r="G26" s="59"/>
      <c r="H26" s="59"/>
      <c r="I26" s="61"/>
      <c r="K26" s="64"/>
      <c r="L26" s="64"/>
      <c r="M26" s="64"/>
      <c r="N26" s="64"/>
      <c r="O26" s="64"/>
      <c r="P26" s="64"/>
      <c r="T26" s="63"/>
    </row>
    <row r="27" spans="2:20" hidden="1">
      <c r="B27" s="58">
        <f t="shared" si="3"/>
        <v>0</v>
      </c>
      <c r="C27" s="58">
        <f t="shared" si="0"/>
        <v>0</v>
      </c>
      <c r="F27" s="60">
        <f t="shared" si="4"/>
        <v>0</v>
      </c>
      <c r="H27" s="58" t="s">
        <v>346</v>
      </c>
      <c r="I27" s="64">
        <f ca="1">MAX(I2:I26)</f>
        <v>1.7500000000000002E-2</v>
      </c>
      <c r="K27" s="64"/>
      <c r="L27" s="64"/>
      <c r="M27" s="64"/>
      <c r="N27" s="64"/>
      <c r="O27" s="64"/>
      <c r="P27" s="64"/>
      <c r="T27" s="63"/>
    </row>
    <row r="28" spans="2:20" hidden="1">
      <c r="B28" s="58">
        <f t="shared" si="3"/>
        <v>0</v>
      </c>
      <c r="C28" s="58">
        <f t="shared" si="0"/>
        <v>0</v>
      </c>
      <c r="F28" s="60">
        <f t="shared" si="4"/>
        <v>0</v>
      </c>
      <c r="K28" s="64"/>
      <c r="L28" s="64"/>
      <c r="M28" s="64"/>
      <c r="N28" s="64"/>
      <c r="O28" s="64"/>
      <c r="P28" s="64"/>
      <c r="T28" s="63"/>
    </row>
    <row r="29" spans="2:20" hidden="1">
      <c r="B29" s="58">
        <f t="shared" si="3"/>
        <v>0</v>
      </c>
      <c r="C29" s="58">
        <f t="shared" si="0"/>
        <v>0</v>
      </c>
      <c r="F29" s="60">
        <f t="shared" si="4"/>
        <v>0</v>
      </c>
      <c r="K29" s="64"/>
      <c r="L29" s="64"/>
      <c r="M29" s="64"/>
      <c r="N29" s="64"/>
      <c r="O29" s="64"/>
      <c r="P29" s="64"/>
      <c r="T29" s="63"/>
    </row>
    <row r="30" spans="2:20" hidden="1">
      <c r="B30" s="58">
        <f t="shared" si="3"/>
        <v>0</v>
      </c>
      <c r="C30" s="58">
        <f t="shared" si="0"/>
        <v>0</v>
      </c>
      <c r="F30" s="60">
        <f t="shared" si="4"/>
        <v>0</v>
      </c>
      <c r="K30" s="64"/>
      <c r="L30" s="64"/>
      <c r="M30" s="64"/>
      <c r="N30" s="64"/>
      <c r="O30" s="64"/>
      <c r="P30" s="64"/>
      <c r="T30" s="63"/>
    </row>
    <row r="31" spans="2:20" hidden="1">
      <c r="B31" s="58">
        <f t="shared" si="3"/>
        <v>0</v>
      </c>
      <c r="C31" s="58">
        <f t="shared" si="0"/>
        <v>0</v>
      </c>
      <c r="F31" s="60">
        <f t="shared" si="4"/>
        <v>0</v>
      </c>
      <c r="K31" s="64"/>
      <c r="L31" s="64"/>
      <c r="M31" s="64"/>
      <c r="N31" s="64"/>
      <c r="O31" s="64"/>
      <c r="P31" s="64"/>
      <c r="T31" s="63"/>
    </row>
    <row r="32" spans="2:20" hidden="1">
      <c r="B32" s="58">
        <f t="shared" si="3"/>
        <v>0</v>
      </c>
      <c r="C32" s="58">
        <f t="shared" si="0"/>
        <v>0</v>
      </c>
      <c r="F32" s="60">
        <f t="shared" si="4"/>
        <v>0</v>
      </c>
      <c r="T32" s="63"/>
    </row>
    <row r="33" spans="2:16" hidden="1">
      <c r="B33" s="58">
        <f t="shared" si="3"/>
        <v>0</v>
      </c>
      <c r="C33" s="58">
        <f t="shared" si="0"/>
        <v>0</v>
      </c>
      <c r="F33" s="60">
        <f t="shared" si="4"/>
        <v>0</v>
      </c>
    </row>
    <row r="34" spans="2:16" hidden="1">
      <c r="B34" s="58">
        <f t="shared" si="3"/>
        <v>0</v>
      </c>
      <c r="C34" s="58">
        <f t="shared" si="0"/>
        <v>0</v>
      </c>
      <c r="F34" s="60">
        <f t="shared" si="4"/>
        <v>0</v>
      </c>
    </row>
    <row r="35" spans="2:16" hidden="1">
      <c r="B35" s="58">
        <f t="shared" si="3"/>
        <v>0</v>
      </c>
      <c r="C35" s="58">
        <f t="shared" si="0"/>
        <v>0</v>
      </c>
      <c r="F35" s="60">
        <f t="shared" si="4"/>
        <v>0</v>
      </c>
    </row>
    <row r="36" spans="2:16" hidden="1">
      <c r="B36" s="58">
        <f t="shared" si="3"/>
        <v>0</v>
      </c>
      <c r="C36" s="58">
        <f t="shared" si="0"/>
        <v>0</v>
      </c>
      <c r="F36" s="60">
        <f t="shared" si="4"/>
        <v>0</v>
      </c>
      <c r="K36" s="64"/>
      <c r="L36" s="64"/>
      <c r="M36" s="64"/>
      <c r="N36" s="64"/>
      <c r="O36" s="64"/>
      <c r="P36" s="64"/>
    </row>
    <row r="37" spans="2:16" hidden="1">
      <c r="B37" s="58">
        <f t="shared" si="3"/>
        <v>0</v>
      </c>
      <c r="C37" s="58">
        <f t="shared" si="0"/>
        <v>0</v>
      </c>
      <c r="F37" s="60">
        <f t="shared" si="4"/>
        <v>0</v>
      </c>
      <c r="K37" s="64"/>
      <c r="L37" s="64"/>
      <c r="M37" s="64"/>
      <c r="N37" s="64"/>
      <c r="O37" s="64"/>
      <c r="P37" s="64"/>
    </row>
    <row r="38" spans="2:16" hidden="1">
      <c r="B38" s="58">
        <f t="shared" si="3"/>
        <v>0</v>
      </c>
      <c r="C38" s="58">
        <f t="shared" si="0"/>
        <v>0</v>
      </c>
      <c r="F38" s="60">
        <f t="shared" si="4"/>
        <v>0</v>
      </c>
      <c r="K38" s="64"/>
      <c r="L38" s="64"/>
      <c r="M38" s="64"/>
      <c r="N38" s="64"/>
      <c r="O38" s="64"/>
      <c r="P38" s="64"/>
    </row>
    <row r="39" spans="2:16" hidden="1">
      <c r="B39" s="58">
        <f t="shared" si="3"/>
        <v>0</v>
      </c>
      <c r="C39" s="58">
        <f t="shared" si="0"/>
        <v>0</v>
      </c>
      <c r="F39" s="60">
        <f t="shared" si="4"/>
        <v>0</v>
      </c>
      <c r="K39" s="64"/>
      <c r="L39" s="64"/>
      <c r="M39" s="64"/>
      <c r="N39" s="64"/>
      <c r="O39" s="64"/>
      <c r="P39" s="64"/>
    </row>
    <row r="40" spans="2:16" hidden="1">
      <c r="B40" s="58">
        <f t="shared" si="3"/>
        <v>0</v>
      </c>
      <c r="C40" s="58">
        <f t="shared" si="0"/>
        <v>0</v>
      </c>
      <c r="F40" s="60">
        <f t="shared" si="4"/>
        <v>0</v>
      </c>
      <c r="K40" s="64"/>
      <c r="L40" s="64"/>
      <c r="M40" s="64"/>
      <c r="N40" s="64"/>
      <c r="O40" s="64"/>
      <c r="P40" s="64"/>
    </row>
    <row r="41" spans="2:16" hidden="1">
      <c r="B41" s="58">
        <f t="shared" si="3"/>
        <v>0</v>
      </c>
      <c r="C41" s="58">
        <f t="shared" si="0"/>
        <v>0</v>
      </c>
      <c r="F41" s="60">
        <f t="shared" si="4"/>
        <v>0</v>
      </c>
      <c r="K41" s="64"/>
      <c r="L41" s="64"/>
      <c r="M41" s="64"/>
      <c r="N41" s="64"/>
      <c r="O41" s="64"/>
      <c r="P41" s="64"/>
    </row>
    <row r="42" spans="2:16" hidden="1">
      <c r="B42" s="58">
        <f t="shared" si="3"/>
        <v>0</v>
      </c>
      <c r="C42" s="58">
        <f t="shared" si="0"/>
        <v>0</v>
      </c>
      <c r="F42" s="60">
        <f t="shared" si="4"/>
        <v>0</v>
      </c>
      <c r="K42" s="64"/>
      <c r="L42" s="64"/>
      <c r="M42" s="64"/>
      <c r="N42" s="64"/>
      <c r="O42" s="64"/>
      <c r="P42" s="64"/>
    </row>
    <row r="43" spans="2:16" hidden="1">
      <c r="B43" s="58">
        <f t="shared" si="3"/>
        <v>0</v>
      </c>
      <c r="C43" s="58">
        <f t="shared" si="0"/>
        <v>0</v>
      </c>
      <c r="F43" s="60">
        <f t="shared" si="4"/>
        <v>0</v>
      </c>
      <c r="K43" s="64"/>
      <c r="L43" s="64"/>
      <c r="M43" s="64"/>
      <c r="N43" s="64"/>
      <c r="O43" s="64"/>
      <c r="P43" s="64"/>
    </row>
    <row r="44" spans="2:16" hidden="1">
      <c r="B44" s="58">
        <f t="shared" si="3"/>
        <v>0</v>
      </c>
      <c r="C44" s="58">
        <f t="shared" si="0"/>
        <v>0</v>
      </c>
      <c r="F44" s="60">
        <f t="shared" si="4"/>
        <v>0</v>
      </c>
      <c r="K44" s="64"/>
      <c r="L44" s="64"/>
      <c r="M44" s="64"/>
      <c r="N44" s="64"/>
      <c r="O44" s="64"/>
      <c r="P44" s="64"/>
    </row>
    <row r="45" spans="2:16" hidden="1">
      <c r="B45" s="58">
        <f t="shared" si="3"/>
        <v>0</v>
      </c>
      <c r="C45" s="58">
        <f t="shared" si="0"/>
        <v>0</v>
      </c>
      <c r="F45" s="60">
        <f t="shared" si="4"/>
        <v>0</v>
      </c>
      <c r="K45" s="64"/>
      <c r="L45" s="64"/>
      <c r="M45" s="64"/>
      <c r="N45" s="64"/>
      <c r="O45" s="64"/>
      <c r="P45" s="64"/>
    </row>
    <row r="46" spans="2:16" hidden="1">
      <c r="B46" s="58">
        <f t="shared" si="3"/>
        <v>0</v>
      </c>
      <c r="C46" s="58">
        <f t="shared" si="0"/>
        <v>0</v>
      </c>
      <c r="F46" s="60">
        <f t="shared" si="4"/>
        <v>0</v>
      </c>
      <c r="K46" s="64"/>
      <c r="L46" s="64"/>
      <c r="M46" s="64"/>
      <c r="N46" s="64"/>
      <c r="O46" s="64"/>
      <c r="P46" s="64"/>
    </row>
    <row r="47" spans="2:16" hidden="1">
      <c r="B47" s="58">
        <f t="shared" si="3"/>
        <v>0</v>
      </c>
      <c r="C47" s="58">
        <f t="shared" si="0"/>
        <v>0</v>
      </c>
      <c r="F47" s="60">
        <f t="shared" si="4"/>
        <v>0</v>
      </c>
      <c r="K47" s="64"/>
      <c r="L47" s="64"/>
      <c r="M47" s="64"/>
      <c r="N47" s="64"/>
      <c r="O47" s="64"/>
      <c r="P47" s="64"/>
    </row>
    <row r="48" spans="2:16" hidden="1">
      <c r="B48" s="58">
        <f t="shared" si="3"/>
        <v>0</v>
      </c>
      <c r="C48" s="58">
        <f t="shared" si="0"/>
        <v>0</v>
      </c>
      <c r="F48" s="60">
        <f t="shared" si="4"/>
        <v>0</v>
      </c>
    </row>
    <row r="49" spans="2:16" hidden="1">
      <c r="B49" s="58">
        <f t="shared" si="3"/>
        <v>0</v>
      </c>
      <c r="C49" s="58">
        <f t="shared" si="0"/>
        <v>0</v>
      </c>
      <c r="F49" s="60">
        <f t="shared" si="4"/>
        <v>0</v>
      </c>
    </row>
    <row r="50" spans="2:16" hidden="1">
      <c r="B50" s="58">
        <f t="shared" si="3"/>
        <v>0</v>
      </c>
      <c r="C50" s="58">
        <f t="shared" si="0"/>
        <v>0</v>
      </c>
      <c r="F50" s="60">
        <f t="shared" si="4"/>
        <v>0</v>
      </c>
    </row>
    <row r="51" spans="2:16" hidden="1">
      <c r="B51" s="58">
        <f t="shared" si="3"/>
        <v>0</v>
      </c>
      <c r="C51" s="58">
        <f t="shared" si="0"/>
        <v>0</v>
      </c>
      <c r="F51" s="60">
        <f t="shared" si="4"/>
        <v>0</v>
      </c>
    </row>
    <row r="52" spans="2:16" hidden="1">
      <c r="B52" s="58">
        <f t="shared" si="3"/>
        <v>0</v>
      </c>
      <c r="C52" s="58">
        <f t="shared" si="0"/>
        <v>0</v>
      </c>
      <c r="F52" s="60">
        <f t="shared" si="4"/>
        <v>0</v>
      </c>
      <c r="K52" s="64"/>
      <c r="L52" s="64"/>
      <c r="M52" s="64"/>
      <c r="N52" s="64"/>
      <c r="O52" s="64"/>
      <c r="P52" s="64"/>
    </row>
    <row r="53" spans="2:16" hidden="1">
      <c r="B53" s="58">
        <f t="shared" si="3"/>
        <v>0</v>
      </c>
      <c r="C53" s="58">
        <f t="shared" si="0"/>
        <v>0</v>
      </c>
      <c r="F53" s="60">
        <f t="shared" si="4"/>
        <v>0</v>
      </c>
      <c r="K53" s="64"/>
      <c r="L53" s="64"/>
      <c r="M53" s="64"/>
      <c r="N53" s="64"/>
      <c r="O53" s="64"/>
      <c r="P53" s="64"/>
    </row>
    <row r="54" spans="2:16" hidden="1">
      <c r="B54" s="58">
        <f t="shared" si="3"/>
        <v>0</v>
      </c>
      <c r="C54" s="58">
        <f t="shared" si="0"/>
        <v>0</v>
      </c>
      <c r="F54" s="60">
        <f t="shared" si="4"/>
        <v>0</v>
      </c>
      <c r="K54" s="64"/>
      <c r="L54" s="64"/>
      <c r="M54" s="64"/>
      <c r="N54" s="64"/>
      <c r="O54" s="64"/>
      <c r="P54" s="64"/>
    </row>
    <row r="55" spans="2:16" hidden="1">
      <c r="B55" s="58">
        <f t="shared" si="3"/>
        <v>0</v>
      </c>
      <c r="C55" s="58">
        <f t="shared" si="0"/>
        <v>0</v>
      </c>
      <c r="F55" s="60">
        <f t="shared" si="4"/>
        <v>0</v>
      </c>
      <c r="K55" s="64"/>
      <c r="L55" s="64"/>
      <c r="M55" s="64"/>
      <c r="N55" s="64"/>
      <c r="O55" s="64"/>
      <c r="P55" s="64"/>
    </row>
    <row r="56" spans="2:16" hidden="1">
      <c r="B56" s="58">
        <f t="shared" si="3"/>
        <v>0</v>
      </c>
      <c r="C56" s="58">
        <f t="shared" si="0"/>
        <v>0</v>
      </c>
      <c r="F56" s="60">
        <f t="shared" si="4"/>
        <v>0</v>
      </c>
      <c r="K56" s="64"/>
      <c r="L56" s="64"/>
      <c r="M56" s="64"/>
      <c r="N56" s="64"/>
      <c r="O56" s="64"/>
      <c r="P56" s="64"/>
    </row>
    <row r="57" spans="2:16" hidden="1">
      <c r="B57" s="58">
        <f t="shared" si="3"/>
        <v>0</v>
      </c>
      <c r="C57" s="58">
        <f t="shared" si="0"/>
        <v>0</v>
      </c>
      <c r="F57" s="60">
        <f t="shared" si="4"/>
        <v>0</v>
      </c>
      <c r="K57" s="64"/>
      <c r="L57" s="64"/>
      <c r="M57" s="64"/>
      <c r="N57" s="64"/>
      <c r="O57" s="64"/>
      <c r="P57" s="64"/>
    </row>
    <row r="58" spans="2:16" hidden="1">
      <c r="B58" s="58">
        <f t="shared" si="3"/>
        <v>0</v>
      </c>
      <c r="C58" s="58">
        <f t="shared" si="0"/>
        <v>0</v>
      </c>
      <c r="F58" s="60">
        <f t="shared" si="4"/>
        <v>0</v>
      </c>
      <c r="K58" s="64"/>
      <c r="L58" s="64"/>
      <c r="M58" s="64"/>
      <c r="N58" s="64"/>
      <c r="O58" s="64"/>
      <c r="P58" s="64"/>
    </row>
    <row r="59" spans="2:16" hidden="1">
      <c r="B59" s="58">
        <f t="shared" si="3"/>
        <v>0</v>
      </c>
      <c r="C59" s="58">
        <f t="shared" si="0"/>
        <v>0</v>
      </c>
      <c r="F59" s="60">
        <f t="shared" si="4"/>
        <v>0</v>
      </c>
      <c r="K59" s="64"/>
      <c r="L59" s="64"/>
      <c r="M59" s="64"/>
      <c r="N59" s="64"/>
      <c r="O59" s="64"/>
      <c r="P59" s="64"/>
    </row>
    <row r="60" spans="2:16" hidden="1">
      <c r="B60" s="58">
        <f t="shared" si="3"/>
        <v>0</v>
      </c>
      <c r="C60" s="58">
        <f t="shared" si="0"/>
        <v>0</v>
      </c>
      <c r="F60" s="60">
        <f t="shared" si="4"/>
        <v>0</v>
      </c>
      <c r="K60" s="64"/>
      <c r="L60" s="64"/>
      <c r="M60" s="64"/>
      <c r="N60" s="64"/>
      <c r="O60" s="64"/>
      <c r="P60" s="64"/>
    </row>
    <row r="61" spans="2:16" hidden="1">
      <c r="B61" s="58">
        <f t="shared" si="3"/>
        <v>0</v>
      </c>
      <c r="C61" s="58">
        <f t="shared" si="0"/>
        <v>0</v>
      </c>
      <c r="F61" s="60">
        <f t="shared" si="4"/>
        <v>0</v>
      </c>
      <c r="K61" s="64"/>
      <c r="L61" s="64"/>
      <c r="M61" s="64"/>
      <c r="N61" s="64"/>
      <c r="O61" s="64"/>
      <c r="P61" s="64"/>
    </row>
    <row r="62" spans="2:16" hidden="1">
      <c r="B62" s="58">
        <f t="shared" si="3"/>
        <v>0</v>
      </c>
      <c r="C62" s="58">
        <f t="shared" si="0"/>
        <v>0</v>
      </c>
      <c r="F62" s="60">
        <f t="shared" si="4"/>
        <v>0</v>
      </c>
      <c r="K62" s="64"/>
      <c r="L62" s="64"/>
      <c r="M62" s="64"/>
      <c r="N62" s="64"/>
      <c r="O62" s="64"/>
      <c r="P62" s="64"/>
    </row>
    <row r="63" spans="2:16" hidden="1">
      <c r="B63" s="58">
        <f t="shared" si="3"/>
        <v>0</v>
      </c>
      <c r="C63" s="58">
        <f t="shared" si="0"/>
        <v>0</v>
      </c>
      <c r="F63" s="60">
        <f t="shared" si="4"/>
        <v>0</v>
      </c>
    </row>
    <row r="64" spans="2:16" hidden="1">
      <c r="B64" s="58">
        <f t="shared" si="3"/>
        <v>0</v>
      </c>
      <c r="C64" s="58">
        <f t="shared" si="0"/>
        <v>0</v>
      </c>
      <c r="F64" s="60">
        <f t="shared" si="4"/>
        <v>0</v>
      </c>
    </row>
    <row r="65" spans="2:16" hidden="1">
      <c r="B65" s="58">
        <f t="shared" si="3"/>
        <v>0</v>
      </c>
      <c r="C65" s="58">
        <f t="shared" si="0"/>
        <v>0</v>
      </c>
      <c r="F65" s="60">
        <f t="shared" si="4"/>
        <v>0</v>
      </c>
    </row>
    <row r="66" spans="2:16" hidden="1">
      <c r="B66" s="58">
        <f t="shared" si="3"/>
        <v>0</v>
      </c>
      <c r="C66" s="58">
        <f t="shared" si="0"/>
        <v>0</v>
      </c>
      <c r="F66" s="60">
        <f t="shared" si="4"/>
        <v>0</v>
      </c>
    </row>
    <row r="67" spans="2:16" hidden="1">
      <c r="B67" s="58">
        <f t="shared" si="3"/>
        <v>0</v>
      </c>
      <c r="C67" s="58">
        <f t="shared" ref="C67:C130" si="5">IF($B67=0,,RANK($B67,$B$3:$B$78))</f>
        <v>0</v>
      </c>
      <c r="F67" s="60">
        <f t="shared" si="4"/>
        <v>0</v>
      </c>
      <c r="K67" s="64"/>
      <c r="L67" s="64"/>
      <c r="M67" s="64"/>
      <c r="N67" s="64"/>
      <c r="O67" s="64"/>
      <c r="P67" s="64"/>
    </row>
    <row r="68" spans="2:16" hidden="1">
      <c r="B68" s="58">
        <f t="shared" ref="B68:B131" si="6">IF(OR(D68="",D68=0,RIGHT(D68,LEN($A$1))&lt;&gt;$A$1),,(LEFT($D68,3)*100)+MID($D68,7,IF(OR(AND(LEN($A$1)=3,LEN($D68)=12),AND(LEN($A$1)=4,LEN($D68)=13)),2,1))*1)</f>
        <v>0</v>
      </c>
      <c r="C68" s="58">
        <f t="shared" si="5"/>
        <v>0</v>
      </c>
      <c r="F68" s="60">
        <f t="shared" ref="F68:F131" si="7">IF(AND(RIGHT($D68,LEN($A$1))&lt;&gt;$A$1,$D68&lt;&gt;""),1,0)</f>
        <v>0</v>
      </c>
      <c r="K68" s="64"/>
      <c r="L68" s="64"/>
      <c r="M68" s="64"/>
      <c r="N68" s="64"/>
      <c r="O68" s="64"/>
      <c r="P68" s="64"/>
    </row>
    <row r="69" spans="2:16" hidden="1">
      <c r="B69" s="58">
        <f t="shared" si="6"/>
        <v>0</v>
      </c>
      <c r="C69" s="58">
        <f t="shared" si="5"/>
        <v>0</v>
      </c>
      <c r="F69" s="60">
        <f t="shared" si="7"/>
        <v>0</v>
      </c>
      <c r="K69" s="64"/>
      <c r="L69" s="64"/>
      <c r="M69" s="64"/>
      <c r="N69" s="64"/>
      <c r="O69" s="64"/>
      <c r="P69" s="64"/>
    </row>
    <row r="70" spans="2:16" hidden="1">
      <c r="B70" s="58">
        <f t="shared" si="6"/>
        <v>0</v>
      </c>
      <c r="C70" s="58">
        <f t="shared" si="5"/>
        <v>0</v>
      </c>
      <c r="F70" s="60">
        <f t="shared" si="7"/>
        <v>0</v>
      </c>
      <c r="K70" s="64"/>
      <c r="L70" s="64"/>
      <c r="M70" s="64"/>
      <c r="N70" s="64"/>
      <c r="O70" s="64"/>
      <c r="P70" s="64"/>
    </row>
    <row r="71" spans="2:16" hidden="1">
      <c r="B71" s="58">
        <f t="shared" si="6"/>
        <v>0</v>
      </c>
      <c r="C71" s="58">
        <f t="shared" si="5"/>
        <v>0</v>
      </c>
      <c r="F71" s="60">
        <f t="shared" si="7"/>
        <v>0</v>
      </c>
      <c r="K71" s="64"/>
      <c r="L71" s="64"/>
      <c r="M71" s="64"/>
      <c r="N71" s="64"/>
      <c r="O71" s="64"/>
      <c r="P71" s="64"/>
    </row>
    <row r="72" spans="2:16" hidden="1">
      <c r="B72" s="58">
        <f t="shared" si="6"/>
        <v>0</v>
      </c>
      <c r="C72" s="58">
        <f t="shared" si="5"/>
        <v>0</v>
      </c>
      <c r="F72" s="60">
        <f t="shared" si="7"/>
        <v>0</v>
      </c>
      <c r="K72" s="64"/>
      <c r="L72" s="64"/>
      <c r="M72" s="64"/>
      <c r="N72" s="64"/>
      <c r="O72" s="64"/>
      <c r="P72" s="64"/>
    </row>
    <row r="73" spans="2:16" hidden="1">
      <c r="B73" s="58">
        <f t="shared" si="6"/>
        <v>0</v>
      </c>
      <c r="C73" s="58">
        <f t="shared" si="5"/>
        <v>0</v>
      </c>
      <c r="F73" s="60">
        <f t="shared" si="7"/>
        <v>0</v>
      </c>
      <c r="K73" s="64"/>
      <c r="L73" s="64"/>
      <c r="M73" s="64"/>
      <c r="N73" s="64"/>
      <c r="O73" s="64"/>
      <c r="P73" s="64"/>
    </row>
    <row r="74" spans="2:16" hidden="1">
      <c r="B74" s="58">
        <f t="shared" si="6"/>
        <v>0</v>
      </c>
      <c r="C74" s="58">
        <f t="shared" si="5"/>
        <v>0</v>
      </c>
      <c r="F74" s="60">
        <f t="shared" si="7"/>
        <v>0</v>
      </c>
      <c r="K74" s="64"/>
      <c r="L74" s="64"/>
      <c r="M74" s="64"/>
      <c r="N74" s="64"/>
      <c r="O74" s="64"/>
      <c r="P74" s="64"/>
    </row>
    <row r="75" spans="2:16" hidden="1">
      <c r="B75" s="58">
        <f t="shared" si="6"/>
        <v>0</v>
      </c>
      <c r="C75" s="58">
        <f t="shared" si="5"/>
        <v>0</v>
      </c>
      <c r="F75" s="60">
        <f t="shared" si="7"/>
        <v>0</v>
      </c>
      <c r="K75" s="64"/>
      <c r="L75" s="64"/>
      <c r="M75" s="64"/>
      <c r="N75" s="64"/>
      <c r="O75" s="64"/>
      <c r="P75" s="64"/>
    </row>
    <row r="76" spans="2:16" hidden="1">
      <c r="B76" s="58">
        <f t="shared" si="6"/>
        <v>0</v>
      </c>
      <c r="C76" s="58">
        <f t="shared" si="5"/>
        <v>0</v>
      </c>
      <c r="F76" s="60">
        <f t="shared" si="7"/>
        <v>0</v>
      </c>
      <c r="K76" s="64"/>
      <c r="L76" s="64"/>
      <c r="M76" s="64"/>
      <c r="N76" s="64"/>
      <c r="O76" s="64"/>
      <c r="P76" s="64"/>
    </row>
    <row r="77" spans="2:16" hidden="1">
      <c r="B77" s="58">
        <f t="shared" si="6"/>
        <v>0</v>
      </c>
      <c r="C77" s="58">
        <f t="shared" si="5"/>
        <v>0</v>
      </c>
      <c r="F77" s="60">
        <f t="shared" si="7"/>
        <v>0</v>
      </c>
      <c r="O77" s="64"/>
      <c r="P77" s="64"/>
    </row>
    <row r="78" spans="2:16" hidden="1">
      <c r="B78" s="58">
        <f t="shared" si="6"/>
        <v>0</v>
      </c>
      <c r="C78" s="58">
        <f t="shared" si="5"/>
        <v>0</v>
      </c>
      <c r="F78" s="60">
        <f t="shared" si="7"/>
        <v>0</v>
      </c>
      <c r="O78" s="64"/>
      <c r="P78" s="64"/>
    </row>
    <row r="79" spans="2:16" hidden="1">
      <c r="B79" s="58">
        <f t="shared" si="6"/>
        <v>0</v>
      </c>
      <c r="C79" s="58">
        <f t="shared" si="5"/>
        <v>0</v>
      </c>
      <c r="F79" s="60">
        <f t="shared" si="7"/>
        <v>0</v>
      </c>
    </row>
    <row r="80" spans="2:16" hidden="1">
      <c r="B80" s="58">
        <f t="shared" si="6"/>
        <v>0</v>
      </c>
      <c r="C80" s="58">
        <f t="shared" si="5"/>
        <v>0</v>
      </c>
      <c r="F80" s="60">
        <f t="shared" si="7"/>
        <v>0</v>
      </c>
      <c r="O80" s="65"/>
      <c r="P80" s="65"/>
    </row>
    <row r="81" spans="2:16" hidden="1">
      <c r="B81" s="58">
        <f t="shared" si="6"/>
        <v>0</v>
      </c>
      <c r="C81" s="58">
        <f t="shared" si="5"/>
        <v>0</v>
      </c>
      <c r="F81" s="60">
        <f t="shared" si="7"/>
        <v>0</v>
      </c>
      <c r="O81" s="65"/>
      <c r="P81" s="65"/>
    </row>
    <row r="82" spans="2:16" hidden="1">
      <c r="B82" s="58">
        <f t="shared" si="6"/>
        <v>0</v>
      </c>
      <c r="C82" s="58">
        <f t="shared" si="5"/>
        <v>0</v>
      </c>
      <c r="F82" s="60">
        <f t="shared" si="7"/>
        <v>0</v>
      </c>
      <c r="O82" s="65"/>
      <c r="P82" s="65"/>
    </row>
    <row r="83" spans="2:16" hidden="1">
      <c r="B83" s="58">
        <f t="shared" si="6"/>
        <v>0</v>
      </c>
      <c r="C83" s="58">
        <f t="shared" si="5"/>
        <v>0</v>
      </c>
      <c r="F83" s="60">
        <f t="shared" si="7"/>
        <v>0</v>
      </c>
      <c r="O83" s="65"/>
      <c r="P83" s="65"/>
    </row>
    <row r="84" spans="2:16" hidden="1">
      <c r="B84" s="58">
        <f t="shared" si="6"/>
        <v>0</v>
      </c>
      <c r="C84" s="58">
        <f t="shared" si="5"/>
        <v>0</v>
      </c>
      <c r="F84" s="60">
        <f t="shared" si="7"/>
        <v>0</v>
      </c>
      <c r="O84" s="65"/>
      <c r="P84" s="65"/>
    </row>
    <row r="85" spans="2:16" hidden="1">
      <c r="B85" s="58">
        <f t="shared" si="6"/>
        <v>0</v>
      </c>
      <c r="C85" s="58">
        <f t="shared" si="5"/>
        <v>0</v>
      </c>
      <c r="F85" s="60">
        <f t="shared" si="7"/>
        <v>0</v>
      </c>
      <c r="O85" s="65"/>
      <c r="P85" s="65"/>
    </row>
    <row r="86" spans="2:16" hidden="1">
      <c r="B86" s="58">
        <f t="shared" si="6"/>
        <v>0</v>
      </c>
      <c r="C86" s="58">
        <f t="shared" si="5"/>
        <v>0</v>
      </c>
      <c r="F86" s="60">
        <f t="shared" si="7"/>
        <v>0</v>
      </c>
      <c r="O86" s="65"/>
      <c r="P86" s="65"/>
    </row>
    <row r="87" spans="2:16" hidden="1">
      <c r="B87" s="58">
        <f t="shared" si="6"/>
        <v>0</v>
      </c>
      <c r="C87" s="58">
        <f t="shared" si="5"/>
        <v>0</v>
      </c>
      <c r="F87" s="60">
        <f t="shared" si="7"/>
        <v>0</v>
      </c>
      <c r="O87" s="65"/>
      <c r="P87" s="65"/>
    </row>
    <row r="88" spans="2:16" hidden="1">
      <c r="B88" s="58">
        <f t="shared" si="6"/>
        <v>0</v>
      </c>
      <c r="C88" s="58">
        <f t="shared" si="5"/>
        <v>0</v>
      </c>
      <c r="F88" s="60">
        <f t="shared" si="7"/>
        <v>0</v>
      </c>
      <c r="O88" s="65"/>
      <c r="P88" s="65"/>
    </row>
    <row r="89" spans="2:16" hidden="1">
      <c r="B89" s="58">
        <f t="shared" si="6"/>
        <v>0</v>
      </c>
      <c r="C89" s="58">
        <f t="shared" si="5"/>
        <v>0</v>
      </c>
      <c r="F89" s="60">
        <f t="shared" si="7"/>
        <v>0</v>
      </c>
      <c r="O89" s="65"/>
      <c r="P89" s="65"/>
    </row>
    <row r="90" spans="2:16" hidden="1">
      <c r="B90" s="58">
        <f t="shared" si="6"/>
        <v>0</v>
      </c>
      <c r="C90" s="58">
        <f t="shared" si="5"/>
        <v>0</v>
      </c>
      <c r="F90" s="60">
        <f t="shared" si="7"/>
        <v>0</v>
      </c>
      <c r="O90" s="65"/>
      <c r="P90" s="65"/>
    </row>
    <row r="91" spans="2:16" hidden="1">
      <c r="B91" s="58">
        <f t="shared" si="6"/>
        <v>0</v>
      </c>
      <c r="C91" s="58">
        <f t="shared" si="5"/>
        <v>0</v>
      </c>
      <c r="F91" s="60">
        <f t="shared" si="7"/>
        <v>0</v>
      </c>
      <c r="O91" s="65"/>
      <c r="P91" s="65"/>
    </row>
    <row r="92" spans="2:16" hidden="1">
      <c r="B92" s="58">
        <f t="shared" si="6"/>
        <v>0</v>
      </c>
      <c r="C92" s="58">
        <f t="shared" si="5"/>
        <v>0</v>
      </c>
      <c r="F92" s="60">
        <f t="shared" si="7"/>
        <v>0</v>
      </c>
      <c r="O92" s="65"/>
      <c r="P92" s="65"/>
    </row>
    <row r="93" spans="2:16" hidden="1">
      <c r="B93" s="58">
        <f t="shared" si="6"/>
        <v>0</v>
      </c>
      <c r="C93" s="58">
        <f t="shared" si="5"/>
        <v>0</v>
      </c>
      <c r="F93" s="60">
        <f t="shared" si="7"/>
        <v>0</v>
      </c>
      <c r="O93" s="65"/>
      <c r="P93" s="65"/>
    </row>
    <row r="94" spans="2:16" hidden="1">
      <c r="B94" s="58">
        <f t="shared" si="6"/>
        <v>0</v>
      </c>
      <c r="C94" s="58">
        <f t="shared" si="5"/>
        <v>0</v>
      </c>
      <c r="F94" s="60">
        <f t="shared" si="7"/>
        <v>0</v>
      </c>
      <c r="O94" s="65"/>
      <c r="P94" s="65"/>
    </row>
    <row r="95" spans="2:16" hidden="1">
      <c r="B95" s="58">
        <f t="shared" si="6"/>
        <v>0</v>
      </c>
      <c r="C95" s="58">
        <f t="shared" si="5"/>
        <v>0</v>
      </c>
      <c r="F95" s="60">
        <f t="shared" si="7"/>
        <v>0</v>
      </c>
    </row>
    <row r="96" spans="2:16" hidden="1">
      <c r="B96" s="58">
        <f t="shared" si="6"/>
        <v>0</v>
      </c>
      <c r="C96" s="58">
        <f t="shared" si="5"/>
        <v>0</v>
      </c>
      <c r="F96" s="60">
        <f t="shared" si="7"/>
        <v>0</v>
      </c>
    </row>
    <row r="97" spans="2:6" hidden="1">
      <c r="B97" s="58">
        <f t="shared" si="6"/>
        <v>0</v>
      </c>
      <c r="C97" s="58">
        <f t="shared" si="5"/>
        <v>0</v>
      </c>
      <c r="F97" s="60">
        <f t="shared" si="7"/>
        <v>0</v>
      </c>
    </row>
    <row r="98" spans="2:6" hidden="1">
      <c r="B98" s="58">
        <f t="shared" si="6"/>
        <v>0</v>
      </c>
      <c r="C98" s="58">
        <f t="shared" si="5"/>
        <v>0</v>
      </c>
      <c r="F98" s="60">
        <f t="shared" si="7"/>
        <v>0</v>
      </c>
    </row>
    <row r="99" spans="2:6" hidden="1">
      <c r="B99" s="58">
        <f t="shared" si="6"/>
        <v>0</v>
      </c>
      <c r="C99" s="58">
        <f t="shared" si="5"/>
        <v>0</v>
      </c>
      <c r="F99" s="60">
        <f t="shared" si="7"/>
        <v>0</v>
      </c>
    </row>
    <row r="100" spans="2:6" hidden="1">
      <c r="B100" s="58">
        <f t="shared" si="6"/>
        <v>0</v>
      </c>
      <c r="C100" s="58">
        <f t="shared" si="5"/>
        <v>0</v>
      </c>
      <c r="F100" s="60">
        <f t="shared" si="7"/>
        <v>0</v>
      </c>
    </row>
    <row r="101" spans="2:6" hidden="1">
      <c r="B101" s="58">
        <f t="shared" si="6"/>
        <v>0</v>
      </c>
      <c r="C101" s="58">
        <f t="shared" si="5"/>
        <v>0</v>
      </c>
      <c r="F101" s="60">
        <f t="shared" si="7"/>
        <v>0</v>
      </c>
    </row>
    <row r="102" spans="2:6" hidden="1">
      <c r="B102" s="58">
        <f t="shared" si="6"/>
        <v>0</v>
      </c>
      <c r="C102" s="58">
        <f t="shared" si="5"/>
        <v>0</v>
      </c>
      <c r="F102" s="60">
        <f t="shared" si="7"/>
        <v>0</v>
      </c>
    </row>
    <row r="103" spans="2:6" hidden="1">
      <c r="B103" s="58">
        <f t="shared" si="6"/>
        <v>0</v>
      </c>
      <c r="C103" s="58">
        <f t="shared" si="5"/>
        <v>0</v>
      </c>
      <c r="F103" s="60">
        <f t="shared" si="7"/>
        <v>0</v>
      </c>
    </row>
    <row r="104" spans="2:6" hidden="1">
      <c r="B104" s="58">
        <f t="shared" si="6"/>
        <v>0</v>
      </c>
      <c r="C104" s="58">
        <f t="shared" si="5"/>
        <v>0</v>
      </c>
      <c r="F104" s="60">
        <f t="shared" si="7"/>
        <v>0</v>
      </c>
    </row>
    <row r="105" spans="2:6" hidden="1">
      <c r="B105" s="58">
        <f t="shared" si="6"/>
        <v>0</v>
      </c>
      <c r="C105" s="58">
        <f t="shared" si="5"/>
        <v>0</v>
      </c>
      <c r="F105" s="60">
        <f t="shared" si="7"/>
        <v>0</v>
      </c>
    </row>
    <row r="106" spans="2:6" hidden="1">
      <c r="B106" s="58">
        <f t="shared" si="6"/>
        <v>0</v>
      </c>
      <c r="C106" s="58">
        <f t="shared" si="5"/>
        <v>0</v>
      </c>
      <c r="F106" s="60">
        <f t="shared" si="7"/>
        <v>0</v>
      </c>
    </row>
    <row r="107" spans="2:6" hidden="1">
      <c r="B107" s="58">
        <f t="shared" si="6"/>
        <v>0</v>
      </c>
      <c r="C107" s="58">
        <f t="shared" si="5"/>
        <v>0</v>
      </c>
      <c r="F107" s="60">
        <f t="shared" si="7"/>
        <v>0</v>
      </c>
    </row>
    <row r="108" spans="2:6" hidden="1">
      <c r="B108" s="58">
        <f t="shared" si="6"/>
        <v>0</v>
      </c>
      <c r="C108" s="58">
        <f t="shared" si="5"/>
        <v>0</v>
      </c>
      <c r="F108" s="60">
        <f t="shared" si="7"/>
        <v>0</v>
      </c>
    </row>
    <row r="109" spans="2:6" hidden="1">
      <c r="B109" s="58">
        <f t="shared" si="6"/>
        <v>0</v>
      </c>
      <c r="C109" s="58">
        <f t="shared" si="5"/>
        <v>0</v>
      </c>
      <c r="F109" s="60">
        <f t="shared" si="7"/>
        <v>0</v>
      </c>
    </row>
    <row r="110" spans="2:6" hidden="1">
      <c r="B110" s="58">
        <f t="shared" si="6"/>
        <v>0</v>
      </c>
      <c r="C110" s="58">
        <f t="shared" si="5"/>
        <v>0</v>
      </c>
      <c r="F110" s="60">
        <f t="shared" si="7"/>
        <v>0</v>
      </c>
    </row>
    <row r="111" spans="2:6" hidden="1">
      <c r="B111" s="58">
        <f t="shared" si="6"/>
        <v>0</v>
      </c>
      <c r="C111" s="58">
        <f t="shared" si="5"/>
        <v>0</v>
      </c>
      <c r="F111" s="60">
        <f t="shared" si="7"/>
        <v>0</v>
      </c>
    </row>
    <row r="112" spans="2:6" hidden="1">
      <c r="B112" s="58">
        <f t="shared" si="6"/>
        <v>0</v>
      </c>
      <c r="C112" s="58">
        <f t="shared" si="5"/>
        <v>0</v>
      </c>
      <c r="F112" s="60">
        <f t="shared" si="7"/>
        <v>0</v>
      </c>
    </row>
    <row r="113" spans="2:6" hidden="1">
      <c r="B113" s="58">
        <f t="shared" si="6"/>
        <v>0</v>
      </c>
      <c r="C113" s="58">
        <f t="shared" si="5"/>
        <v>0</v>
      </c>
      <c r="F113" s="60">
        <f t="shared" si="7"/>
        <v>0</v>
      </c>
    </row>
    <row r="114" spans="2:6" hidden="1">
      <c r="B114" s="58">
        <f t="shared" si="6"/>
        <v>0</v>
      </c>
      <c r="C114" s="58">
        <f t="shared" si="5"/>
        <v>0</v>
      </c>
      <c r="F114" s="60">
        <f t="shared" si="7"/>
        <v>0</v>
      </c>
    </row>
    <row r="115" spans="2:6" hidden="1">
      <c r="B115" s="58">
        <f t="shared" si="6"/>
        <v>0</v>
      </c>
      <c r="C115" s="58">
        <f t="shared" si="5"/>
        <v>0</v>
      </c>
      <c r="F115" s="60">
        <f t="shared" si="7"/>
        <v>0</v>
      </c>
    </row>
    <row r="116" spans="2:6" hidden="1">
      <c r="B116" s="58">
        <f t="shared" si="6"/>
        <v>0</v>
      </c>
      <c r="C116" s="58">
        <f t="shared" si="5"/>
        <v>0</v>
      </c>
      <c r="F116" s="60">
        <f t="shared" si="7"/>
        <v>0</v>
      </c>
    </row>
    <row r="117" spans="2:6" hidden="1">
      <c r="B117" s="58">
        <f t="shared" si="6"/>
        <v>0</v>
      </c>
      <c r="C117" s="58">
        <f t="shared" si="5"/>
        <v>0</v>
      </c>
      <c r="F117" s="60">
        <f t="shared" si="7"/>
        <v>0</v>
      </c>
    </row>
    <row r="118" spans="2:6" hidden="1">
      <c r="B118" s="58">
        <f t="shared" si="6"/>
        <v>0</v>
      </c>
      <c r="C118" s="58">
        <f t="shared" si="5"/>
        <v>0</v>
      </c>
      <c r="F118" s="60">
        <f t="shared" si="7"/>
        <v>0</v>
      </c>
    </row>
    <row r="119" spans="2:6" hidden="1">
      <c r="B119" s="58">
        <f t="shared" si="6"/>
        <v>0</v>
      </c>
      <c r="C119" s="58">
        <f t="shared" si="5"/>
        <v>0</v>
      </c>
      <c r="F119" s="60">
        <f t="shared" si="7"/>
        <v>0</v>
      </c>
    </row>
    <row r="120" spans="2:6" hidden="1">
      <c r="B120" s="58">
        <f t="shared" si="6"/>
        <v>0</v>
      </c>
      <c r="C120" s="58">
        <f t="shared" si="5"/>
        <v>0</v>
      </c>
      <c r="F120" s="60">
        <f t="shared" si="7"/>
        <v>0</v>
      </c>
    </row>
    <row r="121" spans="2:6" hidden="1">
      <c r="B121" s="58">
        <f t="shared" si="6"/>
        <v>0</v>
      </c>
      <c r="C121" s="58">
        <f t="shared" si="5"/>
        <v>0</v>
      </c>
      <c r="F121" s="60">
        <f t="shared" si="7"/>
        <v>0</v>
      </c>
    </row>
    <row r="122" spans="2:6" hidden="1">
      <c r="B122" s="58">
        <f t="shared" si="6"/>
        <v>0</v>
      </c>
      <c r="C122" s="58">
        <f t="shared" si="5"/>
        <v>0</v>
      </c>
      <c r="F122" s="60">
        <f t="shared" si="7"/>
        <v>0</v>
      </c>
    </row>
    <row r="123" spans="2:6" hidden="1">
      <c r="B123" s="58">
        <f t="shared" si="6"/>
        <v>0</v>
      </c>
      <c r="C123" s="58">
        <f t="shared" si="5"/>
        <v>0</v>
      </c>
      <c r="F123" s="60">
        <f t="shared" si="7"/>
        <v>0</v>
      </c>
    </row>
    <row r="124" spans="2:6" hidden="1">
      <c r="B124" s="58">
        <f t="shared" si="6"/>
        <v>0</v>
      </c>
      <c r="C124" s="58">
        <f t="shared" si="5"/>
        <v>0</v>
      </c>
      <c r="F124" s="60">
        <f t="shared" si="7"/>
        <v>0</v>
      </c>
    </row>
    <row r="125" spans="2:6" hidden="1">
      <c r="B125" s="58">
        <f t="shared" si="6"/>
        <v>0</v>
      </c>
      <c r="C125" s="58">
        <f t="shared" si="5"/>
        <v>0</v>
      </c>
      <c r="F125" s="60">
        <f t="shared" si="7"/>
        <v>0</v>
      </c>
    </row>
    <row r="126" spans="2:6" hidden="1">
      <c r="B126" s="58">
        <f t="shared" si="6"/>
        <v>0</v>
      </c>
      <c r="C126" s="58">
        <f t="shared" si="5"/>
        <v>0</v>
      </c>
      <c r="F126" s="60">
        <f t="shared" si="7"/>
        <v>0</v>
      </c>
    </row>
    <row r="127" spans="2:6" hidden="1">
      <c r="B127" s="58">
        <f t="shared" si="6"/>
        <v>0</v>
      </c>
      <c r="C127" s="58">
        <f t="shared" si="5"/>
        <v>0</v>
      </c>
      <c r="F127" s="60">
        <f t="shared" si="7"/>
        <v>0</v>
      </c>
    </row>
    <row r="128" spans="2:6" hidden="1">
      <c r="B128" s="58">
        <f t="shared" si="6"/>
        <v>0</v>
      </c>
      <c r="C128" s="58">
        <f t="shared" si="5"/>
        <v>0</v>
      </c>
      <c r="F128" s="60">
        <f t="shared" si="7"/>
        <v>0</v>
      </c>
    </row>
    <row r="129" spans="2:6" hidden="1">
      <c r="B129" s="58">
        <f t="shared" si="6"/>
        <v>0</v>
      </c>
      <c r="C129" s="58">
        <f t="shared" si="5"/>
        <v>0</v>
      </c>
      <c r="F129" s="60">
        <f t="shared" si="7"/>
        <v>0</v>
      </c>
    </row>
    <row r="130" spans="2:6" hidden="1">
      <c r="B130" s="58">
        <f t="shared" si="6"/>
        <v>0</v>
      </c>
      <c r="C130" s="58">
        <f t="shared" si="5"/>
        <v>0</v>
      </c>
      <c r="F130" s="60">
        <f t="shared" si="7"/>
        <v>0</v>
      </c>
    </row>
    <row r="131" spans="2:6" hidden="1">
      <c r="B131" s="58">
        <f t="shared" si="6"/>
        <v>0</v>
      </c>
      <c r="C131" s="58">
        <f t="shared" ref="C131:C194" si="8">IF($B131=0,,RANK($B131,$B$3:$B$78))</f>
        <v>0</v>
      </c>
      <c r="F131" s="60">
        <f t="shared" si="7"/>
        <v>0</v>
      </c>
    </row>
    <row r="132" spans="2:6" hidden="1">
      <c r="B132" s="58">
        <f t="shared" ref="B132:B195" si="9">IF(OR(D132="",D132=0,RIGHT(D132,LEN($A$1))&lt;&gt;$A$1),,(LEFT($D132,3)*100)+MID($D132,7,IF(OR(AND(LEN($A$1)=3,LEN($D132)=12),AND(LEN($A$1)=4,LEN($D132)=13)),2,1))*1)</f>
        <v>0</v>
      </c>
      <c r="C132" s="58">
        <f t="shared" si="8"/>
        <v>0</v>
      </c>
      <c r="F132" s="60">
        <f t="shared" ref="F132:F195" si="10">IF(AND(RIGHT($D132,LEN($A$1))&lt;&gt;$A$1,$D132&lt;&gt;""),1,0)</f>
        <v>0</v>
      </c>
    </row>
    <row r="133" spans="2:6" hidden="1">
      <c r="B133" s="58">
        <f t="shared" si="9"/>
        <v>0</v>
      </c>
      <c r="C133" s="58">
        <f t="shared" si="8"/>
        <v>0</v>
      </c>
      <c r="F133" s="60">
        <f t="shared" si="10"/>
        <v>0</v>
      </c>
    </row>
    <row r="134" spans="2:6" hidden="1">
      <c r="B134" s="58">
        <f t="shared" si="9"/>
        <v>0</v>
      </c>
      <c r="C134" s="58">
        <f t="shared" si="8"/>
        <v>0</v>
      </c>
      <c r="F134" s="60">
        <f t="shared" si="10"/>
        <v>0</v>
      </c>
    </row>
    <row r="135" spans="2:6" hidden="1">
      <c r="B135" s="58">
        <f t="shared" si="9"/>
        <v>0</v>
      </c>
      <c r="C135" s="58">
        <f t="shared" si="8"/>
        <v>0</v>
      </c>
      <c r="F135" s="60">
        <f t="shared" si="10"/>
        <v>0</v>
      </c>
    </row>
    <row r="136" spans="2:6" hidden="1">
      <c r="B136" s="58">
        <f t="shared" si="9"/>
        <v>0</v>
      </c>
      <c r="C136" s="58">
        <f t="shared" si="8"/>
        <v>0</v>
      </c>
      <c r="F136" s="60">
        <f t="shared" si="10"/>
        <v>0</v>
      </c>
    </row>
    <row r="137" spans="2:6" hidden="1">
      <c r="B137" s="58">
        <f t="shared" si="9"/>
        <v>0</v>
      </c>
      <c r="C137" s="58">
        <f t="shared" si="8"/>
        <v>0</v>
      </c>
      <c r="F137" s="60">
        <f t="shared" si="10"/>
        <v>0</v>
      </c>
    </row>
    <row r="138" spans="2:6" hidden="1">
      <c r="B138" s="58">
        <f t="shared" si="9"/>
        <v>0</v>
      </c>
      <c r="C138" s="58">
        <f t="shared" si="8"/>
        <v>0</v>
      </c>
      <c r="F138" s="60">
        <f t="shared" si="10"/>
        <v>0</v>
      </c>
    </row>
    <row r="139" spans="2:6" hidden="1">
      <c r="B139" s="58">
        <f t="shared" si="9"/>
        <v>0</v>
      </c>
      <c r="C139" s="58">
        <f t="shared" si="8"/>
        <v>0</v>
      </c>
      <c r="F139" s="60">
        <f t="shared" si="10"/>
        <v>0</v>
      </c>
    </row>
    <row r="140" spans="2:6" hidden="1">
      <c r="B140" s="58">
        <f t="shared" si="9"/>
        <v>0</v>
      </c>
      <c r="C140" s="58">
        <f t="shared" si="8"/>
        <v>0</v>
      </c>
      <c r="F140" s="60">
        <f t="shared" si="10"/>
        <v>0</v>
      </c>
    </row>
    <row r="141" spans="2:6" hidden="1">
      <c r="B141" s="58">
        <f t="shared" si="9"/>
        <v>0</v>
      </c>
      <c r="C141" s="58">
        <f t="shared" si="8"/>
        <v>0</v>
      </c>
      <c r="F141" s="60">
        <f t="shared" si="10"/>
        <v>0</v>
      </c>
    </row>
    <row r="142" spans="2:6" hidden="1">
      <c r="B142" s="58">
        <f t="shared" si="9"/>
        <v>0</v>
      </c>
      <c r="C142" s="58">
        <f t="shared" si="8"/>
        <v>0</v>
      </c>
      <c r="F142" s="60">
        <f t="shared" si="10"/>
        <v>0</v>
      </c>
    </row>
    <row r="143" spans="2:6" hidden="1">
      <c r="B143" s="58">
        <f t="shared" si="9"/>
        <v>0</v>
      </c>
      <c r="C143" s="58">
        <f t="shared" si="8"/>
        <v>0</v>
      </c>
      <c r="F143" s="60">
        <f t="shared" si="10"/>
        <v>0</v>
      </c>
    </row>
    <row r="144" spans="2:6" hidden="1">
      <c r="B144" s="58">
        <f t="shared" si="9"/>
        <v>0</v>
      </c>
      <c r="C144" s="58">
        <f t="shared" si="8"/>
        <v>0</v>
      </c>
      <c r="F144" s="60">
        <f t="shared" si="10"/>
        <v>0</v>
      </c>
    </row>
    <row r="145" spans="2:6" hidden="1">
      <c r="B145" s="58">
        <f t="shared" si="9"/>
        <v>0</v>
      </c>
      <c r="C145" s="58">
        <f t="shared" si="8"/>
        <v>0</v>
      </c>
      <c r="F145" s="60">
        <f t="shared" si="10"/>
        <v>0</v>
      </c>
    </row>
    <row r="146" spans="2:6" hidden="1">
      <c r="B146" s="58">
        <f t="shared" si="9"/>
        <v>0</v>
      </c>
      <c r="C146" s="58">
        <f t="shared" si="8"/>
        <v>0</v>
      </c>
      <c r="F146" s="60">
        <f t="shared" si="10"/>
        <v>0</v>
      </c>
    </row>
    <row r="147" spans="2:6" hidden="1">
      <c r="B147" s="58">
        <f t="shared" si="9"/>
        <v>0</v>
      </c>
      <c r="C147" s="58">
        <f t="shared" si="8"/>
        <v>0</v>
      </c>
      <c r="F147" s="60">
        <f t="shared" si="10"/>
        <v>0</v>
      </c>
    </row>
    <row r="148" spans="2:6" hidden="1">
      <c r="B148" s="58">
        <f t="shared" si="9"/>
        <v>0</v>
      </c>
      <c r="C148" s="58">
        <f t="shared" si="8"/>
        <v>0</v>
      </c>
      <c r="F148" s="60">
        <f t="shared" si="10"/>
        <v>0</v>
      </c>
    </row>
    <row r="149" spans="2:6" hidden="1">
      <c r="B149" s="58">
        <f t="shared" si="9"/>
        <v>0</v>
      </c>
      <c r="C149" s="58">
        <f t="shared" si="8"/>
        <v>0</v>
      </c>
      <c r="F149" s="60">
        <f t="shared" si="10"/>
        <v>0</v>
      </c>
    </row>
    <row r="150" spans="2:6" hidden="1">
      <c r="B150" s="58">
        <f t="shared" si="9"/>
        <v>0</v>
      </c>
      <c r="C150" s="58">
        <f t="shared" si="8"/>
        <v>0</v>
      </c>
      <c r="F150" s="60">
        <f t="shared" si="10"/>
        <v>0</v>
      </c>
    </row>
    <row r="151" spans="2:6" hidden="1">
      <c r="B151" s="58">
        <f t="shared" si="9"/>
        <v>0</v>
      </c>
      <c r="C151" s="58">
        <f t="shared" si="8"/>
        <v>0</v>
      </c>
      <c r="F151" s="60">
        <f t="shared" si="10"/>
        <v>0</v>
      </c>
    </row>
    <row r="152" spans="2:6" hidden="1">
      <c r="B152" s="58">
        <f t="shared" si="9"/>
        <v>0</v>
      </c>
      <c r="C152" s="58">
        <f t="shared" si="8"/>
        <v>0</v>
      </c>
      <c r="F152" s="60">
        <f t="shared" si="10"/>
        <v>0</v>
      </c>
    </row>
    <row r="153" spans="2:6" hidden="1">
      <c r="B153" s="58">
        <f t="shared" si="9"/>
        <v>0</v>
      </c>
      <c r="C153" s="58">
        <f t="shared" si="8"/>
        <v>0</v>
      </c>
      <c r="F153" s="60">
        <f t="shared" si="10"/>
        <v>0</v>
      </c>
    </row>
    <row r="154" spans="2:6" hidden="1">
      <c r="B154" s="58">
        <f t="shared" si="9"/>
        <v>0</v>
      </c>
      <c r="C154" s="58">
        <f t="shared" si="8"/>
        <v>0</v>
      </c>
      <c r="F154" s="60">
        <f t="shared" si="10"/>
        <v>0</v>
      </c>
    </row>
    <row r="155" spans="2:6" hidden="1">
      <c r="B155" s="58">
        <f t="shared" si="9"/>
        <v>0</v>
      </c>
      <c r="C155" s="58">
        <f t="shared" si="8"/>
        <v>0</v>
      </c>
      <c r="F155" s="60">
        <f t="shared" si="10"/>
        <v>0</v>
      </c>
    </row>
    <row r="156" spans="2:6" hidden="1">
      <c r="B156" s="58">
        <f t="shared" si="9"/>
        <v>0</v>
      </c>
      <c r="C156" s="58">
        <f t="shared" si="8"/>
        <v>0</v>
      </c>
      <c r="F156" s="60">
        <f t="shared" si="10"/>
        <v>0</v>
      </c>
    </row>
    <row r="157" spans="2:6" hidden="1">
      <c r="B157" s="58">
        <f t="shared" si="9"/>
        <v>0</v>
      </c>
      <c r="C157" s="58">
        <f t="shared" si="8"/>
        <v>0</v>
      </c>
      <c r="F157" s="60">
        <f t="shared" si="10"/>
        <v>0</v>
      </c>
    </row>
    <row r="158" spans="2:6" hidden="1">
      <c r="B158" s="58">
        <f t="shared" si="9"/>
        <v>0</v>
      </c>
      <c r="C158" s="58">
        <f t="shared" si="8"/>
        <v>0</v>
      </c>
      <c r="F158" s="60">
        <f t="shared" si="10"/>
        <v>0</v>
      </c>
    </row>
    <row r="159" spans="2:6" hidden="1">
      <c r="B159" s="58">
        <f t="shared" si="9"/>
        <v>0</v>
      </c>
      <c r="C159" s="58">
        <f t="shared" si="8"/>
        <v>0</v>
      </c>
      <c r="F159" s="60">
        <f t="shared" si="10"/>
        <v>0</v>
      </c>
    </row>
    <row r="160" spans="2:6" hidden="1">
      <c r="B160" s="58">
        <f t="shared" si="9"/>
        <v>0</v>
      </c>
      <c r="C160" s="58">
        <f t="shared" si="8"/>
        <v>0</v>
      </c>
      <c r="F160" s="60">
        <f t="shared" si="10"/>
        <v>0</v>
      </c>
    </row>
    <row r="161" spans="2:6" hidden="1">
      <c r="B161" s="58">
        <f t="shared" si="9"/>
        <v>0</v>
      </c>
      <c r="C161" s="58">
        <f t="shared" si="8"/>
        <v>0</v>
      </c>
      <c r="F161" s="60">
        <f t="shared" si="10"/>
        <v>0</v>
      </c>
    </row>
    <row r="162" spans="2:6" hidden="1">
      <c r="B162" s="58">
        <f t="shared" si="9"/>
        <v>0</v>
      </c>
      <c r="C162" s="58">
        <f t="shared" si="8"/>
        <v>0</v>
      </c>
      <c r="F162" s="60">
        <f t="shared" si="10"/>
        <v>0</v>
      </c>
    </row>
    <row r="163" spans="2:6" hidden="1">
      <c r="B163" s="58">
        <f t="shared" si="9"/>
        <v>0</v>
      </c>
      <c r="C163" s="58">
        <f t="shared" si="8"/>
        <v>0</v>
      </c>
      <c r="F163" s="60">
        <f t="shared" si="10"/>
        <v>0</v>
      </c>
    </row>
    <row r="164" spans="2:6" hidden="1">
      <c r="B164" s="58">
        <f t="shared" si="9"/>
        <v>0</v>
      </c>
      <c r="C164" s="58">
        <f t="shared" si="8"/>
        <v>0</v>
      </c>
      <c r="F164" s="60">
        <f t="shared" si="10"/>
        <v>0</v>
      </c>
    </row>
    <row r="165" spans="2:6" hidden="1">
      <c r="B165" s="58">
        <f t="shared" si="9"/>
        <v>0</v>
      </c>
      <c r="C165" s="58">
        <f t="shared" si="8"/>
        <v>0</v>
      </c>
      <c r="F165" s="60">
        <f t="shared" si="10"/>
        <v>0</v>
      </c>
    </row>
    <row r="166" spans="2:6" hidden="1">
      <c r="B166" s="58">
        <f t="shared" si="9"/>
        <v>0</v>
      </c>
      <c r="C166" s="58">
        <f t="shared" si="8"/>
        <v>0</v>
      </c>
      <c r="F166" s="60">
        <f t="shared" si="10"/>
        <v>0</v>
      </c>
    </row>
    <row r="167" spans="2:6" hidden="1">
      <c r="B167" s="58">
        <f t="shared" si="9"/>
        <v>0</v>
      </c>
      <c r="C167" s="58">
        <f t="shared" si="8"/>
        <v>0</v>
      </c>
      <c r="F167" s="60">
        <f t="shared" si="10"/>
        <v>0</v>
      </c>
    </row>
    <row r="168" spans="2:6" hidden="1">
      <c r="B168" s="58">
        <f t="shared" si="9"/>
        <v>0</v>
      </c>
      <c r="C168" s="58">
        <f t="shared" si="8"/>
        <v>0</v>
      </c>
      <c r="F168" s="60">
        <f t="shared" si="10"/>
        <v>0</v>
      </c>
    </row>
    <row r="169" spans="2:6" hidden="1">
      <c r="B169" s="58">
        <f t="shared" si="9"/>
        <v>0</v>
      </c>
      <c r="C169" s="58">
        <f t="shared" si="8"/>
        <v>0</v>
      </c>
      <c r="F169" s="60">
        <f t="shared" si="10"/>
        <v>0</v>
      </c>
    </row>
    <row r="170" spans="2:6" hidden="1">
      <c r="B170" s="58">
        <f t="shared" si="9"/>
        <v>0</v>
      </c>
      <c r="C170" s="58">
        <f t="shared" si="8"/>
        <v>0</v>
      </c>
      <c r="F170" s="60">
        <f t="shared" si="10"/>
        <v>0</v>
      </c>
    </row>
    <row r="171" spans="2:6" hidden="1">
      <c r="B171" s="58">
        <f t="shared" si="9"/>
        <v>0</v>
      </c>
      <c r="C171" s="58">
        <f t="shared" si="8"/>
        <v>0</v>
      </c>
      <c r="F171" s="60">
        <f t="shared" si="10"/>
        <v>0</v>
      </c>
    </row>
    <row r="172" spans="2:6" hidden="1">
      <c r="B172" s="58">
        <f t="shared" si="9"/>
        <v>0</v>
      </c>
      <c r="C172" s="58">
        <f t="shared" si="8"/>
        <v>0</v>
      </c>
      <c r="F172" s="60">
        <f t="shared" si="10"/>
        <v>0</v>
      </c>
    </row>
    <row r="173" spans="2:6" hidden="1">
      <c r="B173" s="58">
        <f t="shared" si="9"/>
        <v>0</v>
      </c>
      <c r="C173" s="58">
        <f t="shared" si="8"/>
        <v>0</v>
      </c>
      <c r="F173" s="60">
        <f t="shared" si="10"/>
        <v>0</v>
      </c>
    </row>
    <row r="174" spans="2:6" hidden="1">
      <c r="B174" s="58">
        <f t="shared" si="9"/>
        <v>0</v>
      </c>
      <c r="C174" s="58">
        <f t="shared" si="8"/>
        <v>0</v>
      </c>
      <c r="F174" s="60">
        <f t="shared" si="10"/>
        <v>0</v>
      </c>
    </row>
    <row r="175" spans="2:6" hidden="1">
      <c r="B175" s="58">
        <f t="shared" si="9"/>
        <v>0</v>
      </c>
      <c r="C175" s="58">
        <f t="shared" si="8"/>
        <v>0</v>
      </c>
      <c r="F175" s="60">
        <f t="shared" si="10"/>
        <v>0</v>
      </c>
    </row>
    <row r="176" spans="2:6" hidden="1">
      <c r="B176" s="58">
        <f t="shared" si="9"/>
        <v>0</v>
      </c>
      <c r="C176" s="58">
        <f t="shared" si="8"/>
        <v>0</v>
      </c>
      <c r="F176" s="60">
        <f t="shared" si="10"/>
        <v>0</v>
      </c>
    </row>
    <row r="177" spans="2:6" hidden="1">
      <c r="B177" s="58">
        <f t="shared" si="9"/>
        <v>0</v>
      </c>
      <c r="C177" s="58">
        <f t="shared" si="8"/>
        <v>0</v>
      </c>
      <c r="F177" s="60">
        <f t="shared" si="10"/>
        <v>0</v>
      </c>
    </row>
    <row r="178" spans="2:6" hidden="1">
      <c r="B178" s="58">
        <f t="shared" si="9"/>
        <v>0</v>
      </c>
      <c r="C178" s="58">
        <f t="shared" si="8"/>
        <v>0</v>
      </c>
      <c r="F178" s="60">
        <f t="shared" si="10"/>
        <v>0</v>
      </c>
    </row>
    <row r="179" spans="2:6" hidden="1">
      <c r="B179" s="58">
        <f t="shared" si="9"/>
        <v>0</v>
      </c>
      <c r="C179" s="58">
        <f t="shared" si="8"/>
        <v>0</v>
      </c>
      <c r="F179" s="60">
        <f t="shared" si="10"/>
        <v>0</v>
      </c>
    </row>
    <row r="180" spans="2:6" hidden="1">
      <c r="B180" s="58">
        <f t="shared" si="9"/>
        <v>0</v>
      </c>
      <c r="C180" s="58">
        <f t="shared" si="8"/>
        <v>0</v>
      </c>
      <c r="F180" s="60">
        <f t="shared" si="10"/>
        <v>0</v>
      </c>
    </row>
    <row r="181" spans="2:6" hidden="1">
      <c r="B181" s="58">
        <f t="shared" si="9"/>
        <v>0</v>
      </c>
      <c r="C181" s="58">
        <f t="shared" si="8"/>
        <v>0</v>
      </c>
      <c r="F181" s="60">
        <f t="shared" si="10"/>
        <v>0</v>
      </c>
    </row>
    <row r="182" spans="2:6" hidden="1">
      <c r="B182" s="58">
        <f t="shared" si="9"/>
        <v>0</v>
      </c>
      <c r="C182" s="58">
        <f t="shared" si="8"/>
        <v>0</v>
      </c>
      <c r="F182" s="60">
        <f t="shared" si="10"/>
        <v>0</v>
      </c>
    </row>
    <row r="183" spans="2:6" hidden="1">
      <c r="B183" s="58">
        <f t="shared" si="9"/>
        <v>0</v>
      </c>
      <c r="C183" s="58">
        <f t="shared" si="8"/>
        <v>0</v>
      </c>
      <c r="F183" s="60">
        <f t="shared" si="10"/>
        <v>0</v>
      </c>
    </row>
    <row r="184" spans="2:6" hidden="1">
      <c r="B184" s="58">
        <f t="shared" si="9"/>
        <v>0</v>
      </c>
      <c r="C184" s="58">
        <f t="shared" si="8"/>
        <v>0</v>
      </c>
      <c r="F184" s="60">
        <f t="shared" si="10"/>
        <v>0</v>
      </c>
    </row>
    <row r="185" spans="2:6" hidden="1">
      <c r="B185" s="58">
        <f t="shared" si="9"/>
        <v>0</v>
      </c>
      <c r="C185" s="58">
        <f t="shared" si="8"/>
        <v>0</v>
      </c>
      <c r="F185" s="60">
        <f t="shared" si="10"/>
        <v>0</v>
      </c>
    </row>
    <row r="186" spans="2:6" hidden="1">
      <c r="B186" s="58">
        <f t="shared" si="9"/>
        <v>0</v>
      </c>
      <c r="C186" s="58">
        <f t="shared" si="8"/>
        <v>0</v>
      </c>
      <c r="F186" s="60">
        <f t="shared" si="10"/>
        <v>0</v>
      </c>
    </row>
    <row r="187" spans="2:6" hidden="1">
      <c r="B187" s="58">
        <f t="shared" si="9"/>
        <v>0</v>
      </c>
      <c r="C187" s="58">
        <f t="shared" si="8"/>
        <v>0</v>
      </c>
      <c r="F187" s="60">
        <f t="shared" si="10"/>
        <v>0</v>
      </c>
    </row>
    <row r="188" spans="2:6" hidden="1">
      <c r="B188" s="58">
        <f t="shared" si="9"/>
        <v>0</v>
      </c>
      <c r="C188" s="58">
        <f t="shared" si="8"/>
        <v>0</v>
      </c>
      <c r="F188" s="60">
        <f t="shared" si="10"/>
        <v>0</v>
      </c>
    </row>
    <row r="189" spans="2:6" hidden="1">
      <c r="B189" s="58">
        <f t="shared" si="9"/>
        <v>0</v>
      </c>
      <c r="C189" s="58">
        <f t="shared" si="8"/>
        <v>0</v>
      </c>
      <c r="F189" s="60">
        <f t="shared" si="10"/>
        <v>0</v>
      </c>
    </row>
    <row r="190" spans="2:6" hidden="1">
      <c r="B190" s="58">
        <f t="shared" si="9"/>
        <v>0</v>
      </c>
      <c r="C190" s="58">
        <f t="shared" si="8"/>
        <v>0</v>
      </c>
      <c r="F190" s="60">
        <f t="shared" si="10"/>
        <v>0</v>
      </c>
    </row>
    <row r="191" spans="2:6" hidden="1">
      <c r="B191" s="58">
        <f t="shared" si="9"/>
        <v>0</v>
      </c>
      <c r="C191" s="58">
        <f t="shared" si="8"/>
        <v>0</v>
      </c>
      <c r="F191" s="60">
        <f t="shared" si="10"/>
        <v>0</v>
      </c>
    </row>
    <row r="192" spans="2:6" hidden="1">
      <c r="B192" s="58">
        <f t="shared" si="9"/>
        <v>0</v>
      </c>
      <c r="C192" s="58">
        <f t="shared" si="8"/>
        <v>0</v>
      </c>
      <c r="F192" s="60">
        <f t="shared" si="10"/>
        <v>0</v>
      </c>
    </row>
    <row r="193" spans="2:6" hidden="1">
      <c r="B193" s="58">
        <f t="shared" si="9"/>
        <v>0</v>
      </c>
      <c r="C193" s="58">
        <f t="shared" si="8"/>
        <v>0</v>
      </c>
      <c r="F193" s="60">
        <f t="shared" si="10"/>
        <v>0</v>
      </c>
    </row>
    <row r="194" spans="2:6" hidden="1">
      <c r="B194" s="58">
        <f t="shared" si="9"/>
        <v>0</v>
      </c>
      <c r="C194" s="58">
        <f t="shared" si="8"/>
        <v>0</v>
      </c>
      <c r="F194" s="60">
        <f t="shared" si="10"/>
        <v>0</v>
      </c>
    </row>
    <row r="195" spans="2:6" hidden="1">
      <c r="B195" s="58">
        <f t="shared" si="9"/>
        <v>0</v>
      </c>
      <c r="C195" s="58">
        <f t="shared" ref="C195:C200" si="11">IF($B195=0,,RANK($B195,$B$3:$B$78))</f>
        <v>0</v>
      </c>
      <c r="F195" s="60">
        <f t="shared" si="10"/>
        <v>0</v>
      </c>
    </row>
    <row r="196" spans="2:6" hidden="1">
      <c r="B196" s="58">
        <f>IF(OR(D196="",D196=0,RIGHT(D196,LEN($A$1))&lt;&gt;$A$1),,(LEFT($D196,3)*100)+MID($D196,7,IF(OR(AND(LEN($A$1)=3,LEN($D196)=12),AND(LEN($A$1)=4,LEN($D196)=13)),2,1))*1)</f>
        <v>0</v>
      </c>
      <c r="C196" s="58">
        <f t="shared" si="11"/>
        <v>0</v>
      </c>
      <c r="F196" s="60">
        <f>IF(AND(RIGHT($D196,LEN($A$1))&lt;&gt;$A$1,$D196&lt;&gt;""),1,0)</f>
        <v>0</v>
      </c>
    </row>
    <row r="197" spans="2:6" hidden="1">
      <c r="B197" s="58">
        <f>IF(OR(D197="",D197=0,RIGHT(D197,LEN($A$1))&lt;&gt;$A$1),,(LEFT($D197,3)*100)+MID($D197,7,IF(OR(AND(LEN($A$1)=3,LEN($D197)=12),AND(LEN($A$1)=4,LEN($D197)=13)),2,1))*1)</f>
        <v>0</v>
      </c>
      <c r="C197" s="58">
        <f t="shared" si="11"/>
        <v>0</v>
      </c>
      <c r="F197" s="60">
        <f>IF(AND(RIGHT($D197,LEN($A$1))&lt;&gt;$A$1,$D197&lt;&gt;""),1,0)</f>
        <v>0</v>
      </c>
    </row>
    <row r="198" spans="2:6" hidden="1">
      <c r="B198" s="58">
        <f>IF(OR(D198="",D198=0,RIGHT(D198,LEN($A$1))&lt;&gt;$A$1),,(LEFT($D198,3)*100)+MID($D198,7,IF(OR(AND(LEN($A$1)=3,LEN($D198)=12),AND(LEN($A$1)=4,LEN($D198)=13)),2,1))*1)</f>
        <v>0</v>
      </c>
      <c r="C198" s="58">
        <f t="shared" si="11"/>
        <v>0</v>
      </c>
      <c r="F198" s="60">
        <f>IF(AND(RIGHT($D198,LEN($A$1))&lt;&gt;$A$1,$D198&lt;&gt;""),1,0)</f>
        <v>0</v>
      </c>
    </row>
    <row r="199" spans="2:6" hidden="1">
      <c r="B199" s="58">
        <f>IF(OR(D199="",D199=0,RIGHT(D199,LEN($A$1))&lt;&gt;$A$1),,(LEFT($D199,3)*100)+MID($D199,7,IF(OR(AND(LEN($A$1)=3,LEN($D199)=12),AND(LEN($A$1)=4,LEN($D199)=13)),2,1))*1)</f>
        <v>0</v>
      </c>
      <c r="C199" s="58">
        <f t="shared" si="11"/>
        <v>0</v>
      </c>
      <c r="F199" s="60">
        <f>IF(AND(RIGHT($D199,LEN($A$1))&lt;&gt;$A$1,$D199&lt;&gt;""),1,0)</f>
        <v>0</v>
      </c>
    </row>
    <row r="200" spans="2:6" hidden="1">
      <c r="B200" s="58">
        <f>IF(OR(D200="",D200=0,RIGHT(D200,LEN($A$1))&lt;&gt;$A$1),,(LEFT($D200,3)*100)+MID($D200,7,IF(OR(AND(LEN($A$1)=3,LEN($D200)=12),AND(LEN($A$1)=4,LEN($D200)=13)),2,1))*1)</f>
        <v>0</v>
      </c>
      <c r="C200" s="58">
        <f t="shared" si="11"/>
        <v>0</v>
      </c>
      <c r="F200" s="60">
        <f>IF(AND(RIGHT($D200,LEN($A$1))&lt;&gt;$A$1,$D200&lt;&gt;""),1,0)</f>
        <v>0</v>
      </c>
    </row>
  </sheetData>
  <sheetProtection algorithmName="SHA-512" hashValue="EpAS+iby387qC1mmAm04k8rCJfBt3GtRQJ3x33og7dIyqhkdOOlUNUivIqG+ljfl3EAxaKmuKFeXHKcEb87mbA==" saltValue="zL8RL+9dYbWCiGJors3Q0w==" spinCount="100000" sheet="1" objects="1" scenarios="1"/>
  <phoneticPr fontId="17" type="noConversion"/>
  <dataValidations count="1">
    <dataValidation allowBlank="1" showInputMessage="1" showErrorMessage="1" promptTitle="宣告利率" prompt="新利率" sqref="K2:L3" xr:uid="{00000000-0002-0000-0100-000000000000}"/>
  </dataValidations>
  <pageMargins left="0.75" right="0.75" top="1" bottom="1" header="0.5" footer="0.5"/>
  <pageSetup paperSize="9" orientation="portrait" verticalDpi="0"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工作表5"/>
  <dimension ref="B2:G48"/>
  <sheetViews>
    <sheetView topLeftCell="XFD1048576" workbookViewId="0"/>
  </sheetViews>
  <sheetFormatPr baseColWidth="10" defaultColWidth="0" defaultRowHeight="15" zeroHeight="1"/>
  <cols>
    <col min="1" max="1" width="9.3984375" style="157" hidden="1" customWidth="1"/>
    <col min="2" max="2" width="19.3984375" style="157" hidden="1" customWidth="1"/>
    <col min="3" max="3" width="25.19921875" style="157" hidden="1" customWidth="1"/>
    <col min="4" max="4" width="31.796875" style="157" hidden="1" customWidth="1"/>
    <col min="5" max="5" width="16.3984375" style="157" hidden="1" customWidth="1"/>
    <col min="6" max="6" width="9.3984375" style="157" hidden="1" customWidth="1"/>
    <col min="7" max="7" width="25.19921875" style="157" hidden="1" customWidth="1"/>
    <col min="8" max="16384" width="9.3984375" style="157" hidden="1"/>
  </cols>
  <sheetData>
    <row r="2" spans="2:7" hidden="1">
      <c r="B2" s="155" t="s">
        <v>803</v>
      </c>
      <c r="C2" s="156">
        <v>10000</v>
      </c>
    </row>
    <row r="3" spans="2:7" hidden="1">
      <c r="C3" s="158" t="s">
        <v>425</v>
      </c>
      <c r="D3" s="158" t="s">
        <v>426</v>
      </c>
    </row>
    <row r="4" spans="2:7" hidden="1">
      <c r="B4" s="438" t="s">
        <v>804</v>
      </c>
      <c r="C4" s="397">
        <f>MIN(1,ROUND(OP!$C$141,2))</f>
        <v>0</v>
      </c>
      <c r="D4" s="159">
        <f>1-C4</f>
        <v>1</v>
      </c>
      <c r="F4" s="157" t="s">
        <v>427</v>
      </c>
      <c r="G4" s="157">
        <v>1</v>
      </c>
    </row>
    <row r="5" spans="2:7" hidden="1">
      <c r="B5" s="438" t="s">
        <v>1138</v>
      </c>
      <c r="C5" s="160">
        <f>$C$38</f>
        <v>20000</v>
      </c>
      <c r="D5" s="161">
        <f>$D$38</f>
        <v>200000</v>
      </c>
      <c r="F5" s="157" t="s">
        <v>428</v>
      </c>
      <c r="G5" s="157">
        <v>2</v>
      </c>
    </row>
    <row r="6" spans="2:7" hidden="1">
      <c r="B6" s="438" t="s">
        <v>1139</v>
      </c>
      <c r="C6" s="398">
        <f>OP!$C$142</f>
        <v>10</v>
      </c>
      <c r="F6" s="157" t="s">
        <v>429</v>
      </c>
      <c r="G6" s="157">
        <v>4</v>
      </c>
    </row>
    <row r="7" spans="2:7" hidden="1">
      <c r="B7" s="438" t="s">
        <v>1140</v>
      </c>
      <c r="C7" s="162">
        <f>$B$30</f>
        <v>0.02</v>
      </c>
      <c r="F7" s="157" t="s">
        <v>430</v>
      </c>
      <c r="G7" s="157">
        <v>12</v>
      </c>
    </row>
    <row r="8" spans="2:7" hidden="1">
      <c r="B8" s="438" t="s">
        <v>1141</v>
      </c>
      <c r="C8" s="163" t="s">
        <v>340</v>
      </c>
      <c r="D8" s="155">
        <f>VLOOKUP($C$8,$F$4:$G$7,2,0)</f>
        <v>1</v>
      </c>
    </row>
    <row r="9" spans="2:7" hidden="1">
      <c r="C9" s="164"/>
    </row>
    <row r="10" spans="2:7" hidden="1">
      <c r="B10" s="157" t="s">
        <v>431</v>
      </c>
      <c r="C10" s="165">
        <f>IF(C6=0,,C2*(C7*(1/(1+C7)))/(1-(1/(1+C7))^C6))</f>
        <v>1091.4365476991791</v>
      </c>
      <c r="D10" s="166" t="s">
        <v>432</v>
      </c>
    </row>
    <row r="11" spans="2:7" hidden="1">
      <c r="C11" s="167">
        <f>C10/10000</f>
        <v>0.10914365476991791</v>
      </c>
      <c r="D11" s="166" t="s">
        <v>433</v>
      </c>
    </row>
    <row r="12" spans="2:7" hidden="1">
      <c r="C12" s="164"/>
    </row>
    <row r="13" spans="2:7" hidden="1">
      <c r="C13" s="164"/>
    </row>
    <row r="15" spans="2:7" hidden="1">
      <c r="B15" s="157" t="s">
        <v>434</v>
      </c>
    </row>
    <row r="16" spans="2:7" hidden="1">
      <c r="B16" s="155" t="s">
        <v>435</v>
      </c>
      <c r="C16" s="168">
        <f>ROUND(PMT($C$7/$D$8,$C$6*$D$8,-$C$2*$C$4,,1),0)</f>
        <v>0</v>
      </c>
    </row>
    <row r="17" spans="2:5" hidden="1">
      <c r="B17" s="155" t="s">
        <v>436</v>
      </c>
      <c r="C17" s="161">
        <f>C16*C6*D8</f>
        <v>0</v>
      </c>
    </row>
    <row r="18" spans="2:5" hidden="1">
      <c r="B18" s="155" t="s">
        <v>437</v>
      </c>
      <c r="C18" s="169">
        <f>PMT($C$7/$D$8,$C$6*$D$8,-$C$2,,1)/C2</f>
        <v>0.10914365476991809</v>
      </c>
      <c r="D18" s="166" t="s">
        <v>438</v>
      </c>
    </row>
    <row r="20" spans="2:5" hidden="1">
      <c r="B20" s="157" t="s">
        <v>439</v>
      </c>
    </row>
    <row r="21" spans="2:5" hidden="1">
      <c r="B21" s="155" t="s">
        <v>435</v>
      </c>
      <c r="C21" s="170">
        <v>550</v>
      </c>
      <c r="D21" s="166" t="s">
        <v>440</v>
      </c>
    </row>
    <row r="22" spans="2:5" hidden="1">
      <c r="B22" s="155" t="s">
        <v>436</v>
      </c>
      <c r="C22" s="161">
        <f>C21*(($C$26*$D$8)+$C$27)</f>
        <v>12100</v>
      </c>
    </row>
    <row r="23" spans="2:5" hidden="1">
      <c r="B23" s="155" t="s">
        <v>437</v>
      </c>
      <c r="C23" s="171" t="e">
        <f>$C$21/($C$2/$C$4)</f>
        <v>#DIV/0!</v>
      </c>
    </row>
    <row r="24" spans="2:5" hidden="1">
      <c r="B24" s="155" t="s">
        <v>441</v>
      </c>
      <c r="C24" s="172">
        <f>NPER($C$7/$D$8,$C$21,-$C$2,0,1)</f>
        <v>22.261841350458667</v>
      </c>
    </row>
    <row r="25" spans="2:5" hidden="1">
      <c r="B25" s="155" t="s">
        <v>442</v>
      </c>
      <c r="C25" s="173">
        <f>ROUND(C21*($C$24-ROUNDDOWN($C$24,0)),0)</f>
        <v>144</v>
      </c>
    </row>
    <row r="26" spans="2:5" hidden="1">
      <c r="B26" s="155" t="s">
        <v>443</v>
      </c>
      <c r="C26" s="173">
        <f>ROUNDDOWN(ROUNDDOWN($C$24,0)/$D$8,0)</f>
        <v>22</v>
      </c>
      <c r="D26" s="166" t="s">
        <v>444</v>
      </c>
    </row>
    <row r="27" spans="2:5" hidden="1">
      <c r="B27" s="155" t="str">
        <f>"給付"&amp;C8&amp;"次"</f>
        <v>給付年次</v>
      </c>
      <c r="C27" s="173">
        <f>ROUNDDOWN($C$24,0)-($C$26*$D$8)</f>
        <v>0</v>
      </c>
      <c r="D27" s="166" t="str">
        <f>"EX："&amp;$C$26&amp;" 年 "&amp;IF($C$27=0,"",C27&amp;" "&amp;$C$8)</f>
        <v xml:space="preserve">EX：22 年 </v>
      </c>
    </row>
    <row r="29" spans="2:5" hidden="1">
      <c r="B29" s="155" t="s">
        <v>646</v>
      </c>
      <c r="C29" s="158">
        <f>OP!$C$21</f>
        <v>1</v>
      </c>
      <c r="D29" s="192" t="s">
        <v>577</v>
      </c>
      <c r="E29" s="157" t="s">
        <v>564</v>
      </c>
    </row>
    <row r="30" spans="2:5" hidden="1">
      <c r="B30" s="183">
        <f>IF($C$29=1,$C$31,IF($C$29=2,$D$31,$E$31))</f>
        <v>0.02</v>
      </c>
      <c r="C30" s="158" t="s">
        <v>805</v>
      </c>
      <c r="D30" s="158" t="s">
        <v>806</v>
      </c>
      <c r="E30" s="158" t="s">
        <v>807</v>
      </c>
    </row>
    <row r="31" spans="2:5" hidden="1">
      <c r="B31" s="158"/>
      <c r="C31" s="184">
        <v>0.02</v>
      </c>
      <c r="D31" s="184">
        <v>2.5000000000000001E-2</v>
      </c>
      <c r="E31" s="184">
        <v>2.75E-2</v>
      </c>
    </row>
    <row r="32" spans="2:5" hidden="1">
      <c r="B32" s="158"/>
      <c r="C32" s="184"/>
      <c r="D32" s="184"/>
    </row>
    <row r="33" spans="2:6" hidden="1">
      <c r="B33" s="158"/>
      <c r="C33" s="158"/>
      <c r="D33" s="158"/>
    </row>
    <row r="34" spans="2:6" hidden="1">
      <c r="B34" s="158"/>
      <c r="C34" s="158"/>
      <c r="D34" s="158"/>
    </row>
    <row r="35" spans="2:6" hidden="1">
      <c r="B35" s="158"/>
      <c r="C35" s="158"/>
      <c r="D35" s="158"/>
    </row>
    <row r="37" spans="2:6" hidden="1">
      <c r="B37" s="155" t="s">
        <v>565</v>
      </c>
      <c r="C37" s="155" t="s">
        <v>566</v>
      </c>
      <c r="D37" s="155" t="s">
        <v>567</v>
      </c>
    </row>
    <row r="38" spans="2:6" hidden="1">
      <c r="B38" s="158">
        <f>$C$29</f>
        <v>1</v>
      </c>
      <c r="C38" s="190">
        <f>VLOOKUP(B38,$B$39:$D$40,2,0)</f>
        <v>20000</v>
      </c>
      <c r="D38" s="190">
        <f>VLOOKUP(B38,$B$39:$D$40,3,0)</f>
        <v>200000</v>
      </c>
    </row>
    <row r="39" spans="2:6" hidden="1">
      <c r="B39" s="158">
        <v>2</v>
      </c>
      <c r="C39" s="191">
        <v>3000</v>
      </c>
      <c r="D39" s="191">
        <v>30000</v>
      </c>
      <c r="E39" s="193" t="str">
        <f>NUMBERSTRING(IF(C39/10000&lt;1,C39/1000,C39/10000),3)&amp;RIGHT(NUMBERSTRING(C39,1),1)</f>
        <v>三千</v>
      </c>
      <c r="F39" s="193" t="str">
        <f>NUMBERSTRING(IF(D39/10000&lt;1,D39/1000,D39/10000),1)&amp;RIGHT(NUMBERSTRING(D39,2),1)</f>
        <v>三萬</v>
      </c>
    </row>
    <row r="40" spans="2:6" hidden="1">
      <c r="B40" s="158">
        <v>1</v>
      </c>
      <c r="C40" s="191">
        <v>20000</v>
      </c>
      <c r="D40" s="191">
        <v>200000</v>
      </c>
      <c r="E40" s="193" t="str">
        <f>NUMBERSTRING(IF(C40/10000&lt;1,C40/1000,C40/10000),3)&amp;RIGHT(NUMBERSTRING(C40,2),1)</f>
        <v>二萬</v>
      </c>
      <c r="F40" s="193" t="str">
        <f>NUMBERSTRING(IF(D40/10000&lt;1,D40/1000,D40/10000),1)&amp;RIGHT(NUMBERSTRING(D40,2),1)</f>
        <v>二十萬</v>
      </c>
    </row>
    <row r="41" spans="2:6" hidden="1">
      <c r="B41" s="158">
        <v>3</v>
      </c>
      <c r="C41" s="191">
        <v>3000</v>
      </c>
      <c r="D41" s="191">
        <v>30000</v>
      </c>
      <c r="E41" s="193" t="str">
        <f>NUMBERSTRING(IF(C41/10000&lt;1,C41/1000,C41/10000),3)&amp;RIGHT(NUMBERSTRING(C41,1),1)</f>
        <v>三千</v>
      </c>
      <c r="F41" s="193" t="str">
        <f>NUMBERSTRING(IF(D41/10000&lt;1,D41/1000,D41/10000),1)&amp;RIGHT(NUMBERSTRING(D41,2),1)</f>
        <v>三萬</v>
      </c>
    </row>
    <row r="42" spans="2:6" hidden="1">
      <c r="B42" s="158">
        <v>4</v>
      </c>
      <c r="C42" s="155"/>
      <c r="D42" s="155"/>
      <c r="E42" s="193" t="str">
        <f>NUMBERSTRING(IF(C42/10000&lt;1,C42/1000,C42/10000),3)&amp;RIGHT(NUMBERSTRING(C42,2),1)</f>
        <v>○零</v>
      </c>
      <c r="F42" s="193" t="str">
        <f>NUMBERSTRING(IF(D42/10000&lt;1,D42/1000,D42/10000),1)&amp;RIGHT(NUMBERSTRING(D42,2),1)</f>
        <v>○零</v>
      </c>
    </row>
    <row r="43" spans="2:6" hidden="1">
      <c r="B43" s="194" t="str">
        <f>IF(OR(AND($D$29=$B$45,$C$29&lt;&gt;1),ISERROR(VLOOKUP($D$29,$B$45:$D$48,3,0))),"商品幣別設定錯誤",VLOOKUP($D$29,$B$45:$D$48,3,0))</f>
        <v>二十萬元或每年給付之分期定期保險金低於二萬元者，</v>
      </c>
      <c r="C43" s="194">
        <f>IF(OR(AND($D$29=$B$45,$C$29&lt;&gt;1),ISERROR(VLOOKUP($D$29,$B$45:$D$48,3,0))),1,0)</f>
        <v>0</v>
      </c>
    </row>
    <row r="45" spans="2:6" hidden="1">
      <c r="B45" s="155" t="s">
        <v>568</v>
      </c>
      <c r="C45" s="155">
        <v>1</v>
      </c>
      <c r="D45" s="155" t="str">
        <f>VLOOKUP($C$45,$B$39:$F$42,5,0)&amp;"元"&amp;"或每年給付之分期定期保險金低於"&amp;VLOOKUP($C$45,$B$39:$F$42,4,0)&amp;"元"&amp;"者，"</f>
        <v>二十萬元或每年給付之分期定期保險金低於二萬元者，</v>
      </c>
    </row>
    <row r="46" spans="2:6" hidden="1">
      <c r="B46" s="155" t="s">
        <v>563</v>
      </c>
      <c r="C46" s="155">
        <v>2</v>
      </c>
      <c r="D46" s="155" t="str">
        <f>VLOOKUP($C$46,$B$39:$F$42,5,0)&amp;$B$46&amp;"或每年給付之分期定期保險金低於"&amp;VLOOKUP($C$46,$B$39:$F$42,4,0)&amp;$B$46&amp;"者，"</f>
        <v>三萬美元或每年給付之分期定期保險金低於三千美元者，</v>
      </c>
    </row>
    <row r="47" spans="2:6" hidden="1">
      <c r="B47" s="155" t="s">
        <v>569</v>
      </c>
      <c r="C47" s="155">
        <v>3</v>
      </c>
      <c r="D47" s="155" t="str">
        <f>VLOOKUP($C$47,$B$39:$F$42,5,0)&amp;$B$47&amp;"或每年給付之分期定期保險金低於"&amp;VLOOKUP($C$47,$B$39:$F$42,4,0)&amp;$B$47&amp;"者，"</f>
        <v>三萬澳幣或每年給付之分期定期保險金低於三千澳幣者，</v>
      </c>
    </row>
    <row r="48" spans="2:6" hidden="1">
      <c r="B48" s="155" t="s">
        <v>570</v>
      </c>
      <c r="C48" s="155">
        <v>4</v>
      </c>
      <c r="D48" s="155" t="str">
        <f>VLOOKUP($C$48,$B$39:$F$42,5,0)&amp;$B$48&amp;"或每年給付之分期定期保險金低於"&amp;VLOOKUP($C$48,$B$39:$F$42,4,0)&amp;$B$48&amp;"者，"</f>
        <v>○零人民幣或每年給付之分期定期保險金低於○零人民幣者，</v>
      </c>
    </row>
  </sheetData>
  <sheetProtection algorithmName="SHA-512" hashValue="kNSoeaBqfCrIqh0EyaZ44p+kIRkT7T5xqyRZviPerNUn/ULGRnn5EDxaus9HvRQtKooaAbru7S6iKWvEWa9gjg==" saltValue="V+bTOLZK73q8C4S9fCuhgw==" spinCount="100000" sheet="1" objects="1" scenarios="1"/>
  <phoneticPr fontId="17" type="noConversion"/>
  <dataValidations count="2">
    <dataValidation type="list" allowBlank="1" showInputMessage="1" showErrorMessage="1" sqref="C8" xr:uid="{00000000-0002-0000-0400-000000000000}">
      <formula1>$F$4:$F$7</formula1>
    </dataValidation>
    <dataValidation type="list" allowBlank="1" showInputMessage="1" showErrorMessage="1" sqref="D29" xr:uid="{00000000-0002-0000-0400-000001000000}">
      <formula1>"新臺幣,美元,澳幣,人民幣"</formula1>
    </dataValidation>
  </dataValidations>
  <pageMargins left="0.7" right="0.7" top="0.75" bottom="0.75" header="0.3" footer="0.3"/>
  <pageSetup paperSize="9" orientation="portrait" verticalDpi="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工作表4"/>
  <dimension ref="A1:W147"/>
  <sheetViews>
    <sheetView topLeftCell="XFD1048576" workbookViewId="0"/>
  </sheetViews>
  <sheetFormatPr baseColWidth="10" defaultColWidth="0" defaultRowHeight="15" zeroHeight="1"/>
  <cols>
    <col min="1" max="3" width="9.3984375" style="130" hidden="1" customWidth="1"/>
    <col min="4" max="4" width="13.3984375" style="130" hidden="1" customWidth="1"/>
    <col min="5" max="9" width="9.3984375" style="130" hidden="1" customWidth="1"/>
    <col min="10" max="10" width="2.19921875" style="130" hidden="1" customWidth="1"/>
    <col min="11" max="11" width="18.3984375" style="130" hidden="1" customWidth="1"/>
    <col min="12" max="12" width="24.59765625" style="130" hidden="1" customWidth="1"/>
    <col min="13" max="13" width="9.3984375" style="130" hidden="1" customWidth="1"/>
    <col min="14" max="14" width="13.19921875" style="130" hidden="1" customWidth="1"/>
    <col min="15" max="16" width="9.3984375" style="130" hidden="1" customWidth="1"/>
    <col min="17" max="17" width="11.3984375" style="130" hidden="1" customWidth="1"/>
    <col min="18" max="23" width="0" style="130" hidden="1" customWidth="1"/>
    <col min="24" max="16384" width="9.3984375" style="130" hidden="1"/>
  </cols>
  <sheetData>
    <row r="1" spans="1:23" ht="16" hidden="1">
      <c r="A1" s="126"/>
      <c r="B1" s="127" t="str">
        <f>OP!$C$56</f>
        <v>LTQ30</v>
      </c>
      <c r="C1" s="128" t="s">
        <v>408</v>
      </c>
      <c r="D1" s="127" t="str">
        <f>IF(OP!$E$16=1,"足歲",IF(OP!$E$16=2,"保險年齡","錯誤"))</f>
        <v>保險年齡</v>
      </c>
      <c r="E1" s="128" t="s">
        <v>408</v>
      </c>
      <c r="F1" s="126"/>
      <c r="G1" s="126"/>
      <c r="H1" s="126"/>
      <c r="I1" s="126"/>
      <c r="J1" s="129"/>
      <c r="K1" s="129"/>
      <c r="Q1" s="130">
        <v>6</v>
      </c>
      <c r="R1" s="130">
        <v>7</v>
      </c>
      <c r="S1" s="130">
        <v>8</v>
      </c>
      <c r="T1" s="130">
        <v>9</v>
      </c>
      <c r="U1" s="130">
        <v>10</v>
      </c>
      <c r="V1" s="130">
        <v>11</v>
      </c>
      <c r="W1" s="130">
        <v>12</v>
      </c>
    </row>
    <row r="2" spans="1:23" ht="16" hidden="1">
      <c r="A2" s="126"/>
      <c r="B2" s="126"/>
      <c r="C2" s="128"/>
      <c r="D2" s="126"/>
      <c r="E2" s="128"/>
      <c r="F2" s="126"/>
      <c r="G2" s="126"/>
      <c r="H2" s="126"/>
      <c r="I2" s="126"/>
      <c r="J2" s="129"/>
      <c r="K2" s="129"/>
      <c r="L2" s="768" t="s">
        <v>409</v>
      </c>
      <c r="M2" s="768"/>
      <c r="N2" s="768"/>
      <c r="O2" s="268" t="s">
        <v>410</v>
      </c>
      <c r="P2" s="268"/>
      <c r="Q2" s="268">
        <v>1120911</v>
      </c>
      <c r="R2" s="199"/>
      <c r="S2" s="199"/>
      <c r="T2" s="199"/>
      <c r="U2" s="199"/>
      <c r="V2" s="199"/>
      <c r="W2" s="199"/>
    </row>
    <row r="3" spans="1:23" ht="16" hidden="1">
      <c r="A3" s="126"/>
      <c r="B3" s="126"/>
      <c r="C3" s="131" t="s">
        <v>411</v>
      </c>
      <c r="D3" s="132">
        <v>1</v>
      </c>
      <c r="E3" s="132">
        <v>2</v>
      </c>
      <c r="F3" s="132">
        <v>3</v>
      </c>
      <c r="G3" s="132">
        <v>1</v>
      </c>
      <c r="H3" s="132">
        <v>2</v>
      </c>
      <c r="I3" s="132">
        <v>3</v>
      </c>
      <c r="J3" s="126"/>
      <c r="K3" s="133" t="s">
        <v>412</v>
      </c>
      <c r="L3" s="134" t="s">
        <v>413</v>
      </c>
      <c r="M3" s="133" t="s">
        <v>414</v>
      </c>
      <c r="N3" s="133" t="s">
        <v>415</v>
      </c>
      <c r="O3" s="269" t="s">
        <v>302</v>
      </c>
      <c r="P3" s="269" t="s">
        <v>303</v>
      </c>
      <c r="Q3" s="269" t="s">
        <v>78</v>
      </c>
      <c r="R3" s="269" t="s">
        <v>79</v>
      </c>
      <c r="S3" s="269" t="s">
        <v>416</v>
      </c>
      <c r="T3" s="269" t="s">
        <v>417</v>
      </c>
      <c r="U3" s="269" t="s">
        <v>418</v>
      </c>
      <c r="V3" s="269" t="s">
        <v>419</v>
      </c>
      <c r="W3" s="269" t="s">
        <v>562</v>
      </c>
    </row>
    <row r="4" spans="1:23" ht="17" hidden="1">
      <c r="A4" s="126"/>
      <c r="B4" s="129"/>
      <c r="C4" s="135" t="s">
        <v>420</v>
      </c>
      <c r="D4" s="136">
        <v>1</v>
      </c>
      <c r="E4" s="136">
        <v>1</v>
      </c>
      <c r="F4" s="136">
        <v>1</v>
      </c>
      <c r="G4" s="136">
        <v>2</v>
      </c>
      <c r="H4" s="136">
        <v>2</v>
      </c>
      <c r="I4" s="136">
        <v>2</v>
      </c>
      <c r="J4" s="126"/>
      <c r="K4" s="137" t="str">
        <f>IF($D$1="足歲","15足","")</f>
        <v/>
      </c>
      <c r="L4" s="138" t="str">
        <f t="shared" ref="L4:L67" si="0">IF(P4&lt;&gt;$B$1,"",P4&amp;Q4&amp;R4&amp;V4)</f>
        <v/>
      </c>
      <c r="M4" s="138" t="str">
        <f>IF(L4="","-",IF(ISERROR($R4*1),LEFT($R4,2)*1,$R4*1))</f>
        <v>-</v>
      </c>
      <c r="N4" s="139" t="str">
        <f>IF(L4="","",V4*1)</f>
        <v/>
      </c>
      <c r="O4" s="270"/>
      <c r="P4" s="663"/>
      <c r="Q4" s="663"/>
      <c r="R4" s="663"/>
      <c r="S4" s="663"/>
      <c r="T4" s="663"/>
      <c r="U4" s="663"/>
      <c r="V4" s="663"/>
      <c r="W4" s="667"/>
    </row>
    <row r="5" spans="1:23" ht="16" hidden="1">
      <c r="A5" s="126"/>
      <c r="B5" s="141" t="s">
        <v>421</v>
      </c>
      <c r="C5" s="142">
        <v>12</v>
      </c>
      <c r="D5" s="138" t="e">
        <f t="shared" ref="D5:I5" si="1">IF(SMALL($M:$M,D$3)=15,$K$4,SMALL($M:$M,D$3))</f>
        <v>#NUM!</v>
      </c>
      <c r="E5" s="138" t="e">
        <f t="shared" si="1"/>
        <v>#NUM!</v>
      </c>
      <c r="F5" s="138" t="e">
        <f t="shared" si="1"/>
        <v>#NUM!</v>
      </c>
      <c r="G5" s="138" t="e">
        <f t="shared" si="1"/>
        <v>#NUM!</v>
      </c>
      <c r="H5" s="138" t="e">
        <f t="shared" si="1"/>
        <v>#NUM!</v>
      </c>
      <c r="I5" s="138" t="e">
        <f t="shared" si="1"/>
        <v>#NUM!</v>
      </c>
      <c r="J5" s="126"/>
      <c r="K5" s="138"/>
      <c r="L5" s="136" t="str">
        <f t="shared" si="0"/>
        <v/>
      </c>
      <c r="M5" s="136" t="str">
        <f>IF(OR(L5="",COUNTIF($M$4:M4,IF(ISERROR($R5*1),LEFT($R5,2)*1,$R5*1))&gt;=1),"-",IF(ISERROR($R5*1),LEFT($R5,2)*1,$R5*1))</f>
        <v>-</v>
      </c>
      <c r="N5" s="136" t="str">
        <f>IF(OR(L5="",COUNTIF($N$4:N4,V5*1)&gt;=1),"-",V5*1)</f>
        <v>-</v>
      </c>
      <c r="O5" s="270"/>
      <c r="P5" s="663"/>
      <c r="Q5" s="663"/>
      <c r="R5" s="663"/>
      <c r="S5" s="663"/>
      <c r="T5" s="663"/>
      <c r="U5" s="663"/>
      <c r="V5" s="663"/>
      <c r="W5" s="667"/>
    </row>
    <row r="6" spans="1:23" ht="16" hidden="1">
      <c r="A6" s="126"/>
      <c r="B6" s="143" t="s">
        <v>422</v>
      </c>
      <c r="C6" s="144" t="s">
        <v>423</v>
      </c>
      <c r="D6" s="145" t="str">
        <f t="shared" ref="D6:I6" si="2">IF(OR(ISERROR($D5)),"",IF((D$5)=0,D$5&amp;IF(D$4=1,"男性",IF(D$4=2,"女性","")),D$5&amp;"歲"&amp;IF(D$4=1,"男性",IF(D$4=2,"女性",""))))</f>
        <v/>
      </c>
      <c r="E6" s="145" t="str">
        <f t="shared" si="2"/>
        <v/>
      </c>
      <c r="F6" s="145" t="str">
        <f t="shared" si="2"/>
        <v/>
      </c>
      <c r="G6" s="145" t="str">
        <f t="shared" si="2"/>
        <v/>
      </c>
      <c r="H6" s="145" t="str">
        <f t="shared" si="2"/>
        <v/>
      </c>
      <c r="I6" s="145" t="str">
        <f t="shared" si="2"/>
        <v/>
      </c>
      <c r="J6" s="126"/>
      <c r="K6" s="138"/>
      <c r="L6" s="136" t="str">
        <f t="shared" si="0"/>
        <v/>
      </c>
      <c r="M6" s="136" t="str">
        <f>IF(OR(L6="",COUNTIF($M$4:M5,IF(ISERROR($R6*1),LEFT($R6,2)*1,$R6*1))&gt;=1),"-",IF(ISERROR($R6*1),LEFT($R6,2)*1,$R6*1))</f>
        <v>-</v>
      </c>
      <c r="N6" s="136" t="str">
        <f>IF(OR(L6="",COUNTIF($N$4:N5,V6*1)&gt;=1),"-",V6*1)</f>
        <v>-</v>
      </c>
      <c r="O6" s="270"/>
      <c r="P6" s="663"/>
      <c r="Q6" s="663"/>
      <c r="R6" s="663"/>
      <c r="S6" s="663"/>
      <c r="T6" s="663"/>
      <c r="U6" s="663"/>
      <c r="V6" s="663"/>
      <c r="W6" s="667"/>
    </row>
    <row r="7" spans="1:23" ht="16" hidden="1">
      <c r="A7" s="126"/>
      <c r="B7" s="136">
        <v>1</v>
      </c>
      <c r="C7" s="145" t="str">
        <f t="shared" ref="C7:C14" si="3">IF(ISERROR(SMALL($N:$N,$B7)),"",SMALL($N:$N,$B7))</f>
        <v/>
      </c>
      <c r="D7" s="146" t="str">
        <f t="shared" ref="D7:I14" si="4">IF(ISERROR(VLOOKUP($B$1&amp;D$4&amp;D$5&amp;$C7,$L:$W,$C$5,0)),"",VLOOKUP($B$1&amp;D$4&amp;D$5&amp;$C7,$L:$W,$C$5,0))</f>
        <v/>
      </c>
      <c r="E7" s="146" t="str">
        <f t="shared" si="4"/>
        <v/>
      </c>
      <c r="F7" s="146" t="str">
        <f t="shared" si="4"/>
        <v/>
      </c>
      <c r="G7" s="146" t="str">
        <f t="shared" si="4"/>
        <v/>
      </c>
      <c r="H7" s="146" t="str">
        <f t="shared" si="4"/>
        <v/>
      </c>
      <c r="I7" s="146" t="str">
        <f t="shared" si="4"/>
        <v/>
      </c>
      <c r="J7" s="126"/>
      <c r="K7" s="126"/>
      <c r="L7" s="136" t="str">
        <f t="shared" si="0"/>
        <v/>
      </c>
      <c r="M7" s="136" t="str">
        <f>IF(OR(L7="",COUNTIF($M$4:M6,IF(ISERROR($R7*1),LEFT($R7,2)*1,$R7*1))&gt;=1),"-",IF(ISERROR($R7*1),LEFT($R7,2)*1,$R7*1))</f>
        <v>-</v>
      </c>
      <c r="N7" s="136" t="str">
        <f>IF(OR(L7="",COUNTIF($N$4:N6,V7*1)&gt;=1),"-",V7*1)</f>
        <v>-</v>
      </c>
      <c r="O7" s="270"/>
      <c r="P7" s="663"/>
      <c r="Q7" s="663"/>
      <c r="R7" s="663"/>
      <c r="S7" s="663"/>
      <c r="T7" s="663"/>
      <c r="U7" s="663"/>
      <c r="V7" s="663"/>
      <c r="W7" s="667"/>
    </row>
    <row r="8" spans="1:23" ht="16" hidden="1">
      <c r="A8" s="126"/>
      <c r="B8" s="136">
        <v>2</v>
      </c>
      <c r="C8" s="145" t="str">
        <f t="shared" si="3"/>
        <v/>
      </c>
      <c r="D8" s="146" t="str">
        <f t="shared" si="4"/>
        <v/>
      </c>
      <c r="E8" s="146" t="str">
        <f t="shared" si="4"/>
        <v/>
      </c>
      <c r="F8" s="146" t="str">
        <f t="shared" si="4"/>
        <v/>
      </c>
      <c r="G8" s="146" t="str">
        <f t="shared" si="4"/>
        <v/>
      </c>
      <c r="H8" s="146" t="str">
        <f t="shared" si="4"/>
        <v/>
      </c>
      <c r="I8" s="146" t="str">
        <f t="shared" si="4"/>
        <v/>
      </c>
      <c r="J8" s="126"/>
      <c r="K8" s="126"/>
      <c r="L8" s="136" t="str">
        <f t="shared" si="0"/>
        <v/>
      </c>
      <c r="M8" s="136" t="str">
        <f>IF(OR(L8="",COUNTIF($M$4:M7,IF(ISERROR($R8*1),LEFT($R8,2)*1,$R8*1))&gt;=1),"-",IF(ISERROR($R8*1),LEFT($R8,2)*1,$R8*1))</f>
        <v>-</v>
      </c>
      <c r="N8" s="136" t="str">
        <f>IF(OR(L8="",COUNTIF($N$4:N7,V8*1)&gt;=1),"-",V8*1)</f>
        <v>-</v>
      </c>
      <c r="O8" s="270"/>
      <c r="P8" s="663"/>
      <c r="Q8" s="663"/>
      <c r="R8" s="663"/>
      <c r="S8" s="663"/>
      <c r="T8" s="663"/>
      <c r="U8" s="663"/>
      <c r="V8" s="663"/>
      <c r="W8" s="667"/>
    </row>
    <row r="9" spans="1:23" ht="16" hidden="1">
      <c r="A9" s="126"/>
      <c r="B9" s="136">
        <v>3</v>
      </c>
      <c r="C9" s="145" t="str">
        <f t="shared" si="3"/>
        <v/>
      </c>
      <c r="D9" s="146" t="str">
        <f t="shared" si="4"/>
        <v/>
      </c>
      <c r="E9" s="146" t="str">
        <f t="shared" si="4"/>
        <v/>
      </c>
      <c r="F9" s="146" t="str">
        <f t="shared" si="4"/>
        <v/>
      </c>
      <c r="G9" s="146" t="str">
        <f t="shared" si="4"/>
        <v/>
      </c>
      <c r="H9" s="146" t="str">
        <f t="shared" si="4"/>
        <v/>
      </c>
      <c r="I9" s="146" t="str">
        <f t="shared" si="4"/>
        <v/>
      </c>
      <c r="J9" s="126"/>
      <c r="K9" s="126"/>
      <c r="L9" s="136" t="str">
        <f t="shared" si="0"/>
        <v/>
      </c>
      <c r="M9" s="136" t="str">
        <f>IF(OR(L9="",COUNTIF($M$4:M8,IF(ISERROR($R9*1),LEFT($R9,2)*1,$R9*1))&gt;=1),"-",IF(ISERROR($R9*1),LEFT($R9,2)*1,$R9*1))</f>
        <v>-</v>
      </c>
      <c r="N9" s="136" t="str">
        <f>IF(OR(L9="",COUNTIF($N$4:N8,V9*1)&gt;=1),"-",V9*1)</f>
        <v>-</v>
      </c>
      <c r="O9" s="270"/>
      <c r="P9" s="663"/>
      <c r="Q9" s="663"/>
      <c r="R9" s="663"/>
      <c r="S9" s="663"/>
      <c r="T9" s="663"/>
      <c r="U9" s="663"/>
      <c r="V9" s="663"/>
      <c r="W9" s="667"/>
    </row>
    <row r="10" spans="1:23" ht="16" hidden="1">
      <c r="A10" s="147"/>
      <c r="B10" s="136">
        <v>4</v>
      </c>
      <c r="C10" s="145" t="str">
        <f t="shared" si="3"/>
        <v/>
      </c>
      <c r="D10" s="146" t="str">
        <f t="shared" si="4"/>
        <v/>
      </c>
      <c r="E10" s="146" t="str">
        <f t="shared" si="4"/>
        <v/>
      </c>
      <c r="F10" s="146" t="str">
        <f t="shared" si="4"/>
        <v/>
      </c>
      <c r="G10" s="146" t="str">
        <f t="shared" si="4"/>
        <v/>
      </c>
      <c r="H10" s="146" t="str">
        <f t="shared" si="4"/>
        <v/>
      </c>
      <c r="I10" s="146" t="str">
        <f t="shared" si="4"/>
        <v/>
      </c>
      <c r="J10" s="126"/>
      <c r="K10" s="126"/>
      <c r="L10" s="136" t="str">
        <f t="shared" si="0"/>
        <v/>
      </c>
      <c r="M10" s="136" t="str">
        <f>IF(OR(L10="",COUNTIF($M$4:M9,IF(ISERROR($R10*1),LEFT($R10,2)*1,$R10*1))&gt;=1),"-",IF(ISERROR($R10*1),LEFT($R10,2)*1,$R10*1))</f>
        <v>-</v>
      </c>
      <c r="N10" s="136" t="str">
        <f>IF(OR(L10="",COUNTIF($N$4:N9,V10*1)&gt;=1),"-",V10*1)</f>
        <v>-</v>
      </c>
      <c r="O10" s="270"/>
      <c r="P10" s="663"/>
      <c r="Q10" s="663"/>
      <c r="R10" s="663"/>
      <c r="S10" s="663"/>
      <c r="T10" s="663"/>
      <c r="U10" s="663"/>
      <c r="V10" s="663"/>
      <c r="W10" s="667"/>
    </row>
    <row r="11" spans="1:23" ht="16" hidden="1">
      <c r="A11" s="147"/>
      <c r="B11" s="136">
        <v>5</v>
      </c>
      <c r="C11" s="145" t="str">
        <f t="shared" si="3"/>
        <v/>
      </c>
      <c r="D11" s="146" t="str">
        <f t="shared" si="4"/>
        <v/>
      </c>
      <c r="E11" s="146" t="str">
        <f t="shared" si="4"/>
        <v/>
      </c>
      <c r="F11" s="146" t="str">
        <f t="shared" si="4"/>
        <v/>
      </c>
      <c r="G11" s="146" t="str">
        <f t="shared" si="4"/>
        <v/>
      </c>
      <c r="H11" s="146" t="str">
        <f t="shared" si="4"/>
        <v/>
      </c>
      <c r="I11" s="146" t="str">
        <f t="shared" si="4"/>
        <v/>
      </c>
      <c r="J11" s="126"/>
      <c r="K11" s="126"/>
      <c r="L11" s="136" t="str">
        <f t="shared" si="0"/>
        <v/>
      </c>
      <c r="M11" s="136" t="str">
        <f>IF(OR(L11="",COUNTIF($M$4:M10,IF(ISERROR($R11*1),LEFT($R11,2)*1,$R11*1))&gt;=1),"-",IF(ISERROR($R11*1),LEFT($R11,2)*1,$R11*1))</f>
        <v>-</v>
      </c>
      <c r="N11" s="136" t="str">
        <f>IF(OR(L11="",COUNTIF($N$4:N10,V11*1)&gt;=1),"-",V11*1)</f>
        <v>-</v>
      </c>
      <c r="O11" s="270"/>
      <c r="P11" s="663"/>
      <c r="Q11" s="663"/>
      <c r="R11" s="663"/>
      <c r="S11" s="663"/>
      <c r="T11" s="663"/>
      <c r="U11" s="663"/>
      <c r="V11" s="663"/>
      <c r="W11" s="667"/>
    </row>
    <row r="12" spans="1:23" ht="16" hidden="1">
      <c r="A12" s="147"/>
      <c r="B12" s="136">
        <v>6</v>
      </c>
      <c r="C12" s="145" t="str">
        <f t="shared" si="3"/>
        <v/>
      </c>
      <c r="D12" s="146" t="str">
        <f t="shared" si="4"/>
        <v/>
      </c>
      <c r="E12" s="146" t="str">
        <f t="shared" si="4"/>
        <v/>
      </c>
      <c r="F12" s="146" t="str">
        <f t="shared" si="4"/>
        <v/>
      </c>
      <c r="G12" s="146" t="str">
        <f t="shared" si="4"/>
        <v/>
      </c>
      <c r="H12" s="146" t="str">
        <f t="shared" si="4"/>
        <v/>
      </c>
      <c r="I12" s="146" t="str">
        <f t="shared" si="4"/>
        <v/>
      </c>
      <c r="J12" s="126"/>
      <c r="K12" s="126"/>
      <c r="L12" s="136" t="str">
        <f t="shared" si="0"/>
        <v/>
      </c>
      <c r="M12" s="136" t="str">
        <f>IF(OR(L12="",COUNTIF($M$4:M11,IF(ISERROR($R12*1),LEFT($R12,2)*1,$R12*1))&gt;=1),"-",IF(ISERROR($R12*1),LEFT($R12,2)*1,$R12*1))</f>
        <v>-</v>
      </c>
      <c r="N12" s="136" t="str">
        <f>IF(OR(L12="",COUNTIF($N$4:N11,V12*1)&gt;=1),"-",V12*1)</f>
        <v>-</v>
      </c>
      <c r="O12" s="270"/>
      <c r="P12" s="663"/>
      <c r="Q12" s="663"/>
      <c r="R12" s="663"/>
      <c r="S12" s="663"/>
      <c r="T12" s="663"/>
      <c r="U12" s="663"/>
      <c r="V12" s="663"/>
      <c r="W12" s="667"/>
    </row>
    <row r="13" spans="1:23" ht="16" hidden="1">
      <c r="A13" s="147"/>
      <c r="B13" s="136">
        <v>7</v>
      </c>
      <c r="C13" s="145" t="str">
        <f t="shared" si="3"/>
        <v/>
      </c>
      <c r="D13" s="146" t="str">
        <f t="shared" si="4"/>
        <v/>
      </c>
      <c r="E13" s="146" t="str">
        <f t="shared" si="4"/>
        <v/>
      </c>
      <c r="F13" s="146" t="str">
        <f t="shared" si="4"/>
        <v/>
      </c>
      <c r="G13" s="146" t="str">
        <f t="shared" si="4"/>
        <v/>
      </c>
      <c r="H13" s="146" t="str">
        <f t="shared" si="4"/>
        <v/>
      </c>
      <c r="I13" s="146" t="str">
        <f t="shared" si="4"/>
        <v/>
      </c>
      <c r="J13" s="126"/>
      <c r="K13" s="126"/>
      <c r="L13" s="136" t="str">
        <f t="shared" si="0"/>
        <v/>
      </c>
      <c r="M13" s="136" t="str">
        <f>IF(OR(L13="",COUNTIF($M$4:M12,IF(ISERROR($R13*1),LEFT($R13,2)*1,$R13*1))&gt;=1),"-",IF(ISERROR($R13*1),LEFT($R13,2)*1,$R13*1))</f>
        <v>-</v>
      </c>
      <c r="N13" s="136" t="str">
        <f>IF(OR(L13="",COUNTIF($N$4:N12,V13*1)&gt;=1),"-",V13*1)</f>
        <v>-</v>
      </c>
      <c r="O13" s="270"/>
      <c r="P13" s="663"/>
      <c r="Q13" s="663"/>
      <c r="R13" s="663"/>
      <c r="S13" s="663"/>
      <c r="T13" s="663"/>
      <c r="U13" s="663"/>
      <c r="V13" s="663"/>
      <c r="W13" s="667"/>
    </row>
    <row r="14" spans="1:23" ht="16" hidden="1">
      <c r="A14" s="148"/>
      <c r="B14" s="136">
        <v>8</v>
      </c>
      <c r="C14" s="145" t="str">
        <f t="shared" si="3"/>
        <v/>
      </c>
      <c r="D14" s="146" t="str">
        <f t="shared" si="4"/>
        <v/>
      </c>
      <c r="E14" s="146" t="str">
        <f t="shared" si="4"/>
        <v/>
      </c>
      <c r="F14" s="146" t="str">
        <f t="shared" si="4"/>
        <v/>
      </c>
      <c r="G14" s="146" t="str">
        <f t="shared" si="4"/>
        <v/>
      </c>
      <c r="H14" s="146" t="str">
        <f t="shared" si="4"/>
        <v/>
      </c>
      <c r="I14" s="146" t="str">
        <f t="shared" si="4"/>
        <v/>
      </c>
      <c r="J14" s="126"/>
      <c r="K14" s="126"/>
      <c r="L14" s="136" t="str">
        <f t="shared" si="0"/>
        <v/>
      </c>
      <c r="M14" s="136" t="str">
        <f>IF(OR(L14="",COUNTIF($M$4:M13,IF(ISERROR($R14*1),LEFT($R14,2)*1,$R14*1))&gt;=1),"-",IF(ISERROR($R14*1),LEFT($R14,2)*1,$R14*1))</f>
        <v>-</v>
      </c>
      <c r="N14" s="136" t="str">
        <f>IF(OR(L14="",COUNTIF($N$4:N13,V14*1)&gt;=1),"-",V14*1)</f>
        <v>-</v>
      </c>
      <c r="O14" s="270"/>
      <c r="P14" s="663"/>
      <c r="Q14" s="663"/>
      <c r="R14" s="663"/>
      <c r="S14" s="663"/>
      <c r="T14" s="663"/>
      <c r="U14" s="663"/>
      <c r="V14" s="663"/>
      <c r="W14" s="667"/>
    </row>
    <row r="15" spans="1:23" hidden="1">
      <c r="A15" s="149"/>
      <c r="B15" s="126"/>
      <c r="C15" s="128" t="s">
        <v>424</v>
      </c>
      <c r="D15" s="126"/>
      <c r="E15" s="126"/>
      <c r="F15" s="126"/>
      <c r="G15" s="147"/>
      <c r="H15" s="150"/>
      <c r="I15" s="150"/>
      <c r="J15" s="150"/>
      <c r="K15" s="150"/>
      <c r="L15" s="136" t="str">
        <f t="shared" si="0"/>
        <v/>
      </c>
      <c r="M15" s="136" t="str">
        <f>IF(OR(L15="",COUNTIF($M$4:M14,IF(ISERROR($R15*1),LEFT($R15,2)*1,$R15*1))&gt;=1),"-",IF(ISERROR($R15*1),LEFT($R15,2)*1,$R15*1))</f>
        <v>-</v>
      </c>
      <c r="N15" s="136" t="str">
        <f>IF(OR(L15="",COUNTIF($N$4:N14,V15*1)&gt;=1),"-",V15*1)</f>
        <v>-</v>
      </c>
      <c r="O15" s="270"/>
      <c r="P15" s="663"/>
      <c r="Q15" s="663"/>
      <c r="R15" s="663"/>
      <c r="S15" s="663"/>
      <c r="T15" s="663"/>
      <c r="U15" s="663"/>
      <c r="V15" s="663"/>
      <c r="W15" s="667"/>
    </row>
    <row r="16" spans="1:23" hidden="1">
      <c r="A16" s="149"/>
      <c r="B16" s="126"/>
      <c r="C16" s="126"/>
      <c r="D16" s="126"/>
      <c r="E16" s="126"/>
      <c r="F16" s="126"/>
      <c r="G16" s="147"/>
      <c r="H16" s="150"/>
      <c r="I16" s="150"/>
      <c r="J16" s="150"/>
      <c r="K16" s="150"/>
      <c r="L16" s="136" t="str">
        <f t="shared" si="0"/>
        <v/>
      </c>
      <c r="M16" s="136" t="str">
        <f>IF(OR(L16="",COUNTIF($M$4:M15,IF(ISERROR($R16*1),LEFT($R16,2)*1,$R16*1))&gt;=1),"-",IF(ISERROR($R16*1),LEFT($R16,2)*1,$R16*1))</f>
        <v>-</v>
      </c>
      <c r="N16" s="136" t="str">
        <f>IF(OR(L16="",COUNTIF($N$4:N15,V16*1)&gt;=1),"-",V16*1)</f>
        <v>-</v>
      </c>
      <c r="O16" s="270"/>
      <c r="P16" s="663"/>
      <c r="Q16" s="663"/>
      <c r="R16" s="663"/>
      <c r="S16" s="663"/>
      <c r="T16" s="663"/>
      <c r="U16" s="663"/>
      <c r="V16" s="663"/>
      <c r="W16" s="667"/>
    </row>
    <row r="17" spans="1:23" hidden="1">
      <c r="A17" s="149"/>
      <c r="B17" s="126"/>
      <c r="L17" s="136" t="str">
        <f t="shared" si="0"/>
        <v/>
      </c>
      <c r="M17" s="136" t="str">
        <f>IF(OR(L17="",COUNTIF($M$4:M16,IF(ISERROR($R17*1),LEFT($R17,2)*1,$R17*1))&gt;=1),"-",IF(ISERROR($R17*1),LEFT($R17,2)*1,$R17*1))</f>
        <v>-</v>
      </c>
      <c r="N17" s="136" t="str">
        <f>IF(OR(L17="",COUNTIF($N$4:N16,V17*1)&gt;=1),"-",V17*1)</f>
        <v>-</v>
      </c>
      <c r="O17" s="270"/>
      <c r="P17" s="663"/>
      <c r="Q17" s="663"/>
      <c r="R17" s="663"/>
      <c r="S17" s="663"/>
      <c r="T17" s="663"/>
      <c r="U17" s="663"/>
      <c r="V17" s="663"/>
      <c r="W17" s="667"/>
    </row>
    <row r="18" spans="1:23" hidden="1">
      <c r="A18" s="149"/>
      <c r="B18" s="126"/>
      <c r="L18" s="136" t="str">
        <f t="shared" si="0"/>
        <v/>
      </c>
      <c r="M18" s="136" t="str">
        <f>IF(OR(L18="",COUNTIF($M$4:M17,IF(ISERROR($R18*1),LEFT($R18,2)*1,$R18*1))&gt;=1),"-",IF(ISERROR($R18*1),LEFT($R18,2)*1,$R18*1))</f>
        <v>-</v>
      </c>
      <c r="N18" s="136" t="str">
        <f>IF(OR(L18="",COUNTIF($N$4:N17,V18*1)&gt;=1),"-",V18*1)</f>
        <v>-</v>
      </c>
      <c r="O18" s="270"/>
      <c r="P18" s="663"/>
      <c r="Q18" s="663"/>
      <c r="R18" s="663"/>
      <c r="S18" s="663"/>
      <c r="T18" s="663"/>
      <c r="U18" s="663"/>
      <c r="V18" s="663"/>
      <c r="W18" s="667"/>
    </row>
    <row r="19" spans="1:23" hidden="1">
      <c r="A19" s="149"/>
      <c r="B19" s="126"/>
      <c r="L19" s="136" t="str">
        <f t="shared" si="0"/>
        <v/>
      </c>
      <c r="M19" s="136" t="str">
        <f>IF(OR(L19="",COUNTIF($M$4:M18,IF(ISERROR($R19*1),LEFT($R19,2)*1,$R19*1))&gt;=1),"-",IF(ISERROR($R19*1),LEFT($R19,2)*1,$R19*1))</f>
        <v>-</v>
      </c>
      <c r="N19" s="136" t="str">
        <f>IF(OR(L19="",COUNTIF($N$4:N18,V19*1)&gt;=1),"-",V19*1)</f>
        <v>-</v>
      </c>
      <c r="O19" s="270"/>
      <c r="P19" s="663"/>
      <c r="Q19" s="663"/>
      <c r="R19" s="663"/>
      <c r="S19" s="663"/>
      <c r="T19" s="663"/>
      <c r="U19" s="663"/>
      <c r="V19" s="663"/>
      <c r="W19" s="667"/>
    </row>
    <row r="20" spans="1:23" hidden="1">
      <c r="A20" s="149"/>
      <c r="B20" s="126"/>
      <c r="L20" s="136" t="str">
        <f t="shared" si="0"/>
        <v/>
      </c>
      <c r="M20" s="136" t="str">
        <f>IF(OR(L20="",COUNTIF($M$4:M19,IF(ISERROR($R20*1),LEFT($R20,2)*1,$R20*1))&gt;=1),"-",IF(ISERROR($R20*1),LEFT($R20,2)*1,$R20*1))</f>
        <v>-</v>
      </c>
      <c r="N20" s="136" t="str">
        <f>IF(OR(L20="",COUNTIF($N$4:N19,V20*1)&gt;=1),"-",V20*1)</f>
        <v>-</v>
      </c>
      <c r="O20" s="270"/>
      <c r="P20" s="663"/>
      <c r="Q20" s="663"/>
      <c r="R20" s="663"/>
      <c r="S20" s="663"/>
      <c r="T20" s="663"/>
      <c r="U20" s="663"/>
      <c r="V20" s="663"/>
      <c r="W20" s="667"/>
    </row>
    <row r="21" spans="1:23" hidden="1">
      <c r="A21" s="126"/>
      <c r="B21" s="126"/>
      <c r="L21" s="136" t="str">
        <f t="shared" si="0"/>
        <v/>
      </c>
      <c r="M21" s="136" t="str">
        <f>IF(OR(L21="",COUNTIF($M$4:M20,IF(ISERROR($R21*1),LEFT($R21,2)*1,$R21*1))&gt;=1),"-",IF(ISERROR($R21*1),LEFT($R21,2)*1,$R21*1))</f>
        <v>-</v>
      </c>
      <c r="N21" s="136" t="str">
        <f>IF(OR(L21="",COUNTIF($N$4:N20,V21*1)&gt;=1),"-",V21*1)</f>
        <v>-</v>
      </c>
      <c r="O21" s="270"/>
      <c r="P21" s="663"/>
      <c r="Q21" s="663"/>
      <c r="R21" s="663"/>
      <c r="S21" s="663"/>
      <c r="T21" s="663"/>
      <c r="U21" s="663"/>
      <c r="V21" s="663"/>
      <c r="W21" s="667"/>
    </row>
    <row r="22" spans="1:23" hidden="1">
      <c r="A22" s="126"/>
      <c r="B22" s="126"/>
      <c r="L22" s="136" t="str">
        <f t="shared" si="0"/>
        <v/>
      </c>
      <c r="M22" s="136" t="str">
        <f>IF(OR(L22="",COUNTIF($M$4:M21,IF(ISERROR($R22*1),LEFT($R22,2)*1,$R22*1))&gt;=1),"-",IF(ISERROR($R22*1),LEFT($R22,2)*1,$R22*1))</f>
        <v>-</v>
      </c>
      <c r="N22" s="136" t="str">
        <f>IF(OR(L22="",COUNTIF($N$4:N21,V22*1)&gt;=1),"-",V22*1)</f>
        <v>-</v>
      </c>
      <c r="O22" s="270"/>
      <c r="P22" s="663"/>
      <c r="Q22" s="663"/>
      <c r="R22" s="663"/>
      <c r="S22" s="663"/>
      <c r="T22" s="663"/>
      <c r="U22" s="663"/>
      <c r="V22" s="663"/>
      <c r="W22" s="667"/>
    </row>
    <row r="23" spans="1:23" hidden="1">
      <c r="A23" s="126"/>
      <c r="B23" s="126"/>
      <c r="L23" s="136" t="str">
        <f t="shared" si="0"/>
        <v/>
      </c>
      <c r="M23" s="136" t="str">
        <f>IF(OR(L23="",COUNTIF($M$4:M22,IF(ISERROR($R23*1),LEFT($R23,2)*1,$R23*1))&gt;=1),"-",IF(ISERROR($R23*1),LEFT($R23,2)*1,$R23*1))</f>
        <v>-</v>
      </c>
      <c r="N23" s="136" t="str">
        <f>IF(OR(L23="",COUNTIF($N$4:N22,V23*1)&gt;=1),"-",V23*1)</f>
        <v>-</v>
      </c>
      <c r="O23" s="270"/>
      <c r="P23" s="663"/>
      <c r="Q23" s="663"/>
      <c r="R23" s="663"/>
      <c r="S23" s="663"/>
      <c r="T23" s="663"/>
      <c r="U23" s="663"/>
      <c r="V23" s="663"/>
      <c r="W23" s="667"/>
    </row>
    <row r="24" spans="1:23" hidden="1">
      <c r="A24" s="126"/>
      <c r="B24" s="126"/>
      <c r="L24" s="136" t="str">
        <f t="shared" si="0"/>
        <v/>
      </c>
      <c r="M24" s="136" t="str">
        <f>IF(OR(L24="",COUNTIF($M$4:M23,IF(ISERROR($R24*1),LEFT($R24,2)*1,$R24*1))&gt;=1),"-",IF(ISERROR($R24*1),LEFT($R24,2)*1,$R24*1))</f>
        <v>-</v>
      </c>
      <c r="N24" s="136" t="str">
        <f>IF(OR(L24="",COUNTIF($N$4:N23,V24*1)&gt;=1),"-",V24*1)</f>
        <v>-</v>
      </c>
      <c r="O24" s="270"/>
      <c r="P24" s="663"/>
      <c r="Q24" s="663"/>
      <c r="R24" s="663"/>
      <c r="S24" s="663"/>
      <c r="T24" s="663"/>
      <c r="U24" s="663"/>
      <c r="V24" s="663"/>
      <c r="W24" s="667"/>
    </row>
    <row r="25" spans="1:23" hidden="1">
      <c r="A25" s="126"/>
      <c r="B25" s="126"/>
      <c r="L25" s="136" t="str">
        <f t="shared" si="0"/>
        <v/>
      </c>
      <c r="M25" s="136" t="str">
        <f>IF(OR(L25="",COUNTIF($M$4:M24,IF(ISERROR($R25*1),LEFT($R25,2)*1,$R25*1))&gt;=1),"-",IF(ISERROR($R25*1),LEFT($R25,2)*1,$R25*1))</f>
        <v>-</v>
      </c>
      <c r="N25" s="136" t="str">
        <f>IF(OR(L25="",COUNTIF($N$4:N24,V25*1)&gt;=1),"-",V25*1)</f>
        <v>-</v>
      </c>
      <c r="O25" s="270"/>
      <c r="P25" s="663"/>
      <c r="Q25" s="663"/>
      <c r="R25" s="663"/>
      <c r="S25" s="663"/>
      <c r="T25" s="663"/>
      <c r="U25" s="663"/>
      <c r="V25" s="663"/>
      <c r="W25" s="667"/>
    </row>
    <row r="26" spans="1:23" hidden="1">
      <c r="A26" s="126"/>
      <c r="B26" s="126"/>
      <c r="L26" s="136" t="str">
        <f t="shared" si="0"/>
        <v/>
      </c>
      <c r="M26" s="136" t="str">
        <f>IF(OR(L26="",COUNTIF($M$4:M25,IF(ISERROR($R26*1),LEFT($R26,2)*1,$R26*1))&gt;=1),"-",IF(ISERROR($R26*1),LEFT($R26,2)*1,$R26*1))</f>
        <v>-</v>
      </c>
      <c r="N26" s="136" t="str">
        <f>IF(OR(L26="",COUNTIF($N$4:N25,V26*1)&gt;=1),"-",V26*1)</f>
        <v>-</v>
      </c>
      <c r="O26" s="270"/>
      <c r="P26" s="663"/>
      <c r="Q26" s="663"/>
      <c r="R26" s="663"/>
      <c r="S26" s="663"/>
      <c r="T26" s="663"/>
      <c r="U26" s="663"/>
      <c r="V26" s="663"/>
      <c r="W26" s="667"/>
    </row>
    <row r="27" spans="1:23" hidden="1">
      <c r="A27" s="126"/>
      <c r="B27" s="126"/>
      <c r="L27" s="136" t="str">
        <f t="shared" si="0"/>
        <v/>
      </c>
      <c r="M27" s="136" t="str">
        <f>IF(OR(L27="",COUNTIF($M$4:M26,IF(ISERROR($R27*1),LEFT($R27,2)*1,$R27*1))&gt;=1),"-",IF(ISERROR($R27*1),LEFT($R27,2)*1,$R27*1))</f>
        <v>-</v>
      </c>
      <c r="N27" s="136" t="str">
        <f>IF(OR(L27="",COUNTIF($N$4:N26,V27*1)&gt;=1),"-",V27*1)</f>
        <v>-</v>
      </c>
      <c r="O27" s="270"/>
      <c r="P27" s="663"/>
      <c r="Q27" s="663"/>
      <c r="R27" s="663"/>
      <c r="S27" s="663"/>
      <c r="T27" s="663"/>
      <c r="U27" s="663"/>
      <c r="V27" s="663"/>
      <c r="W27" s="667"/>
    </row>
    <row r="28" spans="1:23" hidden="1">
      <c r="A28" s="126"/>
      <c r="B28" s="126"/>
      <c r="L28" s="136" t="str">
        <f t="shared" si="0"/>
        <v/>
      </c>
      <c r="M28" s="136" t="str">
        <f>IF(OR(L28="",COUNTIF($M$4:M27,IF(ISERROR($R28*1),LEFT($R28,2)*1,$R28*1))&gt;=1),"-",IF(ISERROR($R28*1),LEFT($R28,2)*1,$R28*1))</f>
        <v>-</v>
      </c>
      <c r="N28" s="136" t="str">
        <f>IF(OR(L28="",COUNTIF($N$4:N27,V28*1)&gt;=1),"-",V28*1)</f>
        <v>-</v>
      </c>
      <c r="O28" s="270"/>
      <c r="P28" s="663"/>
      <c r="Q28" s="663"/>
      <c r="R28" s="663"/>
      <c r="S28" s="663"/>
      <c r="T28" s="663"/>
      <c r="U28" s="663"/>
      <c r="V28" s="663"/>
      <c r="W28" s="667"/>
    </row>
    <row r="29" spans="1:23" hidden="1">
      <c r="A29" s="126"/>
      <c r="B29" s="126"/>
      <c r="L29" s="136" t="str">
        <f t="shared" si="0"/>
        <v/>
      </c>
      <c r="M29" s="136" t="str">
        <f>IF(OR(L29="",COUNTIF($M$4:M28,IF(ISERROR($R29*1),LEFT($R29,2)*1,$R29*1))&gt;=1),"-",IF(ISERROR($R29*1),LEFT($R29,2)*1,$R29*1))</f>
        <v>-</v>
      </c>
      <c r="N29" s="136" t="str">
        <f>IF(OR(L29="",COUNTIF($N$4:N28,V29*1)&gt;=1),"-",V29*1)</f>
        <v>-</v>
      </c>
      <c r="O29" s="270"/>
      <c r="P29" s="663"/>
      <c r="Q29" s="663"/>
      <c r="R29" s="663"/>
      <c r="S29" s="663"/>
      <c r="T29" s="663"/>
      <c r="U29" s="663"/>
      <c r="V29" s="663"/>
      <c r="W29" s="667"/>
    </row>
    <row r="30" spans="1:23" hidden="1">
      <c r="A30" s="126"/>
      <c r="B30" s="126"/>
      <c r="L30" s="136" t="str">
        <f t="shared" si="0"/>
        <v/>
      </c>
      <c r="M30" s="136" t="str">
        <f>IF(OR(L30="",COUNTIF($M$4:M29,IF(ISERROR($R30*1),LEFT($R30,2)*1,$R30*1))&gt;=1),"-",IF(ISERROR($R30*1),LEFT($R30,2)*1,$R30*1))</f>
        <v>-</v>
      </c>
      <c r="N30" s="136" t="str">
        <f>IF(OR(L30="",COUNTIF($N$4:N29,V30*1)&gt;=1),"-",V30*1)</f>
        <v>-</v>
      </c>
      <c r="O30" s="270"/>
      <c r="P30" s="663"/>
      <c r="Q30" s="663"/>
      <c r="R30" s="663"/>
      <c r="S30" s="663"/>
      <c r="T30" s="663"/>
      <c r="U30" s="663"/>
      <c r="V30" s="663"/>
      <c r="W30" s="667"/>
    </row>
    <row r="31" spans="1:23" hidden="1">
      <c r="A31" s="126"/>
      <c r="B31" s="126"/>
      <c r="L31" s="136" t="str">
        <f t="shared" si="0"/>
        <v/>
      </c>
      <c r="M31" s="136" t="str">
        <f>IF(OR(L31="",COUNTIF($M$4:M30,IF(ISERROR($R31*1),LEFT($R31,2)*1,$R31*1))&gt;=1),"-",IF(ISERROR($R31*1),LEFT($R31,2)*1,$R31*1))</f>
        <v>-</v>
      </c>
      <c r="N31" s="136" t="str">
        <f>IF(OR(L31="",COUNTIF($N$4:N30,V31*1)&gt;=1),"-",V31*1)</f>
        <v>-</v>
      </c>
      <c r="O31" s="270"/>
      <c r="P31" s="663"/>
      <c r="Q31" s="663"/>
      <c r="R31" s="663"/>
      <c r="S31" s="663"/>
      <c r="T31" s="663"/>
      <c r="U31" s="663"/>
      <c r="V31" s="663"/>
      <c r="W31" s="667"/>
    </row>
    <row r="32" spans="1:23" hidden="1">
      <c r="A32" s="126"/>
      <c r="B32" s="126"/>
      <c r="L32" s="136" t="str">
        <f t="shared" si="0"/>
        <v/>
      </c>
      <c r="M32" s="136" t="str">
        <f>IF(OR(L32="",COUNTIF($M$4:M31,IF(ISERROR($R32*1),LEFT($R32,2)*1,$R32*1))&gt;=1),"-",IF(ISERROR($R32*1),LEFT($R32,2)*1,$R32*1))</f>
        <v>-</v>
      </c>
      <c r="N32" s="136" t="str">
        <f>IF(OR(L32="",COUNTIF($N$4:N31,V32*1)&gt;=1),"-",V32*1)</f>
        <v>-</v>
      </c>
      <c r="O32" s="270"/>
      <c r="P32" s="663"/>
      <c r="Q32" s="663"/>
      <c r="R32" s="663"/>
      <c r="S32" s="663"/>
      <c r="T32" s="663"/>
      <c r="U32" s="663"/>
      <c r="V32" s="663"/>
      <c r="W32" s="667"/>
    </row>
    <row r="33" spans="1:23" hidden="1">
      <c r="A33" s="126"/>
      <c r="B33" s="126"/>
      <c r="L33" s="136" t="str">
        <f t="shared" si="0"/>
        <v/>
      </c>
      <c r="M33" s="136" t="str">
        <f>IF(OR(L33="",COUNTIF($M$4:M32,IF(ISERROR($R33*1),LEFT($R33,2)*1,$R33*1))&gt;=1),"-",IF(ISERROR($R33*1),LEFT($R33,2)*1,$R33*1))</f>
        <v>-</v>
      </c>
      <c r="N33" s="136" t="str">
        <f>IF(OR(L33="",COUNTIF($N$4:N32,V33*1)&gt;=1),"-",V33*1)</f>
        <v>-</v>
      </c>
      <c r="O33" s="270"/>
      <c r="P33" s="663"/>
      <c r="Q33" s="663"/>
      <c r="R33" s="663"/>
      <c r="S33" s="663"/>
      <c r="T33" s="663"/>
      <c r="U33" s="663"/>
      <c r="V33" s="663"/>
      <c r="W33" s="667"/>
    </row>
    <row r="34" spans="1:23" hidden="1">
      <c r="A34" s="126"/>
      <c r="B34" s="126"/>
      <c r="L34" s="136" t="str">
        <f t="shared" si="0"/>
        <v/>
      </c>
      <c r="M34" s="136" t="str">
        <f>IF(OR(L34="",COUNTIF($M$4:M33,IF(ISERROR($R34*1),LEFT($R34,2)*1,$R34*1))&gt;=1),"-",IF(ISERROR($R34*1),LEFT($R34,2)*1,$R34*1))</f>
        <v>-</v>
      </c>
      <c r="N34" s="136" t="str">
        <f>IF(OR(L34="",COUNTIF($N$4:N33,V34*1)&gt;=1),"-",V34*1)</f>
        <v>-</v>
      </c>
      <c r="O34" s="270"/>
      <c r="P34" s="663"/>
      <c r="Q34" s="663"/>
      <c r="R34" s="663"/>
      <c r="S34" s="663"/>
      <c r="T34" s="663"/>
      <c r="U34" s="663"/>
      <c r="V34" s="663"/>
      <c r="W34" s="667"/>
    </row>
    <row r="35" spans="1:23" hidden="1">
      <c r="A35" s="126"/>
      <c r="B35" s="126"/>
      <c r="L35" s="136" t="str">
        <f t="shared" si="0"/>
        <v/>
      </c>
      <c r="M35" s="136" t="str">
        <f>IF(OR(L35="",COUNTIF($M$4:M34,IF(ISERROR($R35*1),LEFT($R35,2)*1,$R35*1))&gt;=1),"-",IF(ISERROR($R35*1),LEFT($R35,2)*1,$R35*1))</f>
        <v>-</v>
      </c>
      <c r="N35" s="136" t="str">
        <f>IF(OR(L35="",COUNTIF($N$4:N34,V35*1)&gt;=1),"-",V35*1)</f>
        <v>-</v>
      </c>
      <c r="O35" s="270"/>
      <c r="P35" s="663"/>
      <c r="Q35" s="663"/>
      <c r="R35" s="663"/>
      <c r="S35" s="663"/>
      <c r="T35" s="663"/>
      <c r="U35" s="663"/>
      <c r="V35" s="663"/>
      <c r="W35" s="667"/>
    </row>
    <row r="36" spans="1:23" hidden="1">
      <c r="A36" s="126"/>
      <c r="B36" s="126"/>
      <c r="L36" s="136" t="str">
        <f t="shared" si="0"/>
        <v/>
      </c>
      <c r="M36" s="136" t="str">
        <f>IF(OR(L36="",COUNTIF($M$4:M35,IF(ISERROR($R36*1),LEFT($R36,2)*1,$R36*1))&gt;=1),"-",IF(ISERROR($R36*1),LEFT($R36,2)*1,$R36*1))</f>
        <v>-</v>
      </c>
      <c r="N36" s="136" t="str">
        <f>IF(OR(L36="",COUNTIF($N$4:N35,V36*1)&gt;=1),"-",V36*1)</f>
        <v>-</v>
      </c>
      <c r="O36" s="270"/>
      <c r="P36" s="663"/>
      <c r="Q36" s="663"/>
      <c r="R36" s="663"/>
      <c r="S36" s="663"/>
      <c r="T36" s="663"/>
      <c r="U36" s="663"/>
      <c r="V36" s="663"/>
      <c r="W36" s="667"/>
    </row>
    <row r="37" spans="1:23" hidden="1">
      <c r="A37" s="126"/>
      <c r="B37" s="126"/>
      <c r="L37" s="136" t="str">
        <f t="shared" si="0"/>
        <v/>
      </c>
      <c r="M37" s="136" t="str">
        <f>IF(OR(L37="",COUNTIF($M$4:M36,IF(ISERROR($R37*1),LEFT($R37,2)*1,$R37*1))&gt;=1),"-",IF(ISERROR($R37*1),LEFT($R37,2)*1,$R37*1))</f>
        <v>-</v>
      </c>
      <c r="N37" s="136" t="str">
        <f>IF(OR(L37="",COUNTIF($N$4:N36,V37*1)&gt;=1),"-",V37*1)</f>
        <v>-</v>
      </c>
      <c r="O37" s="270"/>
      <c r="P37" s="663"/>
      <c r="Q37" s="663"/>
      <c r="R37" s="663"/>
      <c r="S37" s="663"/>
      <c r="T37" s="663"/>
      <c r="U37" s="663"/>
      <c r="V37" s="663"/>
      <c r="W37" s="667"/>
    </row>
    <row r="38" spans="1:23" hidden="1">
      <c r="A38" s="126"/>
      <c r="B38" s="126"/>
      <c r="L38" s="136" t="str">
        <f t="shared" si="0"/>
        <v/>
      </c>
      <c r="M38" s="136" t="str">
        <f>IF(OR(L38="",COUNTIF($M$4:M37,IF(ISERROR($R38*1),LEFT($R38,2)*1,$R38*1))&gt;=1),"-",IF(ISERROR($R38*1),LEFT($R38,2)*1,$R38*1))</f>
        <v>-</v>
      </c>
      <c r="N38" s="136" t="str">
        <f>IF(OR(L38="",COUNTIF($N$4:N37,V38*1)&gt;=1),"-",V38*1)</f>
        <v>-</v>
      </c>
      <c r="O38" s="270"/>
      <c r="P38" s="663"/>
      <c r="Q38" s="663"/>
      <c r="R38" s="663"/>
      <c r="S38" s="663"/>
      <c r="T38" s="663"/>
      <c r="U38" s="663"/>
      <c r="V38" s="663"/>
      <c r="W38" s="667"/>
    </row>
    <row r="39" spans="1:23" hidden="1">
      <c r="A39" s="126"/>
      <c r="B39" s="126"/>
      <c r="L39" s="136" t="str">
        <f t="shared" si="0"/>
        <v/>
      </c>
      <c r="M39" s="136" t="str">
        <f>IF(OR(L39="",COUNTIF($M$4:M38,IF(ISERROR($R39*1),LEFT($R39,2)*1,$R39*1))&gt;=1),"-",IF(ISERROR($R39*1),LEFT($R39,2)*1,$R39*1))</f>
        <v>-</v>
      </c>
      <c r="N39" s="136" t="str">
        <f>IF(OR(L39="",COUNTIF($N$4:N38,V39*1)&gt;=1),"-",V39*1)</f>
        <v>-</v>
      </c>
      <c r="O39" s="270"/>
      <c r="P39" s="663"/>
      <c r="Q39" s="663"/>
      <c r="R39" s="663"/>
      <c r="S39" s="663"/>
      <c r="T39" s="663"/>
      <c r="U39" s="663"/>
      <c r="V39" s="663"/>
      <c r="W39" s="667"/>
    </row>
    <row r="40" spans="1:23" hidden="1">
      <c r="A40" s="126"/>
      <c r="B40" s="126"/>
      <c r="L40" s="136" t="str">
        <f t="shared" si="0"/>
        <v/>
      </c>
      <c r="M40" s="136" t="str">
        <f>IF(OR(L40="",COUNTIF($M$4:M39,IF(ISERROR($R40*1),LEFT($R40,2)*1,$R40*1))&gt;=1),"-",IF(ISERROR($R40*1),LEFT($R40,2)*1,$R40*1))</f>
        <v>-</v>
      </c>
      <c r="N40" s="136" t="str">
        <f>IF(OR(L40="",COUNTIF($N$4:N39,V40*1)&gt;=1),"-",V40*1)</f>
        <v>-</v>
      </c>
      <c r="O40" s="270"/>
      <c r="P40" s="663"/>
      <c r="Q40" s="663"/>
      <c r="R40" s="663"/>
      <c r="S40" s="663"/>
      <c r="T40" s="663"/>
      <c r="U40" s="663"/>
      <c r="V40" s="663"/>
      <c r="W40" s="667"/>
    </row>
    <row r="41" spans="1:23" hidden="1">
      <c r="A41" s="126"/>
      <c r="B41" s="126"/>
      <c r="L41" s="136" t="str">
        <f t="shared" si="0"/>
        <v/>
      </c>
      <c r="M41" s="136" t="str">
        <f>IF(OR(L41="",COUNTIF($M$4:M40,IF(ISERROR($R41*1),LEFT($R41,2)*1,$R41*1))&gt;=1),"-",IF(ISERROR($R41*1),LEFT($R41,2)*1,$R41*1))</f>
        <v>-</v>
      </c>
      <c r="N41" s="136" t="str">
        <f>IF(OR(L41="",COUNTIF($N$4:N40,V41*1)&gt;=1),"-",V41*1)</f>
        <v>-</v>
      </c>
      <c r="O41" s="270"/>
      <c r="P41" s="663"/>
      <c r="Q41" s="663"/>
      <c r="R41" s="663"/>
      <c r="S41" s="663"/>
      <c r="T41" s="663"/>
      <c r="U41" s="663"/>
      <c r="V41" s="663"/>
      <c r="W41" s="667"/>
    </row>
    <row r="42" spans="1:23" hidden="1">
      <c r="A42" s="126"/>
      <c r="B42" s="126"/>
      <c r="L42" s="136" t="str">
        <f t="shared" si="0"/>
        <v/>
      </c>
      <c r="M42" s="136" t="str">
        <f>IF(OR(L42="",COUNTIF($M$4:M41,IF(ISERROR($R42*1),LEFT($R42,2)*1,$R42*1))&gt;=1),"-",IF(ISERROR($R42*1),LEFT($R42,2)*1,$R42*1))</f>
        <v>-</v>
      </c>
      <c r="N42" s="136" t="str">
        <f>IF(OR(L42="",COUNTIF($N$4:N41,V42*1)&gt;=1),"-",V42*1)</f>
        <v>-</v>
      </c>
      <c r="O42" s="270"/>
      <c r="P42" s="663"/>
      <c r="Q42" s="663"/>
      <c r="R42" s="663"/>
      <c r="S42" s="663"/>
      <c r="T42" s="663"/>
      <c r="U42" s="663"/>
      <c r="V42" s="663"/>
      <c r="W42" s="667"/>
    </row>
    <row r="43" spans="1:23" hidden="1">
      <c r="L43" s="136" t="str">
        <f t="shared" si="0"/>
        <v/>
      </c>
      <c r="M43" s="136" t="str">
        <f>IF(OR(L43="",COUNTIF($M$4:M42,IF(ISERROR($R43*1),LEFT($R43,2)*1,$R43*1))&gt;=1),"-",IF(ISERROR($R43*1),LEFT($R43,2)*1,$R43*1))</f>
        <v>-</v>
      </c>
      <c r="N43" s="136" t="str">
        <f>IF(OR(L43="",COUNTIF($N$4:N42,V43*1)&gt;=1),"-",V43*1)</f>
        <v>-</v>
      </c>
      <c r="O43" s="270"/>
      <c r="P43" s="663"/>
      <c r="Q43" s="663"/>
      <c r="R43" s="663"/>
      <c r="S43" s="663"/>
      <c r="T43" s="663"/>
      <c r="U43" s="663"/>
      <c r="V43" s="663"/>
      <c r="W43" s="667"/>
    </row>
    <row r="44" spans="1:23" hidden="1">
      <c r="L44" s="136" t="str">
        <f t="shared" si="0"/>
        <v/>
      </c>
      <c r="M44" s="136" t="str">
        <f>IF(OR(L44="",COUNTIF($M$4:M43,IF(ISERROR($R44*1),LEFT($R44,2)*1,$R44*1))&gt;=1),"-",IF(ISERROR($R44*1),LEFT($R44,2)*1,$R44*1))</f>
        <v>-</v>
      </c>
      <c r="N44" s="136" t="str">
        <f>IF(OR(L44="",COUNTIF($N$4:N43,V44*1)&gt;=1),"-",V44*1)</f>
        <v>-</v>
      </c>
      <c r="O44" s="270"/>
      <c r="P44" s="663"/>
      <c r="Q44" s="663"/>
      <c r="R44" s="663"/>
      <c r="S44" s="663"/>
      <c r="T44" s="663"/>
      <c r="U44" s="663"/>
      <c r="V44" s="663"/>
      <c r="W44" s="667"/>
    </row>
    <row r="45" spans="1:23" hidden="1">
      <c r="L45" s="136" t="str">
        <f t="shared" si="0"/>
        <v/>
      </c>
      <c r="M45" s="136" t="str">
        <f>IF(OR(L45="",COUNTIF($M$4:M44,IF(ISERROR($R45*1),LEFT($R45,2)*1,$R45*1))&gt;=1),"-",IF(ISERROR($R45*1),LEFT($R45,2)*1,$R45*1))</f>
        <v>-</v>
      </c>
      <c r="N45" s="136" t="str">
        <f>IF(OR(L45="",COUNTIF($N$4:N44,V45*1)&gt;=1),"-",V45*1)</f>
        <v>-</v>
      </c>
      <c r="O45" s="270"/>
      <c r="P45" s="663"/>
      <c r="Q45" s="663"/>
      <c r="R45" s="663"/>
      <c r="S45" s="663"/>
      <c r="T45" s="663"/>
      <c r="U45" s="663"/>
      <c r="V45" s="663"/>
      <c r="W45" s="667"/>
    </row>
    <row r="46" spans="1:23" hidden="1">
      <c r="L46" s="136" t="str">
        <f t="shared" si="0"/>
        <v/>
      </c>
      <c r="M46" s="136" t="str">
        <f>IF(OR(L46="",COUNTIF($M$4:M45,IF(ISERROR($R46*1),LEFT($R46,2)*1,$R46*1))&gt;=1),"-",IF(ISERROR($R46*1),LEFT($R46,2)*1,$R46*1))</f>
        <v>-</v>
      </c>
      <c r="N46" s="136" t="str">
        <f>IF(OR(L46="",COUNTIF($N$4:N45,V46*1)&gt;=1),"-",V46*1)</f>
        <v>-</v>
      </c>
      <c r="O46" s="270"/>
      <c r="P46" s="663"/>
      <c r="Q46" s="663"/>
      <c r="R46" s="663"/>
      <c r="S46" s="663"/>
      <c r="T46" s="663"/>
      <c r="U46" s="663"/>
      <c r="V46" s="663"/>
      <c r="W46" s="667"/>
    </row>
    <row r="47" spans="1:23" hidden="1">
      <c r="L47" s="136" t="str">
        <f t="shared" si="0"/>
        <v/>
      </c>
      <c r="M47" s="136" t="str">
        <f>IF(OR(L47="",COUNTIF($M$4:M46,IF(ISERROR($R47*1),LEFT($R47,2)*1,$R47*1))&gt;=1),"-",IF(ISERROR($R47*1),LEFT($R47,2)*1,$R47*1))</f>
        <v>-</v>
      </c>
      <c r="N47" s="136" t="str">
        <f>IF(OR(L47="",COUNTIF($N$4:N46,V47*1)&gt;=1),"-",V47*1)</f>
        <v>-</v>
      </c>
      <c r="O47" s="270"/>
      <c r="P47" s="663"/>
      <c r="Q47" s="663"/>
      <c r="R47" s="663"/>
      <c r="S47" s="663"/>
      <c r="T47" s="663"/>
      <c r="U47" s="663"/>
      <c r="V47" s="663"/>
      <c r="W47" s="667"/>
    </row>
    <row r="48" spans="1:23" hidden="1">
      <c r="L48" s="136" t="str">
        <f t="shared" si="0"/>
        <v/>
      </c>
      <c r="M48" s="136" t="str">
        <f>IF(OR(L48="",COUNTIF($M$4:M47,IF(ISERROR($R48*1),LEFT($R48,2)*1,$R48*1))&gt;=1),"-",IF(ISERROR($R48*1),LEFT($R48,2)*1,$R48*1))</f>
        <v>-</v>
      </c>
      <c r="N48" s="136" t="str">
        <f>IF(OR(L48="",COUNTIF($N$4:N47,V48*1)&gt;=1),"-",V48*1)</f>
        <v>-</v>
      </c>
      <c r="O48" s="270"/>
      <c r="P48" s="663"/>
      <c r="Q48" s="663"/>
      <c r="R48" s="663"/>
      <c r="S48" s="663"/>
      <c r="T48" s="663"/>
      <c r="U48" s="663"/>
      <c r="V48" s="663"/>
      <c r="W48" s="667"/>
    </row>
    <row r="49" spans="12:23" hidden="1">
      <c r="L49" s="136" t="str">
        <f t="shared" si="0"/>
        <v/>
      </c>
      <c r="M49" s="136" t="str">
        <f>IF(OR(L49="",COUNTIF($M$4:M48,IF(ISERROR($R49*1),LEFT($R49,2)*1,$R49*1))&gt;=1),"-",IF(ISERROR($R49*1),LEFT($R49,2)*1,$R49*1))</f>
        <v>-</v>
      </c>
      <c r="N49" s="136" t="str">
        <f>IF(OR(L49="",COUNTIF($N$4:N48,V49*1)&gt;=1),"-",V49*1)</f>
        <v>-</v>
      </c>
      <c r="O49" s="270"/>
      <c r="P49" s="663"/>
      <c r="Q49" s="663"/>
      <c r="R49" s="663"/>
      <c r="S49" s="663"/>
      <c r="T49" s="663"/>
      <c r="U49" s="663"/>
      <c r="V49" s="663"/>
      <c r="W49" s="667"/>
    </row>
    <row r="50" spans="12:23" hidden="1">
      <c r="L50" s="136" t="str">
        <f t="shared" si="0"/>
        <v/>
      </c>
      <c r="M50" s="136" t="str">
        <f>IF(OR(L50="",COUNTIF($M$4:M49,IF(ISERROR($R50*1),LEFT($R50,2)*1,$R50*1))&gt;=1),"-",IF(ISERROR($R50*1),LEFT($R50,2)*1,$R50*1))</f>
        <v>-</v>
      </c>
      <c r="N50" s="136" t="str">
        <f>IF(OR(L50="",COUNTIF($N$4:N49,V50*1)&gt;=1),"-",V50*1)</f>
        <v>-</v>
      </c>
      <c r="O50" s="270"/>
      <c r="P50" s="663"/>
      <c r="Q50" s="663"/>
      <c r="R50" s="663"/>
      <c r="S50" s="663"/>
      <c r="T50" s="663"/>
      <c r="U50" s="663"/>
      <c r="V50" s="663"/>
      <c r="W50" s="667"/>
    </row>
    <row r="51" spans="12:23" hidden="1">
      <c r="L51" s="136" t="str">
        <f t="shared" si="0"/>
        <v/>
      </c>
      <c r="M51" s="136" t="str">
        <f>IF(OR(L51="",COUNTIF($M$4:M50,IF(ISERROR($R51*1),LEFT($R51,2)*1,$R51*1))&gt;=1),"-",IF(ISERROR($R51*1),LEFT($R51,2)*1,$R51*1))</f>
        <v>-</v>
      </c>
      <c r="N51" s="136" t="str">
        <f>IF(OR(L51="",COUNTIF($N$4:N50,V51*1)&gt;=1),"-",V51*1)</f>
        <v>-</v>
      </c>
      <c r="O51" s="270"/>
      <c r="P51" s="663"/>
      <c r="Q51" s="663"/>
      <c r="R51" s="663"/>
      <c r="S51" s="663"/>
      <c r="T51" s="663"/>
      <c r="U51" s="663"/>
      <c r="V51" s="663"/>
      <c r="W51" s="667"/>
    </row>
    <row r="52" spans="12:23" hidden="1">
      <c r="L52" s="136" t="str">
        <f t="shared" si="0"/>
        <v/>
      </c>
      <c r="M52" s="136" t="str">
        <f>IF(OR(L52="",COUNTIF($M$4:M51,IF(ISERROR($R52*1),LEFT($R52,2)*1,$R52*1))&gt;=1),"-",IF(ISERROR($R52*1),LEFT($R52,2)*1,$R52*1))</f>
        <v>-</v>
      </c>
      <c r="N52" s="136" t="str">
        <f>IF(OR(L52="",COUNTIF($N$4:N51,V52*1)&gt;=1),"-",V52*1)</f>
        <v>-</v>
      </c>
      <c r="O52" s="140"/>
      <c r="P52" s="675"/>
      <c r="Q52" s="676"/>
      <c r="R52" s="677"/>
      <c r="S52" s="677"/>
      <c r="T52" s="677"/>
      <c r="U52" s="662"/>
      <c r="V52" s="662"/>
      <c r="W52" s="662"/>
    </row>
    <row r="53" spans="12:23" hidden="1">
      <c r="L53" s="136" t="str">
        <f t="shared" si="0"/>
        <v/>
      </c>
      <c r="M53" s="136" t="str">
        <f>IF(OR(L53="",COUNTIF($M$4:M52,IF(ISERROR($R53*1),LEFT($R53,2)*1,$R53*1))&gt;=1),"-",IF(ISERROR($R53*1),LEFT($R53,2)*1,$R53*1))</f>
        <v>-</v>
      </c>
      <c r="N53" s="136" t="str">
        <f>IF(OR(L53="",COUNTIF($N$4:N52,V53*1)&gt;=1),"-",V53*1)</f>
        <v>-</v>
      </c>
      <c r="O53" s="140"/>
      <c r="P53" s="662"/>
      <c r="Q53" s="662"/>
      <c r="R53" s="662"/>
      <c r="S53" s="662"/>
      <c r="T53" s="662"/>
      <c r="U53" s="662"/>
      <c r="V53" s="662"/>
      <c r="W53" s="662"/>
    </row>
    <row r="54" spans="12:23" hidden="1">
      <c r="L54" s="136" t="str">
        <f t="shared" si="0"/>
        <v/>
      </c>
      <c r="M54" s="136" t="str">
        <f>IF(OR(L54="",COUNTIF($M$4:M53,IF(ISERROR($R54*1),LEFT($R54,2)*1,$R54*1))&gt;=1),"-",IF(ISERROR($R54*1),LEFT($R54,2)*1,$R54*1))</f>
        <v>-</v>
      </c>
      <c r="N54" s="136" t="str">
        <f>IF(OR(L54="",COUNTIF($N$4:N53,V54*1)&gt;=1),"-",V54*1)</f>
        <v>-</v>
      </c>
      <c r="O54" s="140"/>
      <c r="P54" s="662"/>
      <c r="Q54" s="662"/>
      <c r="R54" s="662"/>
      <c r="S54" s="662"/>
      <c r="T54" s="662"/>
      <c r="U54" s="662"/>
      <c r="V54" s="662"/>
      <c r="W54" s="662"/>
    </row>
    <row r="55" spans="12:23" hidden="1">
      <c r="L55" s="136" t="str">
        <f t="shared" si="0"/>
        <v/>
      </c>
      <c r="M55" s="136" t="str">
        <f>IF(OR(L55="",COUNTIF($M$4:M54,IF(ISERROR($R55*1),LEFT($R55,2)*1,$R55*1))&gt;=1),"-",IF(ISERROR($R55*1),LEFT($R55,2)*1,$R55*1))</f>
        <v>-</v>
      </c>
      <c r="N55" s="136" t="str">
        <f>IF(OR(L55="",COUNTIF($N$4:N54,V55*1)&gt;=1),"-",V55*1)</f>
        <v>-</v>
      </c>
      <c r="O55" s="140"/>
      <c r="P55" s="662"/>
      <c r="Q55" s="662"/>
      <c r="R55" s="662"/>
      <c r="S55" s="662"/>
      <c r="T55" s="662"/>
      <c r="U55" s="662"/>
      <c r="V55" s="662"/>
      <c r="W55" s="662"/>
    </row>
    <row r="56" spans="12:23" hidden="1">
      <c r="L56" s="136" t="str">
        <f t="shared" si="0"/>
        <v/>
      </c>
      <c r="M56" s="136" t="str">
        <f>IF(OR(L56="",COUNTIF($M$4:M55,IF(ISERROR($R56*1),LEFT($R56,2)*1,$R56*1))&gt;=1),"-",IF(ISERROR($R56*1),LEFT($R56,2)*1,$R56*1))</f>
        <v>-</v>
      </c>
      <c r="N56" s="136" t="str">
        <f>IF(OR(L56="",COUNTIF($N$4:N55,V56*1)&gt;=1),"-",V56*1)</f>
        <v>-</v>
      </c>
      <c r="O56" s="140"/>
      <c r="P56" s="662"/>
      <c r="Q56" s="662"/>
      <c r="R56" s="662"/>
      <c r="S56" s="662"/>
      <c r="T56" s="662"/>
      <c r="U56" s="662"/>
      <c r="V56" s="662"/>
      <c r="W56" s="662"/>
    </row>
    <row r="57" spans="12:23" hidden="1">
      <c r="L57" s="136" t="str">
        <f t="shared" si="0"/>
        <v/>
      </c>
      <c r="M57" s="136" t="str">
        <f>IF(OR(L57="",COUNTIF($M$4:M56,IF(ISERROR($R57*1),LEFT($R57,2)*1,$R57*1))&gt;=1),"-",IF(ISERROR($R57*1),LEFT($R57,2)*1,$R57*1))</f>
        <v>-</v>
      </c>
      <c r="N57" s="136" t="str">
        <f>IF(OR(L57="",COUNTIF($N$4:N56,V57*1)&gt;=1),"-",V57*1)</f>
        <v>-</v>
      </c>
      <c r="O57" s="140"/>
      <c r="P57" s="662"/>
      <c r="Q57" s="662"/>
      <c r="R57" s="662"/>
      <c r="S57" s="662"/>
      <c r="T57" s="662"/>
      <c r="U57" s="662"/>
      <c r="V57" s="662"/>
      <c r="W57" s="662"/>
    </row>
    <row r="58" spans="12:23" hidden="1">
      <c r="L58" s="136" t="str">
        <f t="shared" si="0"/>
        <v/>
      </c>
      <c r="M58" s="136" t="str">
        <f>IF(OR(L58="",COUNTIF($M$4:M57,IF(ISERROR($R58*1),LEFT($R58,2)*1,$R58*1))&gt;=1),"-",IF(ISERROR($R58*1),LEFT($R58,2)*1,$R58*1))</f>
        <v>-</v>
      </c>
      <c r="N58" s="136" t="str">
        <f>IF(OR(L58="",COUNTIF($N$4:N57,V58*1)&gt;=1),"-",V58*1)</f>
        <v>-</v>
      </c>
      <c r="O58" s="140"/>
      <c r="P58" s="662"/>
      <c r="Q58" s="662"/>
      <c r="R58" s="662"/>
      <c r="S58" s="662"/>
      <c r="T58" s="662"/>
      <c r="U58" s="662"/>
      <c r="V58" s="662"/>
      <c r="W58" s="662"/>
    </row>
    <row r="59" spans="12:23" hidden="1">
      <c r="L59" s="136" t="str">
        <f t="shared" si="0"/>
        <v/>
      </c>
      <c r="M59" s="136" t="str">
        <f>IF(OR(L59="",COUNTIF($M$4:M58,IF(ISERROR($R59*1),LEFT($R59,2)*1,$R59*1))&gt;=1),"-",IF(ISERROR($R59*1),LEFT($R59,2)*1,$R59*1))</f>
        <v>-</v>
      </c>
      <c r="N59" s="136" t="str">
        <f>IF(OR(L59="",COUNTIF($N$4:N58,V59*1)&gt;=1),"-",V59*1)</f>
        <v>-</v>
      </c>
      <c r="O59" s="140"/>
      <c r="P59" s="662"/>
      <c r="Q59" s="662"/>
      <c r="R59" s="662"/>
      <c r="S59" s="662"/>
      <c r="T59" s="662"/>
      <c r="U59" s="662"/>
      <c r="V59" s="662"/>
      <c r="W59" s="662"/>
    </row>
    <row r="60" spans="12:23" hidden="1">
      <c r="L60" s="136" t="str">
        <f t="shared" si="0"/>
        <v/>
      </c>
      <c r="M60" s="136" t="str">
        <f>IF(OR(L60="",COUNTIF($M$4:M59,IF(ISERROR($R60*1),LEFT($R60,2)*1,$R60*1))&gt;=1),"-",IF(ISERROR($R60*1),LEFT($R60,2)*1,$R60*1))</f>
        <v>-</v>
      </c>
      <c r="N60" s="136" t="str">
        <f>IF(OR(L60="",COUNTIF($N$4:N59,V60*1)&gt;=1),"-",V60*1)</f>
        <v>-</v>
      </c>
      <c r="O60" s="140"/>
      <c r="P60" s="662"/>
      <c r="Q60" s="662"/>
      <c r="R60" s="662"/>
      <c r="S60" s="662"/>
      <c r="T60" s="662"/>
      <c r="U60" s="662"/>
      <c r="V60" s="662"/>
      <c r="W60" s="662"/>
    </row>
    <row r="61" spans="12:23" hidden="1">
      <c r="L61" s="136" t="str">
        <f t="shared" si="0"/>
        <v/>
      </c>
      <c r="M61" s="136" t="str">
        <f>IF(OR(L61="",COUNTIF($M$4:M60,IF(ISERROR($R61*1),LEFT($R61,2)*1,$R61*1))&gt;=1),"-",IF(ISERROR($R61*1),LEFT($R61,2)*1,$R61*1))</f>
        <v>-</v>
      </c>
      <c r="N61" s="136" t="str">
        <f>IF(OR(L61="",COUNTIF($N$4:N60,V61*1)&gt;=1),"-",V61*1)</f>
        <v>-</v>
      </c>
      <c r="O61" s="140"/>
      <c r="P61" s="662"/>
      <c r="Q61" s="662"/>
      <c r="R61" s="662"/>
      <c r="S61" s="662"/>
      <c r="T61" s="662"/>
      <c r="U61" s="662"/>
      <c r="V61" s="662"/>
      <c r="W61" s="662"/>
    </row>
    <row r="62" spans="12:23" hidden="1">
      <c r="L62" s="136" t="str">
        <f t="shared" si="0"/>
        <v/>
      </c>
      <c r="M62" s="136" t="str">
        <f>IF(OR(L62="",COUNTIF($M$4:M61,IF(ISERROR($R62*1),LEFT($R62,2)*1,$R62*1))&gt;=1),"-",IF(ISERROR($R62*1),LEFT($R62,2)*1,$R62*1))</f>
        <v>-</v>
      </c>
      <c r="N62" s="136" t="str">
        <f>IF(OR(L62="",COUNTIF($N$4:N61,V62*1)&gt;=1),"-",V62*1)</f>
        <v>-</v>
      </c>
      <c r="O62" s="140"/>
      <c r="P62" s="662"/>
      <c r="Q62" s="662"/>
      <c r="R62" s="662"/>
      <c r="S62" s="662"/>
      <c r="T62" s="662"/>
      <c r="U62" s="662"/>
      <c r="V62" s="662"/>
      <c r="W62" s="662"/>
    </row>
    <row r="63" spans="12:23" hidden="1">
      <c r="L63" s="136" t="str">
        <f t="shared" si="0"/>
        <v/>
      </c>
      <c r="M63" s="136" t="str">
        <f>IF(OR(L63="",COUNTIF($M$4:M62,IF(ISERROR($R63*1),LEFT($R63,2)*1,$R63*1))&gt;=1),"-",IF(ISERROR($R63*1),LEFT($R63,2)*1,$R63*1))</f>
        <v>-</v>
      </c>
      <c r="N63" s="136" t="str">
        <f>IF(OR(L63="",COUNTIF($N$4:N62,V63*1)&gt;=1),"-",V63*1)</f>
        <v>-</v>
      </c>
      <c r="O63" s="140"/>
      <c r="P63" s="662"/>
      <c r="Q63" s="662"/>
      <c r="R63" s="662"/>
      <c r="S63" s="662"/>
      <c r="T63" s="662"/>
      <c r="U63" s="662"/>
      <c r="V63" s="662"/>
      <c r="W63" s="662"/>
    </row>
    <row r="64" spans="12:23" hidden="1">
      <c r="L64" s="136" t="str">
        <f t="shared" si="0"/>
        <v/>
      </c>
      <c r="M64" s="136" t="str">
        <f>IF(OR(L64="",COUNTIF($M$4:M63,IF(ISERROR($R64*1),LEFT($R64,2)*1,$R64*1))&gt;=1),"-",IF(ISERROR($R64*1),LEFT($R64,2)*1,$R64*1))</f>
        <v>-</v>
      </c>
      <c r="N64" s="136" t="str">
        <f>IF(OR(L64="",COUNTIF($N$4:N63,V64*1)&gt;=1),"-",V64*1)</f>
        <v>-</v>
      </c>
      <c r="O64" s="140"/>
      <c r="P64" s="662"/>
      <c r="Q64" s="662"/>
      <c r="R64" s="662"/>
      <c r="S64" s="662"/>
      <c r="T64" s="662"/>
      <c r="U64" s="662"/>
      <c r="V64" s="662"/>
      <c r="W64" s="662"/>
    </row>
    <row r="65" spans="12:23" hidden="1">
      <c r="L65" s="136" t="str">
        <f t="shared" si="0"/>
        <v/>
      </c>
      <c r="M65" s="136" t="str">
        <f>IF(OR(L65="",COUNTIF($M$4:M64,IF(ISERROR($R65*1),LEFT($R65,2)*1,$R65*1))&gt;=1),"-",IF(ISERROR($R65*1),LEFT($R65,2)*1,$R65*1))</f>
        <v>-</v>
      </c>
      <c r="N65" s="136" t="str">
        <f>IF(OR(L65="",COUNTIF($N$4:N64,V65*1)&gt;=1),"-",V65*1)</f>
        <v>-</v>
      </c>
      <c r="O65" s="140"/>
      <c r="P65" s="662"/>
      <c r="Q65" s="662"/>
      <c r="R65" s="662"/>
      <c r="S65" s="662"/>
      <c r="T65" s="662"/>
      <c r="U65" s="662"/>
      <c r="V65" s="662"/>
      <c r="W65" s="662"/>
    </row>
    <row r="66" spans="12:23" hidden="1">
      <c r="L66" s="136" t="str">
        <f t="shared" si="0"/>
        <v/>
      </c>
      <c r="M66" s="136" t="str">
        <f>IF(OR(L66="",COUNTIF($M$4:M65,IF(ISERROR($R66*1),LEFT($R66,2)*1,$R66*1))&gt;=1),"-",IF(ISERROR($R66*1),LEFT($R66,2)*1,$R66*1))</f>
        <v>-</v>
      </c>
      <c r="N66" s="136" t="str">
        <f>IF(OR(L66="",COUNTIF($N$4:N65,V66*1)&gt;=1),"-",V66*1)</f>
        <v>-</v>
      </c>
      <c r="O66" s="140"/>
      <c r="P66" s="662"/>
      <c r="Q66" s="662"/>
      <c r="R66" s="662"/>
      <c r="S66" s="662"/>
      <c r="T66" s="662"/>
      <c r="U66" s="662"/>
      <c r="V66" s="662"/>
      <c r="W66" s="662"/>
    </row>
    <row r="67" spans="12:23" hidden="1">
      <c r="L67" s="136" t="str">
        <f t="shared" si="0"/>
        <v/>
      </c>
      <c r="M67" s="136" t="str">
        <f>IF(OR(L67="",COUNTIF($M$4:M66,IF(ISERROR($R67*1),LEFT($R67,2)*1,$R67*1))&gt;=1),"-",IF(ISERROR($R67*1),LEFT($R67,2)*1,$R67*1))</f>
        <v>-</v>
      </c>
      <c r="N67" s="136" t="str">
        <f>IF(OR(L67="",COUNTIF($N$4:N66,V67*1)&gt;=1),"-",V67*1)</f>
        <v>-</v>
      </c>
      <c r="O67" s="140"/>
      <c r="P67" s="662"/>
      <c r="Q67" s="662"/>
      <c r="R67" s="662"/>
      <c r="S67" s="662"/>
      <c r="T67" s="662"/>
      <c r="U67" s="662"/>
      <c r="V67" s="662"/>
      <c r="W67" s="662"/>
    </row>
    <row r="68" spans="12:23" hidden="1">
      <c r="L68" s="136" t="str">
        <f t="shared" ref="L68:L131" si="5">IF(P68&lt;&gt;$B$1,"",P68&amp;Q68&amp;R68&amp;V68)</f>
        <v/>
      </c>
      <c r="M68" s="136" t="str">
        <f>IF(OR(L68="",COUNTIF($M$4:M67,IF(ISERROR($R68*1),LEFT($R68,2)*1,$R68*1))&gt;=1),"-",IF(ISERROR($R68*1),LEFT($R68,2)*1,$R68*1))</f>
        <v>-</v>
      </c>
      <c r="N68" s="136" t="str">
        <f>IF(OR(L68="",COUNTIF($N$4:N67,V68*1)&gt;=1),"-",V68*1)</f>
        <v>-</v>
      </c>
      <c r="O68" s="140"/>
      <c r="P68" s="662"/>
      <c r="Q68" s="662"/>
      <c r="R68" s="662"/>
      <c r="S68" s="662"/>
      <c r="T68" s="662"/>
      <c r="U68" s="662"/>
      <c r="V68" s="662"/>
      <c r="W68" s="662"/>
    </row>
    <row r="69" spans="12:23" hidden="1">
      <c r="L69" s="136" t="str">
        <f t="shared" si="5"/>
        <v/>
      </c>
      <c r="M69" s="136" t="str">
        <f>IF(OR(L69="",COUNTIF($M$4:M68,IF(ISERROR($R69*1),LEFT($R69,2)*1,$R69*1))&gt;=1),"-",IF(ISERROR($R69*1),LEFT($R69,2)*1,$R69*1))</f>
        <v>-</v>
      </c>
      <c r="N69" s="136" t="str">
        <f>IF(OR(L69="",COUNTIF($N$4:N68,V69*1)&gt;=1),"-",V69*1)</f>
        <v>-</v>
      </c>
      <c r="O69" s="140"/>
      <c r="P69" s="662"/>
      <c r="Q69" s="662"/>
      <c r="R69" s="662"/>
      <c r="S69" s="662"/>
      <c r="T69" s="662"/>
      <c r="U69" s="662"/>
      <c r="V69" s="662"/>
      <c r="W69" s="662"/>
    </row>
    <row r="70" spans="12:23" hidden="1">
      <c r="L70" s="136" t="str">
        <f t="shared" si="5"/>
        <v/>
      </c>
      <c r="M70" s="136" t="str">
        <f>IF(OR(L70="",COUNTIF($M$4:M69,IF(ISERROR($R70*1),LEFT($R70,2)*1,$R70*1))&gt;=1),"-",IF(ISERROR($R70*1),LEFT($R70,2)*1,$R70*1))</f>
        <v>-</v>
      </c>
      <c r="N70" s="136" t="str">
        <f>IF(OR(L70="",COUNTIF($N$4:N69,V70*1)&gt;=1),"-",V70*1)</f>
        <v>-</v>
      </c>
      <c r="O70" s="140"/>
      <c r="P70" s="662"/>
      <c r="Q70" s="662"/>
      <c r="R70" s="662"/>
      <c r="S70" s="662"/>
      <c r="T70" s="662"/>
      <c r="U70" s="662"/>
      <c r="V70" s="662"/>
      <c r="W70" s="662"/>
    </row>
    <row r="71" spans="12:23" hidden="1">
      <c r="L71" s="136" t="str">
        <f t="shared" si="5"/>
        <v/>
      </c>
      <c r="M71" s="136" t="str">
        <f>IF(OR(L71="",COUNTIF($M$4:M70,IF(ISERROR($R71*1),LEFT($R71,2)*1,$R71*1))&gt;=1),"-",IF(ISERROR($R71*1),LEFT($R71,2)*1,$R71*1))</f>
        <v>-</v>
      </c>
      <c r="N71" s="136" t="str">
        <f>IF(OR(L71="",COUNTIF($N$4:N70,V71*1)&gt;=1),"-",V71*1)</f>
        <v>-</v>
      </c>
      <c r="O71" s="140"/>
      <c r="P71" s="662"/>
      <c r="Q71" s="662"/>
      <c r="R71" s="662"/>
      <c r="S71" s="662"/>
      <c r="T71" s="662"/>
      <c r="U71" s="662"/>
      <c r="V71" s="662"/>
      <c r="W71" s="662"/>
    </row>
    <row r="72" spans="12:23" hidden="1">
      <c r="L72" s="136" t="str">
        <f t="shared" si="5"/>
        <v/>
      </c>
      <c r="M72" s="136" t="str">
        <f>IF(OR(L72="",COUNTIF($M$4:M71,IF(ISERROR($R72*1),LEFT($R72,2)*1,$R72*1))&gt;=1),"-",IF(ISERROR($R72*1),LEFT($R72,2)*1,$R72*1))</f>
        <v>-</v>
      </c>
      <c r="N72" s="136" t="str">
        <f>IF(OR(L72="",COUNTIF($N$4:N71,V72*1)&gt;=1),"-",V72*1)</f>
        <v>-</v>
      </c>
      <c r="O72" s="140"/>
      <c r="P72" s="662"/>
      <c r="Q72" s="662"/>
      <c r="R72" s="662"/>
      <c r="S72" s="662"/>
      <c r="T72" s="662"/>
      <c r="U72" s="662"/>
      <c r="V72" s="662"/>
      <c r="W72" s="662"/>
    </row>
    <row r="73" spans="12:23" hidden="1">
      <c r="L73" s="136" t="str">
        <f t="shared" si="5"/>
        <v/>
      </c>
      <c r="M73" s="136" t="str">
        <f>IF(OR(L73="",COUNTIF($M$4:M72,IF(ISERROR($R73*1),LEFT($R73,2)*1,$R73*1))&gt;=1),"-",IF(ISERROR($R73*1),LEFT($R73,2)*1,$R73*1))</f>
        <v>-</v>
      </c>
      <c r="N73" s="136" t="str">
        <f>IF(OR(L73="",COUNTIF($N$4:N72,V73*1)&gt;=1),"-",V73*1)</f>
        <v>-</v>
      </c>
      <c r="O73" s="140"/>
      <c r="P73" s="662"/>
      <c r="Q73" s="662"/>
      <c r="R73" s="662"/>
      <c r="S73" s="662"/>
      <c r="T73" s="662"/>
      <c r="U73" s="662"/>
      <c r="V73" s="662"/>
      <c r="W73" s="662"/>
    </row>
    <row r="74" spans="12:23" hidden="1">
      <c r="L74" s="136" t="str">
        <f t="shared" si="5"/>
        <v/>
      </c>
      <c r="M74" s="136" t="str">
        <f>IF(OR(L74="",COUNTIF($M$4:M73,IF(ISERROR($R74*1),LEFT($R74,2)*1,$R74*1))&gt;=1),"-",IF(ISERROR($R74*1),LEFT($R74,2)*1,$R74*1))</f>
        <v>-</v>
      </c>
      <c r="N74" s="136" t="str">
        <f>IF(OR(L74="",COUNTIF($N$4:N73,V74*1)&gt;=1),"-",V74*1)</f>
        <v>-</v>
      </c>
      <c r="O74" s="140"/>
      <c r="P74" s="662"/>
      <c r="Q74" s="662"/>
      <c r="R74" s="662"/>
      <c r="S74" s="662"/>
      <c r="T74" s="662"/>
      <c r="U74" s="662"/>
      <c r="V74" s="662"/>
      <c r="W74" s="662"/>
    </row>
    <row r="75" spans="12:23" hidden="1">
      <c r="L75" s="136" t="str">
        <f t="shared" si="5"/>
        <v/>
      </c>
      <c r="M75" s="136" t="str">
        <f>IF(OR(L75="",COUNTIF($M$4:M74,IF(ISERROR($R75*1),LEFT($R75,2)*1,$R75*1))&gt;=1),"-",IF(ISERROR($R75*1),LEFT($R75,2)*1,$R75*1))</f>
        <v>-</v>
      </c>
      <c r="N75" s="136" t="str">
        <f>IF(OR(L75="",COUNTIF($N$4:N74,V75*1)&gt;=1),"-",V75*1)</f>
        <v>-</v>
      </c>
      <c r="O75" s="140"/>
      <c r="P75" s="662"/>
      <c r="Q75" s="662"/>
      <c r="R75" s="662"/>
      <c r="S75" s="662"/>
      <c r="T75" s="662"/>
      <c r="U75" s="662"/>
      <c r="V75" s="662"/>
      <c r="W75" s="662"/>
    </row>
    <row r="76" spans="12:23" hidden="1">
      <c r="L76" s="136" t="str">
        <f t="shared" si="5"/>
        <v/>
      </c>
      <c r="M76" s="136" t="str">
        <f>IF(OR(L76="",COUNTIF($M$4:M75,IF(ISERROR($R76*1),LEFT($R76,2)*1,$R76*1))&gt;=1),"-",IF(ISERROR($R76*1),LEFT($R76,2)*1,$R76*1))</f>
        <v>-</v>
      </c>
      <c r="N76" s="136" t="str">
        <f>IF(OR(L76="",COUNTIF($N$4:N75,V76*1)&gt;=1),"-",V76*1)</f>
        <v>-</v>
      </c>
      <c r="O76" s="140"/>
      <c r="P76" s="662"/>
      <c r="Q76" s="662"/>
      <c r="R76" s="662"/>
      <c r="S76" s="662"/>
      <c r="T76" s="662"/>
      <c r="U76" s="662"/>
      <c r="V76" s="662"/>
      <c r="W76" s="662"/>
    </row>
    <row r="77" spans="12:23" hidden="1">
      <c r="L77" s="136" t="str">
        <f t="shared" si="5"/>
        <v/>
      </c>
      <c r="M77" s="136" t="str">
        <f>IF(OR(L77="",COUNTIF($M$4:M76,IF(ISERROR($R77*1),LEFT($R77,2)*1,$R77*1))&gt;=1),"-",IF(ISERROR($R77*1),LEFT($R77,2)*1,$R77*1))</f>
        <v>-</v>
      </c>
      <c r="N77" s="136" t="str">
        <f>IF(OR(L77="",COUNTIF($N$4:N76,V77*1)&gt;=1),"-",V77*1)</f>
        <v>-</v>
      </c>
      <c r="O77" s="140"/>
      <c r="P77" s="662"/>
      <c r="Q77" s="662"/>
      <c r="R77" s="662"/>
      <c r="S77" s="662"/>
      <c r="T77" s="662"/>
      <c r="U77" s="662"/>
      <c r="V77" s="662"/>
      <c r="W77" s="662"/>
    </row>
    <row r="78" spans="12:23" hidden="1">
      <c r="L78" s="136" t="str">
        <f t="shared" si="5"/>
        <v/>
      </c>
      <c r="M78" s="136" t="str">
        <f>IF(OR(L78="",COUNTIF($M$4:M77,IF(ISERROR($R78*1),LEFT($R78,2)*1,$R78*1))&gt;=1),"-",IF(ISERROR($R78*1),LEFT($R78,2)*1,$R78*1))</f>
        <v>-</v>
      </c>
      <c r="N78" s="136" t="str">
        <f>IF(OR(L78="",COUNTIF($N$4:N77,V78*1)&gt;=1),"-",V78*1)</f>
        <v>-</v>
      </c>
      <c r="O78" s="140"/>
      <c r="P78" s="662"/>
      <c r="Q78" s="662"/>
      <c r="R78" s="662"/>
      <c r="S78" s="662"/>
      <c r="T78" s="662"/>
      <c r="U78" s="662"/>
      <c r="V78" s="662"/>
      <c r="W78" s="662"/>
    </row>
    <row r="79" spans="12:23" hidden="1">
      <c r="L79" s="136" t="str">
        <f t="shared" si="5"/>
        <v/>
      </c>
      <c r="M79" s="136" t="str">
        <f>IF(OR(L79="",COUNTIF($M$4:M78,IF(ISERROR($R79*1),LEFT($R79,2)*1,$R79*1))&gt;=1),"-",IF(ISERROR($R79*1),LEFT($R79,2)*1,$R79*1))</f>
        <v>-</v>
      </c>
      <c r="N79" s="136" t="str">
        <f>IF(OR(L79="",COUNTIF($N$4:N78,V79*1)&gt;=1),"-",V79*1)</f>
        <v>-</v>
      </c>
      <c r="O79" s="140"/>
      <c r="P79" s="662"/>
      <c r="Q79" s="662"/>
      <c r="R79" s="662"/>
      <c r="S79" s="662"/>
      <c r="T79" s="662"/>
      <c r="U79" s="662"/>
      <c r="V79" s="662"/>
      <c r="W79" s="662"/>
    </row>
    <row r="80" spans="12:23" hidden="1">
      <c r="L80" s="136" t="str">
        <f t="shared" si="5"/>
        <v/>
      </c>
      <c r="M80" s="136" t="str">
        <f>IF(OR(L80="",COUNTIF($M$4:M79,IF(ISERROR($R80*1),LEFT($R80,2)*1,$R80*1))&gt;=1),"-",IF(ISERROR($R80*1),LEFT($R80,2)*1,$R80*1))</f>
        <v>-</v>
      </c>
      <c r="N80" s="136" t="str">
        <f>IF(OR(L80="",COUNTIF($N$4:N79,V80*1)&gt;=1),"-",V80*1)</f>
        <v>-</v>
      </c>
      <c r="O80" s="140"/>
      <c r="P80" s="662"/>
      <c r="Q80" s="662"/>
      <c r="R80" s="662"/>
      <c r="S80" s="662"/>
      <c r="T80" s="662"/>
      <c r="U80" s="662"/>
      <c r="V80" s="662"/>
      <c r="W80" s="662"/>
    </row>
    <row r="81" spans="12:23" hidden="1">
      <c r="L81" s="136" t="str">
        <f t="shared" si="5"/>
        <v/>
      </c>
      <c r="M81" s="136" t="str">
        <f>IF(OR(L81="",COUNTIF($M$4:M80,IF(ISERROR($R81*1),LEFT($R81,2)*1,$R81*1))&gt;=1),"-",IF(ISERROR($R81*1),LEFT($R81,2)*1,$R81*1))</f>
        <v>-</v>
      </c>
      <c r="N81" s="136" t="str">
        <f>IF(OR(L81="",COUNTIF($N$4:N80,V81*1)&gt;=1),"-",V81*1)</f>
        <v>-</v>
      </c>
      <c r="O81" s="140"/>
      <c r="P81" s="662"/>
      <c r="Q81" s="662"/>
      <c r="R81" s="662"/>
      <c r="S81" s="662"/>
      <c r="T81" s="662"/>
      <c r="U81" s="662"/>
      <c r="V81" s="662"/>
      <c r="W81" s="662"/>
    </row>
    <row r="82" spans="12:23" hidden="1">
      <c r="L82" s="136" t="str">
        <f t="shared" si="5"/>
        <v/>
      </c>
      <c r="M82" s="136" t="str">
        <f>IF(OR(L82="",COUNTIF($M$4:M81,IF(ISERROR($R82*1),LEFT($R82,2)*1,$R82*1))&gt;=1),"-",IF(ISERROR($R82*1),LEFT($R82,2)*1,$R82*1))</f>
        <v>-</v>
      </c>
      <c r="N82" s="136" t="str">
        <f>IF(OR(L82="",COUNTIF($N$4:N81,V82*1)&gt;=1),"-",V82*1)</f>
        <v>-</v>
      </c>
      <c r="O82" s="140"/>
      <c r="P82" s="662"/>
      <c r="Q82" s="662"/>
      <c r="R82" s="662"/>
      <c r="S82" s="662"/>
      <c r="T82" s="662"/>
      <c r="U82" s="662"/>
      <c r="V82" s="662"/>
      <c r="W82" s="662"/>
    </row>
    <row r="83" spans="12:23" hidden="1">
      <c r="L83" s="136" t="str">
        <f t="shared" si="5"/>
        <v/>
      </c>
      <c r="M83" s="136" t="str">
        <f>IF(OR(L83="",COUNTIF($M$4:M82,IF(ISERROR($R83*1),LEFT($R83,2)*1,$R83*1))&gt;=1),"-",IF(ISERROR($R83*1),LEFT($R83,2)*1,$R83*1))</f>
        <v>-</v>
      </c>
      <c r="N83" s="136" t="str">
        <f>IF(OR(L83="",COUNTIF($N$4:N82,V83*1)&gt;=1),"-",V83*1)</f>
        <v>-</v>
      </c>
      <c r="O83" s="140"/>
      <c r="P83" s="662"/>
      <c r="Q83" s="662"/>
      <c r="R83" s="662"/>
      <c r="S83" s="662"/>
      <c r="T83" s="662"/>
      <c r="U83" s="662"/>
      <c r="V83" s="662"/>
      <c r="W83" s="662"/>
    </row>
    <row r="84" spans="12:23" hidden="1">
      <c r="L84" s="136" t="str">
        <f t="shared" si="5"/>
        <v/>
      </c>
      <c r="M84" s="136" t="str">
        <f>IF(OR(L84="",COUNTIF($M$4:M83,IF(ISERROR($R84*1),LEFT($R84,2)*1,$R84*1))&gt;=1),"-",IF(ISERROR($R84*1),LEFT($R84,2)*1,$R84*1))</f>
        <v>-</v>
      </c>
      <c r="N84" s="136" t="str">
        <f>IF(OR(L84="",COUNTIF($N$4:N83,V84*1)&gt;=1),"-",V84*1)</f>
        <v>-</v>
      </c>
      <c r="O84" s="140"/>
      <c r="P84" s="662"/>
      <c r="Q84" s="662"/>
      <c r="R84" s="662"/>
      <c r="S84" s="662"/>
      <c r="T84" s="662"/>
      <c r="U84" s="662"/>
      <c r="V84" s="662"/>
      <c r="W84" s="662"/>
    </row>
    <row r="85" spans="12:23" hidden="1">
      <c r="L85" s="136" t="str">
        <f t="shared" si="5"/>
        <v/>
      </c>
      <c r="M85" s="136" t="str">
        <f>IF(OR(L85="",COUNTIF($M$4:M84,IF(ISERROR($R85*1),LEFT($R85,2)*1,$R85*1))&gt;=1),"-",IF(ISERROR($R85*1),LEFT($R85,2)*1,$R85*1))</f>
        <v>-</v>
      </c>
      <c r="N85" s="136" t="str">
        <f>IF(OR(L85="",COUNTIF($N$4:N84,V85*1)&gt;=1),"-",V85*1)</f>
        <v>-</v>
      </c>
      <c r="O85" s="140"/>
      <c r="P85" s="662"/>
      <c r="Q85" s="662"/>
      <c r="R85" s="662"/>
      <c r="S85" s="662"/>
      <c r="T85" s="662"/>
      <c r="U85" s="662"/>
      <c r="V85" s="662"/>
      <c r="W85" s="662"/>
    </row>
    <row r="86" spans="12:23" hidden="1">
      <c r="L86" s="136" t="str">
        <f t="shared" si="5"/>
        <v/>
      </c>
      <c r="M86" s="136" t="str">
        <f>IF(OR(L86="",COUNTIF($M$4:M85,IF(ISERROR($R86*1),LEFT($R86,2)*1,$R86*1))&gt;=1),"-",IF(ISERROR($R86*1),LEFT($R86,2)*1,$R86*1))</f>
        <v>-</v>
      </c>
      <c r="N86" s="136" t="str">
        <f>IF(OR(L86="",COUNTIF($N$4:N85,V86*1)&gt;=1),"-",V86*1)</f>
        <v>-</v>
      </c>
      <c r="O86" s="140"/>
      <c r="P86" s="662"/>
      <c r="Q86" s="662"/>
      <c r="R86" s="662"/>
      <c r="S86" s="662"/>
      <c r="T86" s="662"/>
      <c r="U86" s="662"/>
      <c r="V86" s="662"/>
      <c r="W86" s="662"/>
    </row>
    <row r="87" spans="12:23" hidden="1">
      <c r="L87" s="136" t="str">
        <f t="shared" si="5"/>
        <v/>
      </c>
      <c r="M87" s="136" t="str">
        <f>IF(OR(L87="",COUNTIF($M$4:M86,IF(ISERROR($R87*1),LEFT($R87,2)*1,$R87*1))&gt;=1),"-",IF(ISERROR($R87*1),LEFT($R87,2)*1,$R87*1))</f>
        <v>-</v>
      </c>
      <c r="N87" s="136" t="str">
        <f>IF(OR(L87="",COUNTIF($N$4:N86,V87*1)&gt;=1),"-",V87*1)</f>
        <v>-</v>
      </c>
      <c r="O87" s="140"/>
      <c r="P87" s="662"/>
      <c r="Q87" s="662"/>
      <c r="R87" s="662"/>
      <c r="S87" s="662"/>
      <c r="T87" s="662"/>
      <c r="U87" s="662"/>
      <c r="V87" s="662"/>
      <c r="W87" s="662"/>
    </row>
    <row r="88" spans="12:23" hidden="1">
      <c r="L88" s="136" t="str">
        <f t="shared" si="5"/>
        <v/>
      </c>
      <c r="M88" s="136" t="str">
        <f>IF(OR(L88="",COUNTIF($M$4:M87,IF(ISERROR($R88*1),LEFT($R88,2)*1,$R88*1))&gt;=1),"-",IF(ISERROR($R88*1),LEFT($R88,2)*1,$R88*1))</f>
        <v>-</v>
      </c>
      <c r="N88" s="136" t="str">
        <f>IF(OR(L88="",COUNTIF($N$4:N87,V88*1)&gt;=1),"-",V88*1)</f>
        <v>-</v>
      </c>
      <c r="O88" s="140"/>
      <c r="P88" s="662"/>
      <c r="Q88" s="662"/>
      <c r="R88" s="662"/>
      <c r="S88" s="662"/>
      <c r="T88" s="662"/>
      <c r="U88" s="662"/>
      <c r="V88" s="662"/>
      <c r="W88" s="662"/>
    </row>
    <row r="89" spans="12:23" hidden="1">
      <c r="L89" s="136" t="str">
        <f t="shared" si="5"/>
        <v/>
      </c>
      <c r="M89" s="136" t="str">
        <f>IF(OR(L89="",COUNTIF($M$4:M88,IF(ISERROR($R89*1),LEFT($R89,2)*1,$R89*1))&gt;=1),"-",IF(ISERROR($R89*1),LEFT($R89,2)*1,$R89*1))</f>
        <v>-</v>
      </c>
      <c r="N89" s="136" t="str">
        <f>IF(OR(L89="",COUNTIF($N$4:N88,V89*1)&gt;=1),"-",V89*1)</f>
        <v>-</v>
      </c>
      <c r="O89" s="140"/>
      <c r="P89" s="662"/>
      <c r="Q89" s="662"/>
      <c r="R89" s="662"/>
      <c r="S89" s="662"/>
      <c r="T89" s="662"/>
      <c r="U89" s="662"/>
      <c r="V89" s="662"/>
      <c r="W89" s="662"/>
    </row>
    <row r="90" spans="12:23" hidden="1">
      <c r="L90" s="136" t="str">
        <f t="shared" si="5"/>
        <v/>
      </c>
      <c r="M90" s="136" t="str">
        <f>IF(OR(L90="",COUNTIF($M$4:M89,IF(ISERROR($R90*1),LEFT($R90,2)*1,$R90*1))&gt;=1),"-",IF(ISERROR($R90*1),LEFT($R90,2)*1,$R90*1))</f>
        <v>-</v>
      </c>
      <c r="N90" s="136" t="str">
        <f>IF(OR(L90="",COUNTIF($N$4:N89,V90*1)&gt;=1),"-",V90*1)</f>
        <v>-</v>
      </c>
      <c r="O90" s="140"/>
      <c r="P90" s="662"/>
      <c r="Q90" s="662"/>
      <c r="R90" s="662"/>
      <c r="S90" s="662"/>
      <c r="T90" s="662"/>
      <c r="U90" s="662"/>
      <c r="V90" s="662"/>
      <c r="W90" s="662"/>
    </row>
    <row r="91" spans="12:23" hidden="1">
      <c r="L91" s="136" t="str">
        <f t="shared" si="5"/>
        <v/>
      </c>
      <c r="M91" s="136" t="str">
        <f>IF(OR(L91="",COUNTIF($M$4:M90,IF(ISERROR($R91*1),LEFT($R91,2)*1,$R91*1))&gt;=1),"-",IF(ISERROR($R91*1),LEFT($R91,2)*1,$R91*1))</f>
        <v>-</v>
      </c>
      <c r="N91" s="136" t="str">
        <f>IF(OR(L91="",COUNTIF($N$4:N90,V91*1)&gt;=1),"-",V91*1)</f>
        <v>-</v>
      </c>
      <c r="O91" s="140"/>
      <c r="P91" s="662"/>
      <c r="Q91" s="662"/>
      <c r="R91" s="662"/>
      <c r="S91" s="662"/>
      <c r="T91" s="662"/>
      <c r="U91" s="662"/>
      <c r="V91" s="662"/>
      <c r="W91" s="662"/>
    </row>
    <row r="92" spans="12:23" hidden="1">
      <c r="L92" s="136" t="str">
        <f t="shared" si="5"/>
        <v/>
      </c>
      <c r="M92" s="136" t="str">
        <f>IF(OR(L92="",COUNTIF($M$4:M91,IF(ISERROR($R92*1),LEFT($R92,2)*1,$R92*1))&gt;=1),"-",IF(ISERROR($R92*1),LEFT($R92,2)*1,$R92*1))</f>
        <v>-</v>
      </c>
      <c r="N92" s="136" t="str">
        <f>IF(OR(L92="",COUNTIF($N$4:N91,V92*1)&gt;=1),"-",V92*1)</f>
        <v>-</v>
      </c>
      <c r="O92" s="140"/>
      <c r="P92" s="662"/>
      <c r="Q92" s="662"/>
      <c r="R92" s="662"/>
      <c r="S92" s="662"/>
      <c r="T92" s="662"/>
      <c r="U92" s="662"/>
      <c r="V92" s="662"/>
      <c r="W92" s="662"/>
    </row>
    <row r="93" spans="12:23" hidden="1">
      <c r="L93" s="136" t="str">
        <f t="shared" si="5"/>
        <v/>
      </c>
      <c r="M93" s="136" t="str">
        <f>IF(OR(L93="",COUNTIF($M$4:M92,IF(ISERROR($R93*1),LEFT($R93,2)*1,$R93*1))&gt;=1),"-",IF(ISERROR($R93*1),LEFT($R93,2)*1,$R93*1))</f>
        <v>-</v>
      </c>
      <c r="N93" s="136" t="str">
        <f>IF(OR(L93="",COUNTIF($N$4:N92,V93*1)&gt;=1),"-",V93*1)</f>
        <v>-</v>
      </c>
      <c r="O93" s="140"/>
      <c r="P93" s="662"/>
      <c r="Q93" s="662"/>
      <c r="R93" s="662"/>
      <c r="S93" s="662"/>
      <c r="T93" s="662"/>
      <c r="U93" s="662"/>
      <c r="V93" s="662"/>
      <c r="W93" s="662"/>
    </row>
    <row r="94" spans="12:23" hidden="1">
      <c r="L94" s="136" t="str">
        <f t="shared" si="5"/>
        <v/>
      </c>
      <c r="M94" s="136" t="str">
        <f>IF(OR(L94="",COUNTIF($M$4:M93,IF(ISERROR($R94*1),LEFT($R94,2)*1,$R94*1))&gt;=1),"-",IF(ISERROR($R94*1),LEFT($R94,2)*1,$R94*1))</f>
        <v>-</v>
      </c>
      <c r="N94" s="136" t="str">
        <f>IF(OR(L94="",COUNTIF($N$4:N93,V94*1)&gt;=1),"-",V94*1)</f>
        <v>-</v>
      </c>
      <c r="O94" s="140"/>
      <c r="P94" s="662"/>
      <c r="Q94" s="662"/>
      <c r="R94" s="662"/>
      <c r="S94" s="662"/>
      <c r="T94" s="662"/>
      <c r="U94" s="662"/>
      <c r="V94" s="662"/>
      <c r="W94" s="662"/>
    </row>
    <row r="95" spans="12:23" hidden="1">
      <c r="L95" s="136" t="str">
        <f t="shared" si="5"/>
        <v/>
      </c>
      <c r="M95" s="136" t="str">
        <f>IF(OR(L95="",COUNTIF($M$4:M94,IF(ISERROR($R95*1),LEFT($R95,2)*1,$R95*1))&gt;=1),"-",IF(ISERROR($R95*1),LEFT($R95,2)*1,$R95*1))</f>
        <v>-</v>
      </c>
      <c r="N95" s="136" t="str">
        <f>IF(OR(L95="",COUNTIF($N$4:N94,V95*1)&gt;=1),"-",V95*1)</f>
        <v>-</v>
      </c>
      <c r="O95" s="140"/>
      <c r="P95" s="662"/>
      <c r="Q95" s="662"/>
      <c r="R95" s="662"/>
      <c r="S95" s="662"/>
      <c r="T95" s="662"/>
      <c r="U95" s="662"/>
      <c r="V95" s="662"/>
      <c r="W95" s="662"/>
    </row>
    <row r="96" spans="12:23" hidden="1">
      <c r="L96" s="136" t="str">
        <f t="shared" si="5"/>
        <v/>
      </c>
      <c r="M96" s="136" t="str">
        <f>IF(OR(L96="",COUNTIF($M$4:M95,IF(ISERROR($R96*1),LEFT($R96,2)*1,$R96*1))&gt;=1),"-",IF(ISERROR($R96*1),LEFT($R96,2)*1,$R96*1))</f>
        <v>-</v>
      </c>
      <c r="N96" s="136" t="str">
        <f>IF(OR(L96="",COUNTIF($N$4:N95,V96*1)&gt;=1),"-",V96*1)</f>
        <v>-</v>
      </c>
      <c r="O96" s="140"/>
      <c r="P96" s="662"/>
      <c r="Q96" s="662"/>
      <c r="R96" s="662"/>
      <c r="S96" s="662"/>
      <c r="T96" s="662"/>
      <c r="U96" s="662"/>
      <c r="V96" s="662"/>
      <c r="W96" s="662"/>
    </row>
    <row r="97" spans="12:23" hidden="1">
      <c r="L97" s="136" t="str">
        <f t="shared" si="5"/>
        <v/>
      </c>
      <c r="M97" s="136" t="str">
        <f>IF(OR(L97="",COUNTIF($M$4:M96,IF(ISERROR($R97*1),LEFT($R97,2)*1,$R97*1))&gt;=1),"-",IF(ISERROR($R97*1),LEFT($R97,2)*1,$R97*1))</f>
        <v>-</v>
      </c>
      <c r="N97" s="136" t="str">
        <f>IF(OR(L97="",COUNTIF($N$4:N96,V97*1)&gt;=1),"-",V97*1)</f>
        <v>-</v>
      </c>
      <c r="O97" s="140"/>
      <c r="P97" s="662"/>
      <c r="Q97" s="662"/>
      <c r="R97" s="662"/>
      <c r="S97" s="662"/>
      <c r="T97" s="662"/>
      <c r="U97" s="662"/>
      <c r="V97" s="662"/>
      <c r="W97" s="662"/>
    </row>
    <row r="98" spans="12:23" hidden="1">
      <c r="L98" s="136" t="str">
        <f t="shared" si="5"/>
        <v/>
      </c>
      <c r="M98" s="136" t="str">
        <f>IF(OR(L98="",COUNTIF($M$4:M97,IF(ISERROR($R98*1),LEFT($R98,2)*1,$R98*1))&gt;=1),"-",IF(ISERROR($R98*1),LEFT($R98,2)*1,$R98*1))</f>
        <v>-</v>
      </c>
      <c r="N98" s="136" t="str">
        <f>IF(OR(L98="",COUNTIF($N$4:N97,V98*1)&gt;=1),"-",V98*1)</f>
        <v>-</v>
      </c>
      <c r="O98" s="140"/>
      <c r="P98" s="662"/>
      <c r="Q98" s="662"/>
      <c r="R98" s="662"/>
      <c r="S98" s="662"/>
      <c r="T98" s="662"/>
      <c r="U98" s="662"/>
      <c r="V98" s="662"/>
      <c r="W98" s="662"/>
    </row>
    <row r="99" spans="12:23" hidden="1">
      <c r="L99" s="136" t="str">
        <f t="shared" si="5"/>
        <v/>
      </c>
      <c r="M99" s="136" t="str">
        <f>IF(OR(L99="",COUNTIF($M$4:M98,IF(ISERROR($R99*1),LEFT($R99,2)*1,$R99*1))&gt;=1),"-",IF(ISERROR($R99*1),LEFT($R99,2)*1,$R99*1))</f>
        <v>-</v>
      </c>
      <c r="N99" s="136" t="str">
        <f>IF(OR(L99="",COUNTIF($N$4:N98,V99*1)&gt;=1),"-",V99*1)</f>
        <v>-</v>
      </c>
      <c r="O99" s="140"/>
      <c r="P99" s="662"/>
      <c r="Q99" s="662"/>
      <c r="R99" s="662"/>
      <c r="S99" s="662"/>
      <c r="T99" s="662"/>
      <c r="U99" s="662"/>
      <c r="V99" s="662"/>
      <c r="W99" s="662"/>
    </row>
    <row r="100" spans="12:23" hidden="1">
      <c r="L100" s="136" t="str">
        <f t="shared" si="5"/>
        <v/>
      </c>
      <c r="M100" s="136" t="str">
        <f>IF(OR(L100="",COUNTIF($M$4:M99,IF(ISERROR($R100*1),LEFT($R100,2)*1,$R100*1))&gt;=1),"-",IF(ISERROR($R100*1),LEFT($R100,2)*1,$R100*1))</f>
        <v>-</v>
      </c>
      <c r="N100" s="136" t="str">
        <f>IF(OR(L100="",COUNTIF($N$4:N99,V100*1)&gt;=1),"-",V100*1)</f>
        <v>-</v>
      </c>
      <c r="O100" s="140"/>
      <c r="P100" s="662"/>
      <c r="Q100" s="662"/>
      <c r="R100" s="662"/>
      <c r="S100" s="662"/>
      <c r="T100" s="662"/>
      <c r="U100" s="662"/>
      <c r="V100" s="662"/>
      <c r="W100" s="662"/>
    </row>
    <row r="101" spans="12:23" hidden="1">
      <c r="L101" s="136" t="str">
        <f t="shared" si="5"/>
        <v/>
      </c>
      <c r="M101" s="136" t="str">
        <f>IF(OR(L101="",COUNTIF($M$4:M100,IF(ISERROR($R101*1),LEFT($R101,2)*1,$R101*1))&gt;=1),"-",IF(ISERROR($R101*1),LEFT($R101,2)*1,$R101*1))</f>
        <v>-</v>
      </c>
      <c r="N101" s="136" t="str">
        <f>IF(OR(L101="",COUNTIF($N$4:N100,V101*1)&gt;=1),"-",V101*1)</f>
        <v>-</v>
      </c>
      <c r="O101" s="140"/>
      <c r="P101" s="662"/>
      <c r="Q101" s="662"/>
      <c r="R101" s="662"/>
      <c r="S101" s="662"/>
      <c r="T101" s="662"/>
      <c r="U101" s="662"/>
      <c r="V101" s="662"/>
      <c r="W101" s="662"/>
    </row>
    <row r="102" spans="12:23" hidden="1">
      <c r="L102" s="136" t="str">
        <f t="shared" si="5"/>
        <v/>
      </c>
      <c r="M102" s="136" t="str">
        <f>IF(OR(L102="",COUNTIF($M$4:M101,IF(ISERROR($R102*1),LEFT($R102,2)*1,$R102*1))&gt;=1),"-",IF(ISERROR($R102*1),LEFT($R102,2)*1,$R102*1))</f>
        <v>-</v>
      </c>
      <c r="N102" s="136" t="str">
        <f>IF(OR(L102="",COUNTIF($N$4:N101,V102*1)&gt;=1),"-",V102*1)</f>
        <v>-</v>
      </c>
      <c r="O102" s="140"/>
      <c r="P102" s="662"/>
      <c r="Q102" s="662"/>
      <c r="R102" s="662"/>
      <c r="S102" s="662"/>
      <c r="T102" s="662"/>
      <c r="U102" s="662"/>
      <c r="V102" s="662"/>
      <c r="W102" s="662"/>
    </row>
    <row r="103" spans="12:23" hidden="1">
      <c r="L103" s="136" t="str">
        <f t="shared" si="5"/>
        <v/>
      </c>
      <c r="M103" s="136" t="str">
        <f>IF(OR(L103="",COUNTIF($M$4:M102,IF(ISERROR($R103*1),LEFT($R103,2)*1,$R103*1))&gt;=1),"-",IF(ISERROR($R103*1),LEFT($R103,2)*1,$R103*1))</f>
        <v>-</v>
      </c>
      <c r="N103" s="136" t="str">
        <f>IF(OR(L103="",COUNTIF($N$4:N102,V103*1)&gt;=1),"-",V103*1)</f>
        <v>-</v>
      </c>
      <c r="P103" s="662"/>
      <c r="Q103" s="662"/>
      <c r="R103" s="662"/>
      <c r="S103" s="662"/>
      <c r="T103" s="662"/>
      <c r="U103" s="662"/>
      <c r="V103" s="662"/>
      <c r="W103" s="662"/>
    </row>
    <row r="104" spans="12:23" hidden="1">
      <c r="L104" s="136" t="str">
        <f t="shared" si="5"/>
        <v/>
      </c>
      <c r="M104" s="136" t="str">
        <f>IF(OR(L104="",COUNTIF($M$4:M103,IF(ISERROR($R104*1),LEFT($R104,2)*1,$R104*1))&gt;=1),"-",IF(ISERROR($R104*1),LEFT($R104,2)*1,$R104*1))</f>
        <v>-</v>
      </c>
      <c r="N104" s="136" t="str">
        <f>IF(OR(L104="",COUNTIF($N$4:N103,V104*1)&gt;=1),"-",V104*1)</f>
        <v>-</v>
      </c>
      <c r="P104" s="662"/>
      <c r="Q104" s="662"/>
      <c r="R104" s="662"/>
      <c r="S104" s="662"/>
      <c r="T104" s="662"/>
      <c r="U104" s="662"/>
      <c r="V104" s="662"/>
      <c r="W104" s="662"/>
    </row>
    <row r="105" spans="12:23" hidden="1">
      <c r="L105" s="136" t="str">
        <f t="shared" si="5"/>
        <v/>
      </c>
      <c r="M105" s="136" t="str">
        <f>IF(OR(L105="",COUNTIF($M$4:M104,IF(ISERROR($R105*1),LEFT($R105,2)*1,$R105*1))&gt;=1),"-",IF(ISERROR($R105*1),LEFT($R105,2)*1,$R105*1))</f>
        <v>-</v>
      </c>
      <c r="N105" s="136" t="str">
        <f>IF(OR(L105="",COUNTIF($N$4:N104,V105*1)&gt;=1),"-",V105*1)</f>
        <v>-</v>
      </c>
      <c r="P105" s="662"/>
      <c r="Q105" s="662"/>
      <c r="R105" s="662"/>
      <c r="S105" s="662"/>
      <c r="T105" s="662"/>
      <c r="U105" s="662"/>
      <c r="V105" s="662"/>
      <c r="W105" s="662"/>
    </row>
    <row r="106" spans="12:23" hidden="1">
      <c r="L106" s="136" t="str">
        <f t="shared" si="5"/>
        <v/>
      </c>
      <c r="M106" s="136" t="str">
        <f>IF(OR(L106="",COUNTIF($M$4:M105,IF(ISERROR($R106*1),LEFT($R106,2)*1,$R106*1))&gt;=1),"-",IF(ISERROR($R106*1),LEFT($R106,2)*1,$R106*1))</f>
        <v>-</v>
      </c>
      <c r="N106" s="136" t="str">
        <f>IF(OR(L106="",COUNTIF($N$4:N105,V106*1)&gt;=1),"-",V106*1)</f>
        <v>-</v>
      </c>
      <c r="P106" s="662"/>
      <c r="Q106" s="662"/>
      <c r="R106" s="662"/>
      <c r="S106" s="662"/>
      <c r="T106" s="662"/>
      <c r="U106" s="662"/>
      <c r="V106" s="662"/>
      <c r="W106" s="662"/>
    </row>
    <row r="107" spans="12:23" hidden="1">
      <c r="L107" s="136" t="str">
        <f t="shared" si="5"/>
        <v/>
      </c>
      <c r="M107" s="136" t="str">
        <f>IF(OR(L107="",COUNTIF($M$4:M106,IF(ISERROR($R107*1),LEFT($R107,2)*1,$R107*1))&gt;=1),"-",IF(ISERROR($R107*1),LEFT($R107,2)*1,$R107*1))</f>
        <v>-</v>
      </c>
      <c r="N107" s="136" t="str">
        <f>IF(OR(L107="",COUNTIF($N$4:N106,V107*1)&gt;=1),"-",V107*1)</f>
        <v>-</v>
      </c>
      <c r="P107" s="662"/>
      <c r="Q107" s="662"/>
      <c r="R107" s="662"/>
      <c r="S107" s="662"/>
      <c r="T107" s="662"/>
      <c r="U107" s="662"/>
      <c r="V107" s="662"/>
      <c r="W107" s="662"/>
    </row>
    <row r="108" spans="12:23" hidden="1">
      <c r="L108" s="136" t="str">
        <f t="shared" si="5"/>
        <v/>
      </c>
      <c r="M108" s="136" t="str">
        <f>IF(OR(L108="",COUNTIF($M$4:M107,IF(ISERROR($R108*1),LEFT($R108,2)*1,$R108*1))&gt;=1),"-",IF(ISERROR($R108*1),LEFT($R108,2)*1,$R108*1))</f>
        <v>-</v>
      </c>
      <c r="N108" s="136" t="str">
        <f>IF(OR(L108="",COUNTIF($N$4:N107,V108*1)&gt;=1),"-",V108*1)</f>
        <v>-</v>
      </c>
      <c r="P108" s="662"/>
      <c r="Q108" s="662"/>
      <c r="R108" s="662"/>
      <c r="S108" s="662"/>
      <c r="T108" s="662"/>
      <c r="U108" s="662"/>
      <c r="V108" s="662"/>
      <c r="W108" s="662"/>
    </row>
    <row r="109" spans="12:23" hidden="1">
      <c r="L109" s="136" t="str">
        <f t="shared" si="5"/>
        <v/>
      </c>
      <c r="M109" s="136" t="str">
        <f>IF(OR(L109="",COUNTIF($M$4:M108,IF(ISERROR($R109*1),LEFT($R109,2)*1,$R109*1))&gt;=1),"-",IF(ISERROR($R109*1),LEFT($R109,2)*1,$R109*1))</f>
        <v>-</v>
      </c>
      <c r="N109" s="136" t="str">
        <f>IF(OR(L109="",COUNTIF($N$4:N108,V109*1)&gt;=1),"-",V109*1)</f>
        <v>-</v>
      </c>
      <c r="P109" s="662"/>
      <c r="Q109" s="662"/>
      <c r="R109" s="662"/>
      <c r="S109" s="662"/>
      <c r="T109" s="662"/>
      <c r="U109" s="662"/>
      <c r="V109" s="662"/>
      <c r="W109" s="662"/>
    </row>
    <row r="110" spans="12:23" hidden="1">
      <c r="L110" s="136" t="str">
        <f t="shared" si="5"/>
        <v/>
      </c>
      <c r="M110" s="136" t="str">
        <f>IF(OR(L110="",COUNTIF($M$4:M109,IF(ISERROR($R110*1),LEFT($R110,2)*1,$R110*1))&gt;=1),"-",IF(ISERROR($R110*1),LEFT($R110,2)*1,$R110*1))</f>
        <v>-</v>
      </c>
      <c r="N110" s="136" t="str">
        <f>IF(OR(L110="",COUNTIF($N$4:N109,V110*1)&gt;=1),"-",V110*1)</f>
        <v>-</v>
      </c>
      <c r="P110" s="662"/>
      <c r="Q110" s="662"/>
      <c r="R110" s="662"/>
      <c r="S110" s="662"/>
      <c r="T110" s="662"/>
      <c r="U110" s="662"/>
      <c r="V110" s="662"/>
      <c r="W110" s="662"/>
    </row>
    <row r="111" spans="12:23" hidden="1">
      <c r="L111" s="136" t="str">
        <f t="shared" si="5"/>
        <v/>
      </c>
      <c r="M111" s="136" t="str">
        <f>IF(OR(L111="",COUNTIF($M$4:M110,IF(ISERROR($R111*1),LEFT($R111,2)*1,$R111*1))&gt;=1),"-",IF(ISERROR($R111*1),LEFT($R111,2)*1,$R111*1))</f>
        <v>-</v>
      </c>
      <c r="N111" s="136" t="str">
        <f>IF(OR(L111="",COUNTIF($N$4:N110,V111*1)&gt;=1),"-",V111*1)</f>
        <v>-</v>
      </c>
      <c r="P111" s="662"/>
      <c r="Q111" s="662"/>
      <c r="R111" s="662"/>
      <c r="S111" s="662"/>
      <c r="T111" s="662"/>
      <c r="U111" s="662"/>
      <c r="V111" s="662"/>
      <c r="W111" s="662"/>
    </row>
    <row r="112" spans="12:23" hidden="1">
      <c r="L112" s="136" t="str">
        <f t="shared" si="5"/>
        <v/>
      </c>
      <c r="M112" s="136" t="str">
        <f>IF(OR(L112="",COUNTIF($M$4:M111,IF(ISERROR($R112*1),LEFT($R112,2)*1,$R112*1))&gt;=1),"-",IF(ISERROR($R112*1),LEFT($R112,2)*1,$R112*1))</f>
        <v>-</v>
      </c>
      <c r="N112" s="136" t="str">
        <f>IF(OR(L112="",COUNTIF($N$4:N111,V112*1)&gt;=1),"-",V112*1)</f>
        <v>-</v>
      </c>
      <c r="P112" s="662"/>
      <c r="Q112" s="662"/>
      <c r="R112" s="662"/>
      <c r="S112" s="662"/>
      <c r="T112" s="662"/>
      <c r="U112" s="662"/>
      <c r="V112" s="662"/>
      <c r="W112" s="662"/>
    </row>
    <row r="113" spans="12:23" hidden="1">
      <c r="L113" s="136" t="str">
        <f t="shared" si="5"/>
        <v/>
      </c>
      <c r="M113" s="136" t="str">
        <f>IF(OR(L113="",COUNTIF($M$4:M112,IF(ISERROR($R113*1),LEFT($R113,2)*1,$R113*1))&gt;=1),"-",IF(ISERROR($R113*1),LEFT($R113,2)*1,$R113*1))</f>
        <v>-</v>
      </c>
      <c r="N113" s="136" t="str">
        <f>IF(OR(L113="",COUNTIF($N$4:N112,V113*1)&gt;=1),"-",V113*1)</f>
        <v>-</v>
      </c>
      <c r="P113" s="662"/>
      <c r="Q113" s="662"/>
      <c r="R113" s="662"/>
      <c r="S113" s="662"/>
      <c r="T113" s="662"/>
      <c r="U113" s="662"/>
      <c r="V113" s="662"/>
      <c r="W113" s="662"/>
    </row>
    <row r="114" spans="12:23" hidden="1">
      <c r="L114" s="136" t="str">
        <f t="shared" si="5"/>
        <v/>
      </c>
      <c r="M114" s="136" t="str">
        <f>IF(OR(L114="",COUNTIF($M$4:M113,IF(ISERROR($R114*1),LEFT($R114,2)*1,$R114*1))&gt;=1),"-",IF(ISERROR($R114*1),LEFT($R114,2)*1,$R114*1))</f>
        <v>-</v>
      </c>
      <c r="N114" s="136" t="str">
        <f>IF(OR(L114="",COUNTIF($N$4:N113,V114*1)&gt;=1),"-",V114*1)</f>
        <v>-</v>
      </c>
      <c r="P114" s="662"/>
      <c r="Q114" s="662"/>
      <c r="R114" s="662"/>
      <c r="S114" s="662"/>
      <c r="T114" s="662"/>
      <c r="U114" s="662"/>
      <c r="V114" s="662"/>
      <c r="W114" s="662"/>
    </row>
    <row r="115" spans="12:23" hidden="1">
      <c r="L115" s="136" t="str">
        <f t="shared" si="5"/>
        <v/>
      </c>
      <c r="M115" s="136" t="str">
        <f>IF(OR(L115="",COUNTIF($M$4:M114,IF(ISERROR($R115*1),LEFT($R115,2)*1,$R115*1))&gt;=1),"-",IF(ISERROR($R115*1),LEFT($R115,2)*1,$R115*1))</f>
        <v>-</v>
      </c>
      <c r="N115" s="136" t="str">
        <f>IF(OR(L115="",COUNTIF($N$4:N114,V115*1)&gt;=1),"-",V115*1)</f>
        <v>-</v>
      </c>
      <c r="P115" s="662"/>
      <c r="Q115" s="662"/>
      <c r="R115" s="662"/>
      <c r="S115" s="662"/>
      <c r="T115" s="662"/>
      <c r="U115" s="662"/>
      <c r="V115" s="662"/>
      <c r="W115" s="662"/>
    </row>
    <row r="116" spans="12:23" hidden="1">
      <c r="L116" s="136" t="str">
        <f t="shared" si="5"/>
        <v/>
      </c>
      <c r="M116" s="136" t="str">
        <f>IF(OR(L116="",COUNTIF($M$4:M115,IF(ISERROR($R116*1),LEFT($R116,2)*1,$R116*1))&gt;=1),"-",IF(ISERROR($R116*1),LEFT($R116,2)*1,$R116*1))</f>
        <v>-</v>
      </c>
      <c r="N116" s="136" t="str">
        <f>IF(OR(L116="",COUNTIF($N$4:N115,V116*1)&gt;=1),"-",V116*1)</f>
        <v>-</v>
      </c>
      <c r="P116" s="662"/>
      <c r="Q116" s="662"/>
      <c r="R116" s="662"/>
      <c r="S116" s="662"/>
      <c r="T116" s="662"/>
      <c r="U116" s="662"/>
      <c r="V116" s="662"/>
      <c r="W116" s="662"/>
    </row>
    <row r="117" spans="12:23" hidden="1">
      <c r="L117" s="136" t="str">
        <f t="shared" si="5"/>
        <v/>
      </c>
      <c r="M117" s="136" t="str">
        <f>IF(OR(L117="",COUNTIF($M$4:M116,IF(ISERROR($R117*1),LEFT($R117,2)*1,$R117*1))&gt;=1),"-",IF(ISERROR($R117*1),LEFT($R117,2)*1,$R117*1))</f>
        <v>-</v>
      </c>
      <c r="N117" s="136" t="str">
        <f>IF(OR(L117="",COUNTIF($N$4:N116,V117*1)&gt;=1),"-",V117*1)</f>
        <v>-</v>
      </c>
      <c r="P117" s="662"/>
      <c r="Q117" s="662"/>
      <c r="R117" s="662"/>
      <c r="S117" s="662"/>
      <c r="T117" s="662"/>
      <c r="U117" s="662"/>
      <c r="V117" s="662"/>
      <c r="W117" s="662"/>
    </row>
    <row r="118" spans="12:23" hidden="1">
      <c r="L118" s="136" t="str">
        <f t="shared" si="5"/>
        <v/>
      </c>
      <c r="M118" s="136" t="str">
        <f>IF(OR(L118="",COUNTIF($M$4:M117,IF(ISERROR($R118*1),LEFT($R118,2)*1,$R118*1))&gt;=1),"-",IF(ISERROR($R118*1),LEFT($R118,2)*1,$R118*1))</f>
        <v>-</v>
      </c>
      <c r="N118" s="136" t="str">
        <f>IF(OR(L118="",COUNTIF($N$4:N117,V118*1)&gt;=1),"-",V118*1)</f>
        <v>-</v>
      </c>
      <c r="P118" s="662"/>
      <c r="Q118" s="662"/>
      <c r="R118" s="662"/>
      <c r="S118" s="662"/>
      <c r="T118" s="662"/>
      <c r="U118" s="662"/>
      <c r="V118" s="662"/>
      <c r="W118" s="662"/>
    </row>
    <row r="119" spans="12:23" hidden="1">
      <c r="L119" s="136" t="str">
        <f t="shared" si="5"/>
        <v/>
      </c>
      <c r="M119" s="136" t="str">
        <f>IF(OR(L119="",COUNTIF($M$4:M118,IF(ISERROR($R119*1),LEFT($R119,2)*1,$R119*1))&gt;=1),"-",IF(ISERROR($R119*1),LEFT($R119,2)*1,$R119*1))</f>
        <v>-</v>
      </c>
      <c r="N119" s="136" t="str">
        <f>IF(OR(L119="",COUNTIF($N$4:N118,V119*1)&gt;=1),"-",V119*1)</f>
        <v>-</v>
      </c>
      <c r="P119" s="662"/>
      <c r="Q119" s="662"/>
      <c r="R119" s="662"/>
      <c r="S119" s="662"/>
      <c r="T119" s="662"/>
      <c r="U119" s="662"/>
      <c r="V119" s="662"/>
      <c r="W119" s="662"/>
    </row>
    <row r="120" spans="12:23" hidden="1">
      <c r="L120" s="136" t="str">
        <f t="shared" si="5"/>
        <v/>
      </c>
      <c r="M120" s="136" t="str">
        <f>IF(OR(L120="",COUNTIF($M$4:M119,IF(ISERROR($R120*1),LEFT($R120,2)*1,$R120*1))&gt;=1),"-",IF(ISERROR($R120*1),LEFT($R120,2)*1,$R120*1))</f>
        <v>-</v>
      </c>
      <c r="N120" s="136" t="str">
        <f>IF(OR(L120="",COUNTIF($N$4:N119,V120*1)&gt;=1),"-",V120*1)</f>
        <v>-</v>
      </c>
      <c r="P120" s="662"/>
      <c r="Q120" s="662"/>
      <c r="R120" s="662"/>
      <c r="S120" s="662"/>
      <c r="T120" s="662"/>
      <c r="U120" s="662"/>
      <c r="V120" s="662"/>
      <c r="W120" s="662"/>
    </row>
    <row r="121" spans="12:23" hidden="1">
      <c r="L121" s="136" t="str">
        <f t="shared" si="5"/>
        <v/>
      </c>
      <c r="M121" s="136" t="str">
        <f>IF(OR(L121="",COUNTIF($M$4:M120,IF(ISERROR($R121*1),LEFT($R121,2)*1,$R121*1))&gt;=1),"-",IF(ISERROR($R121*1),LEFT($R121,2)*1,$R121*1))</f>
        <v>-</v>
      </c>
      <c r="N121" s="136" t="str">
        <f>IF(OR(L121="",COUNTIF($N$4:N120,V121*1)&gt;=1),"-",V121*1)</f>
        <v>-</v>
      </c>
      <c r="P121" s="662"/>
      <c r="Q121" s="662"/>
      <c r="R121" s="662"/>
      <c r="S121" s="662"/>
      <c r="T121" s="662"/>
      <c r="U121" s="662"/>
      <c r="V121" s="662"/>
      <c r="W121" s="662"/>
    </row>
    <row r="122" spans="12:23" hidden="1">
      <c r="L122" s="136" t="str">
        <f t="shared" si="5"/>
        <v/>
      </c>
      <c r="M122" s="136" t="str">
        <f>IF(OR(L122="",COUNTIF($M$4:M121,IF(ISERROR($R122*1),LEFT($R122,2)*1,$R122*1))&gt;=1),"-",IF(ISERROR($R122*1),LEFT($R122,2)*1,$R122*1))</f>
        <v>-</v>
      </c>
      <c r="N122" s="136" t="str">
        <f>IF(OR(L122="",COUNTIF($N$4:N121,V122*1)&gt;=1),"-",V122*1)</f>
        <v>-</v>
      </c>
      <c r="P122" s="662"/>
      <c r="Q122" s="662"/>
      <c r="R122" s="662"/>
      <c r="S122" s="662"/>
      <c r="T122" s="662"/>
      <c r="U122" s="662"/>
      <c r="V122" s="662"/>
      <c r="W122" s="662"/>
    </row>
    <row r="123" spans="12:23" hidden="1">
      <c r="L123" s="136" t="str">
        <f t="shared" si="5"/>
        <v/>
      </c>
      <c r="M123" s="136" t="str">
        <f>IF(OR(L123="",COUNTIF($M$4:M122,IF(ISERROR($R123*1),LEFT($R123,2)*1,$R123*1))&gt;=1),"-",IF(ISERROR($R123*1),LEFT($R123,2)*1,$R123*1))</f>
        <v>-</v>
      </c>
      <c r="N123" s="136" t="str">
        <f>IF(OR(L123="",COUNTIF($N$4:N122,V123*1)&gt;=1),"-",V123*1)</f>
        <v>-</v>
      </c>
      <c r="P123" s="662"/>
      <c r="Q123" s="662"/>
      <c r="R123" s="662"/>
      <c r="S123" s="662"/>
      <c r="T123" s="662"/>
      <c r="U123" s="662"/>
      <c r="V123" s="662"/>
      <c r="W123" s="662"/>
    </row>
    <row r="124" spans="12:23" hidden="1">
      <c r="L124" s="136" t="str">
        <f t="shared" si="5"/>
        <v/>
      </c>
      <c r="M124" s="136" t="str">
        <f>IF(OR(L124="",COUNTIF($M$4:M123,IF(ISERROR($R124*1),LEFT($R124,2)*1,$R124*1))&gt;=1),"-",IF(ISERROR($R124*1),LEFT($R124,2)*1,$R124*1))</f>
        <v>-</v>
      </c>
      <c r="N124" s="136" t="str">
        <f>IF(OR(L124="",COUNTIF($N$4:N123,V124*1)&gt;=1),"-",V124*1)</f>
        <v>-</v>
      </c>
      <c r="P124" s="662"/>
      <c r="Q124" s="662"/>
      <c r="R124" s="662"/>
      <c r="S124" s="662"/>
      <c r="T124" s="662"/>
      <c r="U124" s="662"/>
      <c r="V124" s="662"/>
      <c r="W124" s="662"/>
    </row>
    <row r="125" spans="12:23" hidden="1">
      <c r="L125" s="136" t="str">
        <f t="shared" si="5"/>
        <v/>
      </c>
      <c r="M125" s="136" t="str">
        <f>IF(OR(L125="",COUNTIF($M$4:M124,IF(ISERROR($R125*1),LEFT($R125,2)*1,$R125*1))&gt;=1),"-",IF(ISERROR($R125*1),LEFT($R125,2)*1,$R125*1))</f>
        <v>-</v>
      </c>
      <c r="N125" s="136" t="str">
        <f>IF(OR(L125="",COUNTIF($N$4:N124,V125*1)&gt;=1),"-",V125*1)</f>
        <v>-</v>
      </c>
      <c r="P125" s="662"/>
      <c r="Q125" s="662"/>
      <c r="R125" s="662"/>
      <c r="S125" s="662"/>
      <c r="T125" s="662"/>
      <c r="U125" s="662"/>
      <c r="V125" s="662"/>
      <c r="W125" s="662"/>
    </row>
    <row r="126" spans="12:23" hidden="1">
      <c r="L126" s="136" t="str">
        <f t="shared" si="5"/>
        <v/>
      </c>
      <c r="M126" s="136" t="str">
        <f>IF(OR(L126="",COUNTIF($M$4:M125,IF(ISERROR($R126*1),LEFT($R126,2)*1,$R126*1))&gt;=1),"-",IF(ISERROR($R126*1),LEFT($R126,2)*1,$R126*1))</f>
        <v>-</v>
      </c>
      <c r="N126" s="136" t="str">
        <f>IF(OR(L126="",COUNTIF($N$4:N125,V126*1)&gt;=1),"-",V126*1)</f>
        <v>-</v>
      </c>
      <c r="P126" s="662"/>
      <c r="Q126" s="662"/>
      <c r="R126" s="662"/>
      <c r="S126" s="662"/>
      <c r="T126" s="662"/>
      <c r="U126" s="662"/>
      <c r="V126" s="662"/>
      <c r="W126" s="662"/>
    </row>
    <row r="127" spans="12:23" hidden="1">
      <c r="L127" s="136" t="str">
        <f t="shared" si="5"/>
        <v/>
      </c>
      <c r="M127" s="136" t="str">
        <f>IF(OR(L127="",COUNTIF($M$4:M126,IF(ISERROR($R127*1),LEFT($R127,2)*1,$R127*1))&gt;=1),"-",IF(ISERROR($R127*1),LEFT($R127,2)*1,$R127*1))</f>
        <v>-</v>
      </c>
      <c r="N127" s="136" t="str">
        <f>IF(OR(L127="",COUNTIF($N$4:N126,V127*1)&gt;=1),"-",V127*1)</f>
        <v>-</v>
      </c>
      <c r="P127" s="662"/>
      <c r="Q127" s="662"/>
      <c r="R127" s="662"/>
      <c r="S127" s="662"/>
      <c r="T127" s="662"/>
      <c r="U127" s="662"/>
      <c r="V127" s="662"/>
      <c r="W127" s="662"/>
    </row>
    <row r="128" spans="12:23" hidden="1">
      <c r="L128" s="136" t="str">
        <f t="shared" si="5"/>
        <v/>
      </c>
      <c r="M128" s="136" t="str">
        <f>IF(OR(L128="",COUNTIF($M$4:M127,IF(ISERROR($R128*1),LEFT($R128,2)*1,$R128*1))&gt;=1),"-",IF(ISERROR($R128*1),LEFT($R128,2)*1,$R128*1))</f>
        <v>-</v>
      </c>
      <c r="N128" s="136" t="str">
        <f>IF(OR(L128="",COUNTIF($N$4:N127,V128*1)&gt;=1),"-",V128*1)</f>
        <v>-</v>
      </c>
      <c r="P128" s="662"/>
      <c r="Q128" s="662"/>
      <c r="R128" s="662"/>
      <c r="S128" s="662"/>
      <c r="T128" s="662"/>
      <c r="U128" s="662"/>
      <c r="V128" s="662"/>
      <c r="W128" s="662"/>
    </row>
    <row r="129" spans="12:23" hidden="1">
      <c r="L129" s="136" t="str">
        <f t="shared" si="5"/>
        <v/>
      </c>
      <c r="M129" s="136" t="str">
        <f>IF(OR(L129="",COUNTIF($M$4:M128,IF(ISERROR($R129*1),LEFT($R129,2)*1,$R129*1))&gt;=1),"-",IF(ISERROR($R129*1),LEFT($R129,2)*1,$R129*1))</f>
        <v>-</v>
      </c>
      <c r="N129" s="136" t="str">
        <f>IF(OR(L129="",COUNTIF($N$4:N128,V129*1)&gt;=1),"-",V129*1)</f>
        <v>-</v>
      </c>
      <c r="P129" s="662"/>
      <c r="Q129" s="662"/>
      <c r="R129" s="662"/>
      <c r="S129" s="662"/>
      <c r="T129" s="662"/>
      <c r="U129" s="662"/>
      <c r="V129" s="662"/>
      <c r="W129" s="662"/>
    </row>
    <row r="130" spans="12:23" hidden="1">
      <c r="L130" s="136" t="str">
        <f t="shared" si="5"/>
        <v/>
      </c>
      <c r="M130" s="136" t="str">
        <f>IF(OR(L130="",COUNTIF($M$4:M129,IF(ISERROR($R130*1),LEFT($R130,2)*1,$R130*1))&gt;=1),"-",IF(ISERROR($R130*1),LEFT($R130,2)*1,$R130*1))</f>
        <v>-</v>
      </c>
      <c r="N130" s="136" t="str">
        <f>IF(OR(L130="",COUNTIF($N$4:N129,V130*1)&gt;=1),"-",V130*1)</f>
        <v>-</v>
      </c>
      <c r="P130" s="662"/>
      <c r="Q130" s="662"/>
      <c r="R130" s="662"/>
      <c r="S130" s="662"/>
      <c r="T130" s="662"/>
      <c r="U130" s="662"/>
      <c r="V130" s="662"/>
      <c r="W130" s="662"/>
    </row>
    <row r="131" spans="12:23" hidden="1">
      <c r="L131" s="136" t="str">
        <f t="shared" si="5"/>
        <v/>
      </c>
      <c r="M131" s="136" t="str">
        <f>IF(OR(L131="",COUNTIF($M$4:M130,IF(ISERROR($R131*1),LEFT($R131,2)*1,$R131*1))&gt;=1),"-",IF(ISERROR($R131*1),LEFT($R131,2)*1,$R131*1))</f>
        <v>-</v>
      </c>
      <c r="N131" s="136" t="str">
        <f>IF(OR(L131="",COUNTIF($N$4:N130,V131*1)&gt;=1),"-",V131*1)</f>
        <v>-</v>
      </c>
      <c r="P131" s="662"/>
      <c r="Q131" s="662"/>
      <c r="R131" s="662"/>
      <c r="S131" s="662"/>
      <c r="T131" s="662"/>
      <c r="U131" s="662"/>
      <c r="V131" s="662"/>
      <c r="W131" s="662"/>
    </row>
    <row r="132" spans="12:23" hidden="1">
      <c r="L132" s="136" t="str">
        <f t="shared" ref="L132:L147" si="6">IF(P132&lt;&gt;$B$1,"",P132&amp;Q132&amp;R132&amp;V132)</f>
        <v/>
      </c>
      <c r="M132" s="136" t="str">
        <f>IF(OR(L132="",COUNTIF($M$4:M131,IF(ISERROR($R132*1),LEFT($R132,2)*1,$R132*1))&gt;=1),"-",IF(ISERROR($R132*1),LEFT($R132,2)*1,$R132*1))</f>
        <v>-</v>
      </c>
      <c r="N132" s="136" t="str">
        <f>IF(OR(L132="",COUNTIF($N$4:N131,V132*1)&gt;=1),"-",V132*1)</f>
        <v>-</v>
      </c>
      <c r="P132" s="662"/>
      <c r="Q132" s="662"/>
      <c r="R132" s="662"/>
      <c r="S132" s="662"/>
      <c r="T132" s="662"/>
      <c r="U132" s="662"/>
      <c r="V132" s="662"/>
      <c r="W132" s="662"/>
    </row>
    <row r="133" spans="12:23" hidden="1">
      <c r="L133" s="136" t="str">
        <f t="shared" si="6"/>
        <v/>
      </c>
      <c r="M133" s="136" t="str">
        <f>IF(OR(L133="",COUNTIF($M$4:M132,IF(ISERROR($R133*1),LEFT($R133,2)*1,$R133*1))&gt;=1),"-",IF(ISERROR($R133*1),LEFT($R133,2)*1,$R133*1))</f>
        <v>-</v>
      </c>
      <c r="N133" s="136" t="str">
        <f>IF(OR(L133="",COUNTIF($N$4:N132,V133*1)&gt;=1),"-",V133*1)</f>
        <v>-</v>
      </c>
      <c r="P133" s="662"/>
      <c r="Q133" s="662"/>
      <c r="R133" s="662"/>
      <c r="S133" s="662"/>
      <c r="T133" s="662"/>
      <c r="U133" s="662"/>
      <c r="V133" s="662"/>
      <c r="W133" s="662"/>
    </row>
    <row r="134" spans="12:23" hidden="1">
      <c r="L134" s="136" t="str">
        <f t="shared" si="6"/>
        <v/>
      </c>
      <c r="M134" s="136" t="str">
        <f>IF(OR(L134="",COUNTIF($M$4:M133,IF(ISERROR($R134*1),LEFT($R134,2)*1,$R134*1))&gt;=1),"-",IF(ISERROR($R134*1),LEFT($R134,2)*1,$R134*1))</f>
        <v>-</v>
      </c>
      <c r="N134" s="136" t="str">
        <f>IF(OR(L134="",COUNTIF($N$4:N133,V134*1)&gt;=1),"-",V134*1)</f>
        <v>-</v>
      </c>
      <c r="P134" s="662"/>
      <c r="Q134" s="662"/>
      <c r="R134" s="662"/>
      <c r="S134" s="662"/>
      <c r="T134" s="662"/>
      <c r="U134" s="662"/>
      <c r="V134" s="662"/>
      <c r="W134" s="662"/>
    </row>
    <row r="135" spans="12:23" hidden="1">
      <c r="L135" s="136" t="str">
        <f t="shared" si="6"/>
        <v/>
      </c>
      <c r="M135" s="136" t="str">
        <f>IF(OR(L135="",COUNTIF($M$4:M134,IF(ISERROR($R135*1),LEFT($R135,2)*1,$R135*1))&gt;=1),"-",IF(ISERROR($R135*1),LEFT($R135,2)*1,$R135*1))</f>
        <v>-</v>
      </c>
      <c r="N135" s="136" t="str">
        <f>IF(OR(L135="",COUNTIF($N$4:N134,V135*1)&gt;=1),"-",V135*1)</f>
        <v>-</v>
      </c>
      <c r="P135" s="662"/>
      <c r="Q135" s="662"/>
      <c r="R135" s="662"/>
      <c r="S135" s="662"/>
      <c r="T135" s="662"/>
      <c r="U135" s="662"/>
      <c r="V135" s="662"/>
      <c r="W135" s="662"/>
    </row>
    <row r="136" spans="12:23" hidden="1">
      <c r="L136" s="136" t="str">
        <f t="shared" si="6"/>
        <v/>
      </c>
      <c r="M136" s="136" t="str">
        <f>IF(OR(L136="",COUNTIF($M$4:M135,IF(ISERROR($R136*1),LEFT($R136,2)*1,$R136*1))&gt;=1),"-",IF(ISERROR($R136*1),LEFT($R136,2)*1,$R136*1))</f>
        <v>-</v>
      </c>
      <c r="N136" s="136" t="str">
        <f>IF(OR(L136="",COUNTIF($N$4:N135,V136*1)&gt;=1),"-",V136*1)</f>
        <v>-</v>
      </c>
      <c r="P136" s="662"/>
      <c r="Q136" s="662"/>
      <c r="R136" s="662"/>
      <c r="S136" s="662"/>
      <c r="T136" s="662"/>
      <c r="U136" s="662"/>
      <c r="V136" s="662"/>
      <c r="W136" s="662"/>
    </row>
    <row r="137" spans="12:23" hidden="1">
      <c r="L137" s="136" t="str">
        <f t="shared" si="6"/>
        <v/>
      </c>
      <c r="M137" s="136" t="str">
        <f>IF(OR(L137="",COUNTIF($M$4:M136,IF(ISERROR($R137*1),LEFT($R137,2)*1,$R137*1))&gt;=1),"-",IF(ISERROR($R137*1),LEFT($R137,2)*1,$R137*1))</f>
        <v>-</v>
      </c>
      <c r="N137" s="136" t="str">
        <f>IF(OR(L137="",COUNTIF($N$4:N136,V137*1)&gt;=1),"-",V137*1)</f>
        <v>-</v>
      </c>
      <c r="P137" s="662"/>
      <c r="Q137" s="662"/>
      <c r="R137" s="662"/>
      <c r="S137" s="662"/>
      <c r="T137" s="662"/>
      <c r="U137" s="662"/>
      <c r="V137" s="662"/>
      <c r="W137" s="662"/>
    </row>
    <row r="138" spans="12:23" hidden="1">
      <c r="L138" s="136" t="str">
        <f t="shared" si="6"/>
        <v/>
      </c>
      <c r="M138" s="136" t="str">
        <f>IF(OR(L138="",COUNTIF($M$4:M137,IF(ISERROR($R138*1),LEFT($R138,2)*1,$R138*1))&gt;=1),"-",IF(ISERROR($R138*1),LEFT($R138,2)*1,$R138*1))</f>
        <v>-</v>
      </c>
      <c r="N138" s="136" t="str">
        <f>IF(OR(L138="",COUNTIF($N$4:N137,V138*1)&gt;=1),"-",V138*1)</f>
        <v>-</v>
      </c>
      <c r="P138" s="662"/>
      <c r="Q138" s="662"/>
      <c r="R138" s="662"/>
      <c r="S138" s="662"/>
      <c r="T138" s="662"/>
      <c r="U138" s="662"/>
      <c r="V138" s="662"/>
      <c r="W138" s="662"/>
    </row>
    <row r="139" spans="12:23" hidden="1">
      <c r="L139" s="136" t="str">
        <f t="shared" si="6"/>
        <v/>
      </c>
      <c r="M139" s="136" t="str">
        <f>IF(OR(L139="",COUNTIF($M$4:M138,IF(ISERROR($R139*1),LEFT($R139,2)*1,$R139*1))&gt;=1),"-",IF(ISERROR($R139*1),LEFT($R139,2)*1,$R139*1))</f>
        <v>-</v>
      </c>
      <c r="N139" s="136" t="str">
        <f>IF(OR(L139="",COUNTIF($N$4:N138,V139*1)&gt;=1),"-",V139*1)</f>
        <v>-</v>
      </c>
      <c r="P139" s="662"/>
      <c r="Q139" s="662"/>
      <c r="R139" s="662"/>
      <c r="S139" s="662"/>
      <c r="T139" s="662"/>
      <c r="U139" s="662"/>
      <c r="V139" s="662"/>
      <c r="W139" s="662"/>
    </row>
    <row r="140" spans="12:23" hidden="1">
      <c r="L140" s="136" t="str">
        <f t="shared" si="6"/>
        <v/>
      </c>
      <c r="M140" s="136" t="str">
        <f>IF(OR(L140="",COUNTIF($M$4:M139,IF(ISERROR($R140*1),LEFT($R140,2)*1,$R140*1))&gt;=1),"-",IF(ISERROR($R140*1),LEFT($R140,2)*1,$R140*1))</f>
        <v>-</v>
      </c>
      <c r="N140" s="136" t="str">
        <f>IF(OR(L140="",COUNTIF($N$4:N139,V140*1)&gt;=1),"-",V140*1)</f>
        <v>-</v>
      </c>
      <c r="P140" s="662"/>
      <c r="Q140" s="662"/>
      <c r="R140" s="662"/>
      <c r="S140" s="662"/>
      <c r="T140" s="662"/>
      <c r="U140" s="662"/>
      <c r="V140" s="662"/>
      <c r="W140" s="662"/>
    </row>
    <row r="141" spans="12:23" hidden="1">
      <c r="L141" s="136" t="str">
        <f t="shared" si="6"/>
        <v/>
      </c>
      <c r="M141" s="136" t="str">
        <f>IF(OR(L141="",COUNTIF($M$4:M140,IF(ISERROR($R141*1),LEFT($R141,2)*1,$R141*1))&gt;=1),"-",IF(ISERROR($R141*1),LEFT($R141,2)*1,$R141*1))</f>
        <v>-</v>
      </c>
      <c r="N141" s="136" t="str">
        <f>IF(OR(L141="",COUNTIF($N$4:N140,V141*1)&gt;=1),"-",V141*1)</f>
        <v>-</v>
      </c>
      <c r="P141" s="662"/>
      <c r="Q141" s="662"/>
      <c r="R141" s="662"/>
      <c r="S141" s="662"/>
      <c r="T141" s="662"/>
      <c r="U141" s="662"/>
      <c r="V141" s="662"/>
      <c r="W141" s="662"/>
    </row>
    <row r="142" spans="12:23" hidden="1">
      <c r="L142" s="136" t="str">
        <f t="shared" si="6"/>
        <v/>
      </c>
      <c r="M142" s="136" t="str">
        <f>IF(OR(L142="",COUNTIF($M$4:M141,IF(ISERROR($R142*1),LEFT($R142,2)*1,$R142*1))&gt;=1),"-",IF(ISERROR($R142*1),LEFT($R142,2)*1,$R142*1))</f>
        <v>-</v>
      </c>
      <c r="N142" s="136" t="str">
        <f>IF(OR(L142="",COUNTIF($N$4:N141,V142*1)&gt;=1),"-",V142*1)</f>
        <v>-</v>
      </c>
      <c r="P142" s="662"/>
      <c r="Q142" s="662"/>
      <c r="R142" s="662"/>
      <c r="S142" s="662"/>
      <c r="T142" s="662"/>
      <c r="U142" s="662"/>
      <c r="V142" s="662"/>
      <c r="W142" s="662"/>
    </row>
    <row r="143" spans="12:23" hidden="1">
      <c r="L143" s="136" t="str">
        <f t="shared" si="6"/>
        <v/>
      </c>
      <c r="M143" s="136" t="str">
        <f>IF(OR(L143="",COUNTIF($M$4:M142,IF(ISERROR($R143*1),LEFT($R143,2)*1,$R143*1))&gt;=1),"-",IF(ISERROR($R143*1),LEFT($R143,2)*1,$R143*1))</f>
        <v>-</v>
      </c>
      <c r="N143" s="136" t="str">
        <f>IF(OR(L143="",COUNTIF($N$4:N142,V143*1)&gt;=1),"-",V143*1)</f>
        <v>-</v>
      </c>
      <c r="P143" s="662"/>
      <c r="Q143" s="662"/>
      <c r="R143" s="662"/>
      <c r="S143" s="662"/>
      <c r="T143" s="662"/>
      <c r="U143" s="662"/>
      <c r="V143" s="662"/>
      <c r="W143" s="662"/>
    </row>
    <row r="144" spans="12:23" hidden="1">
      <c r="L144" s="136" t="str">
        <f t="shared" si="6"/>
        <v/>
      </c>
      <c r="M144" s="136" t="str">
        <f>IF(OR(L144="",COUNTIF($M$4:M143,IF(ISERROR($R144*1),LEFT($R144,2)*1,$R144*1))&gt;=1),"-",IF(ISERROR($R144*1),LEFT($R144,2)*1,$R144*1))</f>
        <v>-</v>
      </c>
      <c r="N144" s="136" t="str">
        <f>IF(OR(L144="",COUNTIF($N$4:N143,V144*1)&gt;=1),"-",V144*1)</f>
        <v>-</v>
      </c>
      <c r="P144" s="662"/>
      <c r="Q144" s="662"/>
      <c r="R144" s="662"/>
      <c r="S144" s="662"/>
      <c r="T144" s="662"/>
      <c r="U144" s="662"/>
      <c r="V144" s="662"/>
      <c r="W144" s="662"/>
    </row>
    <row r="145" spans="12:23" hidden="1">
      <c r="L145" s="136" t="str">
        <f t="shared" si="6"/>
        <v/>
      </c>
      <c r="M145" s="136" t="str">
        <f>IF(OR(L145="",COUNTIF($M$4:M144,IF(ISERROR($R145*1),LEFT($R145,2)*1,$R145*1))&gt;=1),"-",IF(ISERROR($R145*1),LEFT($R145,2)*1,$R145*1))</f>
        <v>-</v>
      </c>
      <c r="N145" s="136" t="str">
        <f>IF(OR(L145="",COUNTIF($N$4:N144,V145*1)&gt;=1),"-",V145*1)</f>
        <v>-</v>
      </c>
      <c r="P145" s="662"/>
      <c r="Q145" s="662"/>
      <c r="R145" s="662"/>
      <c r="S145" s="662"/>
      <c r="T145" s="662"/>
      <c r="U145" s="662"/>
      <c r="V145" s="662"/>
      <c r="W145" s="662"/>
    </row>
    <row r="146" spans="12:23" hidden="1">
      <c r="L146" s="136" t="str">
        <f t="shared" si="6"/>
        <v/>
      </c>
      <c r="M146" s="136" t="str">
        <f>IF(OR(L146="",COUNTIF($M$4:M145,IF(ISERROR($R146*1),LEFT($R146,2)*1,$R146*1))&gt;=1),"-",IF(ISERROR($R146*1),LEFT($R146,2)*1,$R146*1))</f>
        <v>-</v>
      </c>
      <c r="N146" s="136" t="str">
        <f>IF(OR(L146="",COUNTIF($N$4:N145,V146*1)&gt;=1),"-",V146*1)</f>
        <v>-</v>
      </c>
      <c r="P146" s="662"/>
      <c r="Q146" s="662"/>
      <c r="R146" s="662"/>
      <c r="S146" s="662"/>
      <c r="T146" s="662"/>
      <c r="U146" s="662"/>
      <c r="V146" s="662"/>
      <c r="W146" s="662"/>
    </row>
    <row r="147" spans="12:23" hidden="1">
      <c r="L147" s="136" t="str">
        <f t="shared" si="6"/>
        <v/>
      </c>
      <c r="M147" s="136" t="str">
        <f>IF(OR(L147="",COUNTIF($M$4:M146,IF(ISERROR($R147*1),LEFT($R147,2)*1,$R147*1))&gt;=1),"-",IF(ISERROR($R147*1),LEFT($R147,2)*1,$R147*1))</f>
        <v>-</v>
      </c>
      <c r="N147" s="136" t="str">
        <f>IF(OR(L147="",COUNTIF($N$4:N146,V147*1)&gt;=1),"-",V147*1)</f>
        <v>-</v>
      </c>
      <c r="P147" s="662"/>
      <c r="Q147" s="662"/>
      <c r="R147" s="662"/>
      <c r="S147" s="662"/>
      <c r="T147" s="662"/>
      <c r="U147" s="662"/>
      <c r="V147" s="662"/>
      <c r="W147" s="662"/>
    </row>
  </sheetData>
  <sheetProtection algorithmName="SHA-512" hashValue="3MgACBBAKYhBtPSHk5R5O0pj/hnlZ0N9OfJ386rupARiRVLCdfPtyCitYKLEsTerZENQ3ZfQiMUfdxrLam85CQ==" saltValue="d8rcy2i45HhEsXUf+pgAGQ==" spinCount="100000" sheet="1" objects="1" scenarios="1"/>
  <mergeCells count="1">
    <mergeCell ref="L2:N2"/>
  </mergeCells>
  <phoneticPr fontId="17" type="noConversion"/>
  <pageMargins left="0.7" right="0.7" top="0.75" bottom="0.75" header="0.3" footer="0.3"/>
  <pageSetup paperSize="9" orientation="portrait" verticalDpi="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82BFF7-6A60-4D9E-9551-D7F3D1090254}">
  <dimension ref="A1:Q139"/>
  <sheetViews>
    <sheetView topLeftCell="A70" workbookViewId="0">
      <selection activeCell="G81" sqref="G81"/>
    </sheetView>
  </sheetViews>
  <sheetFormatPr baseColWidth="10" defaultColWidth="9.3984375" defaultRowHeight="13"/>
  <cols>
    <col min="1" max="1" width="18.3984375" customWidth="1"/>
    <col min="2" max="2" width="10.3984375" customWidth="1"/>
    <col min="3" max="6" width="9.3984375" customWidth="1"/>
    <col min="7" max="7" width="13.3984375" style="392" customWidth="1"/>
    <col min="8" max="8" width="25.3984375" customWidth="1"/>
    <col min="9" max="9" width="38.3984375" customWidth="1"/>
  </cols>
  <sheetData>
    <row r="1" spans="1:15">
      <c r="A1" s="110" t="s">
        <v>849</v>
      </c>
      <c r="B1" s="110"/>
      <c r="C1" s="110"/>
      <c r="D1" s="110"/>
      <c r="E1" s="110"/>
      <c r="F1" s="110"/>
      <c r="G1" s="318"/>
      <c r="H1" s="250"/>
      <c r="I1" s="110"/>
      <c r="J1" s="250"/>
      <c r="K1" s="110"/>
      <c r="L1" s="250"/>
      <c r="M1" s="110"/>
      <c r="N1" s="110"/>
      <c r="O1" s="110"/>
    </row>
    <row r="2" spans="1:15">
      <c r="A2" s="110" t="s">
        <v>850</v>
      </c>
      <c r="B2" s="319" t="str">
        <f>IF($H$8=0,"",IF(ISERROR(OP!$D$53),"資料錯誤_首期保費",OP!$C$48))</f>
        <v/>
      </c>
      <c r="C2" s="110"/>
      <c r="D2" s="110"/>
      <c r="E2" s="110"/>
      <c r="F2" s="110"/>
      <c r="G2" s="318"/>
      <c r="H2" s="250"/>
      <c r="I2" s="110"/>
      <c r="J2" s="250"/>
      <c r="K2" s="110"/>
      <c r="L2" s="250"/>
      <c r="M2" s="110"/>
      <c r="N2" s="110"/>
      <c r="O2" s="110"/>
    </row>
    <row r="3" spans="1:15">
      <c r="A3" s="110" t="s">
        <v>851</v>
      </c>
      <c r="B3" s="319" t="str">
        <f>IF($H$8=0,"",IF(ISERROR(OP!$D$53),"資料錯誤_續期保費",IF(OP!$C$24=1,0,OP!$C$49)))</f>
        <v/>
      </c>
      <c r="C3" s="110"/>
      <c r="D3" s="110"/>
      <c r="E3" s="110"/>
      <c r="F3" s="110"/>
      <c r="G3" s="318"/>
      <c r="H3" s="250"/>
      <c r="I3" s="110"/>
      <c r="J3" s="250"/>
      <c r="K3" s="110"/>
      <c r="L3" s="250"/>
      <c r="M3" s="110"/>
      <c r="N3" s="110"/>
      <c r="O3" s="110"/>
    </row>
    <row r="4" spans="1:15">
      <c r="A4" s="110" t="s">
        <v>852</v>
      </c>
      <c r="B4" s="320" t="str">
        <f>IF($H$8=0,"",IF(ISERROR(OP!$D$53),"資料錯誤",I15&amp;J15&amp;I16&amp;J16&amp;I17&amp;J17&amp;I19&amp;J19&amp;I20&amp;J20&amp;I21&amp;J21&amp;I22&amp;J22&amp;I24&amp;J24&amp;I26&amp;J26&amp;I27&amp;J27&amp;I32&amp;J32&amp;I34&amp;J34&amp;I35&amp;J35&amp;I40&amp;J40&amp;I45&amp;J45&amp;I53&amp;J53&amp;I59&amp;J59&amp;I61&amp;J61&amp;I62&amp;J62&amp;I63&amp;J63&amp;I64&amp;J64&amp;I71&amp;J71&amp;I79&amp;J79&amp;I81&amp;J81&amp;I82&amp;J82&amp;I84&amp;J84&amp;I86&amp;J86&amp;I92&amp;J92&amp;I93&amp;J93&amp;I94&amp;J94&amp;I95&amp;J95&amp;I106&amp;J106))</f>
        <v/>
      </c>
      <c r="C4" s="110"/>
      <c r="D4" s="110"/>
      <c r="E4" s="110"/>
      <c r="F4" s="110"/>
      <c r="G4" s="318"/>
      <c r="H4" s="321"/>
      <c r="I4" s="110"/>
      <c r="J4" s="250"/>
      <c r="K4" s="110"/>
      <c r="L4" s="250"/>
      <c r="M4" s="110"/>
      <c r="N4" s="110"/>
      <c r="O4" s="110"/>
    </row>
    <row r="5" spans="1:15">
      <c r="A5" s="322" t="s">
        <v>853</v>
      </c>
      <c r="B5" s="323" t="str">
        <f>IF($H$8=0,"",IF(ISERROR(OP!$D$53),"資料錯誤_原始保費",OP!$C$35))</f>
        <v/>
      </c>
      <c r="C5" s="324" t="s">
        <v>854</v>
      </c>
      <c r="D5" s="110"/>
      <c r="E5" s="110"/>
      <c r="F5" s="110"/>
      <c r="G5" s="318"/>
      <c r="H5" s="325" t="s">
        <v>855</v>
      </c>
      <c r="I5" s="110"/>
      <c r="J5" s="250"/>
      <c r="K5" s="110"/>
      <c r="L5" s="250"/>
      <c r="M5" s="110"/>
      <c r="N5" s="110"/>
      <c r="O5" s="110"/>
    </row>
    <row r="6" spans="1:15">
      <c r="A6" s="322" t="s">
        <v>60</v>
      </c>
      <c r="B6" s="326" t="str">
        <f>IF($H$8=0,"",IF(ISERROR(OP!$D$53),"資料錯誤_保險年齡",OP!$D$5))</f>
        <v/>
      </c>
      <c r="C6" s="324" t="s">
        <v>854</v>
      </c>
      <c r="D6" s="110"/>
      <c r="E6" s="110"/>
      <c r="F6" s="110"/>
      <c r="G6" s="318"/>
      <c r="H6" s="327" t="s">
        <v>856</v>
      </c>
      <c r="I6" s="110"/>
      <c r="J6" s="250"/>
      <c r="K6" s="110"/>
      <c r="L6" s="250"/>
      <c r="M6" s="110"/>
      <c r="N6" s="110"/>
      <c r="O6" s="110"/>
    </row>
    <row r="7" spans="1:15">
      <c r="A7" s="110"/>
      <c r="B7" s="110"/>
      <c r="C7" s="110"/>
      <c r="D7" s="110"/>
      <c r="E7" s="110"/>
      <c r="F7" s="110"/>
      <c r="G7" s="318"/>
      <c r="H7" s="451" t="s">
        <v>1135</v>
      </c>
      <c r="I7" s="250" t="s">
        <v>1161</v>
      </c>
      <c r="J7" s="250"/>
      <c r="K7" s="110"/>
      <c r="L7" s="250"/>
      <c r="M7" s="110"/>
      <c r="N7" s="110"/>
      <c r="O7" s="110"/>
    </row>
    <row r="8" spans="1:15" ht="14" thickBot="1">
      <c r="A8" s="110"/>
      <c r="B8" s="110"/>
      <c r="C8" s="110"/>
      <c r="D8" s="110"/>
      <c r="E8" s="110"/>
      <c r="F8" s="110"/>
      <c r="G8" s="318"/>
      <c r="H8" s="437">
        <v>0</v>
      </c>
      <c r="I8" s="452">
        <v>3</v>
      </c>
      <c r="J8" s="250"/>
      <c r="K8" s="110"/>
      <c r="L8" s="250"/>
      <c r="M8" s="110"/>
      <c r="N8" s="110"/>
      <c r="O8" s="110"/>
    </row>
    <row r="9" spans="1:15" ht="35" thickBot="1">
      <c r="A9" s="328" t="s">
        <v>857</v>
      </c>
      <c r="B9" s="329" t="s">
        <v>858</v>
      </c>
      <c r="C9" s="329" t="s">
        <v>859</v>
      </c>
      <c r="D9" s="330" t="s">
        <v>860</v>
      </c>
      <c r="E9" s="331" t="s">
        <v>861</v>
      </c>
      <c r="F9" s="110"/>
      <c r="G9" s="332"/>
      <c r="H9" s="333" t="s">
        <v>862</v>
      </c>
      <c r="I9" s="334" t="s">
        <v>863</v>
      </c>
      <c r="J9" s="334" t="s">
        <v>864</v>
      </c>
      <c r="K9" s="110"/>
      <c r="L9" s="334" t="s">
        <v>865</v>
      </c>
      <c r="M9" s="335"/>
      <c r="N9" s="110"/>
      <c r="O9" s="110"/>
    </row>
    <row r="10" spans="1:15" ht="18" thickBot="1">
      <c r="A10" s="336" t="s">
        <v>866</v>
      </c>
      <c r="B10" s="337"/>
      <c r="C10" s="337"/>
      <c r="D10" s="338"/>
      <c r="E10" s="339"/>
      <c r="F10" s="340"/>
      <c r="G10" s="341"/>
      <c r="H10" s="342"/>
      <c r="I10" s="110"/>
      <c r="J10" s="334"/>
      <c r="K10" s="110"/>
      <c r="L10" s="343">
        <v>1</v>
      </c>
      <c r="M10" s="335" t="s">
        <v>867</v>
      </c>
      <c r="N10" s="110"/>
      <c r="O10" s="110"/>
    </row>
    <row r="11" spans="1:15" ht="222" thickBot="1">
      <c r="A11" s="344" t="s">
        <v>868</v>
      </c>
      <c r="B11" s="345" t="s">
        <v>869</v>
      </c>
      <c r="C11" s="345" t="s">
        <v>870</v>
      </c>
      <c r="D11" s="346" t="s">
        <v>871</v>
      </c>
      <c r="E11" s="347" t="s">
        <v>872</v>
      </c>
      <c r="F11" s="348"/>
      <c r="G11" s="318"/>
      <c r="H11" s="250"/>
      <c r="I11" s="110"/>
      <c r="J11" s="334" t="str">
        <f>IF(I11="","",IF(COUNTA(I12:$I$138)&gt;0,"|",""))</f>
        <v/>
      </c>
      <c r="K11" s="110"/>
      <c r="L11" s="343">
        <v>2</v>
      </c>
      <c r="M11" s="335" t="s">
        <v>873</v>
      </c>
      <c r="N11" s="110"/>
      <c r="O11" s="110"/>
    </row>
    <row r="12" spans="1:15" ht="34">
      <c r="A12" s="781" t="s">
        <v>874</v>
      </c>
      <c r="B12" s="776" t="s">
        <v>875</v>
      </c>
      <c r="C12" s="349" t="s">
        <v>876</v>
      </c>
      <c r="D12" s="789" t="s">
        <v>871</v>
      </c>
      <c r="E12" s="347"/>
      <c r="F12" s="348"/>
      <c r="G12" s="318"/>
      <c r="H12" s="250"/>
      <c r="I12" s="110"/>
      <c r="J12" s="334" t="str">
        <f>IF(I12="","",IF(COUNTA(I13:$I$138)&gt;0,"|",""))</f>
        <v/>
      </c>
      <c r="K12" s="110"/>
      <c r="L12" s="334"/>
      <c r="M12" s="335"/>
      <c r="N12" s="110"/>
      <c r="O12" s="110"/>
    </row>
    <row r="13" spans="1:15" ht="35" thickBot="1">
      <c r="A13" s="782"/>
      <c r="B13" s="778"/>
      <c r="C13" s="351" t="s">
        <v>877</v>
      </c>
      <c r="D13" s="791"/>
      <c r="E13" s="347"/>
      <c r="F13" s="348"/>
      <c r="G13" s="318"/>
      <c r="H13" s="250"/>
      <c r="I13" s="110"/>
      <c r="J13" s="334" t="str">
        <f>IF(I13="","",IF(COUNTA(I14:$I$138)&gt;0,"|",""))</f>
        <v/>
      </c>
      <c r="K13" s="110"/>
      <c r="L13" s="334"/>
      <c r="M13" s="335"/>
      <c r="N13" s="110"/>
      <c r="O13" s="110"/>
    </row>
    <row r="14" spans="1:15" ht="35" thickBot="1">
      <c r="A14" s="350" t="s">
        <v>878</v>
      </c>
      <c r="B14" s="351" t="s">
        <v>879</v>
      </c>
      <c r="C14" s="351" t="s">
        <v>880</v>
      </c>
      <c r="D14" s="352" t="s">
        <v>871</v>
      </c>
      <c r="E14" s="347" t="s">
        <v>872</v>
      </c>
      <c r="F14" s="348"/>
      <c r="G14" s="353"/>
      <c r="H14" s="354"/>
      <c r="I14" s="110"/>
      <c r="J14" s="334" t="str">
        <f>IF(I14="","",IF(COUNTA(I15:$I$138)&gt;0,"|",""))</f>
        <v/>
      </c>
      <c r="K14" s="110"/>
      <c r="L14" s="250"/>
      <c r="M14" s="110"/>
      <c r="N14" s="110"/>
      <c r="O14" s="110"/>
    </row>
    <row r="15" spans="1:15" ht="86" thickBot="1">
      <c r="A15" s="350" t="s">
        <v>881</v>
      </c>
      <c r="B15" s="351" t="s">
        <v>882</v>
      </c>
      <c r="C15" s="351" t="s">
        <v>883</v>
      </c>
      <c r="D15" s="352"/>
      <c r="E15" s="355" t="s">
        <v>884</v>
      </c>
      <c r="F15" s="348"/>
      <c r="G15" s="356"/>
      <c r="H15" s="327" t="str">
        <f>IF($H$8=1,$G15,"")</f>
        <v/>
      </c>
      <c r="I15" s="335" t="str">
        <f>IF(G15="","","")</f>
        <v/>
      </c>
      <c r="J15" s="334" t="str">
        <f>IF(I15="","",IF(COUNTA(I16:$I$138)&gt;0,"|",""))</f>
        <v/>
      </c>
      <c r="K15" s="110"/>
      <c r="L15" s="250" t="s">
        <v>885</v>
      </c>
      <c r="M15" s="110"/>
      <c r="N15" s="357" t="s">
        <v>886</v>
      </c>
      <c r="O15" s="110" t="str">
        <f>IF(G15="","無傳入建議書序號","")</f>
        <v>無傳入建議書序號</v>
      </c>
    </row>
    <row r="16" spans="1:15" ht="35" thickBot="1">
      <c r="A16" s="350" t="s">
        <v>887</v>
      </c>
      <c r="B16" s="351" t="s">
        <v>888</v>
      </c>
      <c r="C16" s="351"/>
      <c r="D16" s="352" t="s">
        <v>871</v>
      </c>
      <c r="E16" s="355"/>
      <c r="F16" s="799" t="s">
        <v>889</v>
      </c>
      <c r="G16" s="356"/>
      <c r="H16" s="325" t="str">
        <f>IF($H$8=1,$G16,"")</f>
        <v/>
      </c>
      <c r="I16" s="335"/>
      <c r="J16" s="334" t="str">
        <f>IF(I16="","",IF(COUNTA(I17:$I$138)&gt;0,"|",""))</f>
        <v/>
      </c>
      <c r="K16" s="110"/>
      <c r="L16" s="334">
        <v>1</v>
      </c>
      <c r="M16" s="358" t="s">
        <v>890</v>
      </c>
      <c r="N16" s="110"/>
      <c r="O16" s="110"/>
    </row>
    <row r="17" spans="1:17" ht="17">
      <c r="A17" s="781" t="s">
        <v>891</v>
      </c>
      <c r="B17" s="776" t="s">
        <v>892</v>
      </c>
      <c r="C17" s="349" t="s">
        <v>893</v>
      </c>
      <c r="D17" s="789" t="s">
        <v>871</v>
      </c>
      <c r="E17" s="792"/>
      <c r="F17" s="799"/>
      <c r="G17" s="356"/>
      <c r="H17" s="325" t="str">
        <f>IF($H$8=1,IF(ISERROR(VLOOKUP($G17,$L$10:$M$13,2,0)),"",VLOOKUP($G17,$L$10:$M$13,2,0)),"")</f>
        <v/>
      </c>
      <c r="I17" s="335"/>
      <c r="J17" s="334" t="str">
        <f>IF(I17="","",IF(COUNTA(I18:$I$138)&gt;0,"|",""))</f>
        <v/>
      </c>
      <c r="K17" s="110"/>
      <c r="L17" s="334">
        <v>2</v>
      </c>
      <c r="M17" s="358" t="s">
        <v>894</v>
      </c>
      <c r="N17" s="110"/>
      <c r="O17" s="110"/>
    </row>
    <row r="18" spans="1:17" ht="18" thickBot="1">
      <c r="A18" s="782"/>
      <c r="B18" s="778"/>
      <c r="C18" s="351" t="s">
        <v>895</v>
      </c>
      <c r="D18" s="791"/>
      <c r="E18" s="794"/>
      <c r="F18" s="799"/>
      <c r="G18" s="359"/>
      <c r="H18" s="359"/>
      <c r="I18" s="360"/>
      <c r="J18" s="334" t="str">
        <f>IF(I18="","",IF(COUNTA(I19:$I$138)&gt;0,"|",""))</f>
        <v/>
      </c>
      <c r="K18" s="110"/>
      <c r="L18" s="334">
        <v>3</v>
      </c>
      <c r="M18" s="358" t="s">
        <v>896</v>
      </c>
      <c r="N18" s="110"/>
      <c r="O18" s="110"/>
    </row>
    <row r="19" spans="1:17" ht="35" thickBot="1">
      <c r="A19" s="350" t="s">
        <v>897</v>
      </c>
      <c r="B19" s="351" t="s">
        <v>898</v>
      </c>
      <c r="C19" s="351" t="s">
        <v>899</v>
      </c>
      <c r="D19" s="352" t="s">
        <v>871</v>
      </c>
      <c r="E19" s="355"/>
      <c r="F19" s="799"/>
      <c r="G19" s="356"/>
      <c r="H19" s="361">
        <f>IF($H$8=1,IF(OR($G$19="",LEN($G$19)&lt;&gt;8),"",LEFT($G$19,4)-1911&amp;TEXT(MID($G$19,5,2),"00")&amp;TEXT(RIGHT($G$19,2),"00")),輸入頁!$E$14)</f>
        <v>0</v>
      </c>
      <c r="I19" s="335"/>
      <c r="J19" s="334" t="str">
        <f>IF(I19="","",IF(COUNTA(I20:$I$138)&gt;0,"|",""))</f>
        <v/>
      </c>
      <c r="K19" s="110"/>
      <c r="L19" s="334">
        <v>4</v>
      </c>
      <c r="M19" s="358" t="s">
        <v>900</v>
      </c>
      <c r="N19" s="110"/>
      <c r="O19" s="110"/>
    </row>
    <row r="20" spans="1:17" ht="35" thickBot="1">
      <c r="A20" s="350" t="s">
        <v>901</v>
      </c>
      <c r="B20" s="351" t="s">
        <v>902</v>
      </c>
      <c r="C20" s="351" t="s">
        <v>903</v>
      </c>
      <c r="D20" s="352" t="s">
        <v>871</v>
      </c>
      <c r="E20" s="355"/>
      <c r="F20" s="799"/>
      <c r="G20" s="356"/>
      <c r="H20" s="325" t="str">
        <f>IF($H$8=1,$G20,"")</f>
        <v/>
      </c>
      <c r="I20" s="335"/>
      <c r="J20" s="334" t="str">
        <f>IF(I20="","",IF(COUNTA(I21:$I$138)&gt;0,"|",""))</f>
        <v/>
      </c>
      <c r="K20" s="110"/>
      <c r="L20" s="334"/>
      <c r="M20" s="335"/>
      <c r="N20" s="110"/>
      <c r="O20" s="110"/>
    </row>
    <row r="21" spans="1:17" ht="35" thickBot="1">
      <c r="A21" s="350" t="s">
        <v>904</v>
      </c>
      <c r="B21" s="351" t="s">
        <v>905</v>
      </c>
      <c r="C21" s="351"/>
      <c r="D21" s="352" t="s">
        <v>871</v>
      </c>
      <c r="E21" s="355"/>
      <c r="F21" s="348"/>
      <c r="G21" s="356"/>
      <c r="H21" s="327" t="str">
        <f>IF($H$8=1,IF($G$21="","",$G21),輸入頁!$E$5)</f>
        <v>客戶</v>
      </c>
      <c r="I21" s="335" t="str">
        <f>IF($H$21="",$I$10&amp;"被保險人姓名未填寫","")</f>
        <v/>
      </c>
      <c r="J21" s="334" t="str">
        <f>IF(I21="","",IF(COUNTA(I22:$I$138)&gt;0,"|",""))</f>
        <v/>
      </c>
      <c r="K21" s="110"/>
      <c r="L21" s="334"/>
      <c r="M21" s="335"/>
      <c r="N21" s="110"/>
      <c r="O21" s="110"/>
    </row>
    <row r="22" spans="1:17" ht="17">
      <c r="A22" s="781" t="s">
        <v>906</v>
      </c>
      <c r="B22" s="776" t="s">
        <v>907</v>
      </c>
      <c r="C22" s="349" t="s">
        <v>893</v>
      </c>
      <c r="D22" s="789" t="s">
        <v>871</v>
      </c>
      <c r="E22" s="792"/>
      <c r="F22" s="348"/>
      <c r="G22" s="362"/>
      <c r="H22" s="327" t="str">
        <f>IF($H$8=1,IF(ISERROR(VLOOKUP($G22,$L$10:$M$13,2,0)),"",VLOOKUP($G22,$L$10:$M$13,2,0)),輸入頁!$K$5)</f>
        <v>女</v>
      </c>
      <c r="I22" s="335" t="str">
        <f>IF(OR($H$22="",OP!$D$18=1),$I$10&amp;"被保險人性別錯誤","")</f>
        <v/>
      </c>
      <c r="J22" s="334" t="str">
        <f>IF(I22="","",IF(COUNTA(I23:$I$138)&gt;0,"|",""))</f>
        <v/>
      </c>
      <c r="K22" s="110"/>
      <c r="L22" s="250"/>
      <c r="M22" s="110"/>
      <c r="N22" s="110"/>
      <c r="O22" s="110"/>
    </row>
    <row r="23" spans="1:17" ht="18" thickBot="1">
      <c r="A23" s="782"/>
      <c r="B23" s="778"/>
      <c r="C23" s="351" t="s">
        <v>895</v>
      </c>
      <c r="D23" s="791"/>
      <c r="E23" s="794"/>
      <c r="F23" s="348"/>
      <c r="G23" s="359"/>
      <c r="H23" s="359"/>
      <c r="I23" s="363"/>
      <c r="J23" s="334" t="str">
        <f>IF(I23="","",IF(COUNTA(I24:$I$138)&gt;0,"|",""))</f>
        <v/>
      </c>
      <c r="K23" s="110"/>
      <c r="L23" s="250" t="s">
        <v>908</v>
      </c>
      <c r="M23" s="110"/>
      <c r="N23" s="110"/>
      <c r="O23" s="110"/>
    </row>
    <row r="24" spans="1:17" ht="17">
      <c r="A24" s="781" t="s">
        <v>909</v>
      </c>
      <c r="B24" s="776" t="s">
        <v>910</v>
      </c>
      <c r="C24" s="776" t="s">
        <v>899</v>
      </c>
      <c r="D24" s="789" t="s">
        <v>871</v>
      </c>
      <c r="E24" s="792"/>
      <c r="F24" s="348"/>
      <c r="G24" s="364"/>
      <c r="H24" s="327">
        <f>IF($H$8=1,IF(OR($G$24="",LEN($G$24)&lt;&gt;8),"",LEFT($G$24,4)-1911&amp;TEXT(MID($G$24,5,2),"00")&amp;TEXT(RIGHT($G$24,2),"00")),輸入頁!$N$5)</f>
        <v>1010101</v>
      </c>
      <c r="I24" s="365" t="str">
        <f ca="1">IF(H24="",$I$10&amp;"被保險人生日錯誤",IF(OP!$E$6=1,"生日日期錯誤",""))&amp;IF(OR(OP!$D$15=1,OP!$D$16=1),"＊年齡不符專案投保區間，請先確認年齡後　重新試算，其他欄位檢核訊息請先忽略＊","")</f>
        <v/>
      </c>
      <c r="J24" s="334" t="str">
        <f ca="1">IF(I24="","",IF(COUNTA(I25:$I$138)&gt;0,"|",""))</f>
        <v/>
      </c>
      <c r="K24" s="110" t="s">
        <v>911</v>
      </c>
      <c r="L24" s="343" t="s">
        <v>912</v>
      </c>
      <c r="M24" s="358" t="s">
        <v>913</v>
      </c>
      <c r="N24" s="110"/>
      <c r="O24" s="110"/>
      <c r="Q24" s="366"/>
    </row>
    <row r="25" spans="1:17" ht="18" thickBot="1">
      <c r="A25" s="782"/>
      <c r="B25" s="778"/>
      <c r="C25" s="778"/>
      <c r="D25" s="791"/>
      <c r="E25" s="794"/>
      <c r="F25" s="348"/>
      <c r="G25" s="359"/>
      <c r="H25" s="359"/>
      <c r="I25" s="363"/>
      <c r="J25" s="334" t="str">
        <f>IF(I25="","",IF(COUNTA(I26:$I$138)&gt;0,"|",""))</f>
        <v/>
      </c>
      <c r="K25" s="110"/>
      <c r="L25" s="343" t="s">
        <v>914</v>
      </c>
      <c r="M25" s="358" t="s">
        <v>915</v>
      </c>
      <c r="N25" s="110"/>
      <c r="O25" s="110"/>
    </row>
    <row r="26" spans="1:17" ht="52" thickBot="1">
      <c r="A26" s="350" t="s">
        <v>916</v>
      </c>
      <c r="B26" s="351" t="s">
        <v>917</v>
      </c>
      <c r="C26" s="351" t="s">
        <v>918</v>
      </c>
      <c r="D26" s="352" t="s">
        <v>871</v>
      </c>
      <c r="E26" s="355"/>
      <c r="F26" s="367" t="s">
        <v>919</v>
      </c>
      <c r="G26" s="356"/>
      <c r="H26" s="327" t="str">
        <f>IF($H$8=1,MAX($G26,$G32),"")</f>
        <v/>
      </c>
      <c r="I26" s="335"/>
      <c r="J26" s="334" t="str">
        <f>IF(I26="","",IF(COUNTA(I27:$I$138)&gt;0,"|",""))</f>
        <v/>
      </c>
      <c r="K26" s="110"/>
      <c r="L26" s="343" t="s">
        <v>920</v>
      </c>
      <c r="M26" s="358" t="s">
        <v>921</v>
      </c>
      <c r="N26" s="110"/>
      <c r="O26" s="110"/>
    </row>
    <row r="27" spans="1:17" ht="17">
      <c r="A27" s="781" t="s">
        <v>922</v>
      </c>
      <c r="B27" s="776" t="s">
        <v>923</v>
      </c>
      <c r="C27" s="349" t="s">
        <v>924</v>
      </c>
      <c r="D27" s="789"/>
      <c r="E27" s="792"/>
      <c r="F27" s="799" t="s">
        <v>925</v>
      </c>
      <c r="G27" s="356"/>
      <c r="H27" s="325" t="str">
        <f>IF($H$8=1,IF(ISERROR(VLOOKUP($G27,$L$16:$M$21,2,0)),"",VLOOKUP($G27,$L$16:$M$21,2,0)),"")</f>
        <v/>
      </c>
      <c r="I27" s="335"/>
      <c r="J27" s="334" t="str">
        <f>IF(I27="","",IF(COUNTA(I28:$I$138)&gt;0,"|",""))</f>
        <v/>
      </c>
      <c r="K27" s="110"/>
      <c r="L27" s="343" t="s">
        <v>926</v>
      </c>
      <c r="M27" s="358" t="s">
        <v>927</v>
      </c>
      <c r="N27" s="110"/>
      <c r="O27" s="110"/>
    </row>
    <row r="28" spans="1:17" ht="17">
      <c r="A28" s="787"/>
      <c r="B28" s="777"/>
      <c r="C28" s="349" t="s">
        <v>928</v>
      </c>
      <c r="D28" s="790"/>
      <c r="E28" s="793"/>
      <c r="F28" s="799"/>
      <c r="G28" s="342"/>
      <c r="H28" s="342"/>
      <c r="I28" s="368"/>
      <c r="J28" s="334" t="str">
        <f>IF(I28="","",IF(COUNTA(I29:$I$138)&gt;0,"|",""))</f>
        <v/>
      </c>
      <c r="K28" s="110"/>
      <c r="L28" s="334" t="s">
        <v>929</v>
      </c>
      <c r="M28" s="358" t="s">
        <v>930</v>
      </c>
      <c r="N28" s="110"/>
      <c r="O28" s="110"/>
    </row>
    <row r="29" spans="1:17" ht="17">
      <c r="A29" s="787"/>
      <c r="B29" s="777"/>
      <c r="C29" s="349" t="s">
        <v>931</v>
      </c>
      <c r="D29" s="790"/>
      <c r="E29" s="793"/>
      <c r="F29" s="799"/>
      <c r="G29" s="250"/>
      <c r="H29" s="250"/>
      <c r="I29" s="110"/>
      <c r="J29" s="334" t="str">
        <f>IF(I29="","",IF(COUNTA(I30:$I$138)&gt;0,"|",""))</f>
        <v/>
      </c>
      <c r="K29" s="110"/>
      <c r="L29" s="334"/>
      <c r="M29" s="335"/>
      <c r="N29" s="110"/>
      <c r="O29" s="110"/>
    </row>
    <row r="30" spans="1:17" ht="35" thickBot="1">
      <c r="A30" s="782"/>
      <c r="B30" s="778"/>
      <c r="C30" s="351" t="s">
        <v>932</v>
      </c>
      <c r="D30" s="791"/>
      <c r="E30" s="794"/>
      <c r="F30" s="799"/>
      <c r="G30" s="250"/>
      <c r="H30" s="250"/>
      <c r="I30" s="110"/>
      <c r="J30" s="334" t="str">
        <f>IF(I30="","",IF(COUNTA(I31:$I$138)&gt;0,"|",""))</f>
        <v/>
      </c>
      <c r="K30" s="110"/>
      <c r="L30" s="250"/>
      <c r="M30" s="110"/>
      <c r="N30" s="110"/>
      <c r="O30" s="110"/>
    </row>
    <row r="31" spans="1:17" ht="29" thickBot="1">
      <c r="A31" s="350" t="s">
        <v>933</v>
      </c>
      <c r="B31" s="369" t="s">
        <v>934</v>
      </c>
      <c r="C31" s="351"/>
      <c r="D31" s="352"/>
      <c r="E31" s="347" t="s">
        <v>872</v>
      </c>
      <c r="F31" s="348"/>
      <c r="G31" s="354"/>
      <c r="H31" s="354"/>
      <c r="I31" s="360"/>
      <c r="J31" s="334" t="str">
        <f>IF(I31="","",IF(COUNTA(I32:$I$138)&gt;0,"|",""))</f>
        <v/>
      </c>
      <c r="K31" s="110"/>
      <c r="L31" s="334" t="s">
        <v>935</v>
      </c>
      <c r="M31" s="335" t="s">
        <v>936</v>
      </c>
      <c r="N31" s="335" t="s">
        <v>937</v>
      </c>
      <c r="O31" s="335" t="s">
        <v>938</v>
      </c>
    </row>
    <row r="32" spans="1:17" ht="43" thickBot="1">
      <c r="A32" s="350" t="s">
        <v>939</v>
      </c>
      <c r="B32" s="369" t="s">
        <v>940</v>
      </c>
      <c r="C32" s="351" t="s">
        <v>918</v>
      </c>
      <c r="D32" s="352" t="s">
        <v>871</v>
      </c>
      <c r="E32" s="355"/>
      <c r="F32" s="348"/>
      <c r="G32" s="356"/>
      <c r="H32" s="334" t="s">
        <v>941</v>
      </c>
      <c r="I32" s="335"/>
      <c r="J32" s="334" t="str">
        <f>IF(I32="","",IF(COUNTA(I33:$I$138)&gt;0,"|",""))</f>
        <v/>
      </c>
      <c r="K32" s="110"/>
      <c r="L32" s="343" t="s">
        <v>942</v>
      </c>
      <c r="M32" s="335" t="str">
        <f>IF(OP!$C$21=1,"匯款","外幣匯款")</f>
        <v>匯款</v>
      </c>
      <c r="N32" s="335" t="s">
        <v>943</v>
      </c>
      <c r="O32" s="358" t="s">
        <v>944</v>
      </c>
    </row>
    <row r="33" spans="1:15" ht="43" thickBot="1">
      <c r="A33" s="350" t="s">
        <v>945</v>
      </c>
      <c r="B33" s="369" t="s">
        <v>946</v>
      </c>
      <c r="C33" s="351"/>
      <c r="D33" s="352"/>
      <c r="E33" s="347" t="s">
        <v>872</v>
      </c>
      <c r="F33" s="348"/>
      <c r="G33" s="359"/>
      <c r="H33" s="359"/>
      <c r="I33" s="363"/>
      <c r="J33" s="334" t="str">
        <f>IF(I33="","",IF(COUNTA(I34:$I$138)&gt;0,"|",""))</f>
        <v/>
      </c>
      <c r="K33" s="110"/>
      <c r="L33" s="343" t="s">
        <v>947</v>
      </c>
      <c r="M33" s="335" t="str">
        <f>IF(OP!$C$21=1,"匯款","外幣匯款")</f>
        <v>匯款</v>
      </c>
      <c r="N33" s="335" t="s">
        <v>943</v>
      </c>
      <c r="O33" s="358" t="s">
        <v>948</v>
      </c>
    </row>
    <row r="34" spans="1:15" ht="18" thickBot="1">
      <c r="A34" s="350" t="s">
        <v>949</v>
      </c>
      <c r="B34" s="351" t="s">
        <v>650</v>
      </c>
      <c r="C34" s="351"/>
      <c r="D34" s="352" t="s">
        <v>871</v>
      </c>
      <c r="E34" s="355"/>
      <c r="F34" s="348"/>
      <c r="G34" s="362"/>
      <c r="H34" s="327" t="str">
        <f>IF($H$8=1,UPPER($G34),輸入頁!$E$39)</f>
        <v>LTQ</v>
      </c>
      <c r="I34" s="335" t="str">
        <f>IF(ISERROR(VLOOKUP($H$34,OP!$H$43:$H$62,1,0)),$I$10&amp;"險種錯誤","")</f>
        <v/>
      </c>
      <c r="J34" s="334" t="str">
        <f>IF(I34="","",IF(COUNTA(I35:$I$138)&gt;0,"|",""))</f>
        <v/>
      </c>
      <c r="K34" s="110"/>
      <c r="L34" s="343" t="s">
        <v>950</v>
      </c>
      <c r="M34" s="335" t="s">
        <v>951</v>
      </c>
      <c r="N34" s="335" t="s">
        <v>951</v>
      </c>
      <c r="O34" s="358" t="s">
        <v>952</v>
      </c>
    </row>
    <row r="35" spans="1:15" ht="35" thickBot="1">
      <c r="A35" s="350" t="s">
        <v>953</v>
      </c>
      <c r="B35" s="351" t="s">
        <v>954</v>
      </c>
      <c r="C35" s="351"/>
      <c r="D35" s="352" t="s">
        <v>871</v>
      </c>
      <c r="E35" s="355"/>
      <c r="F35" s="348"/>
      <c r="G35" s="356"/>
      <c r="H35" s="327">
        <f>IF($H$8=1,$G35,輸入頁!$E$37)</f>
        <v>30</v>
      </c>
      <c r="I35" s="335" t="str">
        <f>IF(COUNTIF(OP!$J$43:$J$62,$H$35&amp;$H$34)&lt;&gt;1,$I$10&amp;"年期錯誤","")</f>
        <v/>
      </c>
      <c r="J35" s="334" t="str">
        <f>IF(I35="","",IF(COUNTA(I36:$I$138)&gt;0,"|",""))</f>
        <v/>
      </c>
      <c r="K35" s="110"/>
      <c r="L35" s="343" t="s">
        <v>955</v>
      </c>
      <c r="M35" s="335" t="s">
        <v>956</v>
      </c>
      <c r="N35" s="335" t="s">
        <v>956</v>
      </c>
      <c r="O35" s="358" t="s">
        <v>957</v>
      </c>
    </row>
    <row r="36" spans="1:15" ht="52" thickBot="1">
      <c r="A36" s="350" t="s">
        <v>958</v>
      </c>
      <c r="B36" s="351" t="s">
        <v>959</v>
      </c>
      <c r="C36" s="351" t="s">
        <v>960</v>
      </c>
      <c r="D36" s="352" t="s">
        <v>871</v>
      </c>
      <c r="E36" s="370" t="s">
        <v>872</v>
      </c>
      <c r="F36" s="348" t="s">
        <v>961</v>
      </c>
      <c r="G36" s="342"/>
      <c r="H36" s="342"/>
      <c r="I36" s="368"/>
      <c r="J36" s="334" t="str">
        <f>IF(I36="","",IF(COUNTA(I37:$I$138)&gt;0,"|",""))</f>
        <v/>
      </c>
      <c r="K36" s="110"/>
      <c r="L36" s="343" t="s">
        <v>962</v>
      </c>
      <c r="M36" s="335" t="str">
        <f>IF(OP!$C$21=1,"匯款","外幣匯款")</f>
        <v>匯款</v>
      </c>
      <c r="N36" s="335" t="s">
        <v>963</v>
      </c>
      <c r="O36" s="358" t="s">
        <v>964</v>
      </c>
    </row>
    <row r="37" spans="1:15" ht="35" thickBot="1">
      <c r="A37" s="350" t="s">
        <v>965</v>
      </c>
      <c r="B37" s="351" t="s">
        <v>966</v>
      </c>
      <c r="C37" s="351" t="s">
        <v>967</v>
      </c>
      <c r="D37" s="352" t="s">
        <v>871</v>
      </c>
      <c r="E37" s="370" t="s">
        <v>872</v>
      </c>
      <c r="F37" s="348" t="s">
        <v>961</v>
      </c>
      <c r="G37" s="250"/>
      <c r="H37" s="250"/>
      <c r="I37" s="110"/>
      <c r="J37" s="334" t="str">
        <f>IF(I37="","",IF(COUNTA(I38:$I$138)&gt;0,"|",""))</f>
        <v/>
      </c>
      <c r="K37" s="110"/>
      <c r="L37" s="343" t="s">
        <v>968</v>
      </c>
      <c r="M37" s="335" t="str">
        <f>IF(OP!$C$21=1,"匯款","外幣匯款")</f>
        <v>匯款</v>
      </c>
      <c r="N37" s="335" t="s">
        <v>963</v>
      </c>
      <c r="O37" s="358" t="s">
        <v>969</v>
      </c>
    </row>
    <row r="38" spans="1:15" ht="34">
      <c r="A38" s="781" t="s">
        <v>970</v>
      </c>
      <c r="B38" s="776" t="s">
        <v>971</v>
      </c>
      <c r="C38" s="349" t="s">
        <v>972</v>
      </c>
      <c r="D38" s="789" t="s">
        <v>871</v>
      </c>
      <c r="E38" s="800" t="s">
        <v>872</v>
      </c>
      <c r="F38" s="348" t="s">
        <v>961</v>
      </c>
      <c r="G38" s="250"/>
      <c r="H38" s="250"/>
      <c r="I38" s="110"/>
      <c r="J38" s="334" t="str">
        <f>IF(I38="","",IF(COUNTA(I39:$I$138)&gt;0,"|",""))</f>
        <v/>
      </c>
      <c r="K38" s="110"/>
      <c r="L38" s="343" t="s">
        <v>973</v>
      </c>
      <c r="M38" s="335" t="s">
        <v>943</v>
      </c>
      <c r="N38" s="335" t="s">
        <v>943</v>
      </c>
      <c r="O38" s="358" t="s">
        <v>974</v>
      </c>
    </row>
    <row r="39" spans="1:15" ht="52" thickBot="1">
      <c r="A39" s="782"/>
      <c r="B39" s="778"/>
      <c r="C39" s="351" t="s">
        <v>975</v>
      </c>
      <c r="D39" s="791"/>
      <c r="E39" s="801"/>
      <c r="F39" s="348"/>
      <c r="G39" s="354"/>
      <c r="H39" s="354"/>
      <c r="I39" s="360"/>
      <c r="J39" s="334" t="str">
        <f>IF(I39="","",IF(COUNTA(I40:$I$138)&gt;0,"|",""))</f>
        <v/>
      </c>
      <c r="K39" s="110"/>
      <c r="L39" s="334" t="s">
        <v>976</v>
      </c>
      <c r="M39" s="335" t="s">
        <v>956</v>
      </c>
      <c r="N39" s="335" t="s">
        <v>956</v>
      </c>
      <c r="O39" s="358" t="s">
        <v>977</v>
      </c>
    </row>
    <row r="40" spans="1:15" ht="17">
      <c r="A40" s="781" t="s">
        <v>978</v>
      </c>
      <c r="B40" s="776" t="s">
        <v>979</v>
      </c>
      <c r="C40" s="349" t="s">
        <v>980</v>
      </c>
      <c r="D40" s="789" t="s">
        <v>871</v>
      </c>
      <c r="E40" s="792"/>
      <c r="F40" s="348"/>
      <c r="G40" s="371"/>
      <c r="H40" s="327" t="str">
        <f>IF($H$8=1,IF(ISERROR(VLOOKUP($G40,$L$24:$M$29,2,0)),"",VLOOKUP($G40,$L$24:$M$29,2,0)),輸入頁!$E$17)</f>
        <v>年繳</v>
      </c>
      <c r="I40" s="335" t="str">
        <f>IF(OP!$D$32=1,$I$10&amp;"繳別錯誤","")</f>
        <v/>
      </c>
      <c r="J40" s="334" t="str">
        <f>IF(I40="","",IF(COUNTA(I41:$I$138)&gt;0,"|",""))</f>
        <v/>
      </c>
      <c r="K40" s="110"/>
      <c r="L40" s="334"/>
      <c r="M40" s="335"/>
      <c r="N40" s="335"/>
      <c r="O40" s="335"/>
    </row>
    <row r="41" spans="1:15" ht="17">
      <c r="A41" s="787"/>
      <c r="B41" s="777"/>
      <c r="C41" s="349" t="s">
        <v>981</v>
      </c>
      <c r="D41" s="790"/>
      <c r="E41" s="793"/>
      <c r="F41" s="348"/>
      <c r="G41" s="342"/>
      <c r="H41" s="342"/>
      <c r="I41" s="368"/>
      <c r="J41" s="334" t="str">
        <f>IF(I41="","",IF(COUNTA(I42:$I$138)&gt;0,"|",""))</f>
        <v/>
      </c>
      <c r="K41" s="110"/>
      <c r="L41" s="334"/>
      <c r="M41" s="335"/>
      <c r="N41" s="335"/>
      <c r="O41" s="335"/>
    </row>
    <row r="42" spans="1:15" ht="34">
      <c r="A42" s="787"/>
      <c r="B42" s="777"/>
      <c r="C42" s="349" t="s">
        <v>982</v>
      </c>
      <c r="D42" s="790"/>
      <c r="E42" s="793"/>
      <c r="F42" s="348"/>
      <c r="G42" s="250"/>
      <c r="H42" s="250"/>
      <c r="I42" s="110"/>
      <c r="J42" s="334" t="str">
        <f>IF(I42="","",IF(COUNTA(I43:$I$138)&gt;0,"|",""))</f>
        <v/>
      </c>
      <c r="K42" s="110"/>
      <c r="L42" s="250"/>
      <c r="M42" s="110"/>
      <c r="N42" s="110"/>
      <c r="O42" s="110"/>
    </row>
    <row r="43" spans="1:15" ht="17">
      <c r="A43" s="787"/>
      <c r="B43" s="777"/>
      <c r="C43" s="349" t="s">
        <v>983</v>
      </c>
      <c r="D43" s="790"/>
      <c r="E43" s="793"/>
      <c r="F43" s="348"/>
      <c r="G43" s="250"/>
      <c r="H43" s="250"/>
      <c r="I43" s="110"/>
      <c r="J43" s="334" t="str">
        <f>IF(I43="","",IF(COUNTA(I44:$I$138)&gt;0,"|",""))</f>
        <v/>
      </c>
      <c r="K43" s="110"/>
      <c r="L43" s="250" t="s">
        <v>984</v>
      </c>
      <c r="M43" s="110"/>
      <c r="N43" s="110" t="s">
        <v>938</v>
      </c>
      <c r="O43" s="110"/>
    </row>
    <row r="44" spans="1:15" ht="35" thickBot="1">
      <c r="A44" s="782"/>
      <c r="B44" s="778"/>
      <c r="C44" s="351" t="s">
        <v>985</v>
      </c>
      <c r="D44" s="791"/>
      <c r="E44" s="794"/>
      <c r="F44" s="348"/>
      <c r="G44" s="354"/>
      <c r="H44" s="354"/>
      <c r="I44" s="360"/>
      <c r="J44" s="334" t="str">
        <f>IF(I44="","",IF(COUNTA(I45:$I$138)&gt;0,"|",""))</f>
        <v/>
      </c>
      <c r="K44" s="110"/>
      <c r="L44" s="372">
        <v>1</v>
      </c>
      <c r="M44" s="335" t="str">
        <f>IF($I$8=1,OP!$W$3,IF($I$8=2,OP!$W$6,""))</f>
        <v/>
      </c>
      <c r="N44" s="358" t="s">
        <v>986</v>
      </c>
      <c r="O44" s="110"/>
    </row>
    <row r="45" spans="1:15" ht="34">
      <c r="A45" s="781" t="s">
        <v>987</v>
      </c>
      <c r="B45" s="776" t="s">
        <v>988</v>
      </c>
      <c r="C45" s="349" t="s">
        <v>944</v>
      </c>
      <c r="D45" s="789" t="s">
        <v>871</v>
      </c>
      <c r="E45" s="792"/>
      <c r="F45" s="348"/>
      <c r="G45" s="371"/>
      <c r="H45" s="327" t="str">
        <f>IF($H$8=1,IF(ISERROR(VLOOKUP($G45,$L$31:$N$41,2,0)),"",VLOOKUP($G45,$L$31:$N$41,2,0)),輸入頁!$Q$17)</f>
        <v>匯款</v>
      </c>
      <c r="I45" s="335" t="str">
        <f>IF(OP!$D$41=1,$I$10&amp;"首期繳費方式錯誤","")</f>
        <v/>
      </c>
      <c r="J45" s="334" t="str">
        <f>IF(I45="","",IF(COUNTA(I46:$I$138)&gt;0,"|",""))</f>
        <v/>
      </c>
      <c r="K45" s="110"/>
      <c r="L45" s="372"/>
      <c r="M45" s="335"/>
      <c r="N45" s="358" t="s">
        <v>989</v>
      </c>
      <c r="O45" s="110"/>
    </row>
    <row r="46" spans="1:15" ht="34">
      <c r="A46" s="787"/>
      <c r="B46" s="777"/>
      <c r="C46" s="349" t="s">
        <v>948</v>
      </c>
      <c r="D46" s="790"/>
      <c r="E46" s="793"/>
      <c r="F46" s="348"/>
      <c r="G46" s="342"/>
      <c r="H46" s="342"/>
      <c r="I46" s="368"/>
      <c r="J46" s="334" t="str">
        <f>IF(I46="","",IF(COUNTA(I47:$I$138)&gt;0,"|",""))</f>
        <v/>
      </c>
      <c r="K46" s="110"/>
      <c r="L46" s="372">
        <v>3</v>
      </c>
      <c r="M46" s="335" t="s">
        <v>990</v>
      </c>
      <c r="N46" s="358" t="s">
        <v>991</v>
      </c>
      <c r="O46" s="110"/>
    </row>
    <row r="47" spans="1:15" ht="34">
      <c r="A47" s="787"/>
      <c r="B47" s="777"/>
      <c r="C47" s="349" t="s">
        <v>952</v>
      </c>
      <c r="D47" s="790"/>
      <c r="E47" s="793"/>
      <c r="F47" s="348"/>
      <c r="G47" s="250"/>
      <c r="H47" s="250"/>
      <c r="I47" s="110"/>
      <c r="J47" s="334" t="str">
        <f>IF(I47="","",IF(COUNTA(I48:$I$138)&gt;0,"|",""))</f>
        <v/>
      </c>
      <c r="K47" s="110"/>
      <c r="L47" s="372">
        <v>4</v>
      </c>
      <c r="M47" s="335" t="s">
        <v>992</v>
      </c>
      <c r="N47" s="358" t="s">
        <v>993</v>
      </c>
      <c r="O47" s="110"/>
    </row>
    <row r="48" spans="1:15" ht="34">
      <c r="A48" s="787"/>
      <c r="B48" s="777"/>
      <c r="C48" s="349" t="s">
        <v>957</v>
      </c>
      <c r="D48" s="790"/>
      <c r="E48" s="793"/>
      <c r="F48" s="348"/>
      <c r="G48" s="250"/>
      <c r="H48" s="250"/>
      <c r="I48" s="110"/>
      <c r="J48" s="334" t="str">
        <f>IF(I48="","",IF(COUNTA(I49:$I$138)&gt;0,"|",""))</f>
        <v/>
      </c>
      <c r="K48" s="110"/>
      <c r="L48" s="334"/>
      <c r="M48" s="335"/>
      <c r="N48" s="335"/>
      <c r="O48" s="110"/>
    </row>
    <row r="49" spans="1:15" ht="34">
      <c r="A49" s="787"/>
      <c r="B49" s="777"/>
      <c r="C49" s="349" t="s">
        <v>964</v>
      </c>
      <c r="D49" s="790"/>
      <c r="E49" s="793"/>
      <c r="F49" s="348"/>
      <c r="G49" s="250"/>
      <c r="H49" s="250"/>
      <c r="I49" s="110"/>
      <c r="J49" s="334" t="str">
        <f>IF(I49="","",IF(COUNTA(I50:$I$138)&gt;0,"|",""))</f>
        <v/>
      </c>
      <c r="K49" s="110"/>
      <c r="L49" s="334"/>
      <c r="M49" s="335"/>
      <c r="N49" s="335"/>
      <c r="O49" s="110"/>
    </row>
    <row r="50" spans="1:15" ht="34">
      <c r="A50" s="787"/>
      <c r="B50" s="777"/>
      <c r="C50" s="349" t="s">
        <v>969</v>
      </c>
      <c r="D50" s="790"/>
      <c r="E50" s="793"/>
      <c r="F50" s="348"/>
      <c r="G50" s="250"/>
      <c r="H50" s="250"/>
      <c r="I50" s="110"/>
      <c r="J50" s="334" t="str">
        <f>IF(I50="","",IF(COUNTA(I51:$I$138)&gt;0,"|",""))</f>
        <v/>
      </c>
      <c r="K50" s="110"/>
      <c r="L50" s="250"/>
      <c r="M50" s="110"/>
      <c r="N50" s="110"/>
      <c r="O50" s="110"/>
    </row>
    <row r="51" spans="1:15" ht="17">
      <c r="A51" s="787"/>
      <c r="B51" s="777"/>
      <c r="C51" s="349" t="s">
        <v>974</v>
      </c>
      <c r="D51" s="790"/>
      <c r="E51" s="793"/>
      <c r="F51" s="348"/>
      <c r="G51" s="250"/>
      <c r="H51" s="250"/>
      <c r="I51" s="110"/>
      <c r="J51" s="334" t="str">
        <f>IF(I51="","",IF(COUNTA(I52:$I$138)&gt;0,"|",""))</f>
        <v/>
      </c>
      <c r="K51" s="110"/>
      <c r="L51" s="250" t="s">
        <v>994</v>
      </c>
      <c r="M51" s="110"/>
      <c r="N51" s="110" t="s">
        <v>938</v>
      </c>
      <c r="O51" s="110"/>
    </row>
    <row r="52" spans="1:15" ht="35" thickBot="1">
      <c r="A52" s="782"/>
      <c r="B52" s="778"/>
      <c r="C52" s="351" t="s">
        <v>977</v>
      </c>
      <c r="D52" s="791"/>
      <c r="E52" s="794"/>
      <c r="F52" s="348"/>
      <c r="G52" s="354"/>
      <c r="H52" s="354"/>
      <c r="I52" s="360"/>
      <c r="J52" s="334" t="str">
        <f>IF(I52="","",IF(COUNTA(I53:$I$138)&gt;0,"|",""))</f>
        <v/>
      </c>
      <c r="K52" s="110"/>
      <c r="L52" s="334">
        <v>1</v>
      </c>
      <c r="M52" s="335" t="s">
        <v>995</v>
      </c>
      <c r="N52" s="358" t="s">
        <v>996</v>
      </c>
      <c r="O52" s="110"/>
    </row>
    <row r="53" spans="1:15" ht="34">
      <c r="A53" s="781" t="s">
        <v>997</v>
      </c>
      <c r="B53" s="776" t="s">
        <v>998</v>
      </c>
      <c r="C53" s="349" t="s">
        <v>952</v>
      </c>
      <c r="D53" s="789"/>
      <c r="E53" s="792"/>
      <c r="F53" s="348"/>
      <c r="G53" s="371"/>
      <c r="H53" s="327" t="str">
        <f>IF($H$8=1,IF(ISERROR(VLOOKUP($G53,$L$31:$N$41,3,0)),"",VLOOKUP($G53,$L$31:$N$41,3,0)),輸入頁!$Q$19)</f>
        <v>金融機構轉帳</v>
      </c>
      <c r="I53" s="335" t="str">
        <f>IF(OP!$D$43=1,$I$10&amp;"續期繳費方式錯誤","")</f>
        <v/>
      </c>
      <c r="J53" s="334" t="str">
        <f>IF(I53="","",IF(COUNTA(I54:$I$138)&gt;0,"|",""))</f>
        <v/>
      </c>
      <c r="K53" s="110"/>
      <c r="L53" s="334">
        <v>2</v>
      </c>
      <c r="M53" s="335" t="s">
        <v>999</v>
      </c>
      <c r="N53" s="358" t="s">
        <v>1000</v>
      </c>
      <c r="O53" s="110"/>
    </row>
    <row r="54" spans="1:15" ht="34">
      <c r="A54" s="787"/>
      <c r="B54" s="777"/>
      <c r="C54" s="349" t="s">
        <v>957</v>
      </c>
      <c r="D54" s="790"/>
      <c r="E54" s="793"/>
      <c r="F54" s="348"/>
      <c r="G54" s="342"/>
      <c r="H54" s="342"/>
      <c r="I54" s="368"/>
      <c r="J54" s="334" t="str">
        <f>IF(I54="","",IF(COUNTA(I55:$I$138)&gt;0,"|",""))</f>
        <v/>
      </c>
      <c r="K54" s="110"/>
      <c r="L54" s="334"/>
      <c r="M54" s="335"/>
      <c r="N54" s="335"/>
      <c r="O54" s="110"/>
    </row>
    <row r="55" spans="1:15" ht="34">
      <c r="A55" s="787"/>
      <c r="B55" s="777"/>
      <c r="C55" s="349" t="s">
        <v>964</v>
      </c>
      <c r="D55" s="790"/>
      <c r="E55" s="793"/>
      <c r="F55" s="348"/>
      <c r="G55" s="250"/>
      <c r="H55" s="250"/>
      <c r="I55" s="110"/>
      <c r="J55" s="334" t="str">
        <f>IF(I55="","",IF(COUNTA(I56:$I$138)&gt;0,"|",""))</f>
        <v/>
      </c>
      <c r="K55" s="110"/>
      <c r="L55" s="334"/>
      <c r="M55" s="335"/>
      <c r="N55" s="335"/>
      <c r="O55" s="110"/>
    </row>
    <row r="56" spans="1:15" ht="34">
      <c r="A56" s="787"/>
      <c r="B56" s="777"/>
      <c r="C56" s="349" t="s">
        <v>969</v>
      </c>
      <c r="D56" s="790"/>
      <c r="E56" s="793"/>
      <c r="F56" s="348"/>
      <c r="G56" s="250"/>
      <c r="H56" s="250"/>
      <c r="I56" s="110"/>
      <c r="J56" s="334" t="str">
        <f>IF(I56="","",IF(COUNTA(I57:$I$138)&gt;0,"|",""))</f>
        <v/>
      </c>
      <c r="K56" s="110"/>
      <c r="L56" s="250"/>
      <c r="M56" s="110"/>
      <c r="N56" s="110"/>
      <c r="O56" s="110"/>
    </row>
    <row r="57" spans="1:15" ht="17">
      <c r="A57" s="787"/>
      <c r="B57" s="777"/>
      <c r="C57" s="349" t="s">
        <v>974</v>
      </c>
      <c r="D57" s="790"/>
      <c r="E57" s="793"/>
      <c r="F57" s="348"/>
      <c r="G57" s="250"/>
      <c r="H57" s="250"/>
      <c r="I57" s="110"/>
      <c r="J57" s="334" t="str">
        <f>IF(I57="","",IF(COUNTA(I58:$I$138)&gt;0,"|",""))</f>
        <v/>
      </c>
      <c r="K57" s="110"/>
      <c r="L57" s="250" t="s">
        <v>1001</v>
      </c>
      <c r="M57" s="110"/>
      <c r="N57" s="110"/>
      <c r="O57" s="110"/>
    </row>
    <row r="58" spans="1:15" ht="35" thickBot="1">
      <c r="A58" s="782"/>
      <c r="B58" s="778"/>
      <c r="C58" s="351" t="s">
        <v>977</v>
      </c>
      <c r="D58" s="791"/>
      <c r="E58" s="794"/>
      <c r="F58" s="348"/>
      <c r="G58" s="354"/>
      <c r="H58" s="354"/>
      <c r="I58" s="360"/>
      <c r="J58" s="334" t="str">
        <f>IF(I58="","",IF(COUNTA(I59:$I$138)&gt;0,"|",""))</f>
        <v/>
      </c>
      <c r="K58" s="110"/>
      <c r="L58" s="334"/>
      <c r="M58" s="335">
        <v>5</v>
      </c>
      <c r="N58" s="335"/>
      <c r="O58" s="110"/>
    </row>
    <row r="59" spans="1:15" ht="52" thickBot="1">
      <c r="A59" s="350" t="s">
        <v>1002</v>
      </c>
      <c r="B59" s="351" t="s">
        <v>1136</v>
      </c>
      <c r="C59" s="351"/>
      <c r="D59" s="352"/>
      <c r="E59" s="355"/>
      <c r="F59" s="348" t="s">
        <v>1137</v>
      </c>
      <c r="G59" s="356"/>
      <c r="H59" s="327">
        <f>IF($H$8=1,IF($G59&lt;&gt;"","Y",""),OP!$K$27)</f>
        <v>0</v>
      </c>
      <c r="I59" s="335"/>
      <c r="J59" s="334" t="str">
        <f>IF(I59="","",IF(COUNTA(I60:$I$138)&gt;0,"|",""))</f>
        <v/>
      </c>
      <c r="K59" s="110"/>
      <c r="L59" s="334"/>
      <c r="M59" s="335">
        <v>10</v>
      </c>
      <c r="N59" s="335"/>
      <c r="O59" s="110"/>
    </row>
    <row r="60" spans="1:15" ht="35" thickBot="1">
      <c r="A60" s="350" t="s">
        <v>1003</v>
      </c>
      <c r="B60" s="351" t="s">
        <v>1004</v>
      </c>
      <c r="C60" s="351" t="s">
        <v>1005</v>
      </c>
      <c r="D60" s="373"/>
      <c r="E60" s="339" t="s">
        <v>872</v>
      </c>
      <c r="F60" s="340"/>
      <c r="G60" s="359"/>
      <c r="H60" s="359"/>
      <c r="I60" s="363"/>
      <c r="J60" s="334" t="str">
        <f>IF(I60="","",IF(COUNTA(I61:$I$138)&gt;0,"|",""))</f>
        <v/>
      </c>
      <c r="K60" s="110"/>
      <c r="L60" s="334"/>
      <c r="M60" s="335">
        <v>15</v>
      </c>
      <c r="N60" s="335"/>
      <c r="O60" s="110"/>
    </row>
    <row r="61" spans="1:15" ht="35" thickBot="1">
      <c r="A61" s="350" t="s">
        <v>1006</v>
      </c>
      <c r="B61" s="351" t="s">
        <v>1007</v>
      </c>
      <c r="C61" s="374"/>
      <c r="D61" s="373" t="s">
        <v>871</v>
      </c>
      <c r="E61" s="375"/>
      <c r="F61" s="340"/>
      <c r="G61" s="356"/>
      <c r="H61" s="327">
        <f>IF(RIGHT($I$8,2)="年金","",IF($H$8=1,$G61/10000,輸入頁!$J$39))</f>
        <v>1</v>
      </c>
      <c r="I61" s="365" t="str">
        <f ca="1">IF(OR(OP!$D$28=1,OP!$D$64=1),$I$10&amp;"保額不符投保規則，請再確認","")</f>
        <v/>
      </c>
      <c r="J61" s="334" t="str">
        <f ca="1">IF(I61="","",IF(COUNTA(I62:$I$138)&gt;0,"|",""))</f>
        <v/>
      </c>
      <c r="K61" s="110" t="s">
        <v>911</v>
      </c>
      <c r="L61" s="334"/>
      <c r="M61" s="335">
        <v>20</v>
      </c>
      <c r="N61" s="335"/>
    </row>
    <row r="62" spans="1:15" ht="52" thickBot="1">
      <c r="A62" s="350" t="s">
        <v>1008</v>
      </c>
      <c r="B62" s="351" t="s">
        <v>1009</v>
      </c>
      <c r="C62" s="374"/>
      <c r="D62" s="373" t="s">
        <v>871</v>
      </c>
      <c r="E62" s="375"/>
      <c r="F62" s="340" t="s">
        <v>1010</v>
      </c>
      <c r="G62" s="376"/>
      <c r="H62" s="334" t="str">
        <f>IF($H$8=1,$G62,"")</f>
        <v/>
      </c>
      <c r="I62" s="335"/>
      <c r="J62" s="334" t="str">
        <f>IF(I62="","",IF(COUNTA(I63:$I$138)&gt;0,"|",""))</f>
        <v/>
      </c>
      <c r="K62" s="110"/>
      <c r="L62" s="250"/>
      <c r="M62" s="110"/>
      <c r="N62" s="110"/>
      <c r="O62" s="110"/>
    </row>
    <row r="63" spans="1:15" ht="35" thickBot="1">
      <c r="A63" s="350" t="s">
        <v>1011</v>
      </c>
      <c r="B63" s="351" t="s">
        <v>1012</v>
      </c>
      <c r="C63" s="374"/>
      <c r="D63" s="373"/>
      <c r="E63" s="375"/>
      <c r="F63" s="340"/>
      <c r="G63" s="376"/>
      <c r="H63" s="334" t="str">
        <f>IF($H$8=1,$G63,"")</f>
        <v/>
      </c>
      <c r="I63" s="335"/>
      <c r="J63" s="334" t="str">
        <f>IF(I63="","",IF(COUNTA(I64:$I$138)&gt;0,"|",""))</f>
        <v/>
      </c>
      <c r="K63" s="110"/>
      <c r="L63" s="377" t="s">
        <v>994</v>
      </c>
      <c r="M63" s="110"/>
      <c r="N63" s="110"/>
      <c r="O63" s="110"/>
    </row>
    <row r="64" spans="1:15" ht="52" thickBot="1">
      <c r="A64" s="350" t="s">
        <v>1013</v>
      </c>
      <c r="B64" s="351" t="s">
        <v>1014</v>
      </c>
      <c r="C64" s="374"/>
      <c r="D64" s="373"/>
      <c r="E64" s="375"/>
      <c r="F64" s="340" t="s">
        <v>1015</v>
      </c>
      <c r="G64" s="376"/>
      <c r="H64" s="334" t="str">
        <f>IF($H$8=1,$G64,"")</f>
        <v/>
      </c>
      <c r="I64" s="335"/>
      <c r="J64" s="334" t="str">
        <f>IF(I64="","",IF(COUNTA(I65:$I$138)&gt;0,"|",""))</f>
        <v/>
      </c>
      <c r="K64" s="110"/>
      <c r="L64" s="334">
        <v>1</v>
      </c>
      <c r="M64" s="358" t="s">
        <v>1016</v>
      </c>
      <c r="N64" s="358" t="s">
        <v>1017</v>
      </c>
      <c r="O64" s="110"/>
    </row>
    <row r="65" spans="1:15" ht="35" thickBot="1">
      <c r="A65" s="350" t="s">
        <v>1018</v>
      </c>
      <c r="B65" s="351" t="s">
        <v>1019</v>
      </c>
      <c r="C65" s="351" t="s">
        <v>903</v>
      </c>
      <c r="D65" s="373"/>
      <c r="E65" s="339" t="s">
        <v>872</v>
      </c>
      <c r="F65" s="340"/>
      <c r="G65" s="342"/>
      <c r="H65" s="342"/>
      <c r="I65" s="368"/>
      <c r="J65" s="334" t="str">
        <f>IF(I65="","",IF(COUNTA(I66:$I$138)&gt;0,"|",""))</f>
        <v/>
      </c>
      <c r="K65" s="110"/>
      <c r="L65" s="334">
        <v>2</v>
      </c>
      <c r="M65" s="358" t="s">
        <v>1020</v>
      </c>
      <c r="N65" s="358" t="s">
        <v>1021</v>
      </c>
      <c r="O65" s="110"/>
    </row>
    <row r="66" spans="1:15" ht="18" thickBot="1">
      <c r="A66" s="350" t="s">
        <v>1022</v>
      </c>
      <c r="B66" s="351" t="s">
        <v>1023</v>
      </c>
      <c r="C66" s="374" t="s">
        <v>340</v>
      </c>
      <c r="D66" s="373"/>
      <c r="E66" s="339" t="s">
        <v>872</v>
      </c>
      <c r="F66" s="340"/>
      <c r="G66" s="250"/>
      <c r="H66" s="250"/>
      <c r="I66" s="110"/>
      <c r="J66" s="334" t="str">
        <f>IF(I66="","",IF(COUNTA(I67:$I$138)&gt;0,"|",""))</f>
        <v/>
      </c>
      <c r="K66" s="110"/>
      <c r="L66" s="334">
        <v>3</v>
      </c>
      <c r="M66" s="358" t="s">
        <v>1024</v>
      </c>
      <c r="N66" s="358" t="s">
        <v>1025</v>
      </c>
      <c r="O66" s="110"/>
    </row>
    <row r="67" spans="1:15" ht="35" thickBot="1">
      <c r="A67" s="350" t="s">
        <v>1026</v>
      </c>
      <c r="B67" s="351" t="s">
        <v>1027</v>
      </c>
      <c r="C67" s="374" t="s">
        <v>1028</v>
      </c>
      <c r="D67" s="373"/>
      <c r="E67" s="339" t="s">
        <v>872</v>
      </c>
      <c r="F67" s="340"/>
      <c r="G67" s="250"/>
      <c r="H67" s="250"/>
      <c r="I67" s="110"/>
      <c r="J67" s="334" t="str">
        <f>IF(I67="","",IF(COUNTA(I68:$I$138)&gt;0,"|",""))</f>
        <v/>
      </c>
      <c r="K67" s="110"/>
      <c r="L67" s="334">
        <v>4</v>
      </c>
      <c r="M67" s="358" t="s">
        <v>1029</v>
      </c>
      <c r="N67" s="358" t="s">
        <v>1030</v>
      </c>
      <c r="O67" s="110"/>
    </row>
    <row r="68" spans="1:15" ht="18" thickBot="1">
      <c r="A68" s="350" t="s">
        <v>1031</v>
      </c>
      <c r="B68" s="351" t="s">
        <v>1032</v>
      </c>
      <c r="C68" s="374" t="s">
        <v>1028</v>
      </c>
      <c r="D68" s="373"/>
      <c r="E68" s="339" t="s">
        <v>872</v>
      </c>
      <c r="F68" s="340"/>
      <c r="G68" s="250"/>
      <c r="H68" s="250"/>
      <c r="I68" s="110"/>
      <c r="J68" s="334" t="str">
        <f>IF(I68="","",IF(COUNTA(I69:$I$138)&gt;0,"|",""))</f>
        <v/>
      </c>
      <c r="K68" s="110"/>
      <c r="L68" s="334"/>
      <c r="M68" s="335"/>
      <c r="N68" s="335"/>
      <c r="O68" s="110"/>
    </row>
    <row r="69" spans="1:15" ht="34">
      <c r="A69" s="781" t="s">
        <v>1033</v>
      </c>
      <c r="B69" s="776" t="s">
        <v>1034</v>
      </c>
      <c r="C69" s="349" t="s">
        <v>986</v>
      </c>
      <c r="D69" s="771"/>
      <c r="E69" s="796" t="s">
        <v>872</v>
      </c>
      <c r="F69" s="798" t="s">
        <v>1035</v>
      </c>
      <c r="G69" s="250"/>
      <c r="H69" s="250"/>
      <c r="I69" s="110"/>
      <c r="J69" s="334" t="str">
        <f>IF(I69="","",IF(COUNTA(I70:$I$138)&gt;0,"|",""))</f>
        <v/>
      </c>
      <c r="K69" s="110"/>
      <c r="L69" s="334"/>
      <c r="M69" s="335"/>
      <c r="N69" s="335"/>
      <c r="O69" s="110"/>
    </row>
    <row r="70" spans="1:15" ht="35" thickBot="1">
      <c r="A70" s="782"/>
      <c r="B70" s="778"/>
      <c r="C70" s="351" t="s">
        <v>989</v>
      </c>
      <c r="D70" s="772"/>
      <c r="E70" s="797"/>
      <c r="F70" s="798"/>
      <c r="G70" s="250"/>
      <c r="H70" s="250"/>
      <c r="I70" s="110"/>
      <c r="J70" s="334" t="str">
        <f>IF(I70="","",IF(COUNTA(I71:$I$138)&gt;0,"|",""))</f>
        <v/>
      </c>
      <c r="K70" s="110"/>
      <c r="L70" s="250"/>
      <c r="M70" s="110"/>
      <c r="N70" s="110"/>
      <c r="O70" s="110"/>
    </row>
    <row r="71" spans="1:15" ht="34">
      <c r="A71" s="781" t="s">
        <v>1036</v>
      </c>
      <c r="B71" s="776" t="s">
        <v>1037</v>
      </c>
      <c r="C71" s="349" t="s">
        <v>986</v>
      </c>
      <c r="D71" s="771"/>
      <c r="E71" s="785"/>
      <c r="F71" s="340"/>
      <c r="G71" s="356"/>
      <c r="H71" s="327" t="str">
        <f>IF($H$8=1,IF(ISERROR(VLOOKUP($G71,$L$44:$N$49,2,0)),"",VLOOKUP($G71,$L$44:$N$49,2,0)),輸入頁!$E$19)</f>
        <v>現金給付</v>
      </c>
      <c r="I71" s="335" t="str">
        <f>IF(AND($I$8&lt;&gt;3,OR($H$71="",OP!$E$96=1)),$I$10&amp;"給付方式錯誤","")</f>
        <v/>
      </c>
      <c r="J71" s="334" t="str">
        <f>IF(I71="","",IF(COUNTA(I72:$I$138)&gt;0,"|",""))</f>
        <v/>
      </c>
      <c r="K71" s="110"/>
      <c r="L71" s="377" t="s">
        <v>1038</v>
      </c>
      <c r="M71" s="110"/>
      <c r="N71" s="110"/>
      <c r="O71" s="110"/>
    </row>
    <row r="72" spans="1:15" ht="34">
      <c r="A72" s="787"/>
      <c r="B72" s="777"/>
      <c r="C72" s="349" t="s">
        <v>989</v>
      </c>
      <c r="D72" s="779"/>
      <c r="E72" s="788"/>
      <c r="F72" s="340"/>
      <c r="G72" s="342"/>
      <c r="H72" s="342"/>
      <c r="I72" s="368"/>
      <c r="J72" s="334" t="str">
        <f>IF(I72="","",IF(COUNTA(I73:$I$138)&gt;0,"|",""))</f>
        <v/>
      </c>
      <c r="K72" s="110"/>
      <c r="L72" s="334">
        <v>10</v>
      </c>
      <c r="M72" s="335">
        <v>20</v>
      </c>
      <c r="N72" s="335"/>
      <c r="O72" s="110"/>
    </row>
    <row r="73" spans="1:15" ht="34">
      <c r="A73" s="787"/>
      <c r="B73" s="777"/>
      <c r="C73" s="349" t="s">
        <v>991</v>
      </c>
      <c r="D73" s="779"/>
      <c r="E73" s="788"/>
      <c r="F73" s="340"/>
      <c r="G73" s="250"/>
      <c r="H73" s="250"/>
      <c r="I73" s="110"/>
      <c r="J73" s="334" t="str">
        <f>IF(I73="","",IF(COUNTA(I74:$I$138)&gt;0,"|",""))</f>
        <v/>
      </c>
      <c r="K73" s="110"/>
      <c r="L73" s="334"/>
      <c r="M73" s="335"/>
      <c r="N73" s="335"/>
      <c r="O73" s="110"/>
    </row>
    <row r="74" spans="1:15" ht="35" thickBot="1">
      <c r="A74" s="782"/>
      <c r="B74" s="778"/>
      <c r="C74" s="351" t="s">
        <v>993</v>
      </c>
      <c r="D74" s="772"/>
      <c r="E74" s="786"/>
      <c r="F74" s="340"/>
      <c r="G74" s="354"/>
      <c r="H74" s="354"/>
      <c r="I74" s="360"/>
      <c r="J74" s="334" t="str">
        <f>IF(I74="","",IF(COUNTA(I75:$I$138)&gt;0,"|",""))</f>
        <v/>
      </c>
      <c r="K74" s="110"/>
      <c r="L74" s="334"/>
      <c r="M74" s="335"/>
      <c r="N74" s="335"/>
      <c r="O74" s="110"/>
    </row>
    <row r="75" spans="1:15" ht="69" thickBot="1">
      <c r="A75" s="350" t="s">
        <v>1039</v>
      </c>
      <c r="B75" s="351" t="s">
        <v>1040</v>
      </c>
      <c r="C75" s="351" t="s">
        <v>903</v>
      </c>
      <c r="D75" s="373"/>
      <c r="E75" s="339" t="s">
        <v>872</v>
      </c>
      <c r="F75" s="340" t="s">
        <v>1041</v>
      </c>
      <c r="G75" s="356"/>
      <c r="H75" s="334"/>
      <c r="I75" s="335"/>
      <c r="J75" s="334" t="str">
        <f>IF(I75="","",IF(COUNTA(I76:$I$138)&gt;0,"|",""))</f>
        <v/>
      </c>
      <c r="K75" s="110"/>
      <c r="L75" s="250"/>
      <c r="M75" s="110"/>
      <c r="N75" s="110"/>
      <c r="O75" s="110"/>
    </row>
    <row r="76" spans="1:15" ht="35" thickBot="1">
      <c r="A76" s="350" t="s">
        <v>1042</v>
      </c>
      <c r="B76" s="351" t="s">
        <v>1043</v>
      </c>
      <c r="C76" s="351" t="s">
        <v>1028</v>
      </c>
      <c r="D76" s="373"/>
      <c r="E76" s="339" t="s">
        <v>872</v>
      </c>
      <c r="F76" s="795" t="s">
        <v>1044</v>
      </c>
      <c r="G76" s="356"/>
      <c r="H76" s="334"/>
      <c r="I76" s="335"/>
      <c r="J76" s="334" t="str">
        <f>IF(I76="","",IF(COUNTA(I77:$I$138)&gt;0,"|",""))</f>
        <v/>
      </c>
      <c r="K76" s="110"/>
      <c r="L76" s="250"/>
      <c r="M76" s="110"/>
      <c r="N76" s="110"/>
      <c r="O76" s="110"/>
    </row>
    <row r="77" spans="1:15" ht="52" thickBot="1">
      <c r="A77" s="350" t="s">
        <v>1045</v>
      </c>
      <c r="B77" s="351" t="s">
        <v>1046</v>
      </c>
      <c r="C77" s="351" t="s">
        <v>1005</v>
      </c>
      <c r="D77" s="373"/>
      <c r="E77" s="339" t="s">
        <v>872</v>
      </c>
      <c r="F77" s="795"/>
      <c r="G77" s="356"/>
      <c r="H77" s="334"/>
      <c r="I77" s="335"/>
      <c r="J77" s="334" t="str">
        <f>IF(I77="","",IF(COUNTA(I78:$I$138)&gt;0,"|",""))</f>
        <v/>
      </c>
      <c r="K77" s="110"/>
      <c r="L77" s="250"/>
      <c r="M77" s="110"/>
      <c r="N77" s="110"/>
      <c r="O77" s="110"/>
    </row>
    <row r="78" spans="1:15" ht="52" thickBot="1">
      <c r="A78" s="350" t="s">
        <v>1047</v>
      </c>
      <c r="B78" s="351" t="s">
        <v>1048</v>
      </c>
      <c r="C78" s="374" t="s">
        <v>340</v>
      </c>
      <c r="D78" s="373"/>
      <c r="E78" s="378" t="s">
        <v>872</v>
      </c>
      <c r="F78" s="795"/>
      <c r="G78" s="356"/>
      <c r="H78" s="334"/>
      <c r="I78" s="335"/>
      <c r="J78" s="334" t="str">
        <f>IF(I78="","",IF(COUNTA(I79:$I$138)&gt;0,"|",""))</f>
        <v/>
      </c>
      <c r="K78" s="110"/>
      <c r="L78" s="250"/>
      <c r="M78" s="110"/>
      <c r="N78" s="110"/>
      <c r="O78" s="110"/>
    </row>
    <row r="79" spans="1:15" ht="51">
      <c r="A79" s="781" t="s">
        <v>1049</v>
      </c>
      <c r="B79" s="349" t="s">
        <v>1050</v>
      </c>
      <c r="C79" s="776" t="s">
        <v>1051</v>
      </c>
      <c r="D79" s="771"/>
      <c r="E79" s="785"/>
      <c r="F79" s="340"/>
      <c r="G79" s="379">
        <v>100</v>
      </c>
      <c r="H79" s="380">
        <f>IF($H$8=1,$G79/100,輸入頁!$G$26/100)</f>
        <v>0</v>
      </c>
      <c r="I79" s="335" t="str">
        <f>IF(K79=0,"",IF(OR(AND($G$79&lt;&gt;"",$G$79*1&lt;0),$G$79*1&gt;100,AND($G$79&lt;&gt;"",LEN($G$79)&lt;&gt;LEN(ROUND($G$79,0)))),"分期定期保險金比例錯誤",""))</f>
        <v/>
      </c>
      <c r="J79" s="334" t="str">
        <f>IF(I79="","",IF(COUNTA(I80:$I$138)&gt;0,"|",""))</f>
        <v/>
      </c>
      <c r="K79" s="381">
        <v>0</v>
      </c>
      <c r="L79" s="382" t="str">
        <f>IF(AND($G$79&lt;&gt;"",OR($H$79&lt;0,$H$79&gt;1)),"約定分期給付比例錯誤","")</f>
        <v/>
      </c>
      <c r="M79" s="110"/>
      <c r="N79" s="110"/>
      <c r="O79" s="110"/>
    </row>
    <row r="80" spans="1:15" ht="35" thickBot="1">
      <c r="A80" s="782"/>
      <c r="B80" s="351" t="s">
        <v>1052</v>
      </c>
      <c r="C80" s="778"/>
      <c r="D80" s="772"/>
      <c r="E80" s="786"/>
      <c r="F80" s="340"/>
      <c r="G80" s="359"/>
      <c r="H80" s="359"/>
      <c r="I80" s="363"/>
      <c r="J80" s="334" t="str">
        <f>IF(I80="","",IF(COUNTA(I81:$I$138)&gt;0,"|",""))</f>
        <v/>
      </c>
      <c r="K80" s="110"/>
      <c r="L80" s="250"/>
      <c r="M80" s="110"/>
      <c r="N80" s="110"/>
      <c r="O80" s="110"/>
    </row>
    <row r="81" spans="1:15" ht="52" thickBot="1">
      <c r="A81" s="350" t="s">
        <v>1053</v>
      </c>
      <c r="B81" s="351" t="s">
        <v>1054</v>
      </c>
      <c r="C81" s="374" t="s">
        <v>340</v>
      </c>
      <c r="D81" s="373"/>
      <c r="E81" s="375"/>
      <c r="F81" s="340" t="s">
        <v>1055</v>
      </c>
      <c r="G81" s="356"/>
      <c r="H81" s="327">
        <f>IF($H$8=1,$G81,輸入頁!$G$30)</f>
        <v>10</v>
      </c>
      <c r="I81" s="335" t="str">
        <f>IF(K81=0,"",IF(OR(AND($G$79&gt;0,$G$79&lt;=100,$G$81="")),"分期定期保險金給付年期未設定",IF($G$81="","",IF(OR($G$81=10,$G$81=20),"",IF($G$79*1=0,"","分期定期保險金給付年期錯誤")))))</f>
        <v/>
      </c>
      <c r="J81" s="334" t="str">
        <f>IF(I81="","",IF(COUNTA(I82:$I$138)&gt;0,"|",""))</f>
        <v/>
      </c>
      <c r="K81" s="381">
        <v>0</v>
      </c>
      <c r="L81" s="382" t="str">
        <f>IF(AND($G$81&lt;&gt;"",COUNTIF($L$72:$N$74,$H$81)&lt;&gt;1),"約定分期年期錯誤","")</f>
        <v/>
      </c>
      <c r="M81" s="110"/>
      <c r="N81" s="110"/>
      <c r="O81" s="110"/>
    </row>
    <row r="82" spans="1:15" ht="34">
      <c r="A82" s="781" t="s">
        <v>1056</v>
      </c>
      <c r="B82" s="776" t="s">
        <v>1057</v>
      </c>
      <c r="C82" s="349" t="s">
        <v>996</v>
      </c>
      <c r="D82" s="771"/>
      <c r="E82" s="785"/>
      <c r="F82" s="340"/>
      <c r="G82" s="356"/>
      <c r="H82" s="327" t="str">
        <f>IF($H$8=1,IF(ISERROR(VLOOKUP($G82,$L$52:$N$55,2,0)),"",VLOOKUP($G82,$L$52:$N$55,2,0)),"")</f>
        <v/>
      </c>
      <c r="I82" s="335"/>
      <c r="J82" s="334" t="str">
        <f>IF(I82="","",IF(COUNTA(I83:$I$138)&gt;0,"|",""))</f>
        <v/>
      </c>
      <c r="K82" s="110"/>
      <c r="L82" s="250"/>
      <c r="M82" s="110"/>
      <c r="N82" s="110"/>
      <c r="O82" s="110"/>
    </row>
    <row r="83" spans="1:15" ht="35" thickBot="1">
      <c r="A83" s="782"/>
      <c r="B83" s="778"/>
      <c r="C83" s="351" t="s">
        <v>1000</v>
      </c>
      <c r="D83" s="772"/>
      <c r="E83" s="786"/>
      <c r="F83" s="340"/>
      <c r="G83" s="359"/>
      <c r="H83" s="359"/>
      <c r="I83" s="363"/>
      <c r="J83" s="334" t="str">
        <f>IF(I83="","",IF(COUNTA(I84:$I$138)&gt;0,"|",""))</f>
        <v/>
      </c>
      <c r="K83" s="110"/>
      <c r="L83" s="250"/>
      <c r="M83" s="110"/>
      <c r="N83" s="110"/>
      <c r="O83" s="110"/>
    </row>
    <row r="84" spans="1:15" ht="35" thickBot="1">
      <c r="A84" s="350" t="s">
        <v>1058</v>
      </c>
      <c r="B84" s="351" t="s">
        <v>1059</v>
      </c>
      <c r="C84" s="351" t="s">
        <v>340</v>
      </c>
      <c r="D84" s="373"/>
      <c r="E84" s="375"/>
      <c r="F84" s="340"/>
      <c r="G84" s="356"/>
      <c r="H84" s="327" t="str">
        <f>IF($H$8=1,$G84,"")</f>
        <v/>
      </c>
      <c r="I84" s="335"/>
      <c r="J84" s="334" t="str">
        <f>IF(I84="","",IF(COUNTA(I85:$I$138)&gt;0,"|",""))</f>
        <v/>
      </c>
      <c r="K84" s="110"/>
      <c r="L84" s="250"/>
      <c r="M84" s="110"/>
      <c r="N84" s="110"/>
      <c r="O84" s="110"/>
    </row>
    <row r="85" spans="1:15" ht="35" thickBot="1">
      <c r="A85" s="350" t="s">
        <v>1060</v>
      </c>
      <c r="B85" s="351" t="s">
        <v>1061</v>
      </c>
      <c r="C85" s="351" t="s">
        <v>1028</v>
      </c>
      <c r="D85" s="373"/>
      <c r="E85" s="339" t="s">
        <v>872</v>
      </c>
      <c r="F85" s="340"/>
      <c r="G85" s="359"/>
      <c r="H85" s="359"/>
      <c r="I85" s="363"/>
      <c r="J85" s="334" t="str">
        <f>IF(I85="","",IF(COUNTA(I86:$I$138)&gt;0,"|",""))</f>
        <v/>
      </c>
      <c r="K85" s="110"/>
      <c r="L85" s="250"/>
      <c r="M85" s="110"/>
      <c r="N85" s="110"/>
      <c r="O85" s="110"/>
    </row>
    <row r="86" spans="1:15" ht="17">
      <c r="A86" s="781" t="s">
        <v>1062</v>
      </c>
      <c r="B86" s="776" t="s">
        <v>1063</v>
      </c>
      <c r="C86" s="349" t="s">
        <v>1017</v>
      </c>
      <c r="D86" s="771"/>
      <c r="E86" s="785"/>
      <c r="F86" s="340"/>
      <c r="G86" s="356"/>
      <c r="H86" s="327" t="str">
        <f>IF($H$8=1,IF(ISERROR(VLOOKUP($G86,$L$64:$M$69,2,0)),"",VLOOKUP($G86,$L$64:$M$69,2,0)),"")</f>
        <v/>
      </c>
      <c r="I86" s="335"/>
      <c r="J86" s="334" t="str">
        <f>IF(I86="","",IF(COUNTA(I87:$I$138)&gt;0,"|",""))</f>
        <v/>
      </c>
      <c r="K86" s="110"/>
      <c r="L86" s="250"/>
      <c r="M86" s="110"/>
      <c r="N86" s="110"/>
      <c r="O86" s="110"/>
    </row>
    <row r="87" spans="1:15" ht="17">
      <c r="A87" s="787"/>
      <c r="B87" s="777"/>
      <c r="C87" s="349" t="s">
        <v>1021</v>
      </c>
      <c r="D87" s="779"/>
      <c r="E87" s="788"/>
      <c r="F87" s="340"/>
      <c r="G87" s="342"/>
      <c r="H87" s="342"/>
      <c r="I87" s="368"/>
      <c r="J87" s="334" t="str">
        <f>IF(I87="","",IF(COUNTA(I88:$I$138)&gt;0,"|",""))</f>
        <v/>
      </c>
      <c r="K87" s="110"/>
      <c r="L87" s="250"/>
      <c r="M87" s="110"/>
      <c r="N87" s="110"/>
      <c r="O87" s="110"/>
    </row>
    <row r="88" spans="1:15" ht="17">
      <c r="A88" s="787"/>
      <c r="B88" s="777"/>
      <c r="C88" s="349" t="s">
        <v>1025</v>
      </c>
      <c r="D88" s="779"/>
      <c r="E88" s="788"/>
      <c r="F88" s="340"/>
      <c r="G88" s="250"/>
      <c r="H88" s="250"/>
      <c r="I88" s="110"/>
      <c r="J88" s="334" t="str">
        <f>IF(I88="","",IF(COUNTA(I89:$I$138)&gt;0,"|",""))</f>
        <v/>
      </c>
      <c r="K88" s="110"/>
      <c r="L88" s="250"/>
      <c r="M88" s="110"/>
      <c r="N88" s="110"/>
      <c r="O88" s="110"/>
    </row>
    <row r="89" spans="1:15" ht="35" thickBot="1">
      <c r="A89" s="782"/>
      <c r="B89" s="778"/>
      <c r="C89" s="351" t="s">
        <v>1030</v>
      </c>
      <c r="D89" s="772"/>
      <c r="E89" s="786"/>
      <c r="F89" s="340"/>
      <c r="G89" s="250"/>
      <c r="H89" s="250"/>
      <c r="I89" s="110"/>
      <c r="J89" s="334" t="str">
        <f>IF(I89="","",IF(COUNTA(I90:$I$138)&gt;0,"|",""))</f>
        <v/>
      </c>
      <c r="K89" s="110"/>
      <c r="L89" s="250"/>
      <c r="M89" s="110"/>
      <c r="N89" s="110"/>
      <c r="O89" s="110"/>
    </row>
    <row r="90" spans="1:15" ht="35" thickBot="1">
      <c r="A90" s="350" t="s">
        <v>1064</v>
      </c>
      <c r="B90" s="351" t="s">
        <v>1065</v>
      </c>
      <c r="C90" s="374" t="s">
        <v>1066</v>
      </c>
      <c r="D90" s="373"/>
      <c r="E90" s="375"/>
      <c r="F90" s="340" t="s">
        <v>1067</v>
      </c>
      <c r="G90" s="250"/>
      <c r="H90" s="250"/>
      <c r="I90" s="110"/>
      <c r="J90" s="334" t="str">
        <f>IF(I90="","",IF(COUNTA(I91:$I$138)&gt;0,"|",""))</f>
        <v/>
      </c>
      <c r="K90" s="110"/>
      <c r="L90" s="250"/>
      <c r="M90" s="110"/>
      <c r="N90" s="110"/>
      <c r="O90" s="110"/>
    </row>
    <row r="91" spans="1:15" ht="35" thickBot="1">
      <c r="A91" s="350" t="s">
        <v>1068</v>
      </c>
      <c r="B91" s="351" t="s">
        <v>1069</v>
      </c>
      <c r="C91" s="374" t="s">
        <v>1066</v>
      </c>
      <c r="D91" s="373"/>
      <c r="E91" s="339" t="s">
        <v>872</v>
      </c>
      <c r="F91" s="340"/>
      <c r="G91" s="250"/>
      <c r="H91" s="250"/>
      <c r="I91" s="110"/>
      <c r="J91" s="334" t="str">
        <f>IF(I91="","",IF(COUNTA(I92:$I$138)&gt;0,"|",""))</f>
        <v/>
      </c>
      <c r="K91" s="110"/>
      <c r="L91" s="250"/>
      <c r="M91" s="110"/>
      <c r="N91" s="110"/>
      <c r="O91" s="110"/>
    </row>
    <row r="92" spans="1:15" ht="69" thickBot="1">
      <c r="A92" s="350" t="s">
        <v>1070</v>
      </c>
      <c r="B92" s="351" t="s">
        <v>1071</v>
      </c>
      <c r="C92" s="351" t="s">
        <v>340</v>
      </c>
      <c r="D92" s="373"/>
      <c r="E92" s="375"/>
      <c r="F92" s="340"/>
      <c r="G92" s="356"/>
      <c r="H92" s="327" t="str">
        <f>IF($H$8=1,$G92,"")</f>
        <v/>
      </c>
      <c r="I92" s="335"/>
      <c r="J92" s="334" t="str">
        <f>IF(I92="","",IF(COUNTA(I93:$I$138)&gt;0,"|",""))</f>
        <v/>
      </c>
      <c r="K92" s="110"/>
      <c r="L92" s="250"/>
      <c r="M92" s="110"/>
      <c r="N92" s="110"/>
      <c r="O92" s="110"/>
    </row>
    <row r="93" spans="1:15" ht="35" thickBot="1">
      <c r="A93" s="350" t="s">
        <v>1072</v>
      </c>
      <c r="B93" s="351" t="s">
        <v>1073</v>
      </c>
      <c r="C93" s="351" t="s">
        <v>340</v>
      </c>
      <c r="D93" s="373"/>
      <c r="E93" s="375"/>
      <c r="F93" s="340"/>
      <c r="G93" s="356"/>
      <c r="H93" s="327" t="str">
        <f>IF($H$8=1,$G93,"")</f>
        <v/>
      </c>
      <c r="I93" s="335"/>
      <c r="J93" s="334" t="str">
        <f>IF(I93="","",IF(COUNTA(I94:$I$138)&gt;0,"|",""))</f>
        <v/>
      </c>
      <c r="K93" s="110"/>
      <c r="L93" s="250"/>
      <c r="M93" s="110"/>
      <c r="N93" s="110"/>
      <c r="O93" s="110"/>
    </row>
    <row r="94" spans="1:15" ht="52" thickBot="1">
      <c r="A94" s="350" t="s">
        <v>1074</v>
      </c>
      <c r="B94" s="351" t="s">
        <v>1075</v>
      </c>
      <c r="C94" s="351" t="s">
        <v>340</v>
      </c>
      <c r="D94" s="373"/>
      <c r="E94" s="375"/>
      <c r="F94" s="340"/>
      <c r="G94" s="356"/>
      <c r="H94" s="327" t="str">
        <f>IF($H$8=1,$G94,"")</f>
        <v/>
      </c>
      <c r="I94" s="335"/>
      <c r="J94" s="334" t="str">
        <f>IF(I94="","",IF(COUNTA(I95:$I$138)&gt;0,"|",""))</f>
        <v/>
      </c>
      <c r="K94" s="110"/>
      <c r="L94" s="250"/>
      <c r="M94" s="110"/>
      <c r="N94" s="110"/>
      <c r="O94" s="110"/>
    </row>
    <row r="95" spans="1:15" ht="68">
      <c r="A95" s="781" t="s">
        <v>1076</v>
      </c>
      <c r="B95" s="776" t="s">
        <v>1077</v>
      </c>
      <c r="C95" s="349" t="s">
        <v>1005</v>
      </c>
      <c r="D95" s="771"/>
      <c r="E95" s="783"/>
      <c r="F95" s="340" t="s">
        <v>1078</v>
      </c>
      <c r="G95" s="356"/>
      <c r="H95" s="327" t="str">
        <f>IF($H$8=1,$G95,"")</f>
        <v/>
      </c>
      <c r="I95" s="335"/>
      <c r="J95" s="334" t="str">
        <f>IF(I95="","",IF(COUNTA(I96:$I$138)&gt;0,"|",""))</f>
        <v/>
      </c>
      <c r="K95" s="110"/>
      <c r="L95" s="250"/>
      <c r="M95" s="110"/>
      <c r="N95" s="110"/>
      <c r="O95" s="110"/>
    </row>
    <row r="96" spans="1:15" ht="52" thickBot="1">
      <c r="A96" s="782"/>
      <c r="B96" s="778"/>
      <c r="C96" s="351" t="s">
        <v>1079</v>
      </c>
      <c r="D96" s="772"/>
      <c r="E96" s="784"/>
      <c r="F96" s="340"/>
      <c r="G96" s="342"/>
      <c r="H96" s="342"/>
      <c r="I96" s="368"/>
      <c r="J96" s="334" t="str">
        <f>IF(I96="","",IF(COUNTA(I97:$I$138)&gt;0,"|",""))</f>
        <v/>
      </c>
      <c r="K96" s="110"/>
      <c r="L96" s="250"/>
      <c r="M96" s="110"/>
      <c r="N96" s="110"/>
      <c r="O96" s="110"/>
    </row>
    <row r="97" spans="1:15" ht="34">
      <c r="A97" s="781" t="s">
        <v>1080</v>
      </c>
      <c r="B97" s="776" t="s">
        <v>1081</v>
      </c>
      <c r="C97" s="349" t="s">
        <v>1005</v>
      </c>
      <c r="D97" s="771"/>
      <c r="E97" s="773" t="s">
        <v>872</v>
      </c>
      <c r="F97" s="340"/>
      <c r="G97" s="250"/>
      <c r="H97" s="250"/>
      <c r="I97" s="110"/>
      <c r="J97" s="334" t="str">
        <f>IF(I97="","",IF(COUNTA(I98:$I$138)&gt;0,"|",""))</f>
        <v/>
      </c>
      <c r="K97" s="110"/>
      <c r="L97" s="250"/>
      <c r="M97" s="110"/>
      <c r="N97" s="110"/>
      <c r="O97" s="110"/>
    </row>
    <row r="98" spans="1:15" ht="52" thickBot="1">
      <c r="A98" s="782"/>
      <c r="B98" s="778"/>
      <c r="C98" s="351" t="s">
        <v>1082</v>
      </c>
      <c r="D98" s="772"/>
      <c r="E98" s="774"/>
      <c r="F98" s="340"/>
      <c r="G98" s="250"/>
      <c r="H98" s="250"/>
      <c r="I98" s="110"/>
      <c r="J98" s="334" t="str">
        <f>IF(I98="","",IF(COUNTA(I99:$I$138)&gt;0,"|",""))</f>
        <v/>
      </c>
      <c r="K98" s="110"/>
      <c r="L98" s="250"/>
      <c r="M98" s="110"/>
      <c r="N98" s="110"/>
      <c r="O98" s="110"/>
    </row>
    <row r="99" spans="1:15" ht="35" thickBot="1">
      <c r="A99" s="350" t="s">
        <v>1083</v>
      </c>
      <c r="B99" s="351" t="s">
        <v>1084</v>
      </c>
      <c r="C99" s="374" t="s">
        <v>1085</v>
      </c>
      <c r="D99" s="373"/>
      <c r="E99" s="339" t="s">
        <v>872</v>
      </c>
      <c r="F99" s="340"/>
      <c r="G99" s="250"/>
      <c r="H99" s="250"/>
      <c r="I99" s="110"/>
      <c r="J99" s="334" t="str">
        <f>IF(I99="","",IF(COUNTA(I100:$I$138)&gt;0,"|",""))</f>
        <v/>
      </c>
      <c r="K99" s="110"/>
      <c r="L99" s="250"/>
      <c r="M99" s="110"/>
      <c r="N99" s="110"/>
      <c r="O99" s="110"/>
    </row>
    <row r="100" spans="1:15" ht="35" thickBot="1">
      <c r="A100" s="350" t="s">
        <v>1086</v>
      </c>
      <c r="B100" s="351" t="s">
        <v>1087</v>
      </c>
      <c r="C100" s="374" t="s">
        <v>1085</v>
      </c>
      <c r="D100" s="373"/>
      <c r="E100" s="339" t="s">
        <v>872</v>
      </c>
      <c r="F100" s="340"/>
      <c r="G100" s="250"/>
      <c r="H100" s="250"/>
      <c r="I100" s="110"/>
      <c r="J100" s="334" t="str">
        <f>IF(I100="","",IF(COUNTA(I101:$I$138)&gt;0,"|",""))</f>
        <v/>
      </c>
      <c r="K100" s="110"/>
      <c r="L100" s="250"/>
      <c r="M100" s="110"/>
      <c r="N100" s="110"/>
      <c r="O100" s="110"/>
    </row>
    <row r="101" spans="1:15" ht="35" thickBot="1">
      <c r="A101" s="350" t="s">
        <v>1088</v>
      </c>
      <c r="B101" s="351" t="s">
        <v>1089</v>
      </c>
      <c r="C101" s="374" t="s">
        <v>1085</v>
      </c>
      <c r="D101" s="373"/>
      <c r="E101" s="339" t="s">
        <v>872</v>
      </c>
      <c r="F101" s="340"/>
      <c r="G101" s="250"/>
      <c r="H101" s="250"/>
      <c r="I101" s="110"/>
      <c r="J101" s="334" t="str">
        <f>IF(I101="","",IF(COUNTA(I102:$I$138)&gt;0,"|",""))</f>
        <v/>
      </c>
      <c r="K101" s="110"/>
      <c r="L101" s="250"/>
      <c r="M101" s="110"/>
      <c r="N101" s="110"/>
      <c r="O101" s="110"/>
    </row>
    <row r="102" spans="1:15" ht="35" thickBot="1">
      <c r="A102" s="350" t="s">
        <v>1090</v>
      </c>
      <c r="B102" s="351" t="s">
        <v>1091</v>
      </c>
      <c r="C102" s="374" t="s">
        <v>1085</v>
      </c>
      <c r="D102" s="373"/>
      <c r="E102" s="339" t="s">
        <v>872</v>
      </c>
      <c r="F102" s="340"/>
      <c r="G102" s="250"/>
      <c r="H102" s="250"/>
      <c r="I102" s="110"/>
      <c r="J102" s="334" t="str">
        <f>IF(I102="","",IF(COUNTA(I103:$I$138)&gt;0,"|",""))</f>
        <v/>
      </c>
      <c r="K102" s="110"/>
      <c r="L102" s="250"/>
      <c r="M102" s="110"/>
      <c r="N102" s="110"/>
      <c r="O102" s="110"/>
    </row>
    <row r="103" spans="1:15" ht="35" thickBot="1">
      <c r="A103" s="350" t="s">
        <v>1092</v>
      </c>
      <c r="B103" s="351" t="s">
        <v>1093</v>
      </c>
      <c r="C103" s="374" t="s">
        <v>1085</v>
      </c>
      <c r="D103" s="373"/>
      <c r="E103" s="339" t="s">
        <v>872</v>
      </c>
      <c r="F103" s="340"/>
      <c r="G103" s="250"/>
      <c r="H103" s="250"/>
      <c r="I103" s="110"/>
      <c r="J103" s="334" t="str">
        <f>IF(I103="","",IF(COUNTA(I104:$I$138)&gt;0,"|",""))</f>
        <v/>
      </c>
      <c r="K103" s="110"/>
      <c r="L103" s="250"/>
      <c r="M103" s="110"/>
      <c r="N103" s="110"/>
      <c r="O103" s="110"/>
    </row>
    <row r="104" spans="1:15" ht="52" thickBot="1">
      <c r="A104" s="350" t="s">
        <v>1094</v>
      </c>
      <c r="B104" s="351" t="s">
        <v>1095</v>
      </c>
      <c r="C104" s="351" t="s">
        <v>1066</v>
      </c>
      <c r="D104" s="373"/>
      <c r="E104" s="339" t="s">
        <v>872</v>
      </c>
      <c r="F104" s="340"/>
      <c r="G104" s="250"/>
      <c r="H104" s="250"/>
      <c r="I104" s="110"/>
      <c r="J104" s="334" t="str">
        <f>IF(I104="","",IF(COUNTA(I105:$I$138)&gt;0,"|",""))</f>
        <v/>
      </c>
      <c r="K104" s="110"/>
      <c r="L104" s="250"/>
      <c r="M104" s="110"/>
      <c r="N104" s="110"/>
      <c r="O104" s="110"/>
    </row>
    <row r="105" spans="1:15" ht="35" thickBot="1">
      <c r="A105" s="383" t="s">
        <v>1096</v>
      </c>
      <c r="B105" s="374" t="s">
        <v>1097</v>
      </c>
      <c r="C105" s="374" t="s">
        <v>1028</v>
      </c>
      <c r="D105" s="373"/>
      <c r="E105" s="339" t="s">
        <v>872</v>
      </c>
      <c r="F105" s="340"/>
      <c r="G105" s="250"/>
      <c r="H105" s="250"/>
      <c r="I105" s="110"/>
      <c r="J105" s="334" t="str">
        <f>IF(I105="","",IF(COUNTA(I106:$I$138)&gt;0,"|",""))</f>
        <v/>
      </c>
      <c r="K105" s="110"/>
      <c r="L105" s="250"/>
      <c r="M105" s="110"/>
      <c r="N105" s="110"/>
      <c r="O105" s="110"/>
    </row>
    <row r="106" spans="1:15" ht="18" thickBot="1">
      <c r="A106" s="350" t="s">
        <v>1098</v>
      </c>
      <c r="B106" s="351" t="s">
        <v>1099</v>
      </c>
      <c r="C106" s="351" t="s">
        <v>903</v>
      </c>
      <c r="D106" s="373"/>
      <c r="E106" s="375"/>
      <c r="F106" s="340"/>
      <c r="G106" s="356"/>
      <c r="H106" s="327" t="str">
        <f>IF($H$8=1,$G106,"")</f>
        <v/>
      </c>
      <c r="I106" s="335"/>
      <c r="J106" s="334" t="str">
        <f>IF(I106="","",IF(COUNTA(I107:$I$138)&gt;0,"|",""))</f>
        <v/>
      </c>
      <c r="K106" s="110"/>
      <c r="L106" s="250"/>
      <c r="M106" s="110"/>
      <c r="N106" s="110"/>
      <c r="O106" s="110"/>
    </row>
    <row r="107" spans="1:15" ht="18" thickBot="1">
      <c r="A107" s="350" t="s">
        <v>1100</v>
      </c>
      <c r="B107" s="351" t="s">
        <v>1101</v>
      </c>
      <c r="C107" s="374" t="s">
        <v>1085</v>
      </c>
      <c r="D107" s="373"/>
      <c r="E107" s="339" t="s">
        <v>872</v>
      </c>
      <c r="F107" s="340"/>
      <c r="G107" s="250"/>
      <c r="H107" s="250"/>
      <c r="I107" s="110"/>
      <c r="J107" s="334" t="str">
        <f>IF(I107="","",IF(COUNTA(I108:$I$138)&gt;0,"|",""))</f>
        <v/>
      </c>
      <c r="K107" s="110"/>
      <c r="L107" s="250"/>
      <c r="M107" s="110"/>
      <c r="N107" s="110"/>
      <c r="O107" s="110"/>
    </row>
    <row r="108" spans="1:15" ht="35" thickBot="1">
      <c r="A108" s="350" t="s">
        <v>1102</v>
      </c>
      <c r="B108" s="351" t="s">
        <v>1103</v>
      </c>
      <c r="C108" s="374" t="s">
        <v>1085</v>
      </c>
      <c r="D108" s="373"/>
      <c r="E108" s="339" t="s">
        <v>872</v>
      </c>
      <c r="F108" s="340"/>
      <c r="G108" s="250"/>
      <c r="H108" s="250"/>
      <c r="I108" s="110"/>
      <c r="J108" s="334" t="str">
        <f>IF(I108="","",IF(COUNTA(I109:$I$138)&gt;0,"|",""))</f>
        <v/>
      </c>
      <c r="K108" s="110"/>
      <c r="L108" s="250"/>
      <c r="M108" s="110"/>
      <c r="N108" s="110"/>
      <c r="O108" s="110"/>
    </row>
    <row r="109" spans="1:15" ht="17">
      <c r="A109" s="781" t="s">
        <v>1104</v>
      </c>
      <c r="B109" s="776" t="s">
        <v>1105</v>
      </c>
      <c r="C109" s="349" t="s">
        <v>1106</v>
      </c>
      <c r="D109" s="771"/>
      <c r="E109" s="773" t="s">
        <v>872</v>
      </c>
      <c r="F109" s="340"/>
      <c r="G109" s="250"/>
      <c r="H109" s="250"/>
      <c r="I109" s="110"/>
      <c r="J109" s="334" t="str">
        <f>IF(I109="","",IF(COUNTA(I110:$I$138)&gt;0,"|",""))</f>
        <v/>
      </c>
      <c r="K109" s="110"/>
      <c r="L109" s="250"/>
      <c r="M109" s="110"/>
      <c r="N109" s="110"/>
      <c r="O109" s="110"/>
    </row>
    <row r="110" spans="1:15" ht="18" thickBot="1">
      <c r="A110" s="782"/>
      <c r="B110" s="778"/>
      <c r="C110" s="351" t="s">
        <v>1107</v>
      </c>
      <c r="D110" s="772"/>
      <c r="E110" s="774"/>
      <c r="F110" s="340"/>
      <c r="G110" s="250"/>
      <c r="H110" s="250"/>
      <c r="I110" s="110"/>
      <c r="J110" s="334" t="str">
        <f>IF(I110="","",IF(COUNTA(I111:$I$138)&gt;0,"|",""))</f>
        <v/>
      </c>
      <c r="K110" s="110"/>
      <c r="L110" s="250"/>
      <c r="M110" s="110"/>
      <c r="N110" s="110"/>
      <c r="O110" s="110"/>
    </row>
    <row r="111" spans="1:15" ht="35" thickBot="1">
      <c r="A111" s="350" t="s">
        <v>1108</v>
      </c>
      <c r="B111" s="351" t="s">
        <v>1109</v>
      </c>
      <c r="C111" s="374" t="s">
        <v>1066</v>
      </c>
      <c r="D111" s="373"/>
      <c r="E111" s="339" t="s">
        <v>872</v>
      </c>
      <c r="F111" s="340"/>
      <c r="G111" s="250"/>
      <c r="H111" s="250"/>
      <c r="I111" s="110"/>
      <c r="J111" s="334" t="str">
        <f>IF(I111="","",IF(COUNTA(I112:$I$138)&gt;0,"|",""))</f>
        <v/>
      </c>
      <c r="K111" s="110"/>
      <c r="L111" s="250"/>
      <c r="M111" s="110"/>
      <c r="N111" s="110"/>
      <c r="O111" s="110"/>
    </row>
    <row r="112" spans="1:15" ht="35" thickBot="1">
      <c r="A112" s="350" t="s">
        <v>1110</v>
      </c>
      <c r="B112" s="351" t="s">
        <v>1111</v>
      </c>
      <c r="C112" s="374" t="s">
        <v>1066</v>
      </c>
      <c r="D112" s="373"/>
      <c r="E112" s="339" t="s">
        <v>872</v>
      </c>
      <c r="F112" s="340"/>
      <c r="G112" s="250"/>
      <c r="H112" s="250"/>
      <c r="I112" s="110"/>
      <c r="J112" s="334" t="str">
        <f>IF(I112="","",IF(COUNTA(I113:$I$138)&gt;0,"|",""))</f>
        <v/>
      </c>
      <c r="K112" s="110"/>
      <c r="L112" s="250"/>
      <c r="M112" s="110"/>
      <c r="N112" s="110"/>
      <c r="O112" s="110"/>
    </row>
    <row r="113" spans="1:15" ht="52" thickBot="1">
      <c r="A113" s="384" t="s">
        <v>1112</v>
      </c>
      <c r="B113" s="351"/>
      <c r="C113" s="351" t="s">
        <v>1113</v>
      </c>
      <c r="D113" s="373"/>
      <c r="E113" s="339" t="s">
        <v>872</v>
      </c>
      <c r="F113" s="340"/>
      <c r="G113" s="250"/>
      <c r="H113" s="250"/>
      <c r="I113" s="110"/>
      <c r="J113" s="334" t="str">
        <f>IF(I113="","",IF(COUNTA(I114:$I$138)&gt;0,"|",""))</f>
        <v/>
      </c>
      <c r="K113" s="110"/>
      <c r="L113" s="250"/>
      <c r="M113" s="110"/>
      <c r="N113" s="110"/>
      <c r="O113" s="110"/>
    </row>
    <row r="114" spans="1:15" ht="34">
      <c r="A114" s="769" t="s">
        <v>1114</v>
      </c>
      <c r="B114" s="776" t="s">
        <v>1115</v>
      </c>
      <c r="C114" s="349" t="s">
        <v>1116</v>
      </c>
      <c r="D114" s="771"/>
      <c r="E114" s="773" t="s">
        <v>872</v>
      </c>
      <c r="F114" s="340"/>
      <c r="G114" s="250"/>
      <c r="H114" s="250"/>
      <c r="I114" s="110"/>
      <c r="J114" s="334" t="str">
        <f>IF(I114="","",IF(COUNTA(I115:$I$138)&gt;0,"|",""))</f>
        <v/>
      </c>
      <c r="K114" s="110"/>
      <c r="L114" s="250"/>
      <c r="M114" s="110"/>
      <c r="N114" s="110"/>
      <c r="O114" s="110"/>
    </row>
    <row r="115" spans="1:15" ht="34">
      <c r="A115" s="775"/>
      <c r="B115" s="777"/>
      <c r="C115" s="349" t="s">
        <v>1117</v>
      </c>
      <c r="D115" s="779"/>
      <c r="E115" s="780"/>
      <c r="F115" s="340"/>
      <c r="G115" s="250"/>
      <c r="H115" s="250"/>
      <c r="I115" s="110"/>
      <c r="J115" s="334" t="str">
        <f>IF(I115="","",IF(COUNTA(I116:$I$138)&gt;0,"|",""))</f>
        <v/>
      </c>
      <c r="K115" s="110"/>
      <c r="L115" s="250"/>
      <c r="M115" s="110"/>
      <c r="N115" s="110"/>
      <c r="O115" s="110"/>
    </row>
    <row r="116" spans="1:15" ht="17">
      <c r="A116" s="775"/>
      <c r="B116" s="777"/>
      <c r="C116" s="349" t="s">
        <v>1118</v>
      </c>
      <c r="D116" s="779"/>
      <c r="E116" s="780"/>
      <c r="F116" s="340"/>
      <c r="G116" s="250"/>
      <c r="H116" s="250"/>
      <c r="I116" s="110"/>
      <c r="J116" s="334" t="str">
        <f>IF(I116="","",IF(COUNTA(I117:$I$138)&gt;0,"|",""))</f>
        <v/>
      </c>
      <c r="K116" s="110"/>
      <c r="L116" s="250"/>
      <c r="M116" s="110"/>
      <c r="N116" s="110"/>
      <c r="O116" s="110"/>
    </row>
    <row r="117" spans="1:15" ht="17">
      <c r="A117" s="775"/>
      <c r="B117" s="777"/>
      <c r="C117" s="349" t="s">
        <v>1119</v>
      </c>
      <c r="D117" s="779"/>
      <c r="E117" s="780"/>
      <c r="F117" s="340"/>
      <c r="G117" s="250"/>
      <c r="H117" s="250"/>
      <c r="I117" s="110"/>
      <c r="J117" s="334" t="str">
        <f>IF(I117="","",IF(COUNTA(I118:$I$138)&gt;0,"|",""))</f>
        <v/>
      </c>
      <c r="K117" s="110"/>
      <c r="L117" s="250"/>
      <c r="M117" s="110"/>
      <c r="N117" s="110"/>
      <c r="O117" s="110"/>
    </row>
    <row r="118" spans="1:15" ht="34">
      <c r="A118" s="775"/>
      <c r="B118" s="777"/>
      <c r="C118" s="349" t="s">
        <v>1120</v>
      </c>
      <c r="D118" s="779"/>
      <c r="E118" s="780"/>
      <c r="F118" s="340"/>
      <c r="G118" s="250"/>
      <c r="H118" s="250"/>
      <c r="I118" s="110"/>
      <c r="J118" s="334" t="str">
        <f>IF(I118="","",IF(COUNTA(I119:$I$138)&gt;0,"|",""))</f>
        <v/>
      </c>
      <c r="K118" s="110"/>
      <c r="L118" s="250"/>
      <c r="M118" s="110"/>
      <c r="N118" s="110"/>
      <c r="O118" s="110"/>
    </row>
    <row r="119" spans="1:15" ht="34">
      <c r="A119" s="775"/>
      <c r="B119" s="777"/>
      <c r="C119" s="349" t="s">
        <v>1121</v>
      </c>
      <c r="D119" s="779"/>
      <c r="E119" s="780"/>
      <c r="F119" s="340"/>
      <c r="G119" s="250"/>
      <c r="H119" s="250"/>
      <c r="I119" s="110"/>
      <c r="J119" s="334" t="str">
        <f>IF(I119="","",IF(COUNTA(I120:$I$138)&gt;0,"|",""))</f>
        <v/>
      </c>
      <c r="K119" s="110"/>
      <c r="L119" s="250"/>
      <c r="M119" s="110"/>
      <c r="N119" s="110"/>
      <c r="O119" s="110"/>
    </row>
    <row r="120" spans="1:15" ht="18" thickBot="1">
      <c r="A120" s="770"/>
      <c r="B120" s="778"/>
      <c r="C120" s="351" t="s">
        <v>1122</v>
      </c>
      <c r="D120" s="772"/>
      <c r="E120" s="774"/>
      <c r="F120" s="340"/>
      <c r="G120" s="250"/>
      <c r="H120" s="250"/>
      <c r="I120" s="110"/>
      <c r="J120" s="334" t="str">
        <f>IF(I120="","",IF(COUNTA(I121:$I$138)&gt;0,"|",""))</f>
        <v/>
      </c>
      <c r="K120" s="110"/>
      <c r="L120" s="250"/>
      <c r="M120" s="110"/>
      <c r="N120" s="110"/>
      <c r="O120" s="110"/>
    </row>
    <row r="121" spans="1:15" ht="35" thickBot="1">
      <c r="A121" s="385" t="s">
        <v>904</v>
      </c>
      <c r="B121" s="351" t="s">
        <v>905</v>
      </c>
      <c r="C121" s="386"/>
      <c r="D121" s="373"/>
      <c r="E121" s="339" t="s">
        <v>872</v>
      </c>
      <c r="F121" s="340"/>
      <c r="G121" s="250"/>
      <c r="H121" s="250"/>
      <c r="I121" s="110"/>
      <c r="J121" s="334" t="str">
        <f>IF(I121="","",IF(COUNTA(I122:$I$138)&gt;0,"|",""))</f>
        <v/>
      </c>
      <c r="K121" s="110"/>
      <c r="L121" s="250"/>
      <c r="M121" s="110"/>
      <c r="N121" s="110"/>
      <c r="O121" s="110"/>
    </row>
    <row r="122" spans="1:15" ht="17">
      <c r="A122" s="769" t="s">
        <v>906</v>
      </c>
      <c r="B122" s="349" t="s">
        <v>1123</v>
      </c>
      <c r="C122" s="349" t="s">
        <v>893</v>
      </c>
      <c r="D122" s="771"/>
      <c r="E122" s="773" t="s">
        <v>872</v>
      </c>
      <c r="F122" s="340"/>
      <c r="G122" s="250"/>
      <c r="H122" s="250"/>
      <c r="I122" s="110"/>
      <c r="J122" s="334" t="str">
        <f>IF(I122="","",IF(COUNTA(I123:$I$138)&gt;0,"|",""))</f>
        <v/>
      </c>
      <c r="K122" s="110"/>
      <c r="L122" s="250"/>
      <c r="M122" s="110"/>
      <c r="N122" s="110"/>
      <c r="O122" s="110"/>
    </row>
    <row r="123" spans="1:15" ht="18" thickBot="1">
      <c r="A123" s="770"/>
      <c r="B123" s="351" t="s">
        <v>78</v>
      </c>
      <c r="C123" s="351" t="s">
        <v>895</v>
      </c>
      <c r="D123" s="772"/>
      <c r="E123" s="774"/>
      <c r="F123" s="340"/>
      <c r="G123" s="250"/>
      <c r="H123" s="250"/>
      <c r="I123" s="110"/>
      <c r="J123" s="334" t="str">
        <f>IF(I123="","",IF(COUNTA(I124:$I$138)&gt;0,"|",""))</f>
        <v/>
      </c>
      <c r="K123" s="110"/>
      <c r="L123" s="250"/>
      <c r="M123" s="110"/>
      <c r="N123" s="110"/>
      <c r="O123" s="110"/>
    </row>
    <row r="124" spans="1:15" ht="17">
      <c r="A124" s="769" t="s">
        <v>909</v>
      </c>
      <c r="B124" s="349" t="s">
        <v>1124</v>
      </c>
      <c r="C124" s="776" t="s">
        <v>899</v>
      </c>
      <c r="D124" s="771"/>
      <c r="E124" s="773" t="s">
        <v>872</v>
      </c>
      <c r="F124" s="340"/>
      <c r="G124" s="250"/>
      <c r="H124" s="250"/>
      <c r="I124" s="110"/>
      <c r="J124" s="334" t="str">
        <f>IF(I124="","",IF(COUNTA(I125:$I$138)&gt;0,"|",""))</f>
        <v/>
      </c>
      <c r="K124" s="110"/>
      <c r="L124" s="250"/>
      <c r="M124" s="110"/>
      <c r="N124" s="110"/>
      <c r="O124" s="110"/>
    </row>
    <row r="125" spans="1:15" ht="35" thickBot="1">
      <c r="A125" s="770"/>
      <c r="B125" s="351" t="s">
        <v>1125</v>
      </c>
      <c r="C125" s="778"/>
      <c r="D125" s="772"/>
      <c r="E125" s="774"/>
      <c r="F125" s="340"/>
      <c r="G125" s="250"/>
      <c r="H125" s="250"/>
      <c r="I125" s="110"/>
      <c r="J125" s="334" t="str">
        <f>IF(I125="","",IF(COUNTA(I126:$I$138)&gt;0,"|",""))</f>
        <v/>
      </c>
      <c r="K125" s="110"/>
      <c r="L125" s="250"/>
      <c r="M125" s="110"/>
      <c r="N125" s="110"/>
      <c r="O125" s="110"/>
    </row>
    <row r="126" spans="1:15" ht="17">
      <c r="A126" s="769" t="s">
        <v>916</v>
      </c>
      <c r="B126" s="349" t="s">
        <v>1123</v>
      </c>
      <c r="C126" s="776" t="s">
        <v>918</v>
      </c>
      <c r="D126" s="771"/>
      <c r="E126" s="773" t="s">
        <v>872</v>
      </c>
      <c r="F126" s="340"/>
      <c r="G126" s="250"/>
      <c r="H126" s="250"/>
      <c r="I126" s="110"/>
      <c r="J126" s="334" t="str">
        <f>IF(I126="","",IF(COUNTA(I127:$I$138)&gt;0,"|",""))</f>
        <v/>
      </c>
      <c r="K126" s="110"/>
      <c r="L126" s="250"/>
      <c r="M126" s="110"/>
      <c r="N126" s="110"/>
      <c r="O126" s="110"/>
    </row>
    <row r="127" spans="1:15" ht="18" thickBot="1">
      <c r="A127" s="770"/>
      <c r="B127" s="351" t="s">
        <v>446</v>
      </c>
      <c r="C127" s="778"/>
      <c r="D127" s="772"/>
      <c r="E127" s="774"/>
      <c r="F127" s="340"/>
      <c r="G127" s="250"/>
      <c r="H127" s="250"/>
      <c r="I127" s="110"/>
      <c r="J127" s="334" t="str">
        <f>IF(I127="","",IF(COUNTA(I128:$I$138)&gt;0,"|",""))</f>
        <v/>
      </c>
      <c r="K127" s="110"/>
      <c r="L127" s="250"/>
      <c r="M127" s="110"/>
      <c r="N127" s="110"/>
      <c r="O127" s="110"/>
    </row>
    <row r="128" spans="1:15" ht="35" thickBot="1">
      <c r="A128" s="385" t="s">
        <v>933</v>
      </c>
      <c r="B128" s="351" t="s">
        <v>934</v>
      </c>
      <c r="C128" s="351"/>
      <c r="D128" s="373"/>
      <c r="E128" s="339" t="s">
        <v>872</v>
      </c>
      <c r="F128" s="340"/>
      <c r="G128" s="318"/>
      <c r="H128" s="250"/>
      <c r="I128" s="110"/>
      <c r="J128" s="334" t="str">
        <f>IF(I128="","",IF(COUNTA(I129:$I$138)&gt;0,"|",""))</f>
        <v/>
      </c>
      <c r="K128" s="110"/>
      <c r="L128" s="250"/>
      <c r="M128" s="110"/>
      <c r="N128" s="110"/>
      <c r="O128" s="110"/>
    </row>
    <row r="129" spans="1:15" ht="52" thickBot="1">
      <c r="A129" s="385" t="s">
        <v>939</v>
      </c>
      <c r="B129" s="351" t="s">
        <v>940</v>
      </c>
      <c r="C129" s="351" t="s">
        <v>918</v>
      </c>
      <c r="D129" s="373" t="s">
        <v>871</v>
      </c>
      <c r="E129" s="339" t="s">
        <v>872</v>
      </c>
      <c r="F129" s="340"/>
      <c r="G129" s="318"/>
      <c r="H129" s="250"/>
      <c r="I129" s="110"/>
      <c r="J129" s="334" t="str">
        <f>IF(I129="","",IF(COUNTA(I130:$I$138)&gt;0,"|",""))</f>
        <v/>
      </c>
      <c r="K129" s="110"/>
      <c r="L129" s="250"/>
      <c r="M129" s="110"/>
      <c r="N129" s="110"/>
      <c r="O129" s="110"/>
    </row>
    <row r="130" spans="1:15" ht="52" thickBot="1">
      <c r="A130" s="385" t="s">
        <v>945</v>
      </c>
      <c r="B130" s="351" t="s">
        <v>946</v>
      </c>
      <c r="C130" s="351"/>
      <c r="D130" s="373"/>
      <c r="E130" s="339" t="s">
        <v>872</v>
      </c>
      <c r="F130" s="340"/>
      <c r="G130" s="318"/>
      <c r="H130" s="250"/>
      <c r="I130" s="110"/>
      <c r="J130" s="334" t="str">
        <f>IF(I130="","",IF(COUNTA(I131:$I$138)&gt;0,"|",""))</f>
        <v/>
      </c>
      <c r="K130" s="110"/>
      <c r="L130" s="250"/>
      <c r="M130" s="110"/>
      <c r="N130" s="110"/>
      <c r="O130" s="110"/>
    </row>
    <row r="131" spans="1:15" ht="18" thickBot="1">
      <c r="A131" s="385" t="s">
        <v>949</v>
      </c>
      <c r="B131" s="351" t="s">
        <v>650</v>
      </c>
      <c r="C131" s="351"/>
      <c r="D131" s="373"/>
      <c r="E131" s="339" t="s">
        <v>872</v>
      </c>
      <c r="F131" s="340"/>
      <c r="G131" s="318"/>
      <c r="H131" s="250"/>
      <c r="I131" s="110"/>
      <c r="J131" s="334" t="str">
        <f>IF(I131="","",IF(COUNTA(I132:$I$138)&gt;0,"|",""))</f>
        <v/>
      </c>
      <c r="K131" s="110"/>
      <c r="L131" s="250"/>
      <c r="M131" s="110"/>
      <c r="N131" s="110"/>
      <c r="O131" s="110"/>
    </row>
    <row r="132" spans="1:15" ht="35" thickBot="1">
      <c r="A132" s="385" t="s">
        <v>953</v>
      </c>
      <c r="B132" s="351" t="s">
        <v>954</v>
      </c>
      <c r="C132" s="374"/>
      <c r="D132" s="373"/>
      <c r="E132" s="339" t="s">
        <v>872</v>
      </c>
      <c r="F132" s="340"/>
      <c r="G132" s="318"/>
      <c r="H132" s="250"/>
      <c r="I132" s="110"/>
      <c r="J132" s="334" t="str">
        <f>IF(I132="","",IF(COUNTA(I133:$I$138)&gt;0,"|",""))</f>
        <v/>
      </c>
      <c r="K132" s="110"/>
      <c r="L132" s="250"/>
      <c r="M132" s="110"/>
      <c r="N132" s="110"/>
      <c r="O132" s="110"/>
    </row>
    <row r="133" spans="1:15" ht="34">
      <c r="A133" s="769" t="s">
        <v>958</v>
      </c>
      <c r="B133" s="776" t="s">
        <v>959</v>
      </c>
      <c r="C133" s="387" t="s">
        <v>1126</v>
      </c>
      <c r="D133" s="771"/>
      <c r="E133" s="773" t="s">
        <v>872</v>
      </c>
      <c r="F133" s="340"/>
      <c r="G133" s="318"/>
      <c r="H133" s="250"/>
      <c r="I133" s="110"/>
      <c r="J133" s="334" t="str">
        <f>IF(I133="","",IF(COUNTA(I134:$I$138)&gt;0,"|",""))</f>
        <v/>
      </c>
      <c r="K133" s="110"/>
      <c r="L133" s="250"/>
      <c r="M133" s="110"/>
      <c r="N133" s="110"/>
      <c r="O133" s="110"/>
    </row>
    <row r="134" spans="1:15" ht="34">
      <c r="A134" s="775"/>
      <c r="B134" s="777"/>
      <c r="C134" s="388" t="s">
        <v>1127</v>
      </c>
      <c r="D134" s="779"/>
      <c r="E134" s="780"/>
      <c r="F134" s="340"/>
      <c r="G134" s="318"/>
      <c r="H134" s="250"/>
      <c r="I134" s="110"/>
      <c r="J134" s="334" t="str">
        <f>IF(I134="","",IF(COUNTA(I135:$I$138)&gt;0,"|",""))</f>
        <v/>
      </c>
      <c r="K134" s="110"/>
      <c r="L134" s="250"/>
      <c r="M134" s="110"/>
      <c r="N134" s="110"/>
      <c r="O134" s="110"/>
    </row>
    <row r="135" spans="1:15" ht="35" thickBot="1">
      <c r="A135" s="770"/>
      <c r="B135" s="778"/>
      <c r="C135" s="389" t="s">
        <v>1128</v>
      </c>
      <c r="D135" s="772"/>
      <c r="E135" s="774"/>
      <c r="F135" s="340"/>
      <c r="G135" s="318"/>
      <c r="H135" s="250"/>
      <c r="I135" s="110"/>
      <c r="J135" s="334" t="str">
        <f>IF(I135="","",IF(COUNTA(I136:$I$138)&gt;0,"|",""))</f>
        <v/>
      </c>
      <c r="K135" s="110"/>
      <c r="L135" s="250"/>
      <c r="M135" s="110"/>
      <c r="N135" s="110"/>
      <c r="O135" s="110"/>
    </row>
    <row r="136" spans="1:15" ht="35" thickBot="1">
      <c r="A136" s="385" t="s">
        <v>1006</v>
      </c>
      <c r="B136" s="351" t="s">
        <v>1007</v>
      </c>
      <c r="C136" s="351"/>
      <c r="D136" s="373"/>
      <c r="E136" s="339" t="s">
        <v>872</v>
      </c>
      <c r="F136" s="340"/>
      <c r="G136" s="318"/>
      <c r="H136" s="250"/>
      <c r="I136" s="110"/>
      <c r="J136" s="334" t="str">
        <f>IF(I136="","",IF(COUNTA(I137:$I$138)&gt;0,"|",""))</f>
        <v/>
      </c>
      <c r="K136" s="110"/>
      <c r="L136" s="250"/>
      <c r="M136" s="110"/>
      <c r="N136" s="110"/>
      <c r="O136" s="110"/>
    </row>
    <row r="137" spans="1:15" ht="18" thickBot="1">
      <c r="A137" s="385" t="s">
        <v>1008</v>
      </c>
      <c r="B137" s="351" t="s">
        <v>592</v>
      </c>
      <c r="C137" s="374"/>
      <c r="D137" s="373"/>
      <c r="E137" s="339" t="s">
        <v>872</v>
      </c>
      <c r="F137" s="340"/>
      <c r="G137" s="318"/>
      <c r="H137" s="250"/>
      <c r="I137" s="110"/>
      <c r="J137" s="334" t="str">
        <f>IF(I137="","",IF(COUNTA(I138:$I$138)&gt;0,"|",""))</f>
        <v/>
      </c>
      <c r="K137" s="110"/>
      <c r="L137" s="250"/>
      <c r="M137" s="110"/>
      <c r="N137" s="110"/>
      <c r="O137" s="110"/>
    </row>
    <row r="138" spans="1:15" ht="35" thickBot="1">
      <c r="A138" s="385" t="s">
        <v>1129</v>
      </c>
      <c r="B138" s="351" t="s">
        <v>1130</v>
      </c>
      <c r="C138" s="386"/>
      <c r="D138" s="390"/>
      <c r="E138" s="391" t="s">
        <v>872</v>
      </c>
      <c r="F138" s="367"/>
      <c r="G138" s="318"/>
      <c r="H138" s="250"/>
      <c r="I138" s="110"/>
      <c r="J138" s="334" t="str">
        <f>IF(I138="","",IF(COUNTA(I$138:$I139)&gt;0,"|",""))</f>
        <v/>
      </c>
      <c r="K138" s="110"/>
      <c r="L138" s="250"/>
      <c r="M138" s="110"/>
      <c r="N138" s="110"/>
      <c r="O138" s="110"/>
    </row>
    <row r="139" spans="1:15">
      <c r="A139" s="110"/>
      <c r="B139" s="110"/>
      <c r="C139" s="110"/>
      <c r="D139" s="110"/>
      <c r="E139" s="110"/>
      <c r="F139" s="110"/>
      <c r="G139" s="318"/>
      <c r="H139" s="250"/>
      <c r="I139" s="110"/>
      <c r="J139" s="250"/>
      <c r="K139" s="110"/>
      <c r="L139" s="250"/>
      <c r="M139" s="110"/>
      <c r="N139" s="110"/>
      <c r="O139" s="110"/>
    </row>
  </sheetData>
  <sheetProtection algorithmName="SHA-512" hashValue="o9fgq29XWTwa6qtyTbVhcEaZaV0hQEbEch+Vme0HWaRGgjP7folBGXO1RiR3SxpwHL/7aIZ0TL8CdZqhweHm7g==" saltValue="6D+e8icHuKmHLfQmC0BHAQ==" spinCount="100000" sheet="1" objects="1" scenarios="1" selectLockedCells="1"/>
  <mergeCells count="91">
    <mergeCell ref="A12:A13"/>
    <mergeCell ref="B12:B13"/>
    <mergeCell ref="D12:D13"/>
    <mergeCell ref="F16:F20"/>
    <mergeCell ref="A17:A18"/>
    <mergeCell ref="B17:B18"/>
    <mergeCell ref="D17:D18"/>
    <mergeCell ref="E17:E18"/>
    <mergeCell ref="A22:A23"/>
    <mergeCell ref="B22:B23"/>
    <mergeCell ref="D22:D23"/>
    <mergeCell ref="E22:E23"/>
    <mergeCell ref="A24:A25"/>
    <mergeCell ref="B24:B25"/>
    <mergeCell ref="C24:C25"/>
    <mergeCell ref="D24:D25"/>
    <mergeCell ref="E24:E25"/>
    <mergeCell ref="E27:E30"/>
    <mergeCell ref="F27:F30"/>
    <mergeCell ref="A40:A44"/>
    <mergeCell ref="B40:B44"/>
    <mergeCell ref="D40:D44"/>
    <mergeCell ref="E40:E44"/>
    <mergeCell ref="A38:A39"/>
    <mergeCell ref="B38:B39"/>
    <mergeCell ref="D38:D39"/>
    <mergeCell ref="E38:E39"/>
    <mergeCell ref="A27:A30"/>
    <mergeCell ref="B27:B30"/>
    <mergeCell ref="D27:D30"/>
    <mergeCell ref="A45:A52"/>
    <mergeCell ref="B45:B52"/>
    <mergeCell ref="D45:D52"/>
    <mergeCell ref="E45:E52"/>
    <mergeCell ref="F76:F78"/>
    <mergeCell ref="A53:A58"/>
    <mergeCell ref="B53:B58"/>
    <mergeCell ref="D53:D58"/>
    <mergeCell ref="E53:E58"/>
    <mergeCell ref="A69:A70"/>
    <mergeCell ref="B69:B70"/>
    <mergeCell ref="D69:D70"/>
    <mergeCell ref="E69:E70"/>
    <mergeCell ref="F69:F70"/>
    <mergeCell ref="A71:A74"/>
    <mergeCell ref="B71:B74"/>
    <mergeCell ref="D71:D74"/>
    <mergeCell ref="E71:E74"/>
    <mergeCell ref="A79:A80"/>
    <mergeCell ref="C79:C80"/>
    <mergeCell ref="D79:D80"/>
    <mergeCell ref="E79:E80"/>
    <mergeCell ref="A82:A83"/>
    <mergeCell ref="B82:B83"/>
    <mergeCell ref="D82:D83"/>
    <mergeCell ref="E82:E83"/>
    <mergeCell ref="A86:A89"/>
    <mergeCell ref="B86:B89"/>
    <mergeCell ref="D86:D89"/>
    <mergeCell ref="E86:E89"/>
    <mergeCell ref="A95:A96"/>
    <mergeCell ref="B95:B96"/>
    <mergeCell ref="D95:D96"/>
    <mergeCell ref="E95:E96"/>
    <mergeCell ref="A97:A98"/>
    <mergeCell ref="B97:B98"/>
    <mergeCell ref="D97:D98"/>
    <mergeCell ref="E97:E98"/>
    <mergeCell ref="A109:A110"/>
    <mergeCell ref="B109:B110"/>
    <mergeCell ref="D109:D110"/>
    <mergeCell ref="E109:E110"/>
    <mergeCell ref="A114:A120"/>
    <mergeCell ref="B114:B120"/>
    <mergeCell ref="D114:D120"/>
    <mergeCell ref="E114:E120"/>
    <mergeCell ref="A122:A123"/>
    <mergeCell ref="D122:D123"/>
    <mergeCell ref="E122:E123"/>
    <mergeCell ref="A133:A135"/>
    <mergeCell ref="B133:B135"/>
    <mergeCell ref="D133:D135"/>
    <mergeCell ref="E133:E135"/>
    <mergeCell ref="A124:A125"/>
    <mergeCell ref="C124:C125"/>
    <mergeCell ref="D124:D125"/>
    <mergeCell ref="E124:E125"/>
    <mergeCell ref="A126:A127"/>
    <mergeCell ref="C126:C127"/>
    <mergeCell ref="D126:D127"/>
    <mergeCell ref="E126:E127"/>
  </mergeCells>
  <phoneticPr fontId="17" type="noConversion"/>
  <dataValidations count="2">
    <dataValidation type="list" allowBlank="1" showInputMessage="1" showErrorMessage="1" sqref="H8" xr:uid="{E3B1641B-9138-4EF8-9863-C74980137535}">
      <formula1>"1,0"</formula1>
    </dataValidation>
    <dataValidation type="list" allowBlank="1" showInputMessage="1" showErrorMessage="1" sqref="I8" xr:uid="{7323FC7B-2902-42B8-AED4-25C411CD6C4C}">
      <formula1>"1,2,3"</formula1>
    </dataValidation>
  </dataValidation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工作表2"/>
  <dimension ref="A1:AI148"/>
  <sheetViews>
    <sheetView workbookViewId="0">
      <pane xSplit="3" ySplit="3" topLeftCell="D97" activePane="bottomRight" state="frozen"/>
      <selection pane="topRight"/>
      <selection pane="bottomLeft"/>
      <selection pane="bottomRight"/>
    </sheetView>
  </sheetViews>
  <sheetFormatPr baseColWidth="10" defaultColWidth="0" defaultRowHeight="13" zeroHeight="1"/>
  <cols>
    <col min="1" max="1" width="9.3984375" hidden="1" customWidth="1"/>
    <col min="2" max="2" width="6" hidden="1" customWidth="1"/>
    <col min="3" max="3" width="6.3984375" hidden="1" customWidth="1"/>
    <col min="4" max="7" width="14.3984375" hidden="1" customWidth="1"/>
    <col min="8" max="9" width="12.796875" hidden="1" customWidth="1"/>
    <col min="10" max="10" width="13.3984375" hidden="1" customWidth="1"/>
    <col min="11" max="11" width="17.3984375" hidden="1" customWidth="1"/>
    <col min="12" max="12" width="12.796875" hidden="1" customWidth="1"/>
    <col min="13" max="13" width="10.796875" hidden="1" customWidth="1"/>
    <col min="14" max="14" width="10" hidden="1" customWidth="1"/>
    <col min="15" max="15" width="25.796875" hidden="1" customWidth="1"/>
    <col min="16" max="16" width="23.59765625" hidden="1" customWidth="1"/>
    <col min="17" max="17" width="16.59765625" hidden="1" customWidth="1"/>
    <col min="18" max="22" width="16" hidden="1" customWidth="1"/>
    <col min="23" max="24" width="12.796875" hidden="1" customWidth="1"/>
    <col min="25" max="25" width="20.59765625" hidden="1" customWidth="1"/>
    <col min="26" max="26" width="20.19921875" hidden="1" customWidth="1"/>
    <col min="27" max="27" width="12.796875" hidden="1" customWidth="1"/>
    <col min="28" max="28" width="14.19921875" hidden="1" customWidth="1"/>
    <col min="29" max="29" width="15" hidden="1" customWidth="1"/>
    <col min="30" max="31" width="15.3984375" hidden="1" customWidth="1"/>
    <col min="32" max="32" width="14.3984375" hidden="1" customWidth="1"/>
    <col min="33" max="33" width="14" hidden="1" customWidth="1"/>
    <col min="34" max="34" width="13" hidden="1" customWidth="1"/>
    <col min="35" max="35" width="14.796875" hidden="1" customWidth="1"/>
    <col min="36" max="16384" width="9.3984375" hidden="1"/>
  </cols>
  <sheetData>
    <row r="1" spans="2:35" hidden="1">
      <c r="B1">
        <v>1</v>
      </c>
      <c r="C1">
        <v>2</v>
      </c>
      <c r="D1" s="226">
        <v>3</v>
      </c>
      <c r="E1" s="226">
        <v>4</v>
      </c>
      <c r="F1" s="212">
        <v>5</v>
      </c>
      <c r="G1" s="212">
        <v>6</v>
      </c>
      <c r="H1" s="212">
        <v>7</v>
      </c>
      <c r="I1" s="212">
        <v>8</v>
      </c>
      <c r="J1" s="212">
        <v>9</v>
      </c>
      <c r="K1">
        <v>10</v>
      </c>
      <c r="L1">
        <v>11</v>
      </c>
      <c r="M1">
        <v>12</v>
      </c>
      <c r="N1">
        <v>13</v>
      </c>
      <c r="O1">
        <v>14</v>
      </c>
      <c r="P1">
        <v>15</v>
      </c>
      <c r="Q1">
        <v>16</v>
      </c>
      <c r="R1">
        <v>17</v>
      </c>
      <c r="S1">
        <v>18</v>
      </c>
      <c r="T1">
        <v>19</v>
      </c>
      <c r="U1">
        <v>20</v>
      </c>
      <c r="V1">
        <v>21</v>
      </c>
      <c r="W1">
        <v>22</v>
      </c>
      <c r="X1">
        <v>23</v>
      </c>
      <c r="Y1" s="179">
        <v>24</v>
      </c>
      <c r="Z1" s="179">
        <v>25</v>
      </c>
      <c r="AA1" s="212">
        <v>26</v>
      </c>
      <c r="AB1" s="212">
        <v>27</v>
      </c>
      <c r="AC1" s="580">
        <v>28</v>
      </c>
      <c r="AD1">
        <v>29</v>
      </c>
      <c r="AE1">
        <v>30</v>
      </c>
      <c r="AF1">
        <v>31</v>
      </c>
      <c r="AG1" s="580">
        <v>32</v>
      </c>
      <c r="AH1">
        <v>33</v>
      </c>
      <c r="AI1">
        <v>34</v>
      </c>
    </row>
    <row r="2" spans="2:35" ht="90.75" hidden="1" customHeight="1">
      <c r="D2" s="805" t="s">
        <v>620</v>
      </c>
      <c r="E2" s="806"/>
      <c r="F2" s="805" t="s">
        <v>621</v>
      </c>
      <c r="G2" s="807"/>
      <c r="H2" s="807"/>
      <c r="I2" s="807"/>
      <c r="J2" s="806"/>
      <c r="N2" s="804" t="s">
        <v>838</v>
      </c>
      <c r="O2" s="804"/>
      <c r="P2" s="804"/>
      <c r="Q2" s="804"/>
      <c r="R2" s="804"/>
      <c r="S2" s="808" t="s">
        <v>404</v>
      </c>
      <c r="T2" s="808" t="s">
        <v>839</v>
      </c>
      <c r="U2" s="809" t="s">
        <v>405</v>
      </c>
      <c r="V2" s="809" t="s">
        <v>840</v>
      </c>
      <c r="W2" s="808"/>
      <c r="X2" s="808"/>
      <c r="Y2" s="180" t="s">
        <v>802</v>
      </c>
      <c r="Z2" s="123" t="s">
        <v>801</v>
      </c>
      <c r="AA2" s="123" t="s">
        <v>590</v>
      </c>
      <c r="AB2" s="123" t="s">
        <v>590</v>
      </c>
      <c r="AC2" s="802" t="s">
        <v>1207</v>
      </c>
      <c r="AD2" s="802" t="s">
        <v>1208</v>
      </c>
      <c r="AE2" s="581" t="s">
        <v>1209</v>
      </c>
      <c r="AF2" s="581" t="s">
        <v>1210</v>
      </c>
      <c r="AG2" s="580"/>
      <c r="AH2" s="580"/>
      <c r="AI2" s="580"/>
    </row>
    <row r="3" spans="2:35" ht="117" hidden="1" customHeight="1">
      <c r="B3" s="115" t="s">
        <v>808</v>
      </c>
      <c r="C3" s="115" t="s">
        <v>809</v>
      </c>
      <c r="D3" s="228" t="str">
        <f ca="1">"年度實繳保費"&amp;IF(OP!$F$55&lt;15,"
已扣除增值回饋分享金
","")</f>
        <v>年度實繳保費</v>
      </c>
      <c r="E3" s="228" t="str">
        <f ca="1">"累計實繳保費"&amp;IF(OP!$F$55&lt;15,"
已扣除增值回饋分享金
","")</f>
        <v>累計實繳保費</v>
      </c>
      <c r="F3" s="116" t="s">
        <v>383</v>
      </c>
      <c r="G3" s="116" t="s">
        <v>841</v>
      </c>
      <c r="H3" s="116" t="s">
        <v>795</v>
      </c>
      <c r="I3" s="116" t="s">
        <v>796</v>
      </c>
      <c r="J3" s="116" t="s">
        <v>649</v>
      </c>
      <c r="K3" s="225"/>
      <c r="L3" s="227"/>
      <c r="M3" s="227"/>
      <c r="N3" s="224" t="s">
        <v>797</v>
      </c>
      <c r="O3" s="224" t="s">
        <v>622</v>
      </c>
      <c r="P3" s="224" t="s">
        <v>842</v>
      </c>
      <c r="Q3" s="224" t="str">
        <f ca="1">"年度末
身故/完全失能保障
( D )
"&amp;OP!$D$114</f>
        <v xml:space="preserve">年度末
身故/完全失能保障
( D )
</v>
      </c>
      <c r="R3" s="224" t="str">
        <f ca="1">"年度末
解約金
( E )
"&amp;OP!$D$115</f>
        <v xml:space="preserve">年度末
解約金
( E )
</v>
      </c>
      <c r="S3" s="808"/>
      <c r="T3" s="808"/>
      <c r="U3" s="809"/>
      <c r="V3" s="809"/>
      <c r="W3" s="808"/>
      <c r="X3" s="808"/>
      <c r="Y3" s="262" t="s">
        <v>798</v>
      </c>
      <c r="Z3" s="181" t="str">
        <f>IF(OR(PYY=0,PY!$C$6=0),"","分期給付(年)
給付"&amp;PY!$C$6&amp;"年")</f>
        <v/>
      </c>
      <c r="AA3" s="116" t="s">
        <v>679</v>
      </c>
      <c r="AB3" s="116" t="s">
        <v>843</v>
      </c>
      <c r="AC3" s="803"/>
      <c r="AD3" s="803"/>
      <c r="AE3" s="582" t="s">
        <v>1211</v>
      </c>
      <c r="AF3" s="582" t="s">
        <v>1212</v>
      </c>
      <c r="AG3" s="582" t="s">
        <v>1213</v>
      </c>
      <c r="AH3" s="582" t="s">
        <v>1204</v>
      </c>
      <c r="AI3" s="582" t="s">
        <v>1206</v>
      </c>
    </row>
    <row r="4" spans="2:35" hidden="1">
      <c r="B4" s="92">
        <v>1</v>
      </c>
      <c r="C4" s="92">
        <f ca="1">IF(OP!$D$53=1,"",OP!$F$55)</f>
        <v>15</v>
      </c>
      <c r="D4" s="113">
        <f ca="1">IF(OR(OP!$D$53=1,AND($B4&gt;OP!$C$24)),"",OP!$C$51)</f>
        <v>16008</v>
      </c>
      <c r="E4" s="113">
        <f ca="1">IF(OR(OP!$D$53=1,$B4=""),"",N(D4))</f>
        <v>16008</v>
      </c>
      <c r="F4" s="186" t="str">
        <f ca="1">IF(OR(OP!$D$53=1,$B4="",ISERROR(VLOOKUP(OP!$C$55,SRV,$B4+1,0))),"",ROUND(VLOOKUP(OP!$C$55,SRV,$B4+1,0)*OP!$C$28,0))</f>
        <v/>
      </c>
      <c r="G4" s="186" t="str">
        <f ca="1">IF(OR(OP!$D$53=1,$B4="",ISERROR(VLOOKUP(OP!$C$55,SRV,$B4+1,0))),"",N($F4))</f>
        <v/>
      </c>
      <c r="H4" s="186">
        <f ca="1">IF(OR(OP!$D$53=1,$B4=""),"",ROUND(VLOOKUP(OP!$C$55,DIE,$B4+1,0)*OP!$C$28,0))</f>
        <v>16493</v>
      </c>
      <c r="I4" s="187" t="e">
        <f ca="1">IF(OR(OP!$D$53=1,$B4=""),"",ROUND(VLOOKUP(OP!$C$55,CV,$B4+1,0)*OP!$C$28,0))</f>
        <v>#N/A</v>
      </c>
      <c r="J4" s="187" t="e">
        <f ca="1">IF(OR(OP!$D$53=1,$B4=""),"",ROUND(VLOOKUP(OP!$C$55,PA,$B4+1,0)*OP!$C$28,0))</f>
        <v>#N/A</v>
      </c>
      <c r="K4" s="186"/>
      <c r="L4" s="186"/>
      <c r="M4" s="186"/>
      <c r="N4" s="188"/>
      <c r="O4" s="188"/>
      <c r="P4" s="188"/>
      <c r="Q4" s="188"/>
      <c r="R4" s="188"/>
      <c r="S4" s="188">
        <f ca="1">IF(OR(OP!$D$53=1,$B4=""),"",N($F4)+N($O4))</f>
        <v>0</v>
      </c>
      <c r="T4" s="188">
        <f ca="1">IF(OR(OP!$D$53=1,$B4=""),0,N($S4))</f>
        <v>0</v>
      </c>
      <c r="U4" s="188">
        <f ca="1">IF(OR(OP!$D$53=1,$B4=""),"",ROUND($S4/12,0))</f>
        <v>0</v>
      </c>
      <c r="V4" s="188">
        <f ca="1">IF(OR(OP!$D$53=1,$B4=""),0,N($U4)*12)</f>
        <v>0</v>
      </c>
      <c r="W4" s="186"/>
      <c r="X4" s="186"/>
      <c r="Y4" s="189">
        <f ca="1">IF(OR(OP!$D$53=1,$B4=""),"",ROUND(($H4+$Q4)*IF(OR($C4&lt;16,$Z4=0,$Z4=""),1,PYO),0))</f>
        <v>16493</v>
      </c>
      <c r="Z4" s="189">
        <f ca="1">IF(OR(OP!$D$53=1,$B4=""),"",ROUND(($H4+Q4)*IF(OR($C4&lt;16,($H4+$Q4)*PY!$C$4&lt;PY!$D$5,($H4+$Q4)*PY!$C$4*PYR&lt;PY!$C$5),0,PYY)*PYR,0))</f>
        <v>0</v>
      </c>
      <c r="AA4" s="113">
        <f ca="1">IF(OR(OP!$D$53=1,AND(B4&gt;OP!$C$24)),"",OP!$C$51)</f>
        <v>16008</v>
      </c>
      <c r="AB4" s="113">
        <f ca="1">IF(OR(OP!$D$53=1,$B4=""),"",N($AA4))</f>
        <v>16008</v>
      </c>
      <c r="AC4" s="113"/>
      <c r="AD4" s="113"/>
      <c r="AE4" s="113"/>
      <c r="AF4" s="113"/>
      <c r="AG4" s="113"/>
      <c r="AH4" s="187" t="e">
        <f ca="1">IF(OR(OP!$D$53=1,$B4=""),"",ROUND(VLOOKUP(OP!$C$55,HL_1,$B4+1,0)*OP!$C$28,0))</f>
        <v>#N/A</v>
      </c>
      <c r="AI4" s="187" t="e">
        <f ca="1">IF(OR(OP!$D$53=1,$B4=""),"",ROUND(VLOOKUP(OP!$C$55,HL_2,$B4+1,0)*OP!$C$28,0))</f>
        <v>#N/A</v>
      </c>
    </row>
    <row r="5" spans="2:35" hidden="1">
      <c r="B5" s="93">
        <f ca="1">IF(OR(C4&gt;=OP!$F$57,C4=""),"",IF(C4+1&gt;OP!$F$57,OP!$F$57+1-$C$4,B4+1))</f>
        <v>2</v>
      </c>
      <c r="C5" s="92">
        <f ca="1">IF(OR(OP!$D$53=1,MAX($C4:C$4)&gt;=OP!$F$57),"",C4+(B5-B4))</f>
        <v>16</v>
      </c>
      <c r="D5" s="113">
        <f ca="1">IF(OR(OP!$D$53=1,AND($B5&gt;OP!$C$24)),"",OP!$C$52-IF($C5&lt;16,$K4,0))</f>
        <v>16008</v>
      </c>
      <c r="E5" s="113">
        <f ca="1">IF(OR(OP!$D$53=1,$B5=""),"",N($E4)+N($D5))</f>
        <v>32016</v>
      </c>
      <c r="F5" s="186" t="str">
        <f ca="1">IF(OR(OP!$D$53=1,$B5="",ISERROR(VLOOKUP(OP!$C$55,SRV,$B5+1,0))),"",ROUND(VLOOKUP(OP!$C$55,SRV,$B5+1,0)*OP!$C$28,0))</f>
        <v/>
      </c>
      <c r="G5" s="186" t="str">
        <f ca="1">IF(OR(OP!$D$53=1,$B5="",ISERROR(VLOOKUP(OP!$C$55,SRV,$B5+1,0))),"",N($G4)+N($F5))</f>
        <v/>
      </c>
      <c r="H5" s="186">
        <f ca="1">IF(OR(OP!$D$53=1,$B5=""),"",ROUND(VLOOKUP(OP!$C$55,DIE,$B5+1,0)*OP!$C$28,0))</f>
        <v>32987</v>
      </c>
      <c r="I5" s="187" t="e">
        <f ca="1">IF(OR(OP!$D$53=1,$B5=""),"",ROUND(VLOOKUP(OP!$C$55,CV,$B5+1,0)*OP!$C$28,0))</f>
        <v>#N/A</v>
      </c>
      <c r="J5" s="187" t="e">
        <f ca="1">IF(OR(OP!$D$53=1,$B5=""),"",ROUND(VLOOKUP(OP!$C$55,PA,$B5+1,0)*OP!$C$28,0))</f>
        <v>#N/A</v>
      </c>
      <c r="K5" s="186"/>
      <c r="L5" s="186"/>
      <c r="M5" s="186"/>
      <c r="N5" s="188"/>
      <c r="O5" s="188"/>
      <c r="P5" s="188"/>
      <c r="Q5" s="188"/>
      <c r="R5" s="188"/>
      <c r="S5" s="188">
        <f ca="1">IF(OR(OP!$D$53=1,$B5=""),"",N($F5)+N($O5))</f>
        <v>0</v>
      </c>
      <c r="T5" s="188">
        <f ca="1">IF(OR(OP!$D$53=1,$B5=""),0,N($T4)+N($S5))</f>
        <v>0</v>
      </c>
      <c r="U5" s="188">
        <f ca="1">IF(OR(OP!$D$53=1,$B5=""),"",ROUND($S5/12,0))</f>
        <v>0</v>
      </c>
      <c r="V5" s="188">
        <f ca="1">IF(OR(OP!$D$53=1,$B5=""),0,N($V4)+(N($U5)*12))</f>
        <v>0</v>
      </c>
      <c r="W5" s="186"/>
      <c r="X5" s="186"/>
      <c r="Y5" s="189">
        <f ca="1">IF(OR(OP!$D$53=1,$B5=""),"",ROUND(($H5+$Q5)*IF(OR($C5&lt;16,$Z5=0,$Z5=""),1,PYO),0))</f>
        <v>32987</v>
      </c>
      <c r="Z5" s="189">
        <f ca="1">IF(OR(OP!$D$53=1,$B5=""),"",ROUND(($H5+Q5)*IF(OR($C5&lt;16,($H5+$Q5)*PY!$C$4&lt;PY!$D$5,($H5+$Q5)*PY!$C$4*PYR&lt;PY!$C$5),0,PYY)*PYR,0))</f>
        <v>0</v>
      </c>
      <c r="AA5" s="113">
        <f ca="1">IF(OR(OP!$D$53=1,AND(B5&gt;OP!$C$24)),"",OP!$C$52)</f>
        <v>16008</v>
      </c>
      <c r="AB5" s="113">
        <f ca="1">IF(OR(OP!$D$53=1,$B5=""),"",N($AB4)+N($AA5))</f>
        <v>32016</v>
      </c>
      <c r="AC5" s="113"/>
      <c r="AD5" s="113"/>
      <c r="AE5" s="113"/>
      <c r="AF5" s="113"/>
      <c r="AG5" s="113"/>
      <c r="AH5" s="187" t="e">
        <f ca="1">IF(OR(OP!$D$53=1,$B5=""),"",ROUND(VLOOKUP(OP!$C$55,HL_1,$B5+1,0)*OP!$C$28,0))</f>
        <v>#N/A</v>
      </c>
      <c r="AI5" s="187" t="e">
        <f ca="1">IF(OR(OP!$D$53=1,$B5=""),"",ROUND(VLOOKUP(OP!$C$55,HL_2,$B5+1,0)*OP!$C$28,0))</f>
        <v>#N/A</v>
      </c>
    </row>
    <row r="6" spans="2:35" hidden="1">
      <c r="B6" s="93">
        <f ca="1">IF(OR(C5&gt;=OP!$F$57,C5=""),"",IF(C5+1&gt;OP!$F$57,OP!$F$57+1-$C$4,B5+1))</f>
        <v>3</v>
      </c>
      <c r="C6" s="92">
        <f ca="1">IF(OR(OP!$D$53=1,MAX($C$4:C5)&gt;=OP!$F$57),"",C5+(B6-B5))</f>
        <v>17</v>
      </c>
      <c r="D6" s="113">
        <f ca="1">IF(OR(OP!$D$53=1,AND($B6&gt;OP!$C$24)),"",OP!$C$52-IF($C6&lt;16,$K5,0))</f>
        <v>16008</v>
      </c>
      <c r="E6" s="113">
        <f ca="1">IF(OR(OP!$D$53=1,$B6=""),"",N($E5)+N($D6))</f>
        <v>48024</v>
      </c>
      <c r="F6" s="186" t="str">
        <f ca="1">IF(OR(OP!$D$53=1,$B6="",ISERROR(VLOOKUP(OP!$C$55,SRV,$B6+1,0))),"",ROUND(VLOOKUP(OP!$C$55,SRV,$B6+1,0)*OP!$C$28,0))</f>
        <v/>
      </c>
      <c r="G6" s="186" t="str">
        <f ca="1">IF(OR(OP!$D$53=1,$B6="",ISERROR(VLOOKUP(OP!$C$55,SRV,$B6+1,0))),"",N($G5)+N($F6))</f>
        <v/>
      </c>
      <c r="H6" s="186">
        <f ca="1">IF(OR(OP!$D$53=1,$B6=""),"",ROUND(VLOOKUP(OP!$C$55,DIE,$B6+1,0)*OP!$C$28,0))</f>
        <v>49480</v>
      </c>
      <c r="I6" s="187" t="e">
        <f ca="1">IF(OR(OP!$D$53=1,$B6=""),"",ROUND(VLOOKUP(OP!$C$55,CV,$B6+1,0)*OP!$C$28,0))</f>
        <v>#N/A</v>
      </c>
      <c r="J6" s="187" t="e">
        <f ca="1">IF(OR(OP!$D$53=1,$B6=""),"",ROUND(VLOOKUP(OP!$C$55,PA,$B6+1,0)*OP!$C$28,0))</f>
        <v>#N/A</v>
      </c>
      <c r="K6" s="186"/>
      <c r="L6" s="186"/>
      <c r="M6" s="186"/>
      <c r="N6" s="188"/>
      <c r="O6" s="188"/>
      <c r="P6" s="188"/>
      <c r="Q6" s="188"/>
      <c r="R6" s="188"/>
      <c r="S6" s="188">
        <f ca="1">IF(OR(OP!$D$53=1,$B6=""),"",N($F6)+N($O6))</f>
        <v>0</v>
      </c>
      <c r="T6" s="188">
        <f ca="1">IF(OR(OP!$D$53=1,$B6=""),0,N($T5)+N($S6))</f>
        <v>0</v>
      </c>
      <c r="U6" s="188">
        <f ca="1">IF(OR(OP!$D$53=1,$B6=""),"",ROUND($S6/12,0))</f>
        <v>0</v>
      </c>
      <c r="V6" s="188">
        <f ca="1">IF(OR(OP!$D$53=1,$B6=""),0,N($V5)+(N($U6)*12))</f>
        <v>0</v>
      </c>
      <c r="W6" s="186"/>
      <c r="X6" s="186"/>
      <c r="Y6" s="189">
        <f ca="1">IF(OR(OP!$D$53=1,$B6=""),"",ROUND(($H6+$Q6)*IF(OR($C6&lt;16,$Z6=0,$Z6=""),1,PYO),0))</f>
        <v>49480</v>
      </c>
      <c r="Z6" s="189">
        <f ca="1">IF(OR(OP!$D$53=1,$B6=""),"",ROUND(($H6+Q6)*IF(OR($C6&lt;16,($H6+$Q6)*PY!$C$4&lt;PY!$D$5,($H6+$Q6)*PY!$C$4*PYR&lt;PY!$C$5),0,PYY)*PYR,0))</f>
        <v>0</v>
      </c>
      <c r="AA6" s="113">
        <f ca="1">IF(OR(OP!$D$53=1,AND(B6&gt;OP!$C$24)),"",OP!$C$52)</f>
        <v>16008</v>
      </c>
      <c r="AB6" s="113">
        <f ca="1">IF(OR(OP!$D$53=1,$B6=""),"",N($AB5)+N($AA6))</f>
        <v>48024</v>
      </c>
      <c r="AC6" s="113"/>
      <c r="AD6" s="113"/>
      <c r="AE6" s="113"/>
      <c r="AF6" s="113"/>
      <c r="AG6" s="113"/>
      <c r="AH6" s="187" t="e">
        <f ca="1">IF(OR(OP!$D$53=1,$B6=""),"",ROUND(VLOOKUP(OP!$C$55,HL_1,$B6+1,0)*OP!$C$28,0))</f>
        <v>#N/A</v>
      </c>
      <c r="AI6" s="187" t="e">
        <f ca="1">IF(OR(OP!$D$53=1,$B6=""),"",ROUND(VLOOKUP(OP!$C$55,HL_2,$B6+1,0)*OP!$C$28,0))</f>
        <v>#N/A</v>
      </c>
    </row>
    <row r="7" spans="2:35" hidden="1">
      <c r="B7" s="93">
        <f ca="1">IF(OR(C6&gt;=OP!$F$57,C6=""),"",IF(C6+1&gt;OP!$F$57,OP!$F$57+1-$C$4,B6+1))</f>
        <v>4</v>
      </c>
      <c r="C7" s="92">
        <f ca="1">IF(OR(OP!$D$53=1,MAX($C$4:C6)&gt;=OP!$F$57),"",C6+(B7-B6))</f>
        <v>18</v>
      </c>
      <c r="D7" s="113">
        <f ca="1">IF(OR(OP!$D$53=1,AND($B7&gt;OP!$C$24)),"",OP!$C$52-IF($C7&lt;16,$K6,0))</f>
        <v>16008</v>
      </c>
      <c r="E7" s="113">
        <f ca="1">IF(OR(OP!$D$53=1,$B7=""),"",N($E6)+N($D7))</f>
        <v>64032</v>
      </c>
      <c r="F7" s="186" t="str">
        <f ca="1">IF(OR(OP!$D$53=1,$B7="",ISERROR(VLOOKUP(OP!$C$55,SRV,$B7+1,0))),"",ROUND(VLOOKUP(OP!$C$55,SRV,$B7+1,0)*OP!$C$28,0))</f>
        <v/>
      </c>
      <c r="G7" s="186" t="str">
        <f ca="1">IF(OR(OP!$D$53=1,$B7="",ISERROR(VLOOKUP(OP!$C$55,SRV,$B7+1,0))),"",N($G6)+N($F7))</f>
        <v/>
      </c>
      <c r="H7" s="186">
        <f ca="1">IF(OR(OP!$D$53=1,$B7=""),"",ROUND(VLOOKUP(OP!$C$55,DIE,$B7+1,0)*OP!$C$28,0))</f>
        <v>65974</v>
      </c>
      <c r="I7" s="187" t="e">
        <f ca="1">IF(OR(OP!$D$53=1,$B7=""),"",ROUND(VLOOKUP(OP!$C$55,CV,$B7+1,0)*OP!$C$28,0))</f>
        <v>#N/A</v>
      </c>
      <c r="J7" s="187" t="e">
        <f ca="1">IF(OR(OP!$D$53=1,$B7=""),"",ROUND(VLOOKUP(OP!$C$55,PA,$B7+1,0)*OP!$C$28,0))</f>
        <v>#N/A</v>
      </c>
      <c r="K7" s="186"/>
      <c r="L7" s="186"/>
      <c r="M7" s="186"/>
      <c r="N7" s="188"/>
      <c r="O7" s="188"/>
      <c r="P7" s="188"/>
      <c r="Q7" s="188"/>
      <c r="R7" s="188"/>
      <c r="S7" s="188">
        <f ca="1">IF(OR(OP!$D$53=1,$B7=""),"",N($F7)+N($O7))</f>
        <v>0</v>
      </c>
      <c r="T7" s="188">
        <f ca="1">IF(OR(OP!$D$53=1,$B7=""),0,N($T6)+N($S7))</f>
        <v>0</v>
      </c>
      <c r="U7" s="188">
        <f ca="1">IF(OR(OP!$D$53=1,$B7=""),"",ROUND($S7/12,0))</f>
        <v>0</v>
      </c>
      <c r="V7" s="188">
        <f ca="1">IF(OR(OP!$D$53=1,$B7=""),0,N($V6)+(N($U7)*12))</f>
        <v>0</v>
      </c>
      <c r="W7" s="186"/>
      <c r="X7" s="186"/>
      <c r="Y7" s="189">
        <f ca="1">IF(OR(OP!$D$53=1,$B7=""),"",ROUND(($H7+$Q7)*IF(OR($C7&lt;16,$Z7=0,$Z7=""),1,PYO),0))</f>
        <v>65974</v>
      </c>
      <c r="Z7" s="189">
        <f ca="1">IF(OR(OP!$D$53=1,$B7=""),"",ROUND(($H7+Q7)*IF(OR($C7&lt;16,($H7+$Q7)*PY!$C$4&lt;PY!$D$5,($H7+$Q7)*PY!$C$4*PYR&lt;PY!$C$5),0,PYY)*PYR,0))</f>
        <v>0</v>
      </c>
      <c r="AA7" s="113">
        <f ca="1">IF(OR(OP!$D$53=1,AND(B7&gt;OP!$C$24)),"",OP!$C$52)</f>
        <v>16008</v>
      </c>
      <c r="AB7" s="113">
        <f ca="1">IF(OR(OP!$D$53=1,$B7=""),"",N($AB6)+N($AA7))</f>
        <v>64032</v>
      </c>
      <c r="AC7" s="113"/>
      <c r="AD7" s="113"/>
      <c r="AE7" s="113"/>
      <c r="AF7" s="113"/>
      <c r="AG7" s="113"/>
      <c r="AH7" s="187" t="e">
        <f ca="1">IF(OR(OP!$D$53=1,$B7=""),"",ROUND(VLOOKUP(OP!$C$55,HL_1,$B7+1,0)*OP!$C$28,0))</f>
        <v>#N/A</v>
      </c>
      <c r="AI7" s="187" t="e">
        <f ca="1">IF(OR(OP!$D$53=1,$B7=""),"",ROUND(VLOOKUP(OP!$C$55,HL_2,$B7+1,0)*OP!$C$28,0))</f>
        <v>#N/A</v>
      </c>
    </row>
    <row r="8" spans="2:35" hidden="1">
      <c r="B8" s="93">
        <f ca="1">IF(OR(C7&gt;=OP!$F$57,C7=""),"",IF(C7+1&gt;OP!$F$57,OP!$F$57+1-$C$4,B7+1))</f>
        <v>5</v>
      </c>
      <c r="C8" s="92">
        <f ca="1">IF(OR(OP!$D$53=1,MAX($C$4:C7)&gt;=OP!$F$57),"",C7+(B8-B7))</f>
        <v>19</v>
      </c>
      <c r="D8" s="113">
        <f ca="1">IF(OR(OP!$D$53=1,AND($B8&gt;OP!$C$24)),"",OP!$C$52-IF($C8&lt;16,$K7,0))</f>
        <v>16008</v>
      </c>
      <c r="E8" s="113">
        <f ca="1">IF(OR(OP!$D$53=1,$B8=""),"",N($E7)+N($D8))</f>
        <v>80040</v>
      </c>
      <c r="F8" s="186" t="str">
        <f ca="1">IF(OR(OP!$D$53=1,$B8="",ISERROR(VLOOKUP(OP!$C$55,SRV,$B8+1,0))),"",ROUND(VLOOKUP(OP!$C$55,SRV,$B8+1,0)*OP!$C$28,0))</f>
        <v/>
      </c>
      <c r="G8" s="186" t="str">
        <f ca="1">IF(OR(OP!$D$53=1,$B8="",ISERROR(VLOOKUP(OP!$C$55,SRV,$B8+1,0))),"",N($G7)+N($F8))</f>
        <v/>
      </c>
      <c r="H8" s="186">
        <f ca="1">IF(OR(OP!$D$53=1,$B8=""),"",ROUND(VLOOKUP(OP!$C$55,DIE,$B8+1,0)*OP!$C$28,0))</f>
        <v>82467</v>
      </c>
      <c r="I8" s="187" t="e">
        <f ca="1">IF(OR(OP!$D$53=1,$B8=""),"",ROUND(VLOOKUP(OP!$C$55,CV,$B8+1,0)*OP!$C$28,0))</f>
        <v>#N/A</v>
      </c>
      <c r="J8" s="187" t="e">
        <f ca="1">IF(OR(OP!$D$53=1,$B8=""),"",ROUND(VLOOKUP(OP!$C$55,PA,$B8+1,0)*OP!$C$28,0))</f>
        <v>#N/A</v>
      </c>
      <c r="K8" s="186"/>
      <c r="L8" s="186"/>
      <c r="M8" s="186"/>
      <c r="N8" s="188"/>
      <c r="O8" s="188"/>
      <c r="P8" s="188"/>
      <c r="Q8" s="188"/>
      <c r="R8" s="188"/>
      <c r="S8" s="188">
        <f ca="1">IF(OR(OP!$D$53=1,$B8=""),"",N($F8)+N($O8))</f>
        <v>0</v>
      </c>
      <c r="T8" s="188">
        <f ca="1">IF(OR(OP!$D$53=1,$B8=""),0,N($T7)+N($S8))</f>
        <v>0</v>
      </c>
      <c r="U8" s="188">
        <f ca="1">IF(OR(OP!$D$53=1,$B8=""),"",ROUND($S8/12,0))</f>
        <v>0</v>
      </c>
      <c r="V8" s="188">
        <f ca="1">IF(OR(OP!$D$53=1,$B8=""),0,N($V7)+(N($U8)*12))</f>
        <v>0</v>
      </c>
      <c r="W8" s="186"/>
      <c r="X8" s="186"/>
      <c r="Y8" s="189">
        <f ca="1">IF(OR(OP!$D$53=1,$B8=""),"",ROUND(($H8+$Q8)*IF(OR($C8&lt;16,$Z8=0,$Z8=""),1,PYO),0))</f>
        <v>82467</v>
      </c>
      <c r="Z8" s="189">
        <f ca="1">IF(OR(OP!$D$53=1,$B8=""),"",ROUND(($H8+Q8)*IF(OR($C8&lt;16,($H8+$Q8)*PY!$C$4&lt;PY!$D$5,($H8+$Q8)*PY!$C$4*PYR&lt;PY!$C$5),0,PYY)*PYR,0))</f>
        <v>0</v>
      </c>
      <c r="AA8" s="113">
        <f ca="1">IF(OR(OP!$D$53=1,AND(B8&gt;OP!$C$24)),"",OP!$C$52)</f>
        <v>16008</v>
      </c>
      <c r="AB8" s="113">
        <f ca="1">IF(OR(OP!$D$53=1,$B8=""),"",N($AB7)+N($AA8))</f>
        <v>80040</v>
      </c>
      <c r="AC8" s="113"/>
      <c r="AD8" s="113"/>
      <c r="AE8" s="113"/>
      <c r="AF8" s="113"/>
      <c r="AG8" s="113"/>
      <c r="AH8" s="187" t="e">
        <f ca="1">IF(OR(OP!$D$53=1,$B8=""),"",ROUND(VLOOKUP(OP!$C$55,HL_1,$B8+1,0)*OP!$C$28,0))</f>
        <v>#N/A</v>
      </c>
      <c r="AI8" s="187" t="e">
        <f ca="1">IF(OR(OP!$D$53=1,$B8=""),"",ROUND(VLOOKUP(OP!$C$55,HL_2,$B8+1,0)*OP!$C$28,0))</f>
        <v>#N/A</v>
      </c>
    </row>
    <row r="9" spans="2:35" hidden="1">
      <c r="B9" s="93">
        <f ca="1">IF(OR(C8&gt;=OP!$F$57,C8=""),"",IF(C8+1&gt;OP!$F$57,OP!$F$57+1-$C$4,B8+1))</f>
        <v>6</v>
      </c>
      <c r="C9" s="92">
        <f ca="1">IF(OR(OP!$D$53=1,MAX($C$4:C8)&gt;=OP!$F$57),"",C8+(B9-B8))</f>
        <v>20</v>
      </c>
      <c r="D9" s="113">
        <f ca="1">IF(OR(OP!$D$53=1,AND($B9&gt;OP!$C$24)),"",OP!$C$52-IF($C9&lt;16,$K8,0))</f>
        <v>16008</v>
      </c>
      <c r="E9" s="113">
        <f ca="1">IF(OR(OP!$D$53=1,$B9=""),"",N($E8)+N($D9))</f>
        <v>96048</v>
      </c>
      <c r="F9" s="186" t="str">
        <f ca="1">IF(OR(OP!$D$53=1,$B9="",ISERROR(VLOOKUP(OP!$C$55,SRV,$B9+1,0))),"",ROUND(VLOOKUP(OP!$C$55,SRV,$B9+1,0)*OP!$C$28,0))</f>
        <v/>
      </c>
      <c r="G9" s="186" t="str">
        <f ca="1">IF(OR(OP!$D$53=1,$B9="",ISERROR(VLOOKUP(OP!$C$55,SRV,$B9+1,0))),"",N($G8)+N($F9))</f>
        <v/>
      </c>
      <c r="H9" s="186">
        <f ca="1">IF(OR(OP!$D$53=1,$B9=""),"",ROUND(VLOOKUP(OP!$C$55,DIE,$B9+1,0)*OP!$C$28,0))</f>
        <v>98960</v>
      </c>
      <c r="I9" s="187" t="e">
        <f ca="1">IF(OR(OP!$D$53=1,$B9=""),"",ROUND(VLOOKUP(OP!$C$55,CV,$B9+1,0)*OP!$C$28,0))</f>
        <v>#N/A</v>
      </c>
      <c r="J9" s="187" t="e">
        <f ca="1">IF(OR(OP!$D$53=1,$B9=""),"",ROUND(VLOOKUP(OP!$C$55,PA,$B9+1,0)*OP!$C$28,0))</f>
        <v>#N/A</v>
      </c>
      <c r="K9" s="186"/>
      <c r="L9" s="186"/>
      <c r="M9" s="186"/>
      <c r="N9" s="188"/>
      <c r="O9" s="188"/>
      <c r="P9" s="188"/>
      <c r="Q9" s="188"/>
      <c r="R9" s="188"/>
      <c r="S9" s="188">
        <f ca="1">IF(OR(OP!$D$53=1,$B9=""),"",N($F9)+N($O9))</f>
        <v>0</v>
      </c>
      <c r="T9" s="188">
        <f ca="1">IF(OR(OP!$D$53=1,$B9=""),0,N($T8)+N($S9))</f>
        <v>0</v>
      </c>
      <c r="U9" s="188">
        <f ca="1">IF(OR(OP!$D$53=1,$B9=""),"",ROUND($S9/12,0))</f>
        <v>0</v>
      </c>
      <c r="V9" s="188">
        <f ca="1">IF(OR(OP!$D$53=1,$B9=""),0,N($V8)+(N($U9)*12))</f>
        <v>0</v>
      </c>
      <c r="W9" s="186"/>
      <c r="X9" s="186"/>
      <c r="Y9" s="189">
        <f ca="1">IF(OR(OP!$D$53=1,$B9=""),"",ROUND(($H9+$Q9)*IF(OR($C9&lt;16,$Z9=0,$Z9=""),1,PYO),0))</f>
        <v>98960</v>
      </c>
      <c r="Z9" s="189">
        <f ca="1">IF(OR(OP!$D$53=1,$B9=""),"",ROUND(($H9+Q9)*IF(OR($C9&lt;16,($H9+$Q9)*PY!$C$4&lt;PY!$D$5,($H9+$Q9)*PY!$C$4*PYR&lt;PY!$C$5),0,PYY)*PYR,0))</f>
        <v>0</v>
      </c>
      <c r="AA9" s="113">
        <f ca="1">IF(OR(OP!$D$53=1,AND(B9&gt;OP!$C$24)),"",OP!$C$52)</f>
        <v>16008</v>
      </c>
      <c r="AB9" s="113">
        <f ca="1">IF(OR(OP!$D$53=1,$B9=""),"",N($AB8)+N($AA9))</f>
        <v>96048</v>
      </c>
      <c r="AC9" s="113"/>
      <c r="AD9" s="113"/>
      <c r="AE9" s="113"/>
      <c r="AF9" s="113"/>
      <c r="AG9" s="113"/>
      <c r="AH9" s="187" t="e">
        <f ca="1">IF(OR(OP!$D$53=1,$B9=""),"",ROUND(VLOOKUP(OP!$C$55,HL_1,$B9+1,0)*OP!$C$28,0))</f>
        <v>#N/A</v>
      </c>
      <c r="AI9" s="187" t="e">
        <f ca="1">IF(OR(OP!$D$53=1,$B9=""),"",ROUND(VLOOKUP(OP!$C$55,HL_2,$B9+1,0)*OP!$C$28,0))</f>
        <v>#N/A</v>
      </c>
    </row>
    <row r="10" spans="2:35" hidden="1">
      <c r="B10" s="93">
        <f ca="1">IF(OR(C9&gt;=OP!$F$57,C9=""),"",IF(C9+1&gt;OP!$F$57,OP!$F$57+1-$C$4,B9+1))</f>
        <v>7</v>
      </c>
      <c r="C10" s="92">
        <f ca="1">IF(OR(OP!$D$53=1,MAX($C$4:C9)&gt;=OP!$F$57),"",C9+(B10-B9))</f>
        <v>21</v>
      </c>
      <c r="D10" s="113">
        <f ca="1">IF(OR(OP!$D$53=1,AND($B10&gt;OP!$C$24)),"",OP!$C$52-IF($C10&lt;16,$K9,0))</f>
        <v>16008</v>
      </c>
      <c r="E10" s="113">
        <f ca="1">IF(OR(OP!$D$53=1,$B10=""),"",N($E9)+N($D10))</f>
        <v>112056</v>
      </c>
      <c r="F10" s="186" t="str">
        <f ca="1">IF(OR(OP!$D$53=1,$B10="",ISERROR(VLOOKUP(OP!$C$55,SRV,$B10+1,0))),"",ROUND(VLOOKUP(OP!$C$55,SRV,$B10+1,0)*OP!$C$28,0))</f>
        <v/>
      </c>
      <c r="G10" s="186" t="str">
        <f ca="1">IF(OR(OP!$D$53=1,$B10="",ISERROR(VLOOKUP(OP!$C$55,SRV,$B10+1,0))),"",N($G9)+N($F10))</f>
        <v/>
      </c>
      <c r="H10" s="186">
        <f ca="1">IF(OR(OP!$D$53=1,$B10=""),"",ROUND(VLOOKUP(OP!$C$55,DIE,$B10+1,0)*OP!$C$28,0))</f>
        <v>115454</v>
      </c>
      <c r="I10" s="187" t="e">
        <f ca="1">IF(OR(OP!$D$53=1,$B10=""),"",ROUND(VLOOKUP(OP!$C$55,CV,$B10+1,0)*OP!$C$28,0))</f>
        <v>#N/A</v>
      </c>
      <c r="J10" s="187" t="e">
        <f ca="1">IF(OR(OP!$D$53=1,$B10=""),"",ROUND(VLOOKUP(OP!$C$55,PA,$B10+1,0)*OP!$C$28,0))</f>
        <v>#N/A</v>
      </c>
      <c r="K10" s="186"/>
      <c r="L10" s="186"/>
      <c r="M10" s="186"/>
      <c r="N10" s="188"/>
      <c r="O10" s="188"/>
      <c r="P10" s="188"/>
      <c r="Q10" s="188"/>
      <c r="R10" s="188"/>
      <c r="S10" s="188">
        <f ca="1">IF(OR(OP!$D$53=1,$B10=""),"",N($F10)+N($O10))</f>
        <v>0</v>
      </c>
      <c r="T10" s="188">
        <f ca="1">IF(OR(OP!$D$53=1,$B10=""),0,N($T9)+N($S10))</f>
        <v>0</v>
      </c>
      <c r="U10" s="188">
        <f ca="1">IF(OR(OP!$D$53=1,$B10=""),"",ROUND($S10/12,0))</f>
        <v>0</v>
      </c>
      <c r="V10" s="188">
        <f ca="1">IF(OR(OP!$D$53=1,$B10=""),0,N($V9)+(N($U10)*12))</f>
        <v>0</v>
      </c>
      <c r="W10" s="186"/>
      <c r="X10" s="186"/>
      <c r="Y10" s="189">
        <f ca="1">IF(OR(OP!$D$53=1,$B10=""),"",ROUND(($H10+$Q10)*IF(OR($C10&lt;16,$Z10=0,$Z10=""),1,PYO),0))</f>
        <v>115454</v>
      </c>
      <c r="Z10" s="189">
        <f ca="1">IF(OR(OP!$D$53=1,$B10=""),"",ROUND(($H10+Q10)*IF(OR($C10&lt;16,($H10+$Q10)*PY!$C$4&lt;PY!$D$5,($H10+$Q10)*PY!$C$4*PYR&lt;PY!$C$5),0,PYY)*PYR,0))</f>
        <v>0</v>
      </c>
      <c r="AA10" s="113">
        <f ca="1">IF(OR(OP!$D$53=1,AND(B10&gt;OP!$C$24)),"",OP!$C$52)</f>
        <v>16008</v>
      </c>
      <c r="AB10" s="113">
        <f ca="1">IF(OR(OP!$D$53=1,$B10=""),"",N($AB9)+N($AA10))</f>
        <v>112056</v>
      </c>
      <c r="AC10" s="113"/>
      <c r="AD10" s="113"/>
      <c r="AE10" s="113"/>
      <c r="AF10" s="113"/>
      <c r="AG10" s="113"/>
      <c r="AH10" s="187" t="e">
        <f ca="1">IF(OR(OP!$D$53=1,$B10=""),"",ROUND(VLOOKUP(OP!$C$55,HL_1,$B10+1,0)*OP!$C$28,0))</f>
        <v>#N/A</v>
      </c>
      <c r="AI10" s="187" t="e">
        <f ca="1">IF(OR(OP!$D$53=1,$B10=""),"",ROUND(VLOOKUP(OP!$C$55,HL_2,$B10+1,0)*OP!$C$28,0))</f>
        <v>#N/A</v>
      </c>
    </row>
    <row r="11" spans="2:35" hidden="1">
      <c r="B11" s="93">
        <f ca="1">IF(OR(C10&gt;=OP!$F$57,C10=""),"",IF(C10+1&gt;OP!$F$57,OP!$F$57+1-$C$4,B10+1))</f>
        <v>8</v>
      </c>
      <c r="C11" s="92">
        <f ca="1">IF(OR(OP!$D$53=1,MAX($C$4:C10)&gt;=OP!$F$57),"",C10+(B11-B10))</f>
        <v>22</v>
      </c>
      <c r="D11" s="113">
        <f ca="1">IF(OR(OP!$D$53=1,AND($B11&gt;OP!$C$24)),"",OP!$C$52-IF($C11&lt;16,$K10,0))</f>
        <v>16008</v>
      </c>
      <c r="E11" s="113">
        <f ca="1">IF(OR(OP!$D$53=1,$B11=""),"",N($E10)+N($D11))</f>
        <v>128064</v>
      </c>
      <c r="F11" s="186" t="str">
        <f ca="1">IF(OR(OP!$D$53=1,$B11="",ISERROR(VLOOKUP(OP!$C$55,SRV,$B11+1,0))),"",ROUND(VLOOKUP(OP!$C$55,SRV,$B11+1,0)*OP!$C$28,0))</f>
        <v/>
      </c>
      <c r="G11" s="186" t="str">
        <f ca="1">IF(OR(OP!$D$53=1,$B11="",ISERROR(VLOOKUP(OP!$C$55,SRV,$B11+1,0))),"",N($G10)+N($F11))</f>
        <v/>
      </c>
      <c r="H11" s="186">
        <f ca="1">IF(OR(OP!$D$53=1,$B11=""),"",ROUND(VLOOKUP(OP!$C$55,DIE,$B11+1,0)*OP!$C$28,0))</f>
        <v>131947</v>
      </c>
      <c r="I11" s="187" t="e">
        <f ca="1">IF(OR(OP!$D$53=1,$B11=""),"",ROUND(VLOOKUP(OP!$C$55,CV,$B11+1,0)*OP!$C$28,0))</f>
        <v>#N/A</v>
      </c>
      <c r="J11" s="187" t="e">
        <f ca="1">IF(OR(OP!$D$53=1,$B11=""),"",ROUND(VLOOKUP(OP!$C$55,PA,$B11+1,0)*OP!$C$28,0))</f>
        <v>#N/A</v>
      </c>
      <c r="K11" s="186"/>
      <c r="L11" s="186"/>
      <c r="M11" s="186"/>
      <c r="N11" s="188"/>
      <c r="O11" s="188"/>
      <c r="P11" s="188"/>
      <c r="Q11" s="188"/>
      <c r="R11" s="188"/>
      <c r="S11" s="188">
        <f ca="1">IF(OR(OP!$D$53=1,$B11=""),"",N($F11)+N($O11))</f>
        <v>0</v>
      </c>
      <c r="T11" s="188">
        <f ca="1">IF(OR(OP!$D$53=1,$B11=""),0,N($T10)+N($S11))</f>
        <v>0</v>
      </c>
      <c r="U11" s="188">
        <f ca="1">IF(OR(OP!$D$53=1,$B11=""),"",ROUND($S11/12,0))</f>
        <v>0</v>
      </c>
      <c r="V11" s="188">
        <f ca="1">IF(OR(OP!$D$53=1,$B11=""),0,N($V10)+(N($U11)*12))</f>
        <v>0</v>
      </c>
      <c r="W11" s="186"/>
      <c r="X11" s="186"/>
      <c r="Y11" s="189">
        <f ca="1">IF(OR(OP!$D$53=1,$B11=""),"",ROUND(($H11+$Q11)*IF(OR($C11&lt;16,$Z11=0,$Z11=""),1,PYO),0))</f>
        <v>131947</v>
      </c>
      <c r="Z11" s="189">
        <f ca="1">IF(OR(OP!$D$53=1,$B11=""),"",ROUND(($H11+Q11)*IF(OR($C11&lt;16,($H11+$Q11)*PY!$C$4&lt;PY!$D$5,($H11+$Q11)*PY!$C$4*PYR&lt;PY!$C$5),0,PYY)*PYR,0))</f>
        <v>0</v>
      </c>
      <c r="AA11" s="113">
        <f ca="1">IF(OR(OP!$D$53=1,AND(B11&gt;OP!$C$24)),"",OP!$C$52)</f>
        <v>16008</v>
      </c>
      <c r="AB11" s="113">
        <f ca="1">IF(OR(OP!$D$53=1,$B11=""),"",N($AB10)+N($AA11))</f>
        <v>128064</v>
      </c>
      <c r="AC11" s="113"/>
      <c r="AD11" s="113"/>
      <c r="AE11" s="113"/>
      <c r="AF11" s="113"/>
      <c r="AG11" s="113"/>
      <c r="AH11" s="187" t="e">
        <f ca="1">IF(OR(OP!$D$53=1,$B11=""),"",ROUND(VLOOKUP(OP!$C$55,HL_1,$B11+1,0)*OP!$C$28,0))</f>
        <v>#N/A</v>
      </c>
      <c r="AI11" s="187" t="e">
        <f ca="1">IF(OR(OP!$D$53=1,$B11=""),"",ROUND(VLOOKUP(OP!$C$55,HL_2,$B11+1,0)*OP!$C$28,0))</f>
        <v>#N/A</v>
      </c>
    </row>
    <row r="12" spans="2:35" hidden="1">
      <c r="B12" s="93">
        <f ca="1">IF(OR(C11&gt;=OP!$F$57,C11=""),"",IF(C11+1&gt;OP!$F$57,OP!$F$57+1-$C$4,B11+1))</f>
        <v>9</v>
      </c>
      <c r="C12" s="92">
        <f ca="1">IF(OR(OP!$D$53=1,MAX($C$4:C11)&gt;=OP!$F$57),"",C11+(B12-B11))</f>
        <v>23</v>
      </c>
      <c r="D12" s="113">
        <f ca="1">IF(OR(OP!$D$53=1,AND($B12&gt;OP!$C$24)),"",OP!$C$52-IF($C12&lt;16,$K11,0))</f>
        <v>16008</v>
      </c>
      <c r="E12" s="113">
        <f ca="1">IF(OR(OP!$D$53=1,$B12=""),"",N($E11)+N($D12))</f>
        <v>144072</v>
      </c>
      <c r="F12" s="186" t="str">
        <f ca="1">IF(OR(OP!$D$53=1,$B12="",ISERROR(VLOOKUP(OP!$C$55,SRV,$B12+1,0))),"",ROUND(VLOOKUP(OP!$C$55,SRV,$B12+1,0)*OP!$C$28,0))</f>
        <v/>
      </c>
      <c r="G12" s="186" t="str">
        <f ca="1">IF(OR(OP!$D$53=1,$B12="",ISERROR(VLOOKUP(OP!$C$55,SRV,$B12+1,0))),"",N($G11)+N($F12))</f>
        <v/>
      </c>
      <c r="H12" s="186">
        <f ca="1">IF(OR(OP!$D$53=1,$B12=""),"",ROUND(VLOOKUP(OP!$C$55,DIE,$B12+1,0)*OP!$C$28,0))</f>
        <v>148441</v>
      </c>
      <c r="I12" s="187" t="e">
        <f ca="1">IF(OR(OP!$D$53=1,$B12=""),"",ROUND(VLOOKUP(OP!$C$55,CV,$B12+1,0)*OP!$C$28,0))</f>
        <v>#N/A</v>
      </c>
      <c r="J12" s="187" t="e">
        <f ca="1">IF(OR(OP!$D$53=1,$B12=""),"",ROUND(VLOOKUP(OP!$C$55,PA,$B12+1,0)*OP!$C$28,0))</f>
        <v>#N/A</v>
      </c>
      <c r="K12" s="186"/>
      <c r="L12" s="186"/>
      <c r="M12" s="186"/>
      <c r="N12" s="188"/>
      <c r="O12" s="188"/>
      <c r="P12" s="188"/>
      <c r="Q12" s="188"/>
      <c r="R12" s="188"/>
      <c r="S12" s="188">
        <f ca="1">IF(OR(OP!$D$53=1,$B12=""),"",N($F12)+N($O12))</f>
        <v>0</v>
      </c>
      <c r="T12" s="188">
        <f ca="1">IF(OR(OP!$D$53=1,$B12=""),0,N($T11)+N($S12))</f>
        <v>0</v>
      </c>
      <c r="U12" s="188">
        <f ca="1">IF(OR(OP!$D$53=1,$B12=""),"",ROUND($S12/12,0))</f>
        <v>0</v>
      </c>
      <c r="V12" s="188">
        <f ca="1">IF(OR(OP!$D$53=1,$B12=""),0,N($V11)+(N($U12)*12))</f>
        <v>0</v>
      </c>
      <c r="W12" s="186"/>
      <c r="X12" s="186"/>
      <c r="Y12" s="189">
        <f ca="1">IF(OR(OP!$D$53=1,$B12=""),"",ROUND(($H12+$Q12)*IF(OR($C12&lt;16,$Z12=0,$Z12=""),1,PYO),0))</f>
        <v>148441</v>
      </c>
      <c r="Z12" s="189">
        <f ca="1">IF(OR(OP!$D$53=1,$B12=""),"",ROUND(($H12+Q12)*IF(OR($C12&lt;16,($H12+$Q12)*PY!$C$4&lt;PY!$D$5,($H12+$Q12)*PY!$C$4*PYR&lt;PY!$C$5),0,PYY)*PYR,0))</f>
        <v>0</v>
      </c>
      <c r="AA12" s="113">
        <f ca="1">IF(OR(OP!$D$53=1,AND(B12&gt;OP!$C$24)),"",OP!$C$52)</f>
        <v>16008</v>
      </c>
      <c r="AB12" s="113">
        <f ca="1">IF(OR(OP!$D$53=1,$B12=""),"",N($AB11)+N($AA12))</f>
        <v>144072</v>
      </c>
      <c r="AC12" s="113"/>
      <c r="AD12" s="113"/>
      <c r="AE12" s="113"/>
      <c r="AF12" s="113"/>
      <c r="AG12" s="113"/>
      <c r="AH12" s="187" t="e">
        <f ca="1">IF(OR(OP!$D$53=1,$B12=""),"",ROUND(VLOOKUP(OP!$C$55,HL_1,$B12+1,0)*OP!$C$28,0))</f>
        <v>#N/A</v>
      </c>
      <c r="AI12" s="187" t="e">
        <f ca="1">IF(OR(OP!$D$53=1,$B12=""),"",ROUND(VLOOKUP(OP!$C$55,HL_2,$B12+1,0)*OP!$C$28,0))</f>
        <v>#N/A</v>
      </c>
    </row>
    <row r="13" spans="2:35" hidden="1">
      <c r="B13" s="93">
        <f ca="1">IF(OR(C12&gt;=OP!$F$57,C12=""),"",IF(C12+1&gt;OP!$F$57,OP!$F$57+1-$C$4,B12+1))</f>
        <v>10</v>
      </c>
      <c r="C13" s="92">
        <f ca="1">IF(OR(OP!$D$53=1,MAX($C$4:C12)&gt;=OP!$F$57),"",C12+(B13-B12))</f>
        <v>24</v>
      </c>
      <c r="D13" s="113">
        <f ca="1">IF(OR(OP!$D$53=1,AND($B13&gt;OP!$C$24)),"",OP!$C$52-IF($C13&lt;16,$K12,0))</f>
        <v>16008</v>
      </c>
      <c r="E13" s="113">
        <f ca="1">IF(OR(OP!$D$53=1,$B13=""),"",N($E12)+N($D13))</f>
        <v>160080</v>
      </c>
      <c r="F13" s="186" t="str">
        <f ca="1">IF(OR(OP!$D$53=1,$B13="",ISERROR(VLOOKUP(OP!$C$55,SRV,$B13+1,0))),"",ROUND(VLOOKUP(OP!$C$55,SRV,$B13+1,0)*OP!$C$28,0))</f>
        <v/>
      </c>
      <c r="G13" s="186" t="str">
        <f ca="1">IF(OR(OP!$D$53=1,$B13="",ISERROR(VLOOKUP(OP!$C$55,SRV,$B13+1,0))),"",N($G12)+N($F13))</f>
        <v/>
      </c>
      <c r="H13" s="186">
        <f ca="1">IF(OR(OP!$D$53=1,$B13=""),"",ROUND(VLOOKUP(OP!$C$55,DIE,$B13+1,0)*OP!$C$28,0))</f>
        <v>164934</v>
      </c>
      <c r="I13" s="187" t="e">
        <f ca="1">IF(OR(OP!$D$53=1,$B13=""),"",ROUND(VLOOKUP(OP!$C$55,CV,$B13+1,0)*OP!$C$28,0))</f>
        <v>#N/A</v>
      </c>
      <c r="J13" s="187" t="e">
        <f ca="1">IF(OR(OP!$D$53=1,$B13=""),"",ROUND(VLOOKUP(OP!$C$55,PA,$B13+1,0)*OP!$C$28,0))</f>
        <v>#N/A</v>
      </c>
      <c r="K13" s="186"/>
      <c r="L13" s="186"/>
      <c r="M13" s="186"/>
      <c r="N13" s="188"/>
      <c r="O13" s="188"/>
      <c r="P13" s="188"/>
      <c r="Q13" s="188"/>
      <c r="R13" s="188"/>
      <c r="S13" s="188">
        <f ca="1">IF(OR(OP!$D$53=1,$B13=""),"",N($F13)+N($O13))</f>
        <v>0</v>
      </c>
      <c r="T13" s="188">
        <f ca="1">IF(OR(OP!$D$53=1,$B13=""),0,N($T12)+N($S13))</f>
        <v>0</v>
      </c>
      <c r="U13" s="188">
        <f ca="1">IF(OR(OP!$D$53=1,$B13=""),"",ROUND($S13/12,0))</f>
        <v>0</v>
      </c>
      <c r="V13" s="188">
        <f ca="1">IF(OR(OP!$D$53=1,$B13=""),0,N($V12)+(N($U13)*12))</f>
        <v>0</v>
      </c>
      <c r="W13" s="186"/>
      <c r="X13" s="186"/>
      <c r="Y13" s="189">
        <f ca="1">IF(OR(OP!$D$53=1,$B13=""),"",ROUND(($H13+$Q13)*IF(OR($C13&lt;16,$Z13=0,$Z13=""),1,PYO),0))</f>
        <v>164934</v>
      </c>
      <c r="Z13" s="189">
        <f ca="1">IF(OR(OP!$D$53=1,$B13=""),"",ROUND(($H13+Q13)*IF(OR($C13&lt;16,($H13+$Q13)*PY!$C$4&lt;PY!$D$5,($H13+$Q13)*PY!$C$4*PYR&lt;PY!$C$5),0,PYY)*PYR,0))</f>
        <v>0</v>
      </c>
      <c r="AA13" s="113">
        <f ca="1">IF(OR(OP!$D$53=1,AND(B13&gt;OP!$C$24)),"",OP!$C$52)</f>
        <v>16008</v>
      </c>
      <c r="AB13" s="113">
        <f ca="1">IF(OR(OP!$D$53=1,$B13=""),"",N($AB12)+N($AA13))</f>
        <v>160080</v>
      </c>
      <c r="AC13" s="113"/>
      <c r="AD13" s="113"/>
      <c r="AE13" s="113"/>
      <c r="AF13" s="113"/>
      <c r="AG13" s="113"/>
      <c r="AH13" s="187" t="e">
        <f ca="1">IF(OR(OP!$D$53=1,$B13=""),"",ROUND(VLOOKUP(OP!$C$55,HL_1,$B13+1,0)*OP!$C$28,0))</f>
        <v>#N/A</v>
      </c>
      <c r="AI13" s="187" t="e">
        <f ca="1">IF(OR(OP!$D$53=1,$B13=""),"",ROUND(VLOOKUP(OP!$C$55,HL_2,$B13+1,0)*OP!$C$28,0))</f>
        <v>#N/A</v>
      </c>
    </row>
    <row r="14" spans="2:35" hidden="1">
      <c r="B14" s="93">
        <f ca="1">IF(OR(C13&gt;=OP!$F$57,C13=""),"",IF(C13+1&gt;OP!$F$57,OP!$F$57+1-$C$4,B13+1))</f>
        <v>11</v>
      </c>
      <c r="C14" s="92">
        <f ca="1">IF(OR(OP!$D$53=1,MAX($C$4:C13)&gt;=OP!$F$57),"",C13+(B14-B13))</f>
        <v>25</v>
      </c>
      <c r="D14" s="113">
        <f ca="1">IF(OR(OP!$D$53=1,AND($B14&gt;OP!$C$24)),"",OP!$C$52-IF($C14&lt;16,$K13,0))</f>
        <v>16008</v>
      </c>
      <c r="E14" s="113">
        <f ca="1">IF(OR(OP!$D$53=1,$B14=""),"",N($E13)+N($D14))</f>
        <v>176088</v>
      </c>
      <c r="F14" s="186" t="str">
        <f ca="1">IF(OR(OP!$D$53=1,$B14="",ISERROR(VLOOKUP(OP!$C$55,SRV,$B14+1,0))),"",ROUND(VLOOKUP(OP!$C$55,SRV,$B14+1,0)*OP!$C$28,0))</f>
        <v/>
      </c>
      <c r="G14" s="186" t="str">
        <f ca="1">IF(OR(OP!$D$53=1,$B14="",ISERROR(VLOOKUP(OP!$C$55,SRV,$B14+1,0))),"",N($G13)+N($F14))</f>
        <v/>
      </c>
      <c r="H14" s="186">
        <f ca="1">IF(OR(OP!$D$53=1,$B14=""),"",ROUND(VLOOKUP(OP!$C$55,DIE,$B14+1,0)*OP!$C$28,0))</f>
        <v>181427</v>
      </c>
      <c r="I14" s="187" t="e">
        <f ca="1">IF(OR(OP!$D$53=1,$B14=""),"",ROUND(VLOOKUP(OP!$C$55,CV,$B14+1,0)*OP!$C$28,0))</f>
        <v>#N/A</v>
      </c>
      <c r="J14" s="187" t="e">
        <f ca="1">IF(OR(OP!$D$53=1,$B14=""),"",ROUND(VLOOKUP(OP!$C$55,PA,$B14+1,0)*OP!$C$28,0))</f>
        <v>#N/A</v>
      </c>
      <c r="K14" s="186"/>
      <c r="L14" s="186"/>
      <c r="M14" s="186"/>
      <c r="N14" s="188"/>
      <c r="O14" s="188"/>
      <c r="P14" s="188"/>
      <c r="Q14" s="188"/>
      <c r="R14" s="188"/>
      <c r="S14" s="188">
        <f ca="1">IF(OR(OP!$D$53=1,$B14=""),"",N($F14)+N($O14))</f>
        <v>0</v>
      </c>
      <c r="T14" s="188">
        <f ca="1">IF(OR(OP!$D$53=1,$B14=""),0,N($T13)+N($S14))</f>
        <v>0</v>
      </c>
      <c r="U14" s="188">
        <f ca="1">IF(OR(OP!$D$53=1,$B14=""),"",ROUND($S14/12,0))</f>
        <v>0</v>
      </c>
      <c r="V14" s="188">
        <f ca="1">IF(OR(OP!$D$53=1,$B14=""),0,N($V13)+(N($U14)*12))</f>
        <v>0</v>
      </c>
      <c r="W14" s="186"/>
      <c r="X14" s="186"/>
      <c r="Y14" s="189">
        <f ca="1">IF(OR(OP!$D$53=1,$B14=""),"",ROUND(($H14+$Q14)*IF(OR($C14&lt;16,$Z14=0,$Z14=""),1,PYO),0))</f>
        <v>181427</v>
      </c>
      <c r="Z14" s="189">
        <f ca="1">IF(OR(OP!$D$53=1,$B14=""),"",ROUND(($H14+Q14)*IF(OR($C14&lt;16,($H14+$Q14)*PY!$C$4&lt;PY!$D$5,($H14+$Q14)*PY!$C$4*PYR&lt;PY!$C$5),0,PYY)*PYR,0))</f>
        <v>0</v>
      </c>
      <c r="AA14" s="113">
        <f ca="1">IF(OR(OP!$D$53=1,AND(B14&gt;OP!$C$24)),"",OP!$C$52)</f>
        <v>16008</v>
      </c>
      <c r="AB14" s="113">
        <f ca="1">IF(OR(OP!$D$53=1,$B14=""),"",N($AB13)+N($AA14))</f>
        <v>176088</v>
      </c>
      <c r="AC14" s="113"/>
      <c r="AD14" s="113"/>
      <c r="AE14" s="113"/>
      <c r="AF14" s="113"/>
      <c r="AG14" s="113"/>
      <c r="AH14" s="187" t="e">
        <f ca="1">IF(OR(OP!$D$53=1,$B14=""),"",ROUND(VLOOKUP(OP!$C$55,HL_1,$B14+1,0)*OP!$C$28,0))</f>
        <v>#N/A</v>
      </c>
      <c r="AI14" s="187" t="e">
        <f ca="1">IF(OR(OP!$D$53=1,$B14=""),"",ROUND(VLOOKUP(OP!$C$55,HL_2,$B14+1,0)*OP!$C$28,0))</f>
        <v>#N/A</v>
      </c>
    </row>
    <row r="15" spans="2:35" hidden="1">
      <c r="B15" s="93">
        <f ca="1">IF(OR(C14&gt;=OP!$F$57,C14=""),"",IF(C14+1&gt;OP!$F$57,OP!$F$57+1-$C$4,B14+1))</f>
        <v>12</v>
      </c>
      <c r="C15" s="92">
        <f ca="1">IF(OR(OP!$D$53=1,MAX($C$4:C14)&gt;=OP!$F$57),"",C14+(B15-B14))</f>
        <v>26</v>
      </c>
      <c r="D15" s="113">
        <f ca="1">IF(OR(OP!$D$53=1,AND($B15&gt;OP!$C$24)),"",OP!$C$52-IF($C15&lt;16,$K14,0))</f>
        <v>16008</v>
      </c>
      <c r="E15" s="113">
        <f ca="1">IF(OR(OP!$D$53=1,$B15=""),"",N($E14)+N($D15))</f>
        <v>192096</v>
      </c>
      <c r="F15" s="186" t="str">
        <f ca="1">IF(OR(OP!$D$53=1,$B15="",ISERROR(VLOOKUP(OP!$C$55,SRV,$B15+1,0))),"",ROUND(VLOOKUP(OP!$C$55,SRV,$B15+1,0)*OP!$C$28,0))</f>
        <v/>
      </c>
      <c r="G15" s="186" t="str">
        <f ca="1">IF(OR(OP!$D$53=1,$B15="",ISERROR(VLOOKUP(OP!$C$55,SRV,$B15+1,0))),"",N($G14)+N($F15))</f>
        <v/>
      </c>
      <c r="H15" s="186">
        <f ca="1">IF(OR(OP!$D$53=1,$B15=""),"",ROUND(VLOOKUP(OP!$C$55,DIE,$B15+1,0)*OP!$C$28,0))</f>
        <v>197921</v>
      </c>
      <c r="I15" s="187" t="e">
        <f ca="1">IF(OR(OP!$D$53=1,$B15=""),"",ROUND(VLOOKUP(OP!$C$55,CV,$B15+1,0)*OP!$C$28,0))</f>
        <v>#N/A</v>
      </c>
      <c r="J15" s="187" t="e">
        <f ca="1">IF(OR(OP!$D$53=1,$B15=""),"",ROUND(VLOOKUP(OP!$C$55,PA,$B15+1,0)*OP!$C$28,0))</f>
        <v>#N/A</v>
      </c>
      <c r="K15" s="186"/>
      <c r="L15" s="186"/>
      <c r="M15" s="186"/>
      <c r="N15" s="188"/>
      <c r="O15" s="188"/>
      <c r="P15" s="188"/>
      <c r="Q15" s="188"/>
      <c r="R15" s="188"/>
      <c r="S15" s="188">
        <f ca="1">IF(OR(OP!$D$53=1,$B15=""),"",N($F15)+N($O15))</f>
        <v>0</v>
      </c>
      <c r="T15" s="188">
        <f ca="1">IF(OR(OP!$D$53=1,$B15=""),0,N($T14)+N($S15))</f>
        <v>0</v>
      </c>
      <c r="U15" s="188">
        <f ca="1">IF(OR(OP!$D$53=1,$B15=""),"",ROUND($S15/12,0))</f>
        <v>0</v>
      </c>
      <c r="V15" s="188">
        <f ca="1">IF(OR(OP!$D$53=1,$B15=""),0,N($V14)+(N($U15)*12))</f>
        <v>0</v>
      </c>
      <c r="W15" s="186"/>
      <c r="X15" s="186"/>
      <c r="Y15" s="189">
        <f ca="1">IF(OR(OP!$D$53=1,$B15=""),"",ROUND(($H15+$Q15)*IF(OR($C15&lt;16,$Z15=0,$Z15=""),1,PYO),0))</f>
        <v>197921</v>
      </c>
      <c r="Z15" s="189">
        <f ca="1">IF(OR(OP!$D$53=1,$B15=""),"",ROUND(($H15+Q15)*IF(OR($C15&lt;16,($H15+$Q15)*PY!$C$4&lt;PY!$D$5,($H15+$Q15)*PY!$C$4*PYR&lt;PY!$C$5),0,PYY)*PYR,0))</f>
        <v>0</v>
      </c>
      <c r="AA15" s="113">
        <f ca="1">IF(OR(OP!$D$53=1,AND(B15&gt;OP!$C$24)),"",OP!$C$52)</f>
        <v>16008</v>
      </c>
      <c r="AB15" s="113">
        <f ca="1">IF(OR(OP!$D$53=1,$B15=""),"",N($AB14)+N($AA15))</f>
        <v>192096</v>
      </c>
      <c r="AC15" s="113"/>
      <c r="AD15" s="113"/>
      <c r="AE15" s="113"/>
      <c r="AF15" s="113"/>
      <c r="AG15" s="113"/>
      <c r="AH15" s="187" t="e">
        <f ca="1">IF(OR(OP!$D$53=1,$B15=""),"",ROUND(VLOOKUP(OP!$C$55,HL_1,$B15+1,0)*OP!$C$28,0))</f>
        <v>#N/A</v>
      </c>
      <c r="AI15" s="187" t="e">
        <f ca="1">IF(OR(OP!$D$53=1,$B15=""),"",ROUND(VLOOKUP(OP!$C$55,HL_2,$B15+1,0)*OP!$C$28,0))</f>
        <v>#N/A</v>
      </c>
    </row>
    <row r="16" spans="2:35" hidden="1">
      <c r="B16" s="93">
        <f ca="1">IF(OR(C15&gt;=OP!$F$57,C15=""),"",IF(C15+1&gt;OP!$F$57,OP!$F$57+1-$C$4,B15+1))</f>
        <v>13</v>
      </c>
      <c r="C16" s="92">
        <f ca="1">IF(OR(OP!$D$53=1,MAX($C$4:C15)&gt;=OP!$F$57),"",C15+(B16-B15))</f>
        <v>27</v>
      </c>
      <c r="D16" s="113">
        <f ca="1">IF(OR(OP!$D$53=1,AND($B16&gt;OP!$C$24)),"",OP!$C$52-IF($C16&lt;16,$K15,0))</f>
        <v>16008</v>
      </c>
      <c r="E16" s="113">
        <f ca="1">IF(OR(OP!$D$53=1,$B16=""),"",N($E15)+N($D16))</f>
        <v>208104</v>
      </c>
      <c r="F16" s="186" t="str">
        <f ca="1">IF(OR(OP!$D$53=1,$B16="",ISERROR(VLOOKUP(OP!$C$55,SRV,$B16+1,0))),"",ROUND(VLOOKUP(OP!$C$55,SRV,$B16+1,0)*OP!$C$28,0))</f>
        <v/>
      </c>
      <c r="G16" s="186" t="str">
        <f ca="1">IF(OR(OP!$D$53=1,$B16="",ISERROR(VLOOKUP(OP!$C$55,SRV,$B16+1,0))),"",N($G15)+N($F16))</f>
        <v/>
      </c>
      <c r="H16" s="186">
        <f ca="1">IF(OR(OP!$D$53=1,$B16=""),"",ROUND(VLOOKUP(OP!$C$55,DIE,$B16+1,0)*OP!$C$28,0))</f>
        <v>214414</v>
      </c>
      <c r="I16" s="187" t="e">
        <f ca="1">IF(OR(OP!$D$53=1,$B16=""),"",ROUND(VLOOKUP(OP!$C$55,CV,$B16+1,0)*OP!$C$28,0))</f>
        <v>#N/A</v>
      </c>
      <c r="J16" s="187" t="e">
        <f ca="1">IF(OR(OP!$D$53=1,$B16=""),"",ROUND(VLOOKUP(OP!$C$55,PA,$B16+1,0)*OP!$C$28,0))</f>
        <v>#N/A</v>
      </c>
      <c r="K16" s="186"/>
      <c r="L16" s="186"/>
      <c r="M16" s="186"/>
      <c r="N16" s="188"/>
      <c r="O16" s="188"/>
      <c r="P16" s="188"/>
      <c r="Q16" s="188"/>
      <c r="R16" s="188"/>
      <c r="S16" s="188">
        <f ca="1">IF(OR(OP!$D$53=1,$B16=""),"",N($F16)+N($O16))</f>
        <v>0</v>
      </c>
      <c r="T16" s="188">
        <f ca="1">IF(OR(OP!$D$53=1,$B16=""),0,N($T15)+N($S16))</f>
        <v>0</v>
      </c>
      <c r="U16" s="188">
        <f ca="1">IF(OR(OP!$D$53=1,$B16=""),"",ROUND($S16/12,0))</f>
        <v>0</v>
      </c>
      <c r="V16" s="188">
        <f ca="1">IF(OR(OP!$D$53=1,$B16=""),0,N($V15)+(N($U16)*12))</f>
        <v>0</v>
      </c>
      <c r="W16" s="186"/>
      <c r="X16" s="186"/>
      <c r="Y16" s="189">
        <f ca="1">IF(OR(OP!$D$53=1,$B16=""),"",ROUND(($H16+$Q16)*IF(OR($C16&lt;16,$Z16=0,$Z16=""),1,PYO),0))</f>
        <v>214414</v>
      </c>
      <c r="Z16" s="189">
        <f ca="1">IF(OR(OP!$D$53=1,$B16=""),"",ROUND(($H16+Q16)*IF(OR($C16&lt;16,($H16+$Q16)*PY!$C$4&lt;PY!$D$5,($H16+$Q16)*PY!$C$4*PYR&lt;PY!$C$5),0,PYY)*PYR,0))</f>
        <v>0</v>
      </c>
      <c r="AA16" s="113">
        <f ca="1">IF(OR(OP!$D$53=1,AND(B16&gt;OP!$C$24)),"",OP!$C$52)</f>
        <v>16008</v>
      </c>
      <c r="AB16" s="113">
        <f ca="1">IF(OR(OP!$D$53=1,$B16=""),"",N($AB15)+N($AA16))</f>
        <v>208104</v>
      </c>
      <c r="AC16" s="113"/>
      <c r="AD16" s="113"/>
      <c r="AE16" s="113"/>
      <c r="AF16" s="113"/>
      <c r="AG16" s="113"/>
      <c r="AH16" s="187" t="e">
        <f ca="1">IF(OR(OP!$D$53=1,$B16=""),"",ROUND(VLOOKUP(OP!$C$55,HL_1,$B16+1,0)*OP!$C$28,0))</f>
        <v>#N/A</v>
      </c>
      <c r="AI16" s="187" t="e">
        <f ca="1">IF(OR(OP!$D$53=1,$B16=""),"",ROUND(VLOOKUP(OP!$C$55,HL_2,$B16+1,0)*OP!$C$28,0))</f>
        <v>#N/A</v>
      </c>
    </row>
    <row r="17" spans="2:35" hidden="1">
      <c r="B17" s="93">
        <f ca="1">IF(OR(C16&gt;=OP!$F$57,C16=""),"",IF(C16+1&gt;OP!$F$57,OP!$F$57+1-$C$4,B16+1))</f>
        <v>14</v>
      </c>
      <c r="C17" s="92">
        <f ca="1">IF(OR(OP!$D$53=1,MAX($C$4:C16)&gt;=OP!$F$57),"",C16+(B17-B16))</f>
        <v>28</v>
      </c>
      <c r="D17" s="113">
        <f ca="1">IF(OR(OP!$D$53=1,AND($B17&gt;OP!$C$24)),"",OP!$C$52-IF($C17&lt;16,$K16,0))</f>
        <v>16008</v>
      </c>
      <c r="E17" s="113">
        <f ca="1">IF(OR(OP!$D$53=1,$B17=""),"",N($E16)+N($D17))</f>
        <v>224112</v>
      </c>
      <c r="F17" s="186" t="str">
        <f ca="1">IF(OR(OP!$D$53=1,$B17="",ISERROR(VLOOKUP(OP!$C$55,SRV,$B17+1,0))),"",ROUND(VLOOKUP(OP!$C$55,SRV,$B17+1,0)*OP!$C$28,0))</f>
        <v/>
      </c>
      <c r="G17" s="186" t="str">
        <f ca="1">IF(OR(OP!$D$53=1,$B17="",ISERROR(VLOOKUP(OP!$C$55,SRV,$B17+1,0))),"",N($G16)+N($F17))</f>
        <v/>
      </c>
      <c r="H17" s="186">
        <f ca="1">IF(OR(OP!$D$53=1,$B17=""),"",ROUND(VLOOKUP(OP!$C$55,DIE,$B17+1,0)*OP!$C$28,0))</f>
        <v>230908</v>
      </c>
      <c r="I17" s="187" t="e">
        <f ca="1">IF(OR(OP!$D$53=1,$B17=""),"",ROUND(VLOOKUP(OP!$C$55,CV,$B17+1,0)*OP!$C$28,0))</f>
        <v>#N/A</v>
      </c>
      <c r="J17" s="187" t="e">
        <f ca="1">IF(OR(OP!$D$53=1,$B17=""),"",ROUND(VLOOKUP(OP!$C$55,PA,$B17+1,0)*OP!$C$28,0))</f>
        <v>#N/A</v>
      </c>
      <c r="K17" s="186"/>
      <c r="L17" s="186"/>
      <c r="M17" s="186"/>
      <c r="N17" s="188"/>
      <c r="O17" s="188"/>
      <c r="P17" s="188"/>
      <c r="Q17" s="188"/>
      <c r="R17" s="188"/>
      <c r="S17" s="188">
        <f ca="1">IF(OR(OP!$D$53=1,$B17=""),"",N($F17)+N($O17))</f>
        <v>0</v>
      </c>
      <c r="T17" s="188">
        <f ca="1">IF(OR(OP!$D$53=1,$B17=""),0,N($T16)+N($S17))</f>
        <v>0</v>
      </c>
      <c r="U17" s="188">
        <f ca="1">IF(OR(OP!$D$53=1,$B17=""),"",ROUND($S17/12,0))</f>
        <v>0</v>
      </c>
      <c r="V17" s="188">
        <f ca="1">IF(OR(OP!$D$53=1,$B17=""),0,N($V16)+(N($U17)*12))</f>
        <v>0</v>
      </c>
      <c r="W17" s="186"/>
      <c r="X17" s="186"/>
      <c r="Y17" s="189">
        <f ca="1">IF(OR(OP!$D$53=1,$B17=""),"",ROUND(($H17+$Q17)*IF(OR($C17&lt;16,$Z17=0,$Z17=""),1,PYO),0))</f>
        <v>230908</v>
      </c>
      <c r="Z17" s="189">
        <f ca="1">IF(OR(OP!$D$53=1,$B17=""),"",ROUND(($H17+Q17)*IF(OR($C17&lt;16,($H17+$Q17)*PY!$C$4&lt;PY!$D$5,($H17+$Q17)*PY!$C$4*PYR&lt;PY!$C$5),0,PYY)*PYR,0))</f>
        <v>0</v>
      </c>
      <c r="AA17" s="113">
        <f ca="1">IF(OR(OP!$D$53=1,AND(B17&gt;OP!$C$24)),"",OP!$C$52)</f>
        <v>16008</v>
      </c>
      <c r="AB17" s="113">
        <f ca="1">IF(OR(OP!$D$53=1,$B17=""),"",N($AB16)+N($AA17))</f>
        <v>224112</v>
      </c>
      <c r="AC17" s="113"/>
      <c r="AD17" s="113"/>
      <c r="AE17" s="113"/>
      <c r="AF17" s="113"/>
      <c r="AG17" s="113"/>
      <c r="AH17" s="187" t="e">
        <f ca="1">IF(OR(OP!$D$53=1,$B17=""),"",ROUND(VLOOKUP(OP!$C$55,HL_1,$B17+1,0)*OP!$C$28,0))</f>
        <v>#N/A</v>
      </c>
      <c r="AI17" s="187" t="e">
        <f ca="1">IF(OR(OP!$D$53=1,$B17=""),"",ROUND(VLOOKUP(OP!$C$55,HL_2,$B17+1,0)*OP!$C$28,0))</f>
        <v>#N/A</v>
      </c>
    </row>
    <row r="18" spans="2:35" hidden="1">
      <c r="B18" s="93">
        <f ca="1">IF(OR(C17&gt;=OP!$F$57,C17=""),"",IF(C17+1&gt;OP!$F$57,OP!$F$57+1-$C$4,B17+1))</f>
        <v>15</v>
      </c>
      <c r="C18" s="92">
        <f ca="1">IF(OR(OP!$D$53=1,MAX($C$4:C17)&gt;=OP!$F$57),"",C17+(B18-B17))</f>
        <v>29</v>
      </c>
      <c r="D18" s="113">
        <f ca="1">IF(OR(OP!$D$53=1,AND($B18&gt;OP!$C$24)),"",OP!$C$52-IF($C18&lt;16,$K17,0))</f>
        <v>16008</v>
      </c>
      <c r="E18" s="113">
        <f ca="1">IF(OR(OP!$D$53=1,$B18=""),"",N($E17)+N($D18))</f>
        <v>240120</v>
      </c>
      <c r="F18" s="186" t="str">
        <f ca="1">IF(OR(OP!$D$53=1,$B18="",ISERROR(VLOOKUP(OP!$C$55,SRV,$B18+1,0))),"",ROUND(VLOOKUP(OP!$C$55,SRV,$B18+1,0)*OP!$C$28,0))</f>
        <v/>
      </c>
      <c r="G18" s="186" t="str">
        <f ca="1">IF(OR(OP!$D$53=1,$B18="",ISERROR(VLOOKUP(OP!$C$55,SRV,$B18+1,0))),"",N($G17)+N($F18))</f>
        <v/>
      </c>
      <c r="H18" s="186">
        <f ca="1">IF(OR(OP!$D$53=1,$B18=""),"",ROUND(VLOOKUP(OP!$C$55,DIE,$B18+1,0)*OP!$C$28,0))</f>
        <v>247401</v>
      </c>
      <c r="I18" s="187" t="e">
        <f ca="1">IF(OR(OP!$D$53=1,$B18=""),"",ROUND(VLOOKUP(OP!$C$55,CV,$B18+1,0)*OP!$C$28,0))</f>
        <v>#N/A</v>
      </c>
      <c r="J18" s="187" t="e">
        <f ca="1">IF(OR(OP!$D$53=1,$B18=""),"",ROUND(VLOOKUP(OP!$C$55,PA,$B18+1,0)*OP!$C$28,0))</f>
        <v>#N/A</v>
      </c>
      <c r="K18" s="186"/>
      <c r="L18" s="186"/>
      <c r="M18" s="186"/>
      <c r="N18" s="188"/>
      <c r="O18" s="188"/>
      <c r="P18" s="188"/>
      <c r="Q18" s="188"/>
      <c r="R18" s="188"/>
      <c r="S18" s="188">
        <f ca="1">IF(OR(OP!$D$53=1,$B18=""),"",N($F18)+N($O18))</f>
        <v>0</v>
      </c>
      <c r="T18" s="188">
        <f ca="1">IF(OR(OP!$D$53=1,$B18=""),0,N($T17)+N($S18))</f>
        <v>0</v>
      </c>
      <c r="U18" s="188">
        <f ca="1">IF(OR(OP!$D$53=1,$B18=""),"",ROUND($S18/12,0))</f>
        <v>0</v>
      </c>
      <c r="V18" s="188">
        <f ca="1">IF(OR(OP!$D$53=1,$B18=""),0,N($V17)+(N($U18)*12))</f>
        <v>0</v>
      </c>
      <c r="W18" s="186"/>
      <c r="X18" s="186"/>
      <c r="Y18" s="189">
        <f ca="1">IF(OR(OP!$D$53=1,$B18=""),"",ROUND(($H18+$Q18)*IF(OR($C18&lt;16,$Z18=0,$Z18=""),1,PYO),0))</f>
        <v>247401</v>
      </c>
      <c r="Z18" s="189">
        <f ca="1">IF(OR(OP!$D$53=1,$B18=""),"",ROUND(($H18+Q18)*IF(OR($C18&lt;16,($H18+$Q18)*PY!$C$4&lt;PY!$D$5,($H18+$Q18)*PY!$C$4*PYR&lt;PY!$C$5),0,PYY)*PYR,0))</f>
        <v>0</v>
      </c>
      <c r="AA18" s="113">
        <f ca="1">IF(OR(OP!$D$53=1,AND(B18&gt;OP!$C$24)),"",OP!$C$52)</f>
        <v>16008</v>
      </c>
      <c r="AB18" s="113">
        <f ca="1">IF(OR(OP!$D$53=1,$B18=""),"",N($AB17)+N($AA18))</f>
        <v>240120</v>
      </c>
      <c r="AC18" s="113"/>
      <c r="AD18" s="113"/>
      <c r="AE18" s="113"/>
      <c r="AF18" s="113"/>
      <c r="AG18" s="113"/>
      <c r="AH18" s="187" t="e">
        <f ca="1">IF(OR(OP!$D$53=1,$B18=""),"",ROUND(VLOOKUP(OP!$C$55,HL_1,$B18+1,0)*OP!$C$28,0))</f>
        <v>#N/A</v>
      </c>
      <c r="AI18" s="187" t="e">
        <f ca="1">IF(OR(OP!$D$53=1,$B18=""),"",ROUND(VLOOKUP(OP!$C$55,HL_2,$B18+1,0)*OP!$C$28,0))</f>
        <v>#N/A</v>
      </c>
    </row>
    <row r="19" spans="2:35" hidden="1">
      <c r="B19" s="93">
        <f ca="1">IF(OR(C18&gt;=OP!$F$57,C18=""),"",IF(C18+1&gt;OP!$F$57,OP!$F$57+1-$C$4,B18+1))</f>
        <v>16</v>
      </c>
      <c r="C19" s="92">
        <f ca="1">IF(OR(OP!$D$53=1,MAX($C$4:C18)&gt;=OP!$F$57),"",C18+(B19-B18))</f>
        <v>30</v>
      </c>
      <c r="D19" s="113">
        <f ca="1">IF(OR(OP!$D$53=1,AND($B19&gt;OP!$C$24)),"",OP!$C$52-IF($C19&lt;16,$K18,0))</f>
        <v>16008</v>
      </c>
      <c r="E19" s="113">
        <f ca="1">IF(OR(OP!$D$53=1,$B19=""),"",N($E18)+N($D19))</f>
        <v>256128</v>
      </c>
      <c r="F19" s="186" t="str">
        <f ca="1">IF(OR(OP!$D$53=1,$B19="",ISERROR(VLOOKUP(OP!$C$55,SRV,$B19+1,0))),"",ROUND(VLOOKUP(OP!$C$55,SRV,$B19+1,0)*OP!$C$28,0))</f>
        <v/>
      </c>
      <c r="G19" s="186" t="str">
        <f ca="1">IF(OR(OP!$D$53=1,$B19="",ISERROR(VLOOKUP(OP!$C$55,SRV,$B19+1,0))),"",N($G18)+N($F19))</f>
        <v/>
      </c>
      <c r="H19" s="186">
        <f ca="1">IF(OR(OP!$D$53=1,$B19=""),"",ROUND(VLOOKUP(OP!$C$55,DIE,$B19+1,0)*OP!$C$28,0))</f>
        <v>263894</v>
      </c>
      <c r="I19" s="187" t="e">
        <f ca="1">IF(OR(OP!$D$53=1,$B19=""),"",ROUND(VLOOKUP(OP!$C$55,CV,$B19+1,0)*OP!$C$28,0))</f>
        <v>#N/A</v>
      </c>
      <c r="J19" s="187" t="e">
        <f ca="1">IF(OR(OP!$D$53=1,$B19=""),"",ROUND(VLOOKUP(OP!$C$55,PA,$B19+1,0)*OP!$C$28,0))</f>
        <v>#N/A</v>
      </c>
      <c r="K19" s="186"/>
      <c r="L19" s="186"/>
      <c r="M19" s="186"/>
      <c r="N19" s="188"/>
      <c r="O19" s="188"/>
      <c r="P19" s="188"/>
      <c r="Q19" s="188"/>
      <c r="R19" s="188"/>
      <c r="S19" s="188">
        <f ca="1">IF(OR(OP!$D$53=1,$B19=""),"",N($F19)+N($O19))</f>
        <v>0</v>
      </c>
      <c r="T19" s="188">
        <f ca="1">IF(OR(OP!$D$53=1,$B19=""),0,N($T18)+N($S19))</f>
        <v>0</v>
      </c>
      <c r="U19" s="188">
        <f ca="1">IF(OR(OP!$D$53=1,$B19=""),"",ROUND($S19/12,0))</f>
        <v>0</v>
      </c>
      <c r="V19" s="188">
        <f ca="1">IF(OR(OP!$D$53=1,$B19=""),0,N($V18)+(N($U19)*12))</f>
        <v>0</v>
      </c>
      <c r="W19" s="186"/>
      <c r="X19" s="186"/>
      <c r="Y19" s="189">
        <f ca="1">IF(OR(OP!$D$53=1,$B19=""),"",ROUND(($H19+$Q19)*IF(OR($C19&lt;16,$Z19=0,$Z19=""),1,PYO),0))</f>
        <v>263894</v>
      </c>
      <c r="Z19" s="189">
        <f ca="1">IF(OR(OP!$D$53=1,$B19=""),"",ROUND(($H19+Q19)*IF(OR($C19&lt;16,($H19+$Q19)*PY!$C$4&lt;PY!$D$5,($H19+$Q19)*PY!$C$4*PYR&lt;PY!$C$5),0,PYY)*PYR,0))</f>
        <v>0</v>
      </c>
      <c r="AA19" s="113">
        <f ca="1">IF(OR(OP!$D$53=1,AND(B19&gt;OP!$C$24)),"",OP!$C$52)</f>
        <v>16008</v>
      </c>
      <c r="AB19" s="113">
        <f ca="1">IF(OR(OP!$D$53=1,$B19=""),"",N($AB18)+N($AA19))</f>
        <v>256128</v>
      </c>
      <c r="AC19" s="113"/>
      <c r="AD19" s="113"/>
      <c r="AE19" s="113"/>
      <c r="AF19" s="113"/>
      <c r="AG19" s="113"/>
      <c r="AH19" s="187" t="e">
        <f ca="1">IF(OR(OP!$D$53=1,$B19=""),"",ROUND(VLOOKUP(OP!$C$55,HL_1,$B19+1,0)*OP!$C$28,0))</f>
        <v>#N/A</v>
      </c>
      <c r="AI19" s="187" t="e">
        <f ca="1">IF(OR(OP!$D$53=1,$B19=""),"",ROUND(VLOOKUP(OP!$C$55,HL_2,$B19+1,0)*OP!$C$28,0))</f>
        <v>#N/A</v>
      </c>
    </row>
    <row r="20" spans="2:35" hidden="1">
      <c r="B20" s="93">
        <f ca="1">IF(OR(C19&gt;=OP!$F$57,C19=""),"",IF(C19+1&gt;OP!$F$57,OP!$F$57+1-$C$4,B19+1))</f>
        <v>17</v>
      </c>
      <c r="C20" s="92">
        <f ca="1">IF(OR(OP!$D$53=1,MAX($C$4:C19)&gt;=OP!$F$57),"",C19+(B20-B19))</f>
        <v>31</v>
      </c>
      <c r="D20" s="113">
        <f ca="1">IF(OR(OP!$D$53=1,AND($B20&gt;OP!$C$24)),"",OP!$C$52-IF($C20&lt;16,$K19,0))</f>
        <v>16008</v>
      </c>
      <c r="E20" s="113">
        <f ca="1">IF(OR(OP!$D$53=1,$B20=""),"",N($E19)+N($D20))</f>
        <v>272136</v>
      </c>
      <c r="F20" s="186" t="str">
        <f ca="1">IF(OR(OP!$D$53=1,$B20="",ISERROR(VLOOKUP(OP!$C$55,SRV,$B20+1,0))),"",ROUND(VLOOKUP(OP!$C$55,SRV,$B20+1,0)*OP!$C$28,0))</f>
        <v/>
      </c>
      <c r="G20" s="186" t="str">
        <f ca="1">IF(OR(OP!$D$53=1,$B20="",ISERROR(VLOOKUP(OP!$C$55,SRV,$B20+1,0))),"",N($G19)+N($F20))</f>
        <v/>
      </c>
      <c r="H20" s="186">
        <f ca="1">IF(OR(OP!$D$53=1,$B20=""),"",ROUND(VLOOKUP(OP!$C$55,DIE,$B20+1,0)*OP!$C$28,0))</f>
        <v>280388</v>
      </c>
      <c r="I20" s="187" t="e">
        <f ca="1">IF(OR(OP!$D$53=1,$B20=""),"",ROUND(VLOOKUP(OP!$C$55,CV,$B20+1,0)*OP!$C$28,0))</f>
        <v>#N/A</v>
      </c>
      <c r="J20" s="187" t="e">
        <f ca="1">IF(OR(OP!$D$53=1,$B20=""),"",ROUND(VLOOKUP(OP!$C$55,PA,$B20+1,0)*OP!$C$28,0))</f>
        <v>#N/A</v>
      </c>
      <c r="K20" s="186"/>
      <c r="L20" s="186"/>
      <c r="M20" s="186"/>
      <c r="N20" s="188"/>
      <c r="O20" s="188"/>
      <c r="P20" s="188"/>
      <c r="Q20" s="188"/>
      <c r="R20" s="188"/>
      <c r="S20" s="188">
        <f ca="1">IF(OR(OP!$D$53=1,$B20=""),"",N($F20)+N($O20))</f>
        <v>0</v>
      </c>
      <c r="T20" s="188">
        <f ca="1">IF(OR(OP!$D$53=1,$B20=""),0,N($T19)+N($S20))</f>
        <v>0</v>
      </c>
      <c r="U20" s="188">
        <f ca="1">IF(OR(OP!$D$53=1,$B20=""),"",ROUND($S20/12,0))</f>
        <v>0</v>
      </c>
      <c r="V20" s="188">
        <f ca="1">IF(OR(OP!$D$53=1,$B20=""),0,N($V19)+(N($U20)*12))</f>
        <v>0</v>
      </c>
      <c r="W20" s="186"/>
      <c r="X20" s="186"/>
      <c r="Y20" s="189">
        <f ca="1">IF(OR(OP!$D$53=1,$B20=""),"",ROUND(($H20+$Q20)*IF(OR($C20&lt;16,$Z20=0,$Z20=""),1,PYO),0))</f>
        <v>280388</v>
      </c>
      <c r="Z20" s="189">
        <f ca="1">IF(OR(OP!$D$53=1,$B20=""),"",ROUND(($H20+Q20)*IF(OR($C20&lt;16,($H20+$Q20)*PY!$C$4&lt;PY!$D$5,($H20+$Q20)*PY!$C$4*PYR&lt;PY!$C$5),0,PYY)*PYR,0))</f>
        <v>0</v>
      </c>
      <c r="AA20" s="113">
        <f ca="1">IF(OR(OP!$D$53=1,AND(B20&gt;OP!$C$24)),"",OP!$C$52)</f>
        <v>16008</v>
      </c>
      <c r="AB20" s="113">
        <f ca="1">IF(OR(OP!$D$53=1,$B20=""),"",N($AB19)+N($AA20))</f>
        <v>272136</v>
      </c>
      <c r="AC20" s="113"/>
      <c r="AD20" s="113"/>
      <c r="AE20" s="113"/>
      <c r="AF20" s="113"/>
      <c r="AG20" s="113"/>
      <c r="AH20" s="187" t="e">
        <f ca="1">IF(OR(OP!$D$53=1,$B20=""),"",ROUND(VLOOKUP(OP!$C$55,HL_1,$B20+1,0)*OP!$C$28,0))</f>
        <v>#N/A</v>
      </c>
      <c r="AI20" s="187" t="e">
        <f ca="1">IF(OR(OP!$D$53=1,$B20=""),"",ROUND(VLOOKUP(OP!$C$55,HL_2,$B20+1,0)*OP!$C$28,0))</f>
        <v>#N/A</v>
      </c>
    </row>
    <row r="21" spans="2:35" hidden="1">
      <c r="B21" s="93">
        <f ca="1">IF(OR(C20&gt;=OP!$F$57,C20=""),"",IF(C20+1&gt;OP!$F$57,OP!$F$57+1-$C$4,B20+1))</f>
        <v>18</v>
      </c>
      <c r="C21" s="92">
        <f ca="1">IF(OR(OP!$D$53=1,MAX($C$4:C20)&gt;=OP!$F$57),"",C20+(B21-B20))</f>
        <v>32</v>
      </c>
      <c r="D21" s="113">
        <f ca="1">IF(OR(OP!$D$53=1,AND($B21&gt;OP!$C$24)),"",OP!$C$52-IF($C21&lt;16,$K20,0))</f>
        <v>16008</v>
      </c>
      <c r="E21" s="113">
        <f ca="1">IF(OR(OP!$D$53=1,$B21=""),"",N($E20)+N($D21))</f>
        <v>288144</v>
      </c>
      <c r="F21" s="186" t="str">
        <f ca="1">IF(OR(OP!$D$53=1,$B21="",ISERROR(VLOOKUP(OP!$C$55,SRV,$B21+1,0))),"",ROUND(VLOOKUP(OP!$C$55,SRV,$B21+1,0)*OP!$C$28,0))</f>
        <v/>
      </c>
      <c r="G21" s="186" t="str">
        <f ca="1">IF(OR(OP!$D$53=1,$B21="",ISERROR(VLOOKUP(OP!$C$55,SRV,$B21+1,0))),"",N($G20)+N($F21))</f>
        <v/>
      </c>
      <c r="H21" s="186">
        <f ca="1">IF(OR(OP!$D$53=1,$B21=""),"",ROUND(VLOOKUP(OP!$C$55,DIE,$B21+1,0)*OP!$C$28,0))</f>
        <v>296881</v>
      </c>
      <c r="I21" s="187" t="e">
        <f ca="1">IF(OR(OP!$D$53=1,$B21=""),"",ROUND(VLOOKUP(OP!$C$55,CV,$B21+1,0)*OP!$C$28,0))</f>
        <v>#N/A</v>
      </c>
      <c r="J21" s="187" t="e">
        <f ca="1">IF(OR(OP!$D$53=1,$B21=""),"",ROUND(VLOOKUP(OP!$C$55,PA,$B21+1,0)*OP!$C$28,0))</f>
        <v>#N/A</v>
      </c>
      <c r="K21" s="186"/>
      <c r="L21" s="186"/>
      <c r="M21" s="186"/>
      <c r="N21" s="188"/>
      <c r="O21" s="188"/>
      <c r="P21" s="188"/>
      <c r="Q21" s="188"/>
      <c r="R21" s="188"/>
      <c r="S21" s="188">
        <f ca="1">IF(OR(OP!$D$53=1,$B21=""),"",N($F21)+N($O21))</f>
        <v>0</v>
      </c>
      <c r="T21" s="188">
        <f ca="1">IF(OR(OP!$D$53=1,$B21=""),0,N($T20)+N($S21))</f>
        <v>0</v>
      </c>
      <c r="U21" s="188">
        <f ca="1">IF(OR(OP!$D$53=1,$B21=""),"",ROUND($S21/12,0))</f>
        <v>0</v>
      </c>
      <c r="V21" s="188">
        <f ca="1">IF(OR(OP!$D$53=1,$B21=""),0,N($V20)+(N($U21)*12))</f>
        <v>0</v>
      </c>
      <c r="W21" s="186"/>
      <c r="X21" s="186"/>
      <c r="Y21" s="189">
        <f ca="1">IF(OR(OP!$D$53=1,$B21=""),"",ROUND(($H21+$Q21)*IF(OR($C21&lt;16,$Z21=0,$Z21=""),1,PYO),0))</f>
        <v>296881</v>
      </c>
      <c r="Z21" s="189">
        <f ca="1">IF(OR(OP!$D$53=1,$B21=""),"",ROUND(($H21+Q21)*IF(OR($C21&lt;16,($H21+$Q21)*PY!$C$4&lt;PY!$D$5,($H21+$Q21)*PY!$C$4*PYR&lt;PY!$C$5),0,PYY)*PYR,0))</f>
        <v>0</v>
      </c>
      <c r="AA21" s="113">
        <f ca="1">IF(OR(OP!$D$53=1,AND(B21&gt;OP!$C$24)),"",OP!$C$52)</f>
        <v>16008</v>
      </c>
      <c r="AB21" s="113">
        <f ca="1">IF(OR(OP!$D$53=1,$B21=""),"",N($AB20)+N($AA21))</f>
        <v>288144</v>
      </c>
      <c r="AC21" s="113"/>
      <c r="AD21" s="113"/>
      <c r="AE21" s="113"/>
      <c r="AF21" s="113"/>
      <c r="AG21" s="113"/>
      <c r="AH21" s="187" t="e">
        <f ca="1">IF(OR(OP!$D$53=1,$B21=""),"",ROUND(VLOOKUP(OP!$C$55,HL_1,$B21+1,0)*OP!$C$28,0))</f>
        <v>#N/A</v>
      </c>
      <c r="AI21" s="187" t="e">
        <f ca="1">IF(OR(OP!$D$53=1,$B21=""),"",ROUND(VLOOKUP(OP!$C$55,HL_2,$B21+1,0)*OP!$C$28,0))</f>
        <v>#N/A</v>
      </c>
    </row>
    <row r="22" spans="2:35" hidden="1">
      <c r="B22" s="93">
        <f ca="1">IF(OR(C21&gt;=OP!$F$57,C21=""),"",IF(C21+1&gt;OP!$F$57,OP!$F$57+1-$C$4,B21+1))</f>
        <v>19</v>
      </c>
      <c r="C22" s="92">
        <f ca="1">IF(OR(OP!$D$53=1,MAX($C$4:C21)&gt;=OP!$F$57),"",C21+(B22-B21))</f>
        <v>33</v>
      </c>
      <c r="D22" s="113">
        <f ca="1">IF(OR(OP!$D$53=1,AND($B22&gt;OP!$C$24)),"",OP!$C$52-IF($C22&lt;16,$K21,0))</f>
        <v>16008</v>
      </c>
      <c r="E22" s="113">
        <f ca="1">IF(OR(OP!$D$53=1,$B22=""),"",N($E21)+N($D22))</f>
        <v>304152</v>
      </c>
      <c r="F22" s="186" t="str">
        <f ca="1">IF(OR(OP!$D$53=1,$B22="",ISERROR(VLOOKUP(OP!$C$55,SRV,$B22+1,0))),"",ROUND(VLOOKUP(OP!$C$55,SRV,$B22+1,0)*OP!$C$28,0))</f>
        <v/>
      </c>
      <c r="G22" s="186" t="str">
        <f ca="1">IF(OR(OP!$D$53=1,$B22="",ISERROR(VLOOKUP(OP!$C$55,SRV,$B22+1,0))),"",N($G21)+N($F22))</f>
        <v/>
      </c>
      <c r="H22" s="186">
        <f ca="1">IF(OR(OP!$D$53=1,$B22=""),"",ROUND(VLOOKUP(OP!$C$55,DIE,$B22+1,0)*OP!$C$28,0))</f>
        <v>313375</v>
      </c>
      <c r="I22" s="187" t="e">
        <f ca="1">IF(OR(OP!$D$53=1,$B22=""),"",ROUND(VLOOKUP(OP!$C$55,CV,$B22+1,0)*OP!$C$28,0))</f>
        <v>#N/A</v>
      </c>
      <c r="J22" s="187" t="e">
        <f ca="1">IF(OR(OP!$D$53=1,$B22=""),"",ROUND(VLOOKUP(OP!$C$55,PA,$B22+1,0)*OP!$C$28,0))</f>
        <v>#N/A</v>
      </c>
      <c r="K22" s="186"/>
      <c r="L22" s="186"/>
      <c r="M22" s="186"/>
      <c r="N22" s="188"/>
      <c r="O22" s="188"/>
      <c r="P22" s="188"/>
      <c r="Q22" s="188"/>
      <c r="R22" s="188"/>
      <c r="S22" s="188">
        <f ca="1">IF(OR(OP!$D$53=1,$B22=""),"",N($F22)+N($O22))</f>
        <v>0</v>
      </c>
      <c r="T22" s="188">
        <f ca="1">IF(OR(OP!$D$53=1,$B22=""),0,N($T21)+N($S22))</f>
        <v>0</v>
      </c>
      <c r="U22" s="188">
        <f ca="1">IF(OR(OP!$D$53=1,$B22=""),"",ROUND($S22/12,0))</f>
        <v>0</v>
      </c>
      <c r="V22" s="188">
        <f ca="1">IF(OR(OP!$D$53=1,$B22=""),0,N($V21)+(N($U22)*12))</f>
        <v>0</v>
      </c>
      <c r="W22" s="186"/>
      <c r="X22" s="186"/>
      <c r="Y22" s="189">
        <f ca="1">IF(OR(OP!$D$53=1,$B22=""),"",ROUND(($H22+$Q22)*IF(OR($C22&lt;16,$Z22=0,$Z22=""),1,PYO),0))</f>
        <v>313375</v>
      </c>
      <c r="Z22" s="189">
        <f ca="1">IF(OR(OP!$D$53=1,$B22=""),"",ROUND(($H22+Q22)*IF(OR($C22&lt;16,($H22+$Q22)*PY!$C$4&lt;PY!$D$5,($H22+$Q22)*PY!$C$4*PYR&lt;PY!$C$5),0,PYY)*PYR,0))</f>
        <v>0</v>
      </c>
      <c r="AA22" s="113">
        <f ca="1">IF(OR(OP!$D$53=1,AND(B22&gt;OP!$C$24)),"",OP!$C$52)</f>
        <v>16008</v>
      </c>
      <c r="AB22" s="113">
        <f ca="1">IF(OR(OP!$D$53=1,$B22=""),"",N($AB21)+N($AA22))</f>
        <v>304152</v>
      </c>
      <c r="AC22" s="113"/>
      <c r="AD22" s="113"/>
      <c r="AE22" s="113"/>
      <c r="AF22" s="113"/>
      <c r="AG22" s="113"/>
      <c r="AH22" s="187" t="e">
        <f ca="1">IF(OR(OP!$D$53=1,$B22=""),"",ROUND(VLOOKUP(OP!$C$55,HL_1,$B22+1,0)*OP!$C$28,0))</f>
        <v>#N/A</v>
      </c>
      <c r="AI22" s="187" t="e">
        <f ca="1">IF(OR(OP!$D$53=1,$B22=""),"",ROUND(VLOOKUP(OP!$C$55,HL_2,$B22+1,0)*OP!$C$28,0))</f>
        <v>#N/A</v>
      </c>
    </row>
    <row r="23" spans="2:35" hidden="1">
      <c r="B23" s="93">
        <f ca="1">IF(OR(C22&gt;=OP!$F$57,C22=""),"",IF(C22+1&gt;OP!$F$57,OP!$F$57+1-$C$4,B22+1))</f>
        <v>20</v>
      </c>
      <c r="C23" s="92">
        <f ca="1">IF(OR(OP!$D$53=1,MAX($C$4:C22)&gt;=OP!$F$57),"",C22+(B23-B22))</f>
        <v>34</v>
      </c>
      <c r="D23" s="113">
        <f ca="1">IF(OR(OP!$D$53=1,AND($B23&gt;OP!$C$24)),"",OP!$C$52-IF($C23&lt;16,$K22,0))</f>
        <v>16008</v>
      </c>
      <c r="E23" s="113">
        <f ca="1">IF(OR(OP!$D$53=1,$B23=""),"",N($E22)+N($D23))</f>
        <v>320160</v>
      </c>
      <c r="F23" s="186" t="str">
        <f ca="1">IF(OR(OP!$D$53=1,$B23="",ISERROR(VLOOKUP(OP!$C$55,SRV,$B23+1,0))),"",ROUND(VLOOKUP(OP!$C$55,SRV,$B23+1,0)*OP!$C$28,0))</f>
        <v/>
      </c>
      <c r="G23" s="186" t="str">
        <f ca="1">IF(OR(OP!$D$53=1,$B23="",ISERROR(VLOOKUP(OP!$C$55,SRV,$B23+1,0))),"",N($G22)+N($F23))</f>
        <v/>
      </c>
      <c r="H23" s="186">
        <f ca="1">IF(OR(OP!$D$53=1,$B23=""),"",ROUND(VLOOKUP(OP!$C$55,DIE,$B23+1,0)*OP!$C$28,0))</f>
        <v>329868</v>
      </c>
      <c r="I23" s="187" t="e">
        <f ca="1">IF(OR(OP!$D$53=1,$B23=""),"",ROUND(VLOOKUP(OP!$C$55,CV,$B23+1,0)*OP!$C$28,0))</f>
        <v>#N/A</v>
      </c>
      <c r="J23" s="187" t="e">
        <f ca="1">IF(OR(OP!$D$53=1,$B23=""),"",ROUND(VLOOKUP(OP!$C$55,PA,$B23+1,0)*OP!$C$28,0))</f>
        <v>#N/A</v>
      </c>
      <c r="K23" s="186"/>
      <c r="L23" s="186"/>
      <c r="M23" s="186"/>
      <c r="N23" s="188"/>
      <c r="O23" s="188"/>
      <c r="P23" s="188"/>
      <c r="Q23" s="188"/>
      <c r="R23" s="188"/>
      <c r="S23" s="188">
        <f ca="1">IF(OR(OP!$D$53=1,$B23=""),"",N($F23)+N($O23))</f>
        <v>0</v>
      </c>
      <c r="T23" s="188">
        <f ca="1">IF(OR(OP!$D$53=1,$B23=""),0,N($T22)+N($S23))</f>
        <v>0</v>
      </c>
      <c r="U23" s="188">
        <f ca="1">IF(OR(OP!$D$53=1,$B23=""),"",ROUND($S23/12,0))</f>
        <v>0</v>
      </c>
      <c r="V23" s="188">
        <f ca="1">IF(OR(OP!$D$53=1,$B23=""),0,N($V22)+(N($U23)*12))</f>
        <v>0</v>
      </c>
      <c r="W23" s="186"/>
      <c r="X23" s="186"/>
      <c r="Y23" s="189">
        <f ca="1">IF(OR(OP!$D$53=1,$B23=""),"",ROUND(($H23+$Q23)*IF(OR($C23&lt;16,$Z23=0,$Z23=""),1,PYO),0))</f>
        <v>329868</v>
      </c>
      <c r="Z23" s="189">
        <f ca="1">IF(OR(OP!$D$53=1,$B23=""),"",ROUND(($H23+Q23)*IF(OR($C23&lt;16,($H23+$Q23)*PY!$C$4&lt;PY!$D$5,($H23+$Q23)*PY!$C$4*PYR&lt;PY!$C$5),0,PYY)*PYR,0))</f>
        <v>0</v>
      </c>
      <c r="AA23" s="113">
        <f ca="1">IF(OR(OP!$D$53=1,AND(B23&gt;OP!$C$24)),"",OP!$C$52)</f>
        <v>16008</v>
      </c>
      <c r="AB23" s="113">
        <f ca="1">IF(OR(OP!$D$53=1,$B23=""),"",N($AB22)+N($AA23))</f>
        <v>320160</v>
      </c>
      <c r="AC23" s="113"/>
      <c r="AD23" s="113"/>
      <c r="AE23" s="113"/>
      <c r="AF23" s="113"/>
      <c r="AG23" s="113"/>
      <c r="AH23" s="187" t="e">
        <f ca="1">IF(OR(OP!$D$53=1,$B23=""),"",ROUND(VLOOKUP(OP!$C$55,HL_1,$B23+1,0)*OP!$C$28,0))</f>
        <v>#N/A</v>
      </c>
      <c r="AI23" s="187" t="e">
        <f ca="1">IF(OR(OP!$D$53=1,$B23=""),"",ROUND(VLOOKUP(OP!$C$55,HL_2,$B23+1,0)*OP!$C$28,0))</f>
        <v>#N/A</v>
      </c>
    </row>
    <row r="24" spans="2:35" hidden="1">
      <c r="B24" s="93">
        <f ca="1">IF(OR(C23&gt;=OP!$F$57,C23=""),"",IF(C23+1&gt;OP!$F$57,OP!$F$57+1-$C$4,B23+1))</f>
        <v>21</v>
      </c>
      <c r="C24" s="92">
        <f ca="1">IF(OR(OP!$D$53=1,MAX($C$4:C23)&gt;=OP!$F$57),"",C23+(B24-B23))</f>
        <v>35</v>
      </c>
      <c r="D24" s="113">
        <f ca="1">IF(OR(OP!$D$53=1,AND($B24&gt;OP!$C$24)),"",OP!$C$52-IF($C24&lt;16,$K23,0))</f>
        <v>16008</v>
      </c>
      <c r="E24" s="113">
        <f ca="1">IF(OR(OP!$D$53=1,$B24=""),"",N($E23)+N($D24))</f>
        <v>336168</v>
      </c>
      <c r="F24" s="186" t="str">
        <f ca="1">IF(OR(OP!$D$53=1,$B24="",ISERROR(VLOOKUP(OP!$C$55,SRV,$B24+1,0))),"",ROUND(VLOOKUP(OP!$C$55,SRV,$B24+1,0)*OP!$C$28,0))</f>
        <v/>
      </c>
      <c r="G24" s="186" t="str">
        <f ca="1">IF(OR(OP!$D$53=1,$B24="",ISERROR(VLOOKUP(OP!$C$55,SRV,$B24+1,0))),"",N($G23)+N($F24))</f>
        <v/>
      </c>
      <c r="H24" s="186">
        <f ca="1">IF(OR(OP!$D$53=1,$B24=""),"",ROUND(VLOOKUP(OP!$C$55,DIE,$B24+1,0)*OP!$C$28,0))</f>
        <v>346361</v>
      </c>
      <c r="I24" s="187" t="e">
        <f ca="1">IF(OR(OP!$D$53=1,$B24=""),"",ROUND(VLOOKUP(OP!$C$55,CV,$B24+1,0)*OP!$C$28,0))</f>
        <v>#N/A</v>
      </c>
      <c r="J24" s="187" t="e">
        <f ca="1">IF(OR(OP!$D$53=1,$B24=""),"",ROUND(VLOOKUP(OP!$C$55,PA,$B24+1,0)*OP!$C$28,0))</f>
        <v>#N/A</v>
      </c>
      <c r="K24" s="186"/>
      <c r="L24" s="186"/>
      <c r="M24" s="186"/>
      <c r="N24" s="188"/>
      <c r="O24" s="188"/>
      <c r="P24" s="188"/>
      <c r="Q24" s="188"/>
      <c r="R24" s="188"/>
      <c r="S24" s="188">
        <f ca="1">IF(OR(OP!$D$53=1,$B24=""),"",N($F24)+N($O24))</f>
        <v>0</v>
      </c>
      <c r="T24" s="188">
        <f ca="1">IF(OR(OP!$D$53=1,$B24=""),0,N($T23)+N($S24))</f>
        <v>0</v>
      </c>
      <c r="U24" s="188">
        <f ca="1">IF(OR(OP!$D$53=1,$B24=""),"",ROUND($S24/12,0))</f>
        <v>0</v>
      </c>
      <c r="V24" s="188">
        <f ca="1">IF(OR(OP!$D$53=1,$B24=""),0,N($V23)+(N($U24)*12))</f>
        <v>0</v>
      </c>
      <c r="W24" s="186"/>
      <c r="X24" s="186"/>
      <c r="Y24" s="189">
        <f ca="1">IF(OR(OP!$D$53=1,$B24=""),"",ROUND(($H24+$Q24)*IF(OR($C24&lt;16,$Z24=0,$Z24=""),1,PYO),0))</f>
        <v>346361</v>
      </c>
      <c r="Z24" s="189">
        <f ca="1">IF(OR(OP!$D$53=1,$B24=""),"",ROUND(($H24+Q24)*IF(OR($C24&lt;16,($H24+$Q24)*PY!$C$4&lt;PY!$D$5,($H24+$Q24)*PY!$C$4*PYR&lt;PY!$C$5),0,PYY)*PYR,0))</f>
        <v>0</v>
      </c>
      <c r="AA24" s="113">
        <f ca="1">IF(OR(OP!$D$53=1,AND(B24&gt;OP!$C$24)),"",OP!$C$52)</f>
        <v>16008</v>
      </c>
      <c r="AB24" s="113">
        <f ca="1">IF(OR(OP!$D$53=1,$B24=""),"",N($AB23)+N($AA24))</f>
        <v>336168</v>
      </c>
      <c r="AC24" s="113"/>
      <c r="AD24" s="113"/>
      <c r="AE24" s="113"/>
      <c r="AF24" s="113"/>
      <c r="AG24" s="113"/>
      <c r="AH24" s="187" t="e">
        <f ca="1">IF(OR(OP!$D$53=1,$B24=""),"",ROUND(VLOOKUP(OP!$C$55,HL_1,$B24+1,0)*OP!$C$28,0))</f>
        <v>#N/A</v>
      </c>
      <c r="AI24" s="187" t="e">
        <f ca="1">IF(OR(OP!$D$53=1,$B24=""),"",ROUND(VLOOKUP(OP!$C$55,HL_2,$B24+1,0)*OP!$C$28,0))</f>
        <v>#N/A</v>
      </c>
    </row>
    <row r="25" spans="2:35" hidden="1">
      <c r="B25" s="93">
        <f ca="1">IF(OR(C24&gt;=OP!$F$57,C24=""),"",IF(C24+1&gt;OP!$F$57,OP!$F$57+1-$C$4,B24+1))</f>
        <v>22</v>
      </c>
      <c r="C25" s="92">
        <f ca="1">IF(OR(OP!$D$53=1,MAX($C$4:C24)&gt;=OP!$F$57),"",C24+(B25-B24))</f>
        <v>36</v>
      </c>
      <c r="D25" s="113">
        <f ca="1">IF(OR(OP!$D$53=1,AND($B25&gt;OP!$C$24)),"",OP!$C$52-IF($C25&lt;16,$K24,0))</f>
        <v>16008</v>
      </c>
      <c r="E25" s="113">
        <f ca="1">IF(OR(OP!$D$53=1,$B25=""),"",N($E24)+N($D25))</f>
        <v>352176</v>
      </c>
      <c r="F25" s="186" t="str">
        <f ca="1">IF(OR(OP!$D$53=1,$B25="",ISERROR(VLOOKUP(OP!$C$55,SRV,$B25+1,0))),"",ROUND(VLOOKUP(OP!$C$55,SRV,$B25+1,0)*OP!$C$28,0))</f>
        <v/>
      </c>
      <c r="G25" s="186" t="str">
        <f ca="1">IF(OR(OP!$D$53=1,$B25="",ISERROR(VLOOKUP(OP!$C$55,SRV,$B25+1,0))),"",N($G24)+N($F25))</f>
        <v/>
      </c>
      <c r="H25" s="186">
        <f ca="1">IF(OR(OP!$D$53=1,$B25=""),"",ROUND(VLOOKUP(OP!$C$55,DIE,$B25+1,0)*OP!$C$28,0))</f>
        <v>362855</v>
      </c>
      <c r="I25" s="187" t="e">
        <f ca="1">IF(OR(OP!$D$53=1,$B25=""),"",ROUND(VLOOKUP(OP!$C$55,CV,$B25+1,0)*OP!$C$28,0))</f>
        <v>#N/A</v>
      </c>
      <c r="J25" s="187" t="e">
        <f ca="1">IF(OR(OP!$D$53=1,$B25=""),"",ROUND(VLOOKUP(OP!$C$55,PA,$B25+1,0)*OP!$C$28,0))</f>
        <v>#N/A</v>
      </c>
      <c r="K25" s="186"/>
      <c r="L25" s="186"/>
      <c r="M25" s="186"/>
      <c r="N25" s="188"/>
      <c r="O25" s="188"/>
      <c r="P25" s="188"/>
      <c r="Q25" s="188"/>
      <c r="R25" s="188"/>
      <c r="S25" s="188">
        <f ca="1">IF(OR(OP!$D$53=1,$B25=""),"",N($F25)+N($O25))</f>
        <v>0</v>
      </c>
      <c r="T25" s="188">
        <f ca="1">IF(OR(OP!$D$53=1,$B25=""),0,N($T24)+N($S25))</f>
        <v>0</v>
      </c>
      <c r="U25" s="188">
        <f ca="1">IF(OR(OP!$D$53=1,$B25=""),"",ROUND($S25/12,0))</f>
        <v>0</v>
      </c>
      <c r="V25" s="188">
        <f ca="1">IF(OR(OP!$D$53=1,$B25=""),0,N($V24)+(N($U25)*12))</f>
        <v>0</v>
      </c>
      <c r="W25" s="186"/>
      <c r="X25" s="186"/>
      <c r="Y25" s="189">
        <f ca="1">IF(OR(OP!$D$53=1,$B25=""),"",ROUND(($H25+$Q25)*IF(OR($C25&lt;16,$Z25=0,$Z25=""),1,PYO),0))</f>
        <v>362855</v>
      </c>
      <c r="Z25" s="189">
        <f ca="1">IF(OR(OP!$D$53=1,$B25=""),"",ROUND(($H25+Q25)*IF(OR($C25&lt;16,($H25+$Q25)*PY!$C$4&lt;PY!$D$5,($H25+$Q25)*PY!$C$4*PYR&lt;PY!$C$5),0,PYY)*PYR,0))</f>
        <v>0</v>
      </c>
      <c r="AA25" s="113">
        <f ca="1">IF(OR(OP!$D$53=1,AND(B25&gt;OP!$C$24)),"",OP!$C$52)</f>
        <v>16008</v>
      </c>
      <c r="AB25" s="113">
        <f ca="1">IF(OR(OP!$D$53=1,$B25=""),"",N($AB24)+N($AA25))</f>
        <v>352176</v>
      </c>
      <c r="AC25" s="113"/>
      <c r="AD25" s="113"/>
      <c r="AE25" s="113"/>
      <c r="AF25" s="113"/>
      <c r="AG25" s="113"/>
      <c r="AH25" s="187" t="e">
        <f ca="1">IF(OR(OP!$D$53=1,$B25=""),"",ROUND(VLOOKUP(OP!$C$55,HL_1,$B25+1,0)*OP!$C$28,0))</f>
        <v>#N/A</v>
      </c>
      <c r="AI25" s="187" t="e">
        <f ca="1">IF(OR(OP!$D$53=1,$B25=""),"",ROUND(VLOOKUP(OP!$C$55,HL_2,$B25+1,0)*OP!$C$28,0))</f>
        <v>#N/A</v>
      </c>
    </row>
    <row r="26" spans="2:35" hidden="1">
      <c r="B26" s="93">
        <f ca="1">IF(OR(C25&gt;=OP!$F$57,C25=""),"",IF(C25+1&gt;OP!$F$57,OP!$F$57+1-$C$4,B25+1))</f>
        <v>23</v>
      </c>
      <c r="C26" s="92">
        <f ca="1">IF(OR(OP!$D$53=1,MAX($C$4:C25)&gt;=OP!$F$57),"",C25+(B26-B25))</f>
        <v>37</v>
      </c>
      <c r="D26" s="113">
        <f ca="1">IF(OR(OP!$D$53=1,AND($B26&gt;OP!$C$24)),"",OP!$C$52-IF($C26&lt;16,$K25,0))</f>
        <v>16008</v>
      </c>
      <c r="E26" s="113">
        <f ca="1">IF(OR(OP!$D$53=1,$B26=""),"",N($E25)+N($D26))</f>
        <v>368184</v>
      </c>
      <c r="F26" s="186" t="str">
        <f ca="1">IF(OR(OP!$D$53=1,$B26="",ISERROR(VLOOKUP(OP!$C$55,SRV,$B26+1,0))),"",ROUND(VLOOKUP(OP!$C$55,SRV,$B26+1,0)*OP!$C$28,0))</f>
        <v/>
      </c>
      <c r="G26" s="186" t="str">
        <f ca="1">IF(OR(OP!$D$53=1,$B26="",ISERROR(VLOOKUP(OP!$C$55,SRV,$B26+1,0))),"",N($G25)+N($F26))</f>
        <v/>
      </c>
      <c r="H26" s="186">
        <f ca="1">IF(OR(OP!$D$53=1,$B26=""),"",ROUND(VLOOKUP(OP!$C$55,DIE,$B26+1,0)*OP!$C$28,0))</f>
        <v>379348</v>
      </c>
      <c r="I26" s="187" t="e">
        <f ca="1">IF(OR(OP!$D$53=1,$B26=""),"",ROUND(VLOOKUP(OP!$C$55,CV,$B26+1,0)*OP!$C$28,0))</f>
        <v>#N/A</v>
      </c>
      <c r="J26" s="187" t="e">
        <f ca="1">IF(OR(OP!$D$53=1,$B26=""),"",ROUND(VLOOKUP(OP!$C$55,PA,$B26+1,0)*OP!$C$28,0))</f>
        <v>#N/A</v>
      </c>
      <c r="K26" s="186"/>
      <c r="L26" s="186"/>
      <c r="M26" s="186"/>
      <c r="N26" s="188"/>
      <c r="O26" s="188"/>
      <c r="P26" s="188"/>
      <c r="Q26" s="188"/>
      <c r="R26" s="188"/>
      <c r="S26" s="188">
        <f ca="1">IF(OR(OP!$D$53=1,$B26=""),"",N($F26)+N($O26))</f>
        <v>0</v>
      </c>
      <c r="T26" s="188">
        <f ca="1">IF(OR(OP!$D$53=1,$B26=""),0,N($T25)+N($S26))</f>
        <v>0</v>
      </c>
      <c r="U26" s="188">
        <f ca="1">IF(OR(OP!$D$53=1,$B26=""),"",ROUND($S26/12,0))</f>
        <v>0</v>
      </c>
      <c r="V26" s="188">
        <f ca="1">IF(OR(OP!$D$53=1,$B26=""),0,N($V25)+(N($U26)*12))</f>
        <v>0</v>
      </c>
      <c r="W26" s="186"/>
      <c r="X26" s="186"/>
      <c r="Y26" s="189">
        <f ca="1">IF(OR(OP!$D$53=1,$B26=""),"",ROUND(($H26+$Q26)*IF(OR($C26&lt;16,$Z26=0,$Z26=""),1,PYO),0))</f>
        <v>379348</v>
      </c>
      <c r="Z26" s="189">
        <f ca="1">IF(OR(OP!$D$53=1,$B26=""),"",ROUND(($H26+Q26)*IF(OR($C26&lt;16,($H26+$Q26)*PY!$C$4&lt;PY!$D$5,($H26+$Q26)*PY!$C$4*PYR&lt;PY!$C$5),0,PYY)*PYR,0))</f>
        <v>0</v>
      </c>
      <c r="AA26" s="113">
        <f ca="1">IF(OR(OP!$D$53=1,AND(B26&gt;OP!$C$24)),"",OP!$C$52)</f>
        <v>16008</v>
      </c>
      <c r="AB26" s="113">
        <f ca="1">IF(OR(OP!$D$53=1,$B26=""),"",N($AB25)+N($AA26))</f>
        <v>368184</v>
      </c>
      <c r="AC26" s="113"/>
      <c r="AD26" s="113"/>
      <c r="AE26" s="113"/>
      <c r="AF26" s="113"/>
      <c r="AG26" s="113"/>
      <c r="AH26" s="187" t="e">
        <f ca="1">IF(OR(OP!$D$53=1,$B26=""),"",ROUND(VLOOKUP(OP!$C$55,HL_1,$B26+1,0)*OP!$C$28,0))</f>
        <v>#N/A</v>
      </c>
      <c r="AI26" s="187" t="e">
        <f ca="1">IF(OR(OP!$D$53=1,$B26=""),"",ROUND(VLOOKUP(OP!$C$55,HL_2,$B26+1,0)*OP!$C$28,0))</f>
        <v>#N/A</v>
      </c>
    </row>
    <row r="27" spans="2:35" hidden="1">
      <c r="B27" s="93">
        <f ca="1">IF(OR(C26&gt;=OP!$F$57,C26=""),"",IF(C26+1&gt;OP!$F$57,OP!$F$57+1-$C$4,B26+1))</f>
        <v>24</v>
      </c>
      <c r="C27" s="92">
        <f ca="1">IF(OR(OP!$D$53=1,MAX($C$4:C26)&gt;=OP!$F$57),"",C26+(B27-B26))</f>
        <v>38</v>
      </c>
      <c r="D27" s="113">
        <f ca="1">IF(OR(OP!$D$53=1,AND($B27&gt;OP!$C$24)),"",OP!$C$52-IF($C27&lt;16,$K26,0))</f>
        <v>16008</v>
      </c>
      <c r="E27" s="113">
        <f ca="1">IF(OR(OP!$D$53=1,$B27=""),"",N($E26)+N($D27))</f>
        <v>384192</v>
      </c>
      <c r="F27" s="186" t="str">
        <f ca="1">IF(OR(OP!$D$53=1,$B27="",ISERROR(VLOOKUP(OP!$C$55,SRV,$B27+1,0))),"",ROUND(VLOOKUP(OP!$C$55,SRV,$B27+1,0)*OP!$C$28,0))</f>
        <v/>
      </c>
      <c r="G27" s="186" t="str">
        <f ca="1">IF(OR(OP!$D$53=1,$B27="",ISERROR(VLOOKUP(OP!$C$55,SRV,$B27+1,0))),"",N($G26)+N($F27))</f>
        <v/>
      </c>
      <c r="H27" s="186">
        <f ca="1">IF(OR(OP!$D$53=1,$B27=""),"",ROUND(VLOOKUP(OP!$C$55,DIE,$B27+1,0)*OP!$C$28,0))</f>
        <v>395842</v>
      </c>
      <c r="I27" s="187" t="e">
        <f ca="1">IF(OR(OP!$D$53=1,$B27=""),"",ROUND(VLOOKUP(OP!$C$55,CV,$B27+1,0)*OP!$C$28,0))</f>
        <v>#N/A</v>
      </c>
      <c r="J27" s="187" t="e">
        <f ca="1">IF(OR(OP!$D$53=1,$B27=""),"",ROUND(VLOOKUP(OP!$C$55,PA,$B27+1,0)*OP!$C$28,0))</f>
        <v>#N/A</v>
      </c>
      <c r="K27" s="186"/>
      <c r="L27" s="186"/>
      <c r="M27" s="186"/>
      <c r="N27" s="188"/>
      <c r="O27" s="188"/>
      <c r="P27" s="188"/>
      <c r="Q27" s="188"/>
      <c r="R27" s="188"/>
      <c r="S27" s="188">
        <f ca="1">IF(OR(OP!$D$53=1,$B27=""),"",N($F27)+N($O27))</f>
        <v>0</v>
      </c>
      <c r="T27" s="188">
        <f ca="1">IF(OR(OP!$D$53=1,$B27=""),0,N($T26)+N($S27))</f>
        <v>0</v>
      </c>
      <c r="U27" s="188">
        <f ca="1">IF(OR(OP!$D$53=1,$B27=""),"",ROUND($S27/12,0))</f>
        <v>0</v>
      </c>
      <c r="V27" s="188">
        <f ca="1">IF(OR(OP!$D$53=1,$B27=""),0,N($V26)+(N($U27)*12))</f>
        <v>0</v>
      </c>
      <c r="W27" s="186"/>
      <c r="X27" s="186"/>
      <c r="Y27" s="189">
        <f ca="1">IF(OR(OP!$D$53=1,$B27=""),"",ROUND(($H27+$Q27)*IF(OR($C27&lt;16,$Z27=0,$Z27=""),1,PYO),0))</f>
        <v>395842</v>
      </c>
      <c r="Z27" s="189">
        <f ca="1">IF(OR(OP!$D$53=1,$B27=""),"",ROUND(($H27+Q27)*IF(OR($C27&lt;16,($H27+$Q27)*PY!$C$4&lt;PY!$D$5,($H27+$Q27)*PY!$C$4*PYR&lt;PY!$C$5),0,PYY)*PYR,0))</f>
        <v>0</v>
      </c>
      <c r="AA27" s="113">
        <f ca="1">IF(OR(OP!$D$53=1,AND(B27&gt;OP!$C$24)),"",OP!$C$52)</f>
        <v>16008</v>
      </c>
      <c r="AB27" s="113">
        <f ca="1">IF(OR(OP!$D$53=1,$B27=""),"",N($AB26)+N($AA27))</f>
        <v>384192</v>
      </c>
      <c r="AC27" s="113"/>
      <c r="AD27" s="113"/>
      <c r="AE27" s="113"/>
      <c r="AF27" s="113"/>
      <c r="AG27" s="113"/>
      <c r="AH27" s="187" t="e">
        <f ca="1">IF(OR(OP!$D$53=1,$B27=""),"",ROUND(VLOOKUP(OP!$C$55,HL_1,$B27+1,0)*OP!$C$28,0))</f>
        <v>#N/A</v>
      </c>
      <c r="AI27" s="187" t="e">
        <f ca="1">IF(OR(OP!$D$53=1,$B27=""),"",ROUND(VLOOKUP(OP!$C$55,HL_2,$B27+1,0)*OP!$C$28,0))</f>
        <v>#N/A</v>
      </c>
    </row>
    <row r="28" spans="2:35" hidden="1">
      <c r="B28" s="93">
        <f ca="1">IF(OR(C27&gt;=OP!$F$57,C27=""),"",IF(C27+1&gt;OP!$F$57,OP!$F$57+1-$C$4,B27+1))</f>
        <v>25</v>
      </c>
      <c r="C28" s="92">
        <f ca="1">IF(OR(OP!$D$53=1,MAX($C$4:C27)&gt;=OP!$F$57),"",C27+(B28-B27))</f>
        <v>39</v>
      </c>
      <c r="D28" s="113">
        <f ca="1">IF(OR(OP!$D$53=1,AND($B28&gt;OP!$C$24)),"",OP!$C$52-IF($C28&lt;16,$K27,0))</f>
        <v>16008</v>
      </c>
      <c r="E28" s="113">
        <f ca="1">IF(OR(OP!$D$53=1,$B28=""),"",N($E27)+N($D28))</f>
        <v>400200</v>
      </c>
      <c r="F28" s="186" t="str">
        <f ca="1">IF(OR(OP!$D$53=1,$B28="",ISERROR(VLOOKUP(OP!$C$55,SRV,$B28+1,0))),"",ROUND(VLOOKUP(OP!$C$55,SRV,$B28+1,0)*OP!$C$28,0))</f>
        <v/>
      </c>
      <c r="G28" s="186" t="str">
        <f ca="1">IF(OR(OP!$D$53=1,$B28="",ISERROR(VLOOKUP(OP!$C$55,SRV,$B28+1,0))),"",N($G27)+N($F28))</f>
        <v/>
      </c>
      <c r="H28" s="186">
        <f ca="1">IF(OR(OP!$D$53=1,$B28=""),"",ROUND(VLOOKUP(OP!$C$55,DIE,$B28+1,0)*OP!$C$28,0))</f>
        <v>412335</v>
      </c>
      <c r="I28" s="187" t="e">
        <f ca="1">IF(OR(OP!$D$53=1,$B28=""),"",ROUND(VLOOKUP(OP!$C$55,CV,$B28+1,0)*OP!$C$28,0))</f>
        <v>#N/A</v>
      </c>
      <c r="J28" s="187" t="e">
        <f ca="1">IF(OR(OP!$D$53=1,$B28=""),"",ROUND(VLOOKUP(OP!$C$55,PA,$B28+1,0)*OP!$C$28,0))</f>
        <v>#N/A</v>
      </c>
      <c r="K28" s="186"/>
      <c r="L28" s="186"/>
      <c r="M28" s="186"/>
      <c r="N28" s="188"/>
      <c r="O28" s="188"/>
      <c r="P28" s="188"/>
      <c r="Q28" s="188"/>
      <c r="R28" s="188"/>
      <c r="S28" s="188">
        <f ca="1">IF(OR(OP!$D$53=1,$B28=""),"",N($F28)+N($O28))</f>
        <v>0</v>
      </c>
      <c r="T28" s="188">
        <f ca="1">IF(OR(OP!$D$53=1,$B28=""),0,N($T27)+N($S28))</f>
        <v>0</v>
      </c>
      <c r="U28" s="188">
        <f ca="1">IF(OR(OP!$D$53=1,$B28=""),"",ROUND($S28/12,0))</f>
        <v>0</v>
      </c>
      <c r="V28" s="188">
        <f ca="1">IF(OR(OP!$D$53=1,$B28=""),0,N($V27)+(N($U28)*12))</f>
        <v>0</v>
      </c>
      <c r="W28" s="186"/>
      <c r="X28" s="186"/>
      <c r="Y28" s="189">
        <f ca="1">IF(OR(OP!$D$53=1,$B28=""),"",ROUND(($H28+$Q28)*IF(OR($C28&lt;16,$Z28=0,$Z28=""),1,PYO),0))</f>
        <v>412335</v>
      </c>
      <c r="Z28" s="189">
        <f ca="1">IF(OR(OP!$D$53=1,$B28=""),"",ROUND(($H28+Q28)*IF(OR($C28&lt;16,($H28+$Q28)*PY!$C$4&lt;PY!$D$5,($H28+$Q28)*PY!$C$4*PYR&lt;PY!$C$5),0,PYY)*PYR,0))</f>
        <v>0</v>
      </c>
      <c r="AA28" s="113">
        <f ca="1">IF(OR(OP!$D$53=1,AND(B28&gt;OP!$C$24)),"",OP!$C$52)</f>
        <v>16008</v>
      </c>
      <c r="AB28" s="113">
        <f ca="1">IF(OR(OP!$D$53=1,$B28=""),"",N($AB27)+N($AA28))</f>
        <v>400200</v>
      </c>
      <c r="AC28" s="113"/>
      <c r="AD28" s="113"/>
      <c r="AE28" s="113"/>
      <c r="AF28" s="113"/>
      <c r="AG28" s="113"/>
      <c r="AH28" s="187" t="e">
        <f ca="1">IF(OR(OP!$D$53=1,$B28=""),"",ROUND(VLOOKUP(OP!$C$55,HL_1,$B28+1,0)*OP!$C$28,0))</f>
        <v>#N/A</v>
      </c>
      <c r="AI28" s="187" t="e">
        <f ca="1">IF(OR(OP!$D$53=1,$B28=""),"",ROUND(VLOOKUP(OP!$C$55,HL_2,$B28+1,0)*OP!$C$28,0))</f>
        <v>#N/A</v>
      </c>
    </row>
    <row r="29" spans="2:35" hidden="1">
      <c r="B29" s="93">
        <f ca="1">IF(OR(C28&gt;=OP!$F$57,C28=""),"",IF(C28+1&gt;OP!$F$57,OP!$F$57+1-$C$4,B28+1))</f>
        <v>26</v>
      </c>
      <c r="C29" s="92">
        <f ca="1">IF(OR(OP!$D$53=1,MAX($C$4:C28)&gt;=OP!$F$57),"",C28+(B29-B28))</f>
        <v>40</v>
      </c>
      <c r="D29" s="113">
        <f ca="1">IF(OR(OP!$D$53=1,AND($B29&gt;OP!$C$24)),"",OP!$C$52-IF($C29&lt;16,$K28,0))</f>
        <v>16008</v>
      </c>
      <c r="E29" s="113">
        <f ca="1">IF(OR(OP!$D$53=1,$B29=""),"",N($E28)+N($D29))</f>
        <v>416208</v>
      </c>
      <c r="F29" s="186" t="str">
        <f ca="1">IF(OR(OP!$D$53=1,$B29="",ISERROR(VLOOKUP(OP!$C$55,SRV,$B29+1,0))),"",ROUND(VLOOKUP(OP!$C$55,SRV,$B29+1,0)*OP!$C$28,0))</f>
        <v/>
      </c>
      <c r="G29" s="186" t="str">
        <f ca="1">IF(OR(OP!$D$53=1,$B29="",ISERROR(VLOOKUP(OP!$C$55,SRV,$B29+1,0))),"",N($G28)+N($F29))</f>
        <v/>
      </c>
      <c r="H29" s="186">
        <f ca="1">IF(OR(OP!$D$53=1,$B29=""),"",ROUND(VLOOKUP(OP!$C$55,DIE,$B29+1,0)*OP!$C$28,0))</f>
        <v>428828</v>
      </c>
      <c r="I29" s="187" t="e">
        <f ca="1">IF(OR(OP!$D$53=1,$B29=""),"",ROUND(VLOOKUP(OP!$C$55,CV,$B29+1,0)*OP!$C$28,0))</f>
        <v>#N/A</v>
      </c>
      <c r="J29" s="187" t="e">
        <f ca="1">IF(OR(OP!$D$53=1,$B29=""),"",ROUND(VLOOKUP(OP!$C$55,PA,$B29+1,0)*OP!$C$28,0))</f>
        <v>#N/A</v>
      </c>
      <c r="K29" s="186"/>
      <c r="L29" s="186"/>
      <c r="M29" s="186"/>
      <c r="N29" s="188"/>
      <c r="O29" s="188"/>
      <c r="P29" s="188"/>
      <c r="Q29" s="188"/>
      <c r="R29" s="188"/>
      <c r="S29" s="188">
        <f ca="1">IF(OR(OP!$D$53=1,$B29=""),"",N($F29)+N($O29))</f>
        <v>0</v>
      </c>
      <c r="T29" s="188">
        <f ca="1">IF(OR(OP!$D$53=1,$B29=""),0,N($T28)+N($S29))</f>
        <v>0</v>
      </c>
      <c r="U29" s="188">
        <f ca="1">IF(OR(OP!$D$53=1,$B29=""),"",ROUND($S29/12,0))</f>
        <v>0</v>
      </c>
      <c r="V29" s="188">
        <f ca="1">IF(OR(OP!$D$53=1,$B29=""),0,N($V28)+(N($U29)*12))</f>
        <v>0</v>
      </c>
      <c r="W29" s="186"/>
      <c r="X29" s="186"/>
      <c r="Y29" s="189">
        <f ca="1">IF(OR(OP!$D$53=1,$B29=""),"",ROUND(($H29+$Q29)*IF(OR($C29&lt;16,$Z29=0,$Z29=""),1,PYO),0))</f>
        <v>428828</v>
      </c>
      <c r="Z29" s="189">
        <f ca="1">IF(OR(OP!$D$53=1,$B29=""),"",ROUND(($H29+Q29)*IF(OR($C29&lt;16,($H29+$Q29)*PY!$C$4&lt;PY!$D$5,($H29+$Q29)*PY!$C$4*PYR&lt;PY!$C$5),0,PYY)*PYR,0))</f>
        <v>0</v>
      </c>
      <c r="AA29" s="113">
        <f ca="1">IF(OR(OP!$D$53=1,AND(B29&gt;OP!$C$24)),"",OP!$C$52)</f>
        <v>16008</v>
      </c>
      <c r="AB29" s="113">
        <f ca="1">IF(OR(OP!$D$53=1,$B29=""),"",N($AB28)+N($AA29))</f>
        <v>416208</v>
      </c>
      <c r="AC29" s="113"/>
      <c r="AD29" s="113"/>
      <c r="AE29" s="113"/>
      <c r="AF29" s="113"/>
      <c r="AG29" s="113"/>
      <c r="AH29" s="187" t="e">
        <f ca="1">IF(OR(OP!$D$53=1,$B29=""),"",ROUND(VLOOKUP(OP!$C$55,HL_1,$B29+1,0)*OP!$C$28,0))</f>
        <v>#N/A</v>
      </c>
      <c r="AI29" s="187" t="e">
        <f ca="1">IF(OR(OP!$D$53=1,$B29=""),"",ROUND(VLOOKUP(OP!$C$55,HL_2,$B29+1,0)*OP!$C$28,0))</f>
        <v>#N/A</v>
      </c>
    </row>
    <row r="30" spans="2:35" hidden="1">
      <c r="B30" s="93">
        <f ca="1">IF(OR(C29&gt;=OP!$F$57,C29=""),"",IF(C29+1&gt;OP!$F$57,OP!$F$57+1-$C$4,B29+1))</f>
        <v>27</v>
      </c>
      <c r="C30" s="92">
        <f ca="1">IF(OR(OP!$D$53=1,MAX($C$4:C29)&gt;=OP!$F$57),"",C29+(B30-B29))</f>
        <v>41</v>
      </c>
      <c r="D30" s="113">
        <f ca="1">IF(OR(OP!$D$53=1,AND($B30&gt;OP!$C$24)),"",OP!$C$52-IF($C30&lt;16,$K29,0))</f>
        <v>16008</v>
      </c>
      <c r="E30" s="113">
        <f ca="1">IF(OR(OP!$D$53=1,$B30=""),"",N($E29)+N($D30))</f>
        <v>432216</v>
      </c>
      <c r="F30" s="186" t="str">
        <f ca="1">IF(OR(OP!$D$53=1,$B30="",ISERROR(VLOOKUP(OP!$C$55,SRV,$B30+1,0))),"",ROUND(VLOOKUP(OP!$C$55,SRV,$B30+1,0)*OP!$C$28,0))</f>
        <v/>
      </c>
      <c r="G30" s="186" t="str">
        <f ca="1">IF(OR(OP!$D$53=1,$B30="",ISERROR(VLOOKUP(OP!$C$55,SRV,$B30+1,0))),"",N($G29)+N($F30))</f>
        <v/>
      </c>
      <c r="H30" s="186">
        <f ca="1">IF(OR(OP!$D$53=1,$B30=""),"",ROUND(VLOOKUP(OP!$C$55,DIE,$B30+1,0)*OP!$C$28,0))</f>
        <v>445322</v>
      </c>
      <c r="I30" s="187" t="e">
        <f ca="1">IF(OR(OP!$D$53=1,$B30=""),"",ROUND(VLOOKUP(OP!$C$55,CV,$B30+1,0)*OP!$C$28,0))</f>
        <v>#N/A</v>
      </c>
      <c r="J30" s="187" t="e">
        <f ca="1">IF(OR(OP!$D$53=1,$B30=""),"",ROUND(VLOOKUP(OP!$C$55,PA,$B30+1,0)*OP!$C$28,0))</f>
        <v>#N/A</v>
      </c>
      <c r="K30" s="186"/>
      <c r="L30" s="186"/>
      <c r="M30" s="186"/>
      <c r="N30" s="188"/>
      <c r="O30" s="188"/>
      <c r="P30" s="188"/>
      <c r="Q30" s="188"/>
      <c r="R30" s="188"/>
      <c r="S30" s="188">
        <f ca="1">IF(OR(OP!$D$53=1,$B30=""),"",N($F30)+N($O30))</f>
        <v>0</v>
      </c>
      <c r="T30" s="188">
        <f ca="1">IF(OR(OP!$D$53=1,$B30=""),0,N($T29)+N($S30))</f>
        <v>0</v>
      </c>
      <c r="U30" s="188">
        <f ca="1">IF(OR(OP!$D$53=1,$B30=""),"",ROUND($S30/12,0))</f>
        <v>0</v>
      </c>
      <c r="V30" s="188">
        <f ca="1">IF(OR(OP!$D$53=1,$B30=""),0,N($V29)+(N($U30)*12))</f>
        <v>0</v>
      </c>
      <c r="W30" s="186"/>
      <c r="X30" s="186"/>
      <c r="Y30" s="189">
        <f ca="1">IF(OR(OP!$D$53=1,$B30=""),"",ROUND(($H30+$Q30)*IF(OR($C30&lt;16,$Z30=0,$Z30=""),1,PYO),0))</f>
        <v>445322</v>
      </c>
      <c r="Z30" s="189">
        <f ca="1">IF(OR(OP!$D$53=1,$B30=""),"",ROUND(($H30+Q30)*IF(OR($C30&lt;16,($H30+$Q30)*PY!$C$4&lt;PY!$D$5,($H30+$Q30)*PY!$C$4*PYR&lt;PY!$C$5),0,PYY)*PYR,0))</f>
        <v>0</v>
      </c>
      <c r="AA30" s="113">
        <f ca="1">IF(OR(OP!$D$53=1,AND(B30&gt;OP!$C$24)),"",OP!$C$52)</f>
        <v>16008</v>
      </c>
      <c r="AB30" s="113">
        <f ca="1">IF(OR(OP!$D$53=1,$B30=""),"",N($AB29)+N($AA30))</f>
        <v>432216</v>
      </c>
      <c r="AC30" s="113"/>
      <c r="AD30" s="113"/>
      <c r="AE30" s="113"/>
      <c r="AF30" s="113"/>
      <c r="AG30" s="113"/>
      <c r="AH30" s="187" t="e">
        <f ca="1">IF(OR(OP!$D$53=1,$B30=""),"",ROUND(VLOOKUP(OP!$C$55,HL_1,$B30+1,0)*OP!$C$28,0))</f>
        <v>#N/A</v>
      </c>
      <c r="AI30" s="187" t="e">
        <f ca="1">IF(OR(OP!$D$53=1,$B30=""),"",ROUND(VLOOKUP(OP!$C$55,HL_2,$B30+1,0)*OP!$C$28,0))</f>
        <v>#N/A</v>
      </c>
    </row>
    <row r="31" spans="2:35" hidden="1">
      <c r="B31" s="93">
        <f ca="1">IF(OR(C30&gt;=OP!$F$57,C30=""),"",IF(C30+1&gt;OP!$F$57,OP!$F$57+1-$C$4,B30+1))</f>
        <v>28</v>
      </c>
      <c r="C31" s="92">
        <f ca="1">IF(OR(OP!$D$53=1,MAX($C$4:C30)&gt;=OP!$F$57),"",C30+(B31-B30))</f>
        <v>42</v>
      </c>
      <c r="D31" s="113">
        <f ca="1">IF(OR(OP!$D$53=1,AND($B31&gt;OP!$C$24)),"",OP!$C$52-IF($C31&lt;16,$K30,0))</f>
        <v>16008</v>
      </c>
      <c r="E31" s="113">
        <f ca="1">IF(OR(OP!$D$53=1,$B31=""),"",N($E30)+N($D31))</f>
        <v>448224</v>
      </c>
      <c r="F31" s="186" t="str">
        <f ca="1">IF(OR(OP!$D$53=1,$B31="",ISERROR(VLOOKUP(OP!$C$55,SRV,$B31+1,0))),"",ROUND(VLOOKUP(OP!$C$55,SRV,$B31+1,0)*OP!$C$28,0))</f>
        <v/>
      </c>
      <c r="G31" s="186" t="str">
        <f ca="1">IF(OR(OP!$D$53=1,$B31="",ISERROR(VLOOKUP(OP!$C$55,SRV,$B31+1,0))),"",N($G30)+N($F31))</f>
        <v/>
      </c>
      <c r="H31" s="186">
        <f ca="1">IF(OR(OP!$D$53=1,$B31=""),"",ROUND(VLOOKUP(OP!$C$55,DIE,$B31+1,0)*OP!$C$28,0))</f>
        <v>461815</v>
      </c>
      <c r="I31" s="187" t="e">
        <f ca="1">IF(OR(OP!$D$53=1,$B31=""),"",ROUND(VLOOKUP(OP!$C$55,CV,$B31+1,0)*OP!$C$28,0))</f>
        <v>#N/A</v>
      </c>
      <c r="J31" s="187" t="e">
        <f ca="1">IF(OR(OP!$D$53=1,$B31=""),"",ROUND(VLOOKUP(OP!$C$55,PA,$B31+1,0)*OP!$C$28,0))</f>
        <v>#N/A</v>
      </c>
      <c r="K31" s="186"/>
      <c r="L31" s="186"/>
      <c r="M31" s="186"/>
      <c r="N31" s="188"/>
      <c r="O31" s="188"/>
      <c r="P31" s="188"/>
      <c r="Q31" s="188"/>
      <c r="R31" s="188"/>
      <c r="S31" s="188">
        <f ca="1">IF(OR(OP!$D$53=1,$B31=""),"",N($F31)+N($O31))</f>
        <v>0</v>
      </c>
      <c r="T31" s="188">
        <f ca="1">IF(OR(OP!$D$53=1,$B31=""),0,N($T30)+N($S31))</f>
        <v>0</v>
      </c>
      <c r="U31" s="188">
        <f ca="1">IF(OR(OP!$D$53=1,$B31=""),"",ROUND($S31/12,0))</f>
        <v>0</v>
      </c>
      <c r="V31" s="188">
        <f ca="1">IF(OR(OP!$D$53=1,$B31=""),0,N($V30)+(N($U31)*12))</f>
        <v>0</v>
      </c>
      <c r="W31" s="186"/>
      <c r="X31" s="186"/>
      <c r="Y31" s="189">
        <f ca="1">IF(OR(OP!$D$53=1,$B31=""),"",ROUND(($H31+$Q31)*IF(OR($C31&lt;16,$Z31=0,$Z31=""),1,PYO),0))</f>
        <v>461815</v>
      </c>
      <c r="Z31" s="189">
        <f ca="1">IF(OR(OP!$D$53=1,$B31=""),"",ROUND(($H31+Q31)*IF(OR($C31&lt;16,($H31+$Q31)*PY!$C$4&lt;PY!$D$5,($H31+$Q31)*PY!$C$4*PYR&lt;PY!$C$5),0,PYY)*PYR,0))</f>
        <v>0</v>
      </c>
      <c r="AA31" s="113">
        <f ca="1">IF(OR(OP!$D$53=1,AND(B31&gt;OP!$C$24)),"",OP!$C$52)</f>
        <v>16008</v>
      </c>
      <c r="AB31" s="113">
        <f ca="1">IF(OR(OP!$D$53=1,$B31=""),"",N($AB30)+N($AA31))</f>
        <v>448224</v>
      </c>
      <c r="AC31" s="113"/>
      <c r="AD31" s="113"/>
      <c r="AE31" s="113"/>
      <c r="AF31" s="113"/>
      <c r="AG31" s="113"/>
      <c r="AH31" s="187" t="e">
        <f ca="1">IF(OR(OP!$D$53=1,$B31=""),"",ROUND(VLOOKUP(OP!$C$55,HL_1,$B31+1,0)*OP!$C$28,0))</f>
        <v>#N/A</v>
      </c>
      <c r="AI31" s="187" t="e">
        <f ca="1">IF(OR(OP!$D$53=1,$B31=""),"",ROUND(VLOOKUP(OP!$C$55,HL_2,$B31+1,0)*OP!$C$28,0))</f>
        <v>#N/A</v>
      </c>
    </row>
    <row r="32" spans="2:35" hidden="1">
      <c r="B32" s="93">
        <f ca="1">IF(OR(C31&gt;=OP!$F$57,C31=""),"",IF(C31+1&gt;OP!$F$57,OP!$F$57+1-$C$4,B31+1))</f>
        <v>29</v>
      </c>
      <c r="C32" s="92">
        <f ca="1">IF(OR(OP!$D$53=1,MAX($C$4:C31)&gt;=OP!$F$57),"",C31+(B32-B31))</f>
        <v>43</v>
      </c>
      <c r="D32" s="113">
        <f ca="1">IF(OR(OP!$D$53=1,AND($B32&gt;OP!$C$24)),"",OP!$C$52-IF($C32&lt;16,$K31,0))</f>
        <v>16008</v>
      </c>
      <c r="E32" s="113">
        <f ca="1">IF(OR(OP!$D$53=1,$B32=""),"",N($E31)+N($D32))</f>
        <v>464232</v>
      </c>
      <c r="F32" s="186" t="str">
        <f ca="1">IF(OR(OP!$D$53=1,$B32="",ISERROR(VLOOKUP(OP!$C$55,SRV,$B32+1,0))),"",ROUND(VLOOKUP(OP!$C$55,SRV,$B32+1,0)*OP!$C$28,0))</f>
        <v/>
      </c>
      <c r="G32" s="186" t="str">
        <f ca="1">IF(OR(OP!$D$53=1,$B32="",ISERROR(VLOOKUP(OP!$C$55,SRV,$B32+1,0))),"",N($G31)+N($F32))</f>
        <v/>
      </c>
      <c r="H32" s="186">
        <f ca="1">IF(OR(OP!$D$53=1,$B32=""),"",ROUND(VLOOKUP(OP!$C$55,DIE,$B32+1,0)*OP!$C$28,0))</f>
        <v>478309</v>
      </c>
      <c r="I32" s="187" t="e">
        <f ca="1">IF(OR(OP!$D$53=1,$B32=""),"",ROUND(VLOOKUP(OP!$C$55,CV,$B32+1,0)*OP!$C$28,0))</f>
        <v>#N/A</v>
      </c>
      <c r="J32" s="187" t="e">
        <f ca="1">IF(OR(OP!$D$53=1,$B32=""),"",ROUND(VLOOKUP(OP!$C$55,PA,$B32+1,0)*OP!$C$28,0))</f>
        <v>#N/A</v>
      </c>
      <c r="K32" s="186"/>
      <c r="L32" s="186"/>
      <c r="M32" s="186"/>
      <c r="N32" s="188"/>
      <c r="O32" s="188"/>
      <c r="P32" s="188"/>
      <c r="Q32" s="188"/>
      <c r="R32" s="188"/>
      <c r="S32" s="188">
        <f ca="1">IF(OR(OP!$D$53=1,$B32=""),"",N($F32)+N($O32))</f>
        <v>0</v>
      </c>
      <c r="T32" s="188">
        <f ca="1">IF(OR(OP!$D$53=1,$B32=""),0,N($T31)+N($S32))</f>
        <v>0</v>
      </c>
      <c r="U32" s="188">
        <f ca="1">IF(OR(OP!$D$53=1,$B32=""),"",ROUND($S32/12,0))</f>
        <v>0</v>
      </c>
      <c r="V32" s="188">
        <f ca="1">IF(OR(OP!$D$53=1,$B32=""),0,N($V31)+(N($U32)*12))</f>
        <v>0</v>
      </c>
      <c r="W32" s="186"/>
      <c r="X32" s="186"/>
      <c r="Y32" s="189">
        <f ca="1">IF(OR(OP!$D$53=1,$B32=""),"",ROUND(($H32+$Q32)*IF(OR($C32&lt;16,$Z32=0,$Z32=""),1,PYO),0))</f>
        <v>478309</v>
      </c>
      <c r="Z32" s="189">
        <f ca="1">IF(OR(OP!$D$53=1,$B32=""),"",ROUND(($H32+Q32)*IF(OR($C32&lt;16,($H32+$Q32)*PY!$C$4&lt;PY!$D$5,($H32+$Q32)*PY!$C$4*PYR&lt;PY!$C$5),0,PYY)*PYR,0))</f>
        <v>0</v>
      </c>
      <c r="AA32" s="113">
        <f ca="1">IF(OR(OP!$D$53=1,AND(B32&gt;OP!$C$24)),"",OP!$C$52)</f>
        <v>16008</v>
      </c>
      <c r="AB32" s="113">
        <f ca="1">IF(OR(OP!$D$53=1,$B32=""),"",N($AB31)+N($AA32))</f>
        <v>464232</v>
      </c>
      <c r="AC32" s="113"/>
      <c r="AD32" s="113"/>
      <c r="AE32" s="113"/>
      <c r="AF32" s="113"/>
      <c r="AG32" s="113"/>
      <c r="AH32" s="187" t="e">
        <f ca="1">IF(OR(OP!$D$53=1,$B32=""),"",ROUND(VLOOKUP(OP!$C$55,HL_1,$B32+1,0)*OP!$C$28,0))</f>
        <v>#N/A</v>
      </c>
      <c r="AI32" s="187" t="e">
        <f ca="1">IF(OR(OP!$D$53=1,$B32=""),"",ROUND(VLOOKUP(OP!$C$55,HL_2,$B32+1,0)*OP!$C$28,0))</f>
        <v>#N/A</v>
      </c>
    </row>
    <row r="33" spans="2:35" hidden="1">
      <c r="B33" s="93">
        <f ca="1">IF(OR(C32&gt;=OP!$F$57,C32=""),"",IF(C32+1&gt;OP!$F$57,OP!$F$57+1-$C$4,B32+1))</f>
        <v>30</v>
      </c>
      <c r="C33" s="92">
        <f ca="1">IF(OR(OP!$D$53=1,MAX($C$4:C32)&gt;=OP!$F$57),"",C32+(B33-B32))</f>
        <v>44</v>
      </c>
      <c r="D33" s="113">
        <f ca="1">IF(OR(OP!$D$53=1,AND($B33&gt;OP!$C$24)),"",OP!$C$52-IF($C33&lt;16,$K32,0))</f>
        <v>16008</v>
      </c>
      <c r="E33" s="113">
        <f ca="1">IF(OR(OP!$D$53=1,$B33=""),"",N($E32)+N($D33))</f>
        <v>480240</v>
      </c>
      <c r="F33" s="186" t="str">
        <f ca="1">IF(OR(OP!$D$53=1,$B33="",ISERROR(VLOOKUP(OP!$C$55,SRV,$B33+1,0))),"",ROUND(VLOOKUP(OP!$C$55,SRV,$B33+1,0)*OP!$C$28,0))</f>
        <v/>
      </c>
      <c r="G33" s="186" t="str">
        <f ca="1">IF(OR(OP!$D$53=1,$B33="",ISERROR(VLOOKUP(OP!$C$55,SRV,$B33+1,0))),"",N($G32)+N($F33))</f>
        <v/>
      </c>
      <c r="H33" s="186">
        <f ca="1">IF(OR(OP!$D$53=1,$B33=""),"",ROUND(VLOOKUP(OP!$C$55,DIE,$B33+1,0)*OP!$C$28,0))</f>
        <v>494802</v>
      </c>
      <c r="I33" s="187" t="e">
        <f ca="1">IF(OR(OP!$D$53=1,$B33=""),"",ROUND(VLOOKUP(OP!$C$55,CV,$B33+1,0)*OP!$C$28,0))</f>
        <v>#N/A</v>
      </c>
      <c r="J33" s="187" t="e">
        <f ca="1">IF(OR(OP!$D$53=1,$B33=""),"",ROUND(VLOOKUP(OP!$C$55,PA,$B33+1,0)*OP!$C$28,0))</f>
        <v>#N/A</v>
      </c>
      <c r="K33" s="186"/>
      <c r="L33" s="186"/>
      <c r="M33" s="186"/>
      <c r="N33" s="188"/>
      <c r="O33" s="188"/>
      <c r="P33" s="188"/>
      <c r="Q33" s="188"/>
      <c r="R33" s="188"/>
      <c r="S33" s="188">
        <f ca="1">IF(OR(OP!$D$53=1,$B33=""),"",N($F33)+N($O33))</f>
        <v>0</v>
      </c>
      <c r="T33" s="188">
        <f ca="1">IF(OR(OP!$D$53=1,$B33=""),0,N($T32)+N($S33))</f>
        <v>0</v>
      </c>
      <c r="U33" s="188">
        <f ca="1">IF(OR(OP!$D$53=1,$B33=""),"",ROUND($S33/12,0))</f>
        <v>0</v>
      </c>
      <c r="V33" s="188">
        <f ca="1">IF(OR(OP!$D$53=1,$B33=""),0,N($V32)+(N($U33)*12))</f>
        <v>0</v>
      </c>
      <c r="W33" s="186"/>
      <c r="X33" s="186"/>
      <c r="Y33" s="189">
        <f ca="1">IF(OR(OP!$D$53=1,$B33=""),"",ROUND(($H33+$Q33)*IF(OR($C33&lt;16,$Z33=0,$Z33=""),1,PYO),0))</f>
        <v>494802</v>
      </c>
      <c r="Z33" s="189">
        <f ca="1">IF(OR(OP!$D$53=1,$B33=""),"",ROUND(($H33+Q33)*IF(OR($C33&lt;16,($H33+$Q33)*PY!$C$4&lt;PY!$D$5,($H33+$Q33)*PY!$C$4*PYR&lt;PY!$C$5),0,PYY)*PYR,0))</f>
        <v>0</v>
      </c>
      <c r="AA33" s="113">
        <f ca="1">IF(OR(OP!$D$53=1,AND(B33&gt;OP!$C$24)),"",OP!$C$52)</f>
        <v>16008</v>
      </c>
      <c r="AB33" s="113">
        <f ca="1">IF(OR(OP!$D$53=1,$B33=""),"",N($AB32)+N($AA33))</f>
        <v>480240</v>
      </c>
      <c r="AC33" s="113"/>
      <c r="AD33" s="113"/>
      <c r="AE33" s="113"/>
      <c r="AF33" s="113"/>
      <c r="AG33" s="113"/>
      <c r="AH33" s="187" t="e">
        <f ca="1">IF(OR(OP!$D$53=1,$B33=""),"",ROUND(VLOOKUP(OP!$C$55,HL_1,$B33+1,0)*OP!$C$28,0))</f>
        <v>#N/A</v>
      </c>
      <c r="AI33" s="187" t="e">
        <f ca="1">IF(OR(OP!$D$53=1,$B33=""),"",ROUND(VLOOKUP(OP!$C$55,HL_2,$B33+1,0)*OP!$C$28,0))</f>
        <v>#N/A</v>
      </c>
    </row>
    <row r="34" spans="2:35" hidden="1">
      <c r="B34" s="93">
        <f ca="1">IF(OR(C33&gt;=OP!$F$57,C33=""),"",IF(C33+1&gt;OP!$F$57,OP!$F$57+1-$C$4,B33+1))</f>
        <v>31</v>
      </c>
      <c r="C34" s="92">
        <f ca="1">IF(OR(OP!$D$53=1,MAX($C$4:C33)&gt;=OP!$F$57),"",C33+(B34-B33))</f>
        <v>45</v>
      </c>
      <c r="D34" s="113" t="str">
        <f ca="1">IF(OR(OP!$D$53=1,AND($B34&gt;OP!$C$24)),"",OP!$C$52-IF($C34&lt;16,$K33,0))</f>
        <v/>
      </c>
      <c r="E34" s="113">
        <f ca="1">IF(OR(OP!$D$53=1,$B34=""),"",N($E33)+N($D34))</f>
        <v>480240</v>
      </c>
      <c r="F34" s="186" t="str">
        <f ca="1">IF(OR(OP!$D$53=1,$B34="",ISERROR(VLOOKUP(OP!$C$55,SRV,$B34+1,0))),"",ROUND(VLOOKUP(OP!$C$55,SRV,$B34+1,0)*OP!$C$28,0))</f>
        <v/>
      </c>
      <c r="G34" s="186" t="str">
        <f ca="1">IF(OR(OP!$D$53=1,$B34="",ISERROR(VLOOKUP(OP!$C$55,SRV,$B34+1,0))),"",N($G33)+N($F34))</f>
        <v/>
      </c>
      <c r="H34" s="186">
        <f ca="1">IF(OR(OP!$D$53=1,$B34=""),"",ROUND(VLOOKUP(OP!$C$55,DIE,$B34+1,0)*OP!$C$28,0))</f>
        <v>494802</v>
      </c>
      <c r="I34" s="187" t="e">
        <f ca="1">IF(OR(OP!$D$53=1,$B34=""),"",ROUND(VLOOKUP(OP!$C$55,CV,$B34+1,0)*OP!$C$28,0))</f>
        <v>#N/A</v>
      </c>
      <c r="J34" s="187" t="e">
        <f ca="1">IF(OR(OP!$D$53=1,$B34=""),"",ROUND(VLOOKUP(OP!$C$55,PA,$B34+1,0)*OP!$C$28,0))</f>
        <v>#N/A</v>
      </c>
      <c r="K34" s="186"/>
      <c r="L34" s="186"/>
      <c r="M34" s="186"/>
      <c r="N34" s="188"/>
      <c r="O34" s="188"/>
      <c r="P34" s="188"/>
      <c r="Q34" s="188"/>
      <c r="R34" s="188"/>
      <c r="S34" s="188">
        <f ca="1">IF(OR(OP!$D$53=1,$B34=""),"",N($F34)+N($O34))</f>
        <v>0</v>
      </c>
      <c r="T34" s="188">
        <f ca="1">IF(OR(OP!$D$53=1,$B34=""),0,N($T33)+N($S34))</f>
        <v>0</v>
      </c>
      <c r="U34" s="188">
        <f ca="1">IF(OR(OP!$D$53=1,$B34=""),"",ROUND($S34/12,0))</f>
        <v>0</v>
      </c>
      <c r="V34" s="188">
        <f ca="1">IF(OR(OP!$D$53=1,$B34=""),0,N($V33)+(N($U34)*12))</f>
        <v>0</v>
      </c>
      <c r="W34" s="186"/>
      <c r="X34" s="186"/>
      <c r="Y34" s="189">
        <f ca="1">IF(OR(OP!$D$53=1,$B34=""),"",ROUND(($H34+$Q34)*IF(OR($C34&lt;16,$Z34=0,$Z34=""),1,PYO),0))</f>
        <v>494802</v>
      </c>
      <c r="Z34" s="189">
        <f ca="1">IF(OR(OP!$D$53=1,$B34=""),"",ROUND(($H34+Q34)*IF(OR($C34&lt;16,($H34+$Q34)*PY!$C$4&lt;PY!$D$5,($H34+$Q34)*PY!$C$4*PYR&lt;PY!$C$5),0,PYY)*PYR,0))</f>
        <v>0</v>
      </c>
      <c r="AA34" s="113" t="str">
        <f ca="1">IF(OR(OP!$D$53=1,AND(B34&gt;OP!$C$24)),"",OP!$C$52)</f>
        <v/>
      </c>
      <c r="AB34" s="113">
        <f ca="1">IF(OR(OP!$D$53=1,$B34=""),"",N($AB33)+N($AA34))</f>
        <v>480240</v>
      </c>
      <c r="AC34" s="113"/>
      <c r="AD34" s="113"/>
      <c r="AE34" s="113"/>
      <c r="AF34" s="113"/>
      <c r="AG34" s="113"/>
      <c r="AH34" s="187" t="e">
        <f ca="1">IF(OR(OP!$D$53=1,$B34=""),"",ROUND(VLOOKUP(OP!$C$55,HL_1,$B34+1,0)*OP!$C$28,0))</f>
        <v>#N/A</v>
      </c>
      <c r="AI34" s="187" t="e">
        <f ca="1">IF(OR(OP!$D$53=1,$B34=""),"",ROUND(VLOOKUP(OP!$C$55,HL_2,$B34+1,0)*OP!$C$28,0))</f>
        <v>#N/A</v>
      </c>
    </row>
    <row r="35" spans="2:35" hidden="1">
      <c r="B35" s="93">
        <f ca="1">IF(OR(C34&gt;=OP!$F$57,C34=""),"",IF(C34+1&gt;OP!$F$57,OP!$F$57+1-$C$4,B34+1))</f>
        <v>32</v>
      </c>
      <c r="C35" s="92">
        <f ca="1">IF(OR(OP!$D$53=1,MAX($C$4:C34)&gt;=OP!$F$57),"",C34+(B35-B34))</f>
        <v>46</v>
      </c>
      <c r="D35" s="113" t="str">
        <f ca="1">IF(OR(OP!$D$53=1,AND($B35&gt;OP!$C$24)),"",OP!$C$52-IF($C35&lt;16,$K34,0))</f>
        <v/>
      </c>
      <c r="E35" s="113">
        <f ca="1">IF(OR(OP!$D$53=1,$B35=""),"",N($E34)+N($D35))</f>
        <v>480240</v>
      </c>
      <c r="F35" s="186" t="str">
        <f ca="1">IF(OR(OP!$D$53=1,$B35="",ISERROR(VLOOKUP(OP!$C$55,SRV,$B35+1,0))),"",ROUND(VLOOKUP(OP!$C$55,SRV,$B35+1,0)*OP!$C$28,0))</f>
        <v/>
      </c>
      <c r="G35" s="186" t="str">
        <f ca="1">IF(OR(OP!$D$53=1,$B35="",ISERROR(VLOOKUP(OP!$C$55,SRV,$B35+1,0))),"",N($G34)+N($F35))</f>
        <v/>
      </c>
      <c r="H35" s="186">
        <f ca="1">IF(OR(OP!$D$53=1,$B35=""),"",ROUND(VLOOKUP(OP!$C$55,DIE,$B35+1,0)*OP!$C$28,0))</f>
        <v>494802</v>
      </c>
      <c r="I35" s="187" t="e">
        <f ca="1">IF(OR(OP!$D$53=1,$B35=""),"",ROUND(VLOOKUP(OP!$C$55,CV,$B35+1,0)*OP!$C$28,0))</f>
        <v>#N/A</v>
      </c>
      <c r="J35" s="187" t="e">
        <f ca="1">IF(OR(OP!$D$53=1,$B35=""),"",ROUND(VLOOKUP(OP!$C$55,PA,$B35+1,0)*OP!$C$28,0))</f>
        <v>#N/A</v>
      </c>
      <c r="K35" s="186"/>
      <c r="L35" s="186"/>
      <c r="M35" s="186"/>
      <c r="N35" s="188"/>
      <c r="O35" s="188"/>
      <c r="P35" s="188"/>
      <c r="Q35" s="188"/>
      <c r="R35" s="188"/>
      <c r="S35" s="188">
        <f ca="1">IF(OR(OP!$D$53=1,$B35=""),"",N($F35)+N($O35))</f>
        <v>0</v>
      </c>
      <c r="T35" s="188">
        <f ca="1">IF(OR(OP!$D$53=1,$B35=""),0,N($T34)+N($S35))</f>
        <v>0</v>
      </c>
      <c r="U35" s="188">
        <f ca="1">IF(OR(OP!$D$53=1,$B35=""),"",ROUND($S35/12,0))</f>
        <v>0</v>
      </c>
      <c r="V35" s="188">
        <f ca="1">IF(OR(OP!$D$53=1,$B35=""),0,N($V34)+(N($U35)*12))</f>
        <v>0</v>
      </c>
      <c r="W35" s="186"/>
      <c r="X35" s="186"/>
      <c r="Y35" s="189">
        <f ca="1">IF(OR(OP!$D$53=1,$B35=""),"",ROUND(($H35+$Q35)*IF(OR($C35&lt;16,$Z35=0,$Z35=""),1,PYO),0))</f>
        <v>494802</v>
      </c>
      <c r="Z35" s="189">
        <f ca="1">IF(OR(OP!$D$53=1,$B35=""),"",ROUND(($H35+Q35)*IF(OR($C35&lt;16,($H35+$Q35)*PY!$C$4&lt;PY!$D$5,($H35+$Q35)*PY!$C$4*PYR&lt;PY!$C$5),0,PYY)*PYR,0))</f>
        <v>0</v>
      </c>
      <c r="AA35" s="113" t="str">
        <f ca="1">IF(OR(OP!$D$53=1,AND(B35&gt;OP!$C$24)),"",OP!$C$52)</f>
        <v/>
      </c>
      <c r="AB35" s="113">
        <f ca="1">IF(OR(OP!$D$53=1,$B35=""),"",N($AB34)+N($AA35))</f>
        <v>480240</v>
      </c>
      <c r="AC35" s="113"/>
      <c r="AD35" s="113"/>
      <c r="AE35" s="113"/>
      <c r="AF35" s="113"/>
      <c r="AG35" s="113"/>
      <c r="AH35" s="187" t="e">
        <f ca="1">IF(OR(OP!$D$53=1,$B35=""),"",ROUND(VLOOKUP(OP!$C$55,HL_1,$B35+1,0)*OP!$C$28,0))</f>
        <v>#N/A</v>
      </c>
      <c r="AI35" s="187" t="e">
        <f ca="1">IF(OR(OP!$D$53=1,$B35=""),"",ROUND(VLOOKUP(OP!$C$55,HL_2,$B35+1,0)*OP!$C$28,0))</f>
        <v>#N/A</v>
      </c>
    </row>
    <row r="36" spans="2:35" hidden="1">
      <c r="B36" s="93">
        <f ca="1">IF(OR(C35&gt;=OP!$F$57,C35=""),"",IF(C35+1&gt;OP!$F$57,OP!$F$57+1-$C$4,B35+1))</f>
        <v>33</v>
      </c>
      <c r="C36" s="92">
        <f ca="1">IF(OR(OP!$D$53=1,MAX($C$4:C35)&gt;=OP!$F$57),"",C35+(B36-B35))</f>
        <v>47</v>
      </c>
      <c r="D36" s="113" t="str">
        <f ca="1">IF(OR(OP!$D$53=1,AND($B36&gt;OP!$C$24)),"",OP!$C$52-IF($C36&lt;16,$K35,0))</f>
        <v/>
      </c>
      <c r="E36" s="113">
        <f ca="1">IF(OR(OP!$D$53=1,$B36=""),"",N($E35)+N($D36))</f>
        <v>480240</v>
      </c>
      <c r="F36" s="186" t="str">
        <f ca="1">IF(OR(OP!$D$53=1,$B36="",ISERROR(VLOOKUP(OP!$C$55,SRV,$B36+1,0))),"",ROUND(VLOOKUP(OP!$C$55,SRV,$B36+1,0)*OP!$C$28,0))</f>
        <v/>
      </c>
      <c r="G36" s="186" t="str">
        <f ca="1">IF(OR(OP!$D$53=1,$B36="",ISERROR(VLOOKUP(OP!$C$55,SRV,$B36+1,0))),"",N($G35)+N($F36))</f>
        <v/>
      </c>
      <c r="H36" s="186">
        <f ca="1">IF(OR(OP!$D$53=1,$B36=""),"",ROUND(VLOOKUP(OP!$C$55,DIE,$B36+1,0)*OP!$C$28,0))</f>
        <v>494802</v>
      </c>
      <c r="I36" s="187" t="e">
        <f ca="1">IF(OR(OP!$D$53=1,$B36=""),"",ROUND(VLOOKUP(OP!$C$55,CV,$B36+1,0)*OP!$C$28,0))</f>
        <v>#N/A</v>
      </c>
      <c r="J36" s="187" t="e">
        <f ca="1">IF(OR(OP!$D$53=1,$B36=""),"",ROUND(VLOOKUP(OP!$C$55,PA,$B36+1,0)*OP!$C$28,0))</f>
        <v>#N/A</v>
      </c>
      <c r="K36" s="186"/>
      <c r="L36" s="186"/>
      <c r="M36" s="186"/>
      <c r="N36" s="188"/>
      <c r="O36" s="188"/>
      <c r="P36" s="188"/>
      <c r="Q36" s="188"/>
      <c r="R36" s="188"/>
      <c r="S36" s="188">
        <f ca="1">IF(OR(OP!$D$53=1,$B36=""),"",N($F36)+N($O36))</f>
        <v>0</v>
      </c>
      <c r="T36" s="188">
        <f ca="1">IF(OR(OP!$D$53=1,$B36=""),0,N($T35)+N($S36))</f>
        <v>0</v>
      </c>
      <c r="U36" s="188">
        <f ca="1">IF(OR(OP!$D$53=1,$B36=""),"",ROUND($S36/12,0))</f>
        <v>0</v>
      </c>
      <c r="V36" s="188">
        <f ca="1">IF(OR(OP!$D$53=1,$B36=""),0,N($V35)+(N($U36)*12))</f>
        <v>0</v>
      </c>
      <c r="W36" s="186"/>
      <c r="X36" s="186"/>
      <c r="Y36" s="189">
        <f ca="1">IF(OR(OP!$D$53=1,$B36=""),"",ROUND(($H36+$Q36)*IF(OR($C36&lt;16,$Z36=0,$Z36=""),1,PYO),0))</f>
        <v>494802</v>
      </c>
      <c r="Z36" s="189">
        <f ca="1">IF(OR(OP!$D$53=1,$B36=""),"",ROUND(($H36+Q36)*IF(OR($C36&lt;16,($H36+$Q36)*PY!$C$4&lt;PY!$D$5,($H36+$Q36)*PY!$C$4*PYR&lt;PY!$C$5),0,PYY)*PYR,0))</f>
        <v>0</v>
      </c>
      <c r="AA36" s="113" t="str">
        <f ca="1">IF(OR(OP!$D$53=1,AND(B36&gt;OP!$C$24)),"",OP!$C$52)</f>
        <v/>
      </c>
      <c r="AB36" s="113">
        <f ca="1">IF(OR(OP!$D$53=1,$B36=""),"",N($AB35)+N($AA36))</f>
        <v>480240</v>
      </c>
      <c r="AC36" s="113"/>
      <c r="AD36" s="113"/>
      <c r="AE36" s="113"/>
      <c r="AF36" s="113"/>
      <c r="AG36" s="113"/>
      <c r="AH36" s="187" t="e">
        <f ca="1">IF(OR(OP!$D$53=1,$B36=""),"",ROUND(VLOOKUP(OP!$C$55,HL_1,$B36+1,0)*OP!$C$28,0))</f>
        <v>#N/A</v>
      </c>
      <c r="AI36" s="187" t="e">
        <f ca="1">IF(OR(OP!$D$53=1,$B36=""),"",ROUND(VLOOKUP(OP!$C$55,HL_2,$B36+1,0)*OP!$C$28,0))</f>
        <v>#N/A</v>
      </c>
    </row>
    <row r="37" spans="2:35" hidden="1">
      <c r="B37" s="93">
        <f ca="1">IF(OR(C36&gt;=OP!$F$57,C36=""),"",IF(C36+1&gt;OP!$F$57,OP!$F$57+1-$C$4,B36+1))</f>
        <v>34</v>
      </c>
      <c r="C37" s="92">
        <f ca="1">IF(OR(OP!$D$53=1,MAX($C$4:C36)&gt;=OP!$F$57),"",C36+(B37-B36))</f>
        <v>48</v>
      </c>
      <c r="D37" s="113" t="str">
        <f ca="1">IF(OR(OP!$D$53=1,AND($B37&gt;OP!$C$24)),"",OP!$C$52-IF($C37&lt;16,$K36,0))</f>
        <v/>
      </c>
      <c r="E37" s="113">
        <f ca="1">IF(OR(OP!$D$53=1,$B37=""),"",N($E36)+N($D37))</f>
        <v>480240</v>
      </c>
      <c r="F37" s="186" t="str">
        <f ca="1">IF(OR(OP!$D$53=1,$B37="",ISERROR(VLOOKUP(OP!$C$55,SRV,$B37+1,0))),"",ROUND(VLOOKUP(OP!$C$55,SRV,$B37+1,0)*OP!$C$28,0))</f>
        <v/>
      </c>
      <c r="G37" s="186" t="str">
        <f ca="1">IF(OR(OP!$D$53=1,$B37="",ISERROR(VLOOKUP(OP!$C$55,SRV,$B37+1,0))),"",N($G36)+N($F37))</f>
        <v/>
      </c>
      <c r="H37" s="186">
        <f ca="1">IF(OR(OP!$D$53=1,$B37=""),"",ROUND(VLOOKUP(OP!$C$55,DIE,$B37+1,0)*OP!$C$28,0))</f>
        <v>494802</v>
      </c>
      <c r="I37" s="187" t="e">
        <f ca="1">IF(OR(OP!$D$53=1,$B37=""),"",ROUND(VLOOKUP(OP!$C$55,CV,$B37+1,0)*OP!$C$28,0))</f>
        <v>#N/A</v>
      </c>
      <c r="J37" s="187" t="e">
        <f ca="1">IF(OR(OP!$D$53=1,$B37=""),"",ROUND(VLOOKUP(OP!$C$55,PA,$B37+1,0)*OP!$C$28,0))</f>
        <v>#N/A</v>
      </c>
      <c r="K37" s="186"/>
      <c r="L37" s="186"/>
      <c r="M37" s="186"/>
      <c r="N37" s="188"/>
      <c r="O37" s="188"/>
      <c r="P37" s="188"/>
      <c r="Q37" s="188"/>
      <c r="R37" s="188"/>
      <c r="S37" s="188">
        <f ca="1">IF(OR(OP!$D$53=1,$B37=""),"",N($F37)+N($O37))</f>
        <v>0</v>
      </c>
      <c r="T37" s="188">
        <f ca="1">IF(OR(OP!$D$53=1,$B37=""),0,N($T36)+N($S37))</f>
        <v>0</v>
      </c>
      <c r="U37" s="188">
        <f ca="1">IF(OR(OP!$D$53=1,$B37=""),"",ROUND($S37/12,0))</f>
        <v>0</v>
      </c>
      <c r="V37" s="188">
        <f ca="1">IF(OR(OP!$D$53=1,$B37=""),0,N($V36)+(N($U37)*12))</f>
        <v>0</v>
      </c>
      <c r="W37" s="186"/>
      <c r="X37" s="186"/>
      <c r="Y37" s="189">
        <f ca="1">IF(OR(OP!$D$53=1,$B37=""),"",ROUND(($H37+$Q37)*IF(OR($C37&lt;16,$Z37=0,$Z37=""),1,PYO),0))</f>
        <v>494802</v>
      </c>
      <c r="Z37" s="189">
        <f ca="1">IF(OR(OP!$D$53=1,$B37=""),"",ROUND(($H37+Q37)*IF(OR($C37&lt;16,($H37+$Q37)*PY!$C$4&lt;PY!$D$5,($H37+$Q37)*PY!$C$4*PYR&lt;PY!$C$5),0,PYY)*PYR,0))</f>
        <v>0</v>
      </c>
      <c r="AA37" s="113" t="str">
        <f ca="1">IF(OR(OP!$D$53=1,AND(B37&gt;OP!$C$24)),"",OP!$C$52)</f>
        <v/>
      </c>
      <c r="AB37" s="113">
        <f ca="1">IF(OR(OP!$D$53=1,$B37=""),"",N($AB36)+N($AA37))</f>
        <v>480240</v>
      </c>
      <c r="AC37" s="113"/>
      <c r="AD37" s="113"/>
      <c r="AE37" s="113"/>
      <c r="AF37" s="113"/>
      <c r="AG37" s="113"/>
      <c r="AH37" s="187" t="e">
        <f ca="1">IF(OR(OP!$D$53=1,$B37=""),"",ROUND(VLOOKUP(OP!$C$55,HL_1,$B37+1,0)*OP!$C$28,0))</f>
        <v>#N/A</v>
      </c>
      <c r="AI37" s="187" t="e">
        <f ca="1">IF(OR(OP!$D$53=1,$B37=""),"",ROUND(VLOOKUP(OP!$C$55,HL_2,$B37+1,0)*OP!$C$28,0))</f>
        <v>#N/A</v>
      </c>
    </row>
    <row r="38" spans="2:35" hidden="1">
      <c r="B38" s="93">
        <f ca="1">IF(OR(C37&gt;=OP!$F$57,C37=""),"",IF(C37+1&gt;OP!$F$57,OP!$F$57+1-$C$4,B37+1))</f>
        <v>35</v>
      </c>
      <c r="C38" s="92">
        <f ca="1">IF(OR(OP!$D$53=1,MAX($C$4:C37)&gt;=OP!$F$57),"",C37+(B38-B37))</f>
        <v>49</v>
      </c>
      <c r="D38" s="113" t="str">
        <f ca="1">IF(OR(OP!$D$53=1,AND($B38&gt;OP!$C$24)),"",OP!$C$52-IF($C38&lt;16,$K37,0))</f>
        <v/>
      </c>
      <c r="E38" s="113">
        <f ca="1">IF(OR(OP!$D$53=1,$B38=""),"",N($E37)+N($D38))</f>
        <v>480240</v>
      </c>
      <c r="F38" s="186" t="str">
        <f ca="1">IF(OR(OP!$D$53=1,$B38="",ISERROR(VLOOKUP(OP!$C$55,SRV,$B38+1,0))),"",ROUND(VLOOKUP(OP!$C$55,SRV,$B38+1,0)*OP!$C$28,0))</f>
        <v/>
      </c>
      <c r="G38" s="186" t="str">
        <f ca="1">IF(OR(OP!$D$53=1,$B38="",ISERROR(VLOOKUP(OP!$C$55,SRV,$B38+1,0))),"",N($G37)+N($F38))</f>
        <v/>
      </c>
      <c r="H38" s="186">
        <f ca="1">IF(OR(OP!$D$53=1,$B38=""),"",ROUND(VLOOKUP(OP!$C$55,DIE,$B38+1,0)*OP!$C$28,0))</f>
        <v>494802</v>
      </c>
      <c r="I38" s="187" t="e">
        <f ca="1">IF(OR(OP!$D$53=1,$B38=""),"",ROUND(VLOOKUP(OP!$C$55,CV,$B38+1,0)*OP!$C$28,0))</f>
        <v>#N/A</v>
      </c>
      <c r="J38" s="187" t="e">
        <f ca="1">IF(OR(OP!$D$53=1,$B38=""),"",ROUND(VLOOKUP(OP!$C$55,PA,$B38+1,0)*OP!$C$28,0))</f>
        <v>#N/A</v>
      </c>
      <c r="K38" s="186"/>
      <c r="L38" s="186"/>
      <c r="M38" s="186"/>
      <c r="N38" s="188"/>
      <c r="O38" s="188"/>
      <c r="P38" s="188"/>
      <c r="Q38" s="188"/>
      <c r="R38" s="188"/>
      <c r="S38" s="188">
        <f ca="1">IF(OR(OP!$D$53=1,$B38=""),"",N($F38)+N($O38))</f>
        <v>0</v>
      </c>
      <c r="T38" s="188">
        <f ca="1">IF(OR(OP!$D$53=1,$B38=""),0,N($T37)+N($S38))</f>
        <v>0</v>
      </c>
      <c r="U38" s="188">
        <f ca="1">IF(OR(OP!$D$53=1,$B38=""),"",ROUND($S38/12,0))</f>
        <v>0</v>
      </c>
      <c r="V38" s="188">
        <f ca="1">IF(OR(OP!$D$53=1,$B38=""),0,N($V37)+(N($U38)*12))</f>
        <v>0</v>
      </c>
      <c r="W38" s="186"/>
      <c r="X38" s="186"/>
      <c r="Y38" s="189">
        <f ca="1">IF(OR(OP!$D$53=1,$B38=""),"",ROUND(($H38+$Q38)*IF(OR($C38&lt;16,$Z38=0,$Z38=""),1,PYO),0))</f>
        <v>494802</v>
      </c>
      <c r="Z38" s="189">
        <f ca="1">IF(OR(OP!$D$53=1,$B38=""),"",ROUND(($H38+Q38)*IF(OR($C38&lt;16,($H38+$Q38)*PY!$C$4&lt;PY!$D$5,($H38+$Q38)*PY!$C$4*PYR&lt;PY!$C$5),0,PYY)*PYR,0))</f>
        <v>0</v>
      </c>
      <c r="AA38" s="113" t="str">
        <f ca="1">IF(OR(OP!$D$53=1,AND(B38&gt;OP!$C$24)),"",OP!$C$52)</f>
        <v/>
      </c>
      <c r="AB38" s="113">
        <f ca="1">IF(OR(OP!$D$53=1,$B38=""),"",N($AB37)+N($AA38))</f>
        <v>480240</v>
      </c>
      <c r="AC38" s="113"/>
      <c r="AD38" s="113"/>
      <c r="AE38" s="113"/>
      <c r="AF38" s="113"/>
      <c r="AG38" s="113"/>
      <c r="AH38" s="187" t="e">
        <f ca="1">IF(OR(OP!$D$53=1,$B38=""),"",ROUND(VLOOKUP(OP!$C$55,HL_1,$B38+1,0)*OP!$C$28,0))</f>
        <v>#N/A</v>
      </c>
      <c r="AI38" s="187" t="e">
        <f ca="1">IF(OR(OP!$D$53=1,$B38=""),"",ROUND(VLOOKUP(OP!$C$55,HL_2,$B38+1,0)*OP!$C$28,0))</f>
        <v>#N/A</v>
      </c>
    </row>
    <row r="39" spans="2:35" hidden="1">
      <c r="B39" s="93">
        <f ca="1">IF(OR(C38&gt;=OP!$F$57,C38=""),"",IF(C38+1&gt;OP!$F$57,OP!$F$57+1-$C$4,B38+1))</f>
        <v>36</v>
      </c>
      <c r="C39" s="92">
        <f ca="1">IF(OR(OP!$D$53=1,MAX($C$4:C38)&gt;=OP!$F$57),"",C38+(B39-B38))</f>
        <v>50</v>
      </c>
      <c r="D39" s="113" t="str">
        <f ca="1">IF(OR(OP!$D$53=1,AND($B39&gt;OP!$C$24)),"",OP!$C$52-IF($C39&lt;16,$K38,0))</f>
        <v/>
      </c>
      <c r="E39" s="113">
        <f ca="1">IF(OR(OP!$D$53=1,$B39=""),"",N($E38)+N($D39))</f>
        <v>480240</v>
      </c>
      <c r="F39" s="186" t="str">
        <f ca="1">IF(OR(OP!$D$53=1,$B39="",ISERROR(VLOOKUP(OP!$C$55,SRV,$B39+1,0))),"",ROUND(VLOOKUP(OP!$C$55,SRV,$B39+1,0)*OP!$C$28,0))</f>
        <v/>
      </c>
      <c r="G39" s="186" t="str">
        <f ca="1">IF(OR(OP!$D$53=1,$B39="",ISERROR(VLOOKUP(OP!$C$55,SRV,$B39+1,0))),"",N($G38)+N($F39))</f>
        <v/>
      </c>
      <c r="H39" s="186">
        <f ca="1">IF(OR(OP!$D$53=1,$B39=""),"",ROUND(VLOOKUP(OP!$C$55,DIE,$B39+1,0)*OP!$C$28,0))</f>
        <v>494802</v>
      </c>
      <c r="I39" s="187" t="e">
        <f ca="1">IF(OR(OP!$D$53=1,$B39=""),"",ROUND(VLOOKUP(OP!$C$55,CV,$B39+1,0)*OP!$C$28,0))</f>
        <v>#N/A</v>
      </c>
      <c r="J39" s="187" t="e">
        <f ca="1">IF(OR(OP!$D$53=1,$B39=""),"",ROUND(VLOOKUP(OP!$C$55,PA,$B39+1,0)*OP!$C$28,0))</f>
        <v>#N/A</v>
      </c>
      <c r="K39" s="186"/>
      <c r="L39" s="186"/>
      <c r="M39" s="186"/>
      <c r="N39" s="188"/>
      <c r="O39" s="188"/>
      <c r="P39" s="188"/>
      <c r="Q39" s="188"/>
      <c r="R39" s="188"/>
      <c r="S39" s="188">
        <f ca="1">IF(OR(OP!$D$53=1,$B39=""),"",N($F39)+N($O39))</f>
        <v>0</v>
      </c>
      <c r="T39" s="188">
        <f ca="1">IF(OR(OP!$D$53=1,$B39=""),0,N($T38)+N($S39))</f>
        <v>0</v>
      </c>
      <c r="U39" s="188">
        <f ca="1">IF(OR(OP!$D$53=1,$B39=""),"",ROUND($S39/12,0))</f>
        <v>0</v>
      </c>
      <c r="V39" s="188">
        <f ca="1">IF(OR(OP!$D$53=1,$B39=""),0,N($V38)+(N($U39)*12))</f>
        <v>0</v>
      </c>
      <c r="W39" s="186"/>
      <c r="X39" s="186"/>
      <c r="Y39" s="189">
        <f ca="1">IF(OR(OP!$D$53=1,$B39=""),"",ROUND(($H39+$Q39)*IF(OR($C39&lt;16,$Z39=0,$Z39=""),1,PYO),0))</f>
        <v>494802</v>
      </c>
      <c r="Z39" s="189">
        <f ca="1">IF(OR(OP!$D$53=1,$B39=""),"",ROUND(($H39+Q39)*IF(OR($C39&lt;16,($H39+$Q39)*PY!$C$4&lt;PY!$D$5,($H39+$Q39)*PY!$C$4*PYR&lt;PY!$C$5),0,PYY)*PYR,0))</f>
        <v>0</v>
      </c>
      <c r="AA39" s="113" t="str">
        <f ca="1">IF(OR(OP!$D$53=1,AND(B39&gt;OP!$C$24)),"",OP!$C$52)</f>
        <v/>
      </c>
      <c r="AB39" s="113">
        <f ca="1">IF(OR(OP!$D$53=1,$B39=""),"",N($AB38)+N($AA39))</f>
        <v>480240</v>
      </c>
      <c r="AC39" s="113"/>
      <c r="AD39" s="113"/>
      <c r="AE39" s="113"/>
      <c r="AF39" s="113"/>
      <c r="AG39" s="113"/>
      <c r="AH39" s="187" t="e">
        <f ca="1">IF(OR(OP!$D$53=1,$B39=""),"",ROUND(VLOOKUP(OP!$C$55,HL_1,$B39+1,0)*OP!$C$28,0))</f>
        <v>#N/A</v>
      </c>
      <c r="AI39" s="187" t="e">
        <f ca="1">IF(OR(OP!$D$53=1,$B39=""),"",ROUND(VLOOKUP(OP!$C$55,HL_2,$B39+1,0)*OP!$C$28,0))</f>
        <v>#N/A</v>
      </c>
    </row>
    <row r="40" spans="2:35" hidden="1">
      <c r="B40" s="93">
        <f ca="1">IF(OR(C39&gt;=OP!$F$57,C39=""),"",IF(C39+1&gt;OP!$F$57,OP!$F$57+1-$C$4,B39+1))</f>
        <v>37</v>
      </c>
      <c r="C40" s="92">
        <f ca="1">IF(OR(OP!$D$53=1,MAX($C$4:C39)&gt;=OP!$F$57),"",C39+(B40-B39))</f>
        <v>51</v>
      </c>
      <c r="D40" s="113" t="str">
        <f ca="1">IF(OR(OP!$D$53=1,AND($B40&gt;OP!$C$24)),"",OP!$C$52-IF($C40&lt;16,$K39,0))</f>
        <v/>
      </c>
      <c r="E40" s="113">
        <f ca="1">IF(OR(OP!$D$53=1,$B40=""),"",N($E39)+N($D40))</f>
        <v>480240</v>
      </c>
      <c r="F40" s="186" t="str">
        <f ca="1">IF(OR(OP!$D$53=1,$B40="",ISERROR(VLOOKUP(OP!$C$55,SRV,$B40+1,0))),"",ROUND(VLOOKUP(OP!$C$55,SRV,$B40+1,0)*OP!$C$28,0))</f>
        <v/>
      </c>
      <c r="G40" s="186" t="str">
        <f ca="1">IF(OR(OP!$D$53=1,$B40="",ISERROR(VLOOKUP(OP!$C$55,SRV,$B40+1,0))),"",N($G39)+N($F40))</f>
        <v/>
      </c>
      <c r="H40" s="186">
        <f ca="1">IF(OR(OP!$D$53=1,$B40=""),"",ROUND(VLOOKUP(OP!$C$55,DIE,$B40+1,0)*OP!$C$28,0))</f>
        <v>494802</v>
      </c>
      <c r="I40" s="187" t="e">
        <f ca="1">IF(OR(OP!$D$53=1,$B40=""),"",ROUND(VLOOKUP(OP!$C$55,CV,$B40+1,0)*OP!$C$28,0))</f>
        <v>#N/A</v>
      </c>
      <c r="J40" s="187" t="e">
        <f ca="1">IF(OR(OP!$D$53=1,$B40=""),"",ROUND(VLOOKUP(OP!$C$55,PA,$B40+1,0)*OP!$C$28,0))</f>
        <v>#N/A</v>
      </c>
      <c r="K40" s="186"/>
      <c r="L40" s="186"/>
      <c r="M40" s="186"/>
      <c r="N40" s="188"/>
      <c r="O40" s="188"/>
      <c r="P40" s="188"/>
      <c r="Q40" s="188"/>
      <c r="R40" s="188"/>
      <c r="S40" s="188">
        <f ca="1">IF(OR(OP!$D$53=1,$B40=""),"",N($F40)+N($O40))</f>
        <v>0</v>
      </c>
      <c r="T40" s="188">
        <f ca="1">IF(OR(OP!$D$53=1,$B40=""),0,N($T39)+N($S40))</f>
        <v>0</v>
      </c>
      <c r="U40" s="188">
        <f ca="1">IF(OR(OP!$D$53=1,$B40=""),"",ROUND($S40/12,0))</f>
        <v>0</v>
      </c>
      <c r="V40" s="188">
        <f ca="1">IF(OR(OP!$D$53=1,$B40=""),0,N($V39)+(N($U40)*12))</f>
        <v>0</v>
      </c>
      <c r="W40" s="186"/>
      <c r="X40" s="186"/>
      <c r="Y40" s="189">
        <f ca="1">IF(OR(OP!$D$53=1,$B40=""),"",ROUND(($H40+$Q40)*IF(OR($C40&lt;16,$Z40=0,$Z40=""),1,PYO),0))</f>
        <v>494802</v>
      </c>
      <c r="Z40" s="189">
        <f ca="1">IF(OR(OP!$D$53=1,$B40=""),"",ROUND(($H40+Q40)*IF(OR($C40&lt;16,($H40+$Q40)*PY!$C$4&lt;PY!$D$5,($H40+$Q40)*PY!$C$4*PYR&lt;PY!$C$5),0,PYY)*PYR,0))</f>
        <v>0</v>
      </c>
      <c r="AA40" s="113" t="str">
        <f ca="1">IF(OR(OP!$D$53=1,AND(B40&gt;OP!$C$24)),"",OP!$C$52)</f>
        <v/>
      </c>
      <c r="AB40" s="113">
        <f ca="1">IF(OR(OP!$D$53=1,$B40=""),"",N($AB39)+N($AA40))</f>
        <v>480240</v>
      </c>
      <c r="AC40" s="113"/>
      <c r="AD40" s="113"/>
      <c r="AE40" s="113"/>
      <c r="AF40" s="113"/>
      <c r="AG40" s="113"/>
      <c r="AH40" s="187" t="e">
        <f ca="1">IF(OR(OP!$D$53=1,$B40=""),"",ROUND(VLOOKUP(OP!$C$55,HL_1,$B40+1,0)*OP!$C$28,0))</f>
        <v>#N/A</v>
      </c>
      <c r="AI40" s="187" t="e">
        <f ca="1">IF(OR(OP!$D$53=1,$B40=""),"",ROUND(VLOOKUP(OP!$C$55,HL_2,$B40+1,0)*OP!$C$28,0))</f>
        <v>#N/A</v>
      </c>
    </row>
    <row r="41" spans="2:35" hidden="1">
      <c r="B41" s="93">
        <f ca="1">IF(OR(C40&gt;=OP!$F$57,C40=""),"",IF(C40+1&gt;OP!$F$57,OP!$F$57+1-$C$4,B40+1))</f>
        <v>38</v>
      </c>
      <c r="C41" s="92">
        <f ca="1">IF(OR(OP!$D$53=1,MAX($C$4:C40)&gt;=OP!$F$57),"",C40+(B41-B40))</f>
        <v>52</v>
      </c>
      <c r="D41" s="113" t="str">
        <f ca="1">IF(OR(OP!$D$53=1,AND($B41&gt;OP!$C$24)),"",OP!$C$52-IF($C41&lt;16,$K40,0))</f>
        <v/>
      </c>
      <c r="E41" s="113">
        <f ca="1">IF(OR(OP!$D$53=1,$B41=""),"",N($E40)+N($D41))</f>
        <v>480240</v>
      </c>
      <c r="F41" s="186" t="str">
        <f ca="1">IF(OR(OP!$D$53=1,$B41="",ISERROR(VLOOKUP(OP!$C$55,SRV,$B41+1,0))),"",ROUND(VLOOKUP(OP!$C$55,SRV,$B41+1,0)*OP!$C$28,0))</f>
        <v/>
      </c>
      <c r="G41" s="186" t="str">
        <f ca="1">IF(OR(OP!$D$53=1,$B41="",ISERROR(VLOOKUP(OP!$C$55,SRV,$B41+1,0))),"",N($G40)+N($F41))</f>
        <v/>
      </c>
      <c r="H41" s="186">
        <f ca="1">IF(OR(OP!$D$53=1,$B41=""),"",ROUND(VLOOKUP(OP!$C$55,DIE,$B41+1,0)*OP!$C$28,0))</f>
        <v>494802</v>
      </c>
      <c r="I41" s="187" t="e">
        <f ca="1">IF(OR(OP!$D$53=1,$B41=""),"",ROUND(VLOOKUP(OP!$C$55,CV,$B41+1,0)*OP!$C$28,0))</f>
        <v>#N/A</v>
      </c>
      <c r="J41" s="187" t="e">
        <f ca="1">IF(OR(OP!$D$53=1,$B41=""),"",ROUND(VLOOKUP(OP!$C$55,PA,$B41+1,0)*OP!$C$28,0))</f>
        <v>#N/A</v>
      </c>
      <c r="K41" s="186"/>
      <c r="L41" s="186"/>
      <c r="M41" s="186"/>
      <c r="N41" s="188"/>
      <c r="O41" s="188"/>
      <c r="P41" s="188"/>
      <c r="Q41" s="188"/>
      <c r="R41" s="188"/>
      <c r="S41" s="188">
        <f ca="1">IF(OR(OP!$D$53=1,$B41=""),"",N($F41)+N($O41))</f>
        <v>0</v>
      </c>
      <c r="T41" s="188">
        <f ca="1">IF(OR(OP!$D$53=1,$B41=""),0,N($T40)+N($S41))</f>
        <v>0</v>
      </c>
      <c r="U41" s="188">
        <f ca="1">IF(OR(OP!$D$53=1,$B41=""),"",ROUND($S41/12,0))</f>
        <v>0</v>
      </c>
      <c r="V41" s="188">
        <f ca="1">IF(OR(OP!$D$53=1,$B41=""),0,N($V40)+(N($U41)*12))</f>
        <v>0</v>
      </c>
      <c r="W41" s="186"/>
      <c r="X41" s="186"/>
      <c r="Y41" s="189">
        <f ca="1">IF(OR(OP!$D$53=1,$B41=""),"",ROUND(($H41+$Q41)*IF(OR($C41&lt;16,$Z41=0,$Z41=""),1,PYO),0))</f>
        <v>494802</v>
      </c>
      <c r="Z41" s="189">
        <f ca="1">IF(OR(OP!$D$53=1,$B41=""),"",ROUND(($H41+Q41)*IF(OR($C41&lt;16,($H41+$Q41)*PY!$C$4&lt;PY!$D$5,($H41+$Q41)*PY!$C$4*PYR&lt;PY!$C$5),0,PYY)*PYR,0))</f>
        <v>0</v>
      </c>
      <c r="AA41" s="113" t="str">
        <f ca="1">IF(OR(OP!$D$53=1,AND(B41&gt;OP!$C$24)),"",OP!$C$52)</f>
        <v/>
      </c>
      <c r="AB41" s="113">
        <f ca="1">IF(OR(OP!$D$53=1,$B41=""),"",N($AB40)+N($AA41))</f>
        <v>480240</v>
      </c>
      <c r="AC41" s="113"/>
      <c r="AD41" s="113"/>
      <c r="AE41" s="113"/>
      <c r="AF41" s="113"/>
      <c r="AG41" s="113"/>
      <c r="AH41" s="187" t="e">
        <f ca="1">IF(OR(OP!$D$53=1,$B41=""),"",ROUND(VLOOKUP(OP!$C$55,HL_1,$B41+1,0)*OP!$C$28,0))</f>
        <v>#N/A</v>
      </c>
      <c r="AI41" s="187" t="e">
        <f ca="1">IF(OR(OP!$D$53=1,$B41=""),"",ROUND(VLOOKUP(OP!$C$55,HL_2,$B41+1,0)*OP!$C$28,0))</f>
        <v>#N/A</v>
      </c>
    </row>
    <row r="42" spans="2:35" hidden="1">
      <c r="B42" s="93">
        <f ca="1">IF(OR(C41&gt;=OP!$F$57,C41=""),"",IF(C41+1&gt;OP!$F$57,OP!$F$57+1-$C$4,B41+1))</f>
        <v>39</v>
      </c>
      <c r="C42" s="92">
        <f ca="1">IF(OR(OP!$D$53=1,MAX($C$4:C41)&gt;=OP!$F$57),"",C41+(B42-B41))</f>
        <v>53</v>
      </c>
      <c r="D42" s="113" t="str">
        <f ca="1">IF(OR(OP!$D$53=1,AND($B42&gt;OP!$C$24)),"",OP!$C$52-IF($C42&lt;16,$K41,0))</f>
        <v/>
      </c>
      <c r="E42" s="113">
        <f ca="1">IF(OR(OP!$D$53=1,$B42=""),"",N($E41)+N($D42))</f>
        <v>480240</v>
      </c>
      <c r="F42" s="186" t="str">
        <f ca="1">IF(OR(OP!$D$53=1,$B42="",ISERROR(VLOOKUP(OP!$C$55,SRV,$B42+1,0))),"",ROUND(VLOOKUP(OP!$C$55,SRV,$B42+1,0)*OP!$C$28,0))</f>
        <v/>
      </c>
      <c r="G42" s="186" t="str">
        <f ca="1">IF(OR(OP!$D$53=1,$B42="",ISERROR(VLOOKUP(OP!$C$55,SRV,$B42+1,0))),"",N($G41)+N($F42))</f>
        <v/>
      </c>
      <c r="H42" s="186">
        <f ca="1">IF(OR(OP!$D$53=1,$B42=""),"",ROUND(VLOOKUP(OP!$C$55,DIE,$B42+1,0)*OP!$C$28,0))</f>
        <v>494802</v>
      </c>
      <c r="I42" s="187" t="e">
        <f ca="1">IF(OR(OP!$D$53=1,$B42=""),"",ROUND(VLOOKUP(OP!$C$55,CV,$B42+1,0)*OP!$C$28,0))</f>
        <v>#N/A</v>
      </c>
      <c r="J42" s="187" t="e">
        <f ca="1">IF(OR(OP!$D$53=1,$B42=""),"",ROUND(VLOOKUP(OP!$C$55,PA,$B42+1,0)*OP!$C$28,0))</f>
        <v>#N/A</v>
      </c>
      <c r="K42" s="186"/>
      <c r="L42" s="186"/>
      <c r="M42" s="186"/>
      <c r="N42" s="188"/>
      <c r="O42" s="188"/>
      <c r="P42" s="188"/>
      <c r="Q42" s="188"/>
      <c r="R42" s="188"/>
      <c r="S42" s="188">
        <f ca="1">IF(OR(OP!$D$53=1,$B42=""),"",N($F42)+N($O42))</f>
        <v>0</v>
      </c>
      <c r="T42" s="188">
        <f ca="1">IF(OR(OP!$D$53=1,$B42=""),0,N($T41)+N($S42))</f>
        <v>0</v>
      </c>
      <c r="U42" s="188">
        <f ca="1">IF(OR(OP!$D$53=1,$B42=""),"",ROUND($S42/12,0))</f>
        <v>0</v>
      </c>
      <c r="V42" s="188">
        <f ca="1">IF(OR(OP!$D$53=1,$B42=""),0,N($V41)+(N($U42)*12))</f>
        <v>0</v>
      </c>
      <c r="W42" s="186"/>
      <c r="X42" s="186"/>
      <c r="Y42" s="189">
        <f ca="1">IF(OR(OP!$D$53=1,$B42=""),"",ROUND(($H42+$Q42)*IF(OR($C42&lt;16,$Z42=0,$Z42=""),1,PYO),0))</f>
        <v>494802</v>
      </c>
      <c r="Z42" s="189">
        <f ca="1">IF(OR(OP!$D$53=1,$B42=""),"",ROUND(($H42+Q42)*IF(OR($C42&lt;16,($H42+$Q42)*PY!$C$4&lt;PY!$D$5,($H42+$Q42)*PY!$C$4*PYR&lt;PY!$C$5),0,PYY)*PYR,0))</f>
        <v>0</v>
      </c>
      <c r="AA42" s="113" t="str">
        <f ca="1">IF(OR(OP!$D$53=1,AND(B42&gt;OP!$C$24)),"",OP!$C$52)</f>
        <v/>
      </c>
      <c r="AB42" s="113">
        <f ca="1">IF(OR(OP!$D$53=1,$B42=""),"",N($AB41)+N($AA42))</f>
        <v>480240</v>
      </c>
      <c r="AC42" s="113"/>
      <c r="AD42" s="113"/>
      <c r="AE42" s="113"/>
      <c r="AF42" s="113"/>
      <c r="AG42" s="113"/>
      <c r="AH42" s="187" t="e">
        <f ca="1">IF(OR(OP!$D$53=1,$B42=""),"",ROUND(VLOOKUP(OP!$C$55,HL_1,$B42+1,0)*OP!$C$28,0))</f>
        <v>#N/A</v>
      </c>
      <c r="AI42" s="187" t="e">
        <f ca="1">IF(OR(OP!$D$53=1,$B42=""),"",ROUND(VLOOKUP(OP!$C$55,HL_2,$B42+1,0)*OP!$C$28,0))</f>
        <v>#N/A</v>
      </c>
    </row>
    <row r="43" spans="2:35" hidden="1">
      <c r="B43" s="93">
        <f ca="1">IF(OR(C42&gt;=OP!$F$57,C42=""),"",IF(C42+1&gt;OP!$F$57,OP!$F$57+1-$C$4,B42+1))</f>
        <v>40</v>
      </c>
      <c r="C43" s="92">
        <f ca="1">IF(OR(OP!$D$53=1,MAX($C$4:C42)&gt;=OP!$F$57),"",C42+(B43-B42))</f>
        <v>54</v>
      </c>
      <c r="D43" s="113" t="str">
        <f ca="1">IF(OR(OP!$D$53=1,AND($B43&gt;OP!$C$24)),"",OP!$C$52-IF($C43&lt;16,$K42,0))</f>
        <v/>
      </c>
      <c r="E43" s="113">
        <f ca="1">IF(OR(OP!$D$53=1,$B43=""),"",N($E42)+N($D43))</f>
        <v>480240</v>
      </c>
      <c r="F43" s="186" t="str">
        <f ca="1">IF(OR(OP!$D$53=1,$B43="",ISERROR(VLOOKUP(OP!$C$55,SRV,$B43+1,0))),"",ROUND(VLOOKUP(OP!$C$55,SRV,$B43+1,0)*OP!$C$28,0))</f>
        <v/>
      </c>
      <c r="G43" s="186" t="str">
        <f ca="1">IF(OR(OP!$D$53=1,$B43="",ISERROR(VLOOKUP(OP!$C$55,SRV,$B43+1,0))),"",N($G42)+N($F43))</f>
        <v/>
      </c>
      <c r="H43" s="186">
        <f ca="1">IF(OR(OP!$D$53=1,$B43=""),"",ROUND(VLOOKUP(OP!$C$55,DIE,$B43+1,0)*OP!$C$28,0))</f>
        <v>494802</v>
      </c>
      <c r="I43" s="187" t="e">
        <f ca="1">IF(OR(OP!$D$53=1,$B43=""),"",ROUND(VLOOKUP(OP!$C$55,CV,$B43+1,0)*OP!$C$28,0))</f>
        <v>#N/A</v>
      </c>
      <c r="J43" s="187" t="e">
        <f ca="1">IF(OR(OP!$D$53=1,$B43=""),"",ROUND(VLOOKUP(OP!$C$55,PA,$B43+1,0)*OP!$C$28,0))</f>
        <v>#N/A</v>
      </c>
      <c r="K43" s="186"/>
      <c r="L43" s="186"/>
      <c r="M43" s="186"/>
      <c r="N43" s="188"/>
      <c r="O43" s="188"/>
      <c r="P43" s="188"/>
      <c r="Q43" s="188"/>
      <c r="R43" s="188"/>
      <c r="S43" s="188">
        <f ca="1">IF(OR(OP!$D$53=1,$B43=""),"",N($F43)+N($O43))</f>
        <v>0</v>
      </c>
      <c r="T43" s="188">
        <f ca="1">IF(OR(OP!$D$53=1,$B43=""),0,N($T42)+N($S43))</f>
        <v>0</v>
      </c>
      <c r="U43" s="188">
        <f ca="1">IF(OR(OP!$D$53=1,$B43=""),"",ROUND($S43/12,0))</f>
        <v>0</v>
      </c>
      <c r="V43" s="188">
        <f ca="1">IF(OR(OP!$D$53=1,$B43=""),0,N($V42)+(N($U43)*12))</f>
        <v>0</v>
      </c>
      <c r="W43" s="186"/>
      <c r="X43" s="186"/>
      <c r="Y43" s="189">
        <f ca="1">IF(OR(OP!$D$53=1,$B43=""),"",ROUND(($H43+$Q43)*IF(OR($C43&lt;16,$Z43=0,$Z43=""),1,PYO),0))</f>
        <v>494802</v>
      </c>
      <c r="Z43" s="189">
        <f ca="1">IF(OR(OP!$D$53=1,$B43=""),"",ROUND(($H43+Q43)*IF(OR($C43&lt;16,($H43+$Q43)*PY!$C$4&lt;PY!$D$5,($H43+$Q43)*PY!$C$4*PYR&lt;PY!$C$5),0,PYY)*PYR,0))</f>
        <v>0</v>
      </c>
      <c r="AA43" s="113" t="str">
        <f ca="1">IF(OR(OP!$D$53=1,AND(B43&gt;OP!$C$24)),"",OP!$C$52)</f>
        <v/>
      </c>
      <c r="AB43" s="113">
        <f ca="1">IF(OR(OP!$D$53=1,$B43=""),"",N($AB42)+N($AA43))</f>
        <v>480240</v>
      </c>
      <c r="AC43" s="113"/>
      <c r="AD43" s="113"/>
      <c r="AE43" s="113"/>
      <c r="AF43" s="113"/>
      <c r="AG43" s="113"/>
      <c r="AH43" s="187" t="e">
        <f ca="1">IF(OR(OP!$D$53=1,$B43=""),"",ROUND(VLOOKUP(OP!$C$55,HL_1,$B43+1,0)*OP!$C$28,0))</f>
        <v>#N/A</v>
      </c>
      <c r="AI43" s="187" t="e">
        <f ca="1">IF(OR(OP!$D$53=1,$B43=""),"",ROUND(VLOOKUP(OP!$C$55,HL_2,$B43+1,0)*OP!$C$28,0))</f>
        <v>#N/A</v>
      </c>
    </row>
    <row r="44" spans="2:35" hidden="1">
      <c r="B44" s="93">
        <f ca="1">IF(OR(C43&gt;=OP!$F$57,C43=""),"",IF(C43+1&gt;OP!$F$57,OP!$F$57+1-$C$4,B43+1))</f>
        <v>41</v>
      </c>
      <c r="C44" s="92">
        <f ca="1">IF(OR(OP!$D$53=1,MAX($C$4:C43)&gt;=OP!$F$57),"",C43+(B44-B43))</f>
        <v>55</v>
      </c>
      <c r="D44" s="113" t="str">
        <f ca="1">IF(OR(OP!$D$53=1,AND($B44&gt;OP!$C$24)),"",OP!$C$52-IF($C44&lt;16,$K43,0))</f>
        <v/>
      </c>
      <c r="E44" s="113">
        <f ca="1">IF(OR(OP!$D$53=1,$B44=""),"",N($E43)+N($D44))</f>
        <v>480240</v>
      </c>
      <c r="F44" s="186" t="str">
        <f ca="1">IF(OR(OP!$D$53=1,$B44="",ISERROR(VLOOKUP(OP!$C$55,SRV,$B44+1,0))),"",ROUND(VLOOKUP(OP!$C$55,SRV,$B44+1,0)*OP!$C$28,0))</f>
        <v/>
      </c>
      <c r="G44" s="186" t="str">
        <f ca="1">IF(OR(OP!$D$53=1,$B44="",ISERROR(VLOOKUP(OP!$C$55,SRV,$B44+1,0))),"",N($G43)+N($F44))</f>
        <v/>
      </c>
      <c r="H44" s="186">
        <f ca="1">IF(OR(OP!$D$53=1,$B44=""),"",ROUND(VLOOKUP(OP!$C$55,DIE,$B44+1,0)*OP!$C$28,0))</f>
        <v>494802</v>
      </c>
      <c r="I44" s="187" t="e">
        <f ca="1">IF(OR(OP!$D$53=1,$B44=""),"",ROUND(VLOOKUP(OP!$C$55,CV,$B44+1,0)*OP!$C$28,0))</f>
        <v>#N/A</v>
      </c>
      <c r="J44" s="187" t="e">
        <f ca="1">IF(OR(OP!$D$53=1,$B44=""),"",ROUND(VLOOKUP(OP!$C$55,PA,$B44+1,0)*OP!$C$28,0))</f>
        <v>#N/A</v>
      </c>
      <c r="K44" s="186"/>
      <c r="L44" s="186"/>
      <c r="M44" s="186"/>
      <c r="N44" s="188"/>
      <c r="O44" s="188"/>
      <c r="P44" s="188"/>
      <c r="Q44" s="188"/>
      <c r="R44" s="188"/>
      <c r="S44" s="188">
        <f ca="1">IF(OR(OP!$D$53=1,$B44=""),"",N($F44)+N($O44))</f>
        <v>0</v>
      </c>
      <c r="T44" s="188">
        <f ca="1">IF(OR(OP!$D$53=1,$B44=""),0,N($T43)+N($S44))</f>
        <v>0</v>
      </c>
      <c r="U44" s="188">
        <f ca="1">IF(OR(OP!$D$53=1,$B44=""),"",ROUND($S44/12,0))</f>
        <v>0</v>
      </c>
      <c r="V44" s="188">
        <f ca="1">IF(OR(OP!$D$53=1,$B44=""),0,N($V43)+(N($U44)*12))</f>
        <v>0</v>
      </c>
      <c r="W44" s="186"/>
      <c r="X44" s="186"/>
      <c r="Y44" s="189">
        <f ca="1">IF(OR(OP!$D$53=1,$B44=""),"",ROUND(($H44+$Q44)*IF(OR($C44&lt;16,$Z44=0,$Z44=""),1,PYO),0))</f>
        <v>494802</v>
      </c>
      <c r="Z44" s="189">
        <f ca="1">IF(OR(OP!$D$53=1,$B44=""),"",ROUND(($H44+Q44)*IF(OR($C44&lt;16,($H44+$Q44)*PY!$C$4&lt;PY!$D$5,($H44+$Q44)*PY!$C$4*PYR&lt;PY!$C$5),0,PYY)*PYR,0))</f>
        <v>0</v>
      </c>
      <c r="AA44" s="113" t="str">
        <f ca="1">IF(OR(OP!$D$53=1,AND(B44&gt;OP!$C$24)),"",OP!$C$52)</f>
        <v/>
      </c>
      <c r="AB44" s="113">
        <f ca="1">IF(OR(OP!$D$53=1,$B44=""),"",N($AB43)+N($AA44))</f>
        <v>480240</v>
      </c>
      <c r="AC44" s="113"/>
      <c r="AD44" s="113"/>
      <c r="AE44" s="113"/>
      <c r="AF44" s="113"/>
      <c r="AG44" s="113"/>
      <c r="AH44" s="187" t="e">
        <f ca="1">IF(OR(OP!$D$53=1,$B44=""),"",ROUND(VLOOKUP(OP!$C$55,HL_1,$B44+1,0)*OP!$C$28,0))</f>
        <v>#N/A</v>
      </c>
      <c r="AI44" s="187" t="e">
        <f ca="1">IF(OR(OP!$D$53=1,$B44=""),"",ROUND(VLOOKUP(OP!$C$55,HL_2,$B44+1,0)*OP!$C$28,0))</f>
        <v>#N/A</v>
      </c>
    </row>
    <row r="45" spans="2:35" hidden="1">
      <c r="B45" s="93">
        <f ca="1">IF(OR(C44&gt;=OP!$F$57,C44=""),"",IF(C44+1&gt;OP!$F$57,OP!$F$57+1-$C$4,B44+1))</f>
        <v>42</v>
      </c>
      <c r="C45" s="92">
        <f ca="1">IF(OR(OP!$D$53=1,MAX($C$4:C44)&gt;=OP!$F$57),"",C44+(B45-B44))</f>
        <v>56</v>
      </c>
      <c r="D45" s="113" t="str">
        <f ca="1">IF(OR(OP!$D$53=1,AND($B45&gt;OP!$C$24)),"",OP!$C$52-IF($C45&lt;16,$K44,0))</f>
        <v/>
      </c>
      <c r="E45" s="113">
        <f ca="1">IF(OR(OP!$D$53=1,$B45=""),"",N($E44)+N($D45))</f>
        <v>480240</v>
      </c>
      <c r="F45" s="186" t="str">
        <f ca="1">IF(OR(OP!$D$53=1,$B45="",ISERROR(VLOOKUP(OP!$C$55,SRV,$B45+1,0))),"",ROUND(VLOOKUP(OP!$C$55,SRV,$B45+1,0)*OP!$C$28,0))</f>
        <v/>
      </c>
      <c r="G45" s="186" t="str">
        <f ca="1">IF(OR(OP!$D$53=1,$B45="",ISERROR(VLOOKUP(OP!$C$55,SRV,$B45+1,0))),"",N($G44)+N($F45))</f>
        <v/>
      </c>
      <c r="H45" s="186">
        <f ca="1">IF(OR(OP!$D$53=1,$B45=""),"",ROUND(VLOOKUP(OP!$C$55,DIE,$B45+1,0)*OP!$C$28,0))</f>
        <v>494802</v>
      </c>
      <c r="I45" s="187" t="e">
        <f ca="1">IF(OR(OP!$D$53=1,$B45=""),"",ROUND(VLOOKUP(OP!$C$55,CV,$B45+1,0)*OP!$C$28,0))</f>
        <v>#N/A</v>
      </c>
      <c r="J45" s="187" t="e">
        <f ca="1">IF(OR(OP!$D$53=1,$B45=""),"",ROUND(VLOOKUP(OP!$C$55,PA,$B45+1,0)*OP!$C$28,0))</f>
        <v>#N/A</v>
      </c>
      <c r="K45" s="186"/>
      <c r="L45" s="186"/>
      <c r="M45" s="186"/>
      <c r="N45" s="188"/>
      <c r="O45" s="188"/>
      <c r="P45" s="188"/>
      <c r="Q45" s="188"/>
      <c r="R45" s="188"/>
      <c r="S45" s="188">
        <f ca="1">IF(OR(OP!$D$53=1,$B45=""),"",N($F45)+N($O45))</f>
        <v>0</v>
      </c>
      <c r="T45" s="188">
        <f ca="1">IF(OR(OP!$D$53=1,$B45=""),0,N($T44)+N($S45))</f>
        <v>0</v>
      </c>
      <c r="U45" s="188">
        <f ca="1">IF(OR(OP!$D$53=1,$B45=""),"",ROUND($S45/12,0))</f>
        <v>0</v>
      </c>
      <c r="V45" s="188">
        <f ca="1">IF(OR(OP!$D$53=1,$B45=""),0,N($V44)+(N($U45)*12))</f>
        <v>0</v>
      </c>
      <c r="W45" s="186"/>
      <c r="X45" s="186"/>
      <c r="Y45" s="189">
        <f ca="1">IF(OR(OP!$D$53=1,$B45=""),"",ROUND(($H45+$Q45)*IF(OR($C45&lt;16,$Z45=0,$Z45=""),1,PYO),0))</f>
        <v>494802</v>
      </c>
      <c r="Z45" s="189">
        <f ca="1">IF(OR(OP!$D$53=1,$B45=""),"",ROUND(($H45+Q45)*IF(OR($C45&lt;16,($H45+$Q45)*PY!$C$4&lt;PY!$D$5,($H45+$Q45)*PY!$C$4*PYR&lt;PY!$C$5),0,PYY)*PYR,0))</f>
        <v>0</v>
      </c>
      <c r="AA45" s="113" t="str">
        <f ca="1">IF(OR(OP!$D$53=1,AND(B45&gt;OP!$C$24)),"",OP!$C$52)</f>
        <v/>
      </c>
      <c r="AB45" s="113">
        <f ca="1">IF(OR(OP!$D$53=1,$B45=""),"",N($AB44)+N($AA45))</f>
        <v>480240</v>
      </c>
      <c r="AC45" s="113"/>
      <c r="AD45" s="113"/>
      <c r="AE45" s="113"/>
      <c r="AF45" s="113"/>
      <c r="AG45" s="113"/>
      <c r="AH45" s="187" t="e">
        <f ca="1">IF(OR(OP!$D$53=1,$B45=""),"",ROUND(VLOOKUP(OP!$C$55,HL_1,$B45+1,0)*OP!$C$28,0))</f>
        <v>#N/A</v>
      </c>
      <c r="AI45" s="187" t="e">
        <f ca="1">IF(OR(OP!$D$53=1,$B45=""),"",ROUND(VLOOKUP(OP!$C$55,HL_2,$B45+1,0)*OP!$C$28,0))</f>
        <v>#N/A</v>
      </c>
    </row>
    <row r="46" spans="2:35" hidden="1">
      <c r="B46" s="93">
        <f ca="1">IF(OR(C45&gt;=OP!$F$57,C45=""),"",IF(C45+1&gt;OP!$F$57,OP!$F$57+1-$C$4,B45+1))</f>
        <v>43</v>
      </c>
      <c r="C46" s="92">
        <f ca="1">IF(OR(OP!$D$53=1,MAX($C$4:C45)&gt;=OP!$F$57),"",C45+(B46-B45))</f>
        <v>57</v>
      </c>
      <c r="D46" s="113" t="str">
        <f ca="1">IF(OR(OP!$D$53=1,AND($B46&gt;OP!$C$24)),"",OP!$C$52-IF($C46&lt;16,$K45,0))</f>
        <v/>
      </c>
      <c r="E46" s="113">
        <f ca="1">IF(OR(OP!$D$53=1,$B46=""),"",N($E45)+N($D46))</f>
        <v>480240</v>
      </c>
      <c r="F46" s="186" t="str">
        <f ca="1">IF(OR(OP!$D$53=1,$B46="",ISERROR(VLOOKUP(OP!$C$55,SRV,$B46+1,0))),"",ROUND(VLOOKUP(OP!$C$55,SRV,$B46+1,0)*OP!$C$28,0))</f>
        <v/>
      </c>
      <c r="G46" s="186" t="str">
        <f ca="1">IF(OR(OP!$D$53=1,$B46="",ISERROR(VLOOKUP(OP!$C$55,SRV,$B46+1,0))),"",N($G45)+N($F46))</f>
        <v/>
      </c>
      <c r="H46" s="186">
        <f ca="1">IF(OR(OP!$D$53=1,$B46=""),"",ROUND(VLOOKUP(OP!$C$55,DIE,$B46+1,0)*OP!$C$28,0))</f>
        <v>494802</v>
      </c>
      <c r="I46" s="187" t="e">
        <f ca="1">IF(OR(OP!$D$53=1,$B46=""),"",ROUND(VLOOKUP(OP!$C$55,CV,$B46+1,0)*OP!$C$28,0))</f>
        <v>#N/A</v>
      </c>
      <c r="J46" s="187" t="e">
        <f ca="1">IF(OR(OP!$D$53=1,$B46=""),"",ROUND(VLOOKUP(OP!$C$55,PA,$B46+1,0)*OP!$C$28,0))</f>
        <v>#N/A</v>
      </c>
      <c r="K46" s="186"/>
      <c r="L46" s="186"/>
      <c r="M46" s="186"/>
      <c r="N46" s="188"/>
      <c r="O46" s="188"/>
      <c r="P46" s="188"/>
      <c r="Q46" s="188"/>
      <c r="R46" s="188"/>
      <c r="S46" s="188">
        <f ca="1">IF(OR(OP!$D$53=1,$B46=""),"",N($F46)+N($O46))</f>
        <v>0</v>
      </c>
      <c r="T46" s="188">
        <f ca="1">IF(OR(OP!$D$53=1,$B46=""),0,N($T45)+N($S46))</f>
        <v>0</v>
      </c>
      <c r="U46" s="188">
        <f ca="1">IF(OR(OP!$D$53=1,$B46=""),"",ROUND($S46/12,0))</f>
        <v>0</v>
      </c>
      <c r="V46" s="188">
        <f ca="1">IF(OR(OP!$D$53=1,$B46=""),0,N($V45)+(N($U46)*12))</f>
        <v>0</v>
      </c>
      <c r="W46" s="186"/>
      <c r="X46" s="186"/>
      <c r="Y46" s="189">
        <f ca="1">IF(OR(OP!$D$53=1,$B46=""),"",ROUND(($H46+$Q46)*IF(OR($C46&lt;16,$Z46=0,$Z46=""),1,PYO),0))</f>
        <v>494802</v>
      </c>
      <c r="Z46" s="189">
        <f ca="1">IF(OR(OP!$D$53=1,$B46=""),"",ROUND(($H46+Q46)*IF(OR($C46&lt;16,($H46+$Q46)*PY!$C$4&lt;PY!$D$5,($H46+$Q46)*PY!$C$4*PYR&lt;PY!$C$5),0,PYY)*PYR,0))</f>
        <v>0</v>
      </c>
      <c r="AA46" s="113" t="str">
        <f ca="1">IF(OR(OP!$D$53=1,AND(B46&gt;OP!$C$24)),"",OP!$C$52)</f>
        <v/>
      </c>
      <c r="AB46" s="113">
        <f ca="1">IF(OR(OP!$D$53=1,$B46=""),"",N($AB45)+N($AA46))</f>
        <v>480240</v>
      </c>
      <c r="AC46" s="113"/>
      <c r="AD46" s="113"/>
      <c r="AE46" s="113"/>
      <c r="AF46" s="113"/>
      <c r="AG46" s="113"/>
      <c r="AH46" s="187" t="e">
        <f ca="1">IF(OR(OP!$D$53=1,$B46=""),"",ROUND(VLOOKUP(OP!$C$55,HL_1,$B46+1,0)*OP!$C$28,0))</f>
        <v>#N/A</v>
      </c>
      <c r="AI46" s="187" t="e">
        <f ca="1">IF(OR(OP!$D$53=1,$B46=""),"",ROUND(VLOOKUP(OP!$C$55,HL_2,$B46+1,0)*OP!$C$28,0))</f>
        <v>#N/A</v>
      </c>
    </row>
    <row r="47" spans="2:35" hidden="1">
      <c r="B47" s="93">
        <f ca="1">IF(OR(C46&gt;=OP!$F$57,C46=""),"",IF(C46+1&gt;OP!$F$57,OP!$F$57+1-$C$4,B46+1))</f>
        <v>44</v>
      </c>
      <c r="C47" s="92">
        <f ca="1">IF(OR(OP!$D$53=1,MAX($C$4:C46)&gt;=OP!$F$57),"",C46+(B47-B46))</f>
        <v>58</v>
      </c>
      <c r="D47" s="113" t="str">
        <f ca="1">IF(OR(OP!$D$53=1,AND($B47&gt;OP!$C$24)),"",OP!$C$52-IF($C47&lt;16,$K46,0))</f>
        <v/>
      </c>
      <c r="E47" s="113">
        <f ca="1">IF(OR(OP!$D$53=1,$B47=""),"",N($E46)+N($D47))</f>
        <v>480240</v>
      </c>
      <c r="F47" s="186" t="str">
        <f ca="1">IF(OR(OP!$D$53=1,$B47="",ISERROR(VLOOKUP(OP!$C$55,SRV,$B47+1,0))),"",ROUND(VLOOKUP(OP!$C$55,SRV,$B47+1,0)*OP!$C$28,0))</f>
        <v/>
      </c>
      <c r="G47" s="186" t="str">
        <f ca="1">IF(OR(OP!$D$53=1,$B47="",ISERROR(VLOOKUP(OP!$C$55,SRV,$B47+1,0))),"",N($G46)+N($F47))</f>
        <v/>
      </c>
      <c r="H47" s="186">
        <f ca="1">IF(OR(OP!$D$53=1,$B47=""),"",ROUND(VLOOKUP(OP!$C$55,DIE,$B47+1,0)*OP!$C$28,0))</f>
        <v>494802</v>
      </c>
      <c r="I47" s="187" t="e">
        <f ca="1">IF(OR(OP!$D$53=1,$B47=""),"",ROUND(VLOOKUP(OP!$C$55,CV,$B47+1,0)*OP!$C$28,0))</f>
        <v>#N/A</v>
      </c>
      <c r="J47" s="187" t="e">
        <f ca="1">IF(OR(OP!$D$53=1,$B47=""),"",ROUND(VLOOKUP(OP!$C$55,PA,$B47+1,0)*OP!$C$28,0))</f>
        <v>#N/A</v>
      </c>
      <c r="K47" s="186"/>
      <c r="L47" s="186"/>
      <c r="M47" s="186"/>
      <c r="N47" s="188"/>
      <c r="O47" s="188"/>
      <c r="P47" s="188"/>
      <c r="Q47" s="188"/>
      <c r="R47" s="188"/>
      <c r="S47" s="188">
        <f ca="1">IF(OR(OP!$D$53=1,$B47=""),"",N($F47)+N($O47))</f>
        <v>0</v>
      </c>
      <c r="T47" s="188">
        <f ca="1">IF(OR(OP!$D$53=1,$B47=""),0,N($T46)+N($S47))</f>
        <v>0</v>
      </c>
      <c r="U47" s="188">
        <f ca="1">IF(OR(OP!$D$53=1,$B47=""),"",ROUND($S47/12,0))</f>
        <v>0</v>
      </c>
      <c r="V47" s="188">
        <f ca="1">IF(OR(OP!$D$53=1,$B47=""),0,N($V46)+(N($U47)*12))</f>
        <v>0</v>
      </c>
      <c r="W47" s="186"/>
      <c r="X47" s="186"/>
      <c r="Y47" s="189">
        <f ca="1">IF(OR(OP!$D$53=1,$B47=""),"",ROUND(($H47+$Q47)*IF(OR($C47&lt;16,$Z47=0,$Z47=""),1,PYO),0))</f>
        <v>494802</v>
      </c>
      <c r="Z47" s="189">
        <f ca="1">IF(OR(OP!$D$53=1,$B47=""),"",ROUND(($H47+Q47)*IF(OR($C47&lt;16,($H47+$Q47)*PY!$C$4&lt;PY!$D$5,($H47+$Q47)*PY!$C$4*PYR&lt;PY!$C$5),0,PYY)*PYR,0))</f>
        <v>0</v>
      </c>
      <c r="AA47" s="113" t="str">
        <f ca="1">IF(OR(OP!$D$53=1,AND(B47&gt;OP!$C$24)),"",OP!$C$52)</f>
        <v/>
      </c>
      <c r="AB47" s="113">
        <f ca="1">IF(OR(OP!$D$53=1,$B47=""),"",N($AB46)+N($AA47))</f>
        <v>480240</v>
      </c>
      <c r="AC47" s="113"/>
      <c r="AD47" s="113"/>
      <c r="AE47" s="113"/>
      <c r="AF47" s="113"/>
      <c r="AG47" s="113"/>
      <c r="AH47" s="187" t="e">
        <f ca="1">IF(OR(OP!$D$53=1,$B47=""),"",ROUND(VLOOKUP(OP!$C$55,HL_1,$B47+1,0)*OP!$C$28,0))</f>
        <v>#N/A</v>
      </c>
      <c r="AI47" s="187" t="e">
        <f ca="1">IF(OR(OP!$D$53=1,$B47=""),"",ROUND(VLOOKUP(OP!$C$55,HL_2,$B47+1,0)*OP!$C$28,0))</f>
        <v>#N/A</v>
      </c>
    </row>
    <row r="48" spans="2:35" hidden="1">
      <c r="B48" s="93">
        <f ca="1">IF(OR(C47&gt;=OP!$F$57,C47=""),"",IF(C47+1&gt;OP!$F$57,OP!$F$57+1-$C$4,B47+1))</f>
        <v>45</v>
      </c>
      <c r="C48" s="92">
        <f ca="1">IF(OR(OP!$D$53=1,MAX($C$4:C47)&gt;=OP!$F$57),"",C47+(B48-B47))</f>
        <v>59</v>
      </c>
      <c r="D48" s="113" t="str">
        <f ca="1">IF(OR(OP!$D$53=1,AND($B48&gt;OP!$C$24)),"",OP!$C$52-IF($C48&lt;16,$K47,0))</f>
        <v/>
      </c>
      <c r="E48" s="113">
        <f ca="1">IF(OR(OP!$D$53=1,$B48=""),"",N($E47)+N($D48))</f>
        <v>480240</v>
      </c>
      <c r="F48" s="186" t="str">
        <f ca="1">IF(OR(OP!$D$53=1,$B48="",ISERROR(VLOOKUP(OP!$C$55,SRV,$B48+1,0))),"",ROUND(VLOOKUP(OP!$C$55,SRV,$B48+1,0)*OP!$C$28,0))</f>
        <v/>
      </c>
      <c r="G48" s="186" t="str">
        <f ca="1">IF(OR(OP!$D$53=1,$B48="",ISERROR(VLOOKUP(OP!$C$55,SRV,$B48+1,0))),"",N($G47)+N($F48))</f>
        <v/>
      </c>
      <c r="H48" s="186">
        <f ca="1">IF(OR(OP!$D$53=1,$B48=""),"",ROUND(VLOOKUP(OP!$C$55,DIE,$B48+1,0)*OP!$C$28,0))</f>
        <v>494802</v>
      </c>
      <c r="I48" s="187" t="e">
        <f ca="1">IF(OR(OP!$D$53=1,$B48=""),"",ROUND(VLOOKUP(OP!$C$55,CV,$B48+1,0)*OP!$C$28,0))</f>
        <v>#N/A</v>
      </c>
      <c r="J48" s="187" t="e">
        <f ca="1">IF(OR(OP!$D$53=1,$B48=""),"",ROUND(VLOOKUP(OP!$C$55,PA,$B48+1,0)*OP!$C$28,0))</f>
        <v>#N/A</v>
      </c>
      <c r="K48" s="186"/>
      <c r="L48" s="186"/>
      <c r="M48" s="186"/>
      <c r="N48" s="188"/>
      <c r="O48" s="188"/>
      <c r="P48" s="188"/>
      <c r="Q48" s="188"/>
      <c r="R48" s="188"/>
      <c r="S48" s="188">
        <f ca="1">IF(OR(OP!$D$53=1,$B48=""),"",N($F48)+N($O48))</f>
        <v>0</v>
      </c>
      <c r="T48" s="188">
        <f ca="1">IF(OR(OP!$D$53=1,$B48=""),0,N($T47)+N($S48))</f>
        <v>0</v>
      </c>
      <c r="U48" s="188">
        <f ca="1">IF(OR(OP!$D$53=1,$B48=""),"",ROUND($S48/12,0))</f>
        <v>0</v>
      </c>
      <c r="V48" s="188">
        <f ca="1">IF(OR(OP!$D$53=1,$B48=""),0,N($V47)+(N($U48)*12))</f>
        <v>0</v>
      </c>
      <c r="W48" s="186"/>
      <c r="X48" s="186"/>
      <c r="Y48" s="189">
        <f ca="1">IF(OR(OP!$D$53=1,$B48=""),"",ROUND(($H48+$Q48)*IF(OR($C48&lt;16,$Z48=0,$Z48=""),1,PYO),0))</f>
        <v>494802</v>
      </c>
      <c r="Z48" s="189">
        <f ca="1">IF(OR(OP!$D$53=1,$B48=""),"",ROUND(($H48+Q48)*IF(OR($C48&lt;16,($H48+$Q48)*PY!$C$4&lt;PY!$D$5,($H48+$Q48)*PY!$C$4*PYR&lt;PY!$C$5),0,PYY)*PYR,0))</f>
        <v>0</v>
      </c>
      <c r="AA48" s="113" t="str">
        <f ca="1">IF(OR(OP!$D$53=1,AND(B48&gt;OP!$C$24)),"",OP!$C$52)</f>
        <v/>
      </c>
      <c r="AB48" s="113">
        <f ca="1">IF(OR(OP!$D$53=1,$B48=""),"",N($AB47)+N($AA48))</f>
        <v>480240</v>
      </c>
      <c r="AC48" s="113"/>
      <c r="AD48" s="113"/>
      <c r="AE48" s="113"/>
      <c r="AF48" s="113"/>
      <c r="AG48" s="113"/>
      <c r="AH48" s="187" t="e">
        <f ca="1">IF(OR(OP!$D$53=1,$B48=""),"",ROUND(VLOOKUP(OP!$C$55,HL_1,$B48+1,0)*OP!$C$28,0))</f>
        <v>#N/A</v>
      </c>
      <c r="AI48" s="187" t="e">
        <f ca="1">IF(OR(OP!$D$53=1,$B48=""),"",ROUND(VLOOKUP(OP!$C$55,HL_2,$B48+1,0)*OP!$C$28,0))</f>
        <v>#N/A</v>
      </c>
    </row>
    <row r="49" spans="2:35" hidden="1">
      <c r="B49" s="93">
        <f ca="1">IF(OR(C48&gt;=OP!$F$57,C48=""),"",IF(C48+1&gt;OP!$F$57,OP!$F$57+1-$C$4,B48+1))</f>
        <v>46</v>
      </c>
      <c r="C49" s="92">
        <f ca="1">IF(OR(OP!$D$53=1,MAX($C$4:C48)&gt;=OP!$F$57),"",C48+(B49-B48))</f>
        <v>60</v>
      </c>
      <c r="D49" s="113" t="str">
        <f ca="1">IF(OR(OP!$D$53=1,AND($B49&gt;OP!$C$24)),"",OP!$C$52-IF($C49&lt;16,$K48,0))</f>
        <v/>
      </c>
      <c r="E49" s="113">
        <f ca="1">IF(OR(OP!$D$53=1,$B49=""),"",N($E48)+N($D49))</f>
        <v>480240</v>
      </c>
      <c r="F49" s="186" t="str">
        <f ca="1">IF(OR(OP!$D$53=1,$B49="",ISERROR(VLOOKUP(OP!$C$55,SRV,$B49+1,0))),"",ROUND(VLOOKUP(OP!$C$55,SRV,$B49+1,0)*OP!$C$28,0))</f>
        <v/>
      </c>
      <c r="G49" s="186" t="str">
        <f ca="1">IF(OR(OP!$D$53=1,$B49="",ISERROR(VLOOKUP(OP!$C$55,SRV,$B49+1,0))),"",N($G48)+N($F49))</f>
        <v/>
      </c>
      <c r="H49" s="186">
        <f ca="1">IF(OR(OP!$D$53=1,$B49=""),"",ROUND(VLOOKUP(OP!$C$55,DIE,$B49+1,0)*OP!$C$28,0))</f>
        <v>494802</v>
      </c>
      <c r="I49" s="187" t="e">
        <f ca="1">IF(OR(OP!$D$53=1,$B49=""),"",ROUND(VLOOKUP(OP!$C$55,CV,$B49+1,0)*OP!$C$28,0))</f>
        <v>#N/A</v>
      </c>
      <c r="J49" s="187" t="e">
        <f ca="1">IF(OR(OP!$D$53=1,$B49=""),"",ROUND(VLOOKUP(OP!$C$55,PA,$B49+1,0)*OP!$C$28,0))</f>
        <v>#N/A</v>
      </c>
      <c r="K49" s="186"/>
      <c r="L49" s="186"/>
      <c r="M49" s="186"/>
      <c r="N49" s="188"/>
      <c r="O49" s="188"/>
      <c r="P49" s="188"/>
      <c r="Q49" s="188"/>
      <c r="R49" s="188"/>
      <c r="S49" s="188">
        <f ca="1">IF(OR(OP!$D$53=1,$B49=""),"",N($F49)+N($O49))</f>
        <v>0</v>
      </c>
      <c r="T49" s="188">
        <f ca="1">IF(OR(OP!$D$53=1,$B49=""),0,N($T48)+N($S49))</f>
        <v>0</v>
      </c>
      <c r="U49" s="188">
        <f ca="1">IF(OR(OP!$D$53=1,$B49=""),"",ROUND($S49/12,0))</f>
        <v>0</v>
      </c>
      <c r="V49" s="188">
        <f ca="1">IF(OR(OP!$D$53=1,$B49=""),0,N($V48)+(N($U49)*12))</f>
        <v>0</v>
      </c>
      <c r="W49" s="186"/>
      <c r="X49" s="186"/>
      <c r="Y49" s="189">
        <f ca="1">IF(OR(OP!$D$53=1,$B49=""),"",ROUND(($H49+$Q49)*IF(OR($C49&lt;16,$Z49=0,$Z49=""),1,PYO),0))</f>
        <v>494802</v>
      </c>
      <c r="Z49" s="189">
        <f ca="1">IF(OR(OP!$D$53=1,$B49=""),"",ROUND(($H49+Q49)*IF(OR($C49&lt;16,($H49+$Q49)*PY!$C$4&lt;PY!$D$5,($H49+$Q49)*PY!$C$4*PYR&lt;PY!$C$5),0,PYY)*PYR,0))</f>
        <v>0</v>
      </c>
      <c r="AA49" s="113" t="str">
        <f ca="1">IF(OR(OP!$D$53=1,AND(B49&gt;OP!$C$24)),"",OP!$C$52)</f>
        <v/>
      </c>
      <c r="AB49" s="113">
        <f ca="1">IF(OR(OP!$D$53=1,$B49=""),"",N($AB48)+N($AA49))</f>
        <v>480240</v>
      </c>
      <c r="AC49" s="113"/>
      <c r="AD49" s="113"/>
      <c r="AE49" s="113"/>
      <c r="AF49" s="113"/>
      <c r="AG49" s="113"/>
      <c r="AH49" s="187" t="e">
        <f ca="1">IF(OR(OP!$D$53=1,$B49=""),"",ROUND(VLOOKUP(OP!$C$55,HL_1,$B49+1,0)*OP!$C$28,0))</f>
        <v>#N/A</v>
      </c>
      <c r="AI49" s="187" t="e">
        <f ca="1">IF(OR(OP!$D$53=1,$B49=""),"",ROUND(VLOOKUP(OP!$C$55,HL_2,$B49+1,0)*OP!$C$28,0))</f>
        <v>#N/A</v>
      </c>
    </row>
    <row r="50" spans="2:35" hidden="1">
      <c r="B50" s="93">
        <f ca="1">IF(OR(C49&gt;=OP!$F$57,C49=""),"",IF(C49+1&gt;OP!$F$57,OP!$F$57+1-$C$4,B49+1))</f>
        <v>47</v>
      </c>
      <c r="C50" s="92">
        <f ca="1">IF(OR(OP!$D$53=1,MAX($C$4:C49)&gt;=OP!$F$57),"",C49+(B50-B49))</f>
        <v>61</v>
      </c>
      <c r="D50" s="113" t="str">
        <f ca="1">IF(OR(OP!$D$53=1,AND($B50&gt;OP!$C$24)),"",OP!$C$52-IF($C50&lt;16,$K49,0))</f>
        <v/>
      </c>
      <c r="E50" s="113">
        <f ca="1">IF(OR(OP!$D$53=1,$B50=""),"",N($E49)+N($D50))</f>
        <v>480240</v>
      </c>
      <c r="F50" s="186" t="str">
        <f ca="1">IF(OR(OP!$D$53=1,$B50="",ISERROR(VLOOKUP(OP!$C$55,SRV,$B50+1,0))),"",ROUND(VLOOKUP(OP!$C$55,SRV,$B50+1,0)*OP!$C$28,0))</f>
        <v/>
      </c>
      <c r="G50" s="186" t="str">
        <f ca="1">IF(OR(OP!$D$53=1,$B50="",ISERROR(VLOOKUP(OP!$C$55,SRV,$B50+1,0))),"",N($G49)+N($F50))</f>
        <v/>
      </c>
      <c r="H50" s="186">
        <f ca="1">IF(OR(OP!$D$53=1,$B50=""),"",ROUND(VLOOKUP(OP!$C$55,DIE,$B50+1,0)*OP!$C$28,0))</f>
        <v>494802</v>
      </c>
      <c r="I50" s="187" t="e">
        <f ca="1">IF(OR(OP!$D$53=1,$B50=""),"",ROUND(VLOOKUP(OP!$C$55,CV,$B50+1,0)*OP!$C$28,0))</f>
        <v>#N/A</v>
      </c>
      <c r="J50" s="187" t="e">
        <f ca="1">IF(OR(OP!$D$53=1,$B50=""),"",ROUND(VLOOKUP(OP!$C$55,PA,$B50+1,0)*OP!$C$28,0))</f>
        <v>#N/A</v>
      </c>
      <c r="K50" s="186"/>
      <c r="L50" s="186"/>
      <c r="M50" s="186"/>
      <c r="N50" s="188"/>
      <c r="O50" s="188"/>
      <c r="P50" s="188"/>
      <c r="Q50" s="188"/>
      <c r="R50" s="188"/>
      <c r="S50" s="188">
        <f ca="1">IF(OR(OP!$D$53=1,$B50=""),"",N($F50)+N($O50))</f>
        <v>0</v>
      </c>
      <c r="T50" s="188">
        <f ca="1">IF(OR(OP!$D$53=1,$B50=""),0,N($T49)+N($S50))</f>
        <v>0</v>
      </c>
      <c r="U50" s="188">
        <f ca="1">IF(OR(OP!$D$53=1,$B50=""),"",ROUND($S50/12,0))</f>
        <v>0</v>
      </c>
      <c r="V50" s="188">
        <f ca="1">IF(OR(OP!$D$53=1,$B50=""),0,N($V49)+(N($U50)*12))</f>
        <v>0</v>
      </c>
      <c r="W50" s="186"/>
      <c r="X50" s="186"/>
      <c r="Y50" s="189">
        <f ca="1">IF(OR(OP!$D$53=1,$B50=""),"",ROUND(($H50+$Q50)*IF(OR($C50&lt;16,$Z50=0,$Z50=""),1,PYO),0))</f>
        <v>494802</v>
      </c>
      <c r="Z50" s="189">
        <f ca="1">IF(OR(OP!$D$53=1,$B50=""),"",ROUND(($H50+Q50)*IF(OR($C50&lt;16,($H50+$Q50)*PY!$C$4&lt;PY!$D$5,($H50+$Q50)*PY!$C$4*PYR&lt;PY!$C$5),0,PYY)*PYR,0))</f>
        <v>0</v>
      </c>
      <c r="AA50" s="113" t="str">
        <f ca="1">IF(OR(OP!$D$53=1,AND(B50&gt;OP!$C$24)),"",OP!$C$52)</f>
        <v/>
      </c>
      <c r="AB50" s="113">
        <f ca="1">IF(OR(OP!$D$53=1,$B50=""),"",N($AB49)+N($AA50))</f>
        <v>480240</v>
      </c>
      <c r="AC50" s="113"/>
      <c r="AD50" s="113"/>
      <c r="AE50" s="113"/>
      <c r="AF50" s="113"/>
      <c r="AG50" s="113"/>
      <c r="AH50" s="187" t="e">
        <f ca="1">IF(OR(OP!$D$53=1,$B50=""),"",ROUND(VLOOKUP(OP!$C$55,HL_1,$B50+1,0)*OP!$C$28,0))</f>
        <v>#N/A</v>
      </c>
      <c r="AI50" s="187" t="e">
        <f ca="1">IF(OR(OP!$D$53=1,$B50=""),"",ROUND(VLOOKUP(OP!$C$55,HL_2,$B50+1,0)*OP!$C$28,0))</f>
        <v>#N/A</v>
      </c>
    </row>
    <row r="51" spans="2:35" hidden="1">
      <c r="B51" s="93">
        <f ca="1">IF(OR(C50&gt;=OP!$F$57,C50=""),"",IF(C50+1&gt;OP!$F$57,OP!$F$57+1-$C$4,B50+1))</f>
        <v>48</v>
      </c>
      <c r="C51" s="92">
        <f ca="1">IF(OR(OP!$D$53=1,MAX($C$4:C50)&gt;=OP!$F$57),"",C50+(B51-B50))</f>
        <v>62</v>
      </c>
      <c r="D51" s="113" t="str">
        <f ca="1">IF(OR(OP!$D$53=1,AND($B51&gt;OP!$C$24)),"",OP!$C$52-IF($C51&lt;16,$K50,0))</f>
        <v/>
      </c>
      <c r="E51" s="113">
        <f ca="1">IF(OR(OP!$D$53=1,$B51=""),"",N($E50)+N($D51))</f>
        <v>480240</v>
      </c>
      <c r="F51" s="186" t="str">
        <f ca="1">IF(OR(OP!$D$53=1,$B51="",ISERROR(VLOOKUP(OP!$C$55,SRV,$B51+1,0))),"",ROUND(VLOOKUP(OP!$C$55,SRV,$B51+1,0)*OP!$C$28,0))</f>
        <v/>
      </c>
      <c r="G51" s="186" t="str">
        <f ca="1">IF(OR(OP!$D$53=1,$B51="",ISERROR(VLOOKUP(OP!$C$55,SRV,$B51+1,0))),"",N($G50)+N($F51))</f>
        <v/>
      </c>
      <c r="H51" s="186">
        <f ca="1">IF(OR(OP!$D$53=1,$B51=""),"",ROUND(VLOOKUP(OP!$C$55,DIE,$B51+1,0)*OP!$C$28,0))</f>
        <v>494802</v>
      </c>
      <c r="I51" s="187" t="e">
        <f ca="1">IF(OR(OP!$D$53=1,$B51=""),"",ROUND(VLOOKUP(OP!$C$55,CV,$B51+1,0)*OP!$C$28,0))</f>
        <v>#N/A</v>
      </c>
      <c r="J51" s="187" t="e">
        <f ca="1">IF(OR(OP!$D$53=1,$B51=""),"",ROUND(VLOOKUP(OP!$C$55,PA,$B51+1,0)*OP!$C$28,0))</f>
        <v>#N/A</v>
      </c>
      <c r="K51" s="186"/>
      <c r="L51" s="186"/>
      <c r="M51" s="186"/>
      <c r="N51" s="188"/>
      <c r="O51" s="188"/>
      <c r="P51" s="188"/>
      <c r="Q51" s="188"/>
      <c r="R51" s="188"/>
      <c r="S51" s="188">
        <f ca="1">IF(OR(OP!$D$53=1,$B51=""),"",N($F51)+N($O51))</f>
        <v>0</v>
      </c>
      <c r="T51" s="188">
        <f ca="1">IF(OR(OP!$D$53=1,$B51=""),0,N($T50)+N($S51))</f>
        <v>0</v>
      </c>
      <c r="U51" s="188">
        <f ca="1">IF(OR(OP!$D$53=1,$B51=""),"",ROUND($S51/12,0))</f>
        <v>0</v>
      </c>
      <c r="V51" s="188">
        <f ca="1">IF(OR(OP!$D$53=1,$B51=""),0,N($V50)+(N($U51)*12))</f>
        <v>0</v>
      </c>
      <c r="W51" s="186"/>
      <c r="X51" s="186"/>
      <c r="Y51" s="189">
        <f ca="1">IF(OR(OP!$D$53=1,$B51=""),"",ROUND(($H51+$Q51)*IF(OR($C51&lt;16,$Z51=0,$Z51=""),1,PYO),0))</f>
        <v>494802</v>
      </c>
      <c r="Z51" s="189">
        <f ca="1">IF(OR(OP!$D$53=1,$B51=""),"",ROUND(($H51+Q51)*IF(OR($C51&lt;16,($H51+$Q51)*PY!$C$4&lt;PY!$D$5,($H51+$Q51)*PY!$C$4*PYR&lt;PY!$C$5),0,PYY)*PYR,0))</f>
        <v>0</v>
      </c>
      <c r="AA51" s="113" t="str">
        <f ca="1">IF(OR(OP!$D$53=1,AND(B51&gt;OP!$C$24)),"",OP!$C$52)</f>
        <v/>
      </c>
      <c r="AB51" s="113">
        <f ca="1">IF(OR(OP!$D$53=1,$B51=""),"",N($AB50)+N($AA51))</f>
        <v>480240</v>
      </c>
      <c r="AC51" s="113"/>
      <c r="AD51" s="113"/>
      <c r="AE51" s="113"/>
      <c r="AF51" s="113"/>
      <c r="AG51" s="113"/>
      <c r="AH51" s="187" t="e">
        <f ca="1">IF(OR(OP!$D$53=1,$B51=""),"",ROUND(VLOOKUP(OP!$C$55,HL_1,$B51+1,0)*OP!$C$28,0))</f>
        <v>#N/A</v>
      </c>
      <c r="AI51" s="187" t="e">
        <f ca="1">IF(OR(OP!$D$53=1,$B51=""),"",ROUND(VLOOKUP(OP!$C$55,HL_2,$B51+1,0)*OP!$C$28,0))</f>
        <v>#N/A</v>
      </c>
    </row>
    <row r="52" spans="2:35" hidden="1">
      <c r="B52" s="93">
        <f ca="1">IF(OR(C51&gt;=OP!$F$57,C51=""),"",IF(C51+1&gt;OP!$F$57,OP!$F$57+1-$C$4,B51+1))</f>
        <v>49</v>
      </c>
      <c r="C52" s="92">
        <f ca="1">IF(OR(OP!$D$53=1,MAX($C$4:C51)&gt;=OP!$F$57),"",C51+(B52-B51))</f>
        <v>63</v>
      </c>
      <c r="D52" s="113" t="str">
        <f ca="1">IF(OR(OP!$D$53=1,AND($B52&gt;OP!$C$24)),"",OP!$C$52-IF($C52&lt;16,$K51,0))</f>
        <v/>
      </c>
      <c r="E52" s="113">
        <f ca="1">IF(OR(OP!$D$53=1,$B52=""),"",N($E51)+N($D52))</f>
        <v>480240</v>
      </c>
      <c r="F52" s="186" t="str">
        <f ca="1">IF(OR(OP!$D$53=1,$B52="",ISERROR(VLOOKUP(OP!$C$55,SRV,$B52+1,0))),"",ROUND(VLOOKUP(OP!$C$55,SRV,$B52+1,0)*OP!$C$28,0))</f>
        <v/>
      </c>
      <c r="G52" s="186" t="str">
        <f ca="1">IF(OR(OP!$D$53=1,$B52="",ISERROR(VLOOKUP(OP!$C$55,SRV,$B52+1,0))),"",N($G51)+N($F52))</f>
        <v/>
      </c>
      <c r="H52" s="186">
        <f ca="1">IF(OR(OP!$D$53=1,$B52=""),"",ROUND(VLOOKUP(OP!$C$55,DIE,$B52+1,0)*OP!$C$28,0))</f>
        <v>494802</v>
      </c>
      <c r="I52" s="187" t="e">
        <f ca="1">IF(OR(OP!$D$53=1,$B52=""),"",ROUND(VLOOKUP(OP!$C$55,CV,$B52+1,0)*OP!$C$28,0))</f>
        <v>#N/A</v>
      </c>
      <c r="J52" s="187" t="e">
        <f ca="1">IF(OR(OP!$D$53=1,$B52=""),"",ROUND(VLOOKUP(OP!$C$55,PA,$B52+1,0)*OP!$C$28,0))</f>
        <v>#N/A</v>
      </c>
      <c r="K52" s="186"/>
      <c r="L52" s="186"/>
      <c r="M52" s="186"/>
      <c r="N52" s="188"/>
      <c r="O52" s="188"/>
      <c r="P52" s="188"/>
      <c r="Q52" s="188"/>
      <c r="R52" s="188"/>
      <c r="S52" s="188">
        <f ca="1">IF(OR(OP!$D$53=1,$B52=""),"",N($F52)+N($O52))</f>
        <v>0</v>
      </c>
      <c r="T52" s="188">
        <f ca="1">IF(OR(OP!$D$53=1,$B52=""),0,N($T51)+N($S52))</f>
        <v>0</v>
      </c>
      <c r="U52" s="188">
        <f ca="1">IF(OR(OP!$D$53=1,$B52=""),"",ROUND($S52/12,0))</f>
        <v>0</v>
      </c>
      <c r="V52" s="188">
        <f ca="1">IF(OR(OP!$D$53=1,$B52=""),0,N($V51)+(N($U52)*12))</f>
        <v>0</v>
      </c>
      <c r="W52" s="186"/>
      <c r="X52" s="186"/>
      <c r="Y52" s="189">
        <f ca="1">IF(OR(OP!$D$53=1,$B52=""),"",ROUND(($H52+$Q52)*IF(OR($C52&lt;16,$Z52=0,$Z52=""),1,PYO),0))</f>
        <v>494802</v>
      </c>
      <c r="Z52" s="189">
        <f ca="1">IF(OR(OP!$D$53=1,$B52=""),"",ROUND(($H52+Q52)*IF(OR($C52&lt;16,($H52+$Q52)*PY!$C$4&lt;PY!$D$5,($H52+$Q52)*PY!$C$4*PYR&lt;PY!$C$5),0,PYY)*PYR,0))</f>
        <v>0</v>
      </c>
      <c r="AA52" s="113" t="str">
        <f ca="1">IF(OR(OP!$D$53=1,AND(B52&gt;OP!$C$24)),"",OP!$C$52)</f>
        <v/>
      </c>
      <c r="AB52" s="113">
        <f ca="1">IF(OR(OP!$D$53=1,$B52=""),"",N($AB51)+N($AA52))</f>
        <v>480240</v>
      </c>
      <c r="AC52" s="113"/>
      <c r="AD52" s="113"/>
      <c r="AE52" s="113"/>
      <c r="AF52" s="113"/>
      <c r="AG52" s="113"/>
      <c r="AH52" s="187" t="e">
        <f ca="1">IF(OR(OP!$D$53=1,$B52=""),"",ROUND(VLOOKUP(OP!$C$55,HL_1,$B52+1,0)*OP!$C$28,0))</f>
        <v>#N/A</v>
      </c>
      <c r="AI52" s="187" t="e">
        <f ca="1">IF(OR(OP!$D$53=1,$B52=""),"",ROUND(VLOOKUP(OP!$C$55,HL_2,$B52+1,0)*OP!$C$28,0))</f>
        <v>#N/A</v>
      </c>
    </row>
    <row r="53" spans="2:35" hidden="1">
      <c r="B53" s="93">
        <f ca="1">IF(OR(C52&gt;=OP!$F$57,C52=""),"",IF(C52+1&gt;OP!$F$57,OP!$F$57+1-$C$4,B52+1))</f>
        <v>50</v>
      </c>
      <c r="C53" s="92">
        <f ca="1">IF(OR(OP!$D$53=1,MAX($C$4:C52)&gt;=OP!$F$57),"",C52+(B53-B52))</f>
        <v>64</v>
      </c>
      <c r="D53" s="113" t="str">
        <f ca="1">IF(OR(OP!$D$53=1,AND($B53&gt;OP!$C$24)),"",OP!$C$52-IF($C53&lt;16,$K52,0))</f>
        <v/>
      </c>
      <c r="E53" s="113">
        <f ca="1">IF(OR(OP!$D$53=1,$B53=""),"",N($E52)+N($D53))</f>
        <v>480240</v>
      </c>
      <c r="F53" s="186" t="str">
        <f ca="1">IF(OR(OP!$D$53=1,$B53="",ISERROR(VLOOKUP(OP!$C$55,SRV,$B53+1,0))),"",ROUND(VLOOKUP(OP!$C$55,SRV,$B53+1,0)*OP!$C$28,0))</f>
        <v/>
      </c>
      <c r="G53" s="186" t="str">
        <f ca="1">IF(OR(OP!$D$53=1,$B53="",ISERROR(VLOOKUP(OP!$C$55,SRV,$B53+1,0))),"",N($G52)+N($F53))</f>
        <v/>
      </c>
      <c r="H53" s="186">
        <f ca="1">IF(OR(OP!$D$53=1,$B53=""),"",ROUND(VLOOKUP(OP!$C$55,DIE,$B53+1,0)*OP!$C$28,0))</f>
        <v>494802</v>
      </c>
      <c r="I53" s="187" t="e">
        <f ca="1">IF(OR(OP!$D$53=1,$B53=""),"",ROUND(VLOOKUP(OP!$C$55,CV,$B53+1,0)*OP!$C$28,0))</f>
        <v>#N/A</v>
      </c>
      <c r="J53" s="187" t="e">
        <f ca="1">IF(OR(OP!$D$53=1,$B53=""),"",ROUND(VLOOKUP(OP!$C$55,PA,$B53+1,0)*OP!$C$28,0))</f>
        <v>#N/A</v>
      </c>
      <c r="K53" s="186"/>
      <c r="L53" s="186"/>
      <c r="M53" s="186"/>
      <c r="N53" s="188"/>
      <c r="O53" s="188"/>
      <c r="P53" s="188"/>
      <c r="Q53" s="188"/>
      <c r="R53" s="188"/>
      <c r="S53" s="188">
        <f ca="1">IF(OR(OP!$D$53=1,$B53=""),"",N($F53)+N($O53))</f>
        <v>0</v>
      </c>
      <c r="T53" s="188">
        <f ca="1">IF(OR(OP!$D$53=1,$B53=""),0,N($T52)+N($S53))</f>
        <v>0</v>
      </c>
      <c r="U53" s="188">
        <f ca="1">IF(OR(OP!$D$53=1,$B53=""),"",ROUND($S53/12,0))</f>
        <v>0</v>
      </c>
      <c r="V53" s="188">
        <f ca="1">IF(OR(OP!$D$53=1,$B53=""),0,N($V52)+(N($U53)*12))</f>
        <v>0</v>
      </c>
      <c r="W53" s="186"/>
      <c r="X53" s="186"/>
      <c r="Y53" s="189">
        <f ca="1">IF(OR(OP!$D$53=1,$B53=""),"",ROUND(($H53+$Q53)*IF(OR($C53&lt;16,$Z53=0,$Z53=""),1,PYO),0))</f>
        <v>494802</v>
      </c>
      <c r="Z53" s="189">
        <f ca="1">IF(OR(OP!$D$53=1,$B53=""),"",ROUND(($H53+Q53)*IF(OR($C53&lt;16,($H53+$Q53)*PY!$C$4&lt;PY!$D$5,($H53+$Q53)*PY!$C$4*PYR&lt;PY!$C$5),0,PYY)*PYR,0))</f>
        <v>0</v>
      </c>
      <c r="AA53" s="113" t="str">
        <f ca="1">IF(OR(OP!$D$53=1,AND(B53&gt;OP!$C$24)),"",OP!$C$52)</f>
        <v/>
      </c>
      <c r="AB53" s="113">
        <f ca="1">IF(OR(OP!$D$53=1,$B53=""),"",N($AB52)+N($AA53))</f>
        <v>480240</v>
      </c>
      <c r="AC53" s="113"/>
      <c r="AD53" s="113"/>
      <c r="AE53" s="113"/>
      <c r="AF53" s="113"/>
      <c r="AG53" s="113"/>
      <c r="AH53" s="187" t="e">
        <f ca="1">IF(OR(OP!$D$53=1,$B53=""),"",ROUND(VLOOKUP(OP!$C$55,HL_1,$B53+1,0)*OP!$C$28,0))</f>
        <v>#N/A</v>
      </c>
      <c r="AI53" s="187" t="e">
        <f ca="1">IF(OR(OP!$D$53=1,$B53=""),"",ROUND(VLOOKUP(OP!$C$55,HL_2,$B53+1,0)*OP!$C$28,0))</f>
        <v>#N/A</v>
      </c>
    </row>
    <row r="54" spans="2:35" hidden="1">
      <c r="B54" s="93">
        <f ca="1">IF(OR(C53&gt;=OP!$F$57,C53=""),"",IF(C53+1&gt;OP!$F$57,OP!$F$57+1-$C$4,B53+1))</f>
        <v>51</v>
      </c>
      <c r="C54" s="92">
        <f ca="1">IF(OR(OP!$D$53=1,MAX($C$4:C53)&gt;=OP!$F$57),"",C53+(B54-B53))</f>
        <v>65</v>
      </c>
      <c r="D54" s="113" t="str">
        <f ca="1">IF(OR(OP!$D$53=1,AND($B54&gt;OP!$C$24)),"",OP!$C$52-IF($C54&lt;16,$K53,0))</f>
        <v/>
      </c>
      <c r="E54" s="113">
        <f ca="1">IF(OR(OP!$D$53=1,$B54=""),"",N($E53)+N($D54))</f>
        <v>480240</v>
      </c>
      <c r="F54" s="186" t="str">
        <f ca="1">IF(OR(OP!$D$53=1,$B54="",ISERROR(VLOOKUP(OP!$C$55,SRV,$B54+1,0))),"",ROUND(VLOOKUP(OP!$C$55,SRV,$B54+1,0)*OP!$C$28,0))</f>
        <v/>
      </c>
      <c r="G54" s="186" t="str">
        <f ca="1">IF(OR(OP!$D$53=1,$B54="",ISERROR(VLOOKUP(OP!$C$55,SRV,$B54+1,0))),"",N($G53)+N($F54))</f>
        <v/>
      </c>
      <c r="H54" s="186">
        <f ca="1">IF(OR(OP!$D$53=1,$B54=""),"",ROUND(VLOOKUP(OP!$C$55,DIE,$B54+1,0)*OP!$C$28,0))</f>
        <v>494802</v>
      </c>
      <c r="I54" s="187" t="e">
        <f ca="1">IF(OR(OP!$D$53=1,$B54=""),"",ROUND(VLOOKUP(OP!$C$55,CV,$B54+1,0)*OP!$C$28,0))</f>
        <v>#N/A</v>
      </c>
      <c r="J54" s="187" t="e">
        <f ca="1">IF(OR(OP!$D$53=1,$B54=""),"",ROUND(VLOOKUP(OP!$C$55,PA,$B54+1,0)*OP!$C$28,0))</f>
        <v>#N/A</v>
      </c>
      <c r="K54" s="186"/>
      <c r="L54" s="186"/>
      <c r="M54" s="186"/>
      <c r="N54" s="188"/>
      <c r="O54" s="188"/>
      <c r="P54" s="188"/>
      <c r="Q54" s="188"/>
      <c r="R54" s="188"/>
      <c r="S54" s="188">
        <f ca="1">IF(OR(OP!$D$53=1,$B54=""),"",N($F54)+N($O54))</f>
        <v>0</v>
      </c>
      <c r="T54" s="188">
        <f ca="1">IF(OR(OP!$D$53=1,$B54=""),0,N($T53)+N($S54))</f>
        <v>0</v>
      </c>
      <c r="U54" s="188">
        <f ca="1">IF(OR(OP!$D$53=1,$B54=""),"",ROUND($S54/12,0))</f>
        <v>0</v>
      </c>
      <c r="V54" s="188">
        <f ca="1">IF(OR(OP!$D$53=1,$B54=""),0,N($V53)+(N($U54)*12))</f>
        <v>0</v>
      </c>
      <c r="W54" s="186"/>
      <c r="X54" s="186"/>
      <c r="Y54" s="189">
        <f ca="1">IF(OR(OP!$D$53=1,$B54=""),"",ROUND(($H54+$Q54)*IF(OR($C54&lt;16,$Z54=0,$Z54=""),1,PYO),0))</f>
        <v>494802</v>
      </c>
      <c r="Z54" s="189">
        <f ca="1">IF(OR(OP!$D$53=1,$B54=""),"",ROUND(($H54+Q54)*IF(OR($C54&lt;16,($H54+$Q54)*PY!$C$4&lt;PY!$D$5,($H54+$Q54)*PY!$C$4*PYR&lt;PY!$C$5),0,PYY)*PYR,0))</f>
        <v>0</v>
      </c>
      <c r="AA54" s="113" t="str">
        <f ca="1">IF(OR(OP!$D$53=1,AND(B54&gt;OP!$C$24)),"",OP!$C$52)</f>
        <v/>
      </c>
      <c r="AB54" s="113">
        <f ca="1">IF(OR(OP!$D$53=1,$B54=""),"",N($AB53)+N($AA54))</f>
        <v>480240</v>
      </c>
      <c r="AC54" s="113"/>
      <c r="AD54" s="113"/>
      <c r="AE54" s="113"/>
      <c r="AF54" s="113"/>
      <c r="AG54" s="113"/>
      <c r="AH54" s="187" t="e">
        <f ca="1">IF(OR(OP!$D$53=1,$B54=""),"",ROUND(VLOOKUP(OP!$C$55,HL_1,$B54+1,0)*OP!$C$28,0))</f>
        <v>#N/A</v>
      </c>
      <c r="AI54" s="187" t="e">
        <f ca="1">IF(OR(OP!$D$53=1,$B54=""),"",ROUND(VLOOKUP(OP!$C$55,HL_2,$B54+1,0)*OP!$C$28,0))</f>
        <v>#N/A</v>
      </c>
    </row>
    <row r="55" spans="2:35" hidden="1">
      <c r="B55" s="93">
        <f ca="1">IF(OR(C54&gt;=OP!$F$57,C54=""),"",IF(C54+1&gt;OP!$F$57,OP!$F$57+1-$C$4,B54+1))</f>
        <v>52</v>
      </c>
      <c r="C55" s="92">
        <f ca="1">IF(OR(OP!$D$53=1,MAX($C$4:C54)&gt;=OP!$F$57),"",C54+(B55-B54))</f>
        <v>66</v>
      </c>
      <c r="D55" s="113" t="str">
        <f ca="1">IF(OR(OP!$D$53=1,AND($B55&gt;OP!$C$24)),"",OP!$C$52-IF($C55&lt;16,$K54,0))</f>
        <v/>
      </c>
      <c r="E55" s="113">
        <f ca="1">IF(OR(OP!$D$53=1,$B55=""),"",N($E54)+N($D55))</f>
        <v>480240</v>
      </c>
      <c r="F55" s="186" t="str">
        <f ca="1">IF(OR(OP!$D$53=1,$B55="",ISERROR(VLOOKUP(OP!$C$55,SRV,$B55+1,0))),"",ROUND(VLOOKUP(OP!$C$55,SRV,$B55+1,0)*OP!$C$28,0))</f>
        <v/>
      </c>
      <c r="G55" s="186" t="str">
        <f ca="1">IF(OR(OP!$D$53=1,$B55="",ISERROR(VLOOKUP(OP!$C$55,SRV,$B55+1,0))),"",N($G54)+N($F55))</f>
        <v/>
      </c>
      <c r="H55" s="186">
        <f ca="1">IF(OR(OP!$D$53=1,$B55=""),"",ROUND(VLOOKUP(OP!$C$55,DIE,$B55+1,0)*OP!$C$28,0))</f>
        <v>494802</v>
      </c>
      <c r="I55" s="187" t="e">
        <f ca="1">IF(OR(OP!$D$53=1,$B55=""),"",ROUND(VLOOKUP(OP!$C$55,CV,$B55+1,0)*OP!$C$28,0))</f>
        <v>#N/A</v>
      </c>
      <c r="J55" s="187" t="e">
        <f ca="1">IF(OR(OP!$D$53=1,$B55=""),"",ROUND(VLOOKUP(OP!$C$55,PA,$B55+1,0)*OP!$C$28,0))</f>
        <v>#N/A</v>
      </c>
      <c r="K55" s="186"/>
      <c r="L55" s="186"/>
      <c r="M55" s="186"/>
      <c r="N55" s="188"/>
      <c r="O55" s="188"/>
      <c r="P55" s="188"/>
      <c r="Q55" s="188"/>
      <c r="R55" s="188"/>
      <c r="S55" s="188">
        <f ca="1">IF(OR(OP!$D$53=1,$B55=""),"",N($F55)+N($O55))</f>
        <v>0</v>
      </c>
      <c r="T55" s="188">
        <f ca="1">IF(OR(OP!$D$53=1,$B55=""),0,N($T54)+N($S55))</f>
        <v>0</v>
      </c>
      <c r="U55" s="188">
        <f ca="1">IF(OR(OP!$D$53=1,$B55=""),"",ROUND($S55/12,0))</f>
        <v>0</v>
      </c>
      <c r="V55" s="188">
        <f ca="1">IF(OR(OP!$D$53=1,$B55=""),0,N($V54)+(N($U55)*12))</f>
        <v>0</v>
      </c>
      <c r="W55" s="186"/>
      <c r="X55" s="186"/>
      <c r="Y55" s="189">
        <f ca="1">IF(OR(OP!$D$53=1,$B55=""),"",ROUND(($H55+$Q55)*IF(OR($C55&lt;16,$Z55=0,$Z55=""),1,PYO),0))</f>
        <v>494802</v>
      </c>
      <c r="Z55" s="189">
        <f ca="1">IF(OR(OP!$D$53=1,$B55=""),"",ROUND(($H55+Q55)*IF(OR($C55&lt;16,($H55+$Q55)*PY!$C$4&lt;PY!$D$5,($H55+$Q55)*PY!$C$4*PYR&lt;PY!$C$5),0,PYY)*PYR,0))</f>
        <v>0</v>
      </c>
      <c r="AA55" s="113" t="str">
        <f ca="1">IF(OR(OP!$D$53=1,AND(B55&gt;OP!$C$24)),"",OP!$C$52)</f>
        <v/>
      </c>
      <c r="AB55" s="113">
        <f ca="1">IF(OR(OP!$D$53=1,$B55=""),"",N($AB54)+N($AA55))</f>
        <v>480240</v>
      </c>
      <c r="AC55" s="113"/>
      <c r="AD55" s="113"/>
      <c r="AE55" s="113"/>
      <c r="AF55" s="113"/>
      <c r="AG55" s="113"/>
      <c r="AH55" s="187" t="e">
        <f ca="1">IF(OR(OP!$D$53=1,$B55=""),"",ROUND(VLOOKUP(OP!$C$55,HL_1,$B55+1,0)*OP!$C$28,0))</f>
        <v>#N/A</v>
      </c>
      <c r="AI55" s="187" t="e">
        <f ca="1">IF(OR(OP!$D$53=1,$B55=""),"",ROUND(VLOOKUP(OP!$C$55,HL_2,$B55+1,0)*OP!$C$28,0))</f>
        <v>#N/A</v>
      </c>
    </row>
    <row r="56" spans="2:35" hidden="1">
      <c r="B56" s="93">
        <f ca="1">IF(OR(C55&gt;=OP!$F$57,C55=""),"",IF(C55+1&gt;OP!$F$57,OP!$F$57+1-$C$4,B55+1))</f>
        <v>53</v>
      </c>
      <c r="C56" s="92">
        <f ca="1">IF(OR(OP!$D$53=1,MAX($C$4:C55)&gt;=OP!$F$57),"",C55+(B56-B55))</f>
        <v>67</v>
      </c>
      <c r="D56" s="113" t="str">
        <f ca="1">IF(OR(OP!$D$53=1,AND($B56&gt;OP!$C$24)),"",OP!$C$52-IF($C56&lt;16,$K55,0))</f>
        <v/>
      </c>
      <c r="E56" s="113">
        <f ca="1">IF(OR(OP!$D$53=1,$B56=""),"",N($E55)+N($D56))</f>
        <v>480240</v>
      </c>
      <c r="F56" s="186" t="str">
        <f ca="1">IF(OR(OP!$D$53=1,$B56="",ISERROR(VLOOKUP(OP!$C$55,SRV,$B56+1,0))),"",ROUND(VLOOKUP(OP!$C$55,SRV,$B56+1,0)*OP!$C$28,0))</f>
        <v/>
      </c>
      <c r="G56" s="186" t="str">
        <f ca="1">IF(OR(OP!$D$53=1,$B56="",ISERROR(VLOOKUP(OP!$C$55,SRV,$B56+1,0))),"",N($G55)+N($F56))</f>
        <v/>
      </c>
      <c r="H56" s="186">
        <f ca="1">IF(OR(OP!$D$53=1,$B56=""),"",ROUND(VLOOKUP(OP!$C$55,DIE,$B56+1,0)*OP!$C$28,0))</f>
        <v>494802</v>
      </c>
      <c r="I56" s="187" t="e">
        <f ca="1">IF(OR(OP!$D$53=1,$B56=""),"",ROUND(VLOOKUP(OP!$C$55,CV,$B56+1,0)*OP!$C$28,0))</f>
        <v>#N/A</v>
      </c>
      <c r="J56" s="187" t="e">
        <f ca="1">IF(OR(OP!$D$53=1,$B56=""),"",ROUND(VLOOKUP(OP!$C$55,PA,$B56+1,0)*OP!$C$28,0))</f>
        <v>#N/A</v>
      </c>
      <c r="K56" s="186"/>
      <c r="L56" s="186"/>
      <c r="M56" s="186"/>
      <c r="N56" s="188"/>
      <c r="O56" s="188"/>
      <c r="P56" s="188"/>
      <c r="Q56" s="188"/>
      <c r="R56" s="188"/>
      <c r="S56" s="188">
        <f ca="1">IF(OR(OP!$D$53=1,$B56=""),"",N($F56)+N($O56))</f>
        <v>0</v>
      </c>
      <c r="T56" s="188">
        <f ca="1">IF(OR(OP!$D$53=1,$B56=""),0,N($T55)+N($S56))</f>
        <v>0</v>
      </c>
      <c r="U56" s="188">
        <f ca="1">IF(OR(OP!$D$53=1,$B56=""),"",ROUND($S56/12,0))</f>
        <v>0</v>
      </c>
      <c r="V56" s="188">
        <f ca="1">IF(OR(OP!$D$53=1,$B56=""),0,N($V55)+(N($U56)*12))</f>
        <v>0</v>
      </c>
      <c r="W56" s="186"/>
      <c r="X56" s="186"/>
      <c r="Y56" s="189">
        <f ca="1">IF(OR(OP!$D$53=1,$B56=""),"",ROUND(($H56+$Q56)*IF(OR($C56&lt;16,$Z56=0,$Z56=""),1,PYO),0))</f>
        <v>494802</v>
      </c>
      <c r="Z56" s="189">
        <f ca="1">IF(OR(OP!$D$53=1,$B56=""),"",ROUND(($H56+Q56)*IF(OR($C56&lt;16,($H56+$Q56)*PY!$C$4&lt;PY!$D$5,($H56+$Q56)*PY!$C$4*PYR&lt;PY!$C$5),0,PYY)*PYR,0))</f>
        <v>0</v>
      </c>
      <c r="AA56" s="113" t="str">
        <f ca="1">IF(OR(OP!$D$53=1,AND(B56&gt;OP!$C$24)),"",OP!$C$52)</f>
        <v/>
      </c>
      <c r="AB56" s="113">
        <f ca="1">IF(OR(OP!$D$53=1,$B56=""),"",N($AB55)+N($AA56))</f>
        <v>480240</v>
      </c>
      <c r="AC56" s="113"/>
      <c r="AD56" s="113"/>
      <c r="AE56" s="113"/>
      <c r="AF56" s="113"/>
      <c r="AG56" s="113"/>
      <c r="AH56" s="187" t="e">
        <f ca="1">IF(OR(OP!$D$53=1,$B56=""),"",ROUND(VLOOKUP(OP!$C$55,HL_1,$B56+1,0)*OP!$C$28,0))</f>
        <v>#N/A</v>
      </c>
      <c r="AI56" s="187" t="e">
        <f ca="1">IF(OR(OP!$D$53=1,$B56=""),"",ROUND(VLOOKUP(OP!$C$55,HL_2,$B56+1,0)*OP!$C$28,0))</f>
        <v>#N/A</v>
      </c>
    </row>
    <row r="57" spans="2:35" hidden="1">
      <c r="B57" s="93">
        <f ca="1">IF(OR(C56&gt;=OP!$F$57,C56=""),"",IF(C56+1&gt;OP!$F$57,OP!$F$57+1-$C$4,B56+1))</f>
        <v>54</v>
      </c>
      <c r="C57" s="92">
        <f ca="1">IF(OR(OP!$D$53=1,MAX($C$4:C56)&gt;=OP!$F$57),"",C56+(B57-B56))</f>
        <v>68</v>
      </c>
      <c r="D57" s="113" t="str">
        <f ca="1">IF(OR(OP!$D$53=1,AND($B57&gt;OP!$C$24)),"",OP!$C$52-IF($C57&lt;16,$K56,0))</f>
        <v/>
      </c>
      <c r="E57" s="113">
        <f ca="1">IF(OR(OP!$D$53=1,$B57=""),"",N($E56)+N($D57))</f>
        <v>480240</v>
      </c>
      <c r="F57" s="186" t="str">
        <f ca="1">IF(OR(OP!$D$53=1,$B57="",ISERROR(VLOOKUP(OP!$C$55,SRV,$B57+1,0))),"",ROUND(VLOOKUP(OP!$C$55,SRV,$B57+1,0)*OP!$C$28,0))</f>
        <v/>
      </c>
      <c r="G57" s="186" t="str">
        <f ca="1">IF(OR(OP!$D$53=1,$B57="",ISERROR(VLOOKUP(OP!$C$55,SRV,$B57+1,0))),"",N($G56)+N($F57))</f>
        <v/>
      </c>
      <c r="H57" s="186">
        <f ca="1">IF(OR(OP!$D$53=1,$B57=""),"",ROUND(VLOOKUP(OP!$C$55,DIE,$B57+1,0)*OP!$C$28,0))</f>
        <v>494802</v>
      </c>
      <c r="I57" s="187" t="e">
        <f ca="1">IF(OR(OP!$D$53=1,$B57=""),"",ROUND(VLOOKUP(OP!$C$55,CV,$B57+1,0)*OP!$C$28,0))</f>
        <v>#N/A</v>
      </c>
      <c r="J57" s="187" t="e">
        <f ca="1">IF(OR(OP!$D$53=1,$B57=""),"",ROUND(VLOOKUP(OP!$C$55,PA,$B57+1,0)*OP!$C$28,0))</f>
        <v>#N/A</v>
      </c>
      <c r="K57" s="186"/>
      <c r="L57" s="186"/>
      <c r="M57" s="186"/>
      <c r="N57" s="188"/>
      <c r="O57" s="188"/>
      <c r="P57" s="188"/>
      <c r="Q57" s="188"/>
      <c r="R57" s="188"/>
      <c r="S57" s="188">
        <f ca="1">IF(OR(OP!$D$53=1,$B57=""),"",N($F57)+N($O57))</f>
        <v>0</v>
      </c>
      <c r="T57" s="188">
        <f ca="1">IF(OR(OP!$D$53=1,$B57=""),0,N($T56)+N($S57))</f>
        <v>0</v>
      </c>
      <c r="U57" s="188">
        <f ca="1">IF(OR(OP!$D$53=1,$B57=""),"",ROUND($S57/12,0))</f>
        <v>0</v>
      </c>
      <c r="V57" s="188">
        <f ca="1">IF(OR(OP!$D$53=1,$B57=""),0,N($V56)+(N($U57)*12))</f>
        <v>0</v>
      </c>
      <c r="W57" s="186"/>
      <c r="X57" s="186"/>
      <c r="Y57" s="189">
        <f ca="1">IF(OR(OP!$D$53=1,$B57=""),"",ROUND(($H57+$Q57)*IF(OR($C57&lt;16,$Z57=0,$Z57=""),1,PYO),0))</f>
        <v>494802</v>
      </c>
      <c r="Z57" s="189">
        <f ca="1">IF(OR(OP!$D$53=1,$B57=""),"",ROUND(($H57+Q57)*IF(OR($C57&lt;16,($H57+$Q57)*PY!$C$4&lt;PY!$D$5,($H57+$Q57)*PY!$C$4*PYR&lt;PY!$C$5),0,PYY)*PYR,0))</f>
        <v>0</v>
      </c>
      <c r="AA57" s="113" t="str">
        <f ca="1">IF(OR(OP!$D$53=1,AND(B57&gt;OP!$C$24)),"",OP!$C$52)</f>
        <v/>
      </c>
      <c r="AB57" s="113">
        <f ca="1">IF(OR(OP!$D$53=1,$B57=""),"",N($AB56)+N($AA57))</f>
        <v>480240</v>
      </c>
      <c r="AC57" s="113"/>
      <c r="AD57" s="113"/>
      <c r="AE57" s="113"/>
      <c r="AF57" s="113"/>
      <c r="AG57" s="113"/>
      <c r="AH57" s="187" t="e">
        <f ca="1">IF(OR(OP!$D$53=1,$B57=""),"",ROUND(VLOOKUP(OP!$C$55,HL_1,$B57+1,0)*OP!$C$28,0))</f>
        <v>#N/A</v>
      </c>
      <c r="AI57" s="187" t="e">
        <f ca="1">IF(OR(OP!$D$53=1,$B57=""),"",ROUND(VLOOKUP(OP!$C$55,HL_2,$B57+1,0)*OP!$C$28,0))</f>
        <v>#N/A</v>
      </c>
    </row>
    <row r="58" spans="2:35" hidden="1">
      <c r="B58" s="93">
        <f ca="1">IF(OR(C57&gt;=OP!$F$57,C57=""),"",IF(C57+1&gt;OP!$F$57,OP!$F$57+1-$C$4,B57+1))</f>
        <v>55</v>
      </c>
      <c r="C58" s="92">
        <f ca="1">IF(OR(OP!$D$53=1,MAX($C$4:C57)&gt;=OP!$F$57),"",C57+(B58-B57))</f>
        <v>69</v>
      </c>
      <c r="D58" s="113" t="str">
        <f ca="1">IF(OR(OP!$D$53=1,AND($B58&gt;OP!$C$24)),"",OP!$C$52-IF($C58&lt;16,$K57,0))</f>
        <v/>
      </c>
      <c r="E58" s="113">
        <f ca="1">IF(OR(OP!$D$53=1,$B58=""),"",N($E57)+N($D58))</f>
        <v>480240</v>
      </c>
      <c r="F58" s="186" t="str">
        <f ca="1">IF(OR(OP!$D$53=1,$B58="",ISERROR(VLOOKUP(OP!$C$55,SRV,$B58+1,0))),"",ROUND(VLOOKUP(OP!$C$55,SRV,$B58+1,0)*OP!$C$28,0))</f>
        <v/>
      </c>
      <c r="G58" s="186" t="str">
        <f ca="1">IF(OR(OP!$D$53=1,$B58="",ISERROR(VLOOKUP(OP!$C$55,SRV,$B58+1,0))),"",N($G57)+N($F58))</f>
        <v/>
      </c>
      <c r="H58" s="186">
        <f ca="1">IF(OR(OP!$D$53=1,$B58=""),"",ROUND(VLOOKUP(OP!$C$55,DIE,$B58+1,0)*OP!$C$28,0))</f>
        <v>494802</v>
      </c>
      <c r="I58" s="187" t="e">
        <f ca="1">IF(OR(OP!$D$53=1,$B58=""),"",ROUND(VLOOKUP(OP!$C$55,CV,$B58+1,0)*OP!$C$28,0))</f>
        <v>#N/A</v>
      </c>
      <c r="J58" s="187" t="e">
        <f ca="1">IF(OR(OP!$D$53=1,$B58=""),"",ROUND(VLOOKUP(OP!$C$55,PA,$B58+1,0)*OP!$C$28,0))</f>
        <v>#N/A</v>
      </c>
      <c r="K58" s="186"/>
      <c r="L58" s="186"/>
      <c r="M58" s="186"/>
      <c r="N58" s="188"/>
      <c r="O58" s="188"/>
      <c r="P58" s="188"/>
      <c r="Q58" s="188"/>
      <c r="R58" s="188"/>
      <c r="S58" s="188">
        <f ca="1">IF(OR(OP!$D$53=1,$B58=""),"",N($F58)+N($O58))</f>
        <v>0</v>
      </c>
      <c r="T58" s="188">
        <f ca="1">IF(OR(OP!$D$53=1,$B58=""),0,N($T57)+N($S58))</f>
        <v>0</v>
      </c>
      <c r="U58" s="188">
        <f ca="1">IF(OR(OP!$D$53=1,$B58=""),"",ROUND($S58/12,0))</f>
        <v>0</v>
      </c>
      <c r="V58" s="188">
        <f ca="1">IF(OR(OP!$D$53=1,$B58=""),0,N($V57)+(N($U58)*12))</f>
        <v>0</v>
      </c>
      <c r="W58" s="186"/>
      <c r="X58" s="186"/>
      <c r="Y58" s="189">
        <f ca="1">IF(OR(OP!$D$53=1,$B58=""),"",ROUND(($H58+$Q58)*IF(OR($C58&lt;16,$Z58=0,$Z58=""),1,PYO),0))</f>
        <v>494802</v>
      </c>
      <c r="Z58" s="189">
        <f ca="1">IF(OR(OP!$D$53=1,$B58=""),"",ROUND(($H58+Q58)*IF(OR($C58&lt;16,($H58+$Q58)*PY!$C$4&lt;PY!$D$5,($H58+$Q58)*PY!$C$4*PYR&lt;PY!$C$5),0,PYY)*PYR,0))</f>
        <v>0</v>
      </c>
      <c r="AA58" s="113" t="str">
        <f ca="1">IF(OR(OP!$D$53=1,AND(B58&gt;OP!$C$24)),"",OP!$C$52)</f>
        <v/>
      </c>
      <c r="AB58" s="113">
        <f ca="1">IF(OR(OP!$D$53=1,$B58=""),"",N($AB57)+N($AA58))</f>
        <v>480240</v>
      </c>
      <c r="AC58" s="113"/>
      <c r="AD58" s="113"/>
      <c r="AE58" s="113"/>
      <c r="AF58" s="113"/>
      <c r="AG58" s="113"/>
      <c r="AH58" s="187" t="e">
        <f ca="1">IF(OR(OP!$D$53=1,$B58=""),"",ROUND(VLOOKUP(OP!$C$55,HL_1,$B58+1,0)*OP!$C$28,0))</f>
        <v>#N/A</v>
      </c>
      <c r="AI58" s="187" t="e">
        <f ca="1">IF(OR(OP!$D$53=1,$B58=""),"",ROUND(VLOOKUP(OP!$C$55,HL_2,$B58+1,0)*OP!$C$28,0))</f>
        <v>#N/A</v>
      </c>
    </row>
    <row r="59" spans="2:35" hidden="1">
      <c r="B59" s="93">
        <f ca="1">IF(OR(C58&gt;=OP!$F$57,C58=""),"",IF(C58+1&gt;OP!$F$57,OP!$F$57+1-$C$4,B58+1))</f>
        <v>56</v>
      </c>
      <c r="C59" s="92">
        <f ca="1">IF(OR(OP!$D$53=1,MAX($C$4:C58)&gt;=OP!$F$57),"",C58+(B59-B58))</f>
        <v>70</v>
      </c>
      <c r="D59" s="113" t="str">
        <f ca="1">IF(OR(OP!$D$53=1,AND($B59&gt;OP!$C$24)),"",OP!$C$52-IF($C59&lt;16,$K58,0))</f>
        <v/>
      </c>
      <c r="E59" s="113">
        <f ca="1">IF(OR(OP!$D$53=1,$B59=""),"",N($E58)+N($D59))</f>
        <v>480240</v>
      </c>
      <c r="F59" s="186" t="str">
        <f ca="1">IF(OR(OP!$D$53=1,$B59="",ISERROR(VLOOKUP(OP!$C$55,SRV,$B59+1,0))),"",ROUND(VLOOKUP(OP!$C$55,SRV,$B59+1,0)*OP!$C$28,0))</f>
        <v/>
      </c>
      <c r="G59" s="186" t="str">
        <f ca="1">IF(OR(OP!$D$53=1,$B59="",ISERROR(VLOOKUP(OP!$C$55,SRV,$B59+1,0))),"",N($G58)+N($F59))</f>
        <v/>
      </c>
      <c r="H59" s="186">
        <f ca="1">IF(OR(OP!$D$53=1,$B59=""),"",ROUND(VLOOKUP(OP!$C$55,DIE,$B59+1,0)*OP!$C$28,0))</f>
        <v>494802</v>
      </c>
      <c r="I59" s="187" t="e">
        <f ca="1">IF(OR(OP!$D$53=1,$B59=""),"",ROUND(VLOOKUP(OP!$C$55,CV,$B59+1,0)*OP!$C$28,0))</f>
        <v>#N/A</v>
      </c>
      <c r="J59" s="187" t="e">
        <f ca="1">IF(OR(OP!$D$53=1,$B59=""),"",ROUND(VLOOKUP(OP!$C$55,PA,$B59+1,0)*OP!$C$28,0))</f>
        <v>#N/A</v>
      </c>
      <c r="K59" s="186"/>
      <c r="L59" s="186"/>
      <c r="M59" s="186"/>
      <c r="N59" s="188"/>
      <c r="O59" s="188"/>
      <c r="P59" s="188"/>
      <c r="Q59" s="188"/>
      <c r="R59" s="188"/>
      <c r="S59" s="188">
        <f ca="1">IF(OR(OP!$D$53=1,$B59=""),"",N($F59)+N($O59))</f>
        <v>0</v>
      </c>
      <c r="T59" s="188">
        <f ca="1">IF(OR(OP!$D$53=1,$B59=""),0,N($T58)+N($S59))</f>
        <v>0</v>
      </c>
      <c r="U59" s="188">
        <f ca="1">IF(OR(OP!$D$53=1,$B59=""),"",ROUND($S59/12,0))</f>
        <v>0</v>
      </c>
      <c r="V59" s="188">
        <f ca="1">IF(OR(OP!$D$53=1,$B59=""),0,N($V58)+(N($U59)*12))</f>
        <v>0</v>
      </c>
      <c r="W59" s="186"/>
      <c r="X59" s="186"/>
      <c r="Y59" s="189">
        <f ca="1">IF(OR(OP!$D$53=1,$B59=""),"",ROUND(($H59+$Q59)*IF(OR($C59&lt;16,$Z59=0,$Z59=""),1,PYO),0))</f>
        <v>494802</v>
      </c>
      <c r="Z59" s="189">
        <f ca="1">IF(OR(OP!$D$53=1,$B59=""),"",ROUND(($H59+Q59)*IF(OR($C59&lt;16,($H59+$Q59)*PY!$C$4&lt;PY!$D$5,($H59+$Q59)*PY!$C$4*PYR&lt;PY!$C$5),0,PYY)*PYR,0))</f>
        <v>0</v>
      </c>
      <c r="AA59" s="113" t="str">
        <f ca="1">IF(OR(OP!$D$53=1,AND(B59&gt;OP!$C$24)),"",OP!$C$52)</f>
        <v/>
      </c>
      <c r="AB59" s="113">
        <f ca="1">IF(OR(OP!$D$53=1,$B59=""),"",N($AB58)+N($AA59))</f>
        <v>480240</v>
      </c>
      <c r="AC59" s="113"/>
      <c r="AD59" s="113"/>
      <c r="AE59" s="113"/>
      <c r="AF59" s="113"/>
      <c r="AG59" s="113"/>
      <c r="AH59" s="187" t="e">
        <f ca="1">IF(OR(OP!$D$53=1,$B59=""),"",ROUND(VLOOKUP(OP!$C$55,HL_1,$B59+1,0)*OP!$C$28,0))</f>
        <v>#N/A</v>
      </c>
      <c r="AI59" s="187" t="e">
        <f ca="1">IF(OR(OP!$D$53=1,$B59=""),"",ROUND(VLOOKUP(OP!$C$55,HL_2,$B59+1,0)*OP!$C$28,0))</f>
        <v>#N/A</v>
      </c>
    </row>
    <row r="60" spans="2:35" hidden="1">
      <c r="B60" s="93">
        <f ca="1">IF(OR(C59&gt;=OP!$F$57,C59=""),"",IF(C59+1&gt;OP!$F$57,OP!$F$57+1-$C$4,B59+1))</f>
        <v>57</v>
      </c>
      <c r="C60" s="92">
        <f ca="1">IF(OR(OP!$D$53=1,MAX($C$4:C59)&gt;=OP!$F$57),"",C59+(B60-B59))</f>
        <v>71</v>
      </c>
      <c r="D60" s="113" t="str">
        <f ca="1">IF(OR(OP!$D$53=1,AND($B60&gt;OP!$C$24)),"",OP!$C$52-IF($C60&lt;16,$K59,0))</f>
        <v/>
      </c>
      <c r="E60" s="113">
        <f ca="1">IF(OR(OP!$D$53=1,$B60=""),"",N($E59)+N($D60))</f>
        <v>480240</v>
      </c>
      <c r="F60" s="186" t="str">
        <f ca="1">IF(OR(OP!$D$53=1,$B60="",ISERROR(VLOOKUP(OP!$C$55,SRV,$B60+1,0))),"",ROUND(VLOOKUP(OP!$C$55,SRV,$B60+1,0)*OP!$C$28,0))</f>
        <v/>
      </c>
      <c r="G60" s="186" t="str">
        <f ca="1">IF(OR(OP!$D$53=1,$B60="",ISERROR(VLOOKUP(OP!$C$55,SRV,$B60+1,0))),"",N($G59)+N($F60))</f>
        <v/>
      </c>
      <c r="H60" s="186">
        <f ca="1">IF(OR(OP!$D$53=1,$B60=""),"",ROUND(VLOOKUP(OP!$C$55,DIE,$B60+1,0)*OP!$C$28,0))</f>
        <v>494802</v>
      </c>
      <c r="I60" s="187" t="e">
        <f ca="1">IF(OR(OP!$D$53=1,$B60=""),"",ROUND(VLOOKUP(OP!$C$55,CV,$B60+1,0)*OP!$C$28,0))</f>
        <v>#N/A</v>
      </c>
      <c r="J60" s="187" t="e">
        <f ca="1">IF(OR(OP!$D$53=1,$B60=""),"",ROUND(VLOOKUP(OP!$C$55,PA,$B60+1,0)*OP!$C$28,0))</f>
        <v>#N/A</v>
      </c>
      <c r="K60" s="186"/>
      <c r="L60" s="186"/>
      <c r="M60" s="186"/>
      <c r="N60" s="188"/>
      <c r="O60" s="188"/>
      <c r="P60" s="188"/>
      <c r="Q60" s="188"/>
      <c r="R60" s="188"/>
      <c r="S60" s="188">
        <f ca="1">IF(OR(OP!$D$53=1,$B60=""),"",N($F60)+N($O60))</f>
        <v>0</v>
      </c>
      <c r="T60" s="188">
        <f ca="1">IF(OR(OP!$D$53=1,$B60=""),0,N($T59)+N($S60))</f>
        <v>0</v>
      </c>
      <c r="U60" s="188">
        <f ca="1">IF(OR(OP!$D$53=1,$B60=""),"",ROUND($S60/12,0))</f>
        <v>0</v>
      </c>
      <c r="V60" s="188">
        <f ca="1">IF(OR(OP!$D$53=1,$B60=""),0,N($V59)+(N($U60)*12))</f>
        <v>0</v>
      </c>
      <c r="W60" s="186"/>
      <c r="X60" s="186"/>
      <c r="Y60" s="189">
        <f ca="1">IF(OR(OP!$D$53=1,$B60=""),"",ROUND(($H60+$Q60)*IF(OR($C60&lt;16,$Z60=0,$Z60=""),1,PYO),0))</f>
        <v>494802</v>
      </c>
      <c r="Z60" s="189">
        <f ca="1">IF(OR(OP!$D$53=1,$B60=""),"",ROUND(($H60+Q60)*IF(OR($C60&lt;16,($H60+$Q60)*PY!$C$4&lt;PY!$D$5,($H60+$Q60)*PY!$C$4*PYR&lt;PY!$C$5),0,PYY)*PYR,0))</f>
        <v>0</v>
      </c>
      <c r="AA60" s="113" t="str">
        <f ca="1">IF(OR(OP!$D$53=1,AND(B60&gt;OP!$C$24)),"",OP!$C$52)</f>
        <v/>
      </c>
      <c r="AB60" s="113">
        <f ca="1">IF(OR(OP!$D$53=1,$B60=""),"",N($AB59)+N($AA60))</f>
        <v>480240</v>
      </c>
      <c r="AC60" s="113"/>
      <c r="AD60" s="113"/>
      <c r="AE60" s="113"/>
      <c r="AF60" s="113"/>
      <c r="AG60" s="113"/>
      <c r="AH60" s="187" t="e">
        <f ca="1">IF(OR(OP!$D$53=1,$B60=""),"",ROUND(VLOOKUP(OP!$C$55,HL_1,$B60+1,0)*OP!$C$28,0))</f>
        <v>#N/A</v>
      </c>
      <c r="AI60" s="187" t="e">
        <f ca="1">IF(OR(OP!$D$53=1,$B60=""),"",ROUND(VLOOKUP(OP!$C$55,HL_2,$B60+1,0)*OP!$C$28,0))</f>
        <v>#N/A</v>
      </c>
    </row>
    <row r="61" spans="2:35" hidden="1">
      <c r="B61" s="93">
        <f ca="1">IF(OR(C60&gt;=OP!$F$57,C60=""),"",IF(C60+1&gt;OP!$F$57,OP!$F$57+1-$C$4,B60+1))</f>
        <v>58</v>
      </c>
      <c r="C61" s="92">
        <f ca="1">IF(OR(OP!$D$53=1,MAX($C$4:C60)&gt;=OP!$F$57),"",C60+(B61-B60))</f>
        <v>72</v>
      </c>
      <c r="D61" s="113" t="str">
        <f ca="1">IF(OR(OP!$D$53=1,AND($B61&gt;OP!$C$24)),"",OP!$C$52-IF($C61&lt;16,$K60,0))</f>
        <v/>
      </c>
      <c r="E61" s="113">
        <f ca="1">IF(OR(OP!$D$53=1,$B61=""),"",N($E60)+N($D61))</f>
        <v>480240</v>
      </c>
      <c r="F61" s="186" t="str">
        <f ca="1">IF(OR(OP!$D$53=1,$B61="",ISERROR(VLOOKUP(OP!$C$55,SRV,$B61+1,0))),"",ROUND(VLOOKUP(OP!$C$55,SRV,$B61+1,0)*OP!$C$28,0))</f>
        <v/>
      </c>
      <c r="G61" s="186" t="str">
        <f ca="1">IF(OR(OP!$D$53=1,$B61="",ISERROR(VLOOKUP(OP!$C$55,SRV,$B61+1,0))),"",N($G60)+N($F61))</f>
        <v/>
      </c>
      <c r="H61" s="186">
        <f ca="1">IF(OR(OP!$D$53=1,$B61=""),"",ROUND(VLOOKUP(OP!$C$55,DIE,$B61+1,0)*OP!$C$28,0))</f>
        <v>494802</v>
      </c>
      <c r="I61" s="187" t="e">
        <f ca="1">IF(OR(OP!$D$53=1,$B61=""),"",ROUND(VLOOKUP(OP!$C$55,CV,$B61+1,0)*OP!$C$28,0))</f>
        <v>#N/A</v>
      </c>
      <c r="J61" s="187" t="e">
        <f ca="1">IF(OR(OP!$D$53=1,$B61=""),"",ROUND(VLOOKUP(OP!$C$55,PA,$B61+1,0)*OP!$C$28,0))</f>
        <v>#N/A</v>
      </c>
      <c r="K61" s="186"/>
      <c r="L61" s="186"/>
      <c r="M61" s="186"/>
      <c r="N61" s="188"/>
      <c r="O61" s="188"/>
      <c r="P61" s="188"/>
      <c r="Q61" s="188"/>
      <c r="R61" s="188"/>
      <c r="S61" s="188">
        <f ca="1">IF(OR(OP!$D$53=1,$B61=""),"",N($F61)+N($O61))</f>
        <v>0</v>
      </c>
      <c r="T61" s="188">
        <f ca="1">IF(OR(OP!$D$53=1,$B61=""),0,N($T60)+N($S61))</f>
        <v>0</v>
      </c>
      <c r="U61" s="188">
        <f ca="1">IF(OR(OP!$D$53=1,$B61=""),"",ROUND($S61/12,0))</f>
        <v>0</v>
      </c>
      <c r="V61" s="188">
        <f ca="1">IF(OR(OP!$D$53=1,$B61=""),0,N($V60)+(N($U61)*12))</f>
        <v>0</v>
      </c>
      <c r="W61" s="186"/>
      <c r="X61" s="186"/>
      <c r="Y61" s="189">
        <f ca="1">IF(OR(OP!$D$53=1,$B61=""),"",ROUND(($H61+$Q61)*IF(OR($C61&lt;16,$Z61=0,$Z61=""),1,PYO),0))</f>
        <v>494802</v>
      </c>
      <c r="Z61" s="189">
        <f ca="1">IF(OR(OP!$D$53=1,$B61=""),"",ROUND(($H61+Q61)*IF(OR($C61&lt;16,($H61+$Q61)*PY!$C$4&lt;PY!$D$5,($H61+$Q61)*PY!$C$4*PYR&lt;PY!$C$5),0,PYY)*PYR,0))</f>
        <v>0</v>
      </c>
      <c r="AA61" s="113" t="str">
        <f ca="1">IF(OR(OP!$D$53=1,AND(B61&gt;OP!$C$24)),"",OP!$C$52)</f>
        <v/>
      </c>
      <c r="AB61" s="113">
        <f ca="1">IF(OR(OP!$D$53=1,$B61=""),"",N($AB60)+N($AA61))</f>
        <v>480240</v>
      </c>
      <c r="AC61" s="113"/>
      <c r="AD61" s="113"/>
      <c r="AE61" s="113"/>
      <c r="AF61" s="113"/>
      <c r="AG61" s="113"/>
      <c r="AH61" s="187" t="e">
        <f ca="1">IF(OR(OP!$D$53=1,$B61=""),"",ROUND(VLOOKUP(OP!$C$55,HL_1,$B61+1,0)*OP!$C$28,0))</f>
        <v>#N/A</v>
      </c>
      <c r="AI61" s="187" t="e">
        <f ca="1">IF(OR(OP!$D$53=1,$B61=""),"",ROUND(VLOOKUP(OP!$C$55,HL_2,$B61+1,0)*OP!$C$28,0))</f>
        <v>#N/A</v>
      </c>
    </row>
    <row r="62" spans="2:35" hidden="1">
      <c r="B62" s="93">
        <f ca="1">IF(OR(C61&gt;=OP!$F$57,C61=""),"",IF(C61+1&gt;OP!$F$57,OP!$F$57+1-$C$4,B61+1))</f>
        <v>59</v>
      </c>
      <c r="C62" s="92">
        <f ca="1">IF(OR(OP!$D$53=1,MAX($C$4:C61)&gt;=OP!$F$57),"",C61+(B62-B61))</f>
        <v>73</v>
      </c>
      <c r="D62" s="113" t="str">
        <f ca="1">IF(OR(OP!$D$53=1,AND($B62&gt;OP!$C$24)),"",OP!$C$52-IF($C62&lt;16,$K61,0))</f>
        <v/>
      </c>
      <c r="E62" s="113">
        <f ca="1">IF(OR(OP!$D$53=1,$B62=""),"",N($E61)+N($D62))</f>
        <v>480240</v>
      </c>
      <c r="F62" s="186" t="str">
        <f ca="1">IF(OR(OP!$D$53=1,$B62="",ISERROR(VLOOKUP(OP!$C$55,SRV,$B62+1,0))),"",ROUND(VLOOKUP(OP!$C$55,SRV,$B62+1,0)*OP!$C$28,0))</f>
        <v/>
      </c>
      <c r="G62" s="186" t="str">
        <f ca="1">IF(OR(OP!$D$53=1,$B62="",ISERROR(VLOOKUP(OP!$C$55,SRV,$B62+1,0))),"",N($G61)+N($F62))</f>
        <v/>
      </c>
      <c r="H62" s="186">
        <f ca="1">IF(OR(OP!$D$53=1,$B62=""),"",ROUND(VLOOKUP(OP!$C$55,DIE,$B62+1,0)*OP!$C$28,0))</f>
        <v>494802</v>
      </c>
      <c r="I62" s="187" t="e">
        <f ca="1">IF(OR(OP!$D$53=1,$B62=""),"",ROUND(VLOOKUP(OP!$C$55,CV,$B62+1,0)*OP!$C$28,0))</f>
        <v>#N/A</v>
      </c>
      <c r="J62" s="187" t="e">
        <f ca="1">IF(OR(OP!$D$53=1,$B62=""),"",ROUND(VLOOKUP(OP!$C$55,PA,$B62+1,0)*OP!$C$28,0))</f>
        <v>#N/A</v>
      </c>
      <c r="K62" s="186"/>
      <c r="L62" s="186"/>
      <c r="M62" s="186"/>
      <c r="N62" s="188"/>
      <c r="O62" s="188"/>
      <c r="P62" s="188"/>
      <c r="Q62" s="188"/>
      <c r="R62" s="188"/>
      <c r="S62" s="188">
        <f ca="1">IF(OR(OP!$D$53=1,$B62=""),"",N($F62)+N($O62))</f>
        <v>0</v>
      </c>
      <c r="T62" s="188">
        <f ca="1">IF(OR(OP!$D$53=1,$B62=""),0,N($T61)+N($S62))</f>
        <v>0</v>
      </c>
      <c r="U62" s="188">
        <f ca="1">IF(OR(OP!$D$53=1,$B62=""),"",ROUND($S62/12,0))</f>
        <v>0</v>
      </c>
      <c r="V62" s="188">
        <f ca="1">IF(OR(OP!$D$53=1,$B62=""),0,N($V61)+(N($U62)*12))</f>
        <v>0</v>
      </c>
      <c r="W62" s="186"/>
      <c r="X62" s="186"/>
      <c r="Y62" s="189">
        <f ca="1">IF(OR(OP!$D$53=1,$B62=""),"",ROUND(($H62+$Q62)*IF(OR($C62&lt;16,$Z62=0,$Z62=""),1,PYO),0))</f>
        <v>494802</v>
      </c>
      <c r="Z62" s="189">
        <f ca="1">IF(OR(OP!$D$53=1,$B62=""),"",ROUND(($H62+Q62)*IF(OR($C62&lt;16,($H62+$Q62)*PY!$C$4&lt;PY!$D$5,($H62+$Q62)*PY!$C$4*PYR&lt;PY!$C$5),0,PYY)*PYR,0))</f>
        <v>0</v>
      </c>
      <c r="AA62" s="113" t="str">
        <f ca="1">IF(OR(OP!$D$53=1,AND(B62&gt;OP!$C$24)),"",OP!$C$52)</f>
        <v/>
      </c>
      <c r="AB62" s="113">
        <f ca="1">IF(OR(OP!$D$53=1,$B62=""),"",N($AB61)+N($AA62))</f>
        <v>480240</v>
      </c>
      <c r="AC62" s="113"/>
      <c r="AD62" s="113"/>
      <c r="AE62" s="113"/>
      <c r="AF62" s="113"/>
      <c r="AG62" s="113"/>
      <c r="AH62" s="187" t="e">
        <f ca="1">IF(OR(OP!$D$53=1,$B62=""),"",ROUND(VLOOKUP(OP!$C$55,HL_1,$B62+1,0)*OP!$C$28,0))</f>
        <v>#N/A</v>
      </c>
      <c r="AI62" s="187" t="e">
        <f ca="1">IF(OR(OP!$D$53=1,$B62=""),"",ROUND(VLOOKUP(OP!$C$55,HL_2,$B62+1,0)*OP!$C$28,0))</f>
        <v>#N/A</v>
      </c>
    </row>
    <row r="63" spans="2:35" hidden="1">
      <c r="B63" s="93">
        <f ca="1">IF(OR(C62&gt;=OP!$F$57,C62=""),"",IF(C62+1&gt;OP!$F$57,OP!$F$57+1-$C$4,B62+1))</f>
        <v>60</v>
      </c>
      <c r="C63" s="92">
        <f ca="1">IF(OR(OP!$D$53=1,MAX($C$4:C62)&gt;=OP!$F$57),"",C62+(B63-B62))</f>
        <v>74</v>
      </c>
      <c r="D63" s="113" t="str">
        <f ca="1">IF(OR(OP!$D$53=1,AND($B63&gt;OP!$C$24)),"",OP!$C$52-IF($C63&lt;16,$K62,0))</f>
        <v/>
      </c>
      <c r="E63" s="113">
        <f ca="1">IF(OR(OP!$D$53=1,$B63=""),"",N($E62)+N($D63))</f>
        <v>480240</v>
      </c>
      <c r="F63" s="186" t="str">
        <f ca="1">IF(OR(OP!$D$53=1,$B63="",ISERROR(VLOOKUP(OP!$C$55,SRV,$B63+1,0))),"",ROUND(VLOOKUP(OP!$C$55,SRV,$B63+1,0)*OP!$C$28,0))</f>
        <v/>
      </c>
      <c r="G63" s="186" t="str">
        <f ca="1">IF(OR(OP!$D$53=1,$B63="",ISERROR(VLOOKUP(OP!$C$55,SRV,$B63+1,0))),"",N($G62)+N($F63))</f>
        <v/>
      </c>
      <c r="H63" s="186">
        <f ca="1">IF(OR(OP!$D$53=1,$B63=""),"",ROUND(VLOOKUP(OP!$C$55,DIE,$B63+1,0)*OP!$C$28,0))</f>
        <v>494802</v>
      </c>
      <c r="I63" s="187" t="e">
        <f ca="1">IF(OR(OP!$D$53=1,$B63=""),"",ROUND(VLOOKUP(OP!$C$55,CV,$B63+1,0)*OP!$C$28,0))</f>
        <v>#N/A</v>
      </c>
      <c r="J63" s="187" t="e">
        <f ca="1">IF(OR(OP!$D$53=1,$B63=""),"",ROUND(VLOOKUP(OP!$C$55,PA,$B63+1,0)*OP!$C$28,0))</f>
        <v>#N/A</v>
      </c>
      <c r="K63" s="186"/>
      <c r="L63" s="186"/>
      <c r="M63" s="186"/>
      <c r="N63" s="188"/>
      <c r="O63" s="188"/>
      <c r="P63" s="188"/>
      <c r="Q63" s="188"/>
      <c r="R63" s="188"/>
      <c r="S63" s="188">
        <f ca="1">IF(OR(OP!$D$53=1,$B63=""),"",N($F63)+N($O63))</f>
        <v>0</v>
      </c>
      <c r="T63" s="188">
        <f ca="1">IF(OR(OP!$D$53=1,$B63=""),0,N($T62)+N($S63))</f>
        <v>0</v>
      </c>
      <c r="U63" s="188">
        <f ca="1">IF(OR(OP!$D$53=1,$B63=""),"",ROUND($S63/12,0))</f>
        <v>0</v>
      </c>
      <c r="V63" s="188">
        <f ca="1">IF(OR(OP!$D$53=1,$B63=""),0,N($V62)+(N($U63)*12))</f>
        <v>0</v>
      </c>
      <c r="W63" s="186"/>
      <c r="X63" s="186"/>
      <c r="Y63" s="189">
        <f ca="1">IF(OR(OP!$D$53=1,$B63=""),"",ROUND(($H63+$Q63)*IF(OR($C63&lt;16,$Z63=0,$Z63=""),1,PYO),0))</f>
        <v>494802</v>
      </c>
      <c r="Z63" s="189">
        <f ca="1">IF(OR(OP!$D$53=1,$B63=""),"",ROUND(($H63+Q63)*IF(OR($C63&lt;16,($H63+$Q63)*PY!$C$4&lt;PY!$D$5,($H63+$Q63)*PY!$C$4*PYR&lt;PY!$C$5),0,PYY)*PYR,0))</f>
        <v>0</v>
      </c>
      <c r="AA63" s="113" t="str">
        <f ca="1">IF(OR(OP!$D$53=1,AND(B63&gt;OP!$C$24)),"",OP!$C$52)</f>
        <v/>
      </c>
      <c r="AB63" s="113">
        <f ca="1">IF(OR(OP!$D$53=1,$B63=""),"",N($AB62)+N($AA63))</f>
        <v>480240</v>
      </c>
      <c r="AC63" s="113"/>
      <c r="AD63" s="113"/>
      <c r="AE63" s="113"/>
      <c r="AF63" s="113"/>
      <c r="AG63" s="113"/>
      <c r="AH63" s="187" t="e">
        <f ca="1">IF(OR(OP!$D$53=1,$B63=""),"",ROUND(VLOOKUP(OP!$C$55,HL_1,$B63+1,0)*OP!$C$28,0))</f>
        <v>#N/A</v>
      </c>
      <c r="AI63" s="187" t="e">
        <f ca="1">IF(OR(OP!$D$53=1,$B63=""),"",ROUND(VLOOKUP(OP!$C$55,HL_2,$B63+1,0)*OP!$C$28,0))</f>
        <v>#N/A</v>
      </c>
    </row>
    <row r="64" spans="2:35" hidden="1">
      <c r="B64" s="93">
        <f ca="1">IF(OR(C63&gt;=OP!$F$57,C63=""),"",IF(C63+1&gt;OP!$F$57,OP!$F$57+1-$C$4,B63+1))</f>
        <v>61</v>
      </c>
      <c r="C64" s="92">
        <f ca="1">IF(OR(OP!$D$53=1,MAX($C$4:C63)&gt;=OP!$F$57),"",C63+(B64-B63))</f>
        <v>75</v>
      </c>
      <c r="D64" s="113" t="str">
        <f ca="1">IF(OR(OP!$D$53=1,AND($B64&gt;OP!$C$24)),"",OP!$C$52-IF($C64&lt;16,$K63,0))</f>
        <v/>
      </c>
      <c r="E64" s="113">
        <f ca="1">IF(OR(OP!$D$53=1,$B64=""),"",N($E63)+N($D64))</f>
        <v>480240</v>
      </c>
      <c r="F64" s="186" t="str">
        <f ca="1">IF(OR(OP!$D$53=1,$B64="",ISERROR(VLOOKUP(OP!$C$55,SRV,$B64+1,0))),"",ROUND(VLOOKUP(OP!$C$55,SRV,$B64+1,0)*OP!$C$28,0))</f>
        <v/>
      </c>
      <c r="G64" s="186" t="str">
        <f ca="1">IF(OR(OP!$D$53=1,$B64="",ISERROR(VLOOKUP(OP!$C$55,SRV,$B64+1,0))),"",N($G63)+N($F64))</f>
        <v/>
      </c>
      <c r="H64" s="186">
        <f ca="1">IF(OR(OP!$D$53=1,$B64=""),"",ROUND(VLOOKUP(OP!$C$55,DIE,$B64+1,0)*OP!$C$28,0))</f>
        <v>494802</v>
      </c>
      <c r="I64" s="187" t="e">
        <f ca="1">IF(OR(OP!$D$53=1,$B64=""),"",ROUND(VLOOKUP(OP!$C$55,CV,$B64+1,0)*OP!$C$28,0))</f>
        <v>#N/A</v>
      </c>
      <c r="J64" s="187" t="e">
        <f ca="1">IF(OR(OP!$D$53=1,$B64=""),"",ROUND(VLOOKUP(OP!$C$55,PA,$B64+1,0)*OP!$C$28,0))</f>
        <v>#N/A</v>
      </c>
      <c r="K64" s="186"/>
      <c r="L64" s="186"/>
      <c r="M64" s="186"/>
      <c r="N64" s="188"/>
      <c r="O64" s="188"/>
      <c r="P64" s="188"/>
      <c r="Q64" s="188"/>
      <c r="R64" s="188"/>
      <c r="S64" s="188">
        <f ca="1">IF(OR(OP!$D$53=1,$B64=""),"",N($F64)+N($O64))</f>
        <v>0</v>
      </c>
      <c r="T64" s="188">
        <f ca="1">IF(OR(OP!$D$53=1,$B64=""),0,N($T63)+N($S64))</f>
        <v>0</v>
      </c>
      <c r="U64" s="188">
        <f ca="1">IF(OR(OP!$D$53=1,$B64=""),"",ROUND($S64/12,0))</f>
        <v>0</v>
      </c>
      <c r="V64" s="188">
        <f ca="1">IF(OR(OP!$D$53=1,$B64=""),0,N($V63)+(N($U64)*12))</f>
        <v>0</v>
      </c>
      <c r="W64" s="186"/>
      <c r="X64" s="186"/>
      <c r="Y64" s="189">
        <f ca="1">IF(OR(OP!$D$53=1,$B64=""),"",ROUND(($H64+$Q64)*IF(OR($C64&lt;16,$Z64=0,$Z64=""),1,PYO),0))</f>
        <v>494802</v>
      </c>
      <c r="Z64" s="189">
        <f ca="1">IF(OR(OP!$D$53=1,$B64=""),"",ROUND(($H64+Q64)*IF(OR($C64&lt;16,($H64+$Q64)*PY!$C$4&lt;PY!$D$5,($H64+$Q64)*PY!$C$4*PYR&lt;PY!$C$5),0,PYY)*PYR,0))</f>
        <v>0</v>
      </c>
      <c r="AA64" s="113" t="str">
        <f ca="1">IF(OR(OP!$D$53=1,AND(B64&gt;OP!$C$24)),"",OP!$C$52)</f>
        <v/>
      </c>
      <c r="AB64" s="113">
        <f ca="1">IF(OR(OP!$D$53=1,$B64=""),"",N($AB63)+N($AA64))</f>
        <v>480240</v>
      </c>
      <c r="AC64" s="113"/>
      <c r="AD64" s="113"/>
      <c r="AE64" s="113"/>
      <c r="AF64" s="113"/>
      <c r="AG64" s="113"/>
      <c r="AH64" s="187" t="e">
        <f ca="1">IF(OR(OP!$D$53=1,$B64=""),"",ROUND(VLOOKUP(OP!$C$55,HL_1,$B64+1,0)*OP!$C$28,0))</f>
        <v>#N/A</v>
      </c>
      <c r="AI64" s="187" t="e">
        <f ca="1">IF(OR(OP!$D$53=1,$B64=""),"",ROUND(VLOOKUP(OP!$C$55,HL_2,$B64+1,0)*OP!$C$28,0))</f>
        <v>#N/A</v>
      </c>
    </row>
    <row r="65" spans="2:35" hidden="1">
      <c r="B65" s="93">
        <f ca="1">IF(OR(C64&gt;=OP!$F$57,C64=""),"",IF(C64+1&gt;OP!$F$57,OP!$F$57+1-$C$4,B64+1))</f>
        <v>62</v>
      </c>
      <c r="C65" s="92">
        <f ca="1">IF(OR(OP!$D$53=1,MAX($C$4:C64)&gt;=OP!$F$57),"",C64+(B65-B64))</f>
        <v>76</v>
      </c>
      <c r="D65" s="113" t="str">
        <f ca="1">IF(OR(OP!$D$53=1,AND($B65&gt;OP!$C$24)),"",OP!$C$52-IF($C65&lt;16,$K64,0))</f>
        <v/>
      </c>
      <c r="E65" s="113">
        <f ca="1">IF(OR(OP!$D$53=1,$B65=""),"",N($E64)+N($D65))</f>
        <v>480240</v>
      </c>
      <c r="F65" s="186" t="str">
        <f ca="1">IF(OR(OP!$D$53=1,$B65="",ISERROR(VLOOKUP(OP!$C$55,SRV,$B65+1,0))),"",ROUND(VLOOKUP(OP!$C$55,SRV,$B65+1,0)*OP!$C$28,0))</f>
        <v/>
      </c>
      <c r="G65" s="186" t="str">
        <f ca="1">IF(OR(OP!$D$53=1,$B65="",ISERROR(VLOOKUP(OP!$C$55,SRV,$B65+1,0))),"",N($G64)+N($F65))</f>
        <v/>
      </c>
      <c r="H65" s="186">
        <f ca="1">IF(OR(OP!$D$53=1,$B65=""),"",ROUND(VLOOKUP(OP!$C$55,DIE,$B65+1,0)*OP!$C$28,0))</f>
        <v>494802</v>
      </c>
      <c r="I65" s="187" t="e">
        <f ca="1">IF(OR(OP!$D$53=1,$B65=""),"",ROUND(VLOOKUP(OP!$C$55,CV,$B65+1,0)*OP!$C$28,0))</f>
        <v>#N/A</v>
      </c>
      <c r="J65" s="187" t="e">
        <f ca="1">IF(OR(OP!$D$53=1,$B65=""),"",ROUND(VLOOKUP(OP!$C$55,PA,$B65+1,0)*OP!$C$28,0))</f>
        <v>#N/A</v>
      </c>
      <c r="K65" s="186"/>
      <c r="L65" s="186"/>
      <c r="M65" s="186"/>
      <c r="N65" s="188"/>
      <c r="O65" s="188"/>
      <c r="P65" s="188"/>
      <c r="Q65" s="188"/>
      <c r="R65" s="188"/>
      <c r="S65" s="188">
        <f ca="1">IF(OR(OP!$D$53=1,$B65=""),"",N($F65)+N($O65))</f>
        <v>0</v>
      </c>
      <c r="T65" s="188">
        <f ca="1">IF(OR(OP!$D$53=1,$B65=""),0,N($T64)+N($S65))</f>
        <v>0</v>
      </c>
      <c r="U65" s="188">
        <f ca="1">IF(OR(OP!$D$53=1,$B65=""),"",ROUND($S65/12,0))</f>
        <v>0</v>
      </c>
      <c r="V65" s="188">
        <f ca="1">IF(OR(OP!$D$53=1,$B65=""),0,N($V64)+(N($U65)*12))</f>
        <v>0</v>
      </c>
      <c r="W65" s="186"/>
      <c r="X65" s="186"/>
      <c r="Y65" s="189">
        <f ca="1">IF(OR(OP!$D$53=1,$B65=""),"",ROUND(($H65+$Q65)*IF(OR($C65&lt;16,$Z65=0,$Z65=""),1,PYO),0))</f>
        <v>494802</v>
      </c>
      <c r="Z65" s="189">
        <f ca="1">IF(OR(OP!$D$53=1,$B65=""),"",ROUND(($H65+Q65)*IF(OR($C65&lt;16,($H65+$Q65)*PY!$C$4&lt;PY!$D$5,($H65+$Q65)*PY!$C$4*PYR&lt;PY!$C$5),0,PYY)*PYR,0))</f>
        <v>0</v>
      </c>
      <c r="AA65" s="113" t="str">
        <f ca="1">IF(OR(OP!$D$53=1,AND(B65&gt;OP!$C$24)),"",OP!$C$52)</f>
        <v/>
      </c>
      <c r="AB65" s="113">
        <f ca="1">IF(OR(OP!$D$53=1,$B65=""),"",N($AB64)+N($AA65))</f>
        <v>480240</v>
      </c>
      <c r="AC65" s="113"/>
      <c r="AD65" s="113"/>
      <c r="AE65" s="113"/>
      <c r="AF65" s="113"/>
      <c r="AG65" s="113"/>
      <c r="AH65" s="187" t="e">
        <f ca="1">IF(OR(OP!$D$53=1,$B65=""),"",ROUND(VLOOKUP(OP!$C$55,HL_1,$B65+1,0)*OP!$C$28,0))</f>
        <v>#N/A</v>
      </c>
      <c r="AI65" s="187" t="e">
        <f ca="1">IF(OR(OP!$D$53=1,$B65=""),"",ROUND(VLOOKUP(OP!$C$55,HL_2,$B65+1,0)*OP!$C$28,0))</f>
        <v>#N/A</v>
      </c>
    </row>
    <row r="66" spans="2:35" hidden="1">
      <c r="B66" s="93">
        <f ca="1">IF(OR(C65&gt;=OP!$F$57,C65=""),"",IF(C65+1&gt;OP!$F$57,OP!$F$57+1-$C$4,B65+1))</f>
        <v>63</v>
      </c>
      <c r="C66" s="92">
        <f ca="1">IF(OR(OP!$D$53=1,MAX($C$4:C65)&gt;=OP!$F$57),"",C65+(B66-B65))</f>
        <v>77</v>
      </c>
      <c r="D66" s="113" t="str">
        <f ca="1">IF(OR(OP!$D$53=1,AND($B66&gt;OP!$C$24)),"",OP!$C$52-IF($C66&lt;16,$K65,0))</f>
        <v/>
      </c>
      <c r="E66" s="113">
        <f ca="1">IF(OR(OP!$D$53=1,$B66=""),"",N($E65)+N($D66))</f>
        <v>480240</v>
      </c>
      <c r="F66" s="186" t="str">
        <f ca="1">IF(OR(OP!$D$53=1,$B66="",ISERROR(VLOOKUP(OP!$C$55,SRV,$B66+1,0))),"",ROUND(VLOOKUP(OP!$C$55,SRV,$B66+1,0)*OP!$C$28,0))</f>
        <v/>
      </c>
      <c r="G66" s="186" t="str">
        <f ca="1">IF(OR(OP!$D$53=1,$B66="",ISERROR(VLOOKUP(OP!$C$55,SRV,$B66+1,0))),"",N($G65)+N($F66))</f>
        <v/>
      </c>
      <c r="H66" s="186">
        <f ca="1">IF(OR(OP!$D$53=1,$B66=""),"",ROUND(VLOOKUP(OP!$C$55,DIE,$B66+1,0)*OP!$C$28,0))</f>
        <v>494802</v>
      </c>
      <c r="I66" s="187" t="e">
        <f ca="1">IF(OR(OP!$D$53=1,$B66=""),"",ROUND(VLOOKUP(OP!$C$55,CV,$B66+1,0)*OP!$C$28,0))</f>
        <v>#N/A</v>
      </c>
      <c r="J66" s="187" t="e">
        <f ca="1">IF(OR(OP!$D$53=1,$B66=""),"",ROUND(VLOOKUP(OP!$C$55,PA,$B66+1,0)*OP!$C$28,0))</f>
        <v>#N/A</v>
      </c>
      <c r="K66" s="186"/>
      <c r="L66" s="186"/>
      <c r="M66" s="186"/>
      <c r="N66" s="188"/>
      <c r="O66" s="188"/>
      <c r="P66" s="188"/>
      <c r="Q66" s="188"/>
      <c r="R66" s="188"/>
      <c r="S66" s="188">
        <f ca="1">IF(OR(OP!$D$53=1,$B66=""),"",N($F66)+N($O66))</f>
        <v>0</v>
      </c>
      <c r="T66" s="188">
        <f ca="1">IF(OR(OP!$D$53=1,$B66=""),0,N($T65)+N($S66))</f>
        <v>0</v>
      </c>
      <c r="U66" s="188">
        <f ca="1">IF(OR(OP!$D$53=1,$B66=""),"",ROUND($S66/12,0))</f>
        <v>0</v>
      </c>
      <c r="V66" s="188">
        <f ca="1">IF(OR(OP!$D$53=1,$B66=""),0,N($V65)+(N($U66)*12))</f>
        <v>0</v>
      </c>
      <c r="W66" s="186"/>
      <c r="X66" s="186"/>
      <c r="Y66" s="189">
        <f ca="1">IF(OR(OP!$D$53=1,$B66=""),"",ROUND(($H66+$Q66)*IF(OR($C66&lt;16,$Z66=0,$Z66=""),1,PYO),0))</f>
        <v>494802</v>
      </c>
      <c r="Z66" s="189">
        <f ca="1">IF(OR(OP!$D$53=1,$B66=""),"",ROUND(($H66+Q66)*IF(OR($C66&lt;16,($H66+$Q66)*PY!$C$4&lt;PY!$D$5,($H66+$Q66)*PY!$C$4*PYR&lt;PY!$C$5),0,PYY)*PYR,0))</f>
        <v>0</v>
      </c>
      <c r="AA66" s="113" t="str">
        <f ca="1">IF(OR(OP!$D$53=1,AND(B66&gt;OP!$C$24)),"",OP!$C$52)</f>
        <v/>
      </c>
      <c r="AB66" s="113">
        <f ca="1">IF(OR(OP!$D$53=1,$B66=""),"",N($AB65)+N($AA66))</f>
        <v>480240</v>
      </c>
      <c r="AC66" s="113"/>
      <c r="AD66" s="113"/>
      <c r="AE66" s="113"/>
      <c r="AF66" s="113"/>
      <c r="AG66" s="113"/>
      <c r="AH66" s="187" t="e">
        <f ca="1">IF(OR(OP!$D$53=1,$B66=""),"",ROUND(VLOOKUP(OP!$C$55,HL_1,$B66+1,0)*OP!$C$28,0))</f>
        <v>#N/A</v>
      </c>
      <c r="AI66" s="187" t="e">
        <f ca="1">IF(OR(OP!$D$53=1,$B66=""),"",ROUND(VLOOKUP(OP!$C$55,HL_2,$B66+1,0)*OP!$C$28,0))</f>
        <v>#N/A</v>
      </c>
    </row>
    <row r="67" spans="2:35" hidden="1">
      <c r="B67" s="93">
        <f ca="1">IF(OR(C66&gt;=OP!$F$57,C66=""),"",IF(C66+1&gt;OP!$F$57,OP!$F$57+1-$C$4,B66+1))</f>
        <v>64</v>
      </c>
      <c r="C67" s="92">
        <f ca="1">IF(OR(OP!$D$53=1,MAX($C$4:C66)&gt;=OP!$F$57),"",C66+(B67-B66))</f>
        <v>78</v>
      </c>
      <c r="D67" s="113" t="str">
        <f ca="1">IF(OR(OP!$D$53=1,AND($B67&gt;OP!$C$24)),"",OP!$C$52-IF($C67&lt;16,$K66,0))</f>
        <v/>
      </c>
      <c r="E67" s="113">
        <f ca="1">IF(OR(OP!$D$53=1,$B67=""),"",N($E66)+N($D67))</f>
        <v>480240</v>
      </c>
      <c r="F67" s="186" t="str">
        <f ca="1">IF(OR(OP!$D$53=1,$B67="",ISERROR(VLOOKUP(OP!$C$55,SRV,$B67+1,0))),"",ROUND(VLOOKUP(OP!$C$55,SRV,$B67+1,0)*OP!$C$28,0))</f>
        <v/>
      </c>
      <c r="G67" s="186" t="str">
        <f ca="1">IF(OR(OP!$D$53=1,$B67="",ISERROR(VLOOKUP(OP!$C$55,SRV,$B67+1,0))),"",N($G66)+N($F67))</f>
        <v/>
      </c>
      <c r="H67" s="186">
        <f ca="1">IF(OR(OP!$D$53=1,$B67=""),"",ROUND(VLOOKUP(OP!$C$55,DIE,$B67+1,0)*OP!$C$28,0))</f>
        <v>494802</v>
      </c>
      <c r="I67" s="187" t="e">
        <f ca="1">IF(OR(OP!$D$53=1,$B67=""),"",ROUND(VLOOKUP(OP!$C$55,CV,$B67+1,0)*OP!$C$28,0))</f>
        <v>#N/A</v>
      </c>
      <c r="J67" s="187" t="e">
        <f ca="1">IF(OR(OP!$D$53=1,$B67=""),"",ROUND(VLOOKUP(OP!$C$55,PA,$B67+1,0)*OP!$C$28,0))</f>
        <v>#N/A</v>
      </c>
      <c r="K67" s="186"/>
      <c r="L67" s="186"/>
      <c r="M67" s="186"/>
      <c r="N67" s="188"/>
      <c r="O67" s="188"/>
      <c r="P67" s="188"/>
      <c r="Q67" s="188"/>
      <c r="R67" s="188"/>
      <c r="S67" s="188">
        <f ca="1">IF(OR(OP!$D$53=1,$B67=""),"",N($F67)+N($O67))</f>
        <v>0</v>
      </c>
      <c r="T67" s="188">
        <f ca="1">IF(OR(OP!$D$53=1,$B67=""),0,N($T66)+N($S67))</f>
        <v>0</v>
      </c>
      <c r="U67" s="188">
        <f ca="1">IF(OR(OP!$D$53=1,$B67=""),"",ROUND($S67/12,0))</f>
        <v>0</v>
      </c>
      <c r="V67" s="188">
        <f ca="1">IF(OR(OP!$D$53=1,$B67=""),0,N($V66)+(N($U67)*12))</f>
        <v>0</v>
      </c>
      <c r="W67" s="186"/>
      <c r="X67" s="186"/>
      <c r="Y67" s="189">
        <f ca="1">IF(OR(OP!$D$53=1,$B67=""),"",ROUND(($H67+$Q67)*IF(OR($C67&lt;16,$Z67=0,$Z67=""),1,PYO),0))</f>
        <v>494802</v>
      </c>
      <c r="Z67" s="189">
        <f ca="1">IF(OR(OP!$D$53=1,$B67=""),"",ROUND(($H67+Q67)*IF(OR($C67&lt;16,($H67+$Q67)*PY!$C$4&lt;PY!$D$5,($H67+$Q67)*PY!$C$4*PYR&lt;PY!$C$5),0,PYY)*PYR,0))</f>
        <v>0</v>
      </c>
      <c r="AA67" s="113" t="str">
        <f ca="1">IF(OR(OP!$D$53=1,AND(B67&gt;OP!$C$24)),"",OP!$C$52)</f>
        <v/>
      </c>
      <c r="AB67" s="113">
        <f ca="1">IF(OR(OP!$D$53=1,$B67=""),"",N($AB66)+N($AA67))</f>
        <v>480240</v>
      </c>
      <c r="AC67" s="113"/>
      <c r="AD67" s="113"/>
      <c r="AE67" s="113"/>
      <c r="AF67" s="113"/>
      <c r="AG67" s="113"/>
      <c r="AH67" s="187" t="e">
        <f ca="1">IF(OR(OP!$D$53=1,$B67=""),"",ROUND(VLOOKUP(OP!$C$55,HL_1,$B67+1,0)*OP!$C$28,0))</f>
        <v>#N/A</v>
      </c>
      <c r="AI67" s="187" t="e">
        <f ca="1">IF(OR(OP!$D$53=1,$B67=""),"",ROUND(VLOOKUP(OP!$C$55,HL_2,$B67+1,0)*OP!$C$28,0))</f>
        <v>#N/A</v>
      </c>
    </row>
    <row r="68" spans="2:35" hidden="1">
      <c r="B68" s="93">
        <f ca="1">IF(OR(C67&gt;=OP!$F$57,C67=""),"",IF(C67+1&gt;OP!$F$57,OP!$F$57+1-$C$4,B67+1))</f>
        <v>65</v>
      </c>
      <c r="C68" s="92">
        <f ca="1">IF(OR(OP!$D$53=1,MAX($C$4:C67)&gt;=OP!$F$57),"",C67+(B68-B67))</f>
        <v>79</v>
      </c>
      <c r="D68" s="113" t="str">
        <f ca="1">IF(OR(OP!$D$53=1,AND($B68&gt;OP!$C$24)),"",OP!$C$52-IF($C68&lt;16,$K67,0))</f>
        <v/>
      </c>
      <c r="E68" s="113">
        <f ca="1">IF(OR(OP!$D$53=1,$B68=""),"",N($E67)+N($D68))</f>
        <v>480240</v>
      </c>
      <c r="F68" s="186" t="str">
        <f ca="1">IF(OR(OP!$D$53=1,$B68="",ISERROR(VLOOKUP(OP!$C$55,SRV,$B68+1,0))),"",ROUND(VLOOKUP(OP!$C$55,SRV,$B68+1,0)*OP!$C$28,0))</f>
        <v/>
      </c>
      <c r="G68" s="186" t="str">
        <f ca="1">IF(OR(OP!$D$53=1,$B68="",ISERROR(VLOOKUP(OP!$C$55,SRV,$B68+1,0))),"",N($G67)+N($F68))</f>
        <v/>
      </c>
      <c r="H68" s="186">
        <f ca="1">IF(OR(OP!$D$53=1,$B68=""),"",ROUND(VLOOKUP(OP!$C$55,DIE,$B68+1,0)*OP!$C$28,0))</f>
        <v>494802</v>
      </c>
      <c r="I68" s="187" t="e">
        <f ca="1">IF(OR(OP!$D$53=1,$B68=""),"",ROUND(VLOOKUP(OP!$C$55,CV,$B68+1,0)*OP!$C$28,0))</f>
        <v>#N/A</v>
      </c>
      <c r="J68" s="187" t="e">
        <f ca="1">IF(OR(OP!$D$53=1,$B68=""),"",ROUND(VLOOKUP(OP!$C$55,PA,$B68+1,0)*OP!$C$28,0))</f>
        <v>#N/A</v>
      </c>
      <c r="K68" s="186"/>
      <c r="L68" s="186"/>
      <c r="M68" s="186"/>
      <c r="N68" s="188"/>
      <c r="O68" s="188"/>
      <c r="P68" s="188"/>
      <c r="Q68" s="188"/>
      <c r="R68" s="188"/>
      <c r="S68" s="188">
        <f ca="1">IF(OR(OP!$D$53=1,$B68=""),"",N($F68)+N($O68))</f>
        <v>0</v>
      </c>
      <c r="T68" s="188">
        <f ca="1">IF(OR(OP!$D$53=1,$B68=""),0,N($T67)+N($S68))</f>
        <v>0</v>
      </c>
      <c r="U68" s="188">
        <f ca="1">IF(OR(OP!$D$53=1,$B68=""),"",ROUND($S68/12,0))</f>
        <v>0</v>
      </c>
      <c r="V68" s="188">
        <f ca="1">IF(OR(OP!$D$53=1,$B68=""),0,N($V67)+(N($U68)*12))</f>
        <v>0</v>
      </c>
      <c r="W68" s="186"/>
      <c r="X68" s="186"/>
      <c r="Y68" s="189">
        <f ca="1">IF(OR(OP!$D$53=1,$B68=""),"",ROUND(($H68+$Q68)*IF(OR($C68&lt;16,$Z68=0,$Z68=""),1,PYO),0))</f>
        <v>494802</v>
      </c>
      <c r="Z68" s="189">
        <f ca="1">IF(OR(OP!$D$53=1,$B68=""),"",ROUND(($H68+Q68)*IF(OR($C68&lt;16,($H68+$Q68)*PY!$C$4&lt;PY!$D$5,($H68+$Q68)*PY!$C$4*PYR&lt;PY!$C$5),0,PYY)*PYR,0))</f>
        <v>0</v>
      </c>
      <c r="AA68" s="113" t="str">
        <f ca="1">IF(OR(OP!$D$53=1,AND(B68&gt;OP!$C$24)),"",OP!$C$52)</f>
        <v/>
      </c>
      <c r="AB68" s="113">
        <f ca="1">IF(OR(OP!$D$53=1,$B68=""),"",N($AB67)+N($AA68))</f>
        <v>480240</v>
      </c>
      <c r="AC68" s="113"/>
      <c r="AD68" s="113"/>
      <c r="AE68" s="113"/>
      <c r="AF68" s="113"/>
      <c r="AG68" s="113"/>
      <c r="AH68" s="187" t="e">
        <f ca="1">IF(OR(OP!$D$53=1,$B68=""),"",ROUND(VLOOKUP(OP!$C$55,HL_1,$B68+1,0)*OP!$C$28,0))</f>
        <v>#N/A</v>
      </c>
      <c r="AI68" s="187" t="e">
        <f ca="1">IF(OR(OP!$D$53=1,$B68=""),"",ROUND(VLOOKUP(OP!$C$55,HL_2,$B68+1,0)*OP!$C$28,0))</f>
        <v>#N/A</v>
      </c>
    </row>
    <row r="69" spans="2:35" hidden="1">
      <c r="B69" s="93">
        <f ca="1">IF(OR(C68&gt;=OP!$F$57,C68=""),"",IF(C68+1&gt;OP!$F$57,OP!$F$57+1-$C$4,B68+1))</f>
        <v>66</v>
      </c>
      <c r="C69" s="92">
        <f ca="1">IF(OR(OP!$D$53=1,MAX($C$4:C68)&gt;=OP!$F$57),"",C68+(B69-B68))</f>
        <v>80</v>
      </c>
      <c r="D69" s="113" t="str">
        <f ca="1">IF(OR(OP!$D$53=1,AND($B69&gt;OP!$C$24)),"",OP!$C$52-IF($C69&lt;16,$K68,0))</f>
        <v/>
      </c>
      <c r="E69" s="113">
        <f ca="1">IF(OR(OP!$D$53=1,$B69=""),"",N($E68)+N($D69))</f>
        <v>480240</v>
      </c>
      <c r="F69" s="186" t="str">
        <f ca="1">IF(OR(OP!$D$53=1,$B69="",ISERROR(VLOOKUP(OP!$C$55,SRV,$B69+1,0))),"",ROUND(VLOOKUP(OP!$C$55,SRV,$B69+1,0)*OP!$C$28,0))</f>
        <v/>
      </c>
      <c r="G69" s="186" t="str">
        <f ca="1">IF(OR(OP!$D$53=1,$B69="",ISERROR(VLOOKUP(OP!$C$55,SRV,$B69+1,0))),"",N($G68)+N($F69))</f>
        <v/>
      </c>
      <c r="H69" s="186">
        <f ca="1">IF(OR(OP!$D$53=1,$B69=""),"",ROUND(VLOOKUP(OP!$C$55,DIE,$B69+1,0)*OP!$C$28,0))</f>
        <v>494802</v>
      </c>
      <c r="I69" s="187" t="e">
        <f ca="1">IF(OR(OP!$D$53=1,$B69=""),"",ROUND(VLOOKUP(OP!$C$55,CV,$B69+1,0)*OP!$C$28,0))</f>
        <v>#N/A</v>
      </c>
      <c r="J69" s="187" t="e">
        <f ca="1">IF(OR(OP!$D$53=1,$B69=""),"",ROUND(VLOOKUP(OP!$C$55,PA,$B69+1,0)*OP!$C$28,0))</f>
        <v>#N/A</v>
      </c>
      <c r="K69" s="186"/>
      <c r="L69" s="186"/>
      <c r="M69" s="186"/>
      <c r="N69" s="188"/>
      <c r="O69" s="188"/>
      <c r="P69" s="188"/>
      <c r="Q69" s="188"/>
      <c r="R69" s="188"/>
      <c r="S69" s="188">
        <f ca="1">IF(OR(OP!$D$53=1,$B69=""),"",N($F69)+N($O69))</f>
        <v>0</v>
      </c>
      <c r="T69" s="188">
        <f ca="1">IF(OR(OP!$D$53=1,$B69=""),0,N($T68)+N($S69))</f>
        <v>0</v>
      </c>
      <c r="U69" s="188">
        <f ca="1">IF(OR(OP!$D$53=1,$B69=""),"",ROUND($S69/12,0))</f>
        <v>0</v>
      </c>
      <c r="V69" s="188">
        <f ca="1">IF(OR(OP!$D$53=1,$B69=""),0,N($V68)+(N($U69)*12))</f>
        <v>0</v>
      </c>
      <c r="W69" s="186"/>
      <c r="X69" s="186"/>
      <c r="Y69" s="189">
        <f ca="1">IF(OR(OP!$D$53=1,$B69=""),"",ROUND(($H69+$Q69)*IF(OR($C69&lt;16,$Z69=0,$Z69=""),1,PYO),0))</f>
        <v>494802</v>
      </c>
      <c r="Z69" s="189">
        <f ca="1">IF(OR(OP!$D$53=1,$B69=""),"",ROUND(($H69+Q69)*IF(OR($C69&lt;16,($H69+$Q69)*PY!$C$4&lt;PY!$D$5,($H69+$Q69)*PY!$C$4*PYR&lt;PY!$C$5),0,PYY)*PYR,0))</f>
        <v>0</v>
      </c>
      <c r="AA69" s="113" t="str">
        <f ca="1">IF(OR(OP!$D$53=1,AND(B69&gt;OP!$C$24)),"",OP!$C$52)</f>
        <v/>
      </c>
      <c r="AB69" s="113">
        <f ca="1">IF(OR(OP!$D$53=1,$B69=""),"",N($AB68)+N($AA69))</f>
        <v>480240</v>
      </c>
      <c r="AC69" s="113"/>
      <c r="AD69" s="113"/>
      <c r="AE69" s="113"/>
      <c r="AF69" s="113"/>
      <c r="AG69" s="113"/>
      <c r="AH69" s="187" t="e">
        <f ca="1">IF(OR(OP!$D$53=1,$B69=""),"",ROUND(VLOOKUP(OP!$C$55,HL_1,$B69+1,0)*OP!$C$28,0))</f>
        <v>#N/A</v>
      </c>
      <c r="AI69" s="187" t="e">
        <f ca="1">IF(OR(OP!$D$53=1,$B69=""),"",ROUND(VLOOKUP(OP!$C$55,HL_2,$B69+1,0)*OP!$C$28,0))</f>
        <v>#N/A</v>
      </c>
    </row>
    <row r="70" spans="2:35" hidden="1">
      <c r="B70" s="93">
        <f ca="1">IF(OR(C69&gt;=OP!$F$57,C69=""),"",IF(C69+1&gt;OP!$F$57,OP!$F$57+1-$C$4,B69+1))</f>
        <v>67</v>
      </c>
      <c r="C70" s="92">
        <f ca="1">IF(OR(OP!$D$53=1,MAX($C$4:C69)&gt;=OP!$F$57),"",C69+(B70-B69))</f>
        <v>81</v>
      </c>
      <c r="D70" s="113" t="str">
        <f ca="1">IF(OR(OP!$D$53=1,AND($B70&gt;OP!$C$24)),"",OP!$C$52-IF($C70&lt;16,$K69,0))</f>
        <v/>
      </c>
      <c r="E70" s="113">
        <f ca="1">IF(OR(OP!$D$53=1,$B70=""),"",N($E69)+N($D70))</f>
        <v>480240</v>
      </c>
      <c r="F70" s="186" t="str">
        <f ca="1">IF(OR(OP!$D$53=1,$B70="",ISERROR(VLOOKUP(OP!$C$55,SRV,$B70+1,0))),"",ROUND(VLOOKUP(OP!$C$55,SRV,$B70+1,0)*OP!$C$28,0))</f>
        <v/>
      </c>
      <c r="G70" s="186" t="str">
        <f ca="1">IF(OR(OP!$D$53=1,$B70="",ISERROR(VLOOKUP(OP!$C$55,SRV,$B70+1,0))),"",N($G69)+N($F70))</f>
        <v/>
      </c>
      <c r="H70" s="186">
        <f ca="1">IF(OR(OP!$D$53=1,$B70=""),"",ROUND(VLOOKUP(OP!$C$55,DIE,$B70+1,0)*OP!$C$28,0))</f>
        <v>494802</v>
      </c>
      <c r="I70" s="187" t="e">
        <f ca="1">IF(OR(OP!$D$53=1,$B70=""),"",ROUND(VLOOKUP(OP!$C$55,CV,$B70+1,0)*OP!$C$28,0))</f>
        <v>#N/A</v>
      </c>
      <c r="J70" s="187" t="e">
        <f ca="1">IF(OR(OP!$D$53=1,$B70=""),"",ROUND(VLOOKUP(OP!$C$55,PA,$B70+1,0)*OP!$C$28,0))</f>
        <v>#N/A</v>
      </c>
      <c r="K70" s="186"/>
      <c r="L70" s="186"/>
      <c r="M70" s="186"/>
      <c r="N70" s="188"/>
      <c r="O70" s="188"/>
      <c r="P70" s="188"/>
      <c r="Q70" s="188"/>
      <c r="R70" s="188"/>
      <c r="S70" s="188">
        <f ca="1">IF(OR(OP!$D$53=1,$B70=""),"",N($F70)+N($O70))</f>
        <v>0</v>
      </c>
      <c r="T70" s="188">
        <f ca="1">IF(OR(OP!$D$53=1,$B70=""),0,N($T69)+N($S70))</f>
        <v>0</v>
      </c>
      <c r="U70" s="188">
        <f ca="1">IF(OR(OP!$D$53=1,$B70=""),"",ROUND($S70/12,0))</f>
        <v>0</v>
      </c>
      <c r="V70" s="188">
        <f ca="1">IF(OR(OP!$D$53=1,$B70=""),0,N($V69)+(N($U70)*12))</f>
        <v>0</v>
      </c>
      <c r="W70" s="186"/>
      <c r="X70" s="186"/>
      <c r="Y70" s="189">
        <f ca="1">IF(OR(OP!$D$53=1,$B70=""),"",ROUND(($H70+$Q70)*IF(OR($C70&lt;16,$Z70=0,$Z70=""),1,PYO),0))</f>
        <v>494802</v>
      </c>
      <c r="Z70" s="189">
        <f ca="1">IF(OR(OP!$D$53=1,$B70=""),"",ROUND(($H70+Q70)*IF(OR($C70&lt;16,($H70+$Q70)*PY!$C$4&lt;PY!$D$5,($H70+$Q70)*PY!$C$4*PYR&lt;PY!$C$5),0,PYY)*PYR,0))</f>
        <v>0</v>
      </c>
      <c r="AA70" s="113" t="str">
        <f ca="1">IF(OR(OP!$D$53=1,AND(B70&gt;OP!$C$24)),"",OP!$C$52)</f>
        <v/>
      </c>
      <c r="AB70" s="113">
        <f ca="1">IF(OR(OP!$D$53=1,$B70=""),"",N($AB69)+N($AA70))</f>
        <v>480240</v>
      </c>
      <c r="AC70" s="113"/>
      <c r="AD70" s="113"/>
      <c r="AE70" s="113"/>
      <c r="AF70" s="113"/>
      <c r="AG70" s="113"/>
      <c r="AH70" s="187" t="e">
        <f ca="1">IF(OR(OP!$D$53=1,$B70=""),"",ROUND(VLOOKUP(OP!$C$55,HL_1,$B70+1,0)*OP!$C$28,0))</f>
        <v>#N/A</v>
      </c>
      <c r="AI70" s="187" t="e">
        <f ca="1">IF(OR(OP!$D$53=1,$B70=""),"",ROUND(VLOOKUP(OP!$C$55,HL_2,$B70+1,0)*OP!$C$28,0))</f>
        <v>#N/A</v>
      </c>
    </row>
    <row r="71" spans="2:35" hidden="1">
      <c r="B71" s="93">
        <f ca="1">IF(OR(C70&gt;=OP!$F$57,C70=""),"",IF(C70+1&gt;OP!$F$57,OP!$F$57+1-$C$4,B70+1))</f>
        <v>68</v>
      </c>
      <c r="C71" s="92">
        <f ca="1">IF(OR(OP!$D$53=1,MAX($C$4:C70)&gt;=OP!$F$57),"",C70+(B71-B70))</f>
        <v>82</v>
      </c>
      <c r="D71" s="113" t="str">
        <f ca="1">IF(OR(OP!$D$53=1,AND($B71&gt;OP!$C$24)),"",OP!$C$52-IF($C71&lt;16,$K70,0))</f>
        <v/>
      </c>
      <c r="E71" s="113">
        <f ca="1">IF(OR(OP!$D$53=1,$B71=""),"",N($E70)+N($D71))</f>
        <v>480240</v>
      </c>
      <c r="F71" s="186" t="str">
        <f ca="1">IF(OR(OP!$D$53=1,$B71="",ISERROR(VLOOKUP(OP!$C$55,SRV,$B71+1,0))),"",ROUND(VLOOKUP(OP!$C$55,SRV,$B71+1,0)*OP!$C$28,0))</f>
        <v/>
      </c>
      <c r="G71" s="186" t="str">
        <f ca="1">IF(OR(OP!$D$53=1,$B71="",ISERROR(VLOOKUP(OP!$C$55,SRV,$B71+1,0))),"",N($G70)+N($F71))</f>
        <v/>
      </c>
      <c r="H71" s="186">
        <f ca="1">IF(OR(OP!$D$53=1,$B71=""),"",ROUND(VLOOKUP(OP!$C$55,DIE,$B71+1,0)*OP!$C$28,0))</f>
        <v>494802</v>
      </c>
      <c r="I71" s="187" t="e">
        <f ca="1">IF(OR(OP!$D$53=1,$B71=""),"",ROUND(VLOOKUP(OP!$C$55,CV,$B71+1,0)*OP!$C$28,0))</f>
        <v>#N/A</v>
      </c>
      <c r="J71" s="187" t="e">
        <f ca="1">IF(OR(OP!$D$53=1,$B71=""),"",ROUND(VLOOKUP(OP!$C$55,PA,$B71+1,0)*OP!$C$28,0))</f>
        <v>#N/A</v>
      </c>
      <c r="K71" s="186"/>
      <c r="L71" s="186"/>
      <c r="M71" s="186"/>
      <c r="N71" s="188"/>
      <c r="O71" s="188"/>
      <c r="P71" s="188"/>
      <c r="Q71" s="188"/>
      <c r="R71" s="188"/>
      <c r="S71" s="188">
        <f ca="1">IF(OR(OP!$D$53=1,$B71=""),"",N($F71)+N($O71))</f>
        <v>0</v>
      </c>
      <c r="T71" s="188">
        <f ca="1">IF(OR(OP!$D$53=1,$B71=""),0,N($T70)+N($S71))</f>
        <v>0</v>
      </c>
      <c r="U71" s="188">
        <f ca="1">IF(OR(OP!$D$53=1,$B71=""),"",ROUND($S71/12,0))</f>
        <v>0</v>
      </c>
      <c r="V71" s="188">
        <f ca="1">IF(OR(OP!$D$53=1,$B71=""),0,N($V70)+(N($U71)*12))</f>
        <v>0</v>
      </c>
      <c r="W71" s="186"/>
      <c r="X71" s="186"/>
      <c r="Y71" s="189">
        <f ca="1">IF(OR(OP!$D$53=1,$B71=""),"",ROUND(($H71+$Q71)*IF(OR($C71&lt;16,$Z71=0,$Z71=""),1,PYO),0))</f>
        <v>494802</v>
      </c>
      <c r="Z71" s="189">
        <f ca="1">IF(OR(OP!$D$53=1,$B71=""),"",ROUND(($H71+Q71)*IF(OR($C71&lt;16,($H71+$Q71)*PY!$C$4&lt;PY!$D$5,($H71+$Q71)*PY!$C$4*PYR&lt;PY!$C$5),0,PYY)*PYR,0))</f>
        <v>0</v>
      </c>
      <c r="AA71" s="113" t="str">
        <f ca="1">IF(OR(OP!$D$53=1,AND(B71&gt;OP!$C$24)),"",OP!$C$52)</f>
        <v/>
      </c>
      <c r="AB71" s="113">
        <f ca="1">IF(OR(OP!$D$53=1,$B71=""),"",N($AB70)+N($AA71))</f>
        <v>480240</v>
      </c>
      <c r="AC71" s="113"/>
      <c r="AD71" s="113"/>
      <c r="AE71" s="113"/>
      <c r="AF71" s="113"/>
      <c r="AG71" s="113"/>
      <c r="AH71" s="187" t="e">
        <f ca="1">IF(OR(OP!$D$53=1,$B71=""),"",ROUND(VLOOKUP(OP!$C$55,HL_1,$B71+1,0)*OP!$C$28,0))</f>
        <v>#N/A</v>
      </c>
      <c r="AI71" s="187" t="e">
        <f ca="1">IF(OR(OP!$D$53=1,$B71=""),"",ROUND(VLOOKUP(OP!$C$55,HL_2,$B71+1,0)*OP!$C$28,0))</f>
        <v>#N/A</v>
      </c>
    </row>
    <row r="72" spans="2:35" hidden="1">
      <c r="B72" s="93">
        <f ca="1">IF(OR(C71&gt;=OP!$F$57,C71=""),"",IF(C71+1&gt;OP!$F$57,OP!$F$57+1-$C$4,B71+1))</f>
        <v>69</v>
      </c>
      <c r="C72" s="92">
        <f ca="1">IF(OR(OP!$D$53=1,MAX($C$4:C71)&gt;=OP!$F$57),"",C71+(B72-B71))</f>
        <v>83</v>
      </c>
      <c r="D72" s="113" t="str">
        <f ca="1">IF(OR(OP!$D$53=1,AND($B72&gt;OP!$C$24)),"",OP!$C$52-IF($C72&lt;16,$K71,0))</f>
        <v/>
      </c>
      <c r="E72" s="113">
        <f ca="1">IF(OR(OP!$D$53=1,$B72=""),"",N($E71)+N($D72))</f>
        <v>480240</v>
      </c>
      <c r="F72" s="186" t="str">
        <f ca="1">IF(OR(OP!$D$53=1,$B72="",ISERROR(VLOOKUP(OP!$C$55,SRV,$B72+1,0))),"",ROUND(VLOOKUP(OP!$C$55,SRV,$B72+1,0)*OP!$C$28,0))</f>
        <v/>
      </c>
      <c r="G72" s="186" t="str">
        <f ca="1">IF(OR(OP!$D$53=1,$B72="",ISERROR(VLOOKUP(OP!$C$55,SRV,$B72+1,0))),"",N($G71)+N($F72))</f>
        <v/>
      </c>
      <c r="H72" s="186">
        <f ca="1">IF(OR(OP!$D$53=1,$B72=""),"",ROUND(VLOOKUP(OP!$C$55,DIE,$B72+1,0)*OP!$C$28,0))</f>
        <v>494802</v>
      </c>
      <c r="I72" s="187" t="e">
        <f ca="1">IF(OR(OP!$D$53=1,$B72=""),"",ROUND(VLOOKUP(OP!$C$55,CV,$B72+1,0)*OP!$C$28,0))</f>
        <v>#N/A</v>
      </c>
      <c r="J72" s="187" t="e">
        <f ca="1">IF(OR(OP!$D$53=1,$B72=""),"",ROUND(VLOOKUP(OP!$C$55,PA,$B72+1,0)*OP!$C$28,0))</f>
        <v>#N/A</v>
      </c>
      <c r="K72" s="186"/>
      <c r="L72" s="186"/>
      <c r="M72" s="186"/>
      <c r="N72" s="188"/>
      <c r="O72" s="188"/>
      <c r="P72" s="188"/>
      <c r="Q72" s="188"/>
      <c r="R72" s="188"/>
      <c r="S72" s="188">
        <f ca="1">IF(OR(OP!$D$53=1,$B72=""),"",N($F72)+N($O72))</f>
        <v>0</v>
      </c>
      <c r="T72" s="188">
        <f ca="1">IF(OR(OP!$D$53=1,$B72=""),0,N($T71)+N($S72))</f>
        <v>0</v>
      </c>
      <c r="U72" s="188">
        <f ca="1">IF(OR(OP!$D$53=1,$B72=""),"",ROUND($S72/12,0))</f>
        <v>0</v>
      </c>
      <c r="V72" s="188">
        <f ca="1">IF(OR(OP!$D$53=1,$B72=""),0,N($V71)+(N($U72)*12))</f>
        <v>0</v>
      </c>
      <c r="W72" s="186"/>
      <c r="X72" s="186"/>
      <c r="Y72" s="189">
        <f ca="1">IF(OR(OP!$D$53=1,$B72=""),"",ROUND(($H72+$Q72)*IF(OR($C72&lt;16,$Z72=0,$Z72=""),1,PYO),0))</f>
        <v>494802</v>
      </c>
      <c r="Z72" s="189">
        <f ca="1">IF(OR(OP!$D$53=1,$B72=""),"",ROUND(($H72+Q72)*IF(OR($C72&lt;16,($H72+$Q72)*PY!$C$4&lt;PY!$D$5,($H72+$Q72)*PY!$C$4*PYR&lt;PY!$C$5),0,PYY)*PYR,0))</f>
        <v>0</v>
      </c>
      <c r="AA72" s="113" t="str">
        <f ca="1">IF(OR(OP!$D$53=1,AND(B72&gt;OP!$C$24)),"",OP!$C$52)</f>
        <v/>
      </c>
      <c r="AB72" s="113">
        <f ca="1">IF(OR(OP!$D$53=1,$B72=""),"",N($AB71)+N($AA72))</f>
        <v>480240</v>
      </c>
      <c r="AC72" s="113"/>
      <c r="AD72" s="113"/>
      <c r="AE72" s="113"/>
      <c r="AF72" s="113"/>
      <c r="AG72" s="113"/>
      <c r="AH72" s="187" t="e">
        <f ca="1">IF(OR(OP!$D$53=1,$B72=""),"",ROUND(VLOOKUP(OP!$C$55,HL_1,$B72+1,0)*OP!$C$28,0))</f>
        <v>#N/A</v>
      </c>
      <c r="AI72" s="187" t="e">
        <f ca="1">IF(OR(OP!$D$53=1,$B72=""),"",ROUND(VLOOKUP(OP!$C$55,HL_2,$B72+1,0)*OP!$C$28,0))</f>
        <v>#N/A</v>
      </c>
    </row>
    <row r="73" spans="2:35" hidden="1">
      <c r="B73" s="93">
        <f ca="1">IF(OR(C72&gt;=OP!$F$57,C72=""),"",IF(C72+1&gt;OP!$F$57,OP!$F$57+1-$C$4,B72+1))</f>
        <v>70</v>
      </c>
      <c r="C73" s="92">
        <f ca="1">IF(OR(OP!$D$53=1,MAX($C$4:C72)&gt;=OP!$F$57),"",C72+(B73-B72))</f>
        <v>84</v>
      </c>
      <c r="D73" s="113" t="str">
        <f ca="1">IF(OR(OP!$D$53=1,AND($B73&gt;OP!$C$24)),"",OP!$C$52-IF($C73&lt;16,$K72,0))</f>
        <v/>
      </c>
      <c r="E73" s="113">
        <f ca="1">IF(OR(OP!$D$53=1,$B73=""),"",N($E72)+N($D73))</f>
        <v>480240</v>
      </c>
      <c r="F73" s="186" t="str">
        <f ca="1">IF(OR(OP!$D$53=1,$B73="",ISERROR(VLOOKUP(OP!$C$55,SRV,$B73+1,0))),"",ROUND(VLOOKUP(OP!$C$55,SRV,$B73+1,0)*OP!$C$28,0))</f>
        <v/>
      </c>
      <c r="G73" s="186" t="str">
        <f ca="1">IF(OR(OP!$D$53=1,$B73="",ISERROR(VLOOKUP(OP!$C$55,SRV,$B73+1,0))),"",N($G72)+N($F73))</f>
        <v/>
      </c>
      <c r="H73" s="186">
        <f ca="1">IF(OR(OP!$D$53=1,$B73=""),"",ROUND(VLOOKUP(OP!$C$55,DIE,$B73+1,0)*OP!$C$28,0))</f>
        <v>494802</v>
      </c>
      <c r="I73" s="187" t="e">
        <f ca="1">IF(OR(OP!$D$53=1,$B73=""),"",ROUND(VLOOKUP(OP!$C$55,CV,$B73+1,0)*OP!$C$28,0))</f>
        <v>#N/A</v>
      </c>
      <c r="J73" s="187" t="e">
        <f ca="1">IF(OR(OP!$D$53=1,$B73=""),"",ROUND(VLOOKUP(OP!$C$55,PA,$B73+1,0)*OP!$C$28,0))</f>
        <v>#N/A</v>
      </c>
      <c r="K73" s="186"/>
      <c r="L73" s="186"/>
      <c r="M73" s="186"/>
      <c r="N73" s="188"/>
      <c r="O73" s="188"/>
      <c r="P73" s="188"/>
      <c r="Q73" s="188"/>
      <c r="R73" s="188"/>
      <c r="S73" s="188">
        <f ca="1">IF(OR(OP!$D$53=1,$B73=""),"",N($F73)+N($O73))</f>
        <v>0</v>
      </c>
      <c r="T73" s="188">
        <f ca="1">IF(OR(OP!$D$53=1,$B73=""),0,N($T72)+N($S73))</f>
        <v>0</v>
      </c>
      <c r="U73" s="188">
        <f ca="1">IF(OR(OP!$D$53=1,$B73=""),"",ROUND($S73/12,0))</f>
        <v>0</v>
      </c>
      <c r="V73" s="188">
        <f ca="1">IF(OR(OP!$D$53=1,$B73=""),0,N($V72)+(N($U73)*12))</f>
        <v>0</v>
      </c>
      <c r="W73" s="186"/>
      <c r="X73" s="186"/>
      <c r="Y73" s="189">
        <f ca="1">IF(OR(OP!$D$53=1,$B73=""),"",ROUND(($H73+$Q73)*IF(OR($C73&lt;16,$Z73=0,$Z73=""),1,PYO),0))</f>
        <v>494802</v>
      </c>
      <c r="Z73" s="189">
        <f ca="1">IF(OR(OP!$D$53=1,$B73=""),"",ROUND(($H73+Q73)*IF(OR($C73&lt;16,($H73+$Q73)*PY!$C$4&lt;PY!$D$5,($H73+$Q73)*PY!$C$4*PYR&lt;PY!$C$5),0,PYY)*PYR,0))</f>
        <v>0</v>
      </c>
      <c r="AA73" s="113" t="str">
        <f ca="1">IF(OR(OP!$D$53=1,AND(B73&gt;OP!$C$24)),"",OP!$C$52)</f>
        <v/>
      </c>
      <c r="AB73" s="113">
        <f ca="1">IF(OR(OP!$D$53=1,$B73=""),"",N($AB72)+N($AA73))</f>
        <v>480240</v>
      </c>
      <c r="AC73" s="113"/>
      <c r="AD73" s="113"/>
      <c r="AE73" s="113"/>
      <c r="AF73" s="113"/>
      <c r="AG73" s="113"/>
      <c r="AH73" s="187" t="e">
        <f ca="1">IF(OR(OP!$D$53=1,$B73=""),"",ROUND(VLOOKUP(OP!$C$55,HL_1,$B73+1,0)*OP!$C$28,0))</f>
        <v>#N/A</v>
      </c>
      <c r="AI73" s="187" t="e">
        <f ca="1">IF(OR(OP!$D$53=1,$B73=""),"",ROUND(VLOOKUP(OP!$C$55,HL_2,$B73+1,0)*OP!$C$28,0))</f>
        <v>#N/A</v>
      </c>
    </row>
    <row r="74" spans="2:35" hidden="1">
      <c r="B74" s="93">
        <f ca="1">IF(OR(C73&gt;=OP!$F$57,C73=""),"",IF(C73+1&gt;OP!$F$57,OP!$F$57+1-$C$4,B73+1))</f>
        <v>71</v>
      </c>
      <c r="C74" s="92">
        <f ca="1">IF(OR(OP!$D$53=1,MAX($C$4:C73)&gt;=OP!$F$57),"",C73+(B74-B73))</f>
        <v>85</v>
      </c>
      <c r="D74" s="113" t="str">
        <f ca="1">IF(OR(OP!$D$53=1,AND($B74&gt;OP!$C$24)),"",OP!$C$52-IF($C74&lt;16,$K73,0))</f>
        <v/>
      </c>
      <c r="E74" s="113">
        <f ca="1">IF(OR(OP!$D$53=1,$B74=""),"",N($E73)+N($D74))</f>
        <v>480240</v>
      </c>
      <c r="F74" s="186" t="str">
        <f ca="1">IF(OR(OP!$D$53=1,$B74="",ISERROR(VLOOKUP(OP!$C$55,SRV,$B74+1,0))),"",ROUND(VLOOKUP(OP!$C$55,SRV,$B74+1,0)*OP!$C$28,0))</f>
        <v/>
      </c>
      <c r="G74" s="186" t="str">
        <f ca="1">IF(OR(OP!$D$53=1,$B74="",ISERROR(VLOOKUP(OP!$C$55,SRV,$B74+1,0))),"",N($G73)+N($F74))</f>
        <v/>
      </c>
      <c r="H74" s="186">
        <f ca="1">IF(OR(OP!$D$53=1,$B74=""),"",ROUND(VLOOKUP(OP!$C$55,DIE,$B74+1,0)*OP!$C$28,0))</f>
        <v>494802</v>
      </c>
      <c r="I74" s="187" t="e">
        <f ca="1">IF(OR(OP!$D$53=1,$B74=""),"",ROUND(VLOOKUP(OP!$C$55,CV,$B74+1,0)*OP!$C$28,0))</f>
        <v>#N/A</v>
      </c>
      <c r="J74" s="187" t="e">
        <f ca="1">IF(OR(OP!$D$53=1,$B74=""),"",ROUND(VLOOKUP(OP!$C$55,PA,$B74+1,0)*OP!$C$28,0))</f>
        <v>#N/A</v>
      </c>
      <c r="K74" s="186"/>
      <c r="L74" s="186"/>
      <c r="M74" s="186"/>
      <c r="N74" s="188"/>
      <c r="O74" s="188"/>
      <c r="P74" s="188"/>
      <c r="Q74" s="188"/>
      <c r="R74" s="188"/>
      <c r="S74" s="188">
        <f ca="1">IF(OR(OP!$D$53=1,$B74=""),"",N($F74)+N($O74))</f>
        <v>0</v>
      </c>
      <c r="T74" s="188">
        <f ca="1">IF(OR(OP!$D$53=1,$B74=""),0,N($T73)+N($S74))</f>
        <v>0</v>
      </c>
      <c r="U74" s="188">
        <f ca="1">IF(OR(OP!$D$53=1,$B74=""),"",ROUND($S74/12,0))</f>
        <v>0</v>
      </c>
      <c r="V74" s="188">
        <f ca="1">IF(OR(OP!$D$53=1,$B74=""),0,N($V73)+(N($U74)*12))</f>
        <v>0</v>
      </c>
      <c r="W74" s="186"/>
      <c r="X74" s="186"/>
      <c r="Y74" s="189">
        <f ca="1">IF(OR(OP!$D$53=1,$B74=""),"",ROUND(($H74+$Q74)*IF(OR($C74&lt;16,$Z74=0,$Z74=""),1,PYO),0))</f>
        <v>494802</v>
      </c>
      <c r="Z74" s="189">
        <f ca="1">IF(OR(OP!$D$53=1,$B74=""),"",ROUND(($H74+Q74)*IF(OR($C74&lt;16,($H74+$Q74)*PY!$C$4&lt;PY!$D$5,($H74+$Q74)*PY!$C$4*PYR&lt;PY!$C$5),0,PYY)*PYR,0))</f>
        <v>0</v>
      </c>
      <c r="AA74" s="113" t="str">
        <f ca="1">IF(OR(OP!$D$53=1,AND(B74&gt;OP!$C$24)),"",OP!$C$52)</f>
        <v/>
      </c>
      <c r="AB74" s="113">
        <f ca="1">IF(OR(OP!$D$53=1,$B74=""),"",N($AB73)+N($AA74))</f>
        <v>480240</v>
      </c>
      <c r="AC74" s="113"/>
      <c r="AD74" s="113"/>
      <c r="AE74" s="113"/>
      <c r="AF74" s="113"/>
      <c r="AG74" s="113"/>
      <c r="AH74" s="187" t="e">
        <f ca="1">IF(OR(OP!$D$53=1,$B74=""),"",ROUND(VLOOKUP(OP!$C$55,HL_1,$B74+1,0)*OP!$C$28,0))</f>
        <v>#N/A</v>
      </c>
      <c r="AI74" s="187" t="e">
        <f ca="1">IF(OR(OP!$D$53=1,$B74=""),"",ROUND(VLOOKUP(OP!$C$55,HL_2,$B74+1,0)*OP!$C$28,0))</f>
        <v>#N/A</v>
      </c>
    </row>
    <row r="75" spans="2:35" hidden="1">
      <c r="B75" s="93">
        <f ca="1">IF(OR(C74&gt;=OP!$F$57,C74=""),"",IF(C74+1&gt;OP!$F$57,OP!$F$57+1-$C$4,B74+1))</f>
        <v>72</v>
      </c>
      <c r="C75" s="92">
        <f ca="1">IF(OR(OP!$D$53=1,MAX($C$4:C74)&gt;=OP!$F$57),"",C74+(B75-B74))</f>
        <v>86</v>
      </c>
      <c r="D75" s="113" t="str">
        <f ca="1">IF(OR(OP!$D$53=1,AND($B75&gt;OP!$C$24)),"",OP!$C$52-IF($C75&lt;16,$K74,0))</f>
        <v/>
      </c>
      <c r="E75" s="113">
        <f ca="1">IF(OR(OP!$D$53=1,$B75=""),"",N($E74)+N($D75))</f>
        <v>480240</v>
      </c>
      <c r="F75" s="186" t="str">
        <f ca="1">IF(OR(OP!$D$53=1,$B75="",ISERROR(VLOOKUP(OP!$C$55,SRV,$B75+1,0))),"",ROUND(VLOOKUP(OP!$C$55,SRV,$B75+1,0)*OP!$C$28,0))</f>
        <v/>
      </c>
      <c r="G75" s="186" t="str">
        <f ca="1">IF(OR(OP!$D$53=1,$B75="",ISERROR(VLOOKUP(OP!$C$55,SRV,$B75+1,0))),"",N($G74)+N($F75))</f>
        <v/>
      </c>
      <c r="H75" s="186">
        <f ca="1">IF(OR(OP!$D$53=1,$B75=""),"",ROUND(VLOOKUP(OP!$C$55,DIE,$B75+1,0)*OP!$C$28,0))</f>
        <v>494802</v>
      </c>
      <c r="I75" s="187" t="e">
        <f ca="1">IF(OR(OP!$D$53=1,$B75=""),"",ROUND(VLOOKUP(OP!$C$55,CV,$B75+1,0)*OP!$C$28,0))</f>
        <v>#N/A</v>
      </c>
      <c r="J75" s="187" t="e">
        <f ca="1">IF(OR(OP!$D$53=1,$B75=""),"",ROUND(VLOOKUP(OP!$C$55,PA,$B75+1,0)*OP!$C$28,0))</f>
        <v>#N/A</v>
      </c>
      <c r="K75" s="186"/>
      <c r="L75" s="186"/>
      <c r="M75" s="186"/>
      <c r="N75" s="188"/>
      <c r="O75" s="188"/>
      <c r="P75" s="188"/>
      <c r="Q75" s="188"/>
      <c r="R75" s="188"/>
      <c r="S75" s="188">
        <f ca="1">IF(OR(OP!$D$53=1,$B75=""),"",N($F75)+N($O75))</f>
        <v>0</v>
      </c>
      <c r="T75" s="188">
        <f ca="1">IF(OR(OP!$D$53=1,$B75=""),0,N($T74)+N($S75))</f>
        <v>0</v>
      </c>
      <c r="U75" s="188">
        <f ca="1">IF(OR(OP!$D$53=1,$B75=""),"",ROUND($S75/12,0))</f>
        <v>0</v>
      </c>
      <c r="V75" s="188">
        <f ca="1">IF(OR(OP!$D$53=1,$B75=""),0,N($V74)+(N($U75)*12))</f>
        <v>0</v>
      </c>
      <c r="W75" s="186"/>
      <c r="X75" s="186"/>
      <c r="Y75" s="189">
        <f ca="1">IF(OR(OP!$D$53=1,$B75=""),"",ROUND(($H75+$Q75)*IF(OR($C75&lt;16,$Z75=0,$Z75=""),1,PYO),0))</f>
        <v>494802</v>
      </c>
      <c r="Z75" s="189">
        <f ca="1">IF(OR(OP!$D$53=1,$B75=""),"",ROUND(($H75+Q75)*IF(OR($C75&lt;16,($H75+$Q75)*PY!$C$4&lt;PY!$D$5,($H75+$Q75)*PY!$C$4*PYR&lt;PY!$C$5),0,PYY)*PYR,0))</f>
        <v>0</v>
      </c>
      <c r="AA75" s="113" t="str">
        <f ca="1">IF(OR(OP!$D$53=1,AND(B75&gt;OP!$C$24)),"",OP!$C$52)</f>
        <v/>
      </c>
      <c r="AB75" s="113">
        <f ca="1">IF(OR(OP!$D$53=1,$B75=""),"",N($AB74)+N($AA75))</f>
        <v>480240</v>
      </c>
      <c r="AC75" s="113"/>
      <c r="AD75" s="113"/>
      <c r="AE75" s="113"/>
      <c r="AF75" s="113"/>
      <c r="AG75" s="113"/>
      <c r="AH75" s="187" t="e">
        <f ca="1">IF(OR(OP!$D$53=1,$B75=""),"",ROUND(VLOOKUP(OP!$C$55,HL_1,$B75+1,0)*OP!$C$28,0))</f>
        <v>#N/A</v>
      </c>
      <c r="AI75" s="187" t="e">
        <f ca="1">IF(OR(OP!$D$53=1,$B75=""),"",ROUND(VLOOKUP(OP!$C$55,HL_2,$B75+1,0)*OP!$C$28,0))</f>
        <v>#N/A</v>
      </c>
    </row>
    <row r="76" spans="2:35" hidden="1">
      <c r="B76" s="93">
        <f ca="1">IF(OR(C75&gt;=OP!$F$57,C75=""),"",IF(C75+1&gt;OP!$F$57,OP!$F$57+1-$C$4,B75+1))</f>
        <v>73</v>
      </c>
      <c r="C76" s="92">
        <f ca="1">IF(OR(OP!$D$53=1,MAX($C$4:C75)&gt;=OP!$F$57),"",C75+(B76-B75))</f>
        <v>87</v>
      </c>
      <c r="D76" s="113" t="str">
        <f ca="1">IF(OR(OP!$D$53=1,AND($B76&gt;OP!$C$24)),"",OP!$C$52-IF($C76&lt;16,$K75,0))</f>
        <v/>
      </c>
      <c r="E76" s="113">
        <f ca="1">IF(OR(OP!$D$53=1,$B76=""),"",N($E75)+N($D76))</f>
        <v>480240</v>
      </c>
      <c r="F76" s="186" t="str">
        <f ca="1">IF(OR(OP!$D$53=1,$B76="",ISERROR(VLOOKUP(OP!$C$55,SRV,$B76+1,0))),"",ROUND(VLOOKUP(OP!$C$55,SRV,$B76+1,0)*OP!$C$28,0))</f>
        <v/>
      </c>
      <c r="G76" s="186" t="str">
        <f ca="1">IF(OR(OP!$D$53=1,$B76="",ISERROR(VLOOKUP(OP!$C$55,SRV,$B76+1,0))),"",N($G75)+N($F76))</f>
        <v/>
      </c>
      <c r="H76" s="186">
        <f ca="1">IF(OR(OP!$D$53=1,$B76=""),"",ROUND(VLOOKUP(OP!$C$55,DIE,$B76+1,0)*OP!$C$28,0))</f>
        <v>494802</v>
      </c>
      <c r="I76" s="187" t="e">
        <f ca="1">IF(OR(OP!$D$53=1,$B76=""),"",ROUND(VLOOKUP(OP!$C$55,CV,$B76+1,0)*OP!$C$28,0))</f>
        <v>#N/A</v>
      </c>
      <c r="J76" s="187" t="e">
        <f ca="1">IF(OR(OP!$D$53=1,$B76=""),"",ROUND(VLOOKUP(OP!$C$55,PA,$B76+1,0)*OP!$C$28,0))</f>
        <v>#N/A</v>
      </c>
      <c r="K76" s="186"/>
      <c r="L76" s="186"/>
      <c r="M76" s="186"/>
      <c r="N76" s="188"/>
      <c r="O76" s="188"/>
      <c r="P76" s="188"/>
      <c r="Q76" s="188"/>
      <c r="R76" s="188"/>
      <c r="S76" s="188">
        <f ca="1">IF(OR(OP!$D$53=1,$B76=""),"",N($F76)+N($O76))</f>
        <v>0</v>
      </c>
      <c r="T76" s="188">
        <f ca="1">IF(OR(OP!$D$53=1,$B76=""),0,N($T75)+N($S76))</f>
        <v>0</v>
      </c>
      <c r="U76" s="188">
        <f ca="1">IF(OR(OP!$D$53=1,$B76=""),"",ROUND($S76/12,0))</f>
        <v>0</v>
      </c>
      <c r="V76" s="188">
        <f ca="1">IF(OR(OP!$D$53=1,$B76=""),0,N($V75)+(N($U76)*12))</f>
        <v>0</v>
      </c>
      <c r="W76" s="186"/>
      <c r="X76" s="186"/>
      <c r="Y76" s="189">
        <f ca="1">IF(OR(OP!$D$53=1,$B76=""),"",ROUND(($H76+$Q76)*IF(OR($C76&lt;16,$Z76=0,$Z76=""),1,PYO),0))</f>
        <v>494802</v>
      </c>
      <c r="Z76" s="189">
        <f ca="1">IF(OR(OP!$D$53=1,$B76=""),"",ROUND(($H76+Q76)*IF(OR($C76&lt;16,($H76+$Q76)*PY!$C$4&lt;PY!$D$5,($H76+$Q76)*PY!$C$4*PYR&lt;PY!$C$5),0,PYY)*PYR,0))</f>
        <v>0</v>
      </c>
      <c r="AA76" s="113" t="str">
        <f ca="1">IF(OR(OP!$D$53=1,AND(B76&gt;OP!$C$24)),"",OP!$C$52)</f>
        <v/>
      </c>
      <c r="AB76" s="113">
        <f ca="1">IF(OR(OP!$D$53=1,$B76=""),"",N($AB75)+N($AA76))</f>
        <v>480240</v>
      </c>
      <c r="AC76" s="113"/>
      <c r="AD76" s="113"/>
      <c r="AE76" s="113"/>
      <c r="AF76" s="113"/>
      <c r="AG76" s="113"/>
      <c r="AH76" s="187" t="e">
        <f ca="1">IF(OR(OP!$D$53=1,$B76=""),"",ROUND(VLOOKUP(OP!$C$55,HL_1,$B76+1,0)*OP!$C$28,0))</f>
        <v>#N/A</v>
      </c>
      <c r="AI76" s="187" t="e">
        <f ca="1">IF(OR(OP!$D$53=1,$B76=""),"",ROUND(VLOOKUP(OP!$C$55,HL_2,$B76+1,0)*OP!$C$28,0))</f>
        <v>#N/A</v>
      </c>
    </row>
    <row r="77" spans="2:35" hidden="1">
      <c r="B77" s="93">
        <f ca="1">IF(OR(C76&gt;=OP!$F$57,C76=""),"",IF(C76+1&gt;OP!$F$57,OP!$F$57+1-$C$4,B76+1))</f>
        <v>74</v>
      </c>
      <c r="C77" s="92">
        <f ca="1">IF(OR(OP!$D$53=1,MAX($C$4:C76)&gt;=OP!$F$57),"",C76+(B77-B76))</f>
        <v>88</v>
      </c>
      <c r="D77" s="113" t="str">
        <f ca="1">IF(OR(OP!$D$53=1,AND($B77&gt;OP!$C$24)),"",OP!$C$52-IF($C77&lt;16,$K76,0))</f>
        <v/>
      </c>
      <c r="E77" s="113">
        <f ca="1">IF(OR(OP!$D$53=1,$B77=""),"",N($E76)+N($D77))</f>
        <v>480240</v>
      </c>
      <c r="F77" s="186" t="str">
        <f ca="1">IF(OR(OP!$D$53=1,$B77="",ISERROR(VLOOKUP(OP!$C$55,SRV,$B77+1,0))),"",ROUND(VLOOKUP(OP!$C$55,SRV,$B77+1,0)*OP!$C$28,0))</f>
        <v/>
      </c>
      <c r="G77" s="186" t="str">
        <f ca="1">IF(OR(OP!$D$53=1,$B77="",ISERROR(VLOOKUP(OP!$C$55,SRV,$B77+1,0))),"",N($G76)+N($F77))</f>
        <v/>
      </c>
      <c r="H77" s="186">
        <f ca="1">IF(OR(OP!$D$53=1,$B77=""),"",ROUND(VLOOKUP(OP!$C$55,DIE,$B77+1,0)*OP!$C$28,0))</f>
        <v>494802</v>
      </c>
      <c r="I77" s="187" t="e">
        <f ca="1">IF(OR(OP!$D$53=1,$B77=""),"",ROUND(VLOOKUP(OP!$C$55,CV,$B77+1,0)*OP!$C$28,0))</f>
        <v>#N/A</v>
      </c>
      <c r="J77" s="187" t="e">
        <f ca="1">IF(OR(OP!$D$53=1,$B77=""),"",ROUND(VLOOKUP(OP!$C$55,PA,$B77+1,0)*OP!$C$28,0))</f>
        <v>#N/A</v>
      </c>
      <c r="K77" s="186"/>
      <c r="L77" s="186"/>
      <c r="M77" s="186"/>
      <c r="N77" s="188"/>
      <c r="O77" s="188"/>
      <c r="P77" s="188"/>
      <c r="Q77" s="188"/>
      <c r="R77" s="188"/>
      <c r="S77" s="188">
        <f ca="1">IF(OR(OP!$D$53=1,$B77=""),"",N($F77)+N($O77))</f>
        <v>0</v>
      </c>
      <c r="T77" s="188">
        <f ca="1">IF(OR(OP!$D$53=1,$B77=""),0,N($T76)+N($S77))</f>
        <v>0</v>
      </c>
      <c r="U77" s="188">
        <f ca="1">IF(OR(OP!$D$53=1,$B77=""),"",ROUND($S77/12,0))</f>
        <v>0</v>
      </c>
      <c r="V77" s="188">
        <f ca="1">IF(OR(OP!$D$53=1,$B77=""),0,N($V76)+(N($U77)*12))</f>
        <v>0</v>
      </c>
      <c r="W77" s="186"/>
      <c r="X77" s="186"/>
      <c r="Y77" s="189">
        <f ca="1">IF(OR(OP!$D$53=1,$B77=""),"",ROUND(($H77+$Q77)*IF(OR($C77&lt;16,$Z77=0,$Z77=""),1,PYO),0))</f>
        <v>494802</v>
      </c>
      <c r="Z77" s="189">
        <f ca="1">IF(OR(OP!$D$53=1,$B77=""),"",ROUND(($H77+Q77)*IF(OR($C77&lt;16,($H77+$Q77)*PY!$C$4&lt;PY!$D$5,($H77+$Q77)*PY!$C$4*PYR&lt;PY!$C$5),0,PYY)*PYR,0))</f>
        <v>0</v>
      </c>
      <c r="AA77" s="113" t="str">
        <f ca="1">IF(OR(OP!$D$53=1,AND(B77&gt;OP!$C$24)),"",OP!$C$52)</f>
        <v/>
      </c>
      <c r="AB77" s="113">
        <f ca="1">IF(OR(OP!$D$53=1,$B77=""),"",N($AB76)+N($AA77))</f>
        <v>480240</v>
      </c>
      <c r="AC77" s="113"/>
      <c r="AD77" s="113"/>
      <c r="AE77" s="113"/>
      <c r="AF77" s="113"/>
      <c r="AG77" s="113"/>
      <c r="AH77" s="187" t="e">
        <f ca="1">IF(OR(OP!$D$53=1,$B77=""),"",ROUND(VLOOKUP(OP!$C$55,HL_1,$B77+1,0)*OP!$C$28,0))</f>
        <v>#N/A</v>
      </c>
      <c r="AI77" s="187" t="e">
        <f ca="1">IF(OR(OP!$D$53=1,$B77=""),"",ROUND(VLOOKUP(OP!$C$55,HL_2,$B77+1,0)*OP!$C$28,0))</f>
        <v>#N/A</v>
      </c>
    </row>
    <row r="78" spans="2:35" hidden="1">
      <c r="B78" s="93">
        <f ca="1">IF(OR(C77&gt;=OP!$F$57,C77=""),"",IF(C77+1&gt;OP!$F$57,OP!$F$57+1-$C$4,B77+1))</f>
        <v>75</v>
      </c>
      <c r="C78" s="92">
        <f ca="1">IF(OR(OP!$D$53=1,MAX($C$4:C77)&gt;=OP!$F$57),"",C77+(B78-B77))</f>
        <v>89</v>
      </c>
      <c r="D78" s="113" t="str">
        <f ca="1">IF(OR(OP!$D$53=1,AND($B78&gt;OP!$C$24)),"",OP!$C$52-IF($C78&lt;16,$K77,0))</f>
        <v/>
      </c>
      <c r="E78" s="113">
        <f ca="1">IF(OR(OP!$D$53=1,$B78=""),"",N($E77)+N($D78))</f>
        <v>480240</v>
      </c>
      <c r="F78" s="186" t="str">
        <f ca="1">IF(OR(OP!$D$53=1,$B78="",ISERROR(VLOOKUP(OP!$C$55,SRV,$B78+1,0))),"",ROUND(VLOOKUP(OP!$C$55,SRV,$B78+1,0)*OP!$C$28,0))</f>
        <v/>
      </c>
      <c r="G78" s="186" t="str">
        <f ca="1">IF(OR(OP!$D$53=1,$B78="",ISERROR(VLOOKUP(OP!$C$55,SRV,$B78+1,0))),"",N($G77)+N($F78))</f>
        <v/>
      </c>
      <c r="H78" s="186">
        <f ca="1">IF(OR(OP!$D$53=1,$B78=""),"",ROUND(VLOOKUP(OP!$C$55,DIE,$B78+1,0)*OP!$C$28,0))</f>
        <v>494802</v>
      </c>
      <c r="I78" s="187" t="e">
        <f ca="1">IF(OR(OP!$D$53=1,$B78=""),"",ROUND(VLOOKUP(OP!$C$55,CV,$B78+1,0)*OP!$C$28,0))</f>
        <v>#N/A</v>
      </c>
      <c r="J78" s="187" t="e">
        <f ca="1">IF(OR(OP!$D$53=1,$B78=""),"",ROUND(VLOOKUP(OP!$C$55,PA,$B78+1,0)*OP!$C$28,0))</f>
        <v>#N/A</v>
      </c>
      <c r="K78" s="186"/>
      <c r="L78" s="186"/>
      <c r="M78" s="186"/>
      <c r="N78" s="188"/>
      <c r="O78" s="188"/>
      <c r="P78" s="188"/>
      <c r="Q78" s="188"/>
      <c r="R78" s="188"/>
      <c r="S78" s="188">
        <f ca="1">IF(OR(OP!$D$53=1,$B78=""),"",N($F78)+N($O78))</f>
        <v>0</v>
      </c>
      <c r="T78" s="188">
        <f ca="1">IF(OR(OP!$D$53=1,$B78=""),0,N($T77)+N($S78))</f>
        <v>0</v>
      </c>
      <c r="U78" s="188">
        <f ca="1">IF(OR(OP!$D$53=1,$B78=""),"",ROUND($S78/12,0))</f>
        <v>0</v>
      </c>
      <c r="V78" s="188">
        <f ca="1">IF(OR(OP!$D$53=1,$B78=""),0,N($V77)+(N($U78)*12))</f>
        <v>0</v>
      </c>
      <c r="W78" s="186"/>
      <c r="X78" s="186"/>
      <c r="Y78" s="189">
        <f ca="1">IF(OR(OP!$D$53=1,$B78=""),"",ROUND(($H78+$Q78)*IF(OR($C78&lt;16,$Z78=0,$Z78=""),1,PYO),0))</f>
        <v>494802</v>
      </c>
      <c r="Z78" s="189">
        <f ca="1">IF(OR(OP!$D$53=1,$B78=""),"",ROUND(($H78+Q78)*IF(OR($C78&lt;16,($H78+$Q78)*PY!$C$4&lt;PY!$D$5,($H78+$Q78)*PY!$C$4*PYR&lt;PY!$C$5),0,PYY)*PYR,0))</f>
        <v>0</v>
      </c>
      <c r="AA78" s="113" t="str">
        <f ca="1">IF(OR(OP!$D$53=1,AND(B78&gt;OP!$C$24)),"",OP!$C$52)</f>
        <v/>
      </c>
      <c r="AB78" s="113">
        <f ca="1">IF(OR(OP!$D$53=1,$B78=""),"",N($AB77)+N($AA78))</f>
        <v>480240</v>
      </c>
      <c r="AC78" s="113"/>
      <c r="AD78" s="113"/>
      <c r="AE78" s="113"/>
      <c r="AF78" s="113"/>
      <c r="AG78" s="113"/>
      <c r="AH78" s="187" t="e">
        <f ca="1">IF(OR(OP!$D$53=1,$B78=""),"",ROUND(VLOOKUP(OP!$C$55,HL_1,$B78+1,0)*OP!$C$28,0))</f>
        <v>#N/A</v>
      </c>
      <c r="AI78" s="187" t="e">
        <f ca="1">IF(OR(OP!$D$53=1,$B78=""),"",ROUND(VLOOKUP(OP!$C$55,HL_2,$B78+1,0)*OP!$C$28,0))</f>
        <v>#N/A</v>
      </c>
    </row>
    <row r="79" spans="2:35" hidden="1">
      <c r="B79" s="93">
        <f ca="1">IF(OR(C78&gt;=OP!$F$57,C78=""),"",IF(C78+1&gt;OP!$F$57,OP!$F$57+1-$C$4,B78+1))</f>
        <v>76</v>
      </c>
      <c r="C79" s="92">
        <f ca="1">IF(OR(OP!$D$53=1,MAX($C$4:C78)&gt;=OP!$F$57),"",C78+(B79-B78))</f>
        <v>90</v>
      </c>
      <c r="D79" s="113" t="str">
        <f ca="1">IF(OR(OP!$D$53=1,AND($B79&gt;OP!$C$24)),"",OP!$C$52-IF($C79&lt;16,$K78,0))</f>
        <v/>
      </c>
      <c r="E79" s="113">
        <f ca="1">IF(OR(OP!$D$53=1,$B79=""),"",N($E78)+N($D79))</f>
        <v>480240</v>
      </c>
      <c r="F79" s="186" t="str">
        <f ca="1">IF(OR(OP!$D$53=1,$B79="",ISERROR(VLOOKUP(OP!$C$55,SRV,$B79+1,0))),"",ROUND(VLOOKUP(OP!$C$55,SRV,$B79+1,0)*OP!$C$28,0))</f>
        <v/>
      </c>
      <c r="G79" s="186" t="str">
        <f ca="1">IF(OR(OP!$D$53=1,$B79="",ISERROR(VLOOKUP(OP!$C$55,SRV,$B79+1,0))),"",N($G78)+N($F79))</f>
        <v/>
      </c>
      <c r="H79" s="186">
        <f ca="1">IF(OR(OP!$D$53=1,$B79=""),"",ROUND(VLOOKUP(OP!$C$55,DIE,$B79+1,0)*OP!$C$28,0))</f>
        <v>494802</v>
      </c>
      <c r="I79" s="187" t="e">
        <f ca="1">IF(OR(OP!$D$53=1,$B79=""),"",ROUND(VLOOKUP(OP!$C$55,CV,$B79+1,0)*OP!$C$28,0))</f>
        <v>#N/A</v>
      </c>
      <c r="J79" s="187" t="e">
        <f ca="1">IF(OR(OP!$D$53=1,$B79=""),"",ROUND(VLOOKUP(OP!$C$55,PA,$B79+1,0)*OP!$C$28,0))</f>
        <v>#N/A</v>
      </c>
      <c r="K79" s="186"/>
      <c r="L79" s="186"/>
      <c r="M79" s="186"/>
      <c r="N79" s="188"/>
      <c r="O79" s="188"/>
      <c r="P79" s="188"/>
      <c r="Q79" s="188"/>
      <c r="R79" s="188"/>
      <c r="S79" s="188">
        <f ca="1">IF(OR(OP!$D$53=1,$B79=""),"",N($F79)+N($O79))</f>
        <v>0</v>
      </c>
      <c r="T79" s="188">
        <f ca="1">IF(OR(OP!$D$53=1,$B79=""),0,N($T78)+N($S79))</f>
        <v>0</v>
      </c>
      <c r="U79" s="188">
        <f ca="1">IF(OR(OP!$D$53=1,$B79=""),"",ROUND($S79/12,0))</f>
        <v>0</v>
      </c>
      <c r="V79" s="188">
        <f ca="1">IF(OR(OP!$D$53=1,$B79=""),0,N($V78)+(N($U79)*12))</f>
        <v>0</v>
      </c>
      <c r="W79" s="186"/>
      <c r="X79" s="186"/>
      <c r="Y79" s="189">
        <f ca="1">IF(OR(OP!$D$53=1,$B79=""),"",ROUND(($H79+$Q79)*IF(OR($C79&lt;16,$Z79=0,$Z79=""),1,PYO),0))</f>
        <v>494802</v>
      </c>
      <c r="Z79" s="189">
        <f ca="1">IF(OR(OP!$D$53=1,$B79=""),"",ROUND(($H79+Q79)*IF(OR($C79&lt;16,($H79+$Q79)*PY!$C$4&lt;PY!$D$5,($H79+$Q79)*PY!$C$4*PYR&lt;PY!$C$5),0,PYY)*PYR,0))</f>
        <v>0</v>
      </c>
      <c r="AA79" s="113" t="str">
        <f ca="1">IF(OR(OP!$D$53=1,AND(B79&gt;OP!$C$24)),"",OP!$C$52)</f>
        <v/>
      </c>
      <c r="AB79" s="113">
        <f ca="1">IF(OR(OP!$D$53=1,$B79=""),"",N($AB78)+N($AA79))</f>
        <v>480240</v>
      </c>
      <c r="AC79" s="113"/>
      <c r="AD79" s="113"/>
      <c r="AE79" s="113"/>
      <c r="AF79" s="113"/>
      <c r="AG79" s="113"/>
      <c r="AH79" s="187" t="e">
        <f ca="1">IF(OR(OP!$D$53=1,$B79=""),"",ROUND(VLOOKUP(OP!$C$55,HL_1,$B79+1,0)*OP!$C$28,0))</f>
        <v>#N/A</v>
      </c>
      <c r="AI79" s="187" t="e">
        <f ca="1">IF(OR(OP!$D$53=1,$B79=""),"",ROUND(VLOOKUP(OP!$C$55,HL_2,$B79+1,0)*OP!$C$28,0))</f>
        <v>#N/A</v>
      </c>
    </row>
    <row r="80" spans="2:35" hidden="1">
      <c r="B80" s="93">
        <f ca="1">IF(OR(C79&gt;=OP!$F$57,C79=""),"",IF(C79+1&gt;OP!$F$57,OP!$F$57+1-$C$4,B79+1))</f>
        <v>77</v>
      </c>
      <c r="C80" s="92">
        <f ca="1">IF(OR(OP!$D$53=1,MAX($C$4:C79)&gt;=OP!$F$57),"",C79+(B80-B79))</f>
        <v>91</v>
      </c>
      <c r="D80" s="113" t="str">
        <f ca="1">IF(OR(OP!$D$53=1,AND($B80&gt;OP!$C$24)),"",OP!$C$52-IF($C80&lt;16,$K79,0))</f>
        <v/>
      </c>
      <c r="E80" s="113">
        <f ca="1">IF(OR(OP!$D$53=1,$B80=""),"",N($E79)+N($D80))</f>
        <v>480240</v>
      </c>
      <c r="F80" s="186" t="str">
        <f ca="1">IF(OR(OP!$D$53=1,$B80="",ISERROR(VLOOKUP(OP!$C$55,SRV,$B80+1,0))),"",ROUND(VLOOKUP(OP!$C$55,SRV,$B80+1,0)*OP!$C$28,0))</f>
        <v/>
      </c>
      <c r="G80" s="186" t="str">
        <f ca="1">IF(OR(OP!$D$53=1,$B80="",ISERROR(VLOOKUP(OP!$C$55,SRV,$B80+1,0))),"",N($G79)+N($F80))</f>
        <v/>
      </c>
      <c r="H80" s="186">
        <f ca="1">IF(OR(OP!$D$53=1,$B80=""),"",ROUND(VLOOKUP(OP!$C$55,DIE,$B80+1,0)*OP!$C$28,0))</f>
        <v>494802</v>
      </c>
      <c r="I80" s="187" t="e">
        <f ca="1">IF(OR(OP!$D$53=1,$B80=""),"",ROUND(VLOOKUP(OP!$C$55,CV,$B80+1,0)*OP!$C$28,0))</f>
        <v>#N/A</v>
      </c>
      <c r="J80" s="187" t="e">
        <f ca="1">IF(OR(OP!$D$53=1,$B80=""),"",ROUND(VLOOKUP(OP!$C$55,PA,$B80+1,0)*OP!$C$28,0))</f>
        <v>#N/A</v>
      </c>
      <c r="K80" s="186"/>
      <c r="L80" s="186"/>
      <c r="M80" s="186"/>
      <c r="N80" s="188"/>
      <c r="O80" s="188"/>
      <c r="P80" s="188"/>
      <c r="Q80" s="188"/>
      <c r="R80" s="188"/>
      <c r="S80" s="188">
        <f ca="1">IF(OR(OP!$D$53=1,$B80=""),"",N($F80)+N($O80))</f>
        <v>0</v>
      </c>
      <c r="T80" s="188">
        <f ca="1">IF(OR(OP!$D$53=1,$B80=""),0,N($T79)+N($S80))</f>
        <v>0</v>
      </c>
      <c r="U80" s="188">
        <f ca="1">IF(OR(OP!$D$53=1,$B80=""),"",ROUND($S80/12,0))</f>
        <v>0</v>
      </c>
      <c r="V80" s="188">
        <f ca="1">IF(OR(OP!$D$53=1,$B80=""),0,N($V79)+(N($U80)*12))</f>
        <v>0</v>
      </c>
      <c r="W80" s="186"/>
      <c r="X80" s="186"/>
      <c r="Y80" s="189">
        <f ca="1">IF(OR(OP!$D$53=1,$B80=""),"",ROUND(($H80+$Q80)*IF(OR($C80&lt;16,$Z80=0,$Z80=""),1,PYO),0))</f>
        <v>494802</v>
      </c>
      <c r="Z80" s="189">
        <f ca="1">IF(OR(OP!$D$53=1,$B80=""),"",ROUND(($H80+Q80)*IF(OR($C80&lt;16,($H80+$Q80)*PY!$C$4&lt;PY!$D$5,($H80+$Q80)*PY!$C$4*PYR&lt;PY!$C$5),0,PYY)*PYR,0))</f>
        <v>0</v>
      </c>
      <c r="AA80" s="113" t="str">
        <f ca="1">IF(OR(OP!$D$53=1,AND(B80&gt;OP!$C$24)),"",OP!$C$52)</f>
        <v/>
      </c>
      <c r="AB80" s="113">
        <f ca="1">IF(OR(OP!$D$53=1,$B80=""),"",N($AB79)+N($AA80))</f>
        <v>480240</v>
      </c>
      <c r="AC80" s="113"/>
      <c r="AD80" s="113"/>
      <c r="AE80" s="113"/>
      <c r="AF80" s="113"/>
      <c r="AG80" s="113"/>
      <c r="AH80" s="187" t="e">
        <f ca="1">IF(OR(OP!$D$53=1,$B80=""),"",ROUND(VLOOKUP(OP!$C$55,HL_1,$B80+1,0)*OP!$C$28,0))</f>
        <v>#N/A</v>
      </c>
      <c r="AI80" s="187" t="e">
        <f ca="1">IF(OR(OP!$D$53=1,$B80=""),"",ROUND(VLOOKUP(OP!$C$55,HL_2,$B80+1,0)*OP!$C$28,0))</f>
        <v>#N/A</v>
      </c>
    </row>
    <row r="81" spans="2:35" hidden="1">
      <c r="B81" s="93">
        <f ca="1">IF(OR(C80&gt;=OP!$F$57,C80=""),"",IF(C80+1&gt;OP!$F$57,OP!$F$57+1-$C$4,B80+1))</f>
        <v>78</v>
      </c>
      <c r="C81" s="92">
        <f ca="1">IF(OR(OP!$D$53=1,MAX($C$4:C80)&gt;=OP!$F$57),"",C80+(B81-B80))</f>
        <v>92</v>
      </c>
      <c r="D81" s="113" t="str">
        <f ca="1">IF(OR(OP!$D$53=1,AND($B81&gt;OP!$C$24)),"",OP!$C$52-IF($C81&lt;16,$K80,0))</f>
        <v/>
      </c>
      <c r="E81" s="113">
        <f ca="1">IF(OR(OP!$D$53=1,$B81=""),"",N($E80)+N($D81))</f>
        <v>480240</v>
      </c>
      <c r="F81" s="186" t="str">
        <f ca="1">IF(OR(OP!$D$53=1,$B81="",ISERROR(VLOOKUP(OP!$C$55,SRV,$B81+1,0))),"",ROUND(VLOOKUP(OP!$C$55,SRV,$B81+1,0)*OP!$C$28,0))</f>
        <v/>
      </c>
      <c r="G81" s="186" t="str">
        <f ca="1">IF(OR(OP!$D$53=1,$B81="",ISERROR(VLOOKUP(OP!$C$55,SRV,$B81+1,0))),"",N($G80)+N($F81))</f>
        <v/>
      </c>
      <c r="H81" s="186">
        <f ca="1">IF(OR(OP!$D$53=1,$B81=""),"",ROUND(VLOOKUP(OP!$C$55,DIE,$B81+1,0)*OP!$C$28,0))</f>
        <v>494802</v>
      </c>
      <c r="I81" s="187" t="e">
        <f ca="1">IF(OR(OP!$D$53=1,$B81=""),"",ROUND(VLOOKUP(OP!$C$55,CV,$B81+1,0)*OP!$C$28,0))</f>
        <v>#N/A</v>
      </c>
      <c r="J81" s="187" t="e">
        <f ca="1">IF(OR(OP!$D$53=1,$B81=""),"",ROUND(VLOOKUP(OP!$C$55,PA,$B81+1,0)*OP!$C$28,0))</f>
        <v>#N/A</v>
      </c>
      <c r="K81" s="186"/>
      <c r="L81" s="186"/>
      <c r="M81" s="186"/>
      <c r="N81" s="188"/>
      <c r="O81" s="188"/>
      <c r="P81" s="188"/>
      <c r="Q81" s="188"/>
      <c r="R81" s="188"/>
      <c r="S81" s="188">
        <f ca="1">IF(OR(OP!$D$53=1,$B81=""),"",N($F81)+N($O81))</f>
        <v>0</v>
      </c>
      <c r="T81" s="188">
        <f ca="1">IF(OR(OP!$D$53=1,$B81=""),0,N($T80)+N($S81))</f>
        <v>0</v>
      </c>
      <c r="U81" s="188">
        <f ca="1">IF(OR(OP!$D$53=1,$B81=""),"",ROUND($S81/12,0))</f>
        <v>0</v>
      </c>
      <c r="V81" s="188">
        <f ca="1">IF(OR(OP!$D$53=1,$B81=""),0,N($V80)+(N($U81)*12))</f>
        <v>0</v>
      </c>
      <c r="W81" s="186"/>
      <c r="X81" s="186"/>
      <c r="Y81" s="189">
        <f ca="1">IF(OR(OP!$D$53=1,$B81=""),"",ROUND(($H81+$Q81)*IF(OR($C81&lt;16,$Z81=0,$Z81=""),1,PYO),0))</f>
        <v>494802</v>
      </c>
      <c r="Z81" s="189">
        <f ca="1">IF(OR(OP!$D$53=1,$B81=""),"",ROUND(($H81+Q81)*IF(OR($C81&lt;16,($H81+$Q81)*PY!$C$4&lt;PY!$D$5,($H81+$Q81)*PY!$C$4*PYR&lt;PY!$C$5),0,PYY)*PYR,0))</f>
        <v>0</v>
      </c>
      <c r="AA81" s="113" t="str">
        <f ca="1">IF(OR(OP!$D$53=1,AND(B81&gt;OP!$C$24)),"",OP!$C$52)</f>
        <v/>
      </c>
      <c r="AB81" s="113">
        <f ca="1">IF(OR(OP!$D$53=1,$B81=""),"",N($AB80)+N($AA81))</f>
        <v>480240</v>
      </c>
      <c r="AC81" s="113"/>
      <c r="AD81" s="113"/>
      <c r="AE81" s="113"/>
      <c r="AF81" s="113"/>
      <c r="AG81" s="113"/>
      <c r="AH81" s="187" t="e">
        <f ca="1">IF(OR(OP!$D$53=1,$B81=""),"",ROUND(VLOOKUP(OP!$C$55,HL_1,$B81+1,0)*OP!$C$28,0))</f>
        <v>#N/A</v>
      </c>
      <c r="AI81" s="187" t="e">
        <f ca="1">IF(OR(OP!$D$53=1,$B81=""),"",ROUND(VLOOKUP(OP!$C$55,HL_2,$B81+1,0)*OP!$C$28,0))</f>
        <v>#N/A</v>
      </c>
    </row>
    <row r="82" spans="2:35" hidden="1">
      <c r="B82" s="93">
        <f ca="1">IF(OR(C81&gt;=OP!$F$57,C81=""),"",IF(C81+1&gt;OP!$F$57,OP!$F$57+1-$C$4,B81+1))</f>
        <v>79</v>
      </c>
      <c r="C82" s="92">
        <f ca="1">IF(OR(OP!$D$53=1,MAX($C$4:C81)&gt;=OP!$F$57),"",C81+(B82-B81))</f>
        <v>93</v>
      </c>
      <c r="D82" s="113" t="str">
        <f ca="1">IF(OR(OP!$D$53=1,AND($B82&gt;OP!$C$24)),"",OP!$C$52-IF($C82&lt;16,$K81,0))</f>
        <v/>
      </c>
      <c r="E82" s="113">
        <f ca="1">IF(OR(OP!$D$53=1,$B82=""),"",N($E81)+N($D82))</f>
        <v>480240</v>
      </c>
      <c r="F82" s="186" t="str">
        <f ca="1">IF(OR(OP!$D$53=1,$B82="",ISERROR(VLOOKUP(OP!$C$55,SRV,$B82+1,0))),"",ROUND(VLOOKUP(OP!$C$55,SRV,$B82+1,0)*OP!$C$28,0))</f>
        <v/>
      </c>
      <c r="G82" s="186" t="str">
        <f ca="1">IF(OR(OP!$D$53=1,$B82="",ISERROR(VLOOKUP(OP!$C$55,SRV,$B82+1,0))),"",N($G81)+N($F82))</f>
        <v/>
      </c>
      <c r="H82" s="186">
        <f ca="1">IF(OR(OP!$D$53=1,$B82=""),"",ROUND(VLOOKUP(OP!$C$55,DIE,$B82+1,0)*OP!$C$28,0))</f>
        <v>494802</v>
      </c>
      <c r="I82" s="187" t="e">
        <f ca="1">IF(OR(OP!$D$53=1,$B82=""),"",ROUND(VLOOKUP(OP!$C$55,CV,$B82+1,0)*OP!$C$28,0))</f>
        <v>#N/A</v>
      </c>
      <c r="J82" s="187" t="e">
        <f ca="1">IF(OR(OP!$D$53=1,$B82=""),"",ROUND(VLOOKUP(OP!$C$55,PA,$B82+1,0)*OP!$C$28,0))</f>
        <v>#N/A</v>
      </c>
      <c r="K82" s="186"/>
      <c r="L82" s="186"/>
      <c r="M82" s="186"/>
      <c r="N82" s="188"/>
      <c r="O82" s="188"/>
      <c r="P82" s="188"/>
      <c r="Q82" s="188"/>
      <c r="R82" s="188"/>
      <c r="S82" s="188">
        <f ca="1">IF(OR(OP!$D$53=1,$B82=""),"",N($F82)+N($O82))</f>
        <v>0</v>
      </c>
      <c r="T82" s="188">
        <f ca="1">IF(OR(OP!$D$53=1,$B82=""),0,N($T81)+N($S82))</f>
        <v>0</v>
      </c>
      <c r="U82" s="188">
        <f ca="1">IF(OR(OP!$D$53=1,$B82=""),"",ROUND($S82/12,0))</f>
        <v>0</v>
      </c>
      <c r="V82" s="188">
        <f ca="1">IF(OR(OP!$D$53=1,$B82=""),0,N($V81)+(N($U82)*12))</f>
        <v>0</v>
      </c>
      <c r="W82" s="186"/>
      <c r="X82" s="186"/>
      <c r="Y82" s="189">
        <f ca="1">IF(OR(OP!$D$53=1,$B82=""),"",ROUND(($H82+$Q82)*IF(OR($C82&lt;16,$Z82=0,$Z82=""),1,PYO),0))</f>
        <v>494802</v>
      </c>
      <c r="Z82" s="189">
        <f ca="1">IF(OR(OP!$D$53=1,$B82=""),"",ROUND(($H82+Q82)*IF(OR($C82&lt;16,($H82+$Q82)*PY!$C$4&lt;PY!$D$5,($H82+$Q82)*PY!$C$4*PYR&lt;PY!$C$5),0,PYY)*PYR,0))</f>
        <v>0</v>
      </c>
      <c r="AA82" s="113" t="str">
        <f ca="1">IF(OR(OP!$D$53=1,AND(B82&gt;OP!$C$24)),"",OP!$C$52)</f>
        <v/>
      </c>
      <c r="AB82" s="113">
        <f ca="1">IF(OR(OP!$D$53=1,$B82=""),"",N($AB81)+N($AA82))</f>
        <v>480240</v>
      </c>
      <c r="AC82" s="113"/>
      <c r="AD82" s="113"/>
      <c r="AE82" s="113"/>
      <c r="AF82" s="113"/>
      <c r="AG82" s="113"/>
      <c r="AH82" s="187" t="e">
        <f ca="1">IF(OR(OP!$D$53=1,$B82=""),"",ROUND(VLOOKUP(OP!$C$55,HL_1,$B82+1,0)*OP!$C$28,0))</f>
        <v>#N/A</v>
      </c>
      <c r="AI82" s="187" t="e">
        <f ca="1">IF(OR(OP!$D$53=1,$B82=""),"",ROUND(VLOOKUP(OP!$C$55,HL_2,$B82+1,0)*OP!$C$28,0))</f>
        <v>#N/A</v>
      </c>
    </row>
    <row r="83" spans="2:35" hidden="1">
      <c r="B83" s="93">
        <f ca="1">IF(OR(C82&gt;=OP!$F$57,C82=""),"",IF(C82+1&gt;OP!$F$57,OP!$F$57+1-$C$4,B82+1))</f>
        <v>80</v>
      </c>
      <c r="C83" s="92">
        <f ca="1">IF(OR(OP!$D$53=1,MAX($C$4:C82)&gt;=OP!$F$57),"",C82+(B83-B82))</f>
        <v>94</v>
      </c>
      <c r="D83" s="113" t="str">
        <f ca="1">IF(OR(OP!$D$53=1,AND($B83&gt;OP!$C$24)),"",OP!$C$52-IF($C83&lt;16,$K82,0))</f>
        <v/>
      </c>
      <c r="E83" s="113">
        <f ca="1">IF(OR(OP!$D$53=1,$B83=""),"",N($E82)+N($D83))</f>
        <v>480240</v>
      </c>
      <c r="F83" s="186" t="str">
        <f ca="1">IF(OR(OP!$D$53=1,$B83="",ISERROR(VLOOKUP(OP!$C$55,SRV,$B83+1,0))),"",ROUND(VLOOKUP(OP!$C$55,SRV,$B83+1,0)*OP!$C$28,0))</f>
        <v/>
      </c>
      <c r="G83" s="186" t="str">
        <f ca="1">IF(OR(OP!$D$53=1,$B83="",ISERROR(VLOOKUP(OP!$C$55,SRV,$B83+1,0))),"",N($G82)+N($F83))</f>
        <v/>
      </c>
      <c r="H83" s="186">
        <f ca="1">IF(OR(OP!$D$53=1,$B83=""),"",ROUND(VLOOKUP(OP!$C$55,DIE,$B83+1,0)*OP!$C$28,0))</f>
        <v>494802</v>
      </c>
      <c r="I83" s="187" t="e">
        <f ca="1">IF(OR(OP!$D$53=1,$B83=""),"",ROUND(VLOOKUP(OP!$C$55,CV,$B83+1,0)*OP!$C$28,0))</f>
        <v>#N/A</v>
      </c>
      <c r="J83" s="187" t="e">
        <f ca="1">IF(OR(OP!$D$53=1,$B83=""),"",ROUND(VLOOKUP(OP!$C$55,PA,$B83+1,0)*OP!$C$28,0))</f>
        <v>#N/A</v>
      </c>
      <c r="K83" s="186"/>
      <c r="L83" s="186"/>
      <c r="M83" s="186"/>
      <c r="N83" s="188"/>
      <c r="O83" s="188"/>
      <c r="P83" s="188"/>
      <c r="Q83" s="188"/>
      <c r="R83" s="188"/>
      <c r="S83" s="188">
        <f ca="1">IF(OR(OP!$D$53=1,$B83=""),"",N($F83)+N($O83))</f>
        <v>0</v>
      </c>
      <c r="T83" s="188">
        <f ca="1">IF(OR(OP!$D$53=1,$B83=""),0,N($T82)+N($S83))</f>
        <v>0</v>
      </c>
      <c r="U83" s="188">
        <f ca="1">IF(OR(OP!$D$53=1,$B83=""),"",ROUND($S83/12,0))</f>
        <v>0</v>
      </c>
      <c r="V83" s="188">
        <f ca="1">IF(OR(OP!$D$53=1,$B83=""),0,N($V82)+(N($U83)*12))</f>
        <v>0</v>
      </c>
      <c r="W83" s="186"/>
      <c r="X83" s="186"/>
      <c r="Y83" s="189">
        <f ca="1">IF(OR(OP!$D$53=1,$B83=""),"",ROUND(($H83+$Q83)*IF(OR($C83&lt;16,$Z83=0,$Z83=""),1,PYO),0))</f>
        <v>494802</v>
      </c>
      <c r="Z83" s="189">
        <f ca="1">IF(OR(OP!$D$53=1,$B83=""),"",ROUND(($H83+Q83)*IF(OR($C83&lt;16,($H83+$Q83)*PY!$C$4&lt;PY!$D$5,($H83+$Q83)*PY!$C$4*PYR&lt;PY!$C$5),0,PYY)*PYR,0))</f>
        <v>0</v>
      </c>
      <c r="AA83" s="113" t="str">
        <f ca="1">IF(OR(OP!$D$53=1,AND(B83&gt;OP!$C$24)),"",OP!$C$52)</f>
        <v/>
      </c>
      <c r="AB83" s="113">
        <f ca="1">IF(OR(OP!$D$53=1,$B83=""),"",N($AB82)+N($AA83))</f>
        <v>480240</v>
      </c>
      <c r="AC83" s="113"/>
      <c r="AD83" s="113"/>
      <c r="AE83" s="113"/>
      <c r="AF83" s="113"/>
      <c r="AG83" s="113"/>
      <c r="AH83" s="187" t="e">
        <f ca="1">IF(OR(OP!$D$53=1,$B83=""),"",ROUND(VLOOKUP(OP!$C$55,HL_1,$B83+1,0)*OP!$C$28,0))</f>
        <v>#N/A</v>
      </c>
      <c r="AI83" s="187" t="e">
        <f ca="1">IF(OR(OP!$D$53=1,$B83=""),"",ROUND(VLOOKUP(OP!$C$55,HL_2,$B83+1,0)*OP!$C$28,0))</f>
        <v>#N/A</v>
      </c>
    </row>
    <row r="84" spans="2:35" hidden="1">
      <c r="B84" s="93">
        <f ca="1">IF(OR(C83&gt;=OP!$F$57,C83=""),"",IF(C83+1&gt;OP!$F$57,OP!$F$57+1-$C$4,B83+1))</f>
        <v>81</v>
      </c>
      <c r="C84" s="92">
        <f ca="1">IF(OR(OP!$D$53=1,MAX($C$4:C83)&gt;=OP!$F$57),"",C83+(B84-B83))</f>
        <v>95</v>
      </c>
      <c r="D84" s="113" t="str">
        <f ca="1">IF(OR(OP!$D$53=1,AND($B84&gt;OP!$C$24)),"",OP!$C$52-IF($C84&lt;16,$K83,0))</f>
        <v/>
      </c>
      <c r="E84" s="113">
        <f ca="1">IF(OR(OP!$D$53=1,$B84=""),"",N($E83)+N($D84))</f>
        <v>480240</v>
      </c>
      <c r="F84" s="186" t="str">
        <f ca="1">IF(OR(OP!$D$53=1,$B84="",ISERROR(VLOOKUP(OP!$C$55,SRV,$B84+1,0))),"",ROUND(VLOOKUP(OP!$C$55,SRV,$B84+1,0)*OP!$C$28,0))</f>
        <v/>
      </c>
      <c r="G84" s="186" t="str">
        <f ca="1">IF(OR(OP!$D$53=1,$B84="",ISERROR(VLOOKUP(OP!$C$55,SRV,$B84+1,0))),"",N($G83)+N($F84))</f>
        <v/>
      </c>
      <c r="H84" s="186">
        <f ca="1">IF(OR(OP!$D$53=1,$B84=""),"",ROUND(VLOOKUP(OP!$C$55,DIE,$B84+1,0)*OP!$C$28,0))</f>
        <v>494802</v>
      </c>
      <c r="I84" s="187" t="e">
        <f ca="1">IF(OR(OP!$D$53=1,$B84=""),"",ROUND(VLOOKUP(OP!$C$55,CV,$B84+1,0)*OP!$C$28,0))</f>
        <v>#N/A</v>
      </c>
      <c r="J84" s="187" t="e">
        <f ca="1">IF(OR(OP!$D$53=1,$B84=""),"",ROUND(VLOOKUP(OP!$C$55,PA,$B84+1,0)*OP!$C$28,0))</f>
        <v>#N/A</v>
      </c>
      <c r="K84" s="186"/>
      <c r="L84" s="186"/>
      <c r="M84" s="186"/>
      <c r="N84" s="188"/>
      <c r="O84" s="188"/>
      <c r="P84" s="188"/>
      <c r="Q84" s="188"/>
      <c r="R84" s="188"/>
      <c r="S84" s="188">
        <f ca="1">IF(OR(OP!$D$53=1,$B84=""),"",N($F84)+N($O84))</f>
        <v>0</v>
      </c>
      <c r="T84" s="188">
        <f ca="1">IF(OR(OP!$D$53=1,$B84=""),0,N($T83)+N($S84))</f>
        <v>0</v>
      </c>
      <c r="U84" s="188">
        <f ca="1">IF(OR(OP!$D$53=1,$B84=""),"",ROUND($S84/12,0))</f>
        <v>0</v>
      </c>
      <c r="V84" s="188">
        <f ca="1">IF(OR(OP!$D$53=1,$B84=""),0,N($V83)+(N($U84)*12))</f>
        <v>0</v>
      </c>
      <c r="W84" s="186"/>
      <c r="X84" s="186"/>
      <c r="Y84" s="189">
        <f ca="1">IF(OR(OP!$D$53=1,$B84=""),"",ROUND(($H84+$Q84)*IF(OR($C84&lt;16,$Z84=0,$Z84=""),1,PYO),0))</f>
        <v>494802</v>
      </c>
      <c r="Z84" s="189">
        <f ca="1">IF(OR(OP!$D$53=1,$B84=""),"",ROUND(($H84+Q84)*IF(OR($C84&lt;16,($H84+$Q84)*PY!$C$4&lt;PY!$D$5,($H84+$Q84)*PY!$C$4*PYR&lt;PY!$C$5),0,PYY)*PYR,0))</f>
        <v>0</v>
      </c>
      <c r="AA84" s="113" t="str">
        <f ca="1">IF(OR(OP!$D$53=1,AND(B84&gt;OP!$C$24)),"",OP!$C$52)</f>
        <v/>
      </c>
      <c r="AB84" s="113">
        <f ca="1">IF(OR(OP!$D$53=1,$B84=""),"",N($AB83)+N($AA84))</f>
        <v>480240</v>
      </c>
      <c r="AC84" s="113"/>
      <c r="AD84" s="113"/>
      <c r="AE84" s="113"/>
      <c r="AF84" s="113"/>
      <c r="AG84" s="113"/>
      <c r="AH84" s="187" t="e">
        <f ca="1">IF(OR(OP!$D$53=1,$B84=""),"",ROUND(VLOOKUP(OP!$C$55,HL_1,$B84+1,0)*OP!$C$28,0))</f>
        <v>#N/A</v>
      </c>
      <c r="AI84" s="187" t="e">
        <f ca="1">IF(OR(OP!$D$53=1,$B84=""),"",ROUND(VLOOKUP(OP!$C$55,HL_2,$B84+1,0)*OP!$C$28,0))</f>
        <v>#N/A</v>
      </c>
    </row>
    <row r="85" spans="2:35" hidden="1">
      <c r="B85" s="93">
        <f ca="1">IF(OR(C84&gt;=OP!$F$57,C84=""),"",IF(C84+1&gt;OP!$F$57,OP!$F$57+1-$C$4,B84+1))</f>
        <v>82</v>
      </c>
      <c r="C85" s="92">
        <f ca="1">IF(OR(OP!$D$53=1,MAX($C$4:C84)&gt;=OP!$F$57),"",C84+(B85-B84))</f>
        <v>96</v>
      </c>
      <c r="D85" s="113" t="str">
        <f ca="1">IF(OR(OP!$D$53=1,AND($B85&gt;OP!$C$24)),"",OP!$C$52-IF($C85&lt;16,$K84,0))</f>
        <v/>
      </c>
      <c r="E85" s="113">
        <f ca="1">IF(OR(OP!$D$53=1,$B85=""),"",N($E84)+N($D85))</f>
        <v>480240</v>
      </c>
      <c r="F85" s="186" t="str">
        <f ca="1">IF(OR(OP!$D$53=1,$B85="",ISERROR(VLOOKUP(OP!$C$55,SRV,$B85+1,0))),"",ROUND(VLOOKUP(OP!$C$55,SRV,$B85+1,0)*OP!$C$28,0))</f>
        <v/>
      </c>
      <c r="G85" s="186" t="str">
        <f ca="1">IF(OR(OP!$D$53=1,$B85="",ISERROR(VLOOKUP(OP!$C$55,SRV,$B85+1,0))),"",N($G84)+N($F85))</f>
        <v/>
      </c>
      <c r="H85" s="186">
        <f ca="1">IF(OR(OP!$D$53=1,$B85=""),"",ROUND(VLOOKUP(OP!$C$55,DIE,$B85+1,0)*OP!$C$28,0))</f>
        <v>494802</v>
      </c>
      <c r="I85" s="187" t="e">
        <f ca="1">IF(OR(OP!$D$53=1,$B85=""),"",ROUND(VLOOKUP(OP!$C$55,CV,$B85+1,0)*OP!$C$28,0))</f>
        <v>#N/A</v>
      </c>
      <c r="J85" s="187" t="e">
        <f ca="1">IF(OR(OP!$D$53=1,$B85=""),"",ROUND(VLOOKUP(OP!$C$55,PA,$B85+1,0)*OP!$C$28,0))</f>
        <v>#N/A</v>
      </c>
      <c r="K85" s="186"/>
      <c r="L85" s="186"/>
      <c r="M85" s="186"/>
      <c r="N85" s="188"/>
      <c r="O85" s="188"/>
      <c r="P85" s="188"/>
      <c r="Q85" s="188"/>
      <c r="R85" s="188"/>
      <c r="S85" s="188">
        <f ca="1">IF(OR(OP!$D$53=1,$B85=""),"",N($F85)+N($O85))</f>
        <v>0</v>
      </c>
      <c r="T85" s="188">
        <f ca="1">IF(OR(OP!$D$53=1,$B85=""),0,N($T84)+N($S85))</f>
        <v>0</v>
      </c>
      <c r="U85" s="188">
        <f ca="1">IF(OR(OP!$D$53=1,$B85=""),"",ROUND($S85/12,0))</f>
        <v>0</v>
      </c>
      <c r="V85" s="188">
        <f ca="1">IF(OR(OP!$D$53=1,$B85=""),0,N($V84)+(N($U85)*12))</f>
        <v>0</v>
      </c>
      <c r="W85" s="186"/>
      <c r="X85" s="186"/>
      <c r="Y85" s="189">
        <f ca="1">IF(OR(OP!$D$53=1,$B85=""),"",ROUND(($H85+$Q85)*IF(OR($C85&lt;16,$Z85=0,$Z85=""),1,PYO),0))</f>
        <v>494802</v>
      </c>
      <c r="Z85" s="189">
        <f ca="1">IF(OR(OP!$D$53=1,$B85=""),"",ROUND(($H85+Q85)*IF(OR($C85&lt;16,($H85+$Q85)*PY!$C$4&lt;PY!$D$5,($H85+$Q85)*PY!$C$4*PYR&lt;PY!$C$5),0,PYY)*PYR,0))</f>
        <v>0</v>
      </c>
      <c r="AA85" s="113" t="str">
        <f ca="1">IF(OR(OP!$D$53=1,AND(B85&gt;OP!$C$24)),"",OP!$C$52)</f>
        <v/>
      </c>
      <c r="AB85" s="113">
        <f ca="1">IF(OR(OP!$D$53=1,$B85=""),"",N($AB84)+N($AA85))</f>
        <v>480240</v>
      </c>
      <c r="AC85" s="113"/>
      <c r="AD85" s="113"/>
      <c r="AE85" s="113"/>
      <c r="AF85" s="113"/>
      <c r="AG85" s="113"/>
      <c r="AH85" s="187" t="e">
        <f ca="1">IF(OR(OP!$D$53=1,$B85=""),"",ROUND(VLOOKUP(OP!$C$55,HL_1,$B85+1,0)*OP!$C$28,0))</f>
        <v>#N/A</v>
      </c>
      <c r="AI85" s="187" t="e">
        <f ca="1">IF(OR(OP!$D$53=1,$B85=""),"",ROUND(VLOOKUP(OP!$C$55,HL_2,$B85+1,0)*OP!$C$28,0))</f>
        <v>#N/A</v>
      </c>
    </row>
    <row r="86" spans="2:35" hidden="1">
      <c r="B86" s="93">
        <f ca="1">IF(OR(C85&gt;=OP!$F$57,C85=""),"",IF(C85+1&gt;OP!$F$57,OP!$F$57+1-$C$4,B85+1))</f>
        <v>83</v>
      </c>
      <c r="C86" s="92">
        <f ca="1">IF(OR(OP!$D$53=1,MAX($C$4:C85)&gt;=OP!$F$57),"",C85+(B86-B85))</f>
        <v>97</v>
      </c>
      <c r="D86" s="113" t="str">
        <f ca="1">IF(OR(OP!$D$53=1,AND($B86&gt;OP!$C$24)),"",OP!$C$52-IF($C86&lt;16,$K85,0))</f>
        <v/>
      </c>
      <c r="E86" s="113">
        <f ca="1">IF(OR(OP!$D$53=1,$B86=""),"",N($E85)+N($D86))</f>
        <v>480240</v>
      </c>
      <c r="F86" s="186" t="str">
        <f ca="1">IF(OR(OP!$D$53=1,$B86="",ISERROR(VLOOKUP(OP!$C$55,SRV,$B86+1,0))),"",ROUND(VLOOKUP(OP!$C$55,SRV,$B86+1,0)*OP!$C$28,0))</f>
        <v/>
      </c>
      <c r="G86" s="186" t="str">
        <f ca="1">IF(OR(OP!$D$53=1,$B86="",ISERROR(VLOOKUP(OP!$C$55,SRV,$B86+1,0))),"",N($G85)+N($F86))</f>
        <v/>
      </c>
      <c r="H86" s="186">
        <f ca="1">IF(OR(OP!$D$53=1,$B86=""),"",ROUND(VLOOKUP(OP!$C$55,DIE,$B86+1,0)*OP!$C$28,0))</f>
        <v>494802</v>
      </c>
      <c r="I86" s="187" t="e">
        <f ca="1">IF(OR(OP!$D$53=1,$B86=""),"",ROUND(VLOOKUP(OP!$C$55,CV,$B86+1,0)*OP!$C$28,0))</f>
        <v>#N/A</v>
      </c>
      <c r="J86" s="187" t="e">
        <f ca="1">IF(OR(OP!$D$53=1,$B86=""),"",ROUND(VLOOKUP(OP!$C$55,PA,$B86+1,0)*OP!$C$28,0))</f>
        <v>#N/A</v>
      </c>
      <c r="K86" s="186"/>
      <c r="L86" s="186"/>
      <c r="M86" s="186"/>
      <c r="N86" s="188"/>
      <c r="O86" s="188"/>
      <c r="P86" s="188"/>
      <c r="Q86" s="188"/>
      <c r="R86" s="188"/>
      <c r="S86" s="188">
        <f ca="1">IF(OR(OP!$D$53=1,$B86=""),"",N($F86)+N($O86))</f>
        <v>0</v>
      </c>
      <c r="T86" s="188">
        <f ca="1">IF(OR(OP!$D$53=1,$B86=""),0,N($T85)+N($S86))</f>
        <v>0</v>
      </c>
      <c r="U86" s="188">
        <f ca="1">IF(OR(OP!$D$53=1,$B86=""),"",ROUND($S86/12,0))</f>
        <v>0</v>
      </c>
      <c r="V86" s="188">
        <f ca="1">IF(OR(OP!$D$53=1,$B86=""),0,N($V85)+(N($U86)*12))</f>
        <v>0</v>
      </c>
      <c r="W86" s="186"/>
      <c r="X86" s="186"/>
      <c r="Y86" s="189">
        <f ca="1">IF(OR(OP!$D$53=1,$B86=""),"",ROUND(($H86+$Q86)*IF(OR($C86&lt;16,$Z86=0,$Z86=""),1,PYO),0))</f>
        <v>494802</v>
      </c>
      <c r="Z86" s="189">
        <f ca="1">IF(OR(OP!$D$53=1,$B86=""),"",ROUND(($H86+Q86)*IF(OR($C86&lt;16,($H86+$Q86)*PY!$C$4&lt;PY!$D$5,($H86+$Q86)*PY!$C$4*PYR&lt;PY!$C$5),0,PYY)*PYR,0))</f>
        <v>0</v>
      </c>
      <c r="AA86" s="113" t="str">
        <f ca="1">IF(OR(OP!$D$53=1,AND(B86&gt;OP!$C$24)),"",OP!$C$52)</f>
        <v/>
      </c>
      <c r="AB86" s="113">
        <f ca="1">IF(OR(OP!$D$53=1,$B86=""),"",N($AB85)+N($AA86))</f>
        <v>480240</v>
      </c>
      <c r="AC86" s="113"/>
      <c r="AD86" s="113"/>
      <c r="AE86" s="113"/>
      <c r="AF86" s="113"/>
      <c r="AG86" s="113"/>
      <c r="AH86" s="187" t="e">
        <f ca="1">IF(OR(OP!$D$53=1,$B86=""),"",ROUND(VLOOKUP(OP!$C$55,HL_1,$B86+1,0)*OP!$C$28,0))</f>
        <v>#N/A</v>
      </c>
      <c r="AI86" s="187" t="e">
        <f ca="1">IF(OR(OP!$D$53=1,$B86=""),"",ROUND(VLOOKUP(OP!$C$55,HL_2,$B86+1,0)*OP!$C$28,0))</f>
        <v>#N/A</v>
      </c>
    </row>
    <row r="87" spans="2:35" hidden="1">
      <c r="B87" s="93">
        <f ca="1">IF(OR(C86&gt;=OP!$F$57,C86=""),"",IF(C86+1&gt;OP!$F$57,OP!$F$57+1-$C$4,B86+1))</f>
        <v>84</v>
      </c>
      <c r="C87" s="92">
        <f ca="1">IF(OR(OP!$D$53=1,MAX($C$4:C86)&gt;=OP!$F$57),"",C86+(B87-B86))</f>
        <v>98</v>
      </c>
      <c r="D87" s="113" t="str">
        <f ca="1">IF(OR(OP!$D$53=1,AND($B87&gt;OP!$C$24)),"",OP!$C$52-IF($C87&lt;16,$K86,0))</f>
        <v/>
      </c>
      <c r="E87" s="113">
        <f ca="1">IF(OR(OP!$D$53=1,$B87=""),"",N($E86)+N($D87))</f>
        <v>480240</v>
      </c>
      <c r="F87" s="186" t="str">
        <f ca="1">IF(OR(OP!$D$53=1,$B87="",ISERROR(VLOOKUP(OP!$C$55,SRV,$B87+1,0))),"",ROUND(VLOOKUP(OP!$C$55,SRV,$B87+1,0)*OP!$C$28,0))</f>
        <v/>
      </c>
      <c r="G87" s="186" t="str">
        <f ca="1">IF(OR(OP!$D$53=1,$B87="",ISERROR(VLOOKUP(OP!$C$55,SRV,$B87+1,0))),"",N($G86)+N($F87))</f>
        <v/>
      </c>
      <c r="H87" s="186">
        <f ca="1">IF(OR(OP!$D$53=1,$B87=""),"",ROUND(VLOOKUP(OP!$C$55,DIE,$B87+1,0)*OP!$C$28,0))</f>
        <v>494802</v>
      </c>
      <c r="I87" s="187" t="e">
        <f ca="1">IF(OR(OP!$D$53=1,$B87=""),"",ROUND(VLOOKUP(OP!$C$55,CV,$B87+1,0)*OP!$C$28,0))</f>
        <v>#N/A</v>
      </c>
      <c r="J87" s="187" t="e">
        <f ca="1">IF(OR(OP!$D$53=1,$B87=""),"",ROUND(VLOOKUP(OP!$C$55,PA,$B87+1,0)*OP!$C$28,0))</f>
        <v>#N/A</v>
      </c>
      <c r="K87" s="186"/>
      <c r="L87" s="186"/>
      <c r="M87" s="186"/>
      <c r="N87" s="188"/>
      <c r="O87" s="188"/>
      <c r="P87" s="188"/>
      <c r="Q87" s="188"/>
      <c r="R87" s="188"/>
      <c r="S87" s="188">
        <f ca="1">IF(OR(OP!$D$53=1,$B87=""),"",N($F87)+N($O87))</f>
        <v>0</v>
      </c>
      <c r="T87" s="188">
        <f ca="1">IF(OR(OP!$D$53=1,$B87=""),0,N($T86)+N($S87))</f>
        <v>0</v>
      </c>
      <c r="U87" s="188">
        <f ca="1">IF(OR(OP!$D$53=1,$B87=""),"",ROUND($S87/12,0))</f>
        <v>0</v>
      </c>
      <c r="V87" s="188">
        <f ca="1">IF(OR(OP!$D$53=1,$B87=""),0,N($V86)+(N($U87)*12))</f>
        <v>0</v>
      </c>
      <c r="W87" s="186"/>
      <c r="X87" s="186"/>
      <c r="Y87" s="189">
        <f ca="1">IF(OR(OP!$D$53=1,$B87=""),"",ROUND(($H87+$Q87)*IF(OR($C87&lt;16,$Z87=0,$Z87=""),1,PYO),0))</f>
        <v>494802</v>
      </c>
      <c r="Z87" s="189">
        <f ca="1">IF(OR(OP!$D$53=1,$B87=""),"",ROUND(($H87+Q87)*IF(OR($C87&lt;16,($H87+$Q87)*PY!$C$4&lt;PY!$D$5,($H87+$Q87)*PY!$C$4*PYR&lt;PY!$C$5),0,PYY)*PYR,0))</f>
        <v>0</v>
      </c>
      <c r="AA87" s="113" t="str">
        <f ca="1">IF(OR(OP!$D$53=1,AND(B87&gt;OP!$C$24)),"",OP!$C$52)</f>
        <v/>
      </c>
      <c r="AB87" s="113">
        <f ca="1">IF(OR(OP!$D$53=1,$B87=""),"",N($AB86)+N($AA87))</f>
        <v>480240</v>
      </c>
      <c r="AC87" s="113"/>
      <c r="AD87" s="113"/>
      <c r="AE87" s="113"/>
      <c r="AF87" s="113"/>
      <c r="AG87" s="113"/>
      <c r="AH87" s="187" t="e">
        <f ca="1">IF(OR(OP!$D$53=1,$B87=""),"",ROUND(VLOOKUP(OP!$C$55,HL_1,$B87+1,0)*OP!$C$28,0))</f>
        <v>#N/A</v>
      </c>
      <c r="AI87" s="187" t="e">
        <f ca="1">IF(OR(OP!$D$53=1,$B87=""),"",ROUND(VLOOKUP(OP!$C$55,HL_2,$B87+1,0)*OP!$C$28,0))</f>
        <v>#N/A</v>
      </c>
    </row>
    <row r="88" spans="2:35" hidden="1">
      <c r="B88" s="93">
        <f ca="1">IF(OR(C87&gt;=OP!$F$57,C87=""),"",IF(C87+1&gt;OP!$F$57,OP!$F$57+1-$C$4,B87+1))</f>
        <v>85</v>
      </c>
      <c r="C88" s="92">
        <f ca="1">IF(OR(OP!$D$53=1,MAX($C$4:C87)&gt;=OP!$F$57),"",C87+(B88-B87))</f>
        <v>99</v>
      </c>
      <c r="D88" s="113" t="str">
        <f ca="1">IF(OR(OP!$D$53=1,AND($B88&gt;OP!$C$24)),"",OP!$C$52-IF($C88&lt;16,$K87,0))</f>
        <v/>
      </c>
      <c r="E88" s="113">
        <f ca="1">IF(OR(OP!$D$53=1,$B88=""),"",N($E87)+N($D88))</f>
        <v>480240</v>
      </c>
      <c r="F88" s="186" t="str">
        <f ca="1">IF(OR(OP!$D$53=1,$B88="",ISERROR(VLOOKUP(OP!$C$55,SRV,$B88+1,0))),"",ROUND(VLOOKUP(OP!$C$55,SRV,$B88+1,0)*OP!$C$28,0))</f>
        <v/>
      </c>
      <c r="G88" s="186" t="str">
        <f ca="1">IF(OR(OP!$D$53=1,$B88="",ISERROR(VLOOKUP(OP!$C$55,SRV,$B88+1,0))),"",N($G87)+N($F88))</f>
        <v/>
      </c>
      <c r="H88" s="186">
        <f ca="1">IF(OR(OP!$D$53=1,$B88=""),"",ROUND(VLOOKUP(OP!$C$55,DIE,$B88+1,0)*OP!$C$28,0))</f>
        <v>494802</v>
      </c>
      <c r="I88" s="187" t="e">
        <f ca="1">IF(OR(OP!$D$53=1,$B88=""),"",ROUND(VLOOKUP(OP!$C$55,CV,$B88+1,0)*OP!$C$28,0))</f>
        <v>#N/A</v>
      </c>
      <c r="J88" s="187" t="e">
        <f ca="1">IF(OR(OP!$D$53=1,$B88=""),"",ROUND(VLOOKUP(OP!$C$55,PA,$B88+1,0)*OP!$C$28,0))</f>
        <v>#N/A</v>
      </c>
      <c r="K88" s="186"/>
      <c r="L88" s="186"/>
      <c r="M88" s="186"/>
      <c r="N88" s="188"/>
      <c r="O88" s="188"/>
      <c r="P88" s="188"/>
      <c r="Q88" s="188"/>
      <c r="R88" s="188"/>
      <c r="S88" s="188">
        <f ca="1">IF(OR(OP!$D$53=1,$B88=""),"",N($F88)+N($O88))</f>
        <v>0</v>
      </c>
      <c r="T88" s="188">
        <f ca="1">IF(OR(OP!$D$53=1,$B88=""),0,N($T87)+N($S88))</f>
        <v>0</v>
      </c>
      <c r="U88" s="188">
        <f ca="1">IF(OR(OP!$D$53=1,$B88=""),"",ROUND($S88/12,0))</f>
        <v>0</v>
      </c>
      <c r="V88" s="188">
        <f ca="1">IF(OR(OP!$D$53=1,$B88=""),0,N($V87)+(N($U88)*12))</f>
        <v>0</v>
      </c>
      <c r="W88" s="186"/>
      <c r="X88" s="186"/>
      <c r="Y88" s="189">
        <f ca="1">IF(OR(OP!$D$53=1,$B88=""),"",ROUND(($H88+$Q88)*IF(OR($C88&lt;16,$Z88=0,$Z88=""),1,PYO),0))</f>
        <v>494802</v>
      </c>
      <c r="Z88" s="189">
        <f ca="1">IF(OR(OP!$D$53=1,$B88=""),"",ROUND(($H88+Q88)*IF(OR($C88&lt;16,($H88+$Q88)*PY!$C$4&lt;PY!$D$5,($H88+$Q88)*PY!$C$4*PYR&lt;PY!$C$5),0,PYY)*PYR,0))</f>
        <v>0</v>
      </c>
      <c r="AA88" s="113" t="str">
        <f ca="1">IF(OR(OP!$D$53=1,AND(B88&gt;OP!$C$24)),"",OP!$C$52)</f>
        <v/>
      </c>
      <c r="AB88" s="113">
        <f ca="1">IF(OR(OP!$D$53=1,$B88=""),"",N($AB87)+N($AA88))</f>
        <v>480240</v>
      </c>
      <c r="AC88" s="113"/>
      <c r="AD88" s="113"/>
      <c r="AE88" s="113"/>
      <c r="AF88" s="113"/>
      <c r="AG88" s="113"/>
      <c r="AH88" s="187" t="e">
        <f ca="1">IF(OR(OP!$D$53=1,$B88=""),"",ROUND(VLOOKUP(OP!$C$55,HL_1,$B88+1,0)*OP!$C$28,0))</f>
        <v>#N/A</v>
      </c>
      <c r="AI88" s="187" t="e">
        <f ca="1">IF(OR(OP!$D$53=1,$B88=""),"",ROUND(VLOOKUP(OP!$C$55,HL_2,$B88+1,0)*OP!$C$28,0))</f>
        <v>#N/A</v>
      </c>
    </row>
    <row r="89" spans="2:35" hidden="1">
      <c r="B89" s="93" t="str">
        <f ca="1">IF(OR(C88&gt;=OP!$F$57,C88=""),"",IF(C88+1&gt;OP!$F$57,OP!$F$57+1-$C$4,B88+1))</f>
        <v/>
      </c>
      <c r="C89" s="92" t="str">
        <f ca="1">IF(OR(OP!$D$53=1,MAX($C$4:C88)&gt;=OP!$F$57),"",C88+(B89-B88))</f>
        <v/>
      </c>
      <c r="D89" s="113" t="str">
        <f ca="1">IF(OR(OP!$D$53=1,AND($B89&gt;OP!$C$24)),"",OP!$C$52-IF($C89&lt;16,$K88,0))</f>
        <v/>
      </c>
      <c r="E89" s="113" t="str">
        <f ca="1">IF(OR(OP!$D$53=1,$B89=""),"",N($E88)+N($D89))</f>
        <v/>
      </c>
      <c r="F89" s="186" t="str">
        <f ca="1">IF(OR(OP!$D$53=1,$B89="",ISERROR(VLOOKUP(OP!$C$55,SRV,$B89+1,0))),"",ROUND(VLOOKUP(OP!$C$55,SRV,$B89+1,0)*OP!$C$28,0))</f>
        <v/>
      </c>
      <c r="G89" s="186" t="str">
        <f ca="1">IF(OR(OP!$D$53=1,$B89="",ISERROR(VLOOKUP(OP!$C$55,SRV,$B89+1,0))),"",N($G88)+N($F89))</f>
        <v/>
      </c>
      <c r="H89" s="186" t="str">
        <f ca="1">IF(OR(OP!$D$53=1,$B89=""),"",ROUND(VLOOKUP(OP!$C$55,DIE,$B89+1,0)*OP!$C$28,0))</f>
        <v/>
      </c>
      <c r="I89" s="187" t="str">
        <f ca="1">IF(OR(OP!$D$53=1,$B89=""),"",ROUND(VLOOKUP(OP!$C$55,CV,$B89+1,0)*OP!$C$28,0))</f>
        <v/>
      </c>
      <c r="J89" s="187" t="str">
        <f ca="1">IF(OR(OP!$D$53=1,$B89=""),"",ROUND(VLOOKUP(OP!$C$55,PA,$B89+1,0)*OP!$C$28,0))</f>
        <v/>
      </c>
      <c r="K89" s="186"/>
      <c r="L89" s="186"/>
      <c r="M89" s="186"/>
      <c r="N89" s="188"/>
      <c r="O89" s="188"/>
      <c r="P89" s="188"/>
      <c r="Q89" s="188"/>
      <c r="R89" s="188"/>
      <c r="S89" s="188" t="str">
        <f ca="1">IF(OR(OP!$D$53=1,$B89=""),"",N($F89)+N($O89))</f>
        <v/>
      </c>
      <c r="T89" s="188">
        <f ca="1">IF(OR(OP!$D$53=1,$B89=""),0,N($T88)+N($S89))</f>
        <v>0</v>
      </c>
      <c r="U89" s="188" t="str">
        <f ca="1">IF(OR(OP!$D$53=1,$B89=""),"",ROUND($S89/12,0))</f>
        <v/>
      </c>
      <c r="V89" s="188">
        <f ca="1">IF(OR(OP!$D$53=1,$B89=""),0,N($V88)+(N($U89)*12))</f>
        <v>0</v>
      </c>
      <c r="W89" s="186"/>
      <c r="X89" s="186"/>
      <c r="Y89" s="189" t="str">
        <f ca="1">IF(OR(OP!$D$53=1,$B89=""),"",ROUND(($H89+$Q89)*IF(OR($C89&lt;16,$Z89=0,$Z89=""),1,PYO),0))</f>
        <v/>
      </c>
      <c r="Z89" s="189" t="str">
        <f ca="1">IF(OR(OP!$D$53=1,$B89=""),"",ROUND(($H89+Q89)*IF(OR($C89&lt;16,($H89+$Q89)*PY!$C$4&lt;PY!$D$5,($H89+$Q89)*PY!$C$4*PYR&lt;PY!$C$5),0,PYY)*PYR,0))</f>
        <v/>
      </c>
      <c r="AA89" s="113" t="str">
        <f ca="1">IF(OR(OP!$D$53=1,AND(B89&gt;OP!$C$24)),"",OP!$C$52)</f>
        <v/>
      </c>
      <c r="AB89" s="113" t="str">
        <f ca="1">IF(OR(OP!$D$53=1,$B89=""),"",N($AB88)+N($AA89))</f>
        <v/>
      </c>
      <c r="AC89" s="113"/>
      <c r="AD89" s="113"/>
      <c r="AE89" s="113"/>
      <c r="AF89" s="113"/>
      <c r="AG89" s="113"/>
      <c r="AH89" s="187" t="str">
        <f ca="1">IF(OR(OP!$D$53=1,$B89=""),"",ROUND(VLOOKUP(OP!$C$55,HL_1,$B89+1,0)*OP!$C$28,0))</f>
        <v/>
      </c>
      <c r="AI89" s="187" t="str">
        <f ca="1">IF(OR(OP!$D$53=1,$B89=""),"",ROUND(VLOOKUP(OP!$C$55,HL_2,$B89+1,0)*OP!$C$28,0))</f>
        <v/>
      </c>
    </row>
    <row r="90" spans="2:35" hidden="1">
      <c r="B90" s="93" t="str">
        <f ca="1">IF(OR(C89&gt;=OP!$F$57,C89=""),"",IF(C89+1&gt;OP!$F$57,OP!$F$57+1-$C$4,B89+1))</f>
        <v/>
      </c>
      <c r="C90" s="92" t="str">
        <f ca="1">IF(OR(OP!$D$53=1,MAX($C$4:C89)&gt;=OP!$F$57),"",C89+(B90-B89))</f>
        <v/>
      </c>
      <c r="D90" s="113" t="str">
        <f ca="1">IF(OR(OP!$D$53=1,AND($B90&gt;OP!$C$24)),"",OP!$C$52-IF($C90&lt;16,$K89,0))</f>
        <v/>
      </c>
      <c r="E90" s="113" t="str">
        <f ca="1">IF(OR(OP!$D$53=1,$B90=""),"",N($E89)+N($D90))</f>
        <v/>
      </c>
      <c r="F90" s="186" t="str">
        <f ca="1">IF(OR(OP!$D$53=1,$B90="",ISERROR(VLOOKUP(OP!$C$55,SRV,$B90+1,0))),"",ROUND(VLOOKUP(OP!$C$55,SRV,$B90+1,0)*OP!$C$28,0))</f>
        <v/>
      </c>
      <c r="G90" s="186" t="str">
        <f ca="1">IF(OR(OP!$D$53=1,$B90="",ISERROR(VLOOKUP(OP!$C$55,SRV,$B90+1,0))),"",N($G89)+N($F90))</f>
        <v/>
      </c>
      <c r="H90" s="186" t="str">
        <f ca="1">IF(OR(OP!$D$53=1,$B90=""),"",ROUND(VLOOKUP(OP!$C$55,DIE,$B90+1,0)*OP!$C$28,0))</f>
        <v/>
      </c>
      <c r="I90" s="187" t="str">
        <f ca="1">IF(OR(OP!$D$53=1,$B90=""),"",ROUND(VLOOKUP(OP!$C$55,CV,$B90+1,0)*OP!$C$28,0))</f>
        <v/>
      </c>
      <c r="J90" s="187" t="str">
        <f ca="1">IF(OR(OP!$D$53=1,$B90=""),"",ROUND(VLOOKUP(OP!$C$55,PA,$B90+1,0)*OP!$C$28,0))</f>
        <v/>
      </c>
      <c r="K90" s="186"/>
      <c r="L90" s="186"/>
      <c r="M90" s="186"/>
      <c r="N90" s="188"/>
      <c r="O90" s="188"/>
      <c r="P90" s="188"/>
      <c r="Q90" s="188"/>
      <c r="R90" s="188"/>
      <c r="S90" s="188" t="str">
        <f ca="1">IF(OR(OP!$D$53=1,$B90=""),"",N($F90)+N($O90))</f>
        <v/>
      </c>
      <c r="T90" s="188">
        <f ca="1">IF(OR(OP!$D$53=1,$B90=""),0,N($T89)+N($S90))</f>
        <v>0</v>
      </c>
      <c r="U90" s="188" t="str">
        <f ca="1">IF(OR(OP!$D$53=1,$B90=""),"",ROUND($S90/12,0))</f>
        <v/>
      </c>
      <c r="V90" s="188">
        <f ca="1">IF(OR(OP!$D$53=1,$B90=""),0,N($V89)+(N($U90)*12))</f>
        <v>0</v>
      </c>
      <c r="W90" s="186"/>
      <c r="X90" s="186"/>
      <c r="Y90" s="189" t="str">
        <f ca="1">IF(OR(OP!$D$53=1,$B90=""),"",ROUND(($H90+$Q90)*IF(OR($C90&lt;16,$Z90=0,$Z90=""),1,PYO),0))</f>
        <v/>
      </c>
      <c r="Z90" s="189" t="str">
        <f ca="1">IF(OR(OP!$D$53=1,$B90=""),"",ROUND(($H90+Q90)*IF(OR($C90&lt;16,($H90+$Q90)*PY!$C$4&lt;PY!$D$5,($H90+$Q90)*PY!$C$4*PYR&lt;PY!$C$5),0,PYY)*PYR,0))</f>
        <v/>
      </c>
      <c r="AA90" s="113" t="str">
        <f ca="1">IF(OR(OP!$D$53=1,AND(B90&gt;OP!$C$24)),"",OP!$C$52)</f>
        <v/>
      </c>
      <c r="AB90" s="113" t="str">
        <f ca="1">IF(OR(OP!$D$53=1,$B90=""),"",N($AB89)+N($AA90))</f>
        <v/>
      </c>
      <c r="AC90" s="113"/>
      <c r="AD90" s="113"/>
      <c r="AE90" s="113"/>
      <c r="AF90" s="113"/>
      <c r="AG90" s="113"/>
      <c r="AH90" s="187" t="str">
        <f ca="1">IF(OR(OP!$D$53=1,$B90=""),"",ROUND(VLOOKUP(OP!$C$55,HL_1,$B90+1,0)*OP!$C$28,0))</f>
        <v/>
      </c>
      <c r="AI90" s="187" t="str">
        <f ca="1">IF(OR(OP!$D$53=1,$B90=""),"",ROUND(VLOOKUP(OP!$C$55,HL_2,$B90+1,0)*OP!$C$28,0))</f>
        <v/>
      </c>
    </row>
    <row r="91" spans="2:35" hidden="1">
      <c r="B91" s="93" t="str">
        <f ca="1">IF(OR(C90&gt;=OP!$F$57,C90=""),"",IF(C90+1&gt;OP!$F$57,OP!$F$57+1-$C$4,B90+1))</f>
        <v/>
      </c>
      <c r="C91" s="92" t="str">
        <f ca="1">IF(OR(OP!$D$53=1,MAX($C$4:C90)&gt;=OP!$F$57),"",C90+(B91-B90))</f>
        <v/>
      </c>
      <c r="D91" s="113" t="str">
        <f ca="1">IF(OR(OP!$D$53=1,AND($B91&gt;OP!$C$24)),"",OP!$C$52-IF($C91&lt;16,$K90,0))</f>
        <v/>
      </c>
      <c r="E91" s="113" t="str">
        <f ca="1">IF(OR(OP!$D$53=1,$B91=""),"",N($E90)+N($D91))</f>
        <v/>
      </c>
      <c r="F91" s="186" t="str">
        <f ca="1">IF(OR(OP!$D$53=1,$B91="",ISERROR(VLOOKUP(OP!$C$55,SRV,$B91+1,0))),"",ROUND(VLOOKUP(OP!$C$55,SRV,$B91+1,0)*OP!$C$28,0))</f>
        <v/>
      </c>
      <c r="G91" s="186" t="str">
        <f ca="1">IF(OR(OP!$D$53=1,$B91="",ISERROR(VLOOKUP(OP!$C$55,SRV,$B91+1,0))),"",N($G90)+N($F91))</f>
        <v/>
      </c>
      <c r="H91" s="186" t="str">
        <f ca="1">IF(OR(OP!$D$53=1,$B91=""),"",ROUND(VLOOKUP(OP!$C$55,DIE,$B91+1,0)*OP!$C$28,0))</f>
        <v/>
      </c>
      <c r="I91" s="187" t="str">
        <f ca="1">IF(OR(OP!$D$53=1,$B91=""),"",ROUND(VLOOKUP(OP!$C$55,CV,$B91+1,0)*OP!$C$28,0))</f>
        <v/>
      </c>
      <c r="J91" s="187" t="str">
        <f ca="1">IF(OR(OP!$D$53=1,$B91=""),"",ROUND(VLOOKUP(OP!$C$55,PA,$B91+1,0)*OP!$C$28,0))</f>
        <v/>
      </c>
      <c r="K91" s="186"/>
      <c r="L91" s="186"/>
      <c r="M91" s="186"/>
      <c r="N91" s="188"/>
      <c r="O91" s="188"/>
      <c r="P91" s="188"/>
      <c r="Q91" s="188"/>
      <c r="R91" s="188"/>
      <c r="S91" s="188" t="str">
        <f ca="1">IF(OR(OP!$D$53=1,$B91=""),"",N($F91)+N($O91))</f>
        <v/>
      </c>
      <c r="T91" s="188">
        <f ca="1">IF(OR(OP!$D$53=1,$B91=""),0,N($T90)+N($S91))</f>
        <v>0</v>
      </c>
      <c r="U91" s="188" t="str">
        <f ca="1">IF(OR(OP!$D$53=1,$B91=""),"",ROUND($S91/12,0))</f>
        <v/>
      </c>
      <c r="V91" s="188">
        <f ca="1">IF(OR(OP!$D$53=1,$B91=""),0,N($V90)+(N($U91)*12))</f>
        <v>0</v>
      </c>
      <c r="W91" s="186"/>
      <c r="X91" s="186"/>
      <c r="Y91" s="189" t="str">
        <f ca="1">IF(OR(OP!$D$53=1,$B91=""),"",ROUND(($H91+$Q91)*IF(OR($C91&lt;16,$Z91=0,$Z91=""),1,PYO),0))</f>
        <v/>
      </c>
      <c r="Z91" s="189" t="str">
        <f ca="1">IF(OR(OP!$D$53=1,$B91=""),"",ROUND(($H91+Q91)*IF(OR($C91&lt;16,($H91+$Q91)*PY!$C$4&lt;PY!$D$5,($H91+$Q91)*PY!$C$4*PYR&lt;PY!$C$5),0,PYY)*PYR,0))</f>
        <v/>
      </c>
      <c r="AA91" s="113" t="str">
        <f ca="1">IF(OR(OP!$D$53=1,AND(B91&gt;OP!$C$24)),"",OP!$C$52)</f>
        <v/>
      </c>
      <c r="AB91" s="113" t="str">
        <f ca="1">IF(OR(OP!$D$53=1,$B91=""),"",N($AB90)+N($AA91))</f>
        <v/>
      </c>
      <c r="AC91" s="113"/>
      <c r="AD91" s="113"/>
      <c r="AE91" s="113"/>
      <c r="AF91" s="113"/>
      <c r="AG91" s="113"/>
      <c r="AH91" s="187" t="str">
        <f ca="1">IF(OR(OP!$D$53=1,$B91=""),"",ROUND(VLOOKUP(OP!$C$55,HL_1,$B91+1,0)*OP!$C$28,0))</f>
        <v/>
      </c>
      <c r="AI91" s="187" t="str">
        <f ca="1">IF(OR(OP!$D$53=1,$B91=""),"",ROUND(VLOOKUP(OP!$C$55,HL_2,$B91+1,0)*OP!$C$28,0))</f>
        <v/>
      </c>
    </row>
    <row r="92" spans="2:35" hidden="1">
      <c r="B92" s="93" t="str">
        <f ca="1">IF(OR(C91&gt;=OP!$F$57,C91=""),"",IF(C91+1&gt;OP!$F$57,OP!$F$57+1-$C$4,B91+1))</f>
        <v/>
      </c>
      <c r="C92" s="92" t="str">
        <f ca="1">IF(OR(OP!$D$53=1,MAX($C$4:C91)&gt;=OP!$F$57),"",C91+(B92-B91))</f>
        <v/>
      </c>
      <c r="D92" s="113" t="str">
        <f ca="1">IF(OR(OP!$D$53=1,AND($B92&gt;OP!$C$24)),"",OP!$C$52-IF($C92&lt;16,$K91,0))</f>
        <v/>
      </c>
      <c r="E92" s="113" t="str">
        <f ca="1">IF(OR(OP!$D$53=1,$B92=""),"",N($E91)+N($D92))</f>
        <v/>
      </c>
      <c r="F92" s="186" t="str">
        <f ca="1">IF(OR(OP!$D$53=1,$B92="",ISERROR(VLOOKUP(OP!$C$55,SRV,$B92+1,0))),"",ROUND(VLOOKUP(OP!$C$55,SRV,$B92+1,0)*OP!$C$28,0))</f>
        <v/>
      </c>
      <c r="G92" s="186" t="str">
        <f ca="1">IF(OR(OP!$D$53=1,$B92="",ISERROR(VLOOKUP(OP!$C$55,SRV,$B92+1,0))),"",N($G91)+N($F92))</f>
        <v/>
      </c>
      <c r="H92" s="186" t="str">
        <f ca="1">IF(OR(OP!$D$53=1,$B92=""),"",ROUND(VLOOKUP(OP!$C$55,DIE,$B92+1,0)*OP!$C$28,0))</f>
        <v/>
      </c>
      <c r="I92" s="187" t="str">
        <f ca="1">IF(OR(OP!$D$53=1,$B92=""),"",ROUND(VLOOKUP(OP!$C$55,CV,$B92+1,0)*OP!$C$28,0))</f>
        <v/>
      </c>
      <c r="J92" s="187" t="str">
        <f ca="1">IF(OR(OP!$D$53=1,$B92=""),"",ROUND(VLOOKUP(OP!$C$55,PA,$B92+1,0)*OP!$C$28,0))</f>
        <v/>
      </c>
      <c r="K92" s="186"/>
      <c r="L92" s="186"/>
      <c r="M92" s="186"/>
      <c r="N92" s="188"/>
      <c r="O92" s="188"/>
      <c r="P92" s="188"/>
      <c r="Q92" s="188"/>
      <c r="R92" s="188"/>
      <c r="S92" s="188" t="str">
        <f ca="1">IF(OR(OP!$D$53=1,$B92=""),"",N($F92)+N($O92))</f>
        <v/>
      </c>
      <c r="T92" s="188">
        <f ca="1">IF(OR(OP!$D$53=1,$B92=""),0,N($T91)+N($S92))</f>
        <v>0</v>
      </c>
      <c r="U92" s="188" t="str">
        <f ca="1">IF(OR(OP!$D$53=1,$B92=""),"",ROUND($S92/12,0))</f>
        <v/>
      </c>
      <c r="V92" s="188">
        <f ca="1">IF(OR(OP!$D$53=1,$B92=""),0,N($V91)+(N($U92)*12))</f>
        <v>0</v>
      </c>
      <c r="W92" s="186"/>
      <c r="X92" s="186"/>
      <c r="Y92" s="189" t="str">
        <f ca="1">IF(OR(OP!$D$53=1,$B92=""),"",ROUND(($H92+$Q92)*IF(OR($C92&lt;16,$Z92=0,$Z92=""),1,PYO),0))</f>
        <v/>
      </c>
      <c r="Z92" s="189" t="str">
        <f ca="1">IF(OR(OP!$D$53=1,$B92=""),"",ROUND(($H92+Q92)*IF(OR($C92&lt;16,($H92+$Q92)*PY!$C$4&lt;PY!$D$5,($H92+$Q92)*PY!$C$4*PYR&lt;PY!$C$5),0,PYY)*PYR,0))</f>
        <v/>
      </c>
      <c r="AA92" s="113" t="str">
        <f ca="1">IF(OR(OP!$D$53=1,AND(B92&gt;OP!$C$24)),"",OP!$C$52)</f>
        <v/>
      </c>
      <c r="AB92" s="113" t="str">
        <f ca="1">IF(OR(OP!$D$53=1,$B92=""),"",N($AB91)+N($AA92))</f>
        <v/>
      </c>
      <c r="AC92" s="113"/>
      <c r="AD92" s="113"/>
      <c r="AE92" s="113"/>
      <c r="AF92" s="113"/>
      <c r="AG92" s="113"/>
      <c r="AH92" s="187" t="str">
        <f ca="1">IF(OR(OP!$D$53=1,$B92=""),"",ROUND(VLOOKUP(OP!$C$55,HL_1,$B92+1,0)*OP!$C$28,0))</f>
        <v/>
      </c>
      <c r="AI92" s="187" t="str">
        <f ca="1">IF(OR(OP!$D$53=1,$B92=""),"",ROUND(VLOOKUP(OP!$C$55,HL_2,$B92+1,0)*OP!$C$28,0))</f>
        <v/>
      </c>
    </row>
    <row r="93" spans="2:35" hidden="1">
      <c r="B93" s="93" t="str">
        <f ca="1">IF(OR(C92&gt;=OP!$F$57,C92=""),"",IF(C92+1&gt;OP!$F$57,OP!$F$57+1-$C$4,B92+1))</f>
        <v/>
      </c>
      <c r="C93" s="92" t="str">
        <f ca="1">IF(OR(OP!$D$53=1,MAX($C$4:C92)&gt;=OP!$F$57),"",C92+(B93-B92))</f>
        <v/>
      </c>
      <c r="D93" s="113" t="str">
        <f ca="1">IF(OR(OP!$D$53=1,AND($B93&gt;OP!$C$24)),"",OP!$C$52-IF($C93&lt;16,$K92,0))</f>
        <v/>
      </c>
      <c r="E93" s="113" t="str">
        <f ca="1">IF(OR(OP!$D$53=1,$B93=""),"",N($E92)+N($D93))</f>
        <v/>
      </c>
      <c r="F93" s="186" t="str">
        <f ca="1">IF(OR(OP!$D$53=1,$B93="",ISERROR(VLOOKUP(OP!$C$55,SRV,$B93+1,0))),"",ROUND(VLOOKUP(OP!$C$55,SRV,$B93+1,0)*OP!$C$28,0))</f>
        <v/>
      </c>
      <c r="G93" s="186" t="str">
        <f ca="1">IF(OR(OP!$D$53=1,$B93="",ISERROR(VLOOKUP(OP!$C$55,SRV,$B93+1,0))),"",N($G92)+N($F93))</f>
        <v/>
      </c>
      <c r="H93" s="186" t="str">
        <f ca="1">IF(OR(OP!$D$53=1,$B93=""),"",ROUND(VLOOKUP(OP!$C$55,DIE,$B93+1,0)*OP!$C$28,0))</f>
        <v/>
      </c>
      <c r="I93" s="187" t="str">
        <f ca="1">IF(OR(OP!$D$53=1,$B93=""),"",ROUND(VLOOKUP(OP!$C$55,CV,$B93+1,0)*OP!$C$28,0))</f>
        <v/>
      </c>
      <c r="J93" s="187" t="str">
        <f ca="1">IF(OR(OP!$D$53=1,$B93=""),"",ROUND(VLOOKUP(OP!$C$55,PA,$B93+1,0)*OP!$C$28,0))</f>
        <v/>
      </c>
      <c r="K93" s="186"/>
      <c r="L93" s="186"/>
      <c r="M93" s="186"/>
      <c r="N93" s="188"/>
      <c r="O93" s="188"/>
      <c r="P93" s="188"/>
      <c r="Q93" s="188"/>
      <c r="R93" s="188"/>
      <c r="S93" s="188" t="str">
        <f ca="1">IF(OR(OP!$D$53=1,$B93=""),"",N($F93)+N($O93))</f>
        <v/>
      </c>
      <c r="T93" s="188">
        <f ca="1">IF(OR(OP!$D$53=1,$B93=""),0,N($T92)+N($S93))</f>
        <v>0</v>
      </c>
      <c r="U93" s="188" t="str">
        <f ca="1">IF(OR(OP!$D$53=1,$B93=""),"",ROUND($S93/12,0))</f>
        <v/>
      </c>
      <c r="V93" s="188">
        <f ca="1">IF(OR(OP!$D$53=1,$B93=""),0,N($V92)+(N($U93)*12))</f>
        <v>0</v>
      </c>
      <c r="W93" s="186"/>
      <c r="X93" s="186"/>
      <c r="Y93" s="189" t="str">
        <f ca="1">IF(OR(OP!$D$53=1,$B93=""),"",ROUND(($H93+$Q93)*IF(OR($C93&lt;16,$Z93=0,$Z93=""),1,PYO),0))</f>
        <v/>
      </c>
      <c r="Z93" s="189" t="str">
        <f ca="1">IF(OR(OP!$D$53=1,$B93=""),"",ROUND(($H93+Q93)*IF(OR($C93&lt;16,($H93+$Q93)*PY!$C$4&lt;PY!$D$5,($H93+$Q93)*PY!$C$4*PYR&lt;PY!$C$5),0,PYY)*PYR,0))</f>
        <v/>
      </c>
      <c r="AA93" s="113" t="str">
        <f ca="1">IF(OR(OP!$D$53=1,AND(B93&gt;OP!$C$24)),"",OP!$C$52)</f>
        <v/>
      </c>
      <c r="AB93" s="113" t="str">
        <f ca="1">IF(OR(OP!$D$53=1,$B93=""),"",N($AB92)+N($AA93))</f>
        <v/>
      </c>
      <c r="AC93" s="113"/>
      <c r="AD93" s="113"/>
      <c r="AE93" s="113"/>
      <c r="AF93" s="113"/>
      <c r="AG93" s="113"/>
      <c r="AH93" s="187" t="str">
        <f ca="1">IF(OR(OP!$D$53=1,$B93=""),"",ROUND(VLOOKUP(OP!$C$55,HL_1,$B93+1,0)*OP!$C$28,0))</f>
        <v/>
      </c>
      <c r="AI93" s="187" t="str">
        <f ca="1">IF(OR(OP!$D$53=1,$B93=""),"",ROUND(VLOOKUP(OP!$C$55,HL_2,$B93+1,0)*OP!$C$28,0))</f>
        <v/>
      </c>
    </row>
    <row r="94" spans="2:35" hidden="1">
      <c r="B94" s="93" t="str">
        <f ca="1">IF(OR(C93&gt;=OP!$F$57,C93=""),"",IF(C93+1&gt;OP!$F$57,OP!$F$57+1-$C$4,B93+1))</f>
        <v/>
      </c>
      <c r="C94" s="92" t="str">
        <f ca="1">IF(OR(OP!$D$53=1,MAX($C$4:C93)&gt;=OP!$F$57),"",C93+(B94-B93))</f>
        <v/>
      </c>
      <c r="D94" s="113" t="str">
        <f ca="1">IF(OR(OP!$D$53=1,AND($B94&gt;OP!$C$24)),"",OP!$C$52-IF($C94&lt;16,$K93,0))</f>
        <v/>
      </c>
      <c r="E94" s="113" t="str">
        <f ca="1">IF(OR(OP!$D$53=1,$B94=""),"",N($E93)+N($D94))</f>
        <v/>
      </c>
      <c r="F94" s="186" t="str">
        <f ca="1">IF(OR(OP!$D$53=1,$B94="",ISERROR(VLOOKUP(OP!$C$55,SRV,$B94+1,0))),"",ROUND(VLOOKUP(OP!$C$55,SRV,$B94+1,0)*OP!$C$28,0))</f>
        <v/>
      </c>
      <c r="G94" s="186" t="str">
        <f ca="1">IF(OR(OP!$D$53=1,$B94="",ISERROR(VLOOKUP(OP!$C$55,SRV,$B94+1,0))),"",N($G93)+N($F94))</f>
        <v/>
      </c>
      <c r="H94" s="186" t="str">
        <f ca="1">IF(OR(OP!$D$53=1,$B94=""),"",ROUND(VLOOKUP(OP!$C$55,DIE,$B94+1,0)*OP!$C$28,0))</f>
        <v/>
      </c>
      <c r="I94" s="187" t="str">
        <f ca="1">IF(OR(OP!$D$53=1,$B94=""),"",ROUND(VLOOKUP(OP!$C$55,CV,$B94+1,0)*OP!$C$28,0))</f>
        <v/>
      </c>
      <c r="J94" s="187" t="str">
        <f ca="1">IF(OR(OP!$D$53=1,$B94=""),"",ROUND(VLOOKUP(OP!$C$55,PA,$B94+1,0)*OP!$C$28,0))</f>
        <v/>
      </c>
      <c r="K94" s="186"/>
      <c r="L94" s="186"/>
      <c r="M94" s="186"/>
      <c r="N94" s="188"/>
      <c r="O94" s="188"/>
      <c r="P94" s="188"/>
      <c r="Q94" s="188"/>
      <c r="R94" s="188"/>
      <c r="S94" s="188" t="str">
        <f ca="1">IF(OR(OP!$D$53=1,$B94=""),"",N($F94)+N($O94))</f>
        <v/>
      </c>
      <c r="T94" s="188">
        <f ca="1">IF(OR(OP!$D$53=1,$B94=""),0,N($T93)+N($S94))</f>
        <v>0</v>
      </c>
      <c r="U94" s="188" t="str">
        <f ca="1">IF(OR(OP!$D$53=1,$B94=""),"",ROUND($S94/12,0))</f>
        <v/>
      </c>
      <c r="V94" s="188">
        <f ca="1">IF(OR(OP!$D$53=1,$B94=""),0,N($V93)+(N($U94)*12))</f>
        <v>0</v>
      </c>
      <c r="W94" s="186"/>
      <c r="X94" s="186"/>
      <c r="Y94" s="189" t="str">
        <f ca="1">IF(OR(OP!$D$53=1,$B94=""),"",ROUND(($H94+$Q94)*IF(OR($C94&lt;16,$Z94=0,$Z94=""),1,PYO),0))</f>
        <v/>
      </c>
      <c r="Z94" s="189" t="str">
        <f ca="1">IF(OR(OP!$D$53=1,$B94=""),"",ROUND(($H94+Q94)*IF(OR($C94&lt;16,($H94+$Q94)*PY!$C$4&lt;PY!$D$5,($H94+$Q94)*PY!$C$4*PYR&lt;PY!$C$5),0,PYY)*PYR,0))</f>
        <v/>
      </c>
      <c r="AA94" s="113" t="str">
        <f ca="1">IF(OR(OP!$D$53=1,AND(B94&gt;OP!$C$24)),"",OP!$C$52)</f>
        <v/>
      </c>
      <c r="AB94" s="113" t="str">
        <f ca="1">IF(OR(OP!$D$53=1,$B94=""),"",N($AB93)+N($AA94))</f>
        <v/>
      </c>
      <c r="AC94" s="113"/>
      <c r="AD94" s="113"/>
      <c r="AE94" s="113"/>
      <c r="AF94" s="113"/>
      <c r="AG94" s="113"/>
      <c r="AH94" s="187" t="str">
        <f ca="1">IF(OR(OP!$D$53=1,$B94=""),"",ROUND(VLOOKUP(OP!$C$55,HL_1,$B94+1,0)*OP!$C$28,0))</f>
        <v/>
      </c>
      <c r="AI94" s="187" t="str">
        <f ca="1">IF(OR(OP!$D$53=1,$B94=""),"",ROUND(VLOOKUP(OP!$C$55,HL_2,$B94+1,0)*OP!$C$28,0))</f>
        <v/>
      </c>
    </row>
    <row r="95" spans="2:35" hidden="1">
      <c r="B95" s="93" t="str">
        <f ca="1">IF(OR(C94&gt;=OP!$F$57,C94=""),"",IF(C94+1&gt;OP!$F$57,OP!$F$57+1-$C$4,B94+1))</f>
        <v/>
      </c>
      <c r="C95" s="92" t="str">
        <f ca="1">IF(OR(OP!$D$53=1,MAX($C$4:C94)&gt;=OP!$F$57),"",C94+(B95-B94))</f>
        <v/>
      </c>
      <c r="D95" s="113" t="str">
        <f ca="1">IF(OR(OP!$D$53=1,AND($B95&gt;OP!$C$24)),"",OP!$C$52-IF($C95&lt;16,$K94,0))</f>
        <v/>
      </c>
      <c r="E95" s="113" t="str">
        <f ca="1">IF(OR(OP!$D$53=1,$B95=""),"",N($E94)+N($D95))</f>
        <v/>
      </c>
      <c r="F95" s="186" t="str">
        <f ca="1">IF(OR(OP!$D$53=1,$B95="",ISERROR(VLOOKUP(OP!$C$55,SRV,$B95+1,0))),"",ROUND(VLOOKUP(OP!$C$55,SRV,$B95+1,0)*OP!$C$28,0))</f>
        <v/>
      </c>
      <c r="G95" s="186" t="str">
        <f ca="1">IF(OR(OP!$D$53=1,$B95="",ISERROR(VLOOKUP(OP!$C$55,SRV,$B95+1,0))),"",N($G94)+N($F95))</f>
        <v/>
      </c>
      <c r="H95" s="186" t="str">
        <f ca="1">IF(OR(OP!$D$53=1,$B95=""),"",ROUND(VLOOKUP(OP!$C$55,DIE,$B95+1,0)*OP!$C$28,0))</f>
        <v/>
      </c>
      <c r="I95" s="187" t="str">
        <f ca="1">IF(OR(OP!$D$53=1,$B95=""),"",ROUND(VLOOKUP(OP!$C$55,CV,$B95+1,0)*OP!$C$28,0))</f>
        <v/>
      </c>
      <c r="J95" s="187" t="str">
        <f ca="1">IF(OR(OP!$D$53=1,$B95=""),"",ROUND(VLOOKUP(OP!$C$55,PA,$B95+1,0)*OP!$C$28,0))</f>
        <v/>
      </c>
      <c r="K95" s="186"/>
      <c r="L95" s="186"/>
      <c r="M95" s="186"/>
      <c r="N95" s="188"/>
      <c r="O95" s="188"/>
      <c r="P95" s="188"/>
      <c r="Q95" s="188"/>
      <c r="R95" s="188"/>
      <c r="S95" s="188" t="str">
        <f ca="1">IF(OR(OP!$D$53=1,$B95=""),"",N($F95)+N($O95))</f>
        <v/>
      </c>
      <c r="T95" s="188">
        <f ca="1">IF(OR(OP!$D$53=1,$B95=""),0,N($T94)+N($S95))</f>
        <v>0</v>
      </c>
      <c r="U95" s="188" t="str">
        <f ca="1">IF(OR(OP!$D$53=1,$B95=""),"",ROUND($S95/12,0))</f>
        <v/>
      </c>
      <c r="V95" s="188">
        <f ca="1">IF(OR(OP!$D$53=1,$B95=""),0,N($V94)+(N($U95)*12))</f>
        <v>0</v>
      </c>
      <c r="W95" s="186"/>
      <c r="X95" s="186"/>
      <c r="Y95" s="189" t="str">
        <f ca="1">IF(OR(OP!$D$53=1,$B95=""),"",ROUND(($H95+$Q95)*IF(OR($C95&lt;16,$Z95=0,$Z95=""),1,PYO),0))</f>
        <v/>
      </c>
      <c r="Z95" s="189" t="str">
        <f ca="1">IF(OR(OP!$D$53=1,$B95=""),"",ROUND(($H95+Q95)*IF(OR($C95&lt;16,($H95+$Q95)*PY!$C$4&lt;PY!$D$5,($H95+$Q95)*PY!$C$4*PYR&lt;PY!$C$5),0,PYY)*PYR,0))</f>
        <v/>
      </c>
      <c r="AA95" s="113" t="str">
        <f ca="1">IF(OR(OP!$D$53=1,AND(B95&gt;OP!$C$24)),"",OP!$C$52)</f>
        <v/>
      </c>
      <c r="AB95" s="113" t="str">
        <f ca="1">IF(OR(OP!$D$53=1,$B95=""),"",N($AB94)+N($AA95))</f>
        <v/>
      </c>
      <c r="AC95" s="113"/>
      <c r="AD95" s="113"/>
      <c r="AE95" s="113"/>
      <c r="AF95" s="113"/>
      <c r="AG95" s="113"/>
      <c r="AH95" s="187" t="str">
        <f ca="1">IF(OR(OP!$D$53=1,$B95=""),"",ROUND(VLOOKUP(OP!$C$55,HL_1,$B95+1,0)*OP!$C$28,0))</f>
        <v/>
      </c>
      <c r="AI95" s="187" t="str">
        <f ca="1">IF(OR(OP!$D$53=1,$B95=""),"",ROUND(VLOOKUP(OP!$C$55,HL_2,$B95+1,0)*OP!$C$28,0))</f>
        <v/>
      </c>
    </row>
    <row r="96" spans="2:35" hidden="1">
      <c r="B96" s="93" t="str">
        <f ca="1">IF(OR(C95&gt;=OP!$F$57,C95=""),"",IF(C95+1&gt;OP!$F$57,OP!$F$57+1-$C$4,B95+1))</f>
        <v/>
      </c>
      <c r="C96" s="92" t="str">
        <f ca="1">IF(OR(OP!$D$53=1,MAX($C$4:C95)&gt;=OP!$F$57),"",C95+(B96-B95))</f>
        <v/>
      </c>
      <c r="D96" s="113" t="str">
        <f ca="1">IF(OR(OP!$D$53=1,AND($B96&gt;OP!$C$24)),"",OP!$C$52-IF($C96&lt;16,$K95,0))</f>
        <v/>
      </c>
      <c r="E96" s="113" t="str">
        <f ca="1">IF(OR(OP!$D$53=1,$B96=""),"",N($E95)+N($D96))</f>
        <v/>
      </c>
      <c r="F96" s="186" t="str">
        <f ca="1">IF(OR(OP!$D$53=1,$B96="",ISERROR(VLOOKUP(OP!$C$55,SRV,$B96+1,0))),"",ROUND(VLOOKUP(OP!$C$55,SRV,$B96+1,0)*OP!$C$28,0))</f>
        <v/>
      </c>
      <c r="G96" s="186" t="str">
        <f ca="1">IF(OR(OP!$D$53=1,$B96="",ISERROR(VLOOKUP(OP!$C$55,SRV,$B96+1,0))),"",N($G95)+N($F96))</f>
        <v/>
      </c>
      <c r="H96" s="186" t="str">
        <f ca="1">IF(OR(OP!$D$53=1,$B96=""),"",ROUND(VLOOKUP(OP!$C$55,DIE,$B96+1,0)*OP!$C$28,0))</f>
        <v/>
      </c>
      <c r="I96" s="187" t="str">
        <f ca="1">IF(OR(OP!$D$53=1,$B96=""),"",ROUND(VLOOKUP(OP!$C$55,CV,$B96+1,0)*OP!$C$28,0))</f>
        <v/>
      </c>
      <c r="J96" s="187" t="str">
        <f ca="1">IF(OR(OP!$D$53=1,$B96=""),"",ROUND(VLOOKUP(OP!$C$55,PA,$B96+1,0)*OP!$C$28,0))</f>
        <v/>
      </c>
      <c r="K96" s="186"/>
      <c r="L96" s="186"/>
      <c r="M96" s="186"/>
      <c r="N96" s="188"/>
      <c r="O96" s="188"/>
      <c r="P96" s="188"/>
      <c r="Q96" s="188"/>
      <c r="R96" s="188"/>
      <c r="S96" s="188" t="str">
        <f ca="1">IF(OR(OP!$D$53=1,$B96=""),"",N($F96)+N($O96))</f>
        <v/>
      </c>
      <c r="T96" s="188">
        <f ca="1">IF(OR(OP!$D$53=1,$B96=""),0,N($T95)+N($S96))</f>
        <v>0</v>
      </c>
      <c r="U96" s="188" t="str">
        <f ca="1">IF(OR(OP!$D$53=1,$B96=""),"",ROUND($S96/12,0))</f>
        <v/>
      </c>
      <c r="V96" s="188">
        <f ca="1">IF(OR(OP!$D$53=1,$B96=""),0,N($V95)+(N($U96)*12))</f>
        <v>0</v>
      </c>
      <c r="W96" s="186"/>
      <c r="X96" s="186"/>
      <c r="Y96" s="189" t="str">
        <f ca="1">IF(OR(OP!$D$53=1,$B96=""),"",ROUND(($H96+$Q96)*IF(OR($C96&lt;16,$Z96=0,$Z96=""),1,PYO),0))</f>
        <v/>
      </c>
      <c r="Z96" s="189" t="str">
        <f ca="1">IF(OR(OP!$D$53=1,$B96=""),"",ROUND(($H96+Q96)*IF(OR($C96&lt;16,($H96+$Q96)*PY!$C$4&lt;PY!$D$5,($H96+$Q96)*PY!$C$4*PYR&lt;PY!$C$5),0,PYY)*PYR,0))</f>
        <v/>
      </c>
      <c r="AA96" s="113" t="str">
        <f ca="1">IF(OR(OP!$D$53=1,AND(B96&gt;OP!$C$24)),"",OP!$C$52)</f>
        <v/>
      </c>
      <c r="AB96" s="113" t="str">
        <f ca="1">IF(OR(OP!$D$53=1,$B96=""),"",N($AB95)+N($AA96))</f>
        <v/>
      </c>
      <c r="AC96" s="113"/>
      <c r="AD96" s="113"/>
      <c r="AE96" s="113"/>
      <c r="AF96" s="113"/>
      <c r="AG96" s="113"/>
      <c r="AH96" s="187" t="str">
        <f ca="1">IF(OR(OP!$D$53=1,$B96=""),"",ROUND(VLOOKUP(OP!$C$55,HL_1,$B96+1,0)*OP!$C$28,0))</f>
        <v/>
      </c>
      <c r="AI96" s="187" t="str">
        <f ca="1">IF(OR(OP!$D$53=1,$B96=""),"",ROUND(VLOOKUP(OP!$C$55,HL_2,$B96+1,0)*OP!$C$28,0))</f>
        <v/>
      </c>
    </row>
    <row r="97" spans="2:35" hidden="1">
      <c r="B97" s="93" t="str">
        <f ca="1">IF(OR(C96&gt;=OP!$F$57,C96=""),"",IF(C96+1&gt;OP!$F$57,OP!$F$57+1-$C$4,B96+1))</f>
        <v/>
      </c>
      <c r="C97" s="92" t="str">
        <f ca="1">IF(OR(OP!$D$53=1,MAX($C$4:C96)&gt;=OP!$F$57),"",C96+(B97-B96))</f>
        <v/>
      </c>
      <c r="D97" s="113" t="str">
        <f ca="1">IF(OR(OP!$D$53=1,AND($B97&gt;OP!$C$24)),"",OP!$C$52-IF($C97&lt;16,$K96,0))</f>
        <v/>
      </c>
      <c r="E97" s="113" t="str">
        <f ca="1">IF(OR(OP!$D$53=1,$B97=""),"",N($E96)+N($D97))</f>
        <v/>
      </c>
      <c r="F97" s="186" t="str">
        <f ca="1">IF(OR(OP!$D$53=1,$B97="",ISERROR(VLOOKUP(OP!$C$55,SRV,$B97+1,0))),"",ROUND(VLOOKUP(OP!$C$55,SRV,$B97+1,0)*OP!$C$28,0))</f>
        <v/>
      </c>
      <c r="G97" s="186" t="str">
        <f ca="1">IF(OR(OP!$D$53=1,$B97="",ISERROR(VLOOKUP(OP!$C$55,SRV,$B97+1,0))),"",N($G96)+N($F97))</f>
        <v/>
      </c>
      <c r="H97" s="186" t="str">
        <f ca="1">IF(OR(OP!$D$53=1,$B97=""),"",ROUND(VLOOKUP(OP!$C$55,DIE,$B97+1,0)*OP!$C$28,0))</f>
        <v/>
      </c>
      <c r="I97" s="187" t="str">
        <f ca="1">IF(OR(OP!$D$53=1,$B97=""),"",ROUND(VLOOKUP(OP!$C$55,CV,$B97+1,0)*OP!$C$28,0))</f>
        <v/>
      </c>
      <c r="J97" s="187" t="str">
        <f ca="1">IF(OR(OP!$D$53=1,$B97=""),"",ROUND(VLOOKUP(OP!$C$55,PA,$B97+1,0)*OP!$C$28,0))</f>
        <v/>
      </c>
      <c r="K97" s="186"/>
      <c r="L97" s="186"/>
      <c r="M97" s="186"/>
      <c r="N97" s="188"/>
      <c r="O97" s="188"/>
      <c r="P97" s="188"/>
      <c r="Q97" s="188"/>
      <c r="R97" s="188"/>
      <c r="S97" s="188" t="str">
        <f ca="1">IF(OR(OP!$D$53=1,$B97=""),"",N($F97)+N($O97))</f>
        <v/>
      </c>
      <c r="T97" s="188">
        <f ca="1">IF(OR(OP!$D$53=1,$B97=""),0,N($T96)+N($S97))</f>
        <v>0</v>
      </c>
      <c r="U97" s="188" t="str">
        <f ca="1">IF(OR(OP!$D$53=1,$B97=""),"",ROUND($S97/12,0))</f>
        <v/>
      </c>
      <c r="V97" s="188">
        <f ca="1">IF(OR(OP!$D$53=1,$B97=""),0,N($V96)+(N($U97)*12))</f>
        <v>0</v>
      </c>
      <c r="W97" s="186"/>
      <c r="X97" s="186"/>
      <c r="Y97" s="189" t="str">
        <f ca="1">IF(OR(OP!$D$53=1,$B97=""),"",ROUND(($H97+$Q97)*IF(OR($C97&lt;16,$Z97=0,$Z97=""),1,PYO),0))</f>
        <v/>
      </c>
      <c r="Z97" s="189" t="str">
        <f ca="1">IF(OR(OP!$D$53=1,$B97=""),"",ROUND(($H97+Q97)*IF(OR($C97&lt;16,($H97+$Q97)*PY!$C$4&lt;PY!$D$5,($H97+$Q97)*PY!$C$4*PYR&lt;PY!$C$5),0,PYY)*PYR,0))</f>
        <v/>
      </c>
      <c r="AA97" s="113" t="str">
        <f ca="1">IF(OR(OP!$D$53=1,AND(B97&gt;OP!$C$24)),"",OP!$C$52)</f>
        <v/>
      </c>
      <c r="AB97" s="113" t="str">
        <f ca="1">IF(OR(OP!$D$53=1,$B97=""),"",N($AB96)+N($AA97))</f>
        <v/>
      </c>
      <c r="AC97" s="113"/>
      <c r="AD97" s="113"/>
      <c r="AE97" s="113"/>
      <c r="AF97" s="113"/>
      <c r="AG97" s="113"/>
      <c r="AH97" s="187" t="str">
        <f ca="1">IF(OR(OP!$D$53=1,$B97=""),"",ROUND(VLOOKUP(OP!$C$55,HL_1,$B97+1,0)*OP!$C$28,0))</f>
        <v/>
      </c>
      <c r="AI97" s="187" t="str">
        <f ca="1">IF(OR(OP!$D$53=1,$B97=""),"",ROUND(VLOOKUP(OP!$C$55,HL_2,$B97+1,0)*OP!$C$28,0))</f>
        <v/>
      </c>
    </row>
    <row r="98" spans="2:35" hidden="1">
      <c r="B98" s="93" t="str">
        <f ca="1">IF(OR(C97&gt;=OP!$F$57,C97=""),"",IF(C97+1&gt;OP!$F$57,OP!$F$57+1-$C$4,B97+1))</f>
        <v/>
      </c>
      <c r="C98" s="92" t="str">
        <f ca="1">IF(OR(OP!$D$53=1,MAX($C$4:C97)&gt;=OP!$F$57),"",C97+(B98-B97))</f>
        <v/>
      </c>
      <c r="D98" s="113" t="str">
        <f ca="1">IF(OR(OP!$D$53=1,AND($B98&gt;OP!$C$24)),"",OP!$C$52-IF($C98&lt;16,$K97,0))</f>
        <v/>
      </c>
      <c r="E98" s="113" t="str">
        <f ca="1">IF(OR(OP!$D$53=1,$B98=""),"",N($E97)+N($D98))</f>
        <v/>
      </c>
      <c r="F98" s="186" t="str">
        <f ca="1">IF(OR(OP!$D$53=1,$B98="",ISERROR(VLOOKUP(OP!$C$55,SRV,$B98+1,0))),"",ROUND(VLOOKUP(OP!$C$55,SRV,$B98+1,0)*OP!$C$28,0))</f>
        <v/>
      </c>
      <c r="G98" s="186" t="str">
        <f ca="1">IF(OR(OP!$D$53=1,$B98="",ISERROR(VLOOKUP(OP!$C$55,SRV,$B98+1,0))),"",N($G97)+N($F98))</f>
        <v/>
      </c>
      <c r="H98" s="186" t="str">
        <f ca="1">IF(OR(OP!$D$53=1,$B98=""),"",ROUND(VLOOKUP(OP!$C$55,DIE,$B98+1,0)*OP!$C$28,0))</f>
        <v/>
      </c>
      <c r="I98" s="187" t="str">
        <f ca="1">IF(OR(OP!$D$53=1,$B98=""),"",ROUND(VLOOKUP(OP!$C$55,CV,$B98+1,0)*OP!$C$28,0))</f>
        <v/>
      </c>
      <c r="J98" s="187" t="str">
        <f ca="1">IF(OR(OP!$D$53=1,$B98=""),"",ROUND(VLOOKUP(OP!$C$55,PA,$B98+1,0)*OP!$C$28,0))</f>
        <v/>
      </c>
      <c r="K98" s="186"/>
      <c r="L98" s="186"/>
      <c r="M98" s="186"/>
      <c r="N98" s="188"/>
      <c r="O98" s="188"/>
      <c r="P98" s="188"/>
      <c r="Q98" s="188"/>
      <c r="R98" s="188"/>
      <c r="S98" s="188" t="str">
        <f ca="1">IF(OR(OP!$D$53=1,$B98=""),"",N($F98)+N($O98))</f>
        <v/>
      </c>
      <c r="T98" s="188">
        <f ca="1">IF(OR(OP!$D$53=1,$B98=""),0,N($T97)+N($S98))</f>
        <v>0</v>
      </c>
      <c r="U98" s="188" t="str">
        <f ca="1">IF(OR(OP!$D$53=1,$B98=""),"",ROUND($S98/12,0))</f>
        <v/>
      </c>
      <c r="V98" s="188">
        <f ca="1">IF(OR(OP!$D$53=1,$B98=""),0,N($V97)+(N($U98)*12))</f>
        <v>0</v>
      </c>
      <c r="W98" s="186"/>
      <c r="X98" s="186"/>
      <c r="Y98" s="189" t="str">
        <f ca="1">IF(OR(OP!$D$53=1,$B98=""),"",ROUND(($H98+$Q98)*IF(OR($C98&lt;16,$Z98=0,$Z98=""),1,PYO),0))</f>
        <v/>
      </c>
      <c r="Z98" s="189" t="str">
        <f ca="1">IF(OR(OP!$D$53=1,$B98=""),"",ROUND(($H98+Q98)*IF(OR($C98&lt;16,($H98+$Q98)*PY!$C$4&lt;PY!$D$5,($H98+$Q98)*PY!$C$4*PYR&lt;PY!$C$5),0,PYY)*PYR,0))</f>
        <v/>
      </c>
      <c r="AA98" s="113" t="str">
        <f ca="1">IF(OR(OP!$D$53=1,AND(B98&gt;OP!$C$24)),"",OP!$C$52)</f>
        <v/>
      </c>
      <c r="AB98" s="113" t="str">
        <f ca="1">IF(OR(OP!$D$53=1,$B98=""),"",N($AB97)+N($AA98))</f>
        <v/>
      </c>
      <c r="AC98" s="113"/>
      <c r="AD98" s="113"/>
      <c r="AE98" s="113"/>
      <c r="AF98" s="113"/>
      <c r="AG98" s="113"/>
      <c r="AH98" s="187" t="str">
        <f ca="1">IF(OR(OP!$D$53=1,$B98=""),"",ROUND(VLOOKUP(OP!$C$55,HL_1,$B98+1,0)*OP!$C$28,0))</f>
        <v/>
      </c>
      <c r="AI98" s="187" t="str">
        <f ca="1">IF(OR(OP!$D$53=1,$B98=""),"",ROUND(VLOOKUP(OP!$C$55,HL_2,$B98+1,0)*OP!$C$28,0))</f>
        <v/>
      </c>
    </row>
    <row r="99" spans="2:35" hidden="1">
      <c r="B99" s="93" t="str">
        <f ca="1">IF(OR(C98&gt;=OP!$F$57,C98=""),"",IF(C98+1&gt;OP!$F$57,OP!$F$57+1-$C$4,B98+1))</f>
        <v/>
      </c>
      <c r="C99" s="92" t="str">
        <f ca="1">IF(OR(OP!$D$53=1,MAX($C$4:C98)&gt;=OP!$F$57),"",C98+(B99-B98))</f>
        <v/>
      </c>
      <c r="D99" s="113" t="str">
        <f ca="1">IF(OR(OP!$D$53=1,AND($B99&gt;OP!$C$24)),"",OP!$C$52-IF($C99&lt;16,$K98,0))</f>
        <v/>
      </c>
      <c r="E99" s="113" t="str">
        <f ca="1">IF(OR(OP!$D$53=1,$B99=""),"",N($E98)+N($D99))</f>
        <v/>
      </c>
      <c r="F99" s="186" t="str">
        <f ca="1">IF(OR(OP!$D$53=1,$B99="",ISERROR(VLOOKUP(OP!$C$55,SRV,$B99+1,0))),"",ROUND(VLOOKUP(OP!$C$55,SRV,$B99+1,0)*OP!$C$28,0))</f>
        <v/>
      </c>
      <c r="G99" s="186" t="str">
        <f ca="1">IF(OR(OP!$D$53=1,$B99="",ISERROR(VLOOKUP(OP!$C$55,SRV,$B99+1,0))),"",N($G98)+N($F99))</f>
        <v/>
      </c>
      <c r="H99" s="186" t="str">
        <f ca="1">IF(OR(OP!$D$53=1,$B99=""),"",ROUND(VLOOKUP(OP!$C$55,DIE,$B99+1,0)*OP!$C$28,0))</f>
        <v/>
      </c>
      <c r="I99" s="187" t="str">
        <f ca="1">IF(OR(OP!$D$53=1,$B99=""),"",ROUND(VLOOKUP(OP!$C$55,CV,$B99+1,0)*OP!$C$28,0))</f>
        <v/>
      </c>
      <c r="J99" s="187" t="str">
        <f ca="1">IF(OR(OP!$D$53=1,$B99=""),"",ROUND(VLOOKUP(OP!$C$55,PA,$B99+1,0)*OP!$C$28,0))</f>
        <v/>
      </c>
      <c r="K99" s="186"/>
      <c r="L99" s="186"/>
      <c r="M99" s="186"/>
      <c r="N99" s="188"/>
      <c r="O99" s="188"/>
      <c r="P99" s="188"/>
      <c r="Q99" s="188"/>
      <c r="R99" s="188"/>
      <c r="S99" s="188" t="str">
        <f ca="1">IF(OR(OP!$D$53=1,$B99=""),"",N($F99)+N($O99))</f>
        <v/>
      </c>
      <c r="T99" s="188">
        <f ca="1">IF(OR(OP!$D$53=1,$B99=""),0,N($T98)+N($S99))</f>
        <v>0</v>
      </c>
      <c r="U99" s="188" t="str">
        <f ca="1">IF(OR(OP!$D$53=1,$B99=""),"",ROUND($S99/12,0))</f>
        <v/>
      </c>
      <c r="V99" s="188">
        <f ca="1">IF(OR(OP!$D$53=1,$B99=""),0,N($V98)+(N($U99)*12))</f>
        <v>0</v>
      </c>
      <c r="W99" s="186"/>
      <c r="X99" s="186"/>
      <c r="Y99" s="189" t="str">
        <f ca="1">IF(OR(OP!$D$53=1,$B99=""),"",ROUND(($H99+$Q99)*IF(OR($C99&lt;16,$Z99=0,$Z99=""),1,PYO),0))</f>
        <v/>
      </c>
      <c r="Z99" s="189" t="str">
        <f ca="1">IF(OR(OP!$D$53=1,$B99=""),"",ROUND(($H99+Q99)*IF(OR($C99&lt;16,($H99+$Q99)*PY!$C$4&lt;PY!$D$5,($H99+$Q99)*PY!$C$4*PYR&lt;PY!$C$5),0,PYY)*PYR,0))</f>
        <v/>
      </c>
      <c r="AA99" s="113" t="str">
        <f ca="1">IF(OR(OP!$D$53=1,AND(B99&gt;OP!$C$24)),"",OP!$C$52)</f>
        <v/>
      </c>
      <c r="AB99" s="113" t="str">
        <f ca="1">IF(OR(OP!$D$53=1,$B99=""),"",N($AB98)+N($AA99))</f>
        <v/>
      </c>
      <c r="AC99" s="113"/>
      <c r="AD99" s="113"/>
      <c r="AE99" s="113"/>
      <c r="AF99" s="113"/>
      <c r="AG99" s="113"/>
      <c r="AH99" s="187" t="str">
        <f ca="1">IF(OR(OP!$D$53=1,$B99=""),"",ROUND(VLOOKUP(OP!$C$55,HL_1,$B99+1,0)*OP!$C$28,0))</f>
        <v/>
      </c>
      <c r="AI99" s="187" t="str">
        <f ca="1">IF(OR(OP!$D$53=1,$B99=""),"",ROUND(VLOOKUP(OP!$C$55,HL_2,$B99+1,0)*OP!$C$28,0))</f>
        <v/>
      </c>
    </row>
    <row r="100" spans="2:35" hidden="1">
      <c r="B100" s="93" t="str">
        <f ca="1">IF(OR(C99&gt;=OP!$F$57,C99=""),"",IF(C99+1&gt;OP!$F$57,OP!$F$57+1-$C$4,B99+1))</f>
        <v/>
      </c>
      <c r="C100" s="92" t="str">
        <f ca="1">IF(OR(OP!$D$53=1,MAX($C$4:C99)&gt;=OP!$F$57),"",C99+(B100-B99))</f>
        <v/>
      </c>
      <c r="D100" s="113" t="str">
        <f ca="1">IF(OR(OP!$D$53=1,AND($B100&gt;OP!$C$24)),"",OP!$C$52-IF($C100&lt;16,$K99,0))</f>
        <v/>
      </c>
      <c r="E100" s="113" t="str">
        <f ca="1">IF(OR(OP!$D$53=1,$B100=""),"",N($E99)+N($D100))</f>
        <v/>
      </c>
      <c r="F100" s="186" t="str">
        <f ca="1">IF(OR(OP!$D$53=1,$B100="",ISERROR(VLOOKUP(OP!$C$55,SRV,$B100+1,0))),"",ROUND(VLOOKUP(OP!$C$55,SRV,$B100+1,0)*OP!$C$28,0))</f>
        <v/>
      </c>
      <c r="G100" s="186" t="str">
        <f ca="1">IF(OR(OP!$D$53=1,$B100="",ISERROR(VLOOKUP(OP!$C$55,SRV,$B100+1,0))),"",N($G99)+N($F100))</f>
        <v/>
      </c>
      <c r="H100" s="186" t="str">
        <f ca="1">IF(OR(OP!$D$53=1,$B100=""),"",ROUND(VLOOKUP(OP!$C$55,DIE,$B100+1,0)*OP!$C$28,0))</f>
        <v/>
      </c>
      <c r="I100" s="187" t="str">
        <f ca="1">IF(OR(OP!$D$53=1,$B100=""),"",ROUND(VLOOKUP(OP!$C$55,CV,$B100+1,0)*OP!$C$28,0))</f>
        <v/>
      </c>
      <c r="J100" s="187" t="str">
        <f ca="1">IF(OR(OP!$D$53=1,$B100=""),"",ROUND(VLOOKUP(OP!$C$55,PA,$B100+1,0)*OP!$C$28,0))</f>
        <v/>
      </c>
      <c r="K100" s="186"/>
      <c r="L100" s="186"/>
      <c r="M100" s="186"/>
      <c r="N100" s="188"/>
      <c r="O100" s="188"/>
      <c r="P100" s="188"/>
      <c r="Q100" s="188"/>
      <c r="R100" s="188"/>
      <c r="S100" s="188" t="str">
        <f ca="1">IF(OR(OP!$D$53=1,$B100=""),"",N($F100)+N($O100))</f>
        <v/>
      </c>
      <c r="T100" s="188">
        <f ca="1">IF(OR(OP!$D$53=1,$B100=""),0,N($T99)+N($S100))</f>
        <v>0</v>
      </c>
      <c r="U100" s="188" t="str">
        <f ca="1">IF(OR(OP!$D$53=1,$B100=""),"",ROUND($S100/12,0))</f>
        <v/>
      </c>
      <c r="V100" s="188">
        <f ca="1">IF(OR(OP!$D$53=1,$B100=""),0,N($V99)+(N($U100)*12))</f>
        <v>0</v>
      </c>
      <c r="W100" s="186"/>
      <c r="X100" s="186"/>
      <c r="Y100" s="189" t="str">
        <f ca="1">IF(OR(OP!$D$53=1,$B100=""),"",ROUND(($H100+$Q100)*IF(OR($C100&lt;16,$Z100=0,$Z100=""),1,PYO),0))</f>
        <v/>
      </c>
      <c r="Z100" s="189" t="str">
        <f ca="1">IF(OR(OP!$D$53=1,$B100=""),"",ROUND(($H100+Q100)*IF(OR($C100&lt;16,($H100+$Q100)*PY!$C$4&lt;PY!$D$5,($H100+$Q100)*PY!$C$4*PYR&lt;PY!$C$5),0,PYY)*PYR,0))</f>
        <v/>
      </c>
      <c r="AA100" s="113" t="str">
        <f ca="1">IF(OR(OP!$D$53=1,AND(B100&gt;OP!$C$24)),"",OP!$C$52)</f>
        <v/>
      </c>
      <c r="AB100" s="113" t="str">
        <f ca="1">IF(OR(OP!$D$53=1,$B100=""),"",N($AB99)+N($AA100))</f>
        <v/>
      </c>
      <c r="AC100" s="113"/>
      <c r="AD100" s="113"/>
      <c r="AE100" s="113"/>
      <c r="AF100" s="113"/>
      <c r="AG100" s="113"/>
      <c r="AH100" s="187" t="str">
        <f ca="1">IF(OR(OP!$D$53=1,$B100=""),"",ROUND(VLOOKUP(OP!$C$55,HL_1,$B100+1,0)*OP!$C$28,0))</f>
        <v/>
      </c>
      <c r="AI100" s="187" t="str">
        <f ca="1">IF(OR(OP!$D$53=1,$B100=""),"",ROUND(VLOOKUP(OP!$C$55,HL_2,$B100+1,0)*OP!$C$28,0))</f>
        <v/>
      </c>
    </row>
    <row r="101" spans="2:35" hidden="1">
      <c r="B101" s="93" t="str">
        <f ca="1">IF(OR(C100&gt;=OP!$F$57,C100=""),"",IF(C100+1&gt;OP!$F$57,OP!$F$57+1-$C$4,B100+1))</f>
        <v/>
      </c>
      <c r="C101" s="92" t="str">
        <f ca="1">IF(OR(OP!$D$53=1,MAX($C$4:C100)&gt;=OP!$F$57),"",C100+(B101-B100))</f>
        <v/>
      </c>
      <c r="D101" s="113" t="str">
        <f ca="1">IF(OR(OP!$D$53=1,AND($B101&gt;OP!$C$24)),"",OP!$C$52-IF($C101&lt;16,$K100,0))</f>
        <v/>
      </c>
      <c r="E101" s="113" t="str">
        <f ca="1">IF(OR(OP!$D$53=1,$B101=""),"",N($E100)+N($D101))</f>
        <v/>
      </c>
      <c r="F101" s="186" t="str">
        <f ca="1">IF(OR(OP!$D$53=1,$B101="",ISERROR(VLOOKUP(OP!$C$55,SRV,$B101+1,0))),"",ROUND(VLOOKUP(OP!$C$55,SRV,$B101+1,0)*OP!$C$28,0))</f>
        <v/>
      </c>
      <c r="G101" s="186" t="str">
        <f ca="1">IF(OR(OP!$D$53=1,$B101="",ISERROR(VLOOKUP(OP!$C$55,SRV,$B101+1,0))),"",N($G100)+N($F101))</f>
        <v/>
      </c>
      <c r="H101" s="186" t="str">
        <f ca="1">IF(OR(OP!$D$53=1,$B101=""),"",ROUND(VLOOKUP(OP!$C$55,DIE,$B101+1,0)*OP!$C$28,0))</f>
        <v/>
      </c>
      <c r="I101" s="187" t="str">
        <f ca="1">IF(OR(OP!$D$53=1,$B101=""),"",ROUND(VLOOKUP(OP!$C$55,CV,$B101+1,0)*OP!$C$28,0))</f>
        <v/>
      </c>
      <c r="J101" s="187" t="str">
        <f ca="1">IF(OR(OP!$D$53=1,$B101=""),"",ROUND(VLOOKUP(OP!$C$55,PA,$B101+1,0)*OP!$C$28,0))</f>
        <v/>
      </c>
      <c r="K101" s="186"/>
      <c r="L101" s="186"/>
      <c r="M101" s="186"/>
      <c r="N101" s="188"/>
      <c r="O101" s="188"/>
      <c r="P101" s="188"/>
      <c r="Q101" s="188"/>
      <c r="R101" s="188"/>
      <c r="S101" s="188" t="str">
        <f ca="1">IF(OR(OP!$D$53=1,$B101=""),"",N($F101)+N($O101))</f>
        <v/>
      </c>
      <c r="T101" s="188">
        <f ca="1">IF(OR(OP!$D$53=1,$B101=""),0,N($T100)+N($S101))</f>
        <v>0</v>
      </c>
      <c r="U101" s="188" t="str">
        <f ca="1">IF(OR(OP!$D$53=1,$B101=""),"",ROUND($S101/12,0))</f>
        <v/>
      </c>
      <c r="V101" s="188">
        <f ca="1">IF(OR(OP!$D$53=1,$B101=""),0,N($V100)+(N($U101)*12))</f>
        <v>0</v>
      </c>
      <c r="W101" s="186"/>
      <c r="X101" s="186"/>
      <c r="Y101" s="189" t="str">
        <f ca="1">IF(OR(OP!$D$53=1,$B101=""),"",ROUND(($H101+$Q101)*IF(OR($C101&lt;16,$Z101=0,$Z101=""),1,PYO),0))</f>
        <v/>
      </c>
      <c r="Z101" s="189" t="str">
        <f ca="1">IF(OR(OP!$D$53=1,$B101=""),"",ROUND(($H101+Q101)*IF(OR($C101&lt;16,($H101+$Q101)*PY!$C$4&lt;PY!$D$5,($H101+$Q101)*PY!$C$4*PYR&lt;PY!$C$5),0,PYY)*PYR,0))</f>
        <v/>
      </c>
      <c r="AA101" s="113" t="str">
        <f ca="1">IF(OR(OP!$D$53=1,AND(B101&gt;OP!$C$24)),"",OP!$C$52)</f>
        <v/>
      </c>
      <c r="AB101" s="113" t="str">
        <f ca="1">IF(OR(OP!$D$53=1,$B101=""),"",N($AB100)+N($AA101))</f>
        <v/>
      </c>
      <c r="AC101" s="113"/>
      <c r="AD101" s="113"/>
      <c r="AE101" s="113"/>
      <c r="AF101" s="113"/>
      <c r="AG101" s="113"/>
      <c r="AH101" s="187" t="str">
        <f ca="1">IF(OR(OP!$D$53=1,$B101=""),"",ROUND(VLOOKUP(OP!$C$55,HL_1,$B101+1,0)*OP!$C$28,0))</f>
        <v/>
      </c>
      <c r="AI101" s="187" t="str">
        <f ca="1">IF(OR(OP!$D$53=1,$B101=""),"",ROUND(VLOOKUP(OP!$C$55,HL_2,$B101+1,0)*OP!$C$28,0))</f>
        <v/>
      </c>
    </row>
    <row r="102" spans="2:35" hidden="1">
      <c r="B102" s="93" t="str">
        <f ca="1">IF(OR(C101&gt;=OP!$F$57,C101=""),"",IF(C101+1&gt;OP!$F$57,OP!$F$57+1-$C$4,B101+1))</f>
        <v/>
      </c>
      <c r="C102" s="92" t="str">
        <f ca="1">IF(OR(OP!$D$53=1,MAX($C$4:C101)&gt;=OP!$F$57),"",C101+(B102-B101))</f>
        <v/>
      </c>
      <c r="D102" s="113" t="str">
        <f ca="1">IF(OR(OP!$D$53=1,AND($B102&gt;OP!$C$24)),"",OP!$C$52-IF($C102&lt;16,$K101,0))</f>
        <v/>
      </c>
      <c r="E102" s="113" t="str">
        <f ca="1">IF(OR(OP!$D$53=1,$B102=""),"",N($E101)+N($D102))</f>
        <v/>
      </c>
      <c r="F102" s="186" t="str">
        <f ca="1">IF(OR(OP!$D$53=1,$B102="",ISERROR(VLOOKUP(OP!$C$55,SRV,$B102+1,0))),"",ROUND(VLOOKUP(OP!$C$55,SRV,$B102+1,0)*OP!$C$28,0))</f>
        <v/>
      </c>
      <c r="G102" s="186" t="str">
        <f ca="1">IF(OR(OP!$D$53=1,$B102="",ISERROR(VLOOKUP(OP!$C$55,SRV,$B102+1,0))),"",N($G101)+N($F102))</f>
        <v/>
      </c>
      <c r="H102" s="186" t="str">
        <f ca="1">IF(OR(OP!$D$53=1,$B102=""),"",ROUND(VLOOKUP(OP!$C$55,DIE,$B102+1,0)*OP!$C$28,0))</f>
        <v/>
      </c>
      <c r="I102" s="187" t="str">
        <f ca="1">IF(OR(OP!$D$53=1,$B102=""),"",ROUND(VLOOKUP(OP!$C$55,CV,$B102+1,0)*OP!$C$28,0))</f>
        <v/>
      </c>
      <c r="J102" s="187" t="str">
        <f ca="1">IF(OR(OP!$D$53=1,$B102=""),"",ROUND(VLOOKUP(OP!$C$55,PA,$B102+1,0)*OP!$C$28,0))</f>
        <v/>
      </c>
      <c r="K102" s="186"/>
      <c r="L102" s="186"/>
      <c r="M102" s="186"/>
      <c r="N102" s="188"/>
      <c r="O102" s="188"/>
      <c r="P102" s="188"/>
      <c r="Q102" s="188"/>
      <c r="R102" s="188"/>
      <c r="S102" s="188" t="str">
        <f ca="1">IF(OR(OP!$D$53=1,$B102=""),"",N($F102)+N($O102))</f>
        <v/>
      </c>
      <c r="T102" s="188">
        <f ca="1">IF(OR(OP!$D$53=1,$B102=""),0,N($T101)+N($S102))</f>
        <v>0</v>
      </c>
      <c r="U102" s="188" t="str">
        <f ca="1">IF(OR(OP!$D$53=1,$B102=""),"",ROUND($S102/12,0))</f>
        <v/>
      </c>
      <c r="V102" s="188">
        <f ca="1">IF(OR(OP!$D$53=1,$B102=""),0,N($V101)+(N($U102)*12))</f>
        <v>0</v>
      </c>
      <c r="W102" s="186"/>
      <c r="X102" s="186"/>
      <c r="Y102" s="189" t="str">
        <f ca="1">IF(OR(OP!$D$53=1,$B102=""),"",ROUND(($H102+$Q102)*IF(OR($C102&lt;16,$Z102=0,$Z102=""),1,PYO),0))</f>
        <v/>
      </c>
      <c r="Z102" s="189" t="str">
        <f ca="1">IF(OR(OP!$D$53=1,$B102=""),"",ROUND(($H102+Q102)*IF(OR($C102&lt;16,($H102+$Q102)*PY!$C$4&lt;PY!$D$5,($H102+$Q102)*PY!$C$4*PYR&lt;PY!$C$5),0,PYY)*PYR,0))</f>
        <v/>
      </c>
      <c r="AA102" s="113" t="str">
        <f ca="1">IF(OR(OP!$D$53=1,AND(B102&gt;OP!$C$24)),"",OP!$C$52)</f>
        <v/>
      </c>
      <c r="AB102" s="113" t="str">
        <f ca="1">IF(OR(OP!$D$53=1,$B102=""),"",N($AB101)+N($AA102))</f>
        <v/>
      </c>
      <c r="AC102" s="113"/>
      <c r="AD102" s="113"/>
      <c r="AE102" s="113"/>
      <c r="AF102" s="113"/>
      <c r="AG102" s="113"/>
      <c r="AH102" s="187" t="str">
        <f ca="1">IF(OR(OP!$D$53=1,$B102=""),"",ROUND(VLOOKUP(OP!$C$55,HL_1,$B102+1,0)*OP!$C$28,0))</f>
        <v/>
      </c>
      <c r="AI102" s="187" t="str">
        <f ca="1">IF(OR(OP!$D$53=1,$B102=""),"",ROUND(VLOOKUP(OP!$C$55,HL_2,$B102+1,0)*OP!$C$28,0))</f>
        <v/>
      </c>
    </row>
    <row r="103" spans="2:35" hidden="1">
      <c r="B103" s="93" t="str">
        <f ca="1">IF(OR(C102&gt;=OP!$F$57,C102=""),"",IF(C102+1&gt;OP!$F$57,OP!$F$57+1-$C$4,B102+1))</f>
        <v/>
      </c>
      <c r="C103" s="92" t="str">
        <f ca="1">IF(OR(OP!$D$53=1,MAX($C$4:C102)&gt;=OP!$F$57),"",C102+(B103-B102))</f>
        <v/>
      </c>
      <c r="D103" s="113" t="str">
        <f ca="1">IF(OR(OP!$D$53=1,AND($B103&gt;OP!$C$24)),"",OP!$C$52-IF($C103&lt;16,$K102,0))</f>
        <v/>
      </c>
      <c r="E103" s="113" t="str">
        <f ca="1">IF(OR(OP!$D$53=1,$B103=""),"",N($E102)+N($D103))</f>
        <v/>
      </c>
      <c r="F103" s="186" t="str">
        <f ca="1">IF(OR(OP!$D$53=1,$B103="",ISERROR(VLOOKUP(OP!$C$55,SRV,$B103+1,0))),"",ROUND(VLOOKUP(OP!$C$55,SRV,$B103+1,0)*OP!$C$28,0))</f>
        <v/>
      </c>
      <c r="G103" s="186" t="str">
        <f ca="1">IF(OR(OP!$D$53=1,$B103="",ISERROR(VLOOKUP(OP!$C$55,SRV,$B103+1,0))),"",N($G102)+N($F103))</f>
        <v/>
      </c>
      <c r="H103" s="186" t="str">
        <f ca="1">IF(OR(OP!$D$53=1,$B103=""),"",ROUND(VLOOKUP(OP!$C$55,DIE,$B103+1,0)*OP!$C$28,0))</f>
        <v/>
      </c>
      <c r="I103" s="187" t="str">
        <f ca="1">IF(OR(OP!$D$53=1,$B103=""),"",ROUND(VLOOKUP(OP!$C$55,CV,$B103+1,0)*OP!$C$28,0))</f>
        <v/>
      </c>
      <c r="J103" s="187" t="str">
        <f ca="1">IF(OR(OP!$D$53=1,$B103=""),"",ROUND(VLOOKUP(OP!$C$55,PA,$B103+1,0)*OP!$C$28,0))</f>
        <v/>
      </c>
      <c r="K103" s="186"/>
      <c r="L103" s="186"/>
      <c r="M103" s="186"/>
      <c r="N103" s="188"/>
      <c r="O103" s="188"/>
      <c r="P103" s="188"/>
      <c r="Q103" s="188"/>
      <c r="R103" s="188"/>
      <c r="S103" s="188" t="str">
        <f ca="1">IF(OR(OP!$D$53=1,$B103=""),"",N($F103)+N($O103))</f>
        <v/>
      </c>
      <c r="T103" s="188">
        <f ca="1">IF(OR(OP!$D$53=1,$B103=""),0,N($T102)+N($S103))</f>
        <v>0</v>
      </c>
      <c r="U103" s="188" t="str">
        <f ca="1">IF(OR(OP!$D$53=1,$B103=""),"",ROUND($S103/12,0))</f>
        <v/>
      </c>
      <c r="V103" s="188">
        <f ca="1">IF(OR(OP!$D$53=1,$B103=""),0,N($V102)+(N($U103)*12))</f>
        <v>0</v>
      </c>
      <c r="W103" s="186"/>
      <c r="X103" s="186"/>
      <c r="Y103" s="189" t="str">
        <f ca="1">IF(OR(OP!$D$53=1,$B103=""),"",ROUND(($H103+$Q103)*IF(OR($C103&lt;16,$Z103=0,$Z103=""),1,PYO),0))</f>
        <v/>
      </c>
      <c r="Z103" s="189" t="str">
        <f ca="1">IF(OR(OP!$D$53=1,$B103=""),"",ROUND(($H103+Q103)*IF(OR($C103&lt;16,($H103+$Q103)*PY!$C$4&lt;PY!$D$5,($H103+$Q103)*PY!$C$4*PYR&lt;PY!$C$5),0,PYY)*PYR,0))</f>
        <v/>
      </c>
      <c r="AA103" s="113" t="str">
        <f ca="1">IF(OR(OP!$D$53=1,AND(B103&gt;OP!$C$24)),"",OP!$C$52)</f>
        <v/>
      </c>
      <c r="AB103" s="113" t="str">
        <f ca="1">IF(OR(OP!$D$53=1,$B103=""),"",N($AB102)+N($AA103))</f>
        <v/>
      </c>
      <c r="AC103" s="113"/>
      <c r="AD103" s="113"/>
      <c r="AE103" s="113"/>
      <c r="AF103" s="113"/>
      <c r="AG103" s="113"/>
      <c r="AH103" s="187" t="str">
        <f ca="1">IF(OR(OP!$D$53=1,$B103=""),"",ROUND(VLOOKUP(OP!$C$55,HL_1,$B103+1,0)*OP!$C$28,0))</f>
        <v/>
      </c>
      <c r="AI103" s="187" t="str">
        <f ca="1">IF(OR(OP!$D$53=1,$B103=""),"",ROUND(VLOOKUP(OP!$C$55,HL_2,$B103+1,0)*OP!$C$28,0))</f>
        <v/>
      </c>
    </row>
    <row r="104" spans="2:35" hidden="1">
      <c r="B104" s="93" t="str">
        <f ca="1">IF(OR(C103&gt;=OP!$F$57,C103=""),"",IF(C103+1&gt;OP!$F$57,OP!$F$57+1-$C$4,B103+1))</f>
        <v/>
      </c>
      <c r="C104" s="92" t="str">
        <f ca="1">IF(OR(OP!$D$53=1,MAX($C$4:C103)&gt;=OP!$F$57),"",C103+(B104-B103))</f>
        <v/>
      </c>
      <c r="D104" s="113" t="str">
        <f ca="1">IF(OR(OP!$D$53=1,AND($B104&gt;OP!$C$24)),"",OP!$C$52-IF($C104&lt;16,$K103,0))</f>
        <v/>
      </c>
      <c r="E104" s="113" t="str">
        <f ca="1">IF(OR(OP!$D$53=1,$B104=""),"",N($E103)+N($D104))</f>
        <v/>
      </c>
      <c r="F104" s="186" t="str">
        <f ca="1">IF(OR(OP!$D$53=1,$B104="",ISERROR(VLOOKUP(OP!$C$55,SRV,$B104+1,0))),"",ROUND(VLOOKUP(OP!$C$55,SRV,$B104+1,0)*OP!$C$28,0))</f>
        <v/>
      </c>
      <c r="G104" s="186" t="str">
        <f ca="1">IF(OR(OP!$D$53=1,$B104="",ISERROR(VLOOKUP(OP!$C$55,SRV,$B104+1,0))),"",N($G103)+N($F104))</f>
        <v/>
      </c>
      <c r="H104" s="186" t="str">
        <f ca="1">IF(OR(OP!$D$53=1,$B104=""),"",ROUND(VLOOKUP(OP!$C$55,DIE,$B104+1,0)*OP!$C$28,0))</f>
        <v/>
      </c>
      <c r="I104" s="187" t="str">
        <f ca="1">IF(OR(OP!$D$53=1,$B104=""),"",ROUND(VLOOKUP(OP!$C$55,CV,$B104+1,0)*OP!$C$28,0))</f>
        <v/>
      </c>
      <c r="J104" s="187" t="str">
        <f ca="1">IF(OR(OP!$D$53=1,$B104=""),"",ROUND(VLOOKUP(OP!$C$55,PA,$B104+1,0)*OP!$C$28,0))</f>
        <v/>
      </c>
      <c r="K104" s="186"/>
      <c r="L104" s="186"/>
      <c r="M104" s="186"/>
      <c r="N104" s="188"/>
      <c r="O104" s="188"/>
      <c r="P104" s="188"/>
      <c r="Q104" s="188"/>
      <c r="R104" s="188"/>
      <c r="S104" s="188" t="str">
        <f ca="1">IF(OR(OP!$D$53=1,$B104=""),"",N($F104)+N($O104))</f>
        <v/>
      </c>
      <c r="T104" s="188">
        <f ca="1">IF(OR(OP!$D$53=1,$B104=""),0,N($T103)+N($S104))</f>
        <v>0</v>
      </c>
      <c r="U104" s="188" t="str">
        <f ca="1">IF(OR(OP!$D$53=1,$B104=""),"",ROUND($S104/12,0))</f>
        <v/>
      </c>
      <c r="V104" s="188">
        <f ca="1">IF(OR(OP!$D$53=1,$B104=""),0,N($V103)+(N($U104)*12))</f>
        <v>0</v>
      </c>
      <c r="W104" s="186"/>
      <c r="X104" s="186"/>
      <c r="Y104" s="189" t="str">
        <f ca="1">IF(OR(OP!$D$53=1,$B104=""),"",ROUND(($H104+$Q104)*IF(OR($C104&lt;16,$Z104=0,$Z104=""),1,PYO),0))</f>
        <v/>
      </c>
      <c r="Z104" s="189" t="str">
        <f ca="1">IF(OR(OP!$D$53=1,$B104=""),"",ROUND(($H104+Q104)*IF(OR($C104&lt;16,($H104+$Q104)*PY!$C$4&lt;PY!$D$5,($H104+$Q104)*PY!$C$4*PYR&lt;PY!$C$5),0,PYY)*PYR,0))</f>
        <v/>
      </c>
      <c r="AA104" s="113" t="str">
        <f ca="1">IF(OR(OP!$D$53=1,AND(B104&gt;OP!$C$24)),"",OP!$C$52)</f>
        <v/>
      </c>
      <c r="AB104" s="113" t="str">
        <f ca="1">IF(OR(OP!$D$53=1,$B104=""),"",N($AB103)+N($AA104))</f>
        <v/>
      </c>
      <c r="AC104" s="113"/>
      <c r="AD104" s="113"/>
      <c r="AE104" s="113"/>
      <c r="AF104" s="113"/>
      <c r="AG104" s="113"/>
      <c r="AH104" s="187" t="str">
        <f ca="1">IF(OR(OP!$D$53=1,$B104=""),"",ROUND(VLOOKUP(OP!$C$55,HL_1,$B104+1,0)*OP!$C$28,0))</f>
        <v/>
      </c>
      <c r="AI104" s="187" t="str">
        <f ca="1">IF(OR(OP!$D$53=1,$B104=""),"",ROUND(VLOOKUP(OP!$C$55,HL_2,$B104+1,0)*OP!$C$28,0))</f>
        <v/>
      </c>
    </row>
    <row r="105" spans="2:35" hidden="1">
      <c r="B105" s="93" t="str">
        <f ca="1">IF(OR(C104&gt;=OP!$F$57,C104=""),"",IF(C104+1&gt;OP!$F$57,OP!$F$57+1-$C$4,B104+1))</f>
        <v/>
      </c>
      <c r="C105" s="92" t="str">
        <f ca="1">IF(OR(OP!$D$53=1,MAX($C$4:C104)&gt;=OP!$F$57),"",C104+(B105-B104))</f>
        <v/>
      </c>
      <c r="D105" s="113" t="str">
        <f ca="1">IF(OR(OP!$D$53=1,AND($B105&gt;OP!$C$24)),"",OP!$C$52-IF($C105&lt;16,$K104,0))</f>
        <v/>
      </c>
      <c r="E105" s="113" t="str">
        <f ca="1">IF(OR(OP!$D$53=1,$B105=""),"",N($E104)+N($D105))</f>
        <v/>
      </c>
      <c r="F105" s="186" t="str">
        <f ca="1">IF(OR(OP!$D$53=1,$B105="",ISERROR(VLOOKUP(OP!$C$55,SRV,$B105+1,0))),"",ROUND(VLOOKUP(OP!$C$55,SRV,$B105+1,0)*OP!$C$28,0))</f>
        <v/>
      </c>
      <c r="G105" s="186" t="str">
        <f ca="1">IF(OR(OP!$D$53=1,$B105="",ISERROR(VLOOKUP(OP!$C$55,SRV,$B105+1,0))),"",N($G104)+N($F105))</f>
        <v/>
      </c>
      <c r="H105" s="186" t="str">
        <f ca="1">IF(OR(OP!$D$53=1,$B105=""),"",ROUND(VLOOKUP(OP!$C$55,DIE,$B105+1,0)*OP!$C$28,0))</f>
        <v/>
      </c>
      <c r="I105" s="187" t="str">
        <f ca="1">IF(OR(OP!$D$53=1,$B105=""),"",ROUND(VLOOKUP(OP!$C$55,CV,$B105+1,0)*OP!$C$28,0))</f>
        <v/>
      </c>
      <c r="J105" s="187" t="str">
        <f ca="1">IF(OR(OP!$D$53=1,$B105=""),"",ROUND(VLOOKUP(OP!$C$55,PA,$B105+1,0)*OP!$C$28,0))</f>
        <v/>
      </c>
      <c r="K105" s="186"/>
      <c r="L105" s="186"/>
      <c r="M105" s="186"/>
      <c r="N105" s="188"/>
      <c r="O105" s="188"/>
      <c r="P105" s="188"/>
      <c r="Q105" s="188"/>
      <c r="R105" s="188"/>
      <c r="S105" s="188" t="str">
        <f ca="1">IF(OR(OP!$D$53=1,$B105=""),"",N($F105)+N($O105))</f>
        <v/>
      </c>
      <c r="T105" s="188">
        <f ca="1">IF(OR(OP!$D$53=1,$B105=""),0,N($T104)+N($S105))</f>
        <v>0</v>
      </c>
      <c r="U105" s="188" t="str">
        <f ca="1">IF(OR(OP!$D$53=1,$B105=""),"",ROUND($S105/12,0))</f>
        <v/>
      </c>
      <c r="V105" s="188">
        <f ca="1">IF(OR(OP!$D$53=1,$B105=""),0,N($V104)+(N($U105)*12))</f>
        <v>0</v>
      </c>
      <c r="W105" s="186"/>
      <c r="X105" s="186"/>
      <c r="Y105" s="189" t="str">
        <f ca="1">IF(OR(OP!$D$53=1,$B105=""),"",ROUND(($H105+$Q105)*IF(OR($C105&lt;16,$Z105=0,$Z105=""),1,PYO),0))</f>
        <v/>
      </c>
      <c r="Z105" s="189" t="str">
        <f ca="1">IF(OR(OP!$D$53=1,$B105=""),"",ROUND(($H105+Q105)*IF(OR($C105&lt;16,($H105+$Q105)*PY!$C$4&lt;PY!$D$5,($H105+$Q105)*PY!$C$4*PYR&lt;PY!$C$5),0,PYY)*PYR,0))</f>
        <v/>
      </c>
      <c r="AA105" s="113" t="str">
        <f ca="1">IF(OR(OP!$D$53=1,AND(B105&gt;OP!$C$24)),"",OP!$C$52)</f>
        <v/>
      </c>
      <c r="AB105" s="113" t="str">
        <f ca="1">IF(OR(OP!$D$53=1,$B105=""),"",N($AB104)+N($AA105))</f>
        <v/>
      </c>
      <c r="AC105" s="113"/>
      <c r="AD105" s="113"/>
      <c r="AE105" s="113"/>
      <c r="AF105" s="113"/>
      <c r="AG105" s="113"/>
      <c r="AH105" s="187" t="str">
        <f ca="1">IF(OR(OP!$D$53=1,$B105=""),"",ROUND(VLOOKUP(OP!$C$55,HL_1,$B105+1,0)*OP!$C$28,0))</f>
        <v/>
      </c>
      <c r="AI105" s="187" t="str">
        <f ca="1">IF(OR(OP!$D$53=1,$B105=""),"",ROUND(VLOOKUP(OP!$C$55,HL_2,$B105+1,0)*OP!$C$28,0))</f>
        <v/>
      </c>
    </row>
    <row r="106" spans="2:35" hidden="1">
      <c r="B106" s="93" t="str">
        <f ca="1">IF(OR(C105&gt;=OP!$F$57,C105=""),"",IF(C105+1&gt;OP!$F$57,OP!$F$57+1-$C$4,B105+1))</f>
        <v/>
      </c>
      <c r="C106" s="92" t="str">
        <f ca="1">IF(OR(OP!$D$53=1,MAX($C$4:C105)&gt;=OP!$F$57),"",C105+(B106-B105))</f>
        <v/>
      </c>
      <c r="D106" s="113" t="str">
        <f ca="1">IF(OR(OP!$D$53=1,AND($B106&gt;OP!$C$24)),"",OP!$C$52-IF($C106&lt;16,$K105,0))</f>
        <v/>
      </c>
      <c r="E106" s="113" t="str">
        <f ca="1">IF(OR(OP!$D$53=1,$B106=""),"",N($E105)+N($D106))</f>
        <v/>
      </c>
      <c r="F106" s="186" t="str">
        <f ca="1">IF(OR(OP!$D$53=1,$B106="",ISERROR(VLOOKUP(OP!$C$55,SRV,$B106+1,0))),"",ROUND(VLOOKUP(OP!$C$55,SRV,$B106+1,0)*OP!$C$28,0))</f>
        <v/>
      </c>
      <c r="G106" s="186" t="str">
        <f ca="1">IF(OR(OP!$D$53=1,$B106="",ISERROR(VLOOKUP(OP!$C$55,SRV,$B106+1,0))),"",N($G105)+N($F106))</f>
        <v/>
      </c>
      <c r="H106" s="186" t="str">
        <f ca="1">IF(OR(OP!$D$53=1,$B106=""),"",ROUND(VLOOKUP(OP!$C$55,DIE,$B106+1,0)*OP!$C$28,0))</f>
        <v/>
      </c>
      <c r="I106" s="187" t="str">
        <f ca="1">IF(OR(OP!$D$53=1,$B106=""),"",ROUND(VLOOKUP(OP!$C$55,CV,$B106+1,0)*OP!$C$28,0))</f>
        <v/>
      </c>
      <c r="J106" s="187" t="str">
        <f ca="1">IF(OR(OP!$D$53=1,$B106=""),"",ROUND(VLOOKUP(OP!$C$55,PA,$B106+1,0)*OP!$C$28,0))</f>
        <v/>
      </c>
      <c r="K106" s="186"/>
      <c r="L106" s="186"/>
      <c r="M106" s="186"/>
      <c r="N106" s="188"/>
      <c r="O106" s="188"/>
      <c r="P106" s="188"/>
      <c r="Q106" s="188"/>
      <c r="R106" s="188"/>
      <c r="S106" s="188" t="str">
        <f ca="1">IF(OR(OP!$D$53=1,$B106=""),"",N($F106)+N($O106))</f>
        <v/>
      </c>
      <c r="T106" s="188">
        <f ca="1">IF(OR(OP!$D$53=1,$B106=""),0,N($T105)+N($S106))</f>
        <v>0</v>
      </c>
      <c r="U106" s="188" t="str">
        <f ca="1">IF(OR(OP!$D$53=1,$B106=""),"",ROUND($S106/12,0))</f>
        <v/>
      </c>
      <c r="V106" s="188">
        <f ca="1">IF(OR(OP!$D$53=1,$B106=""),0,N($V105)+(N($U106)*12))</f>
        <v>0</v>
      </c>
      <c r="W106" s="186"/>
      <c r="X106" s="186"/>
      <c r="Y106" s="189" t="str">
        <f ca="1">IF(OR(OP!$D$53=1,$B106=""),"",ROUND(($H106+$Q106)*IF(OR($C106&lt;16,$Z106=0,$Z106=""),1,PYO),0))</f>
        <v/>
      </c>
      <c r="Z106" s="189" t="str">
        <f ca="1">IF(OR(OP!$D$53=1,$B106=""),"",ROUND(($H106+Q106)*IF(OR($C106&lt;16,($H106+$Q106)*PY!$C$4&lt;PY!$D$5,($H106+$Q106)*PY!$C$4*PYR&lt;PY!$C$5),0,PYY)*PYR,0))</f>
        <v/>
      </c>
      <c r="AA106" s="113" t="str">
        <f ca="1">IF(OR(OP!$D$53=1,AND(B106&gt;OP!$C$24)),"",OP!$C$52)</f>
        <v/>
      </c>
      <c r="AB106" s="113" t="str">
        <f ca="1">IF(OR(OP!$D$53=1,$B106=""),"",N($AB105)+N($AA106))</f>
        <v/>
      </c>
      <c r="AC106" s="113"/>
      <c r="AD106" s="113"/>
      <c r="AE106" s="113"/>
      <c r="AF106" s="113"/>
      <c r="AG106" s="113"/>
      <c r="AH106" s="187" t="str">
        <f ca="1">IF(OR(OP!$D$53=1,$B106=""),"",ROUND(VLOOKUP(OP!$C$55,HL_1,$B106+1,0)*OP!$C$28,0))</f>
        <v/>
      </c>
      <c r="AI106" s="187" t="str">
        <f ca="1">IF(OR(OP!$D$53=1,$B106=""),"",ROUND(VLOOKUP(OP!$C$55,HL_2,$B106+1,0)*OP!$C$28,0))</f>
        <v/>
      </c>
    </row>
    <row r="107" spans="2:35" hidden="1">
      <c r="B107" s="93" t="str">
        <f ca="1">IF(OR(C106&gt;=OP!$F$57,C106=""),"",IF(C106+1&gt;OP!$F$57,OP!$F$57+1-$C$4,B106+1))</f>
        <v/>
      </c>
      <c r="C107" s="92" t="str">
        <f ca="1">IF(OR(OP!$D$53=1,MAX($C$4:C106)&gt;=OP!$F$57),"",C106+(B107-B106))</f>
        <v/>
      </c>
      <c r="D107" s="113" t="str">
        <f ca="1">IF(OR(OP!$D$53=1,AND($B107&gt;OP!$C$24)),"",OP!$C$52-IF($C107&lt;16,$K106,0))</f>
        <v/>
      </c>
      <c r="E107" s="113" t="str">
        <f ca="1">IF(OR(OP!$D$53=1,$B107=""),"",N($E106)+N($D107))</f>
        <v/>
      </c>
      <c r="F107" s="186" t="str">
        <f ca="1">IF(OR(OP!$D$53=1,$B107="",ISERROR(VLOOKUP(OP!$C$55,SRV,$B107+1,0))),"",ROUND(VLOOKUP(OP!$C$55,SRV,$B107+1,0)*OP!$C$28,0))</f>
        <v/>
      </c>
      <c r="G107" s="186" t="str">
        <f ca="1">IF(OR(OP!$D$53=1,$B107="",ISERROR(VLOOKUP(OP!$C$55,SRV,$B107+1,0))),"",N($G106)+N($F107))</f>
        <v/>
      </c>
      <c r="H107" s="186" t="str">
        <f ca="1">IF(OR(OP!$D$53=1,$B107=""),"",ROUND(VLOOKUP(OP!$C$55,DIE,$B107+1,0)*OP!$C$28,0))</f>
        <v/>
      </c>
      <c r="I107" s="187" t="str">
        <f ca="1">IF(OR(OP!$D$53=1,$B107=""),"",ROUND(VLOOKUP(OP!$C$55,CV,$B107+1,0)*OP!$C$28,0))</f>
        <v/>
      </c>
      <c r="J107" s="187" t="str">
        <f ca="1">IF(OR(OP!$D$53=1,$B107=""),"",ROUND(VLOOKUP(OP!$C$55,PA,$B107+1,0)*OP!$C$28,0))</f>
        <v/>
      </c>
      <c r="K107" s="186"/>
      <c r="L107" s="186"/>
      <c r="M107" s="186"/>
      <c r="N107" s="188"/>
      <c r="O107" s="188"/>
      <c r="P107" s="188"/>
      <c r="Q107" s="188"/>
      <c r="R107" s="188"/>
      <c r="S107" s="188" t="str">
        <f ca="1">IF(OR(OP!$D$53=1,$B107=""),"",N($F107)+N($O107))</f>
        <v/>
      </c>
      <c r="T107" s="188">
        <f ca="1">IF(OR(OP!$D$53=1,$B107=""),0,N($T106)+N($S107))</f>
        <v>0</v>
      </c>
      <c r="U107" s="188" t="str">
        <f ca="1">IF(OR(OP!$D$53=1,$B107=""),"",ROUND($S107/12,0))</f>
        <v/>
      </c>
      <c r="V107" s="188">
        <f ca="1">IF(OR(OP!$D$53=1,$B107=""),0,N($V106)+(N($U107)*12))</f>
        <v>0</v>
      </c>
      <c r="W107" s="186"/>
      <c r="X107" s="186"/>
      <c r="Y107" s="189" t="str">
        <f ca="1">IF(OR(OP!$D$53=1,$B107=""),"",ROUND(($H107+$Q107)*IF(OR($C107&lt;16,$Z107=0,$Z107=""),1,PYO),0))</f>
        <v/>
      </c>
      <c r="Z107" s="189" t="str">
        <f ca="1">IF(OR(OP!$D$53=1,$B107=""),"",ROUND(($H107+Q107)*IF(OR($C107&lt;16,($H107+$Q107)*PY!$C$4&lt;PY!$D$5,($H107+$Q107)*PY!$C$4*PYR&lt;PY!$C$5),0,PYY)*PYR,0))</f>
        <v/>
      </c>
      <c r="AA107" s="113" t="str">
        <f ca="1">IF(OR(OP!$D$53=1,AND(B107&gt;OP!$C$24)),"",OP!$C$52)</f>
        <v/>
      </c>
      <c r="AB107" s="113" t="str">
        <f ca="1">IF(OR(OP!$D$53=1,$B107=""),"",N($AB106)+N($AA107))</f>
        <v/>
      </c>
      <c r="AC107" s="113"/>
      <c r="AD107" s="113"/>
      <c r="AE107" s="113"/>
      <c r="AF107" s="113"/>
      <c r="AG107" s="113"/>
      <c r="AH107" s="187" t="str">
        <f ca="1">IF(OR(OP!$D$53=1,$B107=""),"",ROUND(VLOOKUP(OP!$C$55,HL_1,$B107+1,0)*OP!$C$28,0))</f>
        <v/>
      </c>
      <c r="AI107" s="187" t="str">
        <f ca="1">IF(OR(OP!$D$53=1,$B107=""),"",ROUND(VLOOKUP(OP!$C$55,HL_2,$B107+1,0)*OP!$C$28,0))</f>
        <v/>
      </c>
    </row>
    <row r="108" spans="2:35" hidden="1">
      <c r="B108" s="93" t="str">
        <f ca="1">IF(OR(C107&gt;=OP!$F$57,C107=""),"",IF(C107+1&gt;OP!$F$57,OP!$F$57+1-$C$4,B107+1))</f>
        <v/>
      </c>
      <c r="C108" s="92" t="str">
        <f ca="1">IF(OR(OP!$D$53=1,MAX($C$4:C107)&gt;=OP!$F$57),"",C107+(B108-B107))</f>
        <v/>
      </c>
      <c r="D108" s="113" t="str">
        <f ca="1">IF(OR(OP!$D$53=1,AND($B108&gt;OP!$C$24)),"",OP!$C$52-IF($C108&lt;16,$K107,0))</f>
        <v/>
      </c>
      <c r="E108" s="113" t="str">
        <f ca="1">IF(OR(OP!$D$53=1,$B108=""),"",N($E107)+N($D108))</f>
        <v/>
      </c>
      <c r="F108" s="186" t="str">
        <f ca="1">IF(OR(OP!$D$53=1,$B108="",ISERROR(VLOOKUP(OP!$C$55,SRV,$B108+1,0))),"",ROUND(VLOOKUP(OP!$C$55,SRV,$B108+1,0)*OP!$C$28,0))</f>
        <v/>
      </c>
      <c r="G108" s="186" t="str">
        <f ca="1">IF(OR(OP!$D$53=1,$B108="",ISERROR(VLOOKUP(OP!$C$55,SRV,$B108+1,0))),"",N($G107)+N($F108))</f>
        <v/>
      </c>
      <c r="H108" s="186" t="str">
        <f ca="1">IF(OR(OP!$D$53=1,$B108=""),"",ROUND(VLOOKUP(OP!$C$55,DIE,$B108+1,0)*OP!$C$28,0))</f>
        <v/>
      </c>
      <c r="I108" s="187" t="str">
        <f ca="1">IF(OR(OP!$D$53=1,$B108=""),"",ROUND(VLOOKUP(OP!$C$55,CV,$B108+1,0)*OP!$C$28,0))</f>
        <v/>
      </c>
      <c r="J108" s="187" t="str">
        <f ca="1">IF(OR(OP!$D$53=1,$B108=""),"",ROUND(VLOOKUP(OP!$C$55,PA,$B108+1,0)*OP!$C$28,0))</f>
        <v/>
      </c>
      <c r="K108" s="186"/>
      <c r="L108" s="186"/>
      <c r="M108" s="186"/>
      <c r="N108" s="188"/>
      <c r="O108" s="188"/>
      <c r="P108" s="188"/>
      <c r="Q108" s="188"/>
      <c r="R108" s="188"/>
      <c r="S108" s="188" t="str">
        <f ca="1">IF(OR(OP!$D$53=1,$B108=""),"",N($F108)+N($O108))</f>
        <v/>
      </c>
      <c r="T108" s="188">
        <f ca="1">IF(OR(OP!$D$53=1,$B108=""),0,N($T107)+N($S108))</f>
        <v>0</v>
      </c>
      <c r="U108" s="188" t="str">
        <f ca="1">IF(OR(OP!$D$53=1,$B108=""),"",ROUND($S108/12,0))</f>
        <v/>
      </c>
      <c r="V108" s="188">
        <f ca="1">IF(OR(OP!$D$53=1,$B108=""),0,N($V107)+(N($U108)*12))</f>
        <v>0</v>
      </c>
      <c r="W108" s="186"/>
      <c r="X108" s="186"/>
      <c r="Y108" s="189" t="str">
        <f ca="1">IF(OR(OP!$D$53=1,$B108=""),"",ROUND(($H108+$Q108)*IF(OR($C108&lt;16,$Z108=0,$Z108=""),1,PYO),0))</f>
        <v/>
      </c>
      <c r="Z108" s="189" t="str">
        <f ca="1">IF(OR(OP!$D$53=1,$B108=""),"",ROUND(($H108+Q108)*IF(OR($C108&lt;16,($H108+$Q108)*PY!$C$4&lt;PY!$D$5,($H108+$Q108)*PY!$C$4*PYR&lt;PY!$C$5),0,PYY)*PYR,0))</f>
        <v/>
      </c>
      <c r="AA108" s="113" t="str">
        <f ca="1">IF(OR(OP!$D$53=1,AND(B108&gt;OP!$C$24)),"",OP!$C$52)</f>
        <v/>
      </c>
      <c r="AB108" s="113" t="str">
        <f ca="1">IF(OR(OP!$D$53=1,$B108=""),"",N($AB107)+N($AA108))</f>
        <v/>
      </c>
      <c r="AC108" s="113"/>
      <c r="AD108" s="113"/>
      <c r="AE108" s="113"/>
      <c r="AF108" s="113"/>
      <c r="AG108" s="113"/>
      <c r="AH108" s="187" t="str">
        <f ca="1">IF(OR(OP!$D$53=1,$B108=""),"",ROUND(VLOOKUP(OP!$C$55,HL_1,$B108+1,0)*OP!$C$28,0))</f>
        <v/>
      </c>
      <c r="AI108" s="187" t="str">
        <f ca="1">IF(OR(OP!$D$53=1,$B108=""),"",ROUND(VLOOKUP(OP!$C$55,HL_2,$B108+1,0)*OP!$C$28,0))</f>
        <v/>
      </c>
    </row>
    <row r="109" spans="2:35" hidden="1">
      <c r="B109" s="93" t="str">
        <f ca="1">IF(OR(C108&gt;=OP!$F$57,C108=""),"",IF(C108+1&gt;OP!$F$57,OP!$F$57+1-$C$4,B108+1))</f>
        <v/>
      </c>
      <c r="C109" s="92" t="str">
        <f ca="1">IF(OR(OP!$D$53=1,MAX($C$4:C108)&gt;=OP!$F$57),"",C108+(B109-B108))</f>
        <v/>
      </c>
      <c r="D109" s="113" t="str">
        <f ca="1">IF(OR(OP!$D$53=1,AND($B109&gt;OP!$C$24)),"",OP!$C$52-IF($C109&lt;16,$K108,0))</f>
        <v/>
      </c>
      <c r="E109" s="113" t="str">
        <f ca="1">IF(OR(OP!$D$53=1,$B109=""),"",N($E108)+N($D109))</f>
        <v/>
      </c>
      <c r="F109" s="186" t="str">
        <f ca="1">IF(OR(OP!$D$53=1,$B109="",ISERROR(VLOOKUP(OP!$C$55,SRV,$B109+1,0))),"",ROUND(VLOOKUP(OP!$C$55,SRV,$B109+1,0)*OP!$C$28,0))</f>
        <v/>
      </c>
      <c r="G109" s="186" t="str">
        <f ca="1">IF(OR(OP!$D$53=1,$B109="",ISERROR(VLOOKUP(OP!$C$55,SRV,$B109+1,0))),"",N($G108)+N($F109))</f>
        <v/>
      </c>
      <c r="H109" s="186" t="str">
        <f ca="1">IF(OR(OP!$D$53=1,$B109=""),"",ROUND(VLOOKUP(OP!$C$55,DIE,$B109+1,0)*OP!$C$28,0))</f>
        <v/>
      </c>
      <c r="I109" s="187" t="str">
        <f ca="1">IF(OR(OP!$D$53=1,$B109=""),"",ROUND(VLOOKUP(OP!$C$55,CV,$B109+1,0)*OP!$C$28,0))</f>
        <v/>
      </c>
      <c r="J109" s="187" t="str">
        <f ca="1">IF(OR(OP!$D$53=1,$B109=""),"",ROUND(VLOOKUP(OP!$C$55,PA,$B109+1,0)*OP!$C$28,0))</f>
        <v/>
      </c>
      <c r="K109" s="186"/>
      <c r="L109" s="186"/>
      <c r="M109" s="186"/>
      <c r="N109" s="188"/>
      <c r="O109" s="188"/>
      <c r="P109" s="188"/>
      <c r="Q109" s="188"/>
      <c r="R109" s="188"/>
      <c r="S109" s="188" t="str">
        <f ca="1">IF(OR(OP!$D$53=1,$B109=""),"",N($F109)+N($O109))</f>
        <v/>
      </c>
      <c r="T109" s="188">
        <f ca="1">IF(OR(OP!$D$53=1,$B109=""),0,N($T108)+N($S109))</f>
        <v>0</v>
      </c>
      <c r="U109" s="188" t="str">
        <f ca="1">IF(OR(OP!$D$53=1,$B109=""),"",ROUND($S109/12,0))</f>
        <v/>
      </c>
      <c r="V109" s="188">
        <f ca="1">IF(OR(OP!$D$53=1,$B109=""),0,N($V108)+(N($U109)*12))</f>
        <v>0</v>
      </c>
      <c r="W109" s="186"/>
      <c r="X109" s="186"/>
      <c r="Y109" s="189" t="str">
        <f ca="1">IF(OR(OP!$D$53=1,$B109=""),"",ROUND(($H109+$Q109)*IF(OR($C109&lt;16,$Z109=0,$Z109=""),1,PYO),0))</f>
        <v/>
      </c>
      <c r="Z109" s="189" t="str">
        <f ca="1">IF(OR(OP!$D$53=1,$B109=""),"",ROUND(($H109+Q109)*IF(OR($C109&lt;16,($H109+$Q109)*PY!$C$4&lt;PY!$D$5,($H109+$Q109)*PY!$C$4*PYR&lt;PY!$C$5),0,PYY)*PYR,0))</f>
        <v/>
      </c>
      <c r="AA109" s="113" t="str">
        <f ca="1">IF(OR(OP!$D$53=1,AND(B109&gt;OP!$C$24)),"",OP!$C$52)</f>
        <v/>
      </c>
      <c r="AB109" s="113" t="str">
        <f ca="1">IF(OR(OP!$D$53=1,$B109=""),"",N($AB108)+N($AA109))</f>
        <v/>
      </c>
      <c r="AC109" s="113"/>
      <c r="AD109" s="113"/>
      <c r="AE109" s="113"/>
      <c r="AF109" s="113"/>
      <c r="AG109" s="113"/>
      <c r="AH109" s="187" t="str">
        <f ca="1">IF(OR(OP!$D$53=1,$B109=""),"",ROUND(VLOOKUP(OP!$C$55,HL_1,$B109+1,0)*OP!$C$28,0))</f>
        <v/>
      </c>
      <c r="AI109" s="187" t="str">
        <f ca="1">IF(OR(OP!$D$53=1,$B109=""),"",ROUND(VLOOKUP(OP!$C$55,HL_2,$B109+1,0)*OP!$C$28,0))</f>
        <v/>
      </c>
    </row>
    <row r="110" spans="2:35" hidden="1">
      <c r="B110" s="93" t="str">
        <f ca="1">IF(OR(C109&gt;=OP!$F$57,C109=""),"",IF(C109+1&gt;OP!$F$57,OP!$F$57+1-$C$4,B109+1))</f>
        <v/>
      </c>
      <c r="C110" s="92" t="str">
        <f ca="1">IF(OR(OP!$D$53=1,MAX($C$4:C109)&gt;=OP!$F$57),"",C109+(B110-B109))</f>
        <v/>
      </c>
      <c r="D110" s="113" t="str">
        <f ca="1">IF(OR(OP!$D$53=1,AND($B110&gt;OP!$C$24)),"",OP!$C$52-IF($C110&lt;16,$K109,0))</f>
        <v/>
      </c>
      <c r="E110" s="113" t="str">
        <f ca="1">IF(OR(OP!$D$53=1,$B110=""),"",N($E109)+N($D110))</f>
        <v/>
      </c>
      <c r="F110" s="186" t="str">
        <f ca="1">IF(OR(OP!$D$53=1,$B110="",ISERROR(VLOOKUP(OP!$C$55,SRV,$B110+1,0))),"",ROUND(VLOOKUP(OP!$C$55,SRV,$B110+1,0)*OP!$C$28,0))</f>
        <v/>
      </c>
      <c r="G110" s="186" t="str">
        <f ca="1">IF(OR(OP!$D$53=1,$B110="",ISERROR(VLOOKUP(OP!$C$55,SRV,$B110+1,0))),"",N($G109)+N($F110))</f>
        <v/>
      </c>
      <c r="H110" s="186" t="str">
        <f ca="1">IF(OR(OP!$D$53=1,$B110=""),"",ROUND(VLOOKUP(OP!$C$55,DIE,$B110+1,0)*OP!$C$28,0))</f>
        <v/>
      </c>
      <c r="I110" s="187" t="str">
        <f ca="1">IF(OR(OP!$D$53=1,$B110=""),"",ROUND(VLOOKUP(OP!$C$55,CV,$B110+1,0)*OP!$C$28,0))</f>
        <v/>
      </c>
      <c r="J110" s="187" t="str">
        <f ca="1">IF(OR(OP!$D$53=1,$B110=""),"",ROUND(VLOOKUP(OP!$C$55,PA,$B110+1,0)*OP!$C$28,0))</f>
        <v/>
      </c>
      <c r="K110" s="186"/>
      <c r="L110" s="186"/>
      <c r="M110" s="186"/>
      <c r="N110" s="188"/>
      <c r="O110" s="188"/>
      <c r="P110" s="188"/>
      <c r="Q110" s="188"/>
      <c r="R110" s="188"/>
      <c r="S110" s="188" t="str">
        <f ca="1">IF(OR(OP!$D$53=1,$B110=""),"",N($F110)+N($O110))</f>
        <v/>
      </c>
      <c r="T110" s="188">
        <f ca="1">IF(OR(OP!$D$53=1,$B110=""),0,N($T109)+N($S110))</f>
        <v>0</v>
      </c>
      <c r="U110" s="188" t="str">
        <f ca="1">IF(OR(OP!$D$53=1,$B110=""),"",ROUND($S110/12,0))</f>
        <v/>
      </c>
      <c r="V110" s="188">
        <f ca="1">IF(OR(OP!$D$53=1,$B110=""),0,N($V109)+(N($U110)*12))</f>
        <v>0</v>
      </c>
      <c r="W110" s="186"/>
      <c r="X110" s="186"/>
      <c r="Y110" s="189" t="str">
        <f ca="1">IF(OR(OP!$D$53=1,$B110=""),"",ROUND(($H110+$Q110)*IF(OR($C110&lt;16,$Z110=0,$Z110=""),1,PYO),0))</f>
        <v/>
      </c>
      <c r="Z110" s="189" t="str">
        <f ca="1">IF(OR(OP!$D$53=1,$B110=""),"",ROUND(($H110+Q110)*IF(OR($C110&lt;16,($H110+$Q110)*PY!$C$4&lt;PY!$D$5,($H110+$Q110)*PY!$C$4*PYR&lt;PY!$C$5),0,PYY)*PYR,0))</f>
        <v/>
      </c>
      <c r="AA110" s="113" t="str">
        <f ca="1">IF(OR(OP!$D$53=1,AND(B110&gt;OP!$C$24)),"",OP!$C$52)</f>
        <v/>
      </c>
      <c r="AB110" s="113" t="str">
        <f ca="1">IF(OR(OP!$D$53=1,$B110=""),"",N($AB109)+N($AA110))</f>
        <v/>
      </c>
      <c r="AC110" s="113"/>
      <c r="AD110" s="113"/>
      <c r="AE110" s="113"/>
      <c r="AF110" s="113"/>
      <c r="AG110" s="113"/>
      <c r="AH110" s="187" t="str">
        <f ca="1">IF(OR(OP!$D$53=1,$B110=""),"",ROUND(VLOOKUP(OP!$C$55,HL_1,$B110+1,0)*OP!$C$28,0))</f>
        <v/>
      </c>
      <c r="AI110" s="187" t="str">
        <f ca="1">IF(OR(OP!$D$53=1,$B110=""),"",ROUND(VLOOKUP(OP!$C$55,HL_2,$B110+1,0)*OP!$C$28,0))</f>
        <v/>
      </c>
    </row>
    <row r="111" spans="2:35" hidden="1">
      <c r="B111" s="93" t="str">
        <f ca="1">IF(OR(C110&gt;=OP!$F$57,C110=""),"",IF(C110+1&gt;OP!$F$57,OP!$F$57+1-$C$4,B110+1))</f>
        <v/>
      </c>
      <c r="C111" s="92" t="str">
        <f ca="1">IF(OR(OP!$D$53=1,MAX($C$4:C110)&gt;=OP!$F$57),"",C110+(B111-B110))</f>
        <v/>
      </c>
      <c r="D111" s="113" t="str">
        <f ca="1">IF(OR(OP!$D$53=1,AND($B111&gt;OP!$C$24)),"",OP!$C$52-IF($C111&lt;16,$K110,0))</f>
        <v/>
      </c>
      <c r="E111" s="113" t="str">
        <f ca="1">IF(OR(OP!$D$53=1,$B111=""),"",N($E110)+N($D111))</f>
        <v/>
      </c>
      <c r="F111" s="186" t="str">
        <f ca="1">IF(OR(OP!$D$53=1,$B111="",ISERROR(VLOOKUP(OP!$C$55,SRV,$B111+1,0))),"",ROUND(VLOOKUP(OP!$C$55,SRV,$B111+1,0)*OP!$C$28,0))</f>
        <v/>
      </c>
      <c r="G111" s="186" t="str">
        <f ca="1">IF(OR(OP!$D$53=1,$B111="",ISERROR(VLOOKUP(OP!$C$55,SRV,$B111+1,0))),"",N($G110)+N($F111))</f>
        <v/>
      </c>
      <c r="H111" s="186" t="str">
        <f ca="1">IF(OR(OP!$D$53=1,$B111=""),"",ROUND(VLOOKUP(OP!$C$55,DIE,$B111+1,0)*OP!$C$28,0))</f>
        <v/>
      </c>
      <c r="I111" s="187" t="str">
        <f ca="1">IF(OR(OP!$D$53=1,$B111=""),"",ROUND(VLOOKUP(OP!$C$55,CV,$B111+1,0)*OP!$C$28,0))</f>
        <v/>
      </c>
      <c r="J111" s="187" t="str">
        <f ca="1">IF(OR(OP!$D$53=1,$B111=""),"",ROUND(VLOOKUP(OP!$C$55,PA,$B111+1,0)*OP!$C$28,0))</f>
        <v/>
      </c>
      <c r="K111" s="186"/>
      <c r="L111" s="186"/>
      <c r="M111" s="186"/>
      <c r="N111" s="188"/>
      <c r="O111" s="188"/>
      <c r="P111" s="188"/>
      <c r="Q111" s="188"/>
      <c r="R111" s="188"/>
      <c r="S111" s="188" t="str">
        <f ca="1">IF(OR(OP!$D$53=1,$B111=""),"",N($F111)+N($O111))</f>
        <v/>
      </c>
      <c r="T111" s="188">
        <f ca="1">IF(OR(OP!$D$53=1,$B111=""),0,N($T110)+N($S111))</f>
        <v>0</v>
      </c>
      <c r="U111" s="188" t="str">
        <f ca="1">IF(OR(OP!$D$53=1,$B111=""),"",ROUND($S111/12,0))</f>
        <v/>
      </c>
      <c r="V111" s="188">
        <f ca="1">IF(OR(OP!$D$53=1,$B111=""),0,N($V110)+(N($U111)*12))</f>
        <v>0</v>
      </c>
      <c r="W111" s="186"/>
      <c r="X111" s="186"/>
      <c r="Y111" s="189" t="str">
        <f ca="1">IF(OR(OP!$D$53=1,$B111=""),"",ROUND(($H111+$Q111)*IF(OR($C111&lt;16,$Z111=0,$Z111=""),1,PYO),0))</f>
        <v/>
      </c>
      <c r="Z111" s="189" t="str">
        <f ca="1">IF(OR(OP!$D$53=1,$B111=""),"",ROUND(($H111+Q111)*IF(OR($C111&lt;16,($H111+$Q111)*PY!$C$4&lt;PY!$D$5,($H111+$Q111)*PY!$C$4*PYR&lt;PY!$C$5),0,PYY)*PYR,0))</f>
        <v/>
      </c>
      <c r="AA111" s="113" t="str">
        <f ca="1">IF(OR(OP!$D$53=1,AND(B111&gt;OP!$C$24)),"",OP!$C$52)</f>
        <v/>
      </c>
      <c r="AB111" s="113" t="str">
        <f ca="1">IF(OR(OP!$D$53=1,$B111=""),"",N($AB110)+N($AA111))</f>
        <v/>
      </c>
      <c r="AC111" s="113"/>
      <c r="AD111" s="113"/>
      <c r="AE111" s="113"/>
      <c r="AF111" s="113"/>
      <c r="AG111" s="113"/>
      <c r="AH111" s="187" t="str">
        <f ca="1">IF(OR(OP!$D$53=1,$B111=""),"",ROUND(VLOOKUP(OP!$C$55,HL_1,$B111+1,0)*OP!$C$28,0))</f>
        <v/>
      </c>
      <c r="AI111" s="187" t="str">
        <f ca="1">IF(OR(OP!$D$53=1,$B111=""),"",ROUND(VLOOKUP(OP!$C$55,HL_2,$B111+1,0)*OP!$C$28,0))</f>
        <v/>
      </c>
    </row>
    <row r="112" spans="2:35" hidden="1">
      <c r="B112" s="93" t="str">
        <f ca="1">IF(OR(C111&gt;=OP!$F$57,C111=""),"",IF(C111+1&gt;OP!$F$57,OP!$F$57+1-$C$4,B111+1))</f>
        <v/>
      </c>
      <c r="C112" s="92" t="str">
        <f ca="1">IF(OR(OP!$D$53=1,MAX($C$4:C111)&gt;=OP!$F$57),"",C111+(B112-B111))</f>
        <v/>
      </c>
      <c r="D112" s="113" t="str">
        <f ca="1">IF(OR(OP!$D$53=1,AND($B112&gt;OP!$C$24)),"",OP!$C$52-IF($C112&lt;16,$K111,0))</f>
        <v/>
      </c>
      <c r="E112" s="113" t="str">
        <f ca="1">IF(OR(OP!$D$53=1,$B112=""),"",N($E111)+N($D112))</f>
        <v/>
      </c>
      <c r="F112" s="186" t="str">
        <f ca="1">IF(OR(OP!$D$53=1,$B112="",ISERROR(VLOOKUP(OP!$C$55,SRV,$B112+1,0))),"",ROUND(VLOOKUP(OP!$C$55,SRV,$B112+1,0)*OP!$C$28,0))</f>
        <v/>
      </c>
      <c r="G112" s="186" t="str">
        <f ca="1">IF(OR(OP!$D$53=1,$B112="",ISERROR(VLOOKUP(OP!$C$55,SRV,$B112+1,0))),"",N($G111)+N($F112))</f>
        <v/>
      </c>
      <c r="H112" s="186" t="str">
        <f ca="1">IF(OR(OP!$D$53=1,$B112=""),"",ROUND(VLOOKUP(OP!$C$55,DIE,$B112+1,0)*OP!$C$28,0))</f>
        <v/>
      </c>
      <c r="I112" s="187" t="str">
        <f ca="1">IF(OR(OP!$D$53=1,$B112=""),"",ROUND(VLOOKUP(OP!$C$55,CV,$B112+1,0)*OP!$C$28,0))</f>
        <v/>
      </c>
      <c r="J112" s="187" t="str">
        <f ca="1">IF(OR(OP!$D$53=1,$B112=""),"",ROUND(VLOOKUP(OP!$C$55,PA,$B112+1,0)*OP!$C$28,0))</f>
        <v/>
      </c>
      <c r="K112" s="186"/>
      <c r="L112" s="186"/>
      <c r="M112" s="186"/>
      <c r="N112" s="188"/>
      <c r="O112" s="188"/>
      <c r="P112" s="188"/>
      <c r="Q112" s="188"/>
      <c r="R112" s="188"/>
      <c r="S112" s="188" t="str">
        <f ca="1">IF(OR(OP!$D$53=1,$B112=""),"",N($F112)+N($O112))</f>
        <v/>
      </c>
      <c r="T112" s="188">
        <f ca="1">IF(OR(OP!$D$53=1,$B112=""),0,N($T111)+N($S112))</f>
        <v>0</v>
      </c>
      <c r="U112" s="188" t="str">
        <f ca="1">IF(OR(OP!$D$53=1,$B112=""),"",ROUND($S112/12,0))</f>
        <v/>
      </c>
      <c r="V112" s="188">
        <f ca="1">IF(OR(OP!$D$53=1,$B112=""),0,N($V111)+(N($U112)*12))</f>
        <v>0</v>
      </c>
      <c r="W112" s="186"/>
      <c r="X112" s="186"/>
      <c r="Y112" s="670" t="str">
        <f ca="1">IF(OR(OP!$D$53=1,$B112=""),"",ROUND(($H112+$Q112)*IF(OR($C112&lt;16,$Z112=0,$Z112=""),1,PYO),0))</f>
        <v/>
      </c>
      <c r="Z112" s="670" t="str">
        <f ca="1">IF(OR(OP!$D$53=1,$B112=""),"",ROUND(($H112+Q112)*IF(OR($C112&lt;16,($H112+$Q112)*PY!$C$4&lt;PY!$D$5,($H112+$Q112)*PY!$C$4*PYR&lt;PY!$C$5),0,PYY)*PYR,0))</f>
        <v/>
      </c>
      <c r="AA112" s="671" t="str">
        <f ca="1">IF(OR(OP!$D$53=1,AND(B112&gt;OP!$C$24)),"",OP!$C$52)</f>
        <v/>
      </c>
      <c r="AB112" s="671" t="str">
        <f ca="1">IF(OR(OP!$D$53=1,$B112=""),"",N($AB111)+N($AA112))</f>
        <v/>
      </c>
      <c r="AC112" s="671"/>
      <c r="AD112" s="671"/>
      <c r="AE112" s="671"/>
      <c r="AF112" s="671"/>
      <c r="AG112" s="671"/>
      <c r="AH112" s="672" t="str">
        <f ca="1">IF(OR(OP!$D$53=1,$B112=""),"",ROUND(VLOOKUP(OP!$C$55,HL_1,$B112+1,0)*OP!$C$28,0))</f>
        <v/>
      </c>
      <c r="AI112" s="672" t="str">
        <f ca="1">IF(OR(OP!$D$53=1,$B112=""),"",ROUND(VLOOKUP(OP!$C$55,HL_2,$B112+1,0)*OP!$C$28,0))</f>
        <v/>
      </c>
    </row>
    <row r="113" spans="1:35" hidden="1">
      <c r="B113" s="93" t="str">
        <f ca="1">IF(OR(C112&gt;=OP!$F$57,C112=""),"",IF(C112+1&gt;OP!$F$57,OP!$F$57+1-$C$4,B112+1))</f>
        <v/>
      </c>
      <c r="C113" s="92" t="str">
        <f ca="1">IF(OR(OP!$D$53=1,MAX($C$4:C112)&gt;=OP!$F$57),"",C112+(B113-B112))</f>
        <v/>
      </c>
      <c r="D113" s="113" t="str">
        <f ca="1">IF(OR(OP!$D$53=1,AND($B113&gt;OP!$C$24)),"",OP!$C$52-IF($C113&lt;16,$K112,0))</f>
        <v/>
      </c>
      <c r="E113" s="113" t="str">
        <f ca="1">IF(OR(OP!$D$53=1,$B113=""),"",N($E112)+N($D113))</f>
        <v/>
      </c>
      <c r="F113" s="186" t="str">
        <f ca="1">IF(OR(OP!$D$53=1,$B113="",ISERROR(VLOOKUP(OP!$C$55,SRV,$B113+1,0))),"",ROUND(VLOOKUP(OP!$C$55,SRV,$B113+1,0)*OP!$C$28,0))</f>
        <v/>
      </c>
      <c r="G113" s="186" t="str">
        <f ca="1">IF(OR(OP!$D$53=1,$B113="",ISERROR(VLOOKUP(OP!$C$55,SRV,$B113+1,0))),"",N($G112)+N($F113))</f>
        <v/>
      </c>
      <c r="H113" s="186" t="str">
        <f ca="1">IF(OR(OP!$D$53=1,$B113=""),"",ROUND(VLOOKUP(OP!$C$55,DIE,$B113+1,0)*OP!$C$28,0))</f>
        <v/>
      </c>
      <c r="I113" s="187" t="str">
        <f ca="1">IF(OR(OP!$D$53=1,$B113=""),"",ROUND(VLOOKUP(OP!$C$55,CV,$B113+1,0)*OP!$C$28,0))</f>
        <v/>
      </c>
      <c r="J113" s="187" t="str">
        <f ca="1">IF(OR(OP!$D$53=1,$B113=""),"",ROUND(VLOOKUP(OP!$C$55,PA,$B113+1,0)*OP!$C$28,0))</f>
        <v/>
      </c>
      <c r="K113" s="186"/>
      <c r="L113" s="186"/>
      <c r="M113" s="186"/>
      <c r="N113" s="188"/>
      <c r="O113" s="188"/>
      <c r="P113" s="188"/>
      <c r="Q113" s="188"/>
      <c r="R113" s="188"/>
      <c r="S113" s="188" t="str">
        <f ca="1">IF(OR(OP!$D$53=1,$B113=""),"",N($F113)+N($O113))</f>
        <v/>
      </c>
      <c r="T113" s="188">
        <f ca="1">IF(OR(OP!$D$53=1,$B113=""),0,N($T112)+N($S113))</f>
        <v>0</v>
      </c>
      <c r="U113" s="188" t="str">
        <f ca="1">IF(OR(OP!$D$53=1,$B113=""),"",ROUND($S113/12,0))</f>
        <v/>
      </c>
      <c r="V113" s="188">
        <f ca="1">IF(OR(OP!$D$53=1,$B113=""),0,N($V112)+(N($U113)*12))</f>
        <v>0</v>
      </c>
      <c r="W113" s="186"/>
      <c r="X113" s="186"/>
      <c r="Y113" s="670" t="str">
        <f ca="1">IF(OR(OP!$D$53=1,$B113=""),"",ROUND(($H113+$Q113)*IF(OR($C113&lt;16,$Z113=0,$Z113=""),1,PYO),0))</f>
        <v/>
      </c>
      <c r="Z113" s="670" t="str">
        <f ca="1">IF(OR(OP!$D$53=1,$B113=""),"",ROUND(($H113+Q113)*IF(OR($C113&lt;16,($H113+$Q113)*PY!$C$4&lt;PY!$D$5,($H113+$Q113)*PY!$C$4*PYR&lt;PY!$C$5),0,PYY)*PYR,0))</f>
        <v/>
      </c>
      <c r="AA113" s="671" t="str">
        <f ca="1">IF(OR(OP!$D$53=1,AND(B113&gt;OP!$C$24)),"",OP!$C$52)</f>
        <v/>
      </c>
      <c r="AB113" s="671" t="str">
        <f ca="1">IF(OR(OP!$D$53=1,$B113=""),"",N($AB112)+N($AA113))</f>
        <v/>
      </c>
      <c r="AC113" s="671"/>
      <c r="AD113" s="671"/>
      <c r="AE113" s="671"/>
      <c r="AF113" s="671"/>
      <c r="AG113" s="671"/>
      <c r="AH113" s="672" t="str">
        <f ca="1">IF(OR(OP!$D$53=1,$B113=""),"",ROUND(VLOOKUP(OP!$C$55,HL_1,$B113+1,0)*OP!$C$28,0))</f>
        <v/>
      </c>
      <c r="AI113" s="672" t="str">
        <f ca="1">IF(OR(OP!$D$53=1,$B113=""),"",ROUND(VLOOKUP(OP!$C$55,HL_2,$B113+1,0)*OP!$C$28,0))</f>
        <v/>
      </c>
    </row>
    <row r="114" spans="1:35" hidden="1">
      <c r="B114" s="93" t="str">
        <f ca="1">IF(OR(C113&gt;=OP!$F$57,C113=""),"",IF(C113+1&gt;OP!$F$57,OP!$F$57+1-$C$4,B113+1))</f>
        <v/>
      </c>
      <c r="C114" s="92" t="str">
        <f ca="1">IF(OR(OP!$D$53=1,MAX($C$4:C113)&gt;=OP!$F$57),"",C113+(B114-B113))</f>
        <v/>
      </c>
      <c r="D114" s="113" t="str">
        <f ca="1">IF(OR(OP!$D$53=1,AND($B114&gt;OP!$C$24)),"",OP!$C$52-IF($C114&lt;16,$K113,0))</f>
        <v/>
      </c>
      <c r="E114" s="113" t="str">
        <f ca="1">IF(OR(OP!$D$53=1,$B114=""),"",N($E113)+N($D114))</f>
        <v/>
      </c>
      <c r="F114" s="186" t="str">
        <f ca="1">IF(OR(OP!$D$53=1,$B114="",ISERROR(VLOOKUP(OP!$C$55,SRV,$B114+1,0))),"",ROUND(VLOOKUP(OP!$C$55,SRV,$B114+1,0)*OP!$C$28,0))</f>
        <v/>
      </c>
      <c r="G114" s="186" t="str">
        <f ca="1">IF(OR(OP!$D$53=1,$B114="",ISERROR(VLOOKUP(OP!$C$55,SRV,$B114+1,0))),"",N($G113)+N($F114))</f>
        <v/>
      </c>
      <c r="H114" s="186" t="str">
        <f ca="1">IF(OR(OP!$D$53=1,$B114=""),"",ROUND(VLOOKUP(OP!$C$55,DIE,$B114+1,0)*OP!$C$28,0))</f>
        <v/>
      </c>
      <c r="I114" s="187" t="str">
        <f ca="1">IF(OR(OP!$D$53=1,$B114=""),"",ROUND(VLOOKUP(OP!$C$55,CV,$B114+1,0)*OP!$C$28,0))</f>
        <v/>
      </c>
      <c r="J114" s="187" t="str">
        <f ca="1">IF(OR(OP!$D$53=1,$B114=""),"",ROUND(VLOOKUP(OP!$C$55,PA,$B114+1,0)*OP!$C$28,0))</f>
        <v/>
      </c>
      <c r="K114" s="186" t="str">
        <f ca="1">IF(OR(OP!$D$53=1,B114=""),"",VLOOKUP($B114,more1,7,0))</f>
        <v/>
      </c>
      <c r="L114" s="186"/>
      <c r="M114" s="186"/>
      <c r="N114" s="188"/>
      <c r="O114" s="188"/>
      <c r="P114" s="188"/>
      <c r="Q114" s="188"/>
      <c r="R114" s="188"/>
      <c r="S114" s="188" t="str">
        <f ca="1">IF(OR(OP!$D$53=1,$B114=""),"",N($F114)+N($O114))</f>
        <v/>
      </c>
      <c r="T114" s="188">
        <f ca="1">IF(OR(OP!$D$53=1,$B114=""),0,N($T113)+N($S114))</f>
        <v>0</v>
      </c>
      <c r="U114" s="188" t="str">
        <f ca="1">IF(OR(OP!$D$53=1,$B114=""),"",ROUND($S114/12,0))</f>
        <v/>
      </c>
      <c r="V114" s="188">
        <f ca="1">IF(OR(OP!$D$53=1,$B114=""),0,N($V113)+(N($U114)*12))</f>
        <v>0</v>
      </c>
      <c r="W114" s="186"/>
      <c r="X114" s="186"/>
      <c r="Y114" s="670" t="str">
        <f ca="1">IF(OR(OP!$D$53=1,$B114=""),"",ROUND(($H114+$Q114)*IF(OR($C114&lt;16,$Z114=0,$Z114=""),1,PYO),0))</f>
        <v/>
      </c>
      <c r="Z114" s="670" t="str">
        <f ca="1">IF(OR(OP!$D$53=1,$B114=""),"",ROUND(($H114+Q114)*IF(OR($C114&lt;16,($H114+$Q114)*PY!$C$4&lt;PY!$D$5,($H114+$Q114)*PY!$C$4*PYR&lt;PY!$C$5),0,PYY)*PYR,0))</f>
        <v/>
      </c>
      <c r="AA114" s="671" t="str">
        <f ca="1">IF(OR(OP!$D$53=1,AND(B114&gt;OP!$C$24)),"",OP!$C$52)</f>
        <v/>
      </c>
      <c r="AB114" s="671" t="str">
        <f ca="1">IF(OR(OP!$D$53=1,$B114=""),"",N($AB113)+N($AA114))</f>
        <v/>
      </c>
      <c r="AC114" s="671"/>
      <c r="AD114" s="671"/>
      <c r="AE114" s="671"/>
      <c r="AF114" s="671"/>
      <c r="AG114" s="671"/>
      <c r="AH114" s="672" t="str">
        <f ca="1">IF(OR(OP!$D$53=1,$B114=""),"",ROUND(VLOOKUP(OP!$C$55,HL_1,$B114+1,0)*OP!$C$28,0))</f>
        <v/>
      </c>
      <c r="AI114" s="672" t="str">
        <f ca="1">IF(OR(OP!$D$53=1,$B114=""),"",ROUND(VLOOKUP(OP!$C$55,HL_2,$B114+1,0)*OP!$C$28,0))</f>
        <v/>
      </c>
    </row>
    <row r="115" spans="1:35" hidden="1">
      <c r="B115" s="200" t="s">
        <v>586</v>
      </c>
      <c r="C115" s="118"/>
      <c r="E115" s="119"/>
      <c r="F115" s="119"/>
      <c r="G115" s="186" t="str">
        <f ca="1">IF(OR(OP!$D$53=1,$B115="",ISERROR(VLOOKUP(OP!$C$55,SRV,$B115+1,0))),"",N($G114)+N($F115))</f>
        <v/>
      </c>
      <c r="H115" s="186">
        <f ca="1">IF(OR(OP!$D$53=1),"",ROUND(VLOOKUP(OP!$C$55,EXP,OP!$D$57+1,0)*OP!$C$28,0))</f>
        <v>494802</v>
      </c>
      <c r="I115" s="120"/>
      <c r="P115" t="s">
        <v>315</v>
      </c>
      <c r="Q115" s="202"/>
      <c r="Y115" s="668"/>
      <c r="Z115" s="668"/>
      <c r="AC115" s="119"/>
      <c r="AH115" s="669"/>
      <c r="AI115" s="669"/>
    </row>
    <row r="116" spans="1:35" hidden="1">
      <c r="B116" s="200"/>
      <c r="C116" s="118"/>
      <c r="E116" s="119"/>
      <c r="F116" s="119"/>
      <c r="G116" s="119"/>
      <c r="H116" s="119"/>
      <c r="I116" s="120"/>
      <c r="Q116" s="201"/>
    </row>
    <row r="117" spans="1:35" hidden="1">
      <c r="A117" s="240"/>
      <c r="B117" s="241"/>
      <c r="C117" s="241"/>
      <c r="D117" s="242"/>
      <c r="E117" s="243"/>
      <c r="F117" s="209"/>
      <c r="G117" s="182"/>
      <c r="H117" s="209"/>
      <c r="I117" s="209"/>
      <c r="J117" s="209"/>
      <c r="K117" s="209"/>
      <c r="L117" s="209"/>
      <c r="Q117" s="201"/>
    </row>
    <row r="118" spans="1:35" hidden="1">
      <c r="A118" s="240"/>
      <c r="B118" s="241"/>
      <c r="C118" s="241"/>
      <c r="D118" s="207"/>
      <c r="E118" s="210"/>
      <c r="F118" s="210"/>
      <c r="G118" s="211"/>
      <c r="H118" s="211"/>
      <c r="I118" s="211"/>
      <c r="J118" s="211"/>
      <c r="K118" s="207"/>
      <c r="L118" s="207"/>
      <c r="Q118" s="201"/>
    </row>
    <row r="119" spans="1:35" hidden="1">
      <c r="A119" s="110"/>
      <c r="B119" s="209"/>
      <c r="C119" s="209"/>
      <c r="D119" s="207"/>
      <c r="E119" s="210"/>
      <c r="F119" s="210"/>
      <c r="G119" s="211"/>
      <c r="H119" s="211"/>
      <c r="I119" s="211"/>
      <c r="J119" s="211"/>
      <c r="K119" s="207"/>
      <c r="L119" s="207"/>
      <c r="Q119" s="201"/>
    </row>
    <row r="120" spans="1:35" ht="14.25" hidden="1" customHeight="1">
      <c r="A120" s="239"/>
      <c r="B120" s="241"/>
      <c r="C120" s="241"/>
      <c r="D120" s="242"/>
      <c r="E120" s="244"/>
      <c r="F120" s="244"/>
      <c r="G120" s="245"/>
      <c r="H120" s="245"/>
      <c r="I120" s="245"/>
      <c r="J120" s="245"/>
      <c r="K120" s="244"/>
      <c r="L120" s="244"/>
      <c r="M120" s="244"/>
      <c r="N120" s="244"/>
    </row>
    <row r="121" spans="1:35" hidden="1">
      <c r="A121" s="239"/>
      <c r="B121" s="241"/>
      <c r="C121" s="241"/>
      <c r="D121" s="207"/>
      <c r="E121" s="241"/>
      <c r="F121" s="241"/>
      <c r="G121" s="211"/>
      <c r="H121" s="211"/>
      <c r="I121" s="246"/>
      <c r="J121" s="246"/>
      <c r="K121" s="247"/>
      <c r="L121" s="248"/>
      <c r="M121" s="247"/>
      <c r="N121" s="247"/>
    </row>
    <row r="122" spans="1:35" hidden="1">
      <c r="A122" s="110"/>
      <c r="B122" s="209"/>
      <c r="C122" s="209"/>
      <c r="D122" s="207"/>
      <c r="E122" s="210"/>
      <c r="F122" s="210"/>
      <c r="G122" s="211"/>
      <c r="L122" s="211"/>
      <c r="M122" s="211"/>
      <c r="N122" s="211"/>
      <c r="O122" s="207"/>
      <c r="P122" s="207"/>
    </row>
    <row r="123" spans="1:35" hidden="1">
      <c r="A123" s="240"/>
      <c r="B123" s="241"/>
      <c r="C123" s="241"/>
      <c r="D123" s="242"/>
      <c r="E123" s="198"/>
      <c r="F123" s="110"/>
      <c r="G123" s="110"/>
      <c r="L123" s="249"/>
      <c r="M123" s="250"/>
      <c r="N123" s="250"/>
      <c r="O123" s="249"/>
      <c r="P123" s="250"/>
      <c r="Q123" s="250"/>
    </row>
    <row r="124" spans="1:35" hidden="1">
      <c r="A124" s="240"/>
      <c r="B124" s="241"/>
      <c r="C124" s="241"/>
      <c r="D124" s="207"/>
      <c r="E124" s="208"/>
      <c r="F124" s="208"/>
      <c r="G124" s="208"/>
      <c r="L124" s="208"/>
      <c r="M124" s="208"/>
      <c r="N124" s="208"/>
      <c r="O124" s="208"/>
      <c r="P124" s="208"/>
      <c r="Q124" s="208"/>
    </row>
    <row r="125" spans="1:35" hidden="1">
      <c r="B125" s="117"/>
      <c r="C125" s="118"/>
      <c r="D125" s="119"/>
      <c r="E125" s="119"/>
      <c r="F125" s="119"/>
      <c r="G125" s="119"/>
      <c r="H125" s="119"/>
      <c r="I125" s="120"/>
      <c r="J125" s="119"/>
      <c r="K125" s="119"/>
      <c r="L125" s="119"/>
      <c r="M125" s="119"/>
      <c r="O125" s="119"/>
      <c r="P125" s="119"/>
    </row>
    <row r="126" spans="1:35" hidden="1">
      <c r="A126" s="251"/>
      <c r="B126" s="241"/>
      <c r="C126" s="241"/>
      <c r="D126" s="241"/>
      <c r="E126" s="252"/>
      <c r="F126" s="252"/>
      <c r="G126" s="252"/>
      <c r="H126" s="241"/>
      <c r="I126" s="241"/>
      <c r="J126" s="241"/>
      <c r="K126" s="241"/>
      <c r="L126" s="253"/>
      <c r="M126" s="254"/>
      <c r="N126" s="254"/>
      <c r="O126" s="253"/>
      <c r="P126" s="254"/>
      <c r="Q126" s="254"/>
    </row>
    <row r="127" spans="1:35" hidden="1">
      <c r="A127" s="251"/>
      <c r="B127" s="241"/>
      <c r="C127" s="241"/>
      <c r="D127" s="241"/>
      <c r="E127" s="246"/>
      <c r="F127" s="246"/>
      <c r="G127" s="246"/>
      <c r="H127" s="241"/>
      <c r="I127" s="241"/>
      <c r="J127" s="247"/>
      <c r="K127" s="247"/>
      <c r="L127" s="241"/>
      <c r="M127" s="241"/>
      <c r="N127" s="247"/>
      <c r="O127" s="241"/>
      <c r="P127" s="241"/>
      <c r="Q127" s="247"/>
    </row>
    <row r="128" spans="1:35" hidden="1">
      <c r="B128" s="117"/>
      <c r="C128" s="118"/>
      <c r="D128" s="119"/>
      <c r="E128" s="119"/>
      <c r="F128" s="119"/>
      <c r="G128" s="119"/>
      <c r="H128" s="119"/>
      <c r="I128" s="120"/>
    </row>
    <row r="129" spans="2:20" ht="14.25" hidden="1" customHeight="1">
      <c r="B129" s="117"/>
      <c r="C129" s="118"/>
      <c r="D129" s="119"/>
      <c r="E129" s="119"/>
      <c r="F129" s="119"/>
      <c r="G129" s="119"/>
      <c r="H129" s="119"/>
      <c r="I129" s="120"/>
    </row>
    <row r="130" spans="2:20" ht="14.25" hidden="1" customHeight="1">
      <c r="B130" s="117"/>
      <c r="C130" s="118">
        <v>2</v>
      </c>
      <c r="D130" s="121">
        <v>7</v>
      </c>
      <c r="E130" s="122">
        <v>8</v>
      </c>
      <c r="F130" s="121">
        <v>18</v>
      </c>
      <c r="G130" s="122">
        <v>13</v>
      </c>
      <c r="H130" s="121">
        <v>16</v>
      </c>
      <c r="I130" s="122">
        <v>17</v>
      </c>
      <c r="J130" s="121">
        <v>0</v>
      </c>
      <c r="K130" s="122">
        <v>0</v>
      </c>
      <c r="L130" s="121">
        <v>0</v>
      </c>
      <c r="M130" s="122">
        <v>0</v>
      </c>
      <c r="N130" s="121">
        <v>0</v>
      </c>
      <c r="O130" s="122">
        <v>0</v>
      </c>
      <c r="P130" s="121">
        <v>0</v>
      </c>
      <c r="Q130" s="122">
        <v>0</v>
      </c>
      <c r="R130" s="121">
        <v>0</v>
      </c>
      <c r="S130" s="122">
        <v>0</v>
      </c>
      <c r="T130" s="121">
        <v>0</v>
      </c>
    </row>
    <row r="131" spans="2:20" ht="71.25" hidden="1" customHeight="1">
      <c r="B131" s="89" t="s">
        <v>68</v>
      </c>
      <c r="C131" s="123" t="e">
        <f t="shared" ref="C131:C148" ca="1" si="0">VLOOKUP($B131,TOV,C$130,0)</f>
        <v>#N/A</v>
      </c>
      <c r="D131" s="123" t="str">
        <f t="shared" ref="D131:M140" ca="1" si="1">IF(ISERROR(VLOOKUP($B131,TOV,D$130,0)),"",VLOOKUP($B131,TOV,D$130,0))</f>
        <v/>
      </c>
      <c r="E131" s="123" t="str">
        <f t="shared" ca="1" si="1"/>
        <v/>
      </c>
      <c r="F131" s="123" t="str">
        <f t="shared" ca="1" si="1"/>
        <v/>
      </c>
      <c r="G131" s="123" t="str">
        <f t="shared" ca="1" si="1"/>
        <v/>
      </c>
      <c r="H131" s="123" t="str">
        <f t="shared" ca="1" si="1"/>
        <v/>
      </c>
      <c r="I131" s="123" t="str">
        <f t="shared" ca="1" si="1"/>
        <v/>
      </c>
      <c r="J131" s="123" t="str">
        <f t="shared" ca="1" si="1"/>
        <v/>
      </c>
      <c r="K131" s="123" t="str">
        <f t="shared" ca="1" si="1"/>
        <v/>
      </c>
      <c r="L131" s="123" t="str">
        <f t="shared" ca="1" si="1"/>
        <v/>
      </c>
      <c r="M131" s="123" t="str">
        <f t="shared" ca="1" si="1"/>
        <v/>
      </c>
      <c r="N131" s="123" t="str">
        <f t="shared" ref="N131:T140" ca="1" si="2">IF(ISERROR(VLOOKUP($B131,TOV,N$130,0)),"",VLOOKUP($B131,TOV,N$130,0))</f>
        <v/>
      </c>
      <c r="O131" s="123" t="str">
        <f t="shared" ca="1" si="2"/>
        <v/>
      </c>
      <c r="P131" s="123" t="str">
        <f t="shared" ca="1" si="2"/>
        <v/>
      </c>
      <c r="Q131" s="123" t="str">
        <f t="shared" ca="1" si="2"/>
        <v/>
      </c>
      <c r="R131" s="123" t="str">
        <f t="shared" ca="1" si="2"/>
        <v/>
      </c>
      <c r="S131" s="123" t="str">
        <f t="shared" ca="1" si="2"/>
        <v/>
      </c>
      <c r="T131" s="123" t="str">
        <f t="shared" ca="1" si="2"/>
        <v/>
      </c>
    </row>
    <row r="132" spans="2:20" ht="14" hidden="1">
      <c r="B132" s="124">
        <v>1</v>
      </c>
      <c r="C132" s="89">
        <f t="shared" ca="1" si="0"/>
        <v>15</v>
      </c>
      <c r="D132" s="125">
        <f t="shared" ca="1" si="1"/>
        <v>16493</v>
      </c>
      <c r="E132" s="125" t="str">
        <f t="shared" ca="1" si="1"/>
        <v/>
      </c>
      <c r="F132" s="125">
        <f t="shared" ca="1" si="1"/>
        <v>0</v>
      </c>
      <c r="G132" s="125">
        <f t="shared" si="1"/>
        <v>0</v>
      </c>
      <c r="H132" s="125">
        <f t="shared" si="1"/>
        <v>0</v>
      </c>
      <c r="I132" s="125">
        <f t="shared" si="1"/>
        <v>0</v>
      </c>
      <c r="J132" s="125" t="str">
        <f t="shared" si="1"/>
        <v/>
      </c>
      <c r="K132" s="125" t="str">
        <f t="shared" si="1"/>
        <v/>
      </c>
      <c r="L132" s="125" t="str">
        <f t="shared" si="1"/>
        <v/>
      </c>
      <c r="M132" s="125" t="str">
        <f t="shared" si="1"/>
        <v/>
      </c>
      <c r="N132" s="125" t="str">
        <f t="shared" si="2"/>
        <v/>
      </c>
      <c r="O132" s="125" t="str">
        <f t="shared" si="2"/>
        <v/>
      </c>
      <c r="P132" s="125" t="str">
        <f t="shared" si="2"/>
        <v/>
      </c>
      <c r="Q132" s="125" t="str">
        <f t="shared" si="2"/>
        <v/>
      </c>
      <c r="R132" s="125" t="str">
        <f t="shared" si="2"/>
        <v/>
      </c>
      <c r="S132" s="125" t="str">
        <f t="shared" si="2"/>
        <v/>
      </c>
      <c r="T132" s="125" t="str">
        <f t="shared" si="2"/>
        <v/>
      </c>
    </row>
    <row r="133" spans="2:20" ht="14" hidden="1">
      <c r="B133" s="124">
        <v>2</v>
      </c>
      <c r="C133" s="89">
        <f t="shared" ca="1" si="0"/>
        <v>16</v>
      </c>
      <c r="D133" s="125">
        <f t="shared" ca="1" si="1"/>
        <v>32987</v>
      </c>
      <c r="E133" s="125" t="str">
        <f t="shared" ca="1" si="1"/>
        <v/>
      </c>
      <c r="F133" s="125">
        <f t="shared" ca="1" si="1"/>
        <v>0</v>
      </c>
      <c r="G133" s="125">
        <f t="shared" ca="1" si="1"/>
        <v>0</v>
      </c>
      <c r="H133" s="125">
        <f t="shared" ca="1" si="1"/>
        <v>0</v>
      </c>
      <c r="I133" s="125">
        <f t="shared" ca="1" si="1"/>
        <v>0</v>
      </c>
      <c r="J133" s="125" t="str">
        <f t="shared" ca="1" si="1"/>
        <v/>
      </c>
      <c r="K133" s="125" t="str">
        <f t="shared" ca="1" si="1"/>
        <v/>
      </c>
      <c r="L133" s="125" t="str">
        <f t="shared" ca="1" si="1"/>
        <v/>
      </c>
      <c r="M133" s="125" t="str">
        <f t="shared" ca="1" si="1"/>
        <v/>
      </c>
      <c r="N133" s="125" t="str">
        <f t="shared" ca="1" si="2"/>
        <v/>
      </c>
      <c r="O133" s="125" t="str">
        <f t="shared" ca="1" si="2"/>
        <v/>
      </c>
      <c r="P133" s="125" t="str">
        <f t="shared" ca="1" si="2"/>
        <v/>
      </c>
      <c r="Q133" s="125" t="str">
        <f t="shared" ca="1" si="2"/>
        <v/>
      </c>
      <c r="R133" s="125" t="str">
        <f t="shared" ca="1" si="2"/>
        <v/>
      </c>
      <c r="S133" s="125" t="str">
        <f t="shared" ca="1" si="2"/>
        <v/>
      </c>
      <c r="T133" s="125" t="str">
        <f t="shared" ca="1" si="2"/>
        <v/>
      </c>
    </row>
    <row r="134" spans="2:20" ht="14" hidden="1">
      <c r="B134" s="124">
        <v>3</v>
      </c>
      <c r="C134" s="89">
        <f t="shared" ca="1" si="0"/>
        <v>17</v>
      </c>
      <c r="D134" s="125">
        <f t="shared" ca="1" si="1"/>
        <v>49480</v>
      </c>
      <c r="E134" s="125" t="str">
        <f t="shared" ca="1" si="1"/>
        <v/>
      </c>
      <c r="F134" s="125">
        <f t="shared" ca="1" si="1"/>
        <v>0</v>
      </c>
      <c r="G134" s="125">
        <f t="shared" ca="1" si="1"/>
        <v>0</v>
      </c>
      <c r="H134" s="125">
        <f t="shared" ca="1" si="1"/>
        <v>0</v>
      </c>
      <c r="I134" s="125">
        <f t="shared" ca="1" si="1"/>
        <v>0</v>
      </c>
      <c r="J134" s="125" t="str">
        <f t="shared" ca="1" si="1"/>
        <v/>
      </c>
      <c r="K134" s="125" t="str">
        <f t="shared" ca="1" si="1"/>
        <v/>
      </c>
      <c r="L134" s="125" t="str">
        <f t="shared" ca="1" si="1"/>
        <v/>
      </c>
      <c r="M134" s="125" t="str">
        <f t="shared" ca="1" si="1"/>
        <v/>
      </c>
      <c r="N134" s="125" t="str">
        <f t="shared" ca="1" si="2"/>
        <v/>
      </c>
      <c r="O134" s="125" t="str">
        <f t="shared" ca="1" si="2"/>
        <v/>
      </c>
      <c r="P134" s="125" t="str">
        <f t="shared" ca="1" si="2"/>
        <v/>
      </c>
      <c r="Q134" s="125" t="str">
        <f t="shared" ca="1" si="2"/>
        <v/>
      </c>
      <c r="R134" s="125" t="str">
        <f t="shared" ca="1" si="2"/>
        <v/>
      </c>
      <c r="S134" s="125" t="str">
        <f t="shared" ca="1" si="2"/>
        <v/>
      </c>
      <c r="T134" s="125" t="str">
        <f t="shared" ca="1" si="2"/>
        <v/>
      </c>
    </row>
    <row r="135" spans="2:20" ht="14" hidden="1">
      <c r="B135" s="124">
        <v>4</v>
      </c>
      <c r="C135" s="89">
        <f t="shared" ca="1" si="0"/>
        <v>18</v>
      </c>
      <c r="D135" s="125">
        <f t="shared" ca="1" si="1"/>
        <v>65974</v>
      </c>
      <c r="E135" s="125" t="str">
        <f t="shared" ca="1" si="1"/>
        <v/>
      </c>
      <c r="F135" s="125">
        <f t="shared" ca="1" si="1"/>
        <v>0</v>
      </c>
      <c r="G135" s="125">
        <f t="shared" ca="1" si="1"/>
        <v>0</v>
      </c>
      <c r="H135" s="125">
        <f t="shared" ca="1" si="1"/>
        <v>0</v>
      </c>
      <c r="I135" s="125">
        <f t="shared" ca="1" si="1"/>
        <v>0</v>
      </c>
      <c r="J135" s="125" t="str">
        <f t="shared" ca="1" si="1"/>
        <v/>
      </c>
      <c r="K135" s="125" t="str">
        <f t="shared" ca="1" si="1"/>
        <v/>
      </c>
      <c r="L135" s="125" t="str">
        <f t="shared" ca="1" si="1"/>
        <v/>
      </c>
      <c r="M135" s="125" t="str">
        <f t="shared" ca="1" si="1"/>
        <v/>
      </c>
      <c r="N135" s="125" t="str">
        <f t="shared" ca="1" si="2"/>
        <v/>
      </c>
      <c r="O135" s="125" t="str">
        <f t="shared" ca="1" si="2"/>
        <v/>
      </c>
      <c r="P135" s="125" t="str">
        <f t="shared" ca="1" si="2"/>
        <v/>
      </c>
      <c r="Q135" s="125" t="str">
        <f t="shared" ca="1" si="2"/>
        <v/>
      </c>
      <c r="R135" s="125" t="str">
        <f t="shared" ca="1" si="2"/>
        <v/>
      </c>
      <c r="S135" s="125" t="str">
        <f t="shared" ca="1" si="2"/>
        <v/>
      </c>
      <c r="T135" s="125" t="str">
        <f t="shared" ca="1" si="2"/>
        <v/>
      </c>
    </row>
    <row r="136" spans="2:20" ht="14" hidden="1">
      <c r="B136" s="124">
        <v>5</v>
      </c>
      <c r="C136" s="89">
        <f t="shared" ca="1" si="0"/>
        <v>19</v>
      </c>
      <c r="D136" s="125">
        <f t="shared" ca="1" si="1"/>
        <v>82467</v>
      </c>
      <c r="E136" s="125" t="str">
        <f t="shared" ca="1" si="1"/>
        <v/>
      </c>
      <c r="F136" s="125">
        <f t="shared" ca="1" si="1"/>
        <v>0</v>
      </c>
      <c r="G136" s="125">
        <f t="shared" ca="1" si="1"/>
        <v>0</v>
      </c>
      <c r="H136" s="125">
        <f t="shared" ca="1" si="1"/>
        <v>0</v>
      </c>
      <c r="I136" s="125">
        <f t="shared" ca="1" si="1"/>
        <v>0</v>
      </c>
      <c r="J136" s="125" t="str">
        <f t="shared" ca="1" si="1"/>
        <v/>
      </c>
      <c r="K136" s="125" t="str">
        <f t="shared" ca="1" si="1"/>
        <v/>
      </c>
      <c r="L136" s="125" t="str">
        <f t="shared" ca="1" si="1"/>
        <v/>
      </c>
      <c r="M136" s="125" t="str">
        <f t="shared" ca="1" si="1"/>
        <v/>
      </c>
      <c r="N136" s="125" t="str">
        <f t="shared" ca="1" si="2"/>
        <v/>
      </c>
      <c r="O136" s="125" t="str">
        <f t="shared" ca="1" si="2"/>
        <v/>
      </c>
      <c r="P136" s="125" t="str">
        <f t="shared" ca="1" si="2"/>
        <v/>
      </c>
      <c r="Q136" s="125" t="str">
        <f t="shared" ca="1" si="2"/>
        <v/>
      </c>
      <c r="R136" s="125" t="str">
        <f t="shared" ca="1" si="2"/>
        <v/>
      </c>
      <c r="S136" s="125" t="str">
        <f t="shared" ca="1" si="2"/>
        <v/>
      </c>
      <c r="T136" s="125" t="str">
        <f t="shared" ca="1" si="2"/>
        <v/>
      </c>
    </row>
    <row r="137" spans="2:20" ht="14" hidden="1">
      <c r="B137" s="124">
        <v>6</v>
      </c>
      <c r="C137" s="89">
        <f t="shared" ca="1" si="0"/>
        <v>20</v>
      </c>
      <c r="D137" s="125">
        <f t="shared" ca="1" si="1"/>
        <v>98960</v>
      </c>
      <c r="E137" s="125" t="str">
        <f t="shared" ca="1" si="1"/>
        <v/>
      </c>
      <c r="F137" s="125">
        <f t="shared" ca="1" si="1"/>
        <v>0</v>
      </c>
      <c r="G137" s="125">
        <f t="shared" ca="1" si="1"/>
        <v>0</v>
      </c>
      <c r="H137" s="125">
        <f t="shared" ca="1" si="1"/>
        <v>0</v>
      </c>
      <c r="I137" s="125">
        <f t="shared" ca="1" si="1"/>
        <v>0</v>
      </c>
      <c r="J137" s="125" t="str">
        <f t="shared" ca="1" si="1"/>
        <v/>
      </c>
      <c r="K137" s="125" t="str">
        <f t="shared" ca="1" si="1"/>
        <v/>
      </c>
      <c r="L137" s="125" t="str">
        <f t="shared" ca="1" si="1"/>
        <v/>
      </c>
      <c r="M137" s="125" t="str">
        <f t="shared" ca="1" si="1"/>
        <v/>
      </c>
      <c r="N137" s="125" t="str">
        <f t="shared" ca="1" si="2"/>
        <v/>
      </c>
      <c r="O137" s="125" t="str">
        <f t="shared" ca="1" si="2"/>
        <v/>
      </c>
      <c r="P137" s="125" t="str">
        <f t="shared" ca="1" si="2"/>
        <v/>
      </c>
      <c r="Q137" s="125" t="str">
        <f t="shared" ca="1" si="2"/>
        <v/>
      </c>
      <c r="R137" s="125" t="str">
        <f t="shared" ca="1" si="2"/>
        <v/>
      </c>
      <c r="S137" s="125" t="str">
        <f t="shared" ca="1" si="2"/>
        <v/>
      </c>
      <c r="T137" s="125" t="str">
        <f t="shared" ca="1" si="2"/>
        <v/>
      </c>
    </row>
    <row r="138" spans="2:20" ht="14" hidden="1">
      <c r="B138" s="124">
        <v>7</v>
      </c>
      <c r="C138" s="89">
        <f t="shared" ca="1" si="0"/>
        <v>21</v>
      </c>
      <c r="D138" s="125">
        <f t="shared" ca="1" si="1"/>
        <v>115454</v>
      </c>
      <c r="E138" s="125" t="str">
        <f t="shared" ca="1" si="1"/>
        <v/>
      </c>
      <c r="F138" s="125">
        <f t="shared" ca="1" si="1"/>
        <v>0</v>
      </c>
      <c r="G138" s="125">
        <f t="shared" ca="1" si="1"/>
        <v>0</v>
      </c>
      <c r="H138" s="125">
        <f t="shared" ca="1" si="1"/>
        <v>0</v>
      </c>
      <c r="I138" s="125">
        <f t="shared" ca="1" si="1"/>
        <v>0</v>
      </c>
      <c r="J138" s="125" t="str">
        <f t="shared" ca="1" si="1"/>
        <v/>
      </c>
      <c r="K138" s="125" t="str">
        <f t="shared" ca="1" si="1"/>
        <v/>
      </c>
      <c r="L138" s="125" t="str">
        <f t="shared" ca="1" si="1"/>
        <v/>
      </c>
      <c r="M138" s="125" t="str">
        <f t="shared" ca="1" si="1"/>
        <v/>
      </c>
      <c r="N138" s="125" t="str">
        <f t="shared" ca="1" si="2"/>
        <v/>
      </c>
      <c r="O138" s="125" t="str">
        <f t="shared" ca="1" si="2"/>
        <v/>
      </c>
      <c r="P138" s="125" t="str">
        <f t="shared" ca="1" si="2"/>
        <v/>
      </c>
      <c r="Q138" s="125" t="str">
        <f t="shared" ca="1" si="2"/>
        <v/>
      </c>
      <c r="R138" s="125" t="str">
        <f t="shared" ca="1" si="2"/>
        <v/>
      </c>
      <c r="S138" s="125" t="str">
        <f t="shared" ca="1" si="2"/>
        <v/>
      </c>
      <c r="T138" s="125" t="str">
        <f t="shared" ca="1" si="2"/>
        <v/>
      </c>
    </row>
    <row r="139" spans="2:20" ht="14" hidden="1">
      <c r="B139" s="124">
        <v>8</v>
      </c>
      <c r="C139" s="89">
        <f t="shared" ca="1" si="0"/>
        <v>22</v>
      </c>
      <c r="D139" s="125">
        <f t="shared" ca="1" si="1"/>
        <v>131947</v>
      </c>
      <c r="E139" s="125" t="str">
        <f t="shared" ca="1" si="1"/>
        <v/>
      </c>
      <c r="F139" s="125">
        <f t="shared" ca="1" si="1"/>
        <v>0</v>
      </c>
      <c r="G139" s="125">
        <f t="shared" ca="1" si="1"/>
        <v>0</v>
      </c>
      <c r="H139" s="125">
        <f t="shared" ca="1" si="1"/>
        <v>0</v>
      </c>
      <c r="I139" s="125">
        <f t="shared" ca="1" si="1"/>
        <v>0</v>
      </c>
      <c r="J139" s="125" t="str">
        <f t="shared" ca="1" si="1"/>
        <v/>
      </c>
      <c r="K139" s="125" t="str">
        <f t="shared" ca="1" si="1"/>
        <v/>
      </c>
      <c r="L139" s="125" t="str">
        <f t="shared" ca="1" si="1"/>
        <v/>
      </c>
      <c r="M139" s="125" t="str">
        <f t="shared" ca="1" si="1"/>
        <v/>
      </c>
      <c r="N139" s="125" t="str">
        <f t="shared" ca="1" si="2"/>
        <v/>
      </c>
      <c r="O139" s="125" t="str">
        <f t="shared" ca="1" si="2"/>
        <v/>
      </c>
      <c r="P139" s="125" t="str">
        <f t="shared" ca="1" si="2"/>
        <v/>
      </c>
      <c r="Q139" s="125" t="str">
        <f t="shared" ca="1" si="2"/>
        <v/>
      </c>
      <c r="R139" s="125" t="str">
        <f t="shared" ca="1" si="2"/>
        <v/>
      </c>
      <c r="S139" s="125" t="str">
        <f t="shared" ca="1" si="2"/>
        <v/>
      </c>
      <c r="T139" s="125" t="str">
        <f t="shared" ca="1" si="2"/>
        <v/>
      </c>
    </row>
    <row r="140" spans="2:20" ht="14" hidden="1">
      <c r="B140" s="124">
        <v>9</v>
      </c>
      <c r="C140" s="89">
        <f t="shared" ca="1" si="0"/>
        <v>23</v>
      </c>
      <c r="D140" s="125">
        <f t="shared" ca="1" si="1"/>
        <v>148441</v>
      </c>
      <c r="E140" s="125" t="str">
        <f t="shared" ca="1" si="1"/>
        <v/>
      </c>
      <c r="F140" s="125">
        <f t="shared" ca="1" si="1"/>
        <v>0</v>
      </c>
      <c r="G140" s="125">
        <f t="shared" ca="1" si="1"/>
        <v>0</v>
      </c>
      <c r="H140" s="125">
        <f t="shared" ca="1" si="1"/>
        <v>0</v>
      </c>
      <c r="I140" s="125">
        <f t="shared" ca="1" si="1"/>
        <v>0</v>
      </c>
      <c r="J140" s="125" t="str">
        <f t="shared" ca="1" si="1"/>
        <v/>
      </c>
      <c r="K140" s="125" t="str">
        <f t="shared" ca="1" si="1"/>
        <v/>
      </c>
      <c r="L140" s="125" t="str">
        <f t="shared" ca="1" si="1"/>
        <v/>
      </c>
      <c r="M140" s="125" t="str">
        <f t="shared" ca="1" si="1"/>
        <v/>
      </c>
      <c r="N140" s="125" t="str">
        <f t="shared" ca="1" si="2"/>
        <v/>
      </c>
      <c r="O140" s="125" t="str">
        <f t="shared" ca="1" si="2"/>
        <v/>
      </c>
      <c r="P140" s="125" t="str">
        <f t="shared" ca="1" si="2"/>
        <v/>
      </c>
      <c r="Q140" s="125" t="str">
        <f t="shared" ca="1" si="2"/>
        <v/>
      </c>
      <c r="R140" s="125" t="str">
        <f t="shared" ca="1" si="2"/>
        <v/>
      </c>
      <c r="S140" s="125" t="str">
        <f t="shared" ca="1" si="2"/>
        <v/>
      </c>
      <c r="T140" s="125" t="str">
        <f t="shared" ca="1" si="2"/>
        <v/>
      </c>
    </row>
    <row r="141" spans="2:20" ht="14" hidden="1">
      <c r="B141" s="124">
        <v>10</v>
      </c>
      <c r="C141" s="89">
        <f t="shared" ca="1" si="0"/>
        <v>24</v>
      </c>
      <c r="D141" s="125">
        <f t="shared" ref="D141:M148" ca="1" si="3">IF(ISERROR(VLOOKUP($B141,TOV,D$130,0)),"",VLOOKUP($B141,TOV,D$130,0))</f>
        <v>164934</v>
      </c>
      <c r="E141" s="125" t="str">
        <f t="shared" ca="1" si="3"/>
        <v/>
      </c>
      <c r="F141" s="125">
        <f t="shared" ca="1" si="3"/>
        <v>0</v>
      </c>
      <c r="G141" s="125">
        <f t="shared" ca="1" si="3"/>
        <v>0</v>
      </c>
      <c r="H141" s="125">
        <f t="shared" ca="1" si="3"/>
        <v>0</v>
      </c>
      <c r="I141" s="125">
        <f t="shared" ca="1" si="3"/>
        <v>0</v>
      </c>
      <c r="J141" s="125" t="str">
        <f t="shared" ca="1" si="3"/>
        <v/>
      </c>
      <c r="K141" s="125" t="str">
        <f t="shared" ca="1" si="3"/>
        <v/>
      </c>
      <c r="L141" s="125" t="str">
        <f t="shared" ca="1" si="3"/>
        <v/>
      </c>
      <c r="M141" s="125" t="str">
        <f t="shared" ca="1" si="3"/>
        <v/>
      </c>
      <c r="N141" s="125" t="str">
        <f t="shared" ref="N141:T148" ca="1" si="4">IF(ISERROR(VLOOKUP($B141,TOV,N$130,0)),"",VLOOKUP($B141,TOV,N$130,0))</f>
        <v/>
      </c>
      <c r="O141" s="125" t="str">
        <f t="shared" ca="1" si="4"/>
        <v/>
      </c>
      <c r="P141" s="125" t="str">
        <f t="shared" ca="1" si="4"/>
        <v/>
      </c>
      <c r="Q141" s="125" t="str">
        <f t="shared" ca="1" si="4"/>
        <v/>
      </c>
      <c r="R141" s="125" t="str">
        <f t="shared" ca="1" si="4"/>
        <v/>
      </c>
      <c r="S141" s="125" t="str">
        <f t="shared" ca="1" si="4"/>
        <v/>
      </c>
      <c r="T141" s="125" t="str">
        <f t="shared" ca="1" si="4"/>
        <v/>
      </c>
    </row>
    <row r="142" spans="2:20" ht="14" hidden="1">
      <c r="B142" s="124">
        <v>20</v>
      </c>
      <c r="C142" s="89">
        <f t="shared" ca="1" si="0"/>
        <v>34</v>
      </c>
      <c r="D142" s="125">
        <f t="shared" ca="1" si="3"/>
        <v>329868</v>
      </c>
      <c r="E142" s="125" t="str">
        <f t="shared" ca="1" si="3"/>
        <v/>
      </c>
      <c r="F142" s="125">
        <f t="shared" ca="1" si="3"/>
        <v>0</v>
      </c>
      <c r="G142" s="125">
        <f t="shared" ca="1" si="3"/>
        <v>0</v>
      </c>
      <c r="H142" s="125">
        <f t="shared" ca="1" si="3"/>
        <v>0</v>
      </c>
      <c r="I142" s="125">
        <f t="shared" ca="1" si="3"/>
        <v>0</v>
      </c>
      <c r="J142" s="125" t="str">
        <f t="shared" ca="1" si="3"/>
        <v/>
      </c>
      <c r="K142" s="125" t="str">
        <f t="shared" ca="1" si="3"/>
        <v/>
      </c>
      <c r="L142" s="125" t="str">
        <f t="shared" ca="1" si="3"/>
        <v/>
      </c>
      <c r="M142" s="125" t="str">
        <f t="shared" ca="1" si="3"/>
        <v/>
      </c>
      <c r="N142" s="125" t="str">
        <f t="shared" ca="1" si="4"/>
        <v/>
      </c>
      <c r="O142" s="125" t="str">
        <f t="shared" ca="1" si="4"/>
        <v/>
      </c>
      <c r="P142" s="125" t="str">
        <f t="shared" ca="1" si="4"/>
        <v/>
      </c>
      <c r="Q142" s="125" t="str">
        <f t="shared" ca="1" si="4"/>
        <v/>
      </c>
      <c r="R142" s="125" t="str">
        <f t="shared" ca="1" si="4"/>
        <v/>
      </c>
      <c r="S142" s="125" t="str">
        <f t="shared" ca="1" si="4"/>
        <v/>
      </c>
      <c r="T142" s="125" t="str">
        <f t="shared" ca="1" si="4"/>
        <v/>
      </c>
    </row>
    <row r="143" spans="2:20" ht="14" hidden="1">
      <c r="B143" s="124">
        <v>30</v>
      </c>
      <c r="C143" s="89">
        <f t="shared" ca="1" si="0"/>
        <v>44</v>
      </c>
      <c r="D143" s="125">
        <f t="shared" ca="1" si="3"/>
        <v>494802</v>
      </c>
      <c r="E143" s="125" t="str">
        <f t="shared" ca="1" si="3"/>
        <v/>
      </c>
      <c r="F143" s="125">
        <f t="shared" ca="1" si="3"/>
        <v>0</v>
      </c>
      <c r="G143" s="125">
        <f t="shared" ca="1" si="3"/>
        <v>0</v>
      </c>
      <c r="H143" s="125">
        <f t="shared" ca="1" si="3"/>
        <v>0</v>
      </c>
      <c r="I143" s="125">
        <f t="shared" ca="1" si="3"/>
        <v>0</v>
      </c>
      <c r="J143" s="125" t="str">
        <f t="shared" ca="1" si="3"/>
        <v/>
      </c>
      <c r="K143" s="125" t="str">
        <f t="shared" ca="1" si="3"/>
        <v/>
      </c>
      <c r="L143" s="125" t="str">
        <f t="shared" ca="1" si="3"/>
        <v/>
      </c>
      <c r="M143" s="125" t="str">
        <f t="shared" ca="1" si="3"/>
        <v/>
      </c>
      <c r="N143" s="125" t="str">
        <f t="shared" ca="1" si="4"/>
        <v/>
      </c>
      <c r="O143" s="125" t="str">
        <f t="shared" ca="1" si="4"/>
        <v/>
      </c>
      <c r="P143" s="125" t="str">
        <f t="shared" ca="1" si="4"/>
        <v/>
      </c>
      <c r="Q143" s="125" t="str">
        <f t="shared" ca="1" si="4"/>
        <v/>
      </c>
      <c r="R143" s="125" t="str">
        <f t="shared" ca="1" si="4"/>
        <v/>
      </c>
      <c r="S143" s="125" t="str">
        <f t="shared" ca="1" si="4"/>
        <v/>
      </c>
      <c r="T143" s="125" t="str">
        <f t="shared" ca="1" si="4"/>
        <v/>
      </c>
    </row>
    <row r="144" spans="2:20" ht="14" hidden="1">
      <c r="B144" s="124">
        <v>40</v>
      </c>
      <c r="C144" s="89">
        <f t="shared" ca="1" si="0"/>
        <v>54</v>
      </c>
      <c r="D144" s="125">
        <f t="shared" ca="1" si="3"/>
        <v>494802</v>
      </c>
      <c r="E144" s="125" t="str">
        <f t="shared" ca="1" si="3"/>
        <v/>
      </c>
      <c r="F144" s="125">
        <f t="shared" ca="1" si="3"/>
        <v>0</v>
      </c>
      <c r="G144" s="125">
        <f t="shared" ca="1" si="3"/>
        <v>0</v>
      </c>
      <c r="H144" s="125">
        <f t="shared" ca="1" si="3"/>
        <v>0</v>
      </c>
      <c r="I144" s="125">
        <f t="shared" ca="1" si="3"/>
        <v>0</v>
      </c>
      <c r="J144" s="125" t="str">
        <f t="shared" ca="1" si="3"/>
        <v/>
      </c>
      <c r="K144" s="125" t="str">
        <f t="shared" ca="1" si="3"/>
        <v/>
      </c>
      <c r="L144" s="125" t="str">
        <f t="shared" ca="1" si="3"/>
        <v/>
      </c>
      <c r="M144" s="125" t="str">
        <f t="shared" ca="1" si="3"/>
        <v/>
      </c>
      <c r="N144" s="125" t="str">
        <f t="shared" ca="1" si="4"/>
        <v/>
      </c>
      <c r="O144" s="125" t="str">
        <f t="shared" ca="1" si="4"/>
        <v/>
      </c>
      <c r="P144" s="125" t="str">
        <f t="shared" ca="1" si="4"/>
        <v/>
      </c>
      <c r="Q144" s="125" t="str">
        <f t="shared" ca="1" si="4"/>
        <v/>
      </c>
      <c r="R144" s="125" t="str">
        <f t="shared" ca="1" si="4"/>
        <v/>
      </c>
      <c r="S144" s="125" t="str">
        <f t="shared" ca="1" si="4"/>
        <v/>
      </c>
      <c r="T144" s="125" t="str">
        <f t="shared" ca="1" si="4"/>
        <v/>
      </c>
    </row>
    <row r="145" spans="2:20" ht="14" hidden="1">
      <c r="B145" s="124">
        <v>50</v>
      </c>
      <c r="C145" s="89">
        <f t="shared" ca="1" si="0"/>
        <v>64</v>
      </c>
      <c r="D145" s="125">
        <f t="shared" ca="1" si="3"/>
        <v>494802</v>
      </c>
      <c r="E145" s="125" t="str">
        <f t="shared" ca="1" si="3"/>
        <v/>
      </c>
      <c r="F145" s="125">
        <f t="shared" ca="1" si="3"/>
        <v>0</v>
      </c>
      <c r="G145" s="125">
        <f t="shared" ca="1" si="3"/>
        <v>0</v>
      </c>
      <c r="H145" s="125">
        <f t="shared" ca="1" si="3"/>
        <v>0</v>
      </c>
      <c r="I145" s="125">
        <f t="shared" ca="1" si="3"/>
        <v>0</v>
      </c>
      <c r="J145" s="125" t="str">
        <f t="shared" ca="1" si="3"/>
        <v/>
      </c>
      <c r="K145" s="125" t="str">
        <f t="shared" ca="1" si="3"/>
        <v/>
      </c>
      <c r="L145" s="125" t="str">
        <f t="shared" ca="1" si="3"/>
        <v/>
      </c>
      <c r="M145" s="125" t="str">
        <f t="shared" ca="1" si="3"/>
        <v/>
      </c>
      <c r="N145" s="125" t="str">
        <f t="shared" ca="1" si="4"/>
        <v/>
      </c>
      <c r="O145" s="125" t="str">
        <f t="shared" ca="1" si="4"/>
        <v/>
      </c>
      <c r="P145" s="125" t="str">
        <f t="shared" ca="1" si="4"/>
        <v/>
      </c>
      <c r="Q145" s="125" t="str">
        <f t="shared" ca="1" si="4"/>
        <v/>
      </c>
      <c r="R145" s="125" t="str">
        <f t="shared" ca="1" si="4"/>
        <v/>
      </c>
      <c r="S145" s="125" t="str">
        <f t="shared" ca="1" si="4"/>
        <v/>
      </c>
      <c r="T145" s="125" t="str">
        <f t="shared" ca="1" si="4"/>
        <v/>
      </c>
    </row>
    <row r="146" spans="2:20" ht="14" hidden="1">
      <c r="B146" s="124">
        <v>60</v>
      </c>
      <c r="C146" s="89">
        <f t="shared" ca="1" si="0"/>
        <v>74</v>
      </c>
      <c r="D146" s="125">
        <f t="shared" ca="1" si="3"/>
        <v>494802</v>
      </c>
      <c r="E146" s="125" t="str">
        <f t="shared" ca="1" si="3"/>
        <v/>
      </c>
      <c r="F146" s="125">
        <f t="shared" ca="1" si="3"/>
        <v>0</v>
      </c>
      <c r="G146" s="125">
        <f t="shared" ca="1" si="3"/>
        <v>0</v>
      </c>
      <c r="H146" s="125">
        <f t="shared" ca="1" si="3"/>
        <v>0</v>
      </c>
      <c r="I146" s="125">
        <f t="shared" ca="1" si="3"/>
        <v>0</v>
      </c>
      <c r="J146" s="125" t="str">
        <f t="shared" ca="1" si="3"/>
        <v/>
      </c>
      <c r="K146" s="125" t="str">
        <f t="shared" ca="1" si="3"/>
        <v/>
      </c>
      <c r="L146" s="125" t="str">
        <f t="shared" ca="1" si="3"/>
        <v/>
      </c>
      <c r="M146" s="125" t="str">
        <f t="shared" ca="1" si="3"/>
        <v/>
      </c>
      <c r="N146" s="125" t="str">
        <f t="shared" ca="1" si="4"/>
        <v/>
      </c>
      <c r="O146" s="125" t="str">
        <f t="shared" ca="1" si="4"/>
        <v/>
      </c>
      <c r="P146" s="125" t="str">
        <f t="shared" ca="1" si="4"/>
        <v/>
      </c>
      <c r="Q146" s="125" t="str">
        <f t="shared" ca="1" si="4"/>
        <v/>
      </c>
      <c r="R146" s="125" t="str">
        <f t="shared" ca="1" si="4"/>
        <v/>
      </c>
      <c r="S146" s="125" t="str">
        <f t="shared" ca="1" si="4"/>
        <v/>
      </c>
      <c r="T146" s="125" t="str">
        <f t="shared" ca="1" si="4"/>
        <v/>
      </c>
    </row>
    <row r="147" spans="2:20" ht="14" hidden="1">
      <c r="B147" s="124">
        <v>70</v>
      </c>
      <c r="C147" s="89">
        <f t="shared" ca="1" si="0"/>
        <v>84</v>
      </c>
      <c r="D147" s="125">
        <f t="shared" ca="1" si="3"/>
        <v>494802</v>
      </c>
      <c r="E147" s="125" t="str">
        <f t="shared" ca="1" si="3"/>
        <v/>
      </c>
      <c r="F147" s="125">
        <f t="shared" ca="1" si="3"/>
        <v>0</v>
      </c>
      <c r="G147" s="125">
        <f t="shared" ca="1" si="3"/>
        <v>0</v>
      </c>
      <c r="H147" s="125">
        <f t="shared" ca="1" si="3"/>
        <v>0</v>
      </c>
      <c r="I147" s="125">
        <f t="shared" ca="1" si="3"/>
        <v>0</v>
      </c>
      <c r="J147" s="125" t="str">
        <f t="shared" ca="1" si="3"/>
        <v/>
      </c>
      <c r="K147" s="125" t="str">
        <f t="shared" ca="1" si="3"/>
        <v/>
      </c>
      <c r="L147" s="125" t="str">
        <f t="shared" ca="1" si="3"/>
        <v/>
      </c>
      <c r="M147" s="125" t="str">
        <f t="shared" ca="1" si="3"/>
        <v/>
      </c>
      <c r="N147" s="125" t="str">
        <f t="shared" ca="1" si="4"/>
        <v/>
      </c>
      <c r="O147" s="125" t="str">
        <f t="shared" ca="1" si="4"/>
        <v/>
      </c>
      <c r="P147" s="125" t="str">
        <f t="shared" ca="1" si="4"/>
        <v/>
      </c>
      <c r="Q147" s="125" t="str">
        <f t="shared" ca="1" si="4"/>
        <v/>
      </c>
      <c r="R147" s="125" t="str">
        <f t="shared" ca="1" si="4"/>
        <v/>
      </c>
      <c r="S147" s="125" t="str">
        <f t="shared" ca="1" si="4"/>
        <v/>
      </c>
      <c r="T147" s="125" t="str">
        <f t="shared" ca="1" si="4"/>
        <v/>
      </c>
    </row>
    <row r="148" spans="2:20" ht="14" hidden="1">
      <c r="B148" s="124">
        <v>76</v>
      </c>
      <c r="C148" s="89">
        <f t="shared" ca="1" si="0"/>
        <v>90</v>
      </c>
      <c r="D148" s="125">
        <f t="shared" ca="1" si="3"/>
        <v>494802</v>
      </c>
      <c r="E148" s="125" t="str">
        <f t="shared" ca="1" si="3"/>
        <v/>
      </c>
      <c r="F148" s="125">
        <f t="shared" ca="1" si="3"/>
        <v>0</v>
      </c>
      <c r="G148" s="125">
        <f t="shared" ca="1" si="3"/>
        <v>0</v>
      </c>
      <c r="H148" s="125">
        <f t="shared" ca="1" si="3"/>
        <v>0</v>
      </c>
      <c r="I148" s="125">
        <f t="shared" ca="1" si="3"/>
        <v>0</v>
      </c>
      <c r="J148" s="125" t="str">
        <f t="shared" ca="1" si="3"/>
        <v/>
      </c>
      <c r="K148" s="125" t="str">
        <f t="shared" ca="1" si="3"/>
        <v/>
      </c>
      <c r="L148" s="125" t="str">
        <f t="shared" ca="1" si="3"/>
        <v/>
      </c>
      <c r="M148" s="125" t="str">
        <f t="shared" ca="1" si="3"/>
        <v/>
      </c>
      <c r="N148" s="125" t="str">
        <f t="shared" ca="1" si="4"/>
        <v/>
      </c>
      <c r="O148" s="125" t="str">
        <f t="shared" ca="1" si="4"/>
        <v/>
      </c>
      <c r="P148" s="125" t="str">
        <f t="shared" ca="1" si="4"/>
        <v/>
      </c>
      <c r="Q148" s="125" t="str">
        <f t="shared" ca="1" si="4"/>
        <v/>
      </c>
      <c r="R148" s="125" t="str">
        <f t="shared" ca="1" si="4"/>
        <v/>
      </c>
      <c r="S148" s="125" t="str">
        <f t="shared" ca="1" si="4"/>
        <v/>
      </c>
      <c r="T148" s="125" t="str">
        <f t="shared" ca="1" si="4"/>
        <v/>
      </c>
    </row>
  </sheetData>
  <sheetProtection algorithmName="SHA-512" hashValue="zOpwMPl3GtMmDhitNbQvtE4XDe00hiZU++IOK1wmjol+XmfA5wTR9np8bB5R5t20h3SR/JSAmop5ywhxJrrsTw==" saltValue="vjQeirc6ZhR9Y2/tGacqrg==" spinCount="100000" sheet="1" objects="1" scenarios="1"/>
  <mergeCells count="11">
    <mergeCell ref="AD2:AD3"/>
    <mergeCell ref="AC2:AC3"/>
    <mergeCell ref="N2:R2"/>
    <mergeCell ref="D2:E2"/>
    <mergeCell ref="F2:J2"/>
    <mergeCell ref="X2:X3"/>
    <mergeCell ref="S2:S3"/>
    <mergeCell ref="T2:T3"/>
    <mergeCell ref="U2:U3"/>
    <mergeCell ref="V2:V3"/>
    <mergeCell ref="W2:W3"/>
  </mergeCells>
  <phoneticPr fontId="17" type="noConversion"/>
  <conditionalFormatting sqref="B5:B114">
    <cfRule type="expression" dxfId="31" priority="3" stopIfTrue="1">
      <formula>$A$52=1</formula>
    </cfRule>
  </conditionalFormatting>
  <conditionalFormatting sqref="B125 B128:B130">
    <cfRule type="expression" dxfId="30" priority="6" stopIfTrue="1">
      <formula>$A$52=1</formula>
    </cfRule>
  </conditionalFormatting>
  <dataValidations count="2">
    <dataValidation allowBlank="1" showInputMessage="1" showErrorMessage="1" prompt="=&quot;ㄧ次給付_x000a_(預估值)&quot;&amp;IF(計算!$G$6=計算!$P$5,&quot;_x000a_(A + D)X&quot;&amp;TEXT(PYO,&quot;0%&quot;),&quot;_x000a_1~&quot;&amp;計算!$P$4&amp;&quot;年 (A + D)X&quot;&amp;TEXT(PYO,&quot;0%&quot;)&amp;&quot;_x000a_&quot;&amp;計算!$P$4+1&amp;&quot;年後( A + D)&quot;&amp;TEXT(PYO,&quot;0%&quot;)&amp;&quot;+ C&quot;)" sqref="Y3" xr:uid="{00000000-0002-0000-0800-000000000000}"/>
    <dataValidation allowBlank="1" showInputMessage="1" showErrorMessage="1" prompt="=&quot;分期給付(年)_x000a_給付&quot;&amp;PY!$C$6&amp;&quot;年_x000a_(預估值)&quot;&amp;IF(計算!$G$6=計算!$P$5,&quot;_x000a_(A + D) X &quot;&amp;TEXT(PYY,&quot;0%&quot;),&quot;_x000a_1~&quot;&amp;計算!$P$4&amp;&quot;年 (A + D) X &quot;&amp;TEXT(PYY,&quot;0%&quot;)&amp;&quot;_x000a_&quot;&amp;計算!$P$4+1&amp;&quot;年後( A + D) X &quot;&amp;TEXT(PYY,&quot;0%&quot;)&amp;&quot;+ C&quot;)" sqref="Z3" xr:uid="{00000000-0002-0000-0800-000001000000}"/>
  </dataValidations>
  <pageMargins left="0.7" right="0.7" top="0.75" bottom="0.75"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4DF56A-F541-48BB-A229-420ABE2D0609}">
  <sheetPr>
    <pageSetUpPr fitToPage="1"/>
  </sheetPr>
  <dimension ref="A1:BK570"/>
  <sheetViews>
    <sheetView topLeftCell="XFD1048576" zoomScaleNormal="100" workbookViewId="0"/>
  </sheetViews>
  <sheetFormatPr baseColWidth="10" defaultColWidth="0" defaultRowHeight="15" zeroHeight="1"/>
  <cols>
    <col min="1" max="1" width="2.3984375" style="27" hidden="1" customWidth="1"/>
    <col min="2" max="2" width="35.59765625" style="26" hidden="1" customWidth="1"/>
    <col min="3" max="3" width="23.796875" style="26" hidden="1" customWidth="1"/>
    <col min="4" max="4" width="30.59765625" style="27" hidden="1" customWidth="1"/>
    <col min="5" max="5" width="18.59765625" style="27" hidden="1" customWidth="1"/>
    <col min="6" max="6" width="13.59765625" style="27" hidden="1" customWidth="1"/>
    <col min="7" max="7" width="14" style="27" hidden="1" customWidth="1"/>
    <col min="8" max="8" width="20.796875" style="27" hidden="1" customWidth="1"/>
    <col min="9" max="9" width="19" style="27" hidden="1" customWidth="1"/>
    <col min="10" max="10" width="21.19921875" style="27" hidden="1" customWidth="1"/>
    <col min="11" max="11" width="16.796875" style="27" hidden="1" customWidth="1"/>
    <col min="12" max="12" width="17.19921875" style="27" hidden="1" customWidth="1"/>
    <col min="13" max="13" width="16.796875" style="27" hidden="1" customWidth="1"/>
    <col min="14" max="14" width="16.59765625" style="27" hidden="1" customWidth="1"/>
    <col min="15" max="15" width="15.19921875" style="27" hidden="1" customWidth="1"/>
    <col min="16" max="18" width="12" style="27" hidden="1" customWidth="1"/>
    <col min="19" max="19" width="21.796875" style="27" hidden="1" customWidth="1"/>
    <col min="20" max="20" width="21" style="27" hidden="1" customWidth="1"/>
    <col min="21" max="21" width="33.3984375" style="27" hidden="1" customWidth="1"/>
    <col min="22" max="22" width="33" style="27" hidden="1" customWidth="1"/>
    <col min="23" max="23" width="31.3984375" style="27" hidden="1" customWidth="1"/>
    <col min="24" max="26" width="12" style="27" hidden="1" customWidth="1"/>
    <col min="27" max="27" width="16.796875" style="27" hidden="1" customWidth="1"/>
    <col min="28" max="28" width="22.3984375" style="27" hidden="1" customWidth="1"/>
    <col min="29" max="29" width="31.3984375" style="27" hidden="1" customWidth="1"/>
    <col min="30" max="30" width="20" style="27" hidden="1" customWidth="1"/>
    <col min="31" max="31" width="20.3984375" style="27" hidden="1" customWidth="1"/>
    <col min="32" max="32" width="17.19921875" style="27" hidden="1" customWidth="1"/>
    <col min="33" max="33" width="12.19921875" style="27" hidden="1" customWidth="1"/>
    <col min="34" max="35" width="17.3984375" style="27" hidden="1" customWidth="1"/>
    <col min="36" max="58" width="12" style="27" hidden="1" customWidth="1"/>
    <col min="59" max="63" width="0" style="27" hidden="1" customWidth="1"/>
    <col min="64" max="16384" width="12" style="27" hidden="1"/>
  </cols>
  <sheetData>
    <row r="1" spans="2:63" ht="16.5" hidden="1" customHeight="1">
      <c r="B1" s="26" t="s">
        <v>1215</v>
      </c>
      <c r="S1" s="27" t="s">
        <v>1150</v>
      </c>
      <c r="Y1" s="1"/>
      <c r="Z1" s="1"/>
      <c r="AA1" s="37" t="s">
        <v>1216</v>
      </c>
      <c r="AB1" s="310" t="s">
        <v>1217</v>
      </c>
      <c r="AC1" s="587" t="str">
        <f>輸入頁!$E$8</f>
        <v>客戶</v>
      </c>
      <c r="BA1" s="316" t="s">
        <v>847</v>
      </c>
      <c r="BH1" s="27" t="s">
        <v>848</v>
      </c>
    </row>
    <row r="2" spans="2:63" ht="16.5" hidden="1" customHeight="1">
      <c r="B2" s="681">
        <v>1</v>
      </c>
      <c r="C2" s="310" t="s">
        <v>305</v>
      </c>
      <c r="D2" s="310" t="s">
        <v>306</v>
      </c>
      <c r="E2" s="310" t="s">
        <v>307</v>
      </c>
      <c r="H2" s="310" t="s">
        <v>308</v>
      </c>
      <c r="I2" s="310">
        <v>1</v>
      </c>
      <c r="J2" s="312">
        <v>1</v>
      </c>
      <c r="K2" s="312">
        <v>1</v>
      </c>
      <c r="N2" s="1"/>
      <c r="O2"/>
      <c r="R2" s="1"/>
      <c r="S2" s="446" t="s">
        <v>1155</v>
      </c>
      <c r="T2" s="447" t="s">
        <v>1156</v>
      </c>
      <c r="U2" s="445" t="s">
        <v>1157</v>
      </c>
      <c r="V2" s="445" t="s">
        <v>1158</v>
      </c>
      <c r="W2" s="445" t="s">
        <v>1159</v>
      </c>
      <c r="X2" s="1"/>
      <c r="Z2" s="203"/>
      <c r="AA2" s="203"/>
      <c r="AB2" s="310" t="s">
        <v>304</v>
      </c>
      <c r="AC2" s="310" t="s">
        <v>305</v>
      </c>
      <c r="AD2" s="310" t="s">
        <v>306</v>
      </c>
      <c r="AE2" s="310" t="s">
        <v>307</v>
      </c>
      <c r="AL2" s="588" t="str">
        <f>$C$69</f>
        <v>銀保</v>
      </c>
      <c r="BA2" s="312" t="s">
        <v>38</v>
      </c>
      <c r="BB2" s="312" t="s">
        <v>50</v>
      </c>
      <c r="BC2" s="312" t="s">
        <v>51</v>
      </c>
      <c r="BD2" s="310" t="s">
        <v>664</v>
      </c>
      <c r="BE2" s="312" t="s">
        <v>665</v>
      </c>
      <c r="BF2" s="312" t="s">
        <v>666</v>
      </c>
      <c r="BG2" s="1"/>
      <c r="BH2" s="589" t="s">
        <v>594</v>
      </c>
      <c r="BI2" s="589">
        <f>$C$21</f>
        <v>1</v>
      </c>
      <c r="BJ2" s="203"/>
      <c r="BK2" s="203"/>
    </row>
    <row r="3" spans="2:63" ht="16.5" hidden="1" customHeight="1">
      <c r="B3" s="310">
        <f>IF(C4=0,0,VALUE(MID(C4,IF(LEN(C4)=7,4,3),2)))</f>
        <v>1</v>
      </c>
      <c r="C3" s="590">
        <f ca="1">IF(input_s!H8=1,TODAY(),IF(TODAY()&lt;DATE(2026,7,20),DATE(2026,7,20),TODAY()))</f>
        <v>46259</v>
      </c>
      <c r="D3" s="591">
        <f>IF(C4=0,0,DATE(LEFT(C4,IF(LEN(C4)=7,3,2))+1911,MID(C4,IF(LEN(C4)=7,4,3),2),RIGHT(C4,2)))</f>
        <v>40909</v>
      </c>
      <c r="E3" s="405">
        <f>IF(E4=1,0,IF(OR(B3=1,B3=3,B3=5,B3=7,B3=8,B3=10,B3=12),31,IF(OR(B3=4,B3=6,B3=9,B3=11),30,IF(OR(AND(B3=2,YEAR(D3)=2000),AND(B3=2,YEAR(D3)/4=INT(YEAR(D3)/4),YEAR(D3)/400&lt;&gt;INT(YEAR(D3)/400))),29,28))))</f>
        <v>31</v>
      </c>
      <c r="F3" s="443">
        <f ca="1">YEAR(TODAY())-1911</f>
        <v>115</v>
      </c>
      <c r="H3" s="310" t="s">
        <v>309</v>
      </c>
      <c r="I3" s="310">
        <v>1</v>
      </c>
      <c r="J3" s="312">
        <v>1</v>
      </c>
      <c r="K3" s="312">
        <v>1</v>
      </c>
      <c r="N3" s="1"/>
      <c r="O3" s="7"/>
      <c r="Q3" s="1"/>
      <c r="S3" s="312" t="s">
        <v>1151</v>
      </c>
      <c r="T3" s="310" t="s">
        <v>308</v>
      </c>
      <c r="U3" s="448" t="str">
        <f>IF($C$21=1,"匯款","外幣匯款")</f>
        <v>匯款</v>
      </c>
      <c r="V3" s="312" t="s">
        <v>70</v>
      </c>
      <c r="W3" s="312" t="s">
        <v>1154</v>
      </c>
      <c r="Y3" s="1"/>
      <c r="Z3" s="203"/>
      <c r="AA3" s="203"/>
      <c r="AB3" s="310">
        <f>IF(AC4=0,0,VALUE(MID(AC4,IF(LEN(AC4)=7,4,3),2)))</f>
        <v>11</v>
      </c>
      <c r="AC3" s="592"/>
      <c r="AD3" s="593">
        <f>IF(AC4=0,0,DATE(LEFT(AC4,IF(LEN(AC4)=7,3,2))+1911,MID(AC4,IF(LEN(AC4)=7,4,3),2),RIGHT(AC4,2)))</f>
        <v>40118</v>
      </c>
      <c r="AE3" s="594">
        <f>IF(AE4=1,0,IF(OR(AB3=1,AB3=3,AB3=5,AB3=7,AB3=8,AB3=10,AB3=12),31,IF(OR(AB3=4,AB3=6,AB3=9,AB3=11),30,IF(OR(AND(AB3=2,YEAR(AD3)=2000),AND(AB3=2,YEAR(AD3)/4=INT(YEAR(AD3)/4),YEAR(AD3)/400&lt;&gt;INT(YEAR(AD3)/400))),29,28))))</f>
        <v>30</v>
      </c>
      <c r="AL3" s="434" t="s">
        <v>347</v>
      </c>
      <c r="AM3" s="434" t="s">
        <v>348</v>
      </c>
      <c r="AN3" s="434" t="s">
        <v>349</v>
      </c>
      <c r="AO3" s="434" t="s">
        <v>350</v>
      </c>
      <c r="AP3" s="434" t="s">
        <v>351</v>
      </c>
      <c r="AQ3" s="434"/>
      <c r="AR3" s="434"/>
      <c r="BA3" s="312" t="str">
        <f>PDSN1_1</f>
        <v>LTQ</v>
      </c>
      <c r="BB3" s="310">
        <f>C16</f>
        <v>15</v>
      </c>
      <c r="BC3" s="310">
        <f>C15</f>
        <v>50</v>
      </c>
      <c r="BD3" s="310">
        <f ca="1">D57</f>
        <v>85</v>
      </c>
      <c r="BE3" s="595">
        <f ca="1">VLOOKUP($D$5,$H$75:$O$161,$BF$3,0)</f>
        <v>0.5</v>
      </c>
      <c r="BF3" s="595">
        <f>IF($C$18=1,6,7)</f>
        <v>7</v>
      </c>
      <c r="BG3" s="1"/>
      <c r="BH3" s="589" t="s">
        <v>60</v>
      </c>
      <c r="BI3" s="589">
        <f ca="1">$D$5</f>
        <v>15</v>
      </c>
      <c r="BJ3" s="203"/>
      <c r="BK3" s="203"/>
    </row>
    <row r="4" spans="2:63" ht="16.5" hidden="1" customHeight="1">
      <c r="B4" s="310" t="s">
        <v>306</v>
      </c>
      <c r="C4" s="596">
        <f>C10</f>
        <v>1010101</v>
      </c>
      <c r="D4" s="592">
        <f ca="1">DATE(YEAR(C3)-$C$15,MONTH(C3)-6,DAY(C3))</f>
        <v>27815</v>
      </c>
      <c r="E4" s="394" t="str">
        <f>IF(C4="",1,IF(OR(B3&lt;1,B3&gt;12),1,""))</f>
        <v/>
      </c>
      <c r="F4" s="443">
        <f ca="1">YEAR(D4)-1911</f>
        <v>65</v>
      </c>
      <c r="H4" s="310" t="s">
        <v>0</v>
      </c>
      <c r="I4" s="310">
        <v>1</v>
      </c>
      <c r="J4" s="312">
        <v>1</v>
      </c>
      <c r="K4" s="312">
        <v>1</v>
      </c>
      <c r="N4" s="1"/>
      <c r="O4" s="43"/>
      <c r="Q4" s="1"/>
      <c r="R4" s="1"/>
      <c r="S4" s="312" t="s">
        <v>1152</v>
      </c>
      <c r="T4" s="310" t="s">
        <v>309</v>
      </c>
      <c r="U4" s="448" t="s">
        <v>70</v>
      </c>
      <c r="V4" s="312" t="s">
        <v>72</v>
      </c>
      <c r="W4" s="312" t="s">
        <v>321</v>
      </c>
      <c r="Y4" s="1"/>
      <c r="Z4" s="203"/>
      <c r="AA4" s="315"/>
      <c r="AB4" s="310" t="s">
        <v>306</v>
      </c>
      <c r="AC4" s="597">
        <f>AC10</f>
        <v>981101</v>
      </c>
      <c r="AD4" s="592"/>
      <c r="AE4" s="594" t="str">
        <f>IF(AC4="",1,IF(OR(AB3&lt;1,AB3&gt;12),1,""))</f>
        <v/>
      </c>
      <c r="AK4" s="66" t="str">
        <f>IF(OR($AL4="",COUNTIF($AL$3:$AR$3,$AL$2)=0),"",MAX($AK$3:AK3)+1)</f>
        <v/>
      </c>
      <c r="AL4" s="66" t="s">
        <v>352</v>
      </c>
      <c r="BA4" s="312" t="s">
        <v>667</v>
      </c>
      <c r="BB4" s="595">
        <f ca="1">VLOOKUP($D$5,$H$72:$N$161,5,0)</f>
        <v>1000</v>
      </c>
      <c r="BC4" s="312" t="s">
        <v>668</v>
      </c>
      <c r="BD4" s="310">
        <f>C58</f>
        <v>1</v>
      </c>
      <c r="BE4" s="312"/>
      <c r="BF4" s="312"/>
      <c r="BG4" s="1"/>
      <c r="BH4" s="589" t="s">
        <v>595</v>
      </c>
      <c r="BI4" s="598">
        <f ca="1">$C$31</f>
        <v>16170</v>
      </c>
      <c r="BJ4" s="203"/>
      <c r="BK4" s="203"/>
    </row>
    <row r="5" spans="2:63" ht="16.5" hidden="1" customHeight="1">
      <c r="B5" s="310" t="s">
        <v>1</v>
      </c>
      <c r="C5" s="310" t="s">
        <v>2</v>
      </c>
      <c r="D5" s="599">
        <f ca="1">IF(SUM(E6,D10:D13)&gt;=1,"生日格式錯誤",IF(D3&gt;C3,"被保險人未出生",IF(MONTH(C3)&lt;B3,IF(OR(MONTH(C3)+12-B3&gt;6,AND(MONTH(C3)+12-B3=6,DAY(C3)&gt;DAY(D3))),YEAR(C3)-1-YEAR(D3)+1,IF(OR(MONTH(C3)+12-B3&lt;6,AND(MONTH(C3)+12-B3=6,DAY(C3)&lt;=DAY(D3))),YEAR(C3)-1-YEAR(D3))),IF(OR(MONTH(C3)-B3&gt;6,AND(MONTH(C3)-B3=6,DAY(C3)&gt;DAY(D3))),YEAR(C3)-YEAR(D3)+1,IF(OR(MONTH(C3)-B3&lt;=6,AND(MONTH(C3)-B3=6,DAY(C3)&lt;=DAY(D3))),YEAR(C3)-YEAR(D3),)))))</f>
        <v>15</v>
      </c>
      <c r="E5" s="394" t="str">
        <f>IF(C4="",1,IF(OR(VALUE(RIGHT(C4,2))&lt;1,VALUE(RIGHT(C4,2))&gt;E3),1,""))</f>
        <v/>
      </c>
      <c r="F5" s="443">
        <f ca="1">MONTH(D4)</f>
        <v>2</v>
      </c>
      <c r="H5" s="310" t="s">
        <v>3</v>
      </c>
      <c r="I5" s="310">
        <v>0.52</v>
      </c>
      <c r="J5" s="312">
        <v>0.5</v>
      </c>
      <c r="K5" s="312">
        <v>2</v>
      </c>
      <c r="N5" s="1"/>
      <c r="O5" s="43"/>
      <c r="Q5" s="1"/>
      <c r="R5" s="152"/>
      <c r="S5" s="1"/>
      <c r="T5" s="310" t="s">
        <v>0</v>
      </c>
      <c r="U5" s="448" t="s">
        <v>69</v>
      </c>
      <c r="V5" s="312" t="s">
        <v>69</v>
      </c>
      <c r="W5" s="449" t="s">
        <v>320</v>
      </c>
      <c r="X5" s="1"/>
      <c r="Y5" s="1"/>
      <c r="Z5" s="203"/>
      <c r="AA5" s="203"/>
      <c r="AB5" s="310" t="s">
        <v>1</v>
      </c>
      <c r="AC5" s="310" t="s">
        <v>2</v>
      </c>
      <c r="AD5" s="599">
        <f ca="1">IF(SUM(AE6,AD10:AD13)&gt;=1,"生日格式錯誤",IF(AD3&gt;C3,"被保險人未出生",IF(MONTH(C3)&lt;AB3,IF(OR(MONTH(C3)+12-AB3&gt;6,AND(MONTH(C3)+12-AB3=6,DAY(C3)&gt;DAY(AD3))),YEAR(C3)-1-YEAR(AD3)+1,IF(OR(MONTH(C3)+12-AB3&lt;6,AND(MONTH(C3)+12-AB3=6,DAY(C3)&lt;=DAY(AD3))),YEAR(C3)-1-YEAR(AD3))),IF(OR(MONTH(C3)-AB3&gt;6,AND(MONTH(C3)-AB3=6,DAY(C3)&gt;DAY(AD3))),YEAR(C3)-YEAR(AD3)+1,IF(OR(MONTH(C3)-AB3&lt;=6,AND(MONTH(C3)-AB3=6,DAY(C3)&lt;=DAY(AD3))),YEAR(C3)-YEAR(AD3),)))))</f>
        <v>17</v>
      </c>
      <c r="AE5" s="594" t="str">
        <f>IF(AC4="",1,IF(OR(VALUE(RIGHT(AC4,2))&lt;1,VALUE(RIGHT(AC4,2))&gt;AE3),1,""))</f>
        <v/>
      </c>
      <c r="AK5" s="66" t="str">
        <f>IF(OR($AL5="",COUNTIF($AL$3:$AR$3,$AL$2)=0),"",MAX($AK$3:AK4)+1)</f>
        <v/>
      </c>
      <c r="AL5" s="66" t="s">
        <v>353</v>
      </c>
      <c r="BA5" s="600" t="str">
        <f>IF($BA$8=1,IF($D$5&gt;70,"本保件可能需要體檢。",IF($BB$5&gt;$BB$4,"免體檢額度:新臺幣："&amp;TEXT($BB$4,"#,##0萬")&amp;"，本保件體檢保額:【投保金額*匯率*通算保額係數】=新臺幣："&amp;TEXT($BB$5,IF(OP!$E$28=0,"#,##0","#,##0.0"))&amp;"萬，本保件投保保額超過免體檢額度，可能需要體檢。","")),"")</f>
        <v/>
      </c>
      <c r="BB5" s="595">
        <f ca="1">$C$28*$BE$3*BD4</f>
        <v>0.5</v>
      </c>
      <c r="BC5" s="310"/>
      <c r="BD5" s="310"/>
      <c r="BE5" s="312"/>
      <c r="BF5" s="312"/>
      <c r="BG5" s="1"/>
      <c r="BH5" s="589" t="s">
        <v>596</v>
      </c>
      <c r="BI5" s="589">
        <f>IF($BI$2=2,$C$58,1)</f>
        <v>1</v>
      </c>
      <c r="BJ5" s="203"/>
      <c r="BK5" s="203"/>
    </row>
    <row r="6" spans="2:63" ht="16.5" hidden="1" customHeight="1">
      <c r="B6" s="310"/>
      <c r="C6" s="310" t="s">
        <v>4</v>
      </c>
      <c r="D6" s="599">
        <f ca="1">IF(SUM(E6,D10:D13)&gt;=1,"生日格式錯誤",IF(D3&gt;C3,"被保險人未出生", YEAR($C$3)-YEAR($D$3)-1+IF(OR(MONTH($D$3)&lt;MONTH($C$3),AND(MONTH($D$3)=MONTH($C$3),DAY($D$3)&lt;=DAY($C$3))),1,0)))</f>
        <v>14</v>
      </c>
      <c r="E6" s="594" t="str">
        <f>IF(OR(E4=1,E5=1),1,"")</f>
        <v/>
      </c>
      <c r="F6" s="443">
        <f ca="1">DAY(D4)</f>
        <v>25</v>
      </c>
      <c r="H6" s="310" t="s">
        <v>5</v>
      </c>
      <c r="I6" s="310">
        <v>0.26200000000000001</v>
      </c>
      <c r="J6" s="312">
        <v>0.25</v>
      </c>
      <c r="K6" s="312">
        <v>4</v>
      </c>
      <c r="N6" s="1"/>
      <c r="O6" s="7"/>
      <c r="Q6" s="1"/>
      <c r="R6" s="1"/>
      <c r="S6" s="153"/>
      <c r="T6" s="310" t="s">
        <v>3</v>
      </c>
      <c r="U6" s="448" t="s">
        <v>71</v>
      </c>
      <c r="V6" s="312" t="s">
        <v>71</v>
      </c>
      <c r="W6" s="312" t="s">
        <v>1153</v>
      </c>
      <c r="X6" s="153"/>
      <c r="Y6" s="1"/>
      <c r="Z6" s="203"/>
      <c r="AA6" s="203"/>
      <c r="AB6" s="310"/>
      <c r="AC6" s="310" t="s">
        <v>4</v>
      </c>
      <c r="AD6" s="599">
        <f ca="1">IF(SUM(AE6,AD10:AD13)&gt;=1,"生日格式錯誤",IF(AD3&gt;C3,"被保險人未出生",ROUNDDOWN(YEARFRAC(AD3,C3,1),0)))</f>
        <v>16</v>
      </c>
      <c r="AE6" s="594" t="str">
        <f>IF(OR(AE4=1,AE5=1),1,"")</f>
        <v/>
      </c>
      <c r="AK6" s="66" t="str">
        <f>IF(OR($AL6="",COUNTIF($AL$3:$AR$3,$AL$2)=0),"",MAX($AK$3:AK5)+1)</f>
        <v/>
      </c>
      <c r="AL6" s="66" t="s">
        <v>354</v>
      </c>
      <c r="BG6" s="1"/>
      <c r="BH6" s="589" t="s">
        <v>74</v>
      </c>
      <c r="BI6" s="589">
        <f>IF($C$32="躉繳",1,2)</f>
        <v>2</v>
      </c>
      <c r="BJ6" s="589" t="str">
        <f>$C$32</f>
        <v>年繳</v>
      </c>
      <c r="BK6" s="203"/>
    </row>
    <row r="7" spans="2:63" ht="16.5" hidden="1" customHeight="1">
      <c r="B7" s="310" t="s">
        <v>312</v>
      </c>
      <c r="C7" s="310">
        <f ca="1">(F4&amp;TEXT(F5,"00")&amp;TEXT(F6,"00"))*1</f>
        <v>650225</v>
      </c>
      <c r="D7" s="310" t="s">
        <v>313</v>
      </c>
      <c r="E7" s="443">
        <f ca="1">(YEAR(TODAY())-1911&amp;TEXT(MONTH(TODAY()),"00")&amp;TEXT(DAY(TODAY()),"00"))*1</f>
        <v>1150825</v>
      </c>
      <c r="H7" s="310" t="s">
        <v>6</v>
      </c>
      <c r="I7" s="310">
        <v>8.7999999999999995E-2</v>
      </c>
      <c r="J7" s="312">
        <v>8.3333329999999997E-2</v>
      </c>
      <c r="K7" s="312">
        <v>12</v>
      </c>
      <c r="N7" s="1"/>
      <c r="O7" s="7"/>
      <c r="Q7" s="1"/>
      <c r="R7" s="1"/>
      <c r="S7" s="153"/>
      <c r="T7" s="310" t="s">
        <v>5</v>
      </c>
      <c r="W7" s="153"/>
      <c r="X7" s="153"/>
      <c r="Y7" s="1"/>
      <c r="Z7" s="203"/>
      <c r="AA7" s="203"/>
      <c r="AB7" s="26"/>
      <c r="AC7" s="26"/>
      <c r="AD7" s="26"/>
      <c r="AK7" s="66" t="str">
        <f>IF(OR($AL7="",COUNTIF($AL$3:$AR$3,$AL$2)=0),"",MAX($AK$3:AK6)+1)</f>
        <v/>
      </c>
      <c r="AL7" s="66" t="s">
        <v>355</v>
      </c>
      <c r="BA7" s="27" t="s">
        <v>669</v>
      </c>
      <c r="BG7" s="1"/>
      <c r="BH7" s="203" t="s">
        <v>597</v>
      </c>
      <c r="BI7" s="203" t="str">
        <f ca="1">IF($BI$8="","否","是")</f>
        <v>否</v>
      </c>
      <c r="BJ7" s="203"/>
      <c r="BK7" s="203"/>
    </row>
    <row r="8" spans="2:63" ht="16.5" hidden="1" customHeight="1">
      <c r="K8" s="27" t="s">
        <v>330</v>
      </c>
      <c r="L8" s="27" t="s">
        <v>331</v>
      </c>
      <c r="M8" s="27">
        <f>COUNTA(L11:L12)</f>
        <v>2</v>
      </c>
      <c r="N8" s="1"/>
      <c r="O8" s="7"/>
      <c r="Q8" s="1"/>
      <c r="R8" s="1"/>
      <c r="S8" s="153"/>
      <c r="T8" s="310" t="s">
        <v>6</v>
      </c>
      <c r="X8" s="153"/>
      <c r="Y8" s="1"/>
      <c r="Z8" s="203"/>
      <c r="AA8" s="203"/>
      <c r="AB8" s="26"/>
      <c r="AC8" s="26"/>
      <c r="AK8" s="66" t="str">
        <f>IF(OR($AL8="",COUNTIF($AL$3:$AR$3,$AL$2)=0),"",MAX($AK$3:AK7)+1)</f>
        <v/>
      </c>
      <c r="AL8" s="66" t="s">
        <v>356</v>
      </c>
      <c r="BA8" s="601"/>
      <c r="BG8" s="602"/>
      <c r="BH8" s="203" t="s">
        <v>598</v>
      </c>
      <c r="BI8" s="589" t="str">
        <f ca="1">IF(ISERROR(VLOOKUP(1,$BH$11:$BI$13,2,0)),"",VLOOKUP(1,$BH$11:$BI$13,2,0))</f>
        <v/>
      </c>
      <c r="BJ8" s="203"/>
      <c r="BK8" s="203"/>
    </row>
    <row r="9" spans="2:63" ht="16.5" hidden="1" customHeight="1">
      <c r="B9" s="26" t="s">
        <v>7</v>
      </c>
      <c r="C9" s="310">
        <v>1</v>
      </c>
      <c r="D9" s="26" t="s">
        <v>8</v>
      </c>
      <c r="H9" s="312" t="s">
        <v>332</v>
      </c>
      <c r="I9" s="312" t="s">
        <v>333</v>
      </c>
      <c r="J9" s="312" t="s">
        <v>334</v>
      </c>
      <c r="K9" s="312" t="str">
        <f>K10&amp;M10&amp;K11&amp;M11&amp;K12&amp;M12&amp;K13&amp;M13&amp;D47</f>
        <v>繳費方式 1.0%折扣。</v>
      </c>
      <c r="L9" s="312" t="str">
        <f>"保費折扣"</f>
        <v>保費折扣</v>
      </c>
      <c r="M9" s="312" t="str">
        <f>L10&amp;M10&amp;L11&amp;M11&amp;L12&amp;M12&amp;L13&amp;"折扣"</f>
        <v>繳費方式。折扣</v>
      </c>
      <c r="O9" s="43"/>
      <c r="P9" s="1"/>
      <c r="Q9" s="1"/>
      <c r="R9" s="1"/>
      <c r="S9" s="153"/>
      <c r="T9" s="153"/>
      <c r="U9" s="153"/>
      <c r="W9" s="153"/>
      <c r="X9" s="153"/>
      <c r="Y9" s="602"/>
      <c r="Z9" s="203"/>
      <c r="AA9" s="203"/>
      <c r="AB9" s="26"/>
      <c r="AC9" s="26"/>
      <c r="AD9" s="26" t="s">
        <v>8</v>
      </c>
      <c r="AK9" s="66" t="str">
        <f>IF(OR($AL9="",COUNTIF($AL$3:$AR$3,$AL$2)=0),"",MAX($AK$3:AK8)+1)</f>
        <v/>
      </c>
      <c r="AL9" s="66" t="s">
        <v>357</v>
      </c>
      <c r="BG9" s="603"/>
      <c r="BH9" s="203" t="s">
        <v>599</v>
      </c>
      <c r="BI9" s="203"/>
      <c r="BJ9" s="203"/>
      <c r="BK9" s="203"/>
    </row>
    <row r="10" spans="2:63" ht="16.5" hidden="1" customHeight="1">
      <c r="B10" s="26" t="s">
        <v>9</v>
      </c>
      <c r="C10" s="394">
        <f>input_s!H24</f>
        <v>1010101</v>
      </c>
      <c r="D10" s="604" t="str">
        <f ca="1">IF(AND($C$9=1,OR(C10="",C10=0,LEN(C10)&lt;6,LEN(C10)&gt;IF(YEAR(TODAY())&gt;2010,7,6))),1,"")</f>
        <v/>
      </c>
      <c r="H10" s="406" t="s">
        <v>335</v>
      </c>
      <c r="I10" s="407">
        <f>$C$42</f>
        <v>0.01</v>
      </c>
      <c r="J10" s="407">
        <f>$C$44</f>
        <v>0.01</v>
      </c>
      <c r="K10" s="312" t="str">
        <f>IF(AND(I10&gt;0,J10&gt;0),""&amp;H10&amp;TEXT(I10," 0.0%")&amp;"折扣",IF(AND(I10&gt;0,J10=0),"首期"&amp;H10&amp;TEXT(I10," 0.0%")&amp;"折扣",IF(AND(I10=0,J10&gt;0),"續期"&amp;H10&amp;TEXT(J10," 0.0%")&amp;"折扣","")))</f>
        <v>繳費方式 1.0%折扣</v>
      </c>
      <c r="L10" s="312" t="str">
        <f>IF(SUM(I10:J10)&gt;0,H10,"")</f>
        <v>繳費方式</v>
      </c>
      <c r="M10" s="312" t="str">
        <f>IF(L10="","",IF(SUM(N11:N13)&gt;=2,"、",IF(SUM(N11:N13)=1,"及","。")))</f>
        <v>。</v>
      </c>
      <c r="N10" s="27">
        <f>IF(L10&lt;&gt;"",1,0)</f>
        <v>1</v>
      </c>
      <c r="O10" s="7"/>
      <c r="P10" s="1"/>
      <c r="Q10" s="1"/>
      <c r="R10" s="1"/>
      <c r="S10" s="1"/>
      <c r="T10" s="1"/>
      <c r="U10" s="1"/>
      <c r="V10" s="1"/>
      <c r="W10" s="1"/>
      <c r="X10" s="1"/>
      <c r="Y10" s="603"/>
      <c r="Z10" s="203"/>
      <c r="AA10" s="203"/>
      <c r="AB10" s="26" t="s">
        <v>9</v>
      </c>
      <c r="AC10" s="587">
        <f>輸入頁!$N$8</f>
        <v>981101</v>
      </c>
      <c r="AD10" s="604" t="str">
        <f ca="1">IF(AND($C$9=1,OR(AC10="",AC10=0,LEN(AC10)&lt;6,LEN(AC10)&gt;IF(YEAR(TODAY())&gt;2010,7,6))),1,"")</f>
        <v/>
      </c>
      <c r="AK10" s="66" t="str">
        <f>IF(OR($AL10="",COUNTIF($AL$3:$AR$3,$AL$2)=0),"",MAX($AK$3:AK9)+1)</f>
        <v/>
      </c>
      <c r="AL10" s="66" t="s">
        <v>358</v>
      </c>
      <c r="BG10" s="603"/>
      <c r="BH10" s="203"/>
      <c r="BI10" s="203"/>
      <c r="BJ10" s="203"/>
      <c r="BK10" s="203"/>
    </row>
    <row r="11" spans="2:63" ht="16.5" hidden="1" customHeight="1">
      <c r="B11" s="26" t="s">
        <v>10</v>
      </c>
      <c r="C11" s="310"/>
      <c r="D11" s="604"/>
      <c r="H11" s="312" t="s">
        <v>336</v>
      </c>
      <c r="I11" s="407">
        <f>$C$37</f>
        <v>0</v>
      </c>
      <c r="J11" s="407">
        <f>$C$37</f>
        <v>0</v>
      </c>
      <c r="K11" s="312" t="str">
        <f>IF(AND(I11&gt;0,J11&gt;0),""&amp;H11&amp;TEXT(I11," 0.0%")&amp;"折扣",IF(AND(I11&gt;0,J11=0),"首期"&amp;H11&amp;TEXT(I11," 0.0%")&amp;"折扣",IF(AND(I11=0,J11&gt;0),"續期"&amp;H11&amp;TEXT(J11," 0.0%")&amp;"折扣","")))</f>
        <v/>
      </c>
      <c r="L11" s="312" t="str">
        <f>IF(SUM(I11:J11)&gt;0,H11,"")</f>
        <v/>
      </c>
      <c r="M11" s="312" t="str">
        <f>IF(L11="","",IF(SUM(N12:N14)&gt;=2,"、",IF(SUM(N12:N14)=1,"及","。")))</f>
        <v/>
      </c>
      <c r="N11" s="27">
        <f>IF(L11&lt;&gt;"",1,0)</f>
        <v>0</v>
      </c>
      <c r="O11" s="7"/>
      <c r="P11" s="1"/>
      <c r="Q11" s="1"/>
      <c r="R11" s="1"/>
      <c r="S11" s="1"/>
      <c r="T11" s="1"/>
      <c r="U11" s="1"/>
      <c r="V11" s="1"/>
      <c r="W11" s="1"/>
      <c r="X11" s="1"/>
      <c r="Y11" s="603"/>
      <c r="Z11" s="203"/>
      <c r="AA11" s="203"/>
      <c r="AB11" s="26" t="s">
        <v>10</v>
      </c>
      <c r="AC11" s="310"/>
      <c r="AD11" s="604"/>
      <c r="AK11" s="66" t="str">
        <f>IF(OR($AL11="",COUNTIF($AL$3:$AR$3,$AL$2)=0),"",MAX($AK$3:AK10)+1)</f>
        <v/>
      </c>
      <c r="AL11" s="66" t="s">
        <v>359</v>
      </c>
      <c r="BG11" s="603"/>
      <c r="BH11" s="605" t="str">
        <f ca="1">IF(AND($BI$2=1,$BI$3&gt;=70,$BI$6&lt;&gt;1,$BI$4&gt;=100000),1,"")</f>
        <v/>
      </c>
      <c r="BI11" s="203" t="s">
        <v>600</v>
      </c>
      <c r="BJ11" s="203"/>
      <c r="BK11" s="203"/>
    </row>
    <row r="12" spans="2:63" ht="16.5" hidden="1" customHeight="1">
      <c r="C12" s="310"/>
      <c r="D12" s="604"/>
      <c r="H12" s="312" t="s">
        <v>1148</v>
      </c>
      <c r="I12" s="407">
        <f>$C$38</f>
        <v>0</v>
      </c>
      <c r="J12" s="407">
        <f>$C$39</f>
        <v>0</v>
      </c>
      <c r="K12" s="312" t="str">
        <f>IF(AND(I12&gt;0,J12&gt;0),""&amp;H12&amp;TEXT(I12," 0.0%")&amp;"折扣",IF(AND(I12&gt;0,J12=0),"首期"&amp;H12&amp;TEXT(I12," 0.0%")&amp;"折扣",IF(AND(I12=0,J12&gt;0),"續期"&amp;H12&amp;TEXT(J12," 0.0%")&amp;"折扣","")))</f>
        <v/>
      </c>
      <c r="L12" s="312" t="str">
        <f>IF(SUM(I12:J12)&gt;0,H12,"")</f>
        <v/>
      </c>
      <c r="M12" s="312" t="str">
        <f>IF(L12="","",IF(SUM(N13:N15)&gt;=2,"、",IF(SUM(N13:N15)=1,"及","。")))</f>
        <v/>
      </c>
      <c r="N12" s="27">
        <f>IF(L12&lt;&gt;"",1,0)</f>
        <v>0</v>
      </c>
      <c r="O12"/>
      <c r="P12" s="1"/>
      <c r="Q12" s="1"/>
      <c r="R12" s="1"/>
      <c r="S12" s="1"/>
      <c r="T12" s="152"/>
      <c r="U12" s="1"/>
      <c r="V12" s="1"/>
      <c r="W12" s="1"/>
      <c r="X12" s="1"/>
      <c r="Y12" s="603"/>
      <c r="Z12" s="203"/>
      <c r="AA12" s="203"/>
      <c r="AB12" s="26"/>
      <c r="AC12" s="310"/>
      <c r="AD12" s="604"/>
      <c r="AK12" s="66" t="str">
        <f>IF(OR($AL12="",COUNTIF($AL$3:$AR$3,$AL$2)=0),"",MAX($AK$3:AK11)+1)</f>
        <v/>
      </c>
      <c r="AL12" s="66" t="s">
        <v>360</v>
      </c>
      <c r="BG12" s="603"/>
      <c r="BH12" s="605" t="str">
        <f ca="1">IF(AND($BI$2=1,$BI$3&gt;=70,$BI$6=1,$BI$4&gt;=1000000),1,"")</f>
        <v/>
      </c>
      <c r="BI12" s="203" t="s">
        <v>601</v>
      </c>
      <c r="BJ12" s="203"/>
      <c r="BK12" s="203"/>
    </row>
    <row r="13" spans="2:63" ht="16.5" hidden="1" customHeight="1">
      <c r="C13" s="221"/>
      <c r="D13" s="30"/>
      <c r="H13" s="312" t="s">
        <v>338</v>
      </c>
      <c r="I13" s="407">
        <f>$C$40</f>
        <v>0</v>
      </c>
      <c r="J13" s="407">
        <f>$C$40</f>
        <v>0</v>
      </c>
      <c r="K13" s="312" t="str">
        <f>IF(AND(I13&gt;0,J13&gt;0),""&amp;H13&amp;TEXT(I13," 0.0%")&amp;"折扣",IF(AND(I13&gt;0,J13=0),"首期"&amp;H13&amp;TEXT(I13," 0.0%")&amp;"折扣",IF(AND(I13=0,J13&gt;0),"續期"&amp;H13&amp;TEXT(J13," 0.0%")&amp;"折扣",IF(J27=1,"繳費方式不符合員工折扣保費規定",""))))</f>
        <v/>
      </c>
      <c r="L13" s="312" t="str">
        <f>IF(SUM(I13:J13)&gt;0,H13,"")</f>
        <v/>
      </c>
      <c r="M13" s="312" t="str">
        <f>IF(L13="","",IF(SUM(N14:N16)&gt;=2,"、",IF(SUM(N14:N16)=1,"及","。")))</f>
        <v/>
      </c>
      <c r="N13" s="27">
        <f>IF(L13&lt;&gt;"",1,0)</f>
        <v>0</v>
      </c>
      <c r="O13"/>
      <c r="P13" s="1"/>
      <c r="Q13" s="1"/>
      <c r="R13" s="1"/>
      <c r="S13" s="1"/>
      <c r="T13" s="152"/>
      <c r="U13" s="1"/>
      <c r="V13" s="1"/>
      <c r="W13" s="1"/>
      <c r="X13" s="1"/>
      <c r="Y13" s="603"/>
      <c r="Z13" s="203"/>
      <c r="AA13" s="203"/>
      <c r="AB13" s="26"/>
      <c r="AC13" s="310"/>
      <c r="AD13" s="604"/>
      <c r="AK13" s="66" t="str">
        <f>IF(OR($AL13="",COUNTIF($AL$3:$AR$3,$AL$2)=0),"",MAX($AK$3:AK12)+1)</f>
        <v/>
      </c>
      <c r="AL13" s="66" t="s">
        <v>361</v>
      </c>
      <c r="BG13" s="603"/>
      <c r="BH13" s="605" t="str">
        <f ca="1">IF(AND($BI$13&lt;&gt;""),1,"")</f>
        <v/>
      </c>
      <c r="BI13" s="203" t="str">
        <f ca="1">IF(AND($BJ$13="",$BK$13=""),"","外幣非投資型商品"&amp;$BJ$13&amp;$BK$13)</f>
        <v/>
      </c>
      <c r="BJ13" s="605" t="str">
        <f ca="1">IF(ISERROR(VLOOKUP(1,$BH$14:$BJ$16,2,0)),"",VLOOKUP(1,$BH$14:$BJ$16,2,0)&amp;VLOOKUP(1,$BH$14:$BJ$16,3,0))</f>
        <v/>
      </c>
      <c r="BK13" s="605" t="str">
        <f>IF(ISERROR(VLOOKUP(2,$BB$24:$BZ$26,2,0)),"",VLOOKUP(2,$BH$14:$BJ$16,2,0)&amp;VLOOKUP(2,$BH$14:$BJ$16,3,0))</f>
        <v/>
      </c>
    </row>
    <row r="14" spans="2:63" ht="16.5" hidden="1" customHeight="1">
      <c r="B14" s="606" t="s">
        <v>11</v>
      </c>
      <c r="C14" s="606"/>
      <c r="D14" s="607" t="str">
        <f ca="1">IF(SUM(E6,D10:D13)&gt;=1,"*日期空白或格式錯誤*","")</f>
        <v/>
      </c>
      <c r="H14" s="310"/>
      <c r="I14" s="441"/>
      <c r="J14" s="311"/>
      <c r="K14" s="312"/>
      <c r="L14" s="312"/>
      <c r="M14" s="312"/>
      <c r="O14"/>
      <c r="R14" s="154"/>
      <c r="S14" s="154"/>
      <c r="T14" s="154"/>
      <c r="U14" s="154"/>
      <c r="V14" s="96"/>
      <c r="W14" s="154"/>
      <c r="X14" s="154"/>
      <c r="Y14" s="603"/>
      <c r="Z14" s="203"/>
      <c r="AA14" s="203"/>
      <c r="AB14" s="608" t="s">
        <v>11</v>
      </c>
      <c r="AC14" s="606"/>
      <c r="AD14" s="607" t="str">
        <f ca="1">IF(SUM(AE6,AD10:AD13)&gt;=1,"*日期空白或格式錯誤*","")</f>
        <v/>
      </c>
      <c r="AK14" s="66" t="str">
        <f>IF(OR($AL14="",COUNTIF($AL$3:$AR$3,$AL$2)=0),"",MAX($AK$3:AK13)+1)</f>
        <v/>
      </c>
      <c r="AL14" s="66" t="s">
        <v>362</v>
      </c>
      <c r="BG14" s="603"/>
      <c r="BH14" s="218" t="str">
        <f ca="1">IF(AND($BI$2=2,$BI$3&gt;=70),1,"")</f>
        <v/>
      </c>
      <c r="BI14" s="203" t="s">
        <v>602</v>
      </c>
      <c r="BJ14" s="203" t="str">
        <f ca="1">IF(BH14="","",IF(MAX($BH$14:$BH$16)=1,"。","，"))</f>
        <v/>
      </c>
      <c r="BK14" s="203"/>
    </row>
    <row r="15" spans="2:63" ht="16.5" hidden="1" customHeight="1">
      <c r="B15" s="609" t="s">
        <v>12</v>
      </c>
      <c r="C15" s="310">
        <f>IF(OR($C$22="",$C$24=""),"",$M$42)</f>
        <v>50</v>
      </c>
      <c r="D15" s="604" t="str">
        <f ca="1">IF(D5&gt;C15,1,"")</f>
        <v/>
      </c>
      <c r="E15" s="312" t="str">
        <f>IF(E16=1,"足歲","歲")</f>
        <v>歲</v>
      </c>
      <c r="H15" s="310"/>
      <c r="I15" s="441"/>
      <c r="J15" s="311"/>
      <c r="K15" s="312" t="s">
        <v>337</v>
      </c>
      <c r="L15" s="312"/>
      <c r="M15" s="312"/>
      <c r="O15"/>
      <c r="R15" s="151"/>
      <c r="S15" s="151"/>
      <c r="T15" s="151"/>
      <c r="U15" s="151"/>
      <c r="V15" s="73"/>
      <c r="W15" s="151"/>
      <c r="X15" s="151"/>
      <c r="Y15" s="603"/>
      <c r="Z15" s="203"/>
      <c r="AA15" s="203"/>
      <c r="AB15" s="610" t="s">
        <v>12</v>
      </c>
      <c r="AC15" s="310"/>
      <c r="AD15" s="604" t="str">
        <f ca="1">IF(AD5&gt;C15,1,"")</f>
        <v/>
      </c>
      <c r="AK15" s="66" t="str">
        <f>IF(OR($AL15="",COUNTIF($AL$3:$AR$3,$AL$2)=0),"",MAX($AK$3:AK14)+1)</f>
        <v/>
      </c>
      <c r="AL15" s="66" t="s">
        <v>406</v>
      </c>
      <c r="BG15" s="1"/>
      <c r="BH15" s="218" t="str">
        <f ca="1">IF(AND($BI$2=2,$BI$6&lt;&gt;1,$BI$4*$BI$5&gt;=300000),MAX($BH$14:$BH$14)+1,"")</f>
        <v/>
      </c>
      <c r="BI15" s="203" t="s">
        <v>603</v>
      </c>
      <c r="BJ15" s="203" t="str">
        <f ca="1">IF(BH15="","",IF(MAX($BH$14:$BH$15)&gt;=1,"。",""))</f>
        <v/>
      </c>
      <c r="BK15" s="203"/>
    </row>
    <row r="16" spans="2:63" ht="16.5" hidden="1" customHeight="1">
      <c r="B16" s="611" t="str">
        <f>"最低承保"&amp;IF(E16=1,"(足歲)","(保險年齡)")</f>
        <v>最低承保(保險年齡)</v>
      </c>
      <c r="C16" s="310">
        <f>IF(OR($C$22="",$C$24=""),"",$L$42)</f>
        <v>15</v>
      </c>
      <c r="D16" s="604" t="str">
        <f ca="1">IF(IF(E16=1,D6,IF(E16=2,D5,0))&lt;C16,1,"")</f>
        <v/>
      </c>
      <c r="E16" s="587">
        <v>2</v>
      </c>
      <c r="H16" s="310"/>
      <c r="I16" s="312"/>
      <c r="J16" s="312"/>
      <c r="K16" s="312"/>
      <c r="L16" s="312"/>
      <c r="M16" s="312"/>
      <c r="N16" s="1" t="str">
        <f>IF(O16="","",MAX($N$2:N15)+1)</f>
        <v/>
      </c>
      <c r="O16"/>
      <c r="R16" s="151"/>
      <c r="S16" s="151"/>
      <c r="T16" s="151"/>
      <c r="U16" s="151"/>
      <c r="V16" s="73"/>
      <c r="W16" s="151"/>
      <c r="X16" s="151"/>
      <c r="Y16" s="1"/>
      <c r="Z16" s="203"/>
      <c r="AA16" s="203"/>
      <c r="AB16" s="612" t="str">
        <f>"最低承保"&amp;IF(E16=1,"(足歲)","(保險年齡)")</f>
        <v>最低承保(保險年齡)</v>
      </c>
      <c r="AC16" s="310"/>
      <c r="AD16" s="604" t="str">
        <f ca="1">IF(IF(E16=1,AD6,IF(E16=2,AD5,0))&lt;C16,1,"")</f>
        <v/>
      </c>
      <c r="AE16" s="26"/>
      <c r="AK16" s="66" t="str">
        <f>IF(OR($AL16="",COUNTIF($AL$3:$AR$3,$AL$2)=0),"",MAX($AK$3:AK15)+1)</f>
        <v/>
      </c>
      <c r="AL16" s="66" t="s">
        <v>407</v>
      </c>
      <c r="BH16" s="218" t="str">
        <f ca="1">IF(AND($BI$2=2,$BI$6=1,$BI$4*$BI$5&gt;=1000000),MAX($BH$14:$BH$15)+1,"")</f>
        <v/>
      </c>
      <c r="BI16" s="203" t="s">
        <v>604</v>
      </c>
      <c r="BJ16" s="203" t="str">
        <f ca="1">IF(BH16="","",IF(MAX($BH$14:$BH$16)&gt;=1,"。",""))</f>
        <v/>
      </c>
      <c r="BK16" s="203"/>
    </row>
    <row r="17" spans="2:38" ht="16.5" hidden="1" customHeight="1">
      <c r="B17" s="606" t="s">
        <v>13</v>
      </c>
      <c r="C17" s="606"/>
      <c r="D17" s="607" t="str">
        <f ca="1">IF(SUM(D15:D16)&gt;=1,"*年齡不符專案投保區間*","")</f>
        <v/>
      </c>
      <c r="H17" s="26"/>
      <c r="I17" s="38"/>
      <c r="J17" s="439"/>
      <c r="K17" s="439"/>
      <c r="L17" s="440"/>
      <c r="M17" s="440"/>
      <c r="N17" s="1" t="str">
        <f>IF(O17="","",MAX($N$2:N16)+1)</f>
        <v/>
      </c>
      <c r="O17"/>
      <c r="R17" s="151"/>
      <c r="S17" s="151"/>
      <c r="T17" s="151"/>
      <c r="U17" s="151"/>
      <c r="V17" s="73"/>
      <c r="W17" s="151"/>
      <c r="X17" s="151"/>
      <c r="Y17" s="151"/>
      <c r="Z17" s="151"/>
      <c r="AA17" s="151"/>
      <c r="AB17" s="608" t="s">
        <v>13</v>
      </c>
      <c r="AC17" s="606"/>
      <c r="AD17" s="607" t="str">
        <f ca="1">IF(SUM(AD15:AD16)&gt;=1,"*年齡不符專案投保區間*","")</f>
        <v/>
      </c>
      <c r="AK17" s="66" t="str">
        <f>IF(OR($AL17="",COUNTIF($AL$3:$AR$3,$AL$2)=0),"",MAX($AK$3:AK16)+1)</f>
        <v/>
      </c>
      <c r="AL17" s="66" t="s">
        <v>363</v>
      </c>
    </row>
    <row r="18" spans="2:38" ht="16.5" hidden="1" customHeight="1">
      <c r="B18" s="26" t="s">
        <v>14</v>
      </c>
      <c r="C18" s="444">
        <f>IF($E$18="男",1,IF($E$18="女",2,0))</f>
        <v>2</v>
      </c>
      <c r="D18" s="450" t="str">
        <f>IF(COUNTIF(En_Sex,$E$18)&lt;&gt;1,1,"")</f>
        <v/>
      </c>
      <c r="E18" s="394" t="str">
        <f>input_s!$H$22</f>
        <v>女</v>
      </c>
      <c r="H18" s="26"/>
      <c r="I18" s="38"/>
      <c r="J18" s="439"/>
      <c r="K18" s="439"/>
      <c r="L18" s="440"/>
      <c r="M18" s="440"/>
      <c r="N18" s="1" t="str">
        <f>IF(O18="","",MAX($N$2:N17)+1)</f>
        <v/>
      </c>
      <c r="O18" s="613"/>
      <c r="R18" s="151"/>
      <c r="S18" s="151"/>
      <c r="T18" s="151"/>
      <c r="U18" s="151"/>
      <c r="V18" s="73"/>
      <c r="W18" s="151"/>
      <c r="X18" s="151"/>
      <c r="Y18" s="151"/>
      <c r="Z18" s="151"/>
      <c r="AA18" s="151"/>
      <c r="AB18" s="26" t="s">
        <v>14</v>
      </c>
      <c r="AC18" s="614">
        <f>IF($AE$18="男",1,IF($AE$18="女",2,0))</f>
        <v>1</v>
      </c>
      <c r="AD18" s="604" t="str">
        <f>IF(COUNTIF(En_Sex,$AE$18)&lt;&gt;1,1,"")</f>
        <v/>
      </c>
      <c r="AE18" s="615" t="str">
        <f>輸入頁!$K$8</f>
        <v>男</v>
      </c>
      <c r="AK18" s="66" t="str">
        <f>IF(OR($AL18="",COUNTIF($AL$3:$AR$3,$AL$2)=0),"",MAX($AK$3:AK17)+1)</f>
        <v/>
      </c>
      <c r="AL18" s="66" t="s">
        <v>831</v>
      </c>
    </row>
    <row r="19" spans="2:38" ht="16.5" hidden="1" customHeight="1">
      <c r="B19" s="31" t="s">
        <v>15</v>
      </c>
      <c r="C19" s="31"/>
      <c r="D19" s="32" t="str">
        <f>IF(D18=1,"*性別輸入錯誤*","")</f>
        <v/>
      </c>
      <c r="H19" s="312" t="s">
        <v>335</v>
      </c>
      <c r="I19" s="310" t="s">
        <v>26</v>
      </c>
      <c r="M19" s="440"/>
      <c r="R19" s="151"/>
      <c r="S19" s="151"/>
      <c r="T19" s="151"/>
      <c r="U19" s="151"/>
      <c r="V19" s="73"/>
      <c r="W19" s="151"/>
      <c r="X19" s="151"/>
      <c r="Y19" s="151"/>
      <c r="Z19" s="151"/>
      <c r="AA19" s="151"/>
      <c r="AB19" s="31" t="s">
        <v>15</v>
      </c>
      <c r="AC19" s="606"/>
      <c r="AD19" s="607" t="str">
        <f>IF(AD18=1,"*性別輸入錯誤*","")</f>
        <v/>
      </c>
      <c r="AK19" s="66" t="str">
        <f>IF(OR($AL19="",COUNTIF($AL$3:$AR$3,$AL$2)=0),"",MAX($AK$3:AK18)+1)</f>
        <v/>
      </c>
      <c r="AL19" s="66" t="s">
        <v>827</v>
      </c>
    </row>
    <row r="20" spans="2:38" ht="16.5" hidden="1" customHeight="1">
      <c r="B20" s="31" t="s">
        <v>16</v>
      </c>
      <c r="C20" s="31"/>
      <c r="D20" s="604" t="str">
        <f ca="1">IF(SUM(E6,D10:D13,D15,D16,D18)&gt;=1,1,"")</f>
        <v/>
      </c>
      <c r="H20" s="312" t="str">
        <f>IF($C$21=1,"匯款","外幣匯款")</f>
        <v>匯款</v>
      </c>
      <c r="I20" s="311">
        <f>IF($C$21=1,IF($C$24=1,0%,1%),IF($C$24=1,0%,IF($C$43=$H$21,1%,0%)))</f>
        <v>0.01</v>
      </c>
      <c r="J20" s="27" t="s">
        <v>28</v>
      </c>
      <c r="M20" s="440"/>
      <c r="R20" s="151"/>
      <c r="S20" s="151"/>
      <c r="T20" s="151"/>
      <c r="U20" s="151"/>
      <c r="V20" s="73"/>
      <c r="W20" s="151"/>
      <c r="X20" s="151"/>
      <c r="Y20" s="151"/>
      <c r="Z20" s="151"/>
      <c r="AA20" s="151"/>
      <c r="AB20" s="31" t="s">
        <v>16</v>
      </c>
      <c r="AC20" s="606"/>
      <c r="AD20" s="604" t="str">
        <f ca="1">IF(SUM(AE6,AD10,AD15,AD16,AD18)&gt;=1,1,"")</f>
        <v/>
      </c>
      <c r="AK20" s="66" t="str">
        <f>IF(OR($AL20="",COUNTIF($AL$3:$AR$3,$AL$2)=0),"",MAX($AK$3:AK19)+1)</f>
        <v/>
      </c>
      <c r="AL20" s="66" t="s">
        <v>828</v>
      </c>
    </row>
    <row r="21" spans="2:38" ht="16.5" hidden="1" customHeight="1">
      <c r="B21" s="26" t="s">
        <v>17</v>
      </c>
      <c r="C21" s="587">
        <v>1</v>
      </c>
      <c r="D21" s="604" t="str">
        <f>IF(OR(C21="",C21&lt;=0,C21&gt;=3),1,"")</f>
        <v/>
      </c>
      <c r="E21" s="587" t="s">
        <v>577</v>
      </c>
      <c r="H21" s="312" t="s">
        <v>70</v>
      </c>
      <c r="I21" s="311">
        <f>IF($C$24=1,0%,1%)</f>
        <v>0.01</v>
      </c>
      <c r="J21" s="37" t="s">
        <v>29</v>
      </c>
      <c r="M21" s="440"/>
      <c r="R21" s="151"/>
      <c r="S21" s="151"/>
      <c r="T21" s="151"/>
      <c r="U21" s="151"/>
      <c r="V21" s="73"/>
      <c r="W21" s="151"/>
      <c r="X21" s="151"/>
      <c r="Y21" s="151"/>
      <c r="Z21" s="151"/>
      <c r="AA21" s="151"/>
      <c r="AB21" s="26" t="s">
        <v>310</v>
      </c>
      <c r="AC21" s="614">
        <f ca="1">$F$57-AD5+1</f>
        <v>83</v>
      </c>
      <c r="AD21" s="310"/>
      <c r="AE21" s="151"/>
      <c r="AF21" s="151"/>
      <c r="AK21" s="66" t="str">
        <f>IF(OR($AL21="",COUNTIF($AL$3:$AR$3,$AL$2)=0),"",MAX($AK$3:AK20)+1)</f>
        <v/>
      </c>
      <c r="AL21" s="66" t="s">
        <v>829</v>
      </c>
    </row>
    <row r="22" spans="2:38" ht="16.5" hidden="1" customHeight="1">
      <c r="B22" s="26" t="s">
        <v>18</v>
      </c>
      <c r="C22" s="394" t="str">
        <f>input_s!$H$34</f>
        <v>LTQ</v>
      </c>
      <c r="D22" s="604" t="str">
        <f>IF(OR($C$22="",$C$22=0,ISERROR(VLOOKUP($C$22,$H$43:$H$62,1,0))),1,"")</f>
        <v/>
      </c>
      <c r="H22" s="312" t="s">
        <v>69</v>
      </c>
      <c r="I22" s="311">
        <f>IF($C$21=1,IF($C$24=1,0%,1%),0%)</f>
        <v>0.01</v>
      </c>
      <c r="M22" s="440"/>
      <c r="R22" s="151"/>
      <c r="S22" s="151"/>
      <c r="T22" s="151"/>
      <c r="U22" s="151"/>
      <c r="V22" s="73"/>
      <c r="W22" s="151"/>
      <c r="X22" s="151"/>
      <c r="Y22" s="151"/>
      <c r="Z22" s="151"/>
      <c r="AA22" s="151"/>
      <c r="AB22" s="151"/>
      <c r="AC22" s="151"/>
      <c r="AD22" s="151"/>
      <c r="AE22" s="151"/>
      <c r="AF22" s="151"/>
      <c r="AK22" s="66" t="str">
        <f>IF(OR($AL22="",COUNTIF($AL$3:$AR$3,$AL$2)=0),"",MAX($AK$3:AK21)+1)</f>
        <v/>
      </c>
      <c r="AL22" s="66"/>
    </row>
    <row r="23" spans="2:38" ht="16.5" hidden="1" customHeight="1">
      <c r="B23" s="26" t="s">
        <v>19</v>
      </c>
      <c r="C23" s="682" t="s">
        <v>1352</v>
      </c>
      <c r="D23" s="604"/>
      <c r="E23" s="443" t="str">
        <f>OP!$C$23&amp;"建議書"</f>
        <v>富邦人壽連馨久久長期照顧終身健康保險建議書</v>
      </c>
      <c r="H23" s="312" t="s">
        <v>71</v>
      </c>
      <c r="I23" s="311">
        <v>0</v>
      </c>
      <c r="J23" s="27" t="s">
        <v>32</v>
      </c>
      <c r="M23" s="440"/>
      <c r="R23" s="151"/>
      <c r="S23" s="151"/>
      <c r="T23" s="151"/>
      <c r="U23" s="151"/>
      <c r="V23" s="73"/>
      <c r="W23" s="151"/>
      <c r="X23" s="151"/>
      <c r="Y23" s="151"/>
      <c r="Z23" s="151"/>
      <c r="AA23" s="151"/>
      <c r="AB23" s="151"/>
      <c r="AC23" s="151"/>
      <c r="AD23" s="151"/>
      <c r="AE23" s="151"/>
      <c r="AF23" s="151"/>
      <c r="AK23" s="66" t="str">
        <f>IF(OR($AL23="",COUNTIF($AL$3:$AR$3,$AL$2)=0),"",MAX($AK$3:AK22)+1)</f>
        <v/>
      </c>
      <c r="AL23" s="66" t="s">
        <v>364</v>
      </c>
    </row>
    <row r="24" spans="2:38" ht="16.5" hidden="1" customHeight="1">
      <c r="B24" s="26" t="s">
        <v>20</v>
      </c>
      <c r="C24" s="394">
        <f>IF(ISERROR(VLOOKUP(input_s!$H$35&amp;$C22,$J$43:$J$62,1,0)),"",input_s!$H$35)</f>
        <v>30</v>
      </c>
      <c r="D24" s="604" t="str">
        <f>IF(OR($C$24="",$C$24=0,COUNTIF($J$43:$J$62,$C$24&amp;$C$22)&lt;&gt;1),1,"")</f>
        <v/>
      </c>
      <c r="E24" s="443" t="str">
        <f>IF(OP!$C$24=1,"躉繳",IF(OP!$C$24&gt;40,OP!$C$24&amp;" 歲滿期",OP!$C$24&amp;" 年期"))</f>
        <v>30 年期</v>
      </c>
      <c r="H24" s="312" t="s">
        <v>72</v>
      </c>
      <c r="I24" s="311">
        <f>IF($C$21=1,IF($C$24=1,0%,1%),0%)</f>
        <v>0.01</v>
      </c>
      <c r="R24" s="151"/>
      <c r="S24" s="151"/>
      <c r="T24" s="151"/>
      <c r="U24" s="151"/>
      <c r="V24" s="73"/>
      <c r="W24" s="151"/>
      <c r="X24" s="151"/>
      <c r="Y24" s="151"/>
      <c r="Z24" s="151"/>
      <c r="AA24" s="151"/>
      <c r="AB24" s="151"/>
      <c r="AC24" s="151"/>
      <c r="AD24" s="151"/>
      <c r="AE24" s="151"/>
      <c r="AF24" s="151"/>
      <c r="AK24" s="66" t="str">
        <f>IF(OR($AL24="",COUNTIF($AL$3:$AR$3,$AL$2)=0),"",MAX($AK$3:AK23)+1)</f>
        <v/>
      </c>
      <c r="AL24" s="66" t="s">
        <v>365</v>
      </c>
    </row>
    <row r="25" spans="2:38" ht="16.5" hidden="1" customHeight="1">
      <c r="B25" s="31" t="s">
        <v>21</v>
      </c>
      <c r="C25" s="33"/>
      <c r="D25" s="607" t="str">
        <f>IF(SUM(D24)&gt;=1,"*年期選擇錯誤*","")</f>
        <v/>
      </c>
      <c r="H25" s="312" t="s">
        <v>324</v>
      </c>
      <c r="I25" s="311">
        <v>0</v>
      </c>
      <c r="J25" s="37" t="s">
        <v>36</v>
      </c>
      <c r="R25" s="151"/>
      <c r="S25" s="151"/>
      <c r="T25" s="151"/>
      <c r="U25" s="151"/>
      <c r="V25" s="73"/>
      <c r="W25" s="151"/>
      <c r="X25" s="151"/>
      <c r="Y25" s="151"/>
      <c r="Z25" s="151"/>
      <c r="AA25" s="151"/>
      <c r="AB25" s="310" t="s">
        <v>580</v>
      </c>
      <c r="AC25" s="593">
        <f ca="1">DATE(YEAR($AD$3)+$AD$6,MONTH($AD$3)+6,MIN(DAY($AD$3),$AE$25)+1)</f>
        <v>46144</v>
      </c>
      <c r="AD25" s="597">
        <f>MONTH($AD$3)+IF(MONTH($AD$3)&lt;=6,6,-6)</f>
        <v>5</v>
      </c>
      <c r="AE25" s="614">
        <f>IF(OR($AD$25=1,$AD$25=3,$AD$25=5,$AD$25=7,$AD$25=8,$AD$25=10,$AD$25=12),31,IF(OR($AD$25=4,$AD$25=6,$AD$25=9,$AD$25=11),30,IF(AND($AD$25=2,YEAR($C$3)/4=INT(YEAR($C$3)/4),YEAR($C$3)/400&lt;&gt;INT(YEAR($C$3)/400)),29,28)))</f>
        <v>31</v>
      </c>
      <c r="AF25" s="151"/>
      <c r="AK25" s="66" t="str">
        <f>IF(OR($AL25="",COUNTIF($AL$3:$AR$3,$AL$2)=0),"",MAX($AK$3:AK24)+1)</f>
        <v/>
      </c>
      <c r="AL25" s="66" t="s">
        <v>366</v>
      </c>
    </row>
    <row r="26" spans="2:38" ht="18" hidden="1" customHeight="1">
      <c r="B26" s="26" t="s">
        <v>22</v>
      </c>
      <c r="C26" s="310">
        <f>IF(OR($C$22="",$C$24=""),"",$N$42)</f>
        <v>0.5</v>
      </c>
      <c r="D26" s="616"/>
      <c r="K26" s="27" t="s">
        <v>1214</v>
      </c>
      <c r="R26" s="151"/>
      <c r="S26" s="151"/>
      <c r="T26" s="151"/>
      <c r="U26" s="151"/>
      <c r="V26" s="73"/>
      <c r="W26" s="151"/>
      <c r="X26" s="151"/>
      <c r="Y26" s="151"/>
      <c r="Z26" s="151"/>
      <c r="AA26" s="151"/>
      <c r="AB26" s="310"/>
      <c r="AC26" s="614" t="str">
        <f ca="1">IF(AC25&lt;$C$3,"",AC25-$C$3)</f>
        <v/>
      </c>
      <c r="AD26" s="617" t="str">
        <f ca="1">IF(C85=0,"",IF(OR($D$53=1,AC26=""),"",IF(AND(AC26&gt;=1,AC26&lt;=30),"提醒您：被保險人"&amp;$AC$1&amp;"將於 "&amp;MONTH(AC25)&amp;" 月 "&amp;DAY(AC25)&amp;" 日 ( "&amp;AC26&amp;"天後 ) 保險年齡增加一歲"&amp;IF(D85=0,"。","，"&amp;$C$22&amp;$C$32&amp;"保險費"&amp;IF($C$32="躉繳","","每期")&amp;IF(AE27&gt;=0,"增加 ","減少 ")&amp;TEXT(AE27,"#,##0 元")&amp;"。"),"")))</f>
        <v/>
      </c>
      <c r="AE26" s="614"/>
      <c r="AF26" s="151"/>
      <c r="AK26" s="66" t="str">
        <f>IF(OR($AL26="",COUNTIF($AL$3:$AR$3,$AL$2)=0),"",MAX($AK$3:AK25)+1)</f>
        <v/>
      </c>
      <c r="AL26" s="66" t="s">
        <v>367</v>
      </c>
    </row>
    <row r="27" spans="2:38" ht="17.25" hidden="1" customHeight="1">
      <c r="B27" s="26" t="s">
        <v>23</v>
      </c>
      <c r="C27" s="310">
        <f ca="1">IF(OR($C$22="",$C$24="",D20=1),,$O$42)</f>
        <v>2</v>
      </c>
      <c r="D27" s="312" t="str">
        <f>IF(C28*10&lt;&gt;ROUNDUP(C28,$E$28)*10,1,"")</f>
        <v/>
      </c>
      <c r="E27" s="27" t="s">
        <v>656</v>
      </c>
      <c r="H27" s="312" t="s">
        <v>328</v>
      </c>
      <c r="I27" s="406" t="str">
        <f>輸入頁!$E$21</f>
        <v>無</v>
      </c>
      <c r="J27" s="434">
        <f>IF(ISNA(VLOOKUP($I$27,$H$28:$I$30,2,0)),0,VLOOKUP($I$27,$H$28:$I$30,2,0))</f>
        <v>0</v>
      </c>
      <c r="K27" s="434">
        <f>IF(AND($J$27=1,$C$40&gt;0),1,IF(AND($J$27=2,OR($C$38&gt;0,$C$39&gt;0)),2,0))</f>
        <v>0</v>
      </c>
      <c r="R27" s="151"/>
      <c r="S27" s="151"/>
      <c r="T27" s="151"/>
      <c r="U27" s="151"/>
      <c r="V27" s="73"/>
      <c r="W27" s="151"/>
      <c r="X27" s="151"/>
      <c r="Y27" s="151"/>
      <c r="Z27" s="151"/>
      <c r="AA27" s="151"/>
      <c r="AB27" s="310" t="s">
        <v>581</v>
      </c>
      <c r="AC27" s="614" t="str">
        <f ca="1">C88</f>
        <v>LTQ300216</v>
      </c>
      <c r="AD27" s="618">
        <f ca="1">IF(ISNA(VLOOKUP(AC27,GP,2,0)),0,IF($C$21=1,ROUND(VLOOKUP(AC27,GP,2,0)*$C$28*$C$34,0),IF($C$21=2,ROUNDDOWN(VLOOKUP(AC27,GP,2,0)*$C$28*$C$34,0),"")))</f>
        <v>16370</v>
      </c>
      <c r="AE27" s="618">
        <f ca="1">AD27-$C$35</f>
        <v>200</v>
      </c>
      <c r="AF27" s="151"/>
      <c r="AK27" s="66" t="str">
        <f>IF(OR($AL27="",COUNTIF($AL$3:$AR$3,$AL$2)=0),"",MAX($AK$3:AK26)+1)</f>
        <v/>
      </c>
      <c r="AL27" s="66" t="s">
        <v>368</v>
      </c>
    </row>
    <row r="28" spans="2:38" ht="16.5" hidden="1" customHeight="1">
      <c r="B28" s="26" t="s">
        <v>64</v>
      </c>
      <c r="C28" s="409">
        <f>ROUND(input_s!$H$61,$E$28)</f>
        <v>1</v>
      </c>
      <c r="D28" s="604" t="str">
        <f ca="1">IF(OR(C28="",C28=0,C28&lt;C26,C28&gt;C27,D27&lt;&gt;""),1,"")</f>
        <v/>
      </c>
      <c r="E28" s="679">
        <v>1</v>
      </c>
      <c r="H28" s="406" t="s">
        <v>329</v>
      </c>
      <c r="I28" s="312">
        <v>0</v>
      </c>
      <c r="J28" s="312"/>
      <c r="K28" s="407"/>
      <c r="R28" s="151"/>
      <c r="S28" s="151"/>
      <c r="T28" s="151"/>
      <c r="U28" s="151"/>
      <c r="V28" s="73"/>
      <c r="W28" s="151"/>
      <c r="X28" s="151"/>
      <c r="Y28" s="151"/>
      <c r="Z28" s="151"/>
      <c r="AA28" s="151"/>
      <c r="AB28" s="151"/>
      <c r="AC28" s="151"/>
      <c r="AD28" s="151"/>
      <c r="AE28" s="151"/>
      <c r="AF28" s="151"/>
      <c r="AK28" s="66" t="str">
        <f>IF(OR($AL28="",COUNTIF($AL$3:$AR$3,$AL$2)=0),"",MAX($AK$3:AK27)+1)</f>
        <v/>
      </c>
      <c r="AL28" s="66" t="s">
        <v>369</v>
      </c>
    </row>
    <row r="29" spans="2:38" ht="16.5" hidden="1" customHeight="1">
      <c r="B29" s="31" t="s">
        <v>24</v>
      </c>
      <c r="C29" s="31"/>
      <c r="D29" s="607" t="str">
        <f ca="1">IF(SUM(D28)&gt;=1,"*保額錯誤*","")</f>
        <v/>
      </c>
      <c r="H29" s="312" t="s">
        <v>338</v>
      </c>
      <c r="I29" s="312">
        <v>1</v>
      </c>
      <c r="J29" s="312"/>
      <c r="K29" s="407"/>
      <c r="R29" s="151"/>
      <c r="S29" s="151"/>
      <c r="T29" s="151"/>
      <c r="U29" s="151"/>
      <c r="V29" s="73"/>
      <c r="W29" s="151"/>
      <c r="X29" s="151"/>
      <c r="Y29" s="151"/>
      <c r="Z29" s="151"/>
      <c r="AA29" s="151"/>
      <c r="AB29" s="151"/>
      <c r="AC29" s="151"/>
      <c r="AD29" s="151"/>
      <c r="AE29" s="151"/>
      <c r="AF29" s="151"/>
      <c r="AK29" s="66" t="str">
        <f>IF(OR($AL29="",COUNTIF($AL$3:$AR$3,$AL$2)=0),"",MAX($AK$3:AK28)+1)</f>
        <v/>
      </c>
      <c r="AL29" s="66" t="s">
        <v>370</v>
      </c>
    </row>
    <row r="30" spans="2:38" ht="17.25" hidden="1" customHeight="1">
      <c r="B30" s="26" t="s">
        <v>66</v>
      </c>
      <c r="C30" s="34">
        <f ca="1">IF(OR(C18=0,C22=0,D28=1),0,IF(ISNA(VLOOKUP($C$55,GP,2,0)),0,VLOOKUP($C$55,GP,2,0)))</f>
        <v>16170</v>
      </c>
      <c r="H30" s="312" t="s">
        <v>1148</v>
      </c>
      <c r="I30" s="312">
        <v>2</v>
      </c>
      <c r="J30" s="312"/>
      <c r="K30" s="407"/>
      <c r="R30" s="151"/>
      <c r="S30" s="151"/>
      <c r="T30" s="151"/>
      <c r="U30" s="151"/>
      <c r="V30" s="73"/>
      <c r="W30" s="151"/>
      <c r="X30" s="151"/>
      <c r="Y30" s="151"/>
      <c r="Z30" s="151"/>
      <c r="AA30" s="151"/>
      <c r="AB30" s="151"/>
      <c r="AC30" s="151"/>
      <c r="AD30" s="151"/>
      <c r="AE30" s="151"/>
      <c r="AF30" s="151"/>
      <c r="AK30" s="66" t="str">
        <f>IF(OR($AL30="",COUNTIF($AL$3:$AR$3,$AL$2)=0),"",MAX($AK$3:AK29)+1)</f>
        <v/>
      </c>
      <c r="AL30" s="66" t="s">
        <v>371</v>
      </c>
    </row>
    <row r="31" spans="2:38" ht="17.25" hidden="1" customHeight="1">
      <c r="B31" s="26" t="s">
        <v>27</v>
      </c>
      <c r="C31" s="35">
        <f ca="1">IF($C$21=1,ROUND(C28*C30,1),IF(C21=2,ROUND(C28*C30,1),""))</f>
        <v>16170</v>
      </c>
      <c r="D31" s="36"/>
      <c r="H31" s="312"/>
      <c r="I31" s="312"/>
      <c r="J31" s="312"/>
      <c r="K31" s="312"/>
      <c r="R31" s="151"/>
      <c r="S31" s="151"/>
      <c r="T31" s="151"/>
      <c r="U31" s="151"/>
      <c r="V31" s="73"/>
      <c r="W31" s="151"/>
      <c r="X31" s="151"/>
      <c r="Y31" s="151"/>
      <c r="Z31" s="151"/>
      <c r="AA31" s="151"/>
      <c r="AB31" s="151"/>
      <c r="AC31" s="151"/>
      <c r="AD31" s="151"/>
      <c r="AE31" s="151"/>
      <c r="AF31" s="151"/>
      <c r="AK31" s="66" t="str">
        <f>IF(OR($AL31="",COUNTIF($AL$3:$AR$3,$AL$2)=0),"",MAX($AK$3:AK30)+1)</f>
        <v/>
      </c>
      <c r="AL31" s="66" t="s">
        <v>372</v>
      </c>
    </row>
    <row r="32" spans="2:38" ht="16.5" hidden="1" customHeight="1">
      <c r="B32" s="26" t="s">
        <v>25</v>
      </c>
      <c r="C32" s="394" t="str">
        <f>IF(input_s!$H$40="","",input_s!$H$40)</f>
        <v>年繳</v>
      </c>
      <c r="D32" s="619" t="str">
        <f>IF(OR(AND($C$24&lt;&gt;1,$C$32="躉繳"),COUNTIF(En_PayT,$C$32)&lt;&gt;1),1,"")</f>
        <v/>
      </c>
      <c r="R32" s="151"/>
      <c r="S32" s="151"/>
      <c r="T32" s="151"/>
      <c r="U32" s="151"/>
      <c r="V32" s="73"/>
      <c r="W32" s="151"/>
      <c r="X32" s="151"/>
      <c r="Y32" s="151"/>
      <c r="Z32" s="151"/>
      <c r="AA32" s="151"/>
      <c r="AB32" s="151"/>
      <c r="AC32" s="151"/>
      <c r="AD32" s="151"/>
      <c r="AE32" s="151"/>
      <c r="AF32" s="151"/>
      <c r="AK32" s="66" t="str">
        <f>IF(OR($AL32="",COUNTIF($AL$3:$AR$3,$AL$2)=0),"",MAX($AK$3:AK31)+1)</f>
        <v/>
      </c>
      <c r="AL32" s="66" t="s">
        <v>830</v>
      </c>
    </row>
    <row r="33" spans="2:44" ht="16.5" hidden="1" customHeight="1">
      <c r="B33" s="26" t="s">
        <v>30</v>
      </c>
      <c r="C33" s="587">
        <v>1</v>
      </c>
      <c r="D33" s="604" t="str">
        <f>IF(OR(C33="",C33=0),1,"")</f>
        <v/>
      </c>
      <c r="R33" s="72"/>
      <c r="S33" s="72"/>
      <c r="T33" s="72"/>
      <c r="U33" s="72"/>
      <c r="V33" s="73"/>
      <c r="W33" s="72"/>
      <c r="X33" s="72"/>
      <c r="Y33" s="72"/>
      <c r="Z33" s="72"/>
      <c r="AA33" s="72"/>
      <c r="AB33" s="72"/>
      <c r="AC33" s="72"/>
      <c r="AD33" s="72"/>
      <c r="AE33" s="72"/>
      <c r="AF33" s="72"/>
      <c r="AK33" s="66" t="str">
        <f>IF(OR($AL33="",COUNTIF($AL$3:$AR$3,$AL$2)=0),"",MAX($AK$3:AK32)+1)</f>
        <v/>
      </c>
      <c r="AL33" s="66"/>
    </row>
    <row r="34" spans="2:44" ht="16.5" hidden="1" customHeight="1">
      <c r="B34" s="26" t="s">
        <v>31</v>
      </c>
      <c r="C34" s="26">
        <f>IF(D32=1,,VLOOKUP(C32,H2:K7,1+C33,FALSE))</f>
        <v>1</v>
      </c>
      <c r="D34" s="620"/>
      <c r="R34" s="72"/>
      <c r="S34" s="72"/>
      <c r="T34" s="72"/>
      <c r="U34" s="72"/>
      <c r="V34" s="73"/>
      <c r="W34" s="72"/>
      <c r="X34" s="72"/>
      <c r="Y34" s="72"/>
      <c r="Z34" s="72"/>
      <c r="AA34" s="72"/>
      <c r="AB34" s="72"/>
      <c r="AC34" s="72"/>
      <c r="AD34" s="72"/>
      <c r="AE34" s="72"/>
      <c r="AF34" s="72"/>
      <c r="AK34" s="66" t="str">
        <f>IF(OR($AL34="",COUNTIF($AL$3:$AR$3,$AL$2)=0),"",MAX($AK$3:AK33)+1)</f>
        <v/>
      </c>
      <c r="AL34" s="66" t="s">
        <v>832</v>
      </c>
    </row>
    <row r="35" spans="2:44" ht="16.5" hidden="1" customHeight="1">
      <c r="B35" s="26" t="s">
        <v>33</v>
      </c>
      <c r="C35" s="35">
        <f ca="1">IF($C$21=1,ROUND(C31*C34,0),IF($C$21=2,ROUNDDOWN(C31*C34,0),""))</f>
        <v>16170</v>
      </c>
      <c r="D35" s="27">
        <f ca="1">IF($C$50=12,$C$35*2,$C$35*1)</f>
        <v>16170</v>
      </c>
      <c r="E35" s="27" t="s">
        <v>820</v>
      </c>
      <c r="R35" s="72"/>
      <c r="S35" s="72"/>
      <c r="T35" s="72"/>
      <c r="U35" s="72"/>
      <c r="V35" s="73"/>
      <c r="W35" s="72"/>
      <c r="X35" s="72"/>
      <c r="Y35" s="72"/>
      <c r="Z35" s="72"/>
      <c r="AA35" s="72"/>
      <c r="AB35" s="72"/>
      <c r="AC35" s="72"/>
      <c r="AD35" s="72"/>
      <c r="AE35" s="72"/>
      <c r="AF35" s="72"/>
      <c r="AK35" s="66" t="str">
        <f>IF(OR($AL35="",COUNTIF($AL$3:$AR$3,$AL$2)=0),"",MAX($AK$3:AK34)+1)</f>
        <v/>
      </c>
      <c r="AL35" s="66" t="s">
        <v>373</v>
      </c>
    </row>
    <row r="36" spans="2:44" ht="17.25" hidden="1" customHeight="1">
      <c r="B36" s="26" t="s">
        <v>34</v>
      </c>
      <c r="C36" s="38"/>
      <c r="D36" s="27" t="s">
        <v>35</v>
      </c>
      <c r="R36" s="72"/>
      <c r="S36" s="72"/>
      <c r="T36" s="72"/>
      <c r="U36" s="72"/>
      <c r="V36" s="73"/>
      <c r="W36" s="72"/>
      <c r="X36" s="72"/>
      <c r="Y36" s="72"/>
      <c r="Z36" s="72"/>
      <c r="AA36" s="72"/>
      <c r="AB36" s="72"/>
      <c r="AC36" s="72"/>
      <c r="AD36" s="72"/>
      <c r="AE36" s="72"/>
      <c r="AF36" s="72"/>
      <c r="AK36" s="66" t="str">
        <f>IF(OR($AL36="",COUNTIF($AL$3:$AR$3,$AL$2)=0),"",MAX($AK$3:AK35)+1)</f>
        <v/>
      </c>
      <c r="AL36" s="66" t="s">
        <v>374</v>
      </c>
    </row>
    <row r="37" spans="2:44" ht="17.25" hidden="1" customHeight="1">
      <c r="B37" s="26" t="s">
        <v>37</v>
      </c>
      <c r="C37" s="680">
        <f>IF(D64=1,,IF(AND($C$28&gt;=50,$C$28&lt;100),0%,IF(AND($C$28&gt;=100),0%,0%)))</f>
        <v>0</v>
      </c>
      <c r="D37" s="39" t="str">
        <f>IF(C37&gt;0,"本保件享有 "&amp;TEXT(C37,"0.0%")&amp;" 高保額折扣","")</f>
        <v/>
      </c>
      <c r="E37" s="185"/>
      <c r="R37" s="72"/>
      <c r="S37" s="72"/>
      <c r="T37" s="72"/>
      <c r="U37" s="72"/>
      <c r="V37" s="73"/>
      <c r="W37" s="72"/>
      <c r="X37" s="72"/>
      <c r="Y37" s="72"/>
      <c r="Z37" s="72"/>
      <c r="AA37" s="72"/>
      <c r="AB37" s="72"/>
      <c r="AC37" s="72"/>
      <c r="AD37" s="72"/>
      <c r="AE37" s="72"/>
      <c r="AF37" s="72"/>
      <c r="AK37" s="66" t="str">
        <f>IF(OR($AL37="",COUNTIF($AL$3:$AR$3,$AL$2)=0),"",MAX($AK$3:AK36)+1)</f>
        <v/>
      </c>
      <c r="AL37" s="66"/>
    </row>
    <row r="38" spans="2:44" ht="16.5" hidden="1" customHeight="1">
      <c r="B38" s="26" t="s">
        <v>325</v>
      </c>
      <c r="C38" s="680"/>
      <c r="D38" s="312" t="str">
        <f>IF(C38&gt;0,"本主約首期保費享有 "&amp;TEXT(C38,"0%")&amp;" 集體彙繳折扣","")</f>
        <v/>
      </c>
      <c r="H38" s="310" t="s">
        <v>322</v>
      </c>
      <c r="I38" s="310" t="s">
        <v>1218</v>
      </c>
      <c r="J38" s="310" t="s">
        <v>321</v>
      </c>
      <c r="R38" s="72"/>
      <c r="S38" s="72"/>
      <c r="T38" s="72"/>
      <c r="U38" s="72"/>
      <c r="V38" s="73"/>
      <c r="W38" s="72"/>
      <c r="X38" s="72"/>
      <c r="Y38" s="72"/>
      <c r="Z38" s="72"/>
      <c r="AA38" s="72"/>
      <c r="AB38" s="72"/>
      <c r="AC38" s="72"/>
      <c r="AD38" s="72"/>
      <c r="AE38" s="72"/>
      <c r="AF38" s="72"/>
      <c r="AK38" s="66" t="str">
        <f>IF(OR($AL38="",COUNTIF($AL$3:$AR$3,$AL$2)=0),"",MAX($AK$3:AK37)+1)</f>
        <v/>
      </c>
      <c r="AL38" s="66"/>
    </row>
    <row r="39" spans="2:44" ht="16.5" hidden="1" customHeight="1">
      <c r="B39" s="26" t="s">
        <v>326</v>
      </c>
      <c r="C39" s="680"/>
      <c r="D39" s="312" t="str">
        <f>IF(C39&gt;0,"本主約續期保費享有 "&amp;TEXT(C39,"0%")&amp;" 集體彙繳折扣","")</f>
        <v/>
      </c>
      <c r="H39" s="408">
        <f>$K$42</f>
        <v>0</v>
      </c>
      <c r="I39" s="442" t="str">
        <f ca="1">TEXT(RDATA!$I$2-1%,"0.00%")</f>
        <v>0.75%</v>
      </c>
      <c r="J39" s="442" t="str">
        <f ca="1">TEXT(RDATA!$I$2,"0.00%")</f>
        <v>1.75%</v>
      </c>
      <c r="R39" s="72"/>
      <c r="S39" s="72"/>
      <c r="T39" s="72"/>
      <c r="U39" s="72"/>
      <c r="V39" s="73"/>
      <c r="W39" s="72"/>
      <c r="X39" s="72"/>
      <c r="Y39" s="72"/>
      <c r="Z39" s="72"/>
      <c r="AA39" s="72"/>
      <c r="AB39" s="72"/>
      <c r="AC39" s="72"/>
      <c r="AD39" s="72"/>
      <c r="AE39" s="72"/>
      <c r="AF39" s="72"/>
      <c r="AK39" s="66" t="str">
        <f>IF(OR($AL39="",COUNTIF($AL$3:$AR$3,$AL$2)=0),"",MAX($AK$3:AK38)+1)</f>
        <v/>
      </c>
      <c r="AL39" s="66"/>
    </row>
    <row r="40" spans="2:44" ht="16.5" hidden="1" customHeight="1">
      <c r="B40" s="26" t="s">
        <v>327</v>
      </c>
      <c r="C40" s="680">
        <f>IF(AND($J$27=1,C41=H21,OR(C43=H21,C43=H24)),IF($C$24=10,5.5%,IF($C$24=20,5%,IF($C$24=30,4%,0%))),0%)</f>
        <v>0</v>
      </c>
      <c r="D40" s="312" t="str">
        <f>IF(C40&gt;0,"本主約保費享有 "&amp;TEXT(C40,"0.0%")&amp;H29&amp;"折扣","")</f>
        <v/>
      </c>
      <c r="R40" s="72"/>
      <c r="S40" s="72"/>
      <c r="T40" s="72"/>
      <c r="U40" s="72"/>
      <c r="V40" s="73"/>
      <c r="W40" s="72"/>
      <c r="X40" s="72"/>
      <c r="Y40" s="72"/>
      <c r="Z40" s="72"/>
      <c r="AA40" s="72"/>
      <c r="AB40" s="72"/>
      <c r="AC40" s="72"/>
      <c r="AD40" s="72"/>
      <c r="AE40" s="72"/>
      <c r="AF40" s="72"/>
      <c r="AK40" s="66" t="str">
        <f>IF(OR($AL40="",COUNTIF($AL$3:$AR$3,$AL$2)=0),"",MAX($AK$3:AK39)+1)</f>
        <v/>
      </c>
      <c r="AL40" s="66"/>
    </row>
    <row r="41" spans="2:44" ht="16.5" hidden="1" customHeight="1">
      <c r="B41" s="26" t="s">
        <v>39</v>
      </c>
      <c r="C41" s="394" t="str">
        <f>input_s!$H$45</f>
        <v>匯款</v>
      </c>
      <c r="D41" s="619" t="str">
        <f>IF(COUNTIF(En_PayMF,$C$41)&lt;&gt;1,1,"")</f>
        <v/>
      </c>
      <c r="H41" s="310" t="s">
        <v>18</v>
      </c>
      <c r="I41" s="310" t="s">
        <v>20</v>
      </c>
      <c r="J41" s="310" t="s">
        <v>1142</v>
      </c>
      <c r="K41" s="312" t="s">
        <v>1143</v>
      </c>
      <c r="L41" s="312" t="s">
        <v>1144</v>
      </c>
      <c r="M41" s="312" t="s">
        <v>1145</v>
      </c>
      <c r="N41" s="312" t="s">
        <v>1146</v>
      </c>
      <c r="O41" s="312" t="s">
        <v>1147</v>
      </c>
      <c r="R41" s="72"/>
      <c r="S41" s="72"/>
      <c r="T41" s="72"/>
      <c r="U41" s="72"/>
      <c r="V41" s="73"/>
      <c r="W41" s="72"/>
      <c r="X41" s="72"/>
      <c r="Y41" s="72"/>
      <c r="Z41" s="72"/>
      <c r="AA41" s="72"/>
      <c r="AB41" s="72"/>
      <c r="AC41" s="72"/>
      <c r="AD41" s="72"/>
      <c r="AE41" s="72"/>
      <c r="AF41" s="72"/>
      <c r="AK41" s="66" t="str">
        <f>IF(OR($AL41="",COUNTIF($AL$3:$AR$3,$AL$2)=0),"",MAX($AK$3:AK40)+1)</f>
        <v/>
      </c>
      <c r="AL41" s="66"/>
    </row>
    <row r="42" spans="2:44" ht="16.5" hidden="1" customHeight="1">
      <c r="B42" s="26" t="s">
        <v>40</v>
      </c>
      <c r="C42" s="38">
        <f>IF(OR($K$27&lt;&gt;0,ISNA(VLOOKUP(C41,$H$19:$I$25,2,0))),0,VLOOKUP(C41,$H$19:$I$25,2,0))</f>
        <v>0.01</v>
      </c>
      <c r="D42" s="39" t="str">
        <f>IF(C42&gt;0,"-首期享有1%繳別折扣-","")</f>
        <v>-首期享有1%繳別折扣-</v>
      </c>
      <c r="H42" s="434" t="str">
        <f>$C$22</f>
        <v>LTQ</v>
      </c>
      <c r="I42" s="442">
        <f>$C$24</f>
        <v>30</v>
      </c>
      <c r="J42" s="434" t="str">
        <f t="shared" ref="J42:J62" si="0">$I42&amp;$H42</f>
        <v>30LTQ</v>
      </c>
      <c r="K42" s="408">
        <f>VLOOKUP($J$42,$J$43:$O$62,2,0)</f>
        <v>0</v>
      </c>
      <c r="L42" s="442">
        <f>VLOOKUP($J$42,$J$43:$O$62,3,0)</f>
        <v>15</v>
      </c>
      <c r="M42" s="442">
        <f>VLOOKUP($J$42,$J$43:$O$62,4,0)</f>
        <v>50</v>
      </c>
      <c r="N42" s="434">
        <f>VLOOKUP($J$42,$J$43:$O$62,5,0)</f>
        <v>0.5</v>
      </c>
      <c r="O42" s="434">
        <f ca="1">VLOOKUP($J$42,$J$43:$O$62,6,0)</f>
        <v>2</v>
      </c>
      <c r="R42" s="72"/>
      <c r="S42" s="72"/>
      <c r="T42" s="72"/>
      <c r="U42" s="72"/>
      <c r="V42" s="73"/>
      <c r="W42" s="72"/>
      <c r="X42" s="72"/>
      <c r="Y42" s="72"/>
      <c r="Z42" s="72"/>
      <c r="AA42" s="72"/>
      <c r="AB42" s="72"/>
      <c r="AC42" s="72"/>
      <c r="AD42" s="72"/>
      <c r="AE42" s="72"/>
      <c r="AF42" s="72"/>
      <c r="AK42" s="66" t="str">
        <f>IF(OR($AL42="",COUNTIF($AL$3:$AR$3,$AL$2)=0),"",MAX($AK$3:AK41)+1)</f>
        <v/>
      </c>
      <c r="AL42" s="66"/>
    </row>
    <row r="43" spans="2:44" ht="16.5" hidden="1" customHeight="1">
      <c r="B43" s="26" t="s">
        <v>41</v>
      </c>
      <c r="C43" s="394" t="str">
        <f>input_s!H53</f>
        <v>金融機構轉帳</v>
      </c>
      <c r="D43" s="619" t="str">
        <f>IF(AND($C$24&lt;&gt;1,COUNTIF(En_PayMR,$C$43)&lt;&gt;1),1,"")</f>
        <v/>
      </c>
      <c r="H43" s="679" t="s">
        <v>1351</v>
      </c>
      <c r="I43" s="587">
        <v>10</v>
      </c>
      <c r="J43" s="434" t="str">
        <f t="shared" si="0"/>
        <v>10LTQ</v>
      </c>
      <c r="K43" s="680">
        <v>0</v>
      </c>
      <c r="L43" s="587">
        <v>15</v>
      </c>
      <c r="M43" s="587">
        <v>70</v>
      </c>
      <c r="N43" s="679">
        <v>0.5</v>
      </c>
      <c r="O43" s="679">
        <f ca="1">VLOOKUP($F$55,$H$81:$I$161,2,0)</f>
        <v>2</v>
      </c>
      <c r="R43" s="72"/>
      <c r="S43" s="72"/>
      <c r="T43" s="72"/>
      <c r="U43" s="72"/>
      <c r="V43" s="73"/>
      <c r="W43" s="72"/>
      <c r="X43" s="72"/>
      <c r="Y43" s="72"/>
      <c r="Z43" s="72"/>
      <c r="AA43" s="72"/>
      <c r="AB43" s="72"/>
      <c r="AC43" s="72"/>
      <c r="AD43" s="72"/>
      <c r="AE43" s="72"/>
      <c r="AF43" s="72"/>
      <c r="AK43" s="66" t="str">
        <f>IF(OR($AL43="",COUNTIF($AL$3:$AR$3,$AL$2)=0),"",MAX($AK$3:AK42)+1)</f>
        <v/>
      </c>
      <c r="AL43" s="66"/>
    </row>
    <row r="44" spans="2:44" ht="16.5" hidden="1" customHeight="1">
      <c r="B44" s="26" t="s">
        <v>42</v>
      </c>
      <c r="C44" s="38">
        <f>IF(OR($K$27&lt;&gt;0,ISNA(VLOOKUP(C43,$H$21:$I$25,2,FALSE))),0,VLOOKUP(C43,$H$21:$I$25,2,FALSE))</f>
        <v>0.01</v>
      </c>
      <c r="D44" s="39" t="str">
        <f>IF(C44&gt;0,"-續期享有1%繳別折扣-","")</f>
        <v>-續期享有1%繳別折扣-</v>
      </c>
      <c r="H44" s="679" t="s">
        <v>1351</v>
      </c>
      <c r="I44" s="587">
        <v>20</v>
      </c>
      <c r="J44" s="434" t="str">
        <f t="shared" si="0"/>
        <v>20LTQ</v>
      </c>
      <c r="K44" s="680">
        <v>0</v>
      </c>
      <c r="L44" s="587">
        <v>15</v>
      </c>
      <c r="M44" s="587">
        <v>60</v>
      </c>
      <c r="N44" s="679">
        <v>0.5</v>
      </c>
      <c r="O44" s="679">
        <f t="shared" ref="O44:O45" ca="1" si="1">VLOOKUP($F$55,$H$81:$I$161,2,0)</f>
        <v>2</v>
      </c>
      <c r="R44" s="72"/>
      <c r="S44" s="72"/>
      <c r="T44" s="72"/>
      <c r="U44" s="72"/>
      <c r="V44" s="73"/>
      <c r="W44" s="72"/>
      <c r="X44" s="72"/>
      <c r="Y44" s="72"/>
      <c r="Z44" s="72"/>
      <c r="AA44" s="72"/>
      <c r="AB44" s="72"/>
      <c r="AC44" s="72"/>
      <c r="AD44" s="72"/>
      <c r="AE44" s="72"/>
      <c r="AF44" s="72"/>
      <c r="AK44" s="66" t="str">
        <f>IF(OR($AL44="",COUNTIF($AL$3:$AR$3,$AL$2)=0),"",MAX($AK$3:AK43)+1)</f>
        <v/>
      </c>
      <c r="AL44" s="66"/>
    </row>
    <row r="45" spans="2:44" ht="16.5" hidden="1" customHeight="1">
      <c r="B45" s="26" t="s">
        <v>43</v>
      </c>
      <c r="C45" s="680">
        <f>IF($K$27=1,IF($C$24=10,5.5%,IF($C$24=20,5%,IF($C$24=30,4%,1%))),1%)</f>
        <v>0.01</v>
      </c>
      <c r="D45" s="604" t="str">
        <f>IF(OR(C45="",),1,"")</f>
        <v/>
      </c>
      <c r="H45" s="679" t="s">
        <v>1351</v>
      </c>
      <c r="I45" s="587">
        <v>30</v>
      </c>
      <c r="J45" s="434" t="str">
        <f t="shared" si="0"/>
        <v>30LTQ</v>
      </c>
      <c r="K45" s="680">
        <v>0</v>
      </c>
      <c r="L45" s="587">
        <v>15</v>
      </c>
      <c r="M45" s="587">
        <v>50</v>
      </c>
      <c r="N45" s="679">
        <v>0.5</v>
      </c>
      <c r="O45" s="679">
        <f t="shared" ca="1" si="1"/>
        <v>2</v>
      </c>
      <c r="R45" s="72"/>
      <c r="S45" s="72"/>
      <c r="T45" s="72"/>
      <c r="U45" s="72"/>
      <c r="V45" s="73"/>
      <c r="W45" s="72"/>
      <c r="X45" s="72"/>
      <c r="Y45" s="72"/>
      <c r="Z45" s="72"/>
      <c r="AA45" s="72"/>
      <c r="AB45" s="72"/>
      <c r="AC45" s="72"/>
      <c r="AD45" s="72"/>
      <c r="AE45" s="72"/>
      <c r="AF45" s="72"/>
      <c r="AK45" s="66" t="str">
        <f>IF(OR($AL45="",COUNTIF($AL$3:$AR$3,$AL$2)=0),"",MAX($AK$3:AK44)+1)</f>
        <v/>
      </c>
      <c r="AL45" s="66"/>
    </row>
    <row r="46" spans="2:44" ht="16.5" hidden="1" customHeight="1">
      <c r="B46" s="26" t="s">
        <v>44</v>
      </c>
      <c r="C46" s="40">
        <f>MIN(SUM(C36:C40,C42),C45)</f>
        <v>0.01</v>
      </c>
      <c r="D46" s="41"/>
      <c r="H46" s="679"/>
      <c r="I46" s="587"/>
      <c r="J46" s="434" t="str">
        <f t="shared" si="0"/>
        <v/>
      </c>
      <c r="K46" s="680"/>
      <c r="L46" s="587"/>
      <c r="M46" s="587"/>
      <c r="N46" s="679"/>
      <c r="O46" s="679"/>
      <c r="R46" s="72"/>
      <c r="S46" s="72"/>
      <c r="T46" s="72"/>
      <c r="U46" s="72"/>
      <c r="V46" s="73"/>
      <c r="W46" s="72"/>
      <c r="X46" s="72"/>
      <c r="Y46" s="72"/>
      <c r="Z46" s="72"/>
      <c r="AA46" s="72"/>
      <c r="AB46" s="72"/>
      <c r="AC46" s="72"/>
      <c r="AD46" s="72"/>
      <c r="AE46" s="72"/>
      <c r="AF46" s="72"/>
      <c r="AK46" s="66"/>
      <c r="AL46" s="434" t="s">
        <v>375</v>
      </c>
      <c r="AM46" s="434" t="s">
        <v>403</v>
      </c>
      <c r="AN46" s="434" t="s">
        <v>811</v>
      </c>
      <c r="AO46" s="434"/>
      <c r="AP46" s="434"/>
      <c r="AQ46" s="434"/>
      <c r="AR46" s="434"/>
    </row>
    <row r="47" spans="2:44" ht="16.5" hidden="1" customHeight="1">
      <c r="B47" s="26" t="s">
        <v>45</v>
      </c>
      <c r="C47" s="40">
        <f>MIN(SUM(C36:C40,C44),C45)</f>
        <v>0.01</v>
      </c>
      <c r="H47" s="679"/>
      <c r="I47" s="679"/>
      <c r="J47" s="434" t="str">
        <f t="shared" si="0"/>
        <v/>
      </c>
      <c r="K47" s="679"/>
      <c r="L47" s="587"/>
      <c r="M47" s="587"/>
      <c r="N47" s="679"/>
      <c r="O47" s="679"/>
      <c r="R47" s="72"/>
      <c r="S47" s="72"/>
      <c r="T47" s="72"/>
      <c r="U47" s="72"/>
      <c r="V47" s="73"/>
      <c r="W47" s="72"/>
      <c r="X47" s="72"/>
      <c r="Y47" s="72"/>
      <c r="Z47" s="72"/>
      <c r="AA47" s="72"/>
      <c r="AB47" s="72"/>
      <c r="AC47" s="72"/>
      <c r="AD47" s="72"/>
      <c r="AE47" s="72"/>
      <c r="AF47" s="72"/>
      <c r="AK47" s="66">
        <f>IF(OR($AL47="",COUNTIF($AL$46:$AR$46,$AL$2)=0),"",MAX($AK$3:AK46)+1)</f>
        <v>1</v>
      </c>
      <c r="AL47" s="66" t="s">
        <v>352</v>
      </c>
    </row>
    <row r="48" spans="2:44" ht="17.25" hidden="1" customHeight="1">
      <c r="B48" s="26" t="s">
        <v>46</v>
      </c>
      <c r="C48" s="34">
        <f ca="1">ROUND(C35*(1-C46),0)</f>
        <v>16008</v>
      </c>
      <c r="D48" s="607"/>
      <c r="H48" s="679"/>
      <c r="I48" s="679"/>
      <c r="J48" s="434" t="str">
        <f t="shared" si="0"/>
        <v/>
      </c>
      <c r="K48" s="679"/>
      <c r="L48" s="587"/>
      <c r="M48" s="587"/>
      <c r="N48" s="679"/>
      <c r="O48" s="679"/>
      <c r="R48" s="72"/>
      <c r="S48" s="72"/>
      <c r="T48" s="72"/>
      <c r="U48" s="72"/>
      <c r="V48" s="73"/>
      <c r="W48" s="72"/>
      <c r="X48" s="72"/>
      <c r="Y48" s="72"/>
      <c r="Z48" s="72"/>
      <c r="AA48" s="72"/>
      <c r="AB48" s="72"/>
      <c r="AC48" s="72"/>
      <c r="AD48" s="72"/>
      <c r="AE48" s="72"/>
      <c r="AF48" s="72"/>
      <c r="AK48" s="66">
        <f>IF(OR($AL48="",COUNTIF($AL$46:$AR$46,$AL$2)=0),"",MAX($AK$3:AK47)+1)</f>
        <v>2</v>
      </c>
      <c r="AL48" s="66" t="s">
        <v>353</v>
      </c>
    </row>
    <row r="49" spans="2:38" ht="17.25" hidden="1" customHeight="1">
      <c r="B49" s="26" t="s">
        <v>47</v>
      </c>
      <c r="C49" s="34">
        <f ca="1">ROUND(C35*(1-C47),0)</f>
        <v>16008</v>
      </c>
      <c r="D49" s="607" t="str">
        <f>IF($C$50=12,"-月繳首期須繳2個月"&amp;TEXT($C$48*2,"#,##0元"),"")</f>
        <v/>
      </c>
      <c r="H49" s="679"/>
      <c r="I49" s="679"/>
      <c r="J49" s="434" t="str">
        <f t="shared" si="0"/>
        <v/>
      </c>
      <c r="K49" s="679"/>
      <c r="L49" s="587"/>
      <c r="M49" s="587"/>
      <c r="N49" s="679"/>
      <c r="O49" s="679"/>
      <c r="R49" s="72"/>
      <c r="S49" s="72"/>
      <c r="T49" s="72"/>
      <c r="U49" s="72"/>
      <c r="V49" s="73"/>
      <c r="W49" s="72"/>
      <c r="X49" s="72"/>
      <c r="Y49" s="72"/>
      <c r="Z49" s="72"/>
      <c r="AA49" s="72"/>
      <c r="AB49" s="72"/>
      <c r="AC49" s="72"/>
      <c r="AD49" s="72"/>
      <c r="AE49" s="72"/>
      <c r="AF49" s="72"/>
      <c r="AK49" s="66">
        <f>IF(OR($AL49="",COUNTIF($AL$46:$AR$46,$AL$2)=0),"",MAX($AK$3:AK48)+1)</f>
        <v>3</v>
      </c>
      <c r="AL49" s="66" t="s">
        <v>354</v>
      </c>
    </row>
    <row r="50" spans="2:38" ht="16.5" hidden="1" customHeight="1">
      <c r="B50" s="26" t="s">
        <v>48</v>
      </c>
      <c r="C50" s="26">
        <f>IF(D32=1,,VLOOKUP(C32,H2:K7,4,FALSE))</f>
        <v>1</v>
      </c>
      <c r="D50" s="604"/>
      <c r="E50" s="27" t="s">
        <v>49</v>
      </c>
      <c r="H50" s="679"/>
      <c r="I50" s="679"/>
      <c r="J50" s="434" t="str">
        <f t="shared" si="0"/>
        <v/>
      </c>
      <c r="K50" s="679"/>
      <c r="L50" s="587"/>
      <c r="M50" s="587"/>
      <c r="N50" s="679"/>
      <c r="O50" s="679"/>
      <c r="R50" s="72"/>
      <c r="S50" s="72"/>
      <c r="T50" s="72"/>
      <c r="U50" s="72"/>
      <c r="V50" s="73"/>
      <c r="W50" s="72"/>
      <c r="X50" s="72"/>
      <c r="Y50" s="72"/>
      <c r="Z50" s="72"/>
      <c r="AA50" s="72"/>
      <c r="AB50" s="72"/>
      <c r="AC50" s="72"/>
      <c r="AD50" s="72"/>
      <c r="AE50" s="72"/>
      <c r="AF50" s="72"/>
      <c r="AK50" s="66">
        <f>IF(OR($AL50="",COUNTIF($AL$46:$AR$46,$AL$2)=0),"",MAX($AK$3:AK49)+1)</f>
        <v>4</v>
      </c>
      <c r="AL50" s="66" t="s">
        <v>355</v>
      </c>
    </row>
    <row r="51" spans="2:38" hidden="1">
      <c r="B51" s="26" t="s">
        <v>52</v>
      </c>
      <c r="C51" s="34">
        <f ca="1">IF(C50=12,C48*2+C49*10,C48*1+C49*(C50-1))</f>
        <v>16008</v>
      </c>
      <c r="D51" s="443" t="str">
        <f>IF($C$96=0,1,"")</f>
        <v/>
      </c>
      <c r="H51" s="679"/>
      <c r="I51" s="679"/>
      <c r="J51" s="434" t="str">
        <f t="shared" si="0"/>
        <v/>
      </c>
      <c r="K51" s="679"/>
      <c r="L51" s="587"/>
      <c r="M51" s="587"/>
      <c r="N51" s="679"/>
      <c r="O51" s="679"/>
      <c r="R51" s="72"/>
      <c r="S51" s="72"/>
      <c r="T51" s="72"/>
      <c r="U51" s="72"/>
      <c r="V51" s="73"/>
      <c r="W51" s="72"/>
      <c r="X51" s="72"/>
      <c r="Y51" s="72"/>
      <c r="Z51" s="72"/>
      <c r="AA51" s="72"/>
      <c r="AB51" s="72"/>
      <c r="AC51" s="72"/>
      <c r="AD51" s="72"/>
      <c r="AF51" s="72"/>
      <c r="AK51" s="66">
        <f>IF(OR($AL51="",COUNTIF($AL$46:$AR$46,$AL$2)=0),"",MAX($AK$3:AK50)+1)</f>
        <v>5</v>
      </c>
      <c r="AL51" s="66" t="s">
        <v>356</v>
      </c>
    </row>
    <row r="52" spans="2:38" hidden="1">
      <c r="B52" s="26" t="s">
        <v>53</v>
      </c>
      <c r="C52" s="34">
        <f ca="1">C49*C50</f>
        <v>16008</v>
      </c>
      <c r="D52" s="621"/>
      <c r="H52" s="679"/>
      <c r="I52" s="679"/>
      <c r="J52" s="434" t="str">
        <f t="shared" si="0"/>
        <v/>
      </c>
      <c r="K52" s="679"/>
      <c r="L52" s="587"/>
      <c r="M52" s="587"/>
      <c r="N52" s="679"/>
      <c r="O52" s="679"/>
      <c r="R52" s="72"/>
      <c r="S52" s="72"/>
      <c r="T52" s="72"/>
      <c r="U52" s="72"/>
      <c r="V52" s="73"/>
      <c r="W52" s="72"/>
      <c r="X52" s="72"/>
      <c r="Y52" s="72"/>
      <c r="Z52" s="72"/>
      <c r="AA52" s="72"/>
      <c r="AB52" s="72"/>
      <c r="AC52" s="72"/>
      <c r="AD52" s="72"/>
      <c r="AE52" s="72"/>
      <c r="AF52" s="72"/>
      <c r="AK52" s="66">
        <f>IF(OR($AL52="",COUNTIF($AL$46:$AR$46,$AL$2)=0),"",MAX($AK$3:AK51)+1)</f>
        <v>6</v>
      </c>
      <c r="AL52" s="66" t="s">
        <v>357</v>
      </c>
    </row>
    <row r="53" spans="2:38" hidden="1">
      <c r="B53" s="31" t="s">
        <v>54</v>
      </c>
      <c r="C53" s="604" t="str">
        <f ca="1">IF(SUM(D15:D16,D18,D28,D32:D33,D40:D41,D43,D45,D50,D51,D64,E96)&gt;=1,1,"")</f>
        <v/>
      </c>
      <c r="D53" s="604" t="str">
        <f ca="1">IF($B$2=1,$C$53,IF(SUM(C53,AD20)&gt;=1,1,""))</f>
        <v/>
      </c>
      <c r="H53" s="679"/>
      <c r="I53" s="679"/>
      <c r="J53" s="434" t="str">
        <f t="shared" si="0"/>
        <v/>
      </c>
      <c r="K53" s="679"/>
      <c r="L53" s="587"/>
      <c r="M53" s="587"/>
      <c r="N53" s="679"/>
      <c r="O53" s="679"/>
      <c r="R53" s="72"/>
      <c r="S53" s="72"/>
      <c r="T53" s="72"/>
      <c r="U53" s="72"/>
      <c r="V53" s="73"/>
      <c r="W53" s="72"/>
      <c r="X53" s="72"/>
      <c r="Y53" s="72"/>
      <c r="Z53" s="72"/>
      <c r="AA53" s="72"/>
      <c r="AB53" s="72"/>
      <c r="AC53" s="72"/>
      <c r="AD53" s="72"/>
      <c r="AE53" s="72"/>
      <c r="AF53" s="72"/>
      <c r="AK53" s="66">
        <f>IF(OR($AL53="",COUNTIF($AL$46:$AR$46,$AL$2)=0),"",MAX($AK$3:AK52)+1)</f>
        <v>7</v>
      </c>
      <c r="AL53" s="66" t="s">
        <v>358</v>
      </c>
    </row>
    <row r="54" spans="2:38" hidden="1">
      <c r="B54" s="26" t="s">
        <v>55</v>
      </c>
      <c r="C54" s="686" t="s">
        <v>1353</v>
      </c>
      <c r="F54" s="27" t="s">
        <v>1340</v>
      </c>
      <c r="H54" s="679"/>
      <c r="I54" s="679"/>
      <c r="J54" s="434" t="str">
        <f t="shared" si="0"/>
        <v/>
      </c>
      <c r="K54" s="679"/>
      <c r="L54" s="587"/>
      <c r="M54" s="587"/>
      <c r="N54" s="679"/>
      <c r="O54" s="679"/>
      <c r="R54" s="72"/>
      <c r="S54" s="72"/>
      <c r="T54" s="72"/>
      <c r="U54" s="72"/>
      <c r="V54" s="73"/>
      <c r="W54" s="72"/>
      <c r="X54" s="72"/>
      <c r="Y54" s="72"/>
      <c r="Z54" s="72"/>
      <c r="AA54" s="72"/>
      <c r="AB54" s="72"/>
      <c r="AC54" s="72"/>
      <c r="AD54" s="72"/>
      <c r="AE54" s="72"/>
      <c r="AF54" s="72"/>
      <c r="AK54" s="66">
        <f>IF(OR($AL54="",COUNTIF($AL$46:$AR$46,$AL$2)=0),"",MAX($AK$3:AK53)+1)</f>
        <v>8</v>
      </c>
      <c r="AL54" s="66" t="s">
        <v>359</v>
      </c>
    </row>
    <row r="55" spans="2:38" hidden="1">
      <c r="B55" s="26" t="s">
        <v>73</v>
      </c>
      <c r="C55" s="26" t="str">
        <f ca="1">C22&amp;IF($C$24=1,"",TEXT($C$24,"00"))&amp;IF($B$2=1,TEXT($C$18,"00")&amp;TEXT($D$5,"00"),$D$55)</f>
        <v>LTQ300215</v>
      </c>
      <c r="D55" s="658" t="str">
        <f>IF($B$2=2,IF($D$5&gt;$AD$5,TEXT($AC$18,"00")&amp;TEXT($AD$5,"00")&amp;TEXT($C$18,"00")&amp;TEXT($D$5,"00"),TEXT($C$18,"00")&amp;TEXT($D$5,"00")&amp;TEXT($AC$18,"00")&amp;TEXT($AD$5,"00")),"")</f>
        <v/>
      </c>
      <c r="E55" s="27" t="s">
        <v>56</v>
      </c>
      <c r="F55" s="658">
        <f ca="1">IF($B$2=1,$D$5,MIN($D$5,$AD$5))</f>
        <v>15</v>
      </c>
      <c r="H55" s="679"/>
      <c r="I55" s="679"/>
      <c r="J55" s="434" t="str">
        <f t="shared" si="0"/>
        <v/>
      </c>
      <c r="K55" s="679"/>
      <c r="L55" s="587"/>
      <c r="M55" s="587"/>
      <c r="N55" s="679"/>
      <c r="O55" s="679"/>
      <c r="R55" s="72"/>
      <c r="S55" s="72"/>
      <c r="T55" s="72"/>
      <c r="U55" s="72"/>
      <c r="V55" s="73"/>
      <c r="W55" s="72"/>
      <c r="X55" s="72"/>
      <c r="Y55" s="72"/>
      <c r="Z55" s="72"/>
      <c r="AA55" s="72"/>
      <c r="AB55" s="72"/>
      <c r="AC55" s="72"/>
      <c r="AD55" s="72"/>
      <c r="AE55" s="72"/>
      <c r="AF55" s="72"/>
      <c r="AK55" s="66">
        <f>IF(OR($AL55="",COUNTIF($AL$46:$AR$46,$AL$2)=0),"",MAX($AK$3:AK54)+1)</f>
        <v>9</v>
      </c>
      <c r="AL55" s="66" t="s">
        <v>360</v>
      </c>
    </row>
    <row r="56" spans="2:38" ht="17.25" hidden="1" customHeight="1">
      <c r="B56" s="26" t="s">
        <v>57</v>
      </c>
      <c r="C56" s="26" t="str">
        <f>C22&amp;IF($C$24=1,"",TEXT($C$24,"00"))</f>
        <v>LTQ30</v>
      </c>
      <c r="D56" s="41" t="s">
        <v>1394</v>
      </c>
      <c r="H56" s="679"/>
      <c r="I56" s="679"/>
      <c r="J56" s="434" t="str">
        <f t="shared" si="0"/>
        <v/>
      </c>
      <c r="K56" s="679"/>
      <c r="L56" s="587"/>
      <c r="M56" s="587"/>
      <c r="N56" s="679"/>
      <c r="O56" s="679"/>
      <c r="R56" s="72"/>
      <c r="S56" s="72"/>
      <c r="T56" s="72"/>
      <c r="U56" s="72"/>
      <c r="V56" s="73"/>
      <c r="W56" s="72"/>
      <c r="X56" s="72"/>
      <c r="Y56" s="72"/>
      <c r="Z56" s="72"/>
      <c r="AA56" s="72"/>
      <c r="AB56" s="72"/>
      <c r="AC56" s="72"/>
      <c r="AD56" s="72"/>
      <c r="AE56" s="72"/>
      <c r="AF56" s="72"/>
      <c r="AK56" s="66">
        <f>IF(OR($AL56="",COUNTIF($AL$46:$AR$46,$AL$2)=0),"",MAX($AK$3:AK55)+1)</f>
        <v>10</v>
      </c>
      <c r="AL56" s="66" t="s">
        <v>361</v>
      </c>
    </row>
    <row r="57" spans="2:38" ht="17.25" hidden="1" customHeight="1">
      <c r="B57" s="26" t="s">
        <v>310</v>
      </c>
      <c r="C57" s="26">
        <f ca="1">$F$57-D5+1</f>
        <v>85</v>
      </c>
      <c r="D57" s="594">
        <f ca="1">IF($B$2=1,$C$57,MAX($C$57,$AC$21))</f>
        <v>85</v>
      </c>
      <c r="E57" s="37" t="s">
        <v>619</v>
      </c>
      <c r="F57" s="679">
        <v>99</v>
      </c>
      <c r="H57" s="679"/>
      <c r="I57" s="679"/>
      <c r="J57" s="434" t="str">
        <f t="shared" si="0"/>
        <v/>
      </c>
      <c r="K57" s="679"/>
      <c r="L57" s="587"/>
      <c r="M57" s="587"/>
      <c r="N57" s="679"/>
      <c r="O57" s="679"/>
      <c r="R57" s="72"/>
      <c r="S57" s="72"/>
      <c r="T57" s="72"/>
      <c r="U57" s="72"/>
      <c r="V57" s="73"/>
      <c r="W57" s="72"/>
      <c r="X57" s="72"/>
      <c r="Y57" s="72"/>
      <c r="Z57" s="72"/>
      <c r="AA57" s="72"/>
      <c r="AB57" s="72"/>
      <c r="AC57" s="72"/>
      <c r="AD57" s="72"/>
      <c r="AE57" s="72"/>
      <c r="AK57" s="66">
        <f>IF(OR($AL57="",COUNTIF($AL$46:$AR$46,$AL$2)=0),"",MAX($AK$3:AK56)+1)</f>
        <v>11</v>
      </c>
      <c r="AL57" s="66" t="s">
        <v>362</v>
      </c>
    </row>
    <row r="58" spans="2:38" hidden="1">
      <c r="B58" s="26" t="s">
        <v>341</v>
      </c>
      <c r="C58" s="587">
        <v>1</v>
      </c>
      <c r="D58" s="42"/>
      <c r="H58" s="679"/>
      <c r="I58" s="679"/>
      <c r="J58" s="434" t="str">
        <f t="shared" si="0"/>
        <v/>
      </c>
      <c r="K58" s="679"/>
      <c r="L58" s="587"/>
      <c r="M58" s="587"/>
      <c r="N58" s="679"/>
      <c r="O58" s="679"/>
      <c r="R58" s="72"/>
      <c r="S58" s="72"/>
      <c r="T58" s="72"/>
      <c r="U58" s="72"/>
      <c r="V58" s="73"/>
      <c r="W58" s="72"/>
      <c r="X58" s="72"/>
      <c r="Y58" s="72"/>
      <c r="Z58" s="72"/>
      <c r="AA58" s="72"/>
      <c r="AB58" s="72"/>
      <c r="AC58" s="72"/>
      <c r="AD58" s="72"/>
      <c r="AE58" s="72"/>
      <c r="AK58" s="66">
        <f>IF(OR($AL58="",COUNTIF($AL$46:$AR$46,$AL$2)=0),"",MAX($AK$3:AK57)+1)</f>
        <v>12</v>
      </c>
      <c r="AL58" s="66" t="s">
        <v>406</v>
      </c>
    </row>
    <row r="59" spans="2:38" hidden="1">
      <c r="B59" s="26" t="s">
        <v>342</v>
      </c>
      <c r="H59" s="679"/>
      <c r="I59" s="679"/>
      <c r="J59" s="434" t="str">
        <f t="shared" si="0"/>
        <v/>
      </c>
      <c r="K59" s="679"/>
      <c r="L59" s="587"/>
      <c r="M59" s="587"/>
      <c r="N59" s="679"/>
      <c r="O59" s="679"/>
      <c r="R59" s="72"/>
      <c r="S59" s="72"/>
      <c r="T59" s="72"/>
      <c r="U59" s="72"/>
      <c r="V59" s="73"/>
      <c r="W59" s="72"/>
      <c r="X59" s="72"/>
      <c r="Y59" s="72"/>
      <c r="Z59" s="72"/>
      <c r="AA59" s="72"/>
      <c r="AB59" s="72"/>
      <c r="AC59" s="72"/>
      <c r="AD59" s="72"/>
      <c r="AE59" s="72"/>
      <c r="AK59" s="66">
        <f>IF(OR($AL59="",COUNTIF($AL$46:$AR$46,$AL$2)=0),"",MAX($AK$3:AK58)+1)</f>
        <v>13</v>
      </c>
      <c r="AL59" s="66" t="s">
        <v>407</v>
      </c>
    </row>
    <row r="60" spans="2:38" hidden="1">
      <c r="B60" s="26" t="s">
        <v>343</v>
      </c>
      <c r="H60" s="679"/>
      <c r="I60" s="679"/>
      <c r="J60" s="434" t="str">
        <f t="shared" si="0"/>
        <v/>
      </c>
      <c r="K60" s="679"/>
      <c r="L60" s="587"/>
      <c r="M60" s="587"/>
      <c r="N60" s="679"/>
      <c r="O60" s="679"/>
      <c r="Q60" s="622"/>
      <c r="R60" s="622"/>
      <c r="S60" s="622"/>
      <c r="T60" s="622"/>
      <c r="U60" s="622"/>
      <c r="V60" s="622"/>
      <c r="W60" s="622"/>
      <c r="X60" s="622"/>
      <c r="Y60" s="622"/>
      <c r="Z60" s="622"/>
      <c r="AA60" s="622"/>
      <c r="AB60" s="622"/>
      <c r="AC60" s="622"/>
      <c r="AD60" s="622"/>
      <c r="AE60" s="72"/>
      <c r="AK60" s="66">
        <f>IF(OR($AL60="",COUNTIF($AL$46:$AR$46,$AL$2)=0),"",MAX($AK$3:AK59)+1)</f>
        <v>14</v>
      </c>
      <c r="AL60" s="66" t="s">
        <v>363</v>
      </c>
    </row>
    <row r="61" spans="2:38" hidden="1">
      <c r="B61" s="310" t="s">
        <v>574</v>
      </c>
      <c r="C61" s="310">
        <f>輸入頁!$E$53</f>
        <v>100000</v>
      </c>
      <c r="H61" s="679"/>
      <c r="I61" s="679"/>
      <c r="J61" s="434" t="str">
        <f t="shared" si="0"/>
        <v/>
      </c>
      <c r="K61" s="679"/>
      <c r="L61" s="587"/>
      <c r="M61" s="587"/>
      <c r="N61" s="679"/>
      <c r="O61" s="679"/>
      <c r="Q61" s="623"/>
      <c r="R61" s="623"/>
      <c r="S61" s="623"/>
      <c r="T61" s="623"/>
      <c r="U61" s="623"/>
      <c r="V61" s="623"/>
      <c r="W61" s="623"/>
      <c r="X61" s="623"/>
      <c r="Y61" s="623"/>
      <c r="Z61" s="623"/>
      <c r="AA61" s="623"/>
      <c r="AB61" s="623"/>
      <c r="AC61" s="623"/>
      <c r="AD61" s="623"/>
      <c r="AE61" s="72"/>
      <c r="AK61" s="66">
        <f>IF(OR($AL61="",COUNTIF($AL$46:$AR$46,$AL$2)=0),"",MAX($AK$3:AK60)+1)</f>
        <v>15</v>
      </c>
      <c r="AL61" s="66" t="s">
        <v>831</v>
      </c>
    </row>
    <row r="62" spans="2:38" hidden="1">
      <c r="B62" s="310" t="s">
        <v>575</v>
      </c>
      <c r="C62" s="310">
        <f ca="1">ROUNDDOWN(C61/C30,$E$28)</f>
        <v>6.1</v>
      </c>
      <c r="H62" s="679"/>
      <c r="I62" s="679"/>
      <c r="J62" s="434" t="str">
        <f t="shared" si="0"/>
        <v/>
      </c>
      <c r="K62" s="679"/>
      <c r="L62" s="587"/>
      <c r="M62" s="587"/>
      <c r="N62" s="679"/>
      <c r="O62" s="679"/>
      <c r="Q62" s="623"/>
      <c r="R62" s="623"/>
      <c r="S62" s="623"/>
      <c r="T62" s="623"/>
      <c r="U62" s="623"/>
      <c r="V62" s="623"/>
      <c r="W62" s="623"/>
      <c r="X62" s="623"/>
      <c r="Y62" s="623"/>
      <c r="Z62" s="623"/>
      <c r="AA62" s="623"/>
      <c r="AB62" s="623"/>
      <c r="AC62" s="623"/>
      <c r="AD62" s="623"/>
      <c r="AE62" s="72"/>
      <c r="AK62" s="66">
        <f>IF(OR($AL62="",COUNTIF($AL$46:$AR$46,$AL$2)=0),"",MAX($AK$3:AK61)+1)</f>
        <v>16</v>
      </c>
      <c r="AL62" s="66" t="s">
        <v>827</v>
      </c>
    </row>
    <row r="63" spans="2:38" hidden="1">
      <c r="B63" s="310" t="s">
        <v>576</v>
      </c>
      <c r="C63" s="310">
        <f ca="1">ROUNDDOWN((C61*(1+C46))/C30,$E$28)</f>
        <v>6.2</v>
      </c>
      <c r="Q63" s="623"/>
      <c r="R63" s="623"/>
      <c r="S63" s="623"/>
      <c r="T63" s="623"/>
      <c r="U63" s="623"/>
      <c r="V63" s="623"/>
      <c r="W63" s="623"/>
      <c r="X63" s="623"/>
      <c r="Y63" s="623"/>
      <c r="Z63" s="623"/>
      <c r="AA63" s="623"/>
      <c r="AB63" s="623"/>
      <c r="AC63" s="623"/>
      <c r="AD63" s="623"/>
      <c r="AE63" s="72"/>
      <c r="AK63" s="66">
        <f>IF(OR($AL63="",COUNTIF($AL$46:$AR$46,$AL$2)=0),"",MAX($AK$3:AK62)+1)</f>
        <v>17</v>
      </c>
      <c r="AL63" s="66" t="s">
        <v>828</v>
      </c>
    </row>
    <row r="64" spans="2:38" ht="17.25" hidden="1" customHeight="1">
      <c r="B64" s="624" t="s">
        <v>578</v>
      </c>
      <c r="C64" s="404">
        <f>input_s!$H$61</f>
        <v>1</v>
      </c>
      <c r="D64" s="625" t="str">
        <f>IF(ROUND($C$64,$E$28)&lt;&gt;$C$64,1,"")</f>
        <v/>
      </c>
      <c r="E64" s="625" t="str">
        <f>IF(D64=1,"保額輸入"&amp;C64&amp;"不符投保規則，請重新輸入","")</f>
        <v/>
      </c>
      <c r="Q64" s="623"/>
      <c r="R64" s="623"/>
      <c r="S64" s="623"/>
      <c r="T64" s="623"/>
      <c r="U64" s="623"/>
      <c r="V64" s="623"/>
      <c r="W64" s="623"/>
      <c r="X64" s="623"/>
      <c r="Y64" s="623"/>
      <c r="Z64" s="623"/>
      <c r="AA64" s="623"/>
      <c r="AB64" s="623"/>
      <c r="AC64" s="623"/>
      <c r="AD64" s="623"/>
      <c r="AE64" s="72"/>
      <c r="AK64" s="66">
        <f>IF(OR($AL64="",COUNTIF($AL$46:$AR$46,$AL$2)=0),"",MAX($AK$3:AK63)+1)</f>
        <v>18</v>
      </c>
      <c r="AL64" s="66" t="s">
        <v>376</v>
      </c>
    </row>
    <row r="65" spans="2:38" ht="17.25" hidden="1" customHeight="1">
      <c r="Q65" s="623"/>
      <c r="R65" s="623"/>
      <c r="S65" s="623"/>
      <c r="T65" s="623"/>
      <c r="U65" s="623"/>
      <c r="V65" s="623"/>
      <c r="W65" s="623"/>
      <c r="X65" s="623"/>
      <c r="Y65" s="623"/>
      <c r="Z65" s="623"/>
      <c r="AA65" s="623"/>
      <c r="AB65" s="623"/>
      <c r="AC65" s="623"/>
      <c r="AD65" s="623"/>
      <c r="AE65" s="72"/>
      <c r="AK65" s="66">
        <f>IF(OR($AL65="",COUNTIF($AL$46:$AR$46,$AL$2)=0),"",MAX($AK$3:AK64)+1)</f>
        <v>19</v>
      </c>
      <c r="AL65" s="66" t="s">
        <v>364</v>
      </c>
    </row>
    <row r="66" spans="2:38" hidden="1">
      <c r="H66" s="26"/>
      <c r="I66" s="26"/>
      <c r="J66" s="26"/>
      <c r="Q66" s="623"/>
      <c r="R66" s="623"/>
      <c r="S66" s="623"/>
      <c r="T66" s="623"/>
      <c r="U66" s="623"/>
      <c r="V66" s="623"/>
      <c r="W66" s="623"/>
      <c r="X66" s="623"/>
      <c r="Y66" s="623"/>
      <c r="Z66" s="623"/>
      <c r="AA66" s="623"/>
      <c r="AB66" s="623"/>
      <c r="AC66" s="623"/>
      <c r="AD66" s="623"/>
      <c r="AE66" s="72"/>
      <c r="AK66" s="66">
        <f>IF(OR($AL66="",COUNTIF($AL$46:$AR$46,$AL$2)=0),"",MAX($AK$3:AK65)+1)</f>
        <v>20</v>
      </c>
      <c r="AL66" s="66" t="s">
        <v>365</v>
      </c>
    </row>
    <row r="67" spans="2:38" hidden="1">
      <c r="B67" s="313"/>
      <c r="C67" s="314"/>
      <c r="Q67" s="623"/>
      <c r="R67" s="623"/>
      <c r="S67" s="623"/>
      <c r="T67" s="623"/>
      <c r="U67" s="623"/>
      <c r="V67" s="623"/>
      <c r="W67" s="623"/>
      <c r="X67" s="623"/>
      <c r="Y67" s="623"/>
      <c r="Z67" s="623"/>
      <c r="AA67" s="623"/>
      <c r="AB67" s="623"/>
      <c r="AC67" s="623"/>
      <c r="AD67" s="623"/>
      <c r="AE67" s="72"/>
      <c r="AK67" s="66">
        <f>IF(OR($AL67="",COUNTIF($AL$46:$AR$46,$AL$2)=0),"",MAX($AK$3:AK66)+1)</f>
        <v>21</v>
      </c>
      <c r="AL67" s="66" t="s">
        <v>366</v>
      </c>
    </row>
    <row r="68" spans="2:38" hidden="1">
      <c r="B68" s="313"/>
      <c r="C68" s="313"/>
      <c r="H68" s="26"/>
      <c r="I68" s="26"/>
      <c r="J68" s="26"/>
      <c r="K68" s="26"/>
      <c r="L68" s="26"/>
      <c r="Q68" s="623"/>
      <c r="R68" s="623"/>
      <c r="S68" s="623"/>
      <c r="T68" s="623"/>
      <c r="U68" s="623"/>
      <c r="V68" s="623"/>
      <c r="W68" s="623"/>
      <c r="X68" s="623"/>
      <c r="Y68" s="623"/>
      <c r="Z68" s="623"/>
      <c r="AA68" s="623"/>
      <c r="AB68" s="623"/>
      <c r="AC68" s="623"/>
      <c r="AD68" s="623"/>
      <c r="AE68" s="72"/>
      <c r="AK68" s="66">
        <f>IF(OR($AL68="",COUNTIF($AL$46:$AR$46,$AL$2)=0),"",MAX($AK$3:AK67)+1)</f>
        <v>22</v>
      </c>
      <c r="AL68" s="66" t="s">
        <v>367</v>
      </c>
    </row>
    <row r="69" spans="2:38" hidden="1">
      <c r="B69" s="310" t="s">
        <v>319</v>
      </c>
      <c r="C69" s="683" t="s">
        <v>810</v>
      </c>
      <c r="D69" s="27" t="s">
        <v>607</v>
      </c>
      <c r="E69" s="684"/>
      <c r="F69" s="27" t="s">
        <v>618</v>
      </c>
      <c r="H69" s="310" t="s">
        <v>1200</v>
      </c>
      <c r="I69" s="312" t="str">
        <f>$C$22&amp;"折扣率"</f>
        <v>LTQ折扣率</v>
      </c>
      <c r="J69" s="312" t="str">
        <f>$C$22&amp;"續年度折扣後實繳保費"&amp;IF($C$47&gt;0,"(含"&amp;IF($K$27=1,"員工轉帳","續期繳費方式")&amp;"折扣"&amp;TEXT($C$47,"0.0%")&amp;")","")</f>
        <v>LTQ續年度折扣後實繳保費(含續期繳費方式折扣1.0%)</v>
      </c>
      <c r="K69" s="26"/>
      <c r="L69" s="26"/>
      <c r="Q69" s="623"/>
      <c r="R69" s="623"/>
      <c r="S69" s="623"/>
      <c r="T69" s="623"/>
      <c r="U69" s="623"/>
      <c r="V69" s="623"/>
      <c r="W69" s="623"/>
      <c r="X69" s="623"/>
      <c r="Y69" s="623"/>
      <c r="Z69" s="623"/>
      <c r="AA69" s="623"/>
      <c r="AB69" s="623"/>
      <c r="AC69" s="623"/>
      <c r="AD69" s="623"/>
      <c r="AE69" s="72"/>
      <c r="AK69" s="66">
        <f>IF(OR($AL69="",COUNTIF($AL$46:$AR$46,$AL$2)=0),"",MAX($AK$3:AK68)+1)</f>
        <v>23</v>
      </c>
      <c r="AL69" s="66" t="s">
        <v>368</v>
      </c>
    </row>
    <row r="70" spans="2:38" hidden="1">
      <c r="B70" s="27"/>
      <c r="C70" s="27"/>
      <c r="H70" s="312" t="s">
        <v>1354</v>
      </c>
      <c r="I70" s="568">
        <v>0.01</v>
      </c>
      <c r="J70" s="312">
        <f ca="1">ROUND($C$35*(1-($C$47+$I$70)),0)</f>
        <v>15847</v>
      </c>
      <c r="K70" s="26"/>
      <c r="L70" s="26"/>
      <c r="Q70" s="623"/>
      <c r="R70" s="623"/>
      <c r="S70" s="623"/>
      <c r="T70" s="623"/>
      <c r="U70" s="623"/>
      <c r="V70" s="623"/>
      <c r="W70" s="623"/>
      <c r="X70" s="623"/>
      <c r="Y70" s="623"/>
      <c r="Z70" s="623"/>
      <c r="AA70" s="623"/>
      <c r="AB70" s="623"/>
      <c r="AC70" s="623"/>
      <c r="AD70" s="623"/>
      <c r="AE70" s="72"/>
      <c r="AK70" s="66">
        <f>IF(OR($AL70="",COUNTIF($AL$46:$AR$46,$AL$2)=0),"",MAX($AK$3:AK69)+1)</f>
        <v>24</v>
      </c>
      <c r="AL70" s="66" t="s">
        <v>369</v>
      </c>
    </row>
    <row r="71" spans="2:38" hidden="1">
      <c r="B71" s="110" t="s">
        <v>388</v>
      </c>
      <c r="C71" s="110"/>
      <c r="D71" s="110"/>
      <c r="E71" s="110"/>
      <c r="H71" s="312"/>
      <c r="I71" s="568"/>
      <c r="J71" s="312"/>
      <c r="Q71" s="623"/>
      <c r="R71" s="623"/>
      <c r="S71" s="623"/>
      <c r="T71" s="623"/>
      <c r="U71" s="623"/>
      <c r="V71" s="623"/>
      <c r="W71" s="623"/>
      <c r="X71" s="623"/>
      <c r="Y71" s="623"/>
      <c r="Z71" s="623"/>
      <c r="AA71" s="623"/>
      <c r="AB71" s="623"/>
      <c r="AC71" s="623"/>
      <c r="AD71" s="623"/>
      <c r="AE71" s="72"/>
      <c r="AK71" s="66">
        <f>IF(OR($AL71="",COUNTIF($AL$46:$AR$46,$AL$2)=0),"",MAX($AK$3:AK70)+1)</f>
        <v>25</v>
      </c>
      <c r="AL71" s="66" t="s">
        <v>370</v>
      </c>
    </row>
    <row r="72" spans="2:38" hidden="1">
      <c r="B72" s="110" t="s">
        <v>58</v>
      </c>
      <c r="C72" s="395" t="str">
        <f>input_s!$H$21</f>
        <v>客戶</v>
      </c>
      <c r="D72" s="110" t="s">
        <v>389</v>
      </c>
      <c r="E72" s="626">
        <v>0</v>
      </c>
      <c r="H72" s="312"/>
      <c r="I72" s="568"/>
      <c r="J72" s="312"/>
      <c r="Q72" s="623"/>
      <c r="R72" s="623"/>
      <c r="S72" s="623"/>
      <c r="T72" s="623"/>
      <c r="U72" s="623"/>
      <c r="V72" s="623"/>
      <c r="W72" s="623"/>
      <c r="X72" s="623"/>
      <c r="Y72" s="623"/>
      <c r="Z72" s="623"/>
      <c r="AA72" s="623"/>
      <c r="AB72" s="623"/>
      <c r="AC72" s="623"/>
      <c r="AD72" s="623"/>
      <c r="AE72" s="72"/>
      <c r="AK72" s="66">
        <f>IF(OR($AL72="",COUNTIF($AL$46:$AR$46,$AL$2)=0),"",MAX($AK$3:AK71)+1)</f>
        <v>26</v>
      </c>
      <c r="AL72" s="66" t="s">
        <v>371</v>
      </c>
    </row>
    <row r="73" spans="2:38" hidden="1">
      <c r="B73" s="110" t="s">
        <v>390</v>
      </c>
      <c r="C73" s="627" t="str">
        <f>IF(E72=0,C72,IF(OR(E73=1,C72="",C72=0)," ",IF(AND(E82=0),C74&amp;MID(C72,7,50),IF(LEN(C72)=1,C72,LEFT(C72,LEN(C72)-2)&amp;"○"&amp;RIGHT(C72,1)))))</f>
        <v>客戶</v>
      </c>
      <c r="D73" s="335" t="s">
        <v>391</v>
      </c>
      <c r="E73" s="335"/>
      <c r="H73" s="312"/>
      <c r="I73" s="568"/>
      <c r="J73" s="312"/>
      <c r="Q73" s="623"/>
      <c r="R73" s="623"/>
      <c r="S73" s="623"/>
      <c r="T73" s="623"/>
      <c r="U73" s="623"/>
      <c r="V73" s="623"/>
      <c r="W73" s="623"/>
      <c r="X73" s="623"/>
      <c r="Y73" s="623"/>
      <c r="Z73" s="623"/>
      <c r="AA73" s="623"/>
      <c r="AB73" s="623"/>
      <c r="AC73" s="623"/>
      <c r="AD73" s="623"/>
      <c r="AE73" s="72"/>
      <c r="AK73" s="66">
        <f>IF(OR($AL73="",COUNTIF($AL$46:$AR$46,$AL$2)=0),"",MAX($AK$3:AK72)+1)</f>
        <v>27</v>
      </c>
      <c r="AL73" s="66" t="s">
        <v>372</v>
      </c>
    </row>
    <row r="74" spans="2:38" hidden="1">
      <c r="B74" s="335" t="str">
        <f>IF(OR(E73=1,C72="",C72=0),"",IF(AND(E82=0),LEN(C72),""))</f>
        <v/>
      </c>
      <c r="C74" s="628" t="str">
        <f>IF(OR(B74=""),"",IF(ISERROR(VLOOKUP(B74,B75:C80,2,0)),C80,VLOOKUP(B74,B75:C80,2,0)))</f>
        <v/>
      </c>
      <c r="D74" s="629" t="s">
        <v>392</v>
      </c>
      <c r="E74" s="630">
        <f>IF(AND(ISNUMBER(C72),LEN(C72)=11),1,0)</f>
        <v>0</v>
      </c>
      <c r="H74" s="312"/>
      <c r="I74" s="568"/>
      <c r="J74" s="312"/>
      <c r="Q74" s="623"/>
      <c r="R74" s="623"/>
      <c r="S74" s="623"/>
      <c r="T74" s="623"/>
      <c r="U74" s="623"/>
      <c r="V74" s="623"/>
      <c r="W74" s="623"/>
      <c r="X74" s="623"/>
      <c r="Y74" s="623"/>
      <c r="Z74" s="623"/>
      <c r="AA74" s="623"/>
      <c r="AB74" s="623"/>
      <c r="AC74" s="623"/>
      <c r="AD74" s="623"/>
      <c r="AE74" s="72"/>
      <c r="AK74" s="66">
        <f>IF(OR($AL74="",COUNTIF($AL$46:$AR$46,$AL$2)=0),"",MAX($AK$3:AK73)+1)</f>
        <v>28</v>
      </c>
      <c r="AL74" s="66" t="s">
        <v>830</v>
      </c>
    </row>
    <row r="75" spans="2:38" hidden="1">
      <c r="B75" s="631">
        <v>1</v>
      </c>
      <c r="C75" s="631" t="s">
        <v>393</v>
      </c>
      <c r="D75" s="629" t="s">
        <v>394</v>
      </c>
      <c r="E75" s="630">
        <f>IF(AND(LEN(C72)=10,ISTEXT(LEFT(C72,1)),ISNUMBER(RIGHT(C72,1)*1)),1,0)</f>
        <v>0</v>
      </c>
      <c r="H75" s="312"/>
      <c r="I75" s="568"/>
      <c r="J75" s="312"/>
      <c r="Q75" s="623"/>
      <c r="R75" s="623"/>
      <c r="S75" s="623"/>
      <c r="T75" s="623"/>
      <c r="U75" s="623"/>
      <c r="V75" s="623"/>
      <c r="W75" s="623"/>
      <c r="X75" s="623"/>
      <c r="Y75" s="623"/>
      <c r="Z75" s="623"/>
      <c r="AA75" s="623"/>
      <c r="AB75" s="623"/>
      <c r="AC75" s="623"/>
      <c r="AD75" s="623"/>
      <c r="AE75" s="72"/>
      <c r="AK75" s="66" t="str">
        <f>IF(OR($AL75="",COUNTIF($AL$46:$AR$46,$AL$2)=0),"",MAX($AK$3:AK74)+1)</f>
        <v/>
      </c>
      <c r="AL75" s="66"/>
    </row>
    <row r="76" spans="2:38" hidden="1">
      <c r="B76" s="631">
        <v>2</v>
      </c>
      <c r="C76" s="631" t="s">
        <v>395</v>
      </c>
      <c r="D76" s="629" t="s">
        <v>396</v>
      </c>
      <c r="E76" s="630">
        <f>IF(AND(ISNUMBER(C72),LEN(C72)=9),1,0)</f>
        <v>0</v>
      </c>
      <c r="Q76" s="623"/>
      <c r="R76" s="623"/>
      <c r="S76" s="623"/>
      <c r="T76" s="623"/>
      <c r="U76" s="623"/>
      <c r="V76" s="623"/>
      <c r="W76" s="623"/>
      <c r="X76" s="623"/>
      <c r="Y76" s="623"/>
      <c r="Z76" s="623"/>
      <c r="AA76" s="623"/>
      <c r="AB76" s="623"/>
      <c r="AC76" s="623"/>
      <c r="AD76" s="623"/>
      <c r="AE76" s="72"/>
      <c r="AK76" s="66">
        <f>IF(OR($AL76="",COUNTIF($AL$46:$AR$46,$AL$2)=0),"",MAX($AK$3:AK75)+1)</f>
        <v>29</v>
      </c>
      <c r="AL76" s="66" t="s">
        <v>832</v>
      </c>
    </row>
    <row r="77" spans="2:38" hidden="1">
      <c r="B77" s="631">
        <v>3</v>
      </c>
      <c r="C77" s="631" t="s">
        <v>397</v>
      </c>
      <c r="D77" s="630"/>
      <c r="E77" s="630"/>
      <c r="Q77" s="623"/>
      <c r="R77" s="623"/>
      <c r="S77" s="623"/>
      <c r="T77" s="623"/>
      <c r="U77" s="623"/>
      <c r="V77" s="623"/>
      <c r="W77" s="623"/>
      <c r="X77" s="623"/>
      <c r="Y77" s="623"/>
      <c r="Z77" s="623"/>
      <c r="AA77" s="623"/>
      <c r="AB77" s="623"/>
      <c r="AC77" s="623"/>
      <c r="AD77" s="623"/>
      <c r="AE77" s="72"/>
      <c r="AK77" s="66">
        <f>IF(OR($AL77="",COUNTIF($AL$46:$AR$46,$AL$2)=0),"",MAX($AK$3:AK76)+1)</f>
        <v>30</v>
      </c>
      <c r="AL77" s="66" t="s">
        <v>373</v>
      </c>
    </row>
    <row r="78" spans="2:38" hidden="1">
      <c r="B78" s="631">
        <v>4</v>
      </c>
      <c r="C78" s="631" t="s">
        <v>398</v>
      </c>
      <c r="D78" s="630"/>
      <c r="E78" s="630"/>
      <c r="Q78" s="623"/>
      <c r="R78" s="623"/>
      <c r="S78" s="623"/>
      <c r="T78" s="623"/>
      <c r="U78" s="623"/>
      <c r="V78" s="623"/>
      <c r="W78" s="623"/>
      <c r="X78" s="623"/>
      <c r="Y78" s="623"/>
      <c r="Z78" s="623"/>
      <c r="AA78" s="623"/>
      <c r="AB78" s="623"/>
      <c r="AC78" s="623"/>
      <c r="AD78" s="623"/>
      <c r="AE78" s="72"/>
      <c r="AK78" s="66">
        <f>IF(OR($AL78="",COUNTIF($AL$46:$AR$46,$AL$2)=0),"",MAX($AK$3:AK77)+1)</f>
        <v>31</v>
      </c>
      <c r="AL78" s="66" t="s">
        <v>374</v>
      </c>
    </row>
    <row r="79" spans="2:38" hidden="1">
      <c r="B79" s="631">
        <v>5</v>
      </c>
      <c r="C79" s="631" t="s">
        <v>399</v>
      </c>
      <c r="D79" s="630"/>
      <c r="E79" s="630"/>
      <c r="R79" s="72"/>
      <c r="S79" s="72"/>
      <c r="T79" s="72"/>
      <c r="U79" s="72"/>
      <c r="V79" s="73"/>
      <c r="W79" s="72"/>
      <c r="X79" s="72"/>
      <c r="Y79" s="72"/>
      <c r="Z79" s="72"/>
      <c r="AA79" s="72"/>
      <c r="AB79" s="72"/>
      <c r="AC79" s="72"/>
      <c r="AD79" s="72"/>
      <c r="AE79" s="72"/>
      <c r="AK79" s="66" t="str">
        <f>IF(OR($AL79="",COUNTIF($AL$46:$AR$46,$AL$2)=0),"",MAX($AK$3:AK78)+1)</f>
        <v/>
      </c>
      <c r="AL79" s="66"/>
    </row>
    <row r="80" spans="2:38" hidden="1">
      <c r="B80" s="631">
        <v>6</v>
      </c>
      <c r="C80" s="631" t="s">
        <v>400</v>
      </c>
      <c r="D80" s="630"/>
      <c r="E80" s="630"/>
      <c r="H80" s="679" t="s">
        <v>662</v>
      </c>
      <c r="I80" s="685" t="s">
        <v>663</v>
      </c>
      <c r="J80" s="679" t="s">
        <v>657</v>
      </c>
      <c r="K80" s="679" t="s">
        <v>658</v>
      </c>
      <c r="L80" s="679" t="s">
        <v>659</v>
      </c>
      <c r="M80" s="679" t="s">
        <v>660</v>
      </c>
      <c r="N80" s="679" t="s">
        <v>661</v>
      </c>
      <c r="R80" s="72"/>
      <c r="S80" s="72"/>
      <c r="T80" s="72"/>
      <c r="U80" s="72"/>
      <c r="V80" s="73"/>
      <c r="W80" s="72"/>
      <c r="X80" s="72"/>
      <c r="Y80" s="72"/>
      <c r="Z80" s="72"/>
      <c r="AA80" s="72"/>
      <c r="AB80" s="72"/>
      <c r="AC80" s="72"/>
      <c r="AD80" s="72"/>
      <c r="AE80" s="72"/>
      <c r="AK80" s="66" t="str">
        <f>IF(OR($AL80="",COUNTIF($AL$46:$AR$46,$AL$2)=0),"",MAX($AK$3:AK79)+1)</f>
        <v/>
      </c>
      <c r="AL80" s="66"/>
    </row>
    <row r="81" spans="2:38" hidden="1">
      <c r="B81" s="334" t="s">
        <v>401</v>
      </c>
      <c r="C81" s="632" t="str">
        <f>IF(OR(ISERROR(SEARCH(" ",C72)),CODE(C72)&gt;255),"",SEARCH(" ",C72))</f>
        <v/>
      </c>
      <c r="D81" s="630"/>
      <c r="E81" s="630"/>
      <c r="H81" s="312">
        <v>0</v>
      </c>
      <c r="I81" s="633"/>
      <c r="J81" s="312"/>
      <c r="K81" s="312"/>
      <c r="L81" s="67">
        <v>1000</v>
      </c>
      <c r="M81" s="67">
        <v>0.5</v>
      </c>
      <c r="N81" s="67">
        <v>0.5</v>
      </c>
      <c r="Q81" s="154"/>
      <c r="R81" s="154"/>
      <c r="S81" s="154"/>
      <c r="T81" s="154"/>
      <c r="U81" s="154"/>
      <c r="V81" s="154"/>
      <c r="W81" s="154"/>
      <c r="X81" s="154"/>
      <c r="Y81" s="154"/>
      <c r="Z81" s="154"/>
      <c r="AA81" s="154"/>
      <c r="AB81" s="154"/>
      <c r="AC81" s="154"/>
      <c r="AD81" s="154"/>
      <c r="AE81" s="72"/>
      <c r="AK81" s="66" t="str">
        <f>IF(OR($AL81="",COUNTIF($AL$46:$AR$46,$AL$2)=0),"",MAX($AK$3:AK80)+1)</f>
        <v/>
      </c>
      <c r="AL81" s="66"/>
    </row>
    <row r="82" spans="2:38" hidden="1">
      <c r="B82" s="334" t="s">
        <v>582</v>
      </c>
      <c r="C82" s="632" t="str">
        <f>IF(OR(ISERROR(SEARCH(" ",C72)),CODE(C72)&gt;255),"",UPPER(LEFT(C72,1)&amp;"."&amp;MID(C72,C81+1,1)))</f>
        <v/>
      </c>
      <c r="D82" s="335" t="s">
        <v>583</v>
      </c>
      <c r="E82" s="335">
        <f>IF(OR(LEN(C72)*2=LENB(C72),$E$83=1),1,0)</f>
        <v>1</v>
      </c>
      <c r="H82" s="312">
        <v>1</v>
      </c>
      <c r="I82" s="633"/>
      <c r="J82" s="312"/>
      <c r="K82" s="312"/>
      <c r="L82" s="67">
        <v>1000</v>
      </c>
      <c r="M82" s="67">
        <v>0.5</v>
      </c>
      <c r="N82" s="67">
        <v>0.5</v>
      </c>
      <c r="Q82" s="151"/>
      <c r="R82" s="151"/>
      <c r="S82" s="151"/>
      <c r="T82" s="151"/>
      <c r="U82" s="151"/>
      <c r="V82" s="151"/>
      <c r="W82" s="151"/>
      <c r="X82" s="151"/>
      <c r="Y82" s="151"/>
      <c r="Z82" s="151"/>
      <c r="AA82" s="151"/>
      <c r="AB82" s="151"/>
      <c r="AC82" s="151"/>
      <c r="AD82" s="151"/>
      <c r="AE82" s="72"/>
      <c r="AK82" s="66" t="str">
        <f>IF(OR($AL82="",COUNTIF($AL$46:$AR$46,$AL$2)=0),"",MAX($AK$3:AK81)+1)</f>
        <v/>
      </c>
      <c r="AL82" s="66"/>
    </row>
    <row r="83" spans="2:38" hidden="1">
      <c r="B83" s="434" t="s">
        <v>584</v>
      </c>
      <c r="C83" s="434" t="s">
        <v>585</v>
      </c>
      <c r="E83" s="27">
        <f>IF(LENB($B$83)=LEN($C$83),1,0)</f>
        <v>0</v>
      </c>
      <c r="H83" s="312">
        <v>2</v>
      </c>
      <c r="I83" s="633"/>
      <c r="J83" s="312"/>
      <c r="K83" s="312"/>
      <c r="L83" s="67">
        <v>1000</v>
      </c>
      <c r="M83" s="67">
        <v>0.5</v>
      </c>
      <c r="N83" s="67">
        <v>0.5</v>
      </c>
      <c r="Q83" s="151"/>
      <c r="R83" s="151"/>
      <c r="S83" s="151"/>
      <c r="T83" s="151"/>
      <c r="U83" s="151"/>
      <c r="V83" s="151"/>
      <c r="W83" s="151"/>
      <c r="X83" s="151"/>
      <c r="Y83" s="151"/>
      <c r="Z83" s="151"/>
      <c r="AA83" s="151"/>
      <c r="AB83" s="151"/>
      <c r="AC83" s="151"/>
      <c r="AD83" s="151"/>
      <c r="AE83" s="72"/>
      <c r="AK83" s="66" t="str">
        <f>IF(OR($AL83="",COUNTIF($AL$46:$AR$46,$AL$2)=0),"",MAX($AK$3:AK82)+1)</f>
        <v/>
      </c>
      <c r="AL83" s="66"/>
    </row>
    <row r="84" spans="2:38" hidden="1">
      <c r="H84" s="312">
        <v>3</v>
      </c>
      <c r="I84" s="633"/>
      <c r="J84" s="312"/>
      <c r="K84" s="312"/>
      <c r="L84" s="67">
        <v>1000</v>
      </c>
      <c r="M84" s="67">
        <v>0.5</v>
      </c>
      <c r="N84" s="67">
        <v>0.5</v>
      </c>
      <c r="Q84" s="151"/>
      <c r="R84" s="151"/>
      <c r="S84" s="151"/>
      <c r="T84" s="151"/>
      <c r="U84" s="151"/>
      <c r="V84" s="151"/>
      <c r="W84" s="151"/>
      <c r="X84" s="151"/>
      <c r="Y84" s="151"/>
      <c r="Z84" s="151"/>
      <c r="AA84" s="151"/>
      <c r="AB84" s="151"/>
      <c r="AC84" s="151"/>
      <c r="AD84" s="151"/>
      <c r="AE84" s="72"/>
      <c r="AK84" s="66" t="str">
        <f>IF(OR($AL84="",COUNTIF($AL$46:$AR$46,$AL$2)=0),"",MAX($AK$3:AK83)+1)</f>
        <v/>
      </c>
      <c r="AL84" s="66"/>
    </row>
    <row r="85" spans="2:38" hidden="1">
      <c r="B85" s="442" t="s">
        <v>579</v>
      </c>
      <c r="C85" s="442">
        <v>1</v>
      </c>
      <c r="D85" s="442">
        <v>0</v>
      </c>
      <c r="H85" s="312">
        <v>4</v>
      </c>
      <c r="I85" s="633"/>
      <c r="J85" s="312"/>
      <c r="K85" s="312"/>
      <c r="L85" s="67">
        <v>1000</v>
      </c>
      <c r="M85" s="67">
        <v>0.5</v>
      </c>
      <c r="N85" s="67">
        <v>0.5</v>
      </c>
      <c r="Q85" s="151"/>
      <c r="R85" s="151"/>
      <c r="S85" s="151"/>
      <c r="T85" s="151"/>
      <c r="U85" s="151"/>
      <c r="V85" s="151"/>
      <c r="W85" s="151"/>
      <c r="X85" s="151"/>
      <c r="Y85" s="151"/>
      <c r="Z85" s="151"/>
      <c r="AA85" s="151"/>
      <c r="AB85" s="151"/>
      <c r="AC85" s="151"/>
      <c r="AD85" s="151"/>
      <c r="AE85" s="72"/>
      <c r="AK85" s="66" t="str">
        <f>IF(OR($AL85="",COUNTIF($AL$46:$AR$46,$AL$2)=0),"",MAX($AK$3:AK84)+1)</f>
        <v/>
      </c>
      <c r="AL85" s="66"/>
    </row>
    <row r="86" spans="2:38" hidden="1">
      <c r="B86" s="634" t="s">
        <v>580</v>
      </c>
      <c r="C86" s="635">
        <f ca="1">DATE(YEAR($D$3)+$D$6,MONTH($D$3)+6,MIN(DAY($D$3),$E$86)+1)</f>
        <v>46205</v>
      </c>
      <c r="D86" s="636">
        <f>MONTH($D$3)+IF(MONTH($D$3)&lt;=6,6,-6)</f>
        <v>7</v>
      </c>
      <c r="E86" s="310">
        <f>IF(OR($D$86=1,$D$86=3,$D$86=5,$D$86=7,$D$86=8,$D$86=10,$D$86=12),31,IF(OR($D$86=4,$D$86=6,$D$86=9,$D$86=11),30,IF(AND($D$86=2,YEAR($C$3)/4=INT(YEAR($C$3)/4),YEAR($C$3)/400&lt;&gt;INT(YEAR($C$3)/400)),29,28)))</f>
        <v>31</v>
      </c>
      <c r="H86" s="312">
        <v>5</v>
      </c>
      <c r="I86" s="633"/>
      <c r="J86" s="312"/>
      <c r="K86" s="312"/>
      <c r="L86" s="67">
        <v>1000</v>
      </c>
      <c r="M86" s="67">
        <v>0.5</v>
      </c>
      <c r="N86" s="67">
        <v>0.5</v>
      </c>
      <c r="Q86" s="151"/>
      <c r="R86" s="151"/>
      <c r="S86" s="151"/>
      <c r="T86" s="151"/>
      <c r="U86" s="151"/>
      <c r="V86" s="151"/>
      <c r="W86" s="151"/>
      <c r="X86" s="151"/>
      <c r="Y86" s="151"/>
      <c r="Z86" s="151"/>
      <c r="AA86" s="151"/>
      <c r="AB86" s="151"/>
      <c r="AC86" s="151"/>
      <c r="AD86" s="151"/>
      <c r="AE86" s="72"/>
      <c r="AK86" s="66" t="str">
        <f>IF(OR($AL86="",COUNTIF($AL$46:$AR$46,$AL$2)=0),"",MAX($AK$3:AK85)+1)</f>
        <v/>
      </c>
      <c r="AL86" s="66"/>
    </row>
    <row r="87" spans="2:38" hidden="1">
      <c r="B87" s="310"/>
      <c r="C87" s="310" t="str">
        <f ca="1">IF(C86&lt;$C$3,"",C86-$C$3)</f>
        <v/>
      </c>
      <c r="D87" s="310" t="str">
        <f ca="1">IF(C85=0,"",IF(OR($D$53=1,C87=""),"",IF(AND(C87&gt;=1,C87&lt;=30),"提醒您：被保險人"&amp;$C$73&amp;"將於 "&amp;MONTH(C86)&amp;" 月 "&amp;DAY(C86)&amp;" 日 ( "&amp;C87&amp;"天後 ) 保險年齡增加一歲"&amp;IF(D85=0,"。","，"&amp;$C$22&amp;$C$32&amp;"保險費"&amp;IF($C$32="躉繳","","每期")&amp;IF(E88&gt;=0,"增加 ","減少 ")&amp;TEXT(E88,"#,##0 元")&amp;"。"),"")))</f>
        <v/>
      </c>
      <c r="E87" s="310"/>
      <c r="H87" s="312">
        <v>6</v>
      </c>
      <c r="I87" s="633"/>
      <c r="J87" s="312"/>
      <c r="K87" s="312"/>
      <c r="L87" s="67">
        <v>1000</v>
      </c>
      <c r="M87" s="67">
        <v>0.5</v>
      </c>
      <c r="N87" s="67">
        <v>0.5</v>
      </c>
      <c r="Q87" s="151"/>
      <c r="R87" s="151"/>
      <c r="S87" s="151"/>
      <c r="T87" s="151"/>
      <c r="U87" s="151"/>
      <c r="V87" s="151"/>
      <c r="W87" s="151"/>
      <c r="X87" s="151"/>
      <c r="Y87" s="151"/>
      <c r="Z87" s="151"/>
      <c r="AA87" s="151"/>
      <c r="AB87" s="151"/>
      <c r="AC87" s="151"/>
      <c r="AD87" s="151"/>
      <c r="AE87" s="72"/>
      <c r="AK87" s="66" t="str">
        <f>IF(OR($AL87="",COUNTIF($AL$46:$AR$46,$AL$2)=0),"",MAX($AK$3:AK86)+1)</f>
        <v/>
      </c>
      <c r="AL87" s="66"/>
    </row>
    <row r="88" spans="2:38" hidden="1">
      <c r="B88" s="310" t="s">
        <v>581</v>
      </c>
      <c r="C88" s="310" t="str">
        <f ca="1">C22&amp;IF($C$24=1,"",TEXT($C$24,"00"))&amp;TEXT($C$18,"00")&amp;TEXT($D$5+1,"00")</f>
        <v>LTQ300216</v>
      </c>
      <c r="D88" s="637">
        <f ca="1">IF(ISNA(VLOOKUP(C88,GP,2,0)),0,IF($C$21=1,ROUND(VLOOKUP(C88,GP,2,0)*$C$28*$C$34,0),IF($C$21=2,ROUNDDOWN(VLOOKUP(C88,GP,2,0)*$C$28*C34,0),"")))</f>
        <v>16370</v>
      </c>
      <c r="E88" s="637">
        <f ca="1">D88-$C$35</f>
        <v>200</v>
      </c>
      <c r="H88" s="312">
        <v>7</v>
      </c>
      <c r="I88" s="633"/>
      <c r="J88" s="312"/>
      <c r="K88" s="312"/>
      <c r="L88" s="67">
        <v>1000</v>
      </c>
      <c r="M88" s="67">
        <v>0.5</v>
      </c>
      <c r="N88" s="67">
        <v>0.5</v>
      </c>
      <c r="Q88" s="151"/>
      <c r="R88" s="151"/>
      <c r="S88" s="151"/>
      <c r="T88" s="151"/>
      <c r="U88" s="151"/>
      <c r="V88" s="151"/>
      <c r="W88" s="151"/>
      <c r="X88" s="151"/>
      <c r="Y88" s="151"/>
      <c r="Z88" s="151"/>
      <c r="AA88" s="151"/>
      <c r="AB88" s="151"/>
      <c r="AC88" s="151"/>
      <c r="AD88" s="151"/>
      <c r="AE88" s="72"/>
      <c r="AK88" s="66" t="str">
        <f>IF(OR($AL88="",COUNTIF($AL$46:$AR$46,$AL$2)=0),"",MAX($AK$3:AK87)+1)</f>
        <v/>
      </c>
      <c r="AL88" s="66"/>
    </row>
    <row r="89" spans="2:38" hidden="1">
      <c r="H89" s="312">
        <v>8</v>
      </c>
      <c r="I89" s="633"/>
      <c r="J89" s="312"/>
      <c r="K89" s="312"/>
      <c r="L89" s="67">
        <v>1000</v>
      </c>
      <c r="M89" s="67">
        <v>0.5</v>
      </c>
      <c r="N89" s="67">
        <v>0.5</v>
      </c>
      <c r="Q89" s="151"/>
      <c r="R89" s="151"/>
      <c r="S89" s="151"/>
      <c r="T89" s="151"/>
      <c r="U89" s="151"/>
      <c r="V89" s="151"/>
      <c r="W89" s="151"/>
      <c r="X89" s="151"/>
      <c r="Y89" s="151"/>
      <c r="Z89" s="151"/>
      <c r="AA89" s="151"/>
      <c r="AB89" s="151"/>
      <c r="AC89" s="151"/>
      <c r="AD89" s="151"/>
      <c r="AE89" s="72"/>
      <c r="AK89" s="66" t="str">
        <f>IF(OR($AL89="",COUNTIF($AL$46:$AR$46,$AL$2)=0),"",MAX($AK$3:AK88)+1)</f>
        <v/>
      </c>
      <c r="AL89" s="66"/>
    </row>
    <row r="90" spans="2:38" hidden="1">
      <c r="B90" s="400" t="s">
        <v>623</v>
      </c>
      <c r="C90" s="401" t="s">
        <v>587</v>
      </c>
      <c r="D90" s="402" t="s">
        <v>588</v>
      </c>
      <c r="E90" s="441" t="s">
        <v>1160</v>
      </c>
      <c r="H90" s="312">
        <v>9</v>
      </c>
      <c r="I90" s="633"/>
      <c r="J90" s="312"/>
      <c r="K90" s="312"/>
      <c r="L90" s="67">
        <v>1000</v>
      </c>
      <c r="M90" s="67">
        <v>0.5</v>
      </c>
      <c r="N90" s="67">
        <v>0.5</v>
      </c>
      <c r="Q90" s="151"/>
      <c r="R90" s="151"/>
      <c r="S90" s="151"/>
      <c r="T90" s="151"/>
      <c r="U90" s="151"/>
      <c r="V90" s="151"/>
      <c r="W90" s="151"/>
      <c r="X90" s="151"/>
      <c r="Y90" s="151"/>
      <c r="Z90" s="151"/>
      <c r="AA90" s="151"/>
      <c r="AB90" s="151"/>
      <c r="AC90" s="151"/>
      <c r="AD90" s="151"/>
      <c r="AE90" s="72"/>
      <c r="AK90" s="66" t="str">
        <f>IF(OR($AL90="",COUNTIF($AL$46:$AR$46,$AL$2)=0),"",MAX($AK$3:AK89)+1)</f>
        <v/>
      </c>
      <c r="AL90" s="66"/>
    </row>
    <row r="91" spans="2:38" hidden="1">
      <c r="B91" s="569" t="s">
        <v>624</v>
      </c>
      <c r="C91" s="310"/>
      <c r="D91" s="434" t="str">
        <f ca="1">IF(OR(OP!$D$53=1,AND(OP!C46=0,OP!C47=0)),"","本保件符合保費折扣條件："&amp;OP!$K$9&amp;OP!$D$46)</f>
        <v>本保件符合保費折扣條件：繳費方式 1.0%折扣。</v>
      </c>
      <c r="E91" s="453"/>
      <c r="H91" s="312">
        <v>10</v>
      </c>
      <c r="I91" s="633"/>
      <c r="J91" s="312"/>
      <c r="K91" s="312"/>
      <c r="L91" s="67">
        <v>1000</v>
      </c>
      <c r="M91" s="67">
        <v>0.5</v>
      </c>
      <c r="N91" s="67">
        <v>0.5</v>
      </c>
      <c r="Q91" s="151"/>
      <c r="R91" s="151"/>
      <c r="S91" s="151"/>
      <c r="T91" s="151"/>
      <c r="U91" s="151"/>
      <c r="V91" s="151"/>
      <c r="W91" s="151"/>
      <c r="X91" s="151"/>
      <c r="Y91" s="151"/>
      <c r="Z91" s="151"/>
      <c r="AA91" s="151"/>
      <c r="AB91" s="151"/>
      <c r="AC91" s="151"/>
      <c r="AD91" s="151"/>
      <c r="AE91" s="72"/>
    </row>
    <row r="92" spans="2:38" hidden="1">
      <c r="B92" s="569" t="s">
        <v>625</v>
      </c>
      <c r="C92" s="310"/>
      <c r="D92" s="434" t="str">
        <f ca="1">IF(OR(OP!$D$53=1),"",$C$32&amp;"總保費"&amp;TEXT($C$35,"#,##0元")&amp;IF(AND($C$46=0,$C$47=0),"","，"&amp;IF($C$24=1,IF(OP!$C$46&gt;0,"躉繳折扣後保費"&amp;TEXT($C$48,"#,##0元"),""),IF($C$46&gt;0,"首期折扣後保費"&amp;TEXT($C$48,"#,##0元"),"首期保費"&amp;TEXT($C$48,"#,##0元"))&amp;"，"&amp;IF($C$47&gt;0,"續期折扣後保費"&amp;TEXT($C$49,"#,##0元"),"續期保費"&amp;TEXT($C$49,"#,##0元"))))&amp;$D$49)</f>
        <v>年繳總保費16,170元，首期折扣後保費16,008元，續期折扣後保費16,008元</v>
      </c>
      <c r="E92" s="453"/>
      <c r="H92" s="312">
        <v>11</v>
      </c>
      <c r="I92" s="633"/>
      <c r="J92" s="312"/>
      <c r="K92" s="312"/>
      <c r="L92" s="67">
        <v>1000</v>
      </c>
      <c r="M92" s="67">
        <v>0.5</v>
      </c>
      <c r="N92" s="67">
        <v>0.5</v>
      </c>
      <c r="Q92" s="151"/>
      <c r="R92" s="151"/>
      <c r="S92" s="151"/>
      <c r="T92" s="151"/>
      <c r="U92" s="151"/>
      <c r="V92" s="151"/>
      <c r="W92" s="151"/>
      <c r="X92" s="151"/>
      <c r="Y92" s="151"/>
      <c r="Z92" s="151"/>
      <c r="AA92" s="151"/>
      <c r="AB92" s="151"/>
      <c r="AC92" s="151"/>
      <c r="AD92" s="151"/>
      <c r="AE92" s="72"/>
    </row>
    <row r="93" spans="2:38" hidden="1">
      <c r="B93" s="569" t="s">
        <v>626</v>
      </c>
      <c r="C93" s="310"/>
      <c r="D93" s="638" t="str">
        <f ca="1">IF(OP!$D$53=1,"",OP!$C$23&amp;IF(OP!C24=1,"(躉繳)",IF(OP!$C$24&gt;=40,"(繳費至"&amp;OP!$C$24&amp;"歲滿期)","(繳費"&amp;OP!$C$24&amp;"年)")))</f>
        <v>富邦人壽連馨久久長期照顧終身健康保險(繳費30年)</v>
      </c>
      <c r="E93" s="453"/>
      <c r="H93" s="312">
        <v>12</v>
      </c>
      <c r="I93" s="633"/>
      <c r="J93" s="312"/>
      <c r="K93" s="312"/>
      <c r="L93" s="67">
        <v>1000</v>
      </c>
      <c r="M93" s="67">
        <v>0.5</v>
      </c>
      <c r="N93" s="67">
        <v>0.5</v>
      </c>
      <c r="Q93" s="151"/>
      <c r="R93" s="151"/>
      <c r="S93" s="151"/>
      <c r="T93" s="151"/>
      <c r="U93" s="151"/>
      <c r="V93" s="151"/>
      <c r="W93" s="151"/>
      <c r="X93" s="151"/>
      <c r="Y93" s="151"/>
      <c r="Z93" s="151"/>
      <c r="AA93" s="151"/>
      <c r="AB93" s="151"/>
      <c r="AC93" s="151"/>
      <c r="AD93" s="151"/>
      <c r="AE93" s="72"/>
    </row>
    <row r="94" spans="2:38" hidden="1">
      <c r="B94" s="569" t="s">
        <v>800</v>
      </c>
      <c r="C94" s="442" t="str">
        <f>$E$21</f>
        <v>新臺幣</v>
      </c>
      <c r="D94" s="638" t="str">
        <f>$B$94&amp;$C$94</f>
        <v>本保單計價幣別：新臺幣</v>
      </c>
      <c r="E94" s="453"/>
      <c r="H94" s="312">
        <v>13</v>
      </c>
      <c r="I94" s="633"/>
      <c r="J94" s="312"/>
      <c r="K94" s="312"/>
      <c r="L94" s="67">
        <v>1000</v>
      </c>
      <c r="M94" s="67">
        <v>0.5</v>
      </c>
      <c r="N94" s="67">
        <v>0.5</v>
      </c>
      <c r="Q94" s="151"/>
      <c r="R94" s="151"/>
      <c r="S94" s="151"/>
      <c r="T94" s="151"/>
      <c r="U94" s="151"/>
      <c r="V94" s="151"/>
      <c r="W94" s="151"/>
      <c r="X94" s="151"/>
      <c r="Y94" s="151"/>
      <c r="Z94" s="151"/>
      <c r="AA94" s="151"/>
      <c r="AB94" s="151"/>
      <c r="AC94" s="151"/>
      <c r="AD94" s="151"/>
      <c r="AE94" s="72"/>
    </row>
    <row r="95" spans="2:38" hidden="1">
      <c r="B95" s="639" t="s">
        <v>794</v>
      </c>
      <c r="C95" s="442" t="str">
        <f ca="1">TEXT(RDATA!$I$2,"0.00%")</f>
        <v>1.75%</v>
      </c>
      <c r="D95" s="640" t="str">
        <f ca="1">$B$95&amp;$C$95</f>
        <v>假設儲存生息利率1.75%</v>
      </c>
      <c r="E95" s="407"/>
      <c r="H95" s="312">
        <v>14</v>
      </c>
      <c r="I95" s="633"/>
      <c r="J95" s="312"/>
      <c r="K95" s="312"/>
      <c r="L95" s="67">
        <v>1000</v>
      </c>
      <c r="M95" s="67">
        <v>0.5</v>
      </c>
      <c r="N95" s="67">
        <v>0.5</v>
      </c>
      <c r="Q95" s="151"/>
      <c r="R95" s="151"/>
      <c r="S95" s="151"/>
      <c r="T95" s="151"/>
      <c r="U95" s="151"/>
      <c r="V95" s="151"/>
      <c r="W95" s="151"/>
      <c r="X95" s="151"/>
      <c r="Y95" s="151"/>
      <c r="Z95" s="151"/>
      <c r="AA95" s="151"/>
      <c r="AB95" s="151"/>
      <c r="AC95" s="151"/>
      <c r="AD95" s="151"/>
      <c r="AE95" s="47"/>
    </row>
    <row r="96" spans="2:38" hidden="1">
      <c r="B96" s="569" t="s">
        <v>681</v>
      </c>
      <c r="C96" s="393" t="str">
        <f>input_s!$H$71</f>
        <v>現金給付</v>
      </c>
      <c r="D96" s="640" t="str">
        <f>IF($C$96="儲存生息",$B$96&amp;$C$96&amp;"",$B$96&amp;$C$96)</f>
        <v>年度保單紅利給付方式：現金給付</v>
      </c>
      <c r="E96" s="619" t="str">
        <f>IF(AND(input_s!$I$8&lt;&gt;3,COUNTIF(En_BFM,$C$96)&lt;&gt;1),1,"")</f>
        <v/>
      </c>
      <c r="H96" s="312">
        <v>15</v>
      </c>
      <c r="I96" s="689">
        <f ca="1">IF($D$6&lt;15,2,5)</f>
        <v>2</v>
      </c>
      <c r="J96" s="312"/>
      <c r="K96" s="312"/>
      <c r="L96" s="67">
        <v>1000</v>
      </c>
      <c r="M96" s="67">
        <v>0.5</v>
      </c>
      <c r="N96" s="67">
        <v>0.5</v>
      </c>
      <c r="Q96" s="151"/>
      <c r="R96" s="151"/>
      <c r="S96" s="151"/>
      <c r="T96" s="151"/>
      <c r="U96" s="151"/>
      <c r="V96" s="151"/>
      <c r="W96" s="151"/>
      <c r="X96" s="151"/>
      <c r="Y96" s="151"/>
      <c r="Z96" s="151"/>
      <c r="AA96" s="151"/>
      <c r="AB96" s="151"/>
      <c r="AC96" s="151"/>
      <c r="AD96" s="151"/>
      <c r="AE96" s="47"/>
    </row>
    <row r="97" spans="2:31" hidden="1">
      <c r="B97" s="569" t="s">
        <v>678</v>
      </c>
      <c r="C97" s="310"/>
      <c r="D97" s="434" t="str">
        <f>$D$96</f>
        <v>年度保單紅利給付方式：現金給付</v>
      </c>
      <c r="E97" s="310" t="s">
        <v>627</v>
      </c>
      <c r="H97" s="312">
        <v>16</v>
      </c>
      <c r="I97" s="68">
        <v>5</v>
      </c>
      <c r="J97" s="312"/>
      <c r="K97" s="312"/>
      <c r="L97" s="67">
        <v>1000</v>
      </c>
      <c r="M97" s="229">
        <v>0.5</v>
      </c>
      <c r="N97" s="229">
        <v>0.5</v>
      </c>
      <c r="Q97" s="151"/>
      <c r="R97" s="151"/>
      <c r="S97" s="151"/>
      <c r="T97" s="151"/>
      <c r="U97" s="151"/>
      <c r="V97" s="151"/>
      <c r="W97" s="151"/>
      <c r="X97" s="151"/>
      <c r="Y97" s="151"/>
      <c r="Z97" s="151"/>
      <c r="AA97" s="151"/>
      <c r="AB97" s="151"/>
      <c r="AC97" s="151"/>
      <c r="AD97" s="151"/>
      <c r="AE97" s="47"/>
    </row>
    <row r="98" spans="2:31" hidden="1">
      <c r="B98" s="569" t="s">
        <v>678</v>
      </c>
      <c r="C98" s="638" t="str">
        <f>"本險種預定利率："&amp;TEXT($K$42,"0.00%")</f>
        <v>本險種預定利率：0.00%</v>
      </c>
      <c r="D98" s="642" t="str">
        <f ca="1">$C$98&amp;"，"&amp;$D$95</f>
        <v>本險種預定利率：0.00%，假設儲存生息利率1.75%</v>
      </c>
      <c r="E98" s="310" t="s">
        <v>628</v>
      </c>
      <c r="H98" s="312">
        <v>17</v>
      </c>
      <c r="I98" s="68">
        <v>5</v>
      </c>
      <c r="J98" s="312"/>
      <c r="K98" s="312"/>
      <c r="L98" s="67">
        <v>1000</v>
      </c>
      <c r="M98" s="229">
        <v>0.5</v>
      </c>
      <c r="N98" s="229">
        <v>0.5</v>
      </c>
      <c r="Q98" s="151"/>
      <c r="R98" s="151"/>
      <c r="S98" s="151"/>
      <c r="T98" s="151"/>
      <c r="U98" s="151"/>
      <c r="V98" s="151"/>
      <c r="W98" s="151"/>
      <c r="X98" s="151"/>
      <c r="Y98" s="151"/>
      <c r="Z98" s="151"/>
      <c r="AA98" s="151"/>
      <c r="AB98" s="151"/>
      <c r="AC98" s="151"/>
      <c r="AD98" s="151"/>
      <c r="AE98" s="47"/>
    </row>
    <row r="99" spans="2:31" hidden="1">
      <c r="B99" s="310"/>
      <c r="C99" s="310"/>
      <c r="D99" s="643"/>
      <c r="E99" s="453"/>
      <c r="H99" s="312">
        <v>18</v>
      </c>
      <c r="I99" s="68">
        <v>5</v>
      </c>
      <c r="J99" s="312"/>
      <c r="K99" s="312"/>
      <c r="L99" s="67">
        <v>1000</v>
      </c>
      <c r="M99" s="229">
        <v>0.5</v>
      </c>
      <c r="N99" s="229">
        <v>0.5</v>
      </c>
      <c r="Q99" s="151"/>
      <c r="R99" s="151"/>
      <c r="S99" s="151"/>
      <c r="T99" s="151"/>
      <c r="U99" s="151"/>
      <c r="V99" s="151"/>
      <c r="W99" s="151"/>
      <c r="X99" s="151"/>
      <c r="Y99" s="151"/>
      <c r="Z99" s="151"/>
      <c r="AA99" s="151"/>
      <c r="AB99" s="151"/>
      <c r="AC99" s="151"/>
      <c r="AD99" s="151"/>
      <c r="AE99" s="47"/>
    </row>
    <row r="100" spans="2:31" hidden="1">
      <c r="B100" s="569" t="s">
        <v>629</v>
      </c>
      <c r="C100" s="310" t="s">
        <v>648</v>
      </c>
      <c r="D100" s="434" t="str">
        <f>$B$100&amp;$C$100</f>
        <v>商品文號：109.07.01富壽商精字第1090002113號函備查、109.09.01依109.07.08金管保壽字第1090423012號函修正</v>
      </c>
      <c r="E100" s="453"/>
      <c r="H100" s="312">
        <v>19</v>
      </c>
      <c r="I100" s="68">
        <v>5</v>
      </c>
      <c r="J100" s="312"/>
      <c r="K100" s="312"/>
      <c r="L100" s="67">
        <v>1000</v>
      </c>
      <c r="M100" s="229">
        <v>0.5</v>
      </c>
      <c r="N100" s="229">
        <v>0.5</v>
      </c>
      <c r="AE100" s="47"/>
    </row>
    <row r="101" spans="2:31" hidden="1">
      <c r="B101" s="569" t="s">
        <v>1341</v>
      </c>
      <c r="C101" s="587" t="s">
        <v>1395</v>
      </c>
      <c r="D101" s="434" t="str">
        <f>$C$101</f>
        <v>最高33.3%，最低20.9%</v>
      </c>
      <c r="E101" s="453"/>
      <c r="H101" s="312">
        <v>20</v>
      </c>
      <c r="I101" s="68">
        <v>5</v>
      </c>
      <c r="J101" s="312"/>
      <c r="K101" s="312"/>
      <c r="L101" s="67">
        <v>1000</v>
      </c>
      <c r="M101" s="229">
        <v>0.5</v>
      </c>
      <c r="N101" s="229">
        <v>0.5</v>
      </c>
    </row>
    <row r="102" spans="2:31" hidden="1">
      <c r="B102" s="569"/>
      <c r="C102" s="310"/>
      <c r="D102" s="312"/>
      <c r="E102" s="453"/>
      <c r="H102" s="312">
        <v>21</v>
      </c>
      <c r="I102" s="68">
        <v>5</v>
      </c>
      <c r="J102" s="312"/>
      <c r="K102" s="312"/>
      <c r="L102" s="67">
        <v>1000</v>
      </c>
      <c r="M102" s="229">
        <v>0.5</v>
      </c>
      <c r="N102" s="229">
        <v>0.5</v>
      </c>
    </row>
    <row r="103" spans="2:31" hidden="1">
      <c r="B103" s="569"/>
      <c r="C103" s="310"/>
      <c r="D103" s="643"/>
      <c r="E103" s="453"/>
      <c r="H103" s="312">
        <v>22</v>
      </c>
      <c r="I103" s="68">
        <v>5</v>
      </c>
      <c r="J103" s="312"/>
      <c r="K103" s="312"/>
      <c r="L103" s="67">
        <v>1000</v>
      </c>
      <c r="M103" s="229">
        <v>0.5</v>
      </c>
      <c r="N103" s="229">
        <v>0.5</v>
      </c>
    </row>
    <row r="104" spans="2:31" hidden="1">
      <c r="B104" s="569"/>
      <c r="C104" s="310"/>
      <c r="D104" s="643"/>
      <c r="E104" s="453"/>
      <c r="H104" s="312">
        <v>23</v>
      </c>
      <c r="I104" s="68">
        <v>5</v>
      </c>
      <c r="J104" s="312"/>
      <c r="K104" s="312"/>
      <c r="L104" s="67">
        <v>1000</v>
      </c>
      <c r="M104" s="229">
        <v>0.5</v>
      </c>
      <c r="N104" s="229">
        <v>0.5</v>
      </c>
    </row>
    <row r="105" spans="2:31" hidden="1">
      <c r="B105" s="569" t="s">
        <v>630</v>
      </c>
      <c r="C105" s="587" t="s">
        <v>844</v>
      </c>
      <c r="D105" s="434" t="str">
        <f ca="1">IF($C$105&lt;&gt;"現售",$C$105&amp;"-","")&amp;OP!$C$54&amp;" 試算日："&amp;TEXT(YEAR(OP!$C$3)-1911,"000")&amp;TEXT(MONTH(OP!$C$3),"00")&amp;TEXT(DAY(OP!$C$3),"00")</f>
        <v>V1.0-1150720 試算日：1150825</v>
      </c>
      <c r="E105" s="453"/>
      <c r="H105" s="312">
        <v>24</v>
      </c>
      <c r="I105" s="68">
        <v>5</v>
      </c>
      <c r="J105" s="312"/>
      <c r="K105" s="312"/>
      <c r="L105" s="67">
        <v>1000</v>
      </c>
      <c r="M105" s="229">
        <v>0.5</v>
      </c>
      <c r="N105" s="229">
        <v>0.5</v>
      </c>
    </row>
    <row r="106" spans="2:31" hidden="1">
      <c r="B106" s="569" t="s">
        <v>631</v>
      </c>
      <c r="C106" s="644" t="s">
        <v>680</v>
      </c>
      <c r="D106" s="638" t="str">
        <f>$C$106</f>
        <v>※本契約條款樣張須於訂立契約前提供要保人至少三日審閱期間</v>
      </c>
      <c r="E106" s="453"/>
      <c r="H106" s="312">
        <v>25</v>
      </c>
      <c r="I106" s="68">
        <v>5</v>
      </c>
      <c r="J106" s="312"/>
      <c r="K106" s="312"/>
      <c r="L106" s="67">
        <v>1000</v>
      </c>
      <c r="M106" s="229">
        <v>0.5</v>
      </c>
      <c r="N106" s="229">
        <v>0.5</v>
      </c>
    </row>
    <row r="107" spans="2:31" hidden="1">
      <c r="B107" s="569" t="s">
        <v>632</v>
      </c>
      <c r="C107" s="644" t="s">
        <v>836</v>
      </c>
      <c r="D107" s="642" t="str">
        <f>$C$107</f>
        <v>本建議書僅供參考，詳細商品內容及其變更，應以投保當時保單條款內容及本公司核保、保全作業規定為準</v>
      </c>
      <c r="E107" s="453"/>
      <c r="H107" s="312">
        <v>26</v>
      </c>
      <c r="I107" s="68">
        <v>5</v>
      </c>
      <c r="J107" s="312"/>
      <c r="K107" s="312"/>
      <c r="L107" s="67">
        <v>1000</v>
      </c>
      <c r="M107" s="229">
        <v>0.5</v>
      </c>
      <c r="N107" s="229">
        <v>0.5</v>
      </c>
    </row>
    <row r="108" spans="2:31" hidden="1">
      <c r="B108" s="569"/>
      <c r="D108" s="643"/>
      <c r="E108" s="453"/>
      <c r="H108" s="312">
        <v>27</v>
      </c>
      <c r="I108" s="68">
        <v>5</v>
      </c>
      <c r="J108" s="312"/>
      <c r="K108" s="312"/>
      <c r="L108" s="67">
        <v>1000</v>
      </c>
      <c r="M108" s="229">
        <v>0.5</v>
      </c>
      <c r="N108" s="229">
        <v>0.5</v>
      </c>
    </row>
    <row r="109" spans="2:31" hidden="1">
      <c r="B109" s="569"/>
      <c r="C109" s="645"/>
      <c r="D109" s="643"/>
      <c r="E109" s="453"/>
      <c r="H109" s="312">
        <v>28</v>
      </c>
      <c r="I109" s="68">
        <v>5</v>
      </c>
      <c r="J109" s="312"/>
      <c r="K109" s="312"/>
      <c r="L109" s="67">
        <v>1000</v>
      </c>
      <c r="M109" s="229">
        <v>0.5</v>
      </c>
      <c r="N109" s="229">
        <v>0.5</v>
      </c>
    </row>
    <row r="110" spans="2:31" hidden="1">
      <c r="B110" s="569"/>
      <c r="C110" s="645"/>
      <c r="D110" s="643"/>
      <c r="E110" s="453"/>
      <c r="H110" s="312">
        <v>29</v>
      </c>
      <c r="I110" s="68">
        <v>5</v>
      </c>
      <c r="J110" s="312"/>
      <c r="K110" s="312"/>
      <c r="L110" s="67">
        <v>1000</v>
      </c>
      <c r="M110" s="229">
        <v>0.5</v>
      </c>
      <c r="N110" s="229">
        <v>0.5</v>
      </c>
    </row>
    <row r="111" spans="2:31" hidden="1">
      <c r="E111" s="205"/>
      <c r="H111" s="312">
        <v>30</v>
      </c>
      <c r="I111" s="68">
        <v>5</v>
      </c>
      <c r="J111" s="312"/>
      <c r="K111" s="312"/>
      <c r="L111" s="67">
        <v>1000</v>
      </c>
      <c r="M111" s="229">
        <v>0.5</v>
      </c>
      <c r="N111" s="229">
        <v>0.5</v>
      </c>
    </row>
    <row r="112" spans="2:31" hidden="1">
      <c r="B112" s="601" t="s">
        <v>633</v>
      </c>
      <c r="C112" s="401" t="s">
        <v>587</v>
      </c>
      <c r="D112" s="402" t="s">
        <v>588</v>
      </c>
      <c r="E112" s="441" t="s">
        <v>634</v>
      </c>
      <c r="H112" s="312">
        <v>31</v>
      </c>
      <c r="I112" s="68">
        <v>5</v>
      </c>
      <c r="J112" s="312"/>
      <c r="K112" s="312"/>
      <c r="L112" s="67">
        <v>1000</v>
      </c>
      <c r="M112" s="230">
        <v>0.5</v>
      </c>
      <c r="N112" s="230">
        <v>0.5</v>
      </c>
    </row>
    <row r="113" spans="2:31" hidden="1">
      <c r="B113" s="569" t="s">
        <v>635</v>
      </c>
      <c r="C113" s="312"/>
      <c r="D113" s="638" t="str">
        <f ca="1">IF(OP!$F$55&lt;15,IF(OP!$C$24=1,"16歲前限儲存生息","16歲前限抵繳保費後儲存生息"),"")</f>
        <v/>
      </c>
      <c r="E113" s="453"/>
      <c r="H113" s="312">
        <v>32</v>
      </c>
      <c r="I113" s="68">
        <v>5</v>
      </c>
      <c r="J113" s="312"/>
      <c r="K113" s="312"/>
      <c r="L113" s="67">
        <v>1000</v>
      </c>
      <c r="M113" s="230">
        <v>0.5</v>
      </c>
      <c r="N113" s="230">
        <v>0.5</v>
      </c>
    </row>
    <row r="114" spans="2:31" hidden="1">
      <c r="B114" s="569" t="s">
        <v>636</v>
      </c>
      <c r="C114" s="645"/>
      <c r="D114" s="638" t="str">
        <f ca="1">IF(OP!$F$55&lt;15,"16歲前無保額以年度末增值回饋分享金加總顯示","")</f>
        <v/>
      </c>
      <c r="E114" s="453"/>
      <c r="H114" s="312">
        <v>33</v>
      </c>
      <c r="I114" s="68">
        <v>5</v>
      </c>
      <c r="J114" s="312"/>
      <c r="K114" s="312"/>
      <c r="L114" s="67">
        <v>1000</v>
      </c>
      <c r="M114" s="230">
        <v>0.5</v>
      </c>
      <c r="N114" s="230">
        <v>0.5</v>
      </c>
    </row>
    <row r="115" spans="2:31" hidden="1">
      <c r="B115" s="569" t="s">
        <v>637</v>
      </c>
      <c r="C115" s="645"/>
      <c r="D115" s="638" t="str">
        <f ca="1">IF(OP!$F$55&lt;15,"16歲前無保額以累積年度末增值回饋分享金顯示","")</f>
        <v/>
      </c>
      <c r="E115" s="453"/>
      <c r="H115" s="312">
        <v>34</v>
      </c>
      <c r="I115" s="68">
        <v>5</v>
      </c>
      <c r="J115" s="312"/>
      <c r="K115" s="312"/>
      <c r="L115" s="67">
        <v>1000</v>
      </c>
      <c r="M115" s="230">
        <v>0.5</v>
      </c>
      <c r="N115" s="230">
        <v>0.5</v>
      </c>
      <c r="AD115" s="72"/>
    </row>
    <row r="116" spans="2:31" ht="16" hidden="1">
      <c r="B116" s="569"/>
      <c r="C116" s="645"/>
      <c r="D116" s="643"/>
      <c r="E116" s="453"/>
      <c r="H116" s="312">
        <v>35</v>
      </c>
      <c r="I116" s="68">
        <v>5</v>
      </c>
      <c r="J116" s="312"/>
      <c r="K116" s="312"/>
      <c r="L116" s="67">
        <v>1000</v>
      </c>
      <c r="M116" s="230">
        <v>0.5</v>
      </c>
      <c r="N116" s="230">
        <v>0.5</v>
      </c>
      <c r="V116" s="1"/>
    </row>
    <row r="117" spans="2:31" hidden="1">
      <c r="B117" s="569"/>
      <c r="C117" s="645"/>
      <c r="D117" s="643"/>
      <c r="E117" s="453"/>
      <c r="H117" s="312">
        <v>36</v>
      </c>
      <c r="I117" s="68">
        <v>5</v>
      </c>
      <c r="J117" s="312"/>
      <c r="K117" s="312"/>
      <c r="L117" s="67">
        <v>1000</v>
      </c>
      <c r="M117" s="230">
        <v>0.5</v>
      </c>
      <c r="N117" s="230">
        <v>0.5</v>
      </c>
      <c r="R117" s="96"/>
      <c r="S117" s="96"/>
      <c r="T117" s="96"/>
      <c r="U117" s="96"/>
      <c r="V117" s="96"/>
      <c r="W117" s="96"/>
      <c r="X117" s="96"/>
      <c r="Y117" s="96"/>
      <c r="Z117" s="96"/>
      <c r="AA117" s="96"/>
      <c r="AB117" s="96"/>
      <c r="AC117" s="96"/>
      <c r="AD117" s="96"/>
      <c r="AE117" s="96"/>
    </row>
    <row r="118" spans="2:31" hidden="1">
      <c r="B118" s="310"/>
      <c r="C118" s="645"/>
      <c r="D118" s="643"/>
      <c r="E118" s="453"/>
      <c r="H118" s="312">
        <v>37</v>
      </c>
      <c r="I118" s="68">
        <v>5</v>
      </c>
      <c r="J118" s="312"/>
      <c r="K118" s="312"/>
      <c r="L118" s="67">
        <v>1000</v>
      </c>
      <c r="M118" s="230">
        <v>0.5</v>
      </c>
      <c r="N118" s="230">
        <v>0.5</v>
      </c>
      <c r="R118" s="72"/>
      <c r="S118" s="72"/>
      <c r="T118" s="72"/>
      <c r="U118" s="72"/>
      <c r="V118" s="72"/>
      <c r="W118" s="72"/>
      <c r="X118" s="72"/>
      <c r="Y118" s="72"/>
      <c r="Z118" s="72"/>
      <c r="AA118" s="72"/>
      <c r="AB118" s="72"/>
      <c r="AC118" s="72"/>
      <c r="AD118" s="72"/>
      <c r="AE118" s="72"/>
    </row>
    <row r="119" spans="2:31" hidden="1">
      <c r="C119" s="110"/>
      <c r="D119" s="206"/>
      <c r="E119" s="205"/>
      <c r="H119" s="312">
        <v>38</v>
      </c>
      <c r="I119" s="68">
        <v>5</v>
      </c>
      <c r="J119" s="312"/>
      <c r="K119" s="312"/>
      <c r="L119" s="67">
        <v>1000</v>
      </c>
      <c r="M119" s="230">
        <v>0.5</v>
      </c>
      <c r="N119" s="230">
        <v>0.5</v>
      </c>
      <c r="R119" s="72"/>
      <c r="S119" s="72"/>
      <c r="T119" s="72"/>
      <c r="U119" s="72"/>
      <c r="V119" s="72"/>
      <c r="W119" s="72"/>
      <c r="X119" s="72"/>
      <c r="Y119" s="72"/>
      <c r="Z119" s="72"/>
      <c r="AA119" s="72"/>
      <c r="AB119" s="72"/>
      <c r="AC119" s="72"/>
      <c r="AD119" s="72"/>
      <c r="AE119" s="72"/>
    </row>
    <row r="120" spans="2:31" hidden="1">
      <c r="B120" s="400" t="s">
        <v>638</v>
      </c>
      <c r="C120" s="401" t="s">
        <v>587</v>
      </c>
      <c r="D120" s="402" t="s">
        <v>588</v>
      </c>
      <c r="E120" s="441" t="s">
        <v>634</v>
      </c>
      <c r="H120" s="312">
        <v>39</v>
      </c>
      <c r="I120" s="68">
        <v>5</v>
      </c>
      <c r="J120" s="312"/>
      <c r="K120" s="312"/>
      <c r="L120" s="67">
        <v>1000</v>
      </c>
      <c r="M120" s="230">
        <v>0.5</v>
      </c>
      <c r="N120" s="230">
        <v>0.5</v>
      </c>
      <c r="R120" s="72"/>
      <c r="S120" s="72"/>
      <c r="T120" s="72"/>
      <c r="U120" s="72"/>
      <c r="V120" s="72"/>
      <c r="W120" s="72"/>
      <c r="X120" s="72"/>
      <c r="Y120" s="72"/>
      <c r="Z120" s="72"/>
      <c r="AA120" s="72"/>
      <c r="AB120" s="72"/>
      <c r="AC120" s="72"/>
      <c r="AD120" s="72"/>
      <c r="AE120" s="72"/>
    </row>
    <row r="121" spans="2:31" hidden="1">
      <c r="B121" s="569" t="s">
        <v>639</v>
      </c>
      <c r="C121" s="310"/>
      <c r="D121" s="621" t="str">
        <f ca="1">TEXT(YEAR(OP!$C$3)-1911,"000")&amp;TEXT(MONTH(OP!$C$3),"00")&amp;TEXT(DAY(OP!$C$3),"00")</f>
        <v>1150825</v>
      </c>
      <c r="E121" s="453"/>
      <c r="H121" s="312">
        <v>40</v>
      </c>
      <c r="I121" s="68">
        <v>5</v>
      </c>
      <c r="J121" s="312"/>
      <c r="K121" s="312"/>
      <c r="L121" s="67">
        <v>1000</v>
      </c>
      <c r="M121" s="230">
        <v>0.5</v>
      </c>
      <c r="N121" s="230">
        <v>0.5</v>
      </c>
      <c r="R121" s="72"/>
      <c r="S121" s="72"/>
      <c r="T121" s="72"/>
      <c r="U121" s="72"/>
      <c r="V121" s="72"/>
      <c r="W121" s="72"/>
      <c r="X121" s="72"/>
      <c r="Y121" s="72"/>
      <c r="Z121" s="72"/>
      <c r="AA121" s="72"/>
      <c r="AB121" s="72"/>
      <c r="AC121" s="72"/>
      <c r="AD121" s="72"/>
      <c r="AE121" s="72"/>
    </row>
    <row r="122" spans="2:31" hidden="1">
      <c r="B122" s="569" t="s">
        <v>640</v>
      </c>
      <c r="C122" s="644" t="s">
        <v>641</v>
      </c>
      <c r="D122" s="644" t="str">
        <f ca="1">IF($D$6&lt;15,$C$122,"")</f>
        <v>※未滿15足歲同一被保險人累計本公司及產、壽險同業之壽險及傷害險最高總保額為2,000萬。</v>
      </c>
      <c r="E122" s="453"/>
      <c r="H122" s="312">
        <v>41</v>
      </c>
      <c r="I122" s="68">
        <v>5</v>
      </c>
      <c r="J122" s="312"/>
      <c r="K122" s="312"/>
      <c r="L122" s="67">
        <v>700</v>
      </c>
      <c r="M122" s="231">
        <v>0.5</v>
      </c>
      <c r="N122" s="231">
        <v>0.5</v>
      </c>
      <c r="R122" s="72"/>
      <c r="S122" s="72"/>
      <c r="T122" s="72"/>
      <c r="U122" s="72"/>
      <c r="V122" s="72"/>
      <c r="W122" s="72"/>
      <c r="X122" s="72"/>
      <c r="Y122" s="72"/>
      <c r="Z122" s="72"/>
      <c r="AA122" s="72"/>
      <c r="AB122" s="72"/>
      <c r="AC122" s="72"/>
      <c r="AD122" s="72"/>
      <c r="AE122" s="72"/>
    </row>
    <row r="123" spans="2:31" hidden="1">
      <c r="B123" s="569"/>
      <c r="C123" s="335"/>
      <c r="D123" s="643"/>
      <c r="E123" s="453"/>
      <c r="H123" s="312">
        <v>42</v>
      </c>
      <c r="I123" s="68">
        <v>5</v>
      </c>
      <c r="J123" s="312"/>
      <c r="K123" s="312"/>
      <c r="L123" s="67">
        <v>700</v>
      </c>
      <c r="M123" s="231">
        <v>0.5</v>
      </c>
      <c r="N123" s="231">
        <v>0.5</v>
      </c>
      <c r="R123" s="72"/>
      <c r="S123" s="72"/>
      <c r="T123" s="72"/>
      <c r="U123" s="72"/>
      <c r="V123" s="72"/>
      <c r="W123" s="72"/>
      <c r="X123" s="72"/>
      <c r="Y123" s="72"/>
      <c r="Z123" s="72"/>
      <c r="AA123" s="72"/>
      <c r="AB123" s="72"/>
      <c r="AC123" s="72"/>
      <c r="AD123" s="72"/>
      <c r="AE123" s="72"/>
    </row>
    <row r="124" spans="2:31" hidden="1">
      <c r="B124" s="569"/>
      <c r="C124" s="335"/>
      <c r="D124" s="643"/>
      <c r="E124" s="453"/>
      <c r="H124" s="312">
        <v>43</v>
      </c>
      <c r="I124" s="68">
        <v>5</v>
      </c>
      <c r="J124" s="312"/>
      <c r="K124" s="312"/>
      <c r="L124" s="67">
        <v>700</v>
      </c>
      <c r="M124" s="231">
        <v>0.5</v>
      </c>
      <c r="N124" s="231">
        <v>0.5</v>
      </c>
      <c r="R124" s="72"/>
      <c r="S124" s="72"/>
      <c r="T124" s="72"/>
      <c r="U124" s="72"/>
      <c r="V124" s="72"/>
      <c r="W124" s="72"/>
      <c r="X124" s="72"/>
      <c r="Y124" s="72"/>
      <c r="Z124" s="72"/>
      <c r="AA124" s="72"/>
      <c r="AB124" s="72"/>
      <c r="AC124" s="72"/>
    </row>
    <row r="125" spans="2:31" hidden="1">
      <c r="B125" s="37"/>
      <c r="D125" s="206"/>
      <c r="E125" s="205"/>
      <c r="H125" s="312">
        <v>44</v>
      </c>
      <c r="I125" s="68">
        <v>5</v>
      </c>
      <c r="J125" s="312"/>
      <c r="K125" s="312"/>
      <c r="L125" s="67">
        <v>700</v>
      </c>
      <c r="M125" s="231">
        <v>0.5</v>
      </c>
      <c r="N125" s="231">
        <v>0.5</v>
      </c>
      <c r="R125" s="72"/>
      <c r="S125" s="72"/>
      <c r="T125" s="72"/>
      <c r="U125" s="72"/>
      <c r="V125" s="72"/>
      <c r="W125" s="72"/>
      <c r="X125" s="72"/>
      <c r="Y125" s="72"/>
      <c r="Z125" s="72"/>
      <c r="AA125" s="72"/>
      <c r="AB125" s="72"/>
      <c r="AC125" s="72"/>
      <c r="AD125" s="72"/>
      <c r="AE125" s="72"/>
    </row>
    <row r="126" spans="2:31" hidden="1">
      <c r="B126" s="400" t="s">
        <v>642</v>
      </c>
      <c r="C126" s="401" t="s">
        <v>587</v>
      </c>
      <c r="D126" s="402" t="s">
        <v>588</v>
      </c>
      <c r="E126" s="441" t="s">
        <v>634</v>
      </c>
      <c r="H126" s="312">
        <v>45</v>
      </c>
      <c r="I126" s="68">
        <v>5</v>
      </c>
      <c r="J126" s="312"/>
      <c r="K126" s="312"/>
      <c r="L126" s="67">
        <v>700</v>
      </c>
      <c r="M126" s="231">
        <v>0.5</v>
      </c>
      <c r="N126" s="231">
        <v>0.5</v>
      </c>
      <c r="R126" s="72"/>
      <c r="S126" s="72"/>
      <c r="T126" s="72"/>
      <c r="U126" s="72"/>
      <c r="V126" s="72"/>
      <c r="W126" s="72"/>
      <c r="X126" s="72"/>
      <c r="Y126" s="72"/>
      <c r="Z126" s="72"/>
      <c r="AA126" s="72"/>
      <c r="AB126" s="72"/>
      <c r="AC126" s="72"/>
      <c r="AD126" s="72"/>
      <c r="AE126" s="72"/>
    </row>
    <row r="127" spans="2:31" hidden="1">
      <c r="B127" s="569" t="s">
        <v>672</v>
      </c>
      <c r="C127" s="644" t="s">
        <v>833</v>
      </c>
      <c r="D127" s="644" t="str">
        <f>$C$127</f>
        <v>‧下表保險相關給付為保證給付項目，可能紅利金額為零之情境</v>
      </c>
      <c r="E127" s="453"/>
      <c r="H127" s="312">
        <v>46</v>
      </c>
      <c r="I127" s="68">
        <v>5</v>
      </c>
      <c r="J127" s="312"/>
      <c r="K127" s="312"/>
      <c r="L127" s="67">
        <v>700</v>
      </c>
      <c r="M127" s="231">
        <v>0.5</v>
      </c>
      <c r="N127" s="231">
        <v>0.5</v>
      </c>
      <c r="R127" s="72"/>
      <c r="S127" s="72"/>
      <c r="T127" s="72"/>
      <c r="U127" s="72"/>
      <c r="V127" s="72"/>
      <c r="W127" s="72"/>
      <c r="X127" s="72"/>
      <c r="Y127" s="72"/>
      <c r="Z127" s="72"/>
      <c r="AA127" s="72"/>
      <c r="AB127" s="72"/>
      <c r="AC127" s="72"/>
      <c r="AD127" s="72"/>
      <c r="AE127" s="72"/>
    </row>
    <row r="128" spans="2:31" hidden="1">
      <c r="B128" s="26" t="s">
        <v>677</v>
      </c>
      <c r="C128" s="203" t="s">
        <v>834</v>
      </c>
      <c r="D128" s="203" t="str">
        <f>$C$128</f>
        <v>‧本保險為分紅保險單，保單紅利部分非本保險單之保證給付項目，本公司不保證其給付金額。</v>
      </c>
      <c r="E128" s="453"/>
      <c r="H128" s="312">
        <v>47</v>
      </c>
      <c r="I128" s="68">
        <v>5</v>
      </c>
      <c r="J128" s="312"/>
      <c r="K128" s="312"/>
      <c r="L128" s="67">
        <v>700</v>
      </c>
      <c r="M128" s="231">
        <v>0.5</v>
      </c>
      <c r="N128" s="231">
        <v>0.5</v>
      </c>
      <c r="R128" s="72"/>
      <c r="S128" s="72"/>
      <c r="T128" s="72"/>
      <c r="U128" s="72"/>
      <c r="V128" s="72"/>
      <c r="W128" s="72"/>
      <c r="X128" s="72"/>
      <c r="Y128" s="72"/>
      <c r="Z128" s="72"/>
      <c r="AA128" s="72"/>
      <c r="AB128" s="72"/>
      <c r="AC128" s="72"/>
      <c r="AD128" s="72"/>
      <c r="AE128" s="72"/>
    </row>
    <row r="129" spans="2:31" hidden="1">
      <c r="B129" s="569"/>
      <c r="C129" s="645"/>
      <c r="D129" s="643"/>
      <c r="E129" s="453"/>
      <c r="H129" s="312">
        <v>48</v>
      </c>
      <c r="I129" s="68">
        <v>5</v>
      </c>
      <c r="J129" s="312"/>
      <c r="K129" s="312"/>
      <c r="L129" s="67">
        <v>700</v>
      </c>
      <c r="M129" s="231">
        <v>0.5</v>
      </c>
      <c r="N129" s="231">
        <v>0.5</v>
      </c>
      <c r="R129" s="72"/>
      <c r="S129" s="72"/>
      <c r="T129" s="72"/>
      <c r="U129" s="72"/>
      <c r="V129" s="72"/>
      <c r="W129" s="72"/>
      <c r="X129" s="72"/>
      <c r="Y129" s="72"/>
      <c r="Z129" s="72"/>
      <c r="AA129" s="72"/>
      <c r="AB129" s="72"/>
      <c r="AC129" s="72"/>
      <c r="AD129" s="72"/>
      <c r="AE129" s="72"/>
    </row>
    <row r="130" spans="2:31" hidden="1">
      <c r="B130" s="569"/>
      <c r="C130" s="645"/>
      <c r="D130" s="643"/>
      <c r="E130" s="453"/>
      <c r="H130" s="312">
        <v>49</v>
      </c>
      <c r="I130" s="68">
        <v>5</v>
      </c>
      <c r="J130" s="312"/>
      <c r="K130" s="312"/>
      <c r="L130" s="67">
        <v>700</v>
      </c>
      <c r="M130" s="231">
        <v>0.5</v>
      </c>
      <c r="N130" s="231">
        <v>0.5</v>
      </c>
      <c r="R130" s="72"/>
      <c r="S130" s="72"/>
      <c r="T130" s="72"/>
      <c r="U130" s="72"/>
      <c r="V130" s="72"/>
      <c r="W130" s="72"/>
      <c r="X130" s="72"/>
      <c r="Y130" s="72"/>
      <c r="Z130" s="72"/>
      <c r="AA130" s="72"/>
      <c r="AB130" s="72"/>
      <c r="AC130" s="72"/>
      <c r="AD130" s="72"/>
      <c r="AE130" s="72"/>
    </row>
    <row r="131" spans="2:31" hidden="1">
      <c r="D131" s="206"/>
      <c r="E131" s="205"/>
      <c r="H131" s="312">
        <v>50</v>
      </c>
      <c r="I131" s="68">
        <v>5</v>
      </c>
      <c r="J131" s="312"/>
      <c r="K131" s="312"/>
      <c r="L131" s="67">
        <v>700</v>
      </c>
      <c r="M131" s="231">
        <v>0.5</v>
      </c>
      <c r="N131" s="231">
        <v>0.5</v>
      </c>
      <c r="R131" s="72"/>
      <c r="S131" s="72"/>
      <c r="T131" s="72"/>
      <c r="U131" s="72"/>
      <c r="V131" s="72"/>
      <c r="W131" s="72"/>
      <c r="X131" s="72"/>
      <c r="Y131" s="72"/>
      <c r="Z131" s="72"/>
      <c r="AA131" s="72"/>
      <c r="AB131" s="72"/>
      <c r="AC131" s="72"/>
      <c r="AD131" s="72"/>
      <c r="AE131" s="72"/>
    </row>
    <row r="132" spans="2:31" hidden="1">
      <c r="B132" s="400" t="s">
        <v>589</v>
      </c>
      <c r="C132" s="401" t="s">
        <v>587</v>
      </c>
      <c r="D132" s="402" t="s">
        <v>588</v>
      </c>
      <c r="E132" s="441" t="s">
        <v>1160</v>
      </c>
      <c r="H132" s="312">
        <v>51</v>
      </c>
      <c r="I132" s="68">
        <v>5</v>
      </c>
      <c r="J132" s="312"/>
      <c r="K132" s="312"/>
      <c r="L132" s="67">
        <v>400</v>
      </c>
      <c r="M132" s="232">
        <v>0.5</v>
      </c>
      <c r="N132" s="232">
        <v>0.5</v>
      </c>
      <c r="R132" s="72"/>
      <c r="S132" s="72"/>
      <c r="T132" s="72"/>
      <c r="U132" s="72"/>
      <c r="V132" s="72"/>
      <c r="W132" s="72"/>
      <c r="X132" s="72"/>
      <c r="Y132" s="72"/>
      <c r="Z132" s="72"/>
      <c r="AA132" s="72"/>
      <c r="AB132" s="72"/>
      <c r="AC132" s="72"/>
      <c r="AD132" s="72"/>
      <c r="AE132" s="72"/>
    </row>
    <row r="133" spans="2:31" hidden="1">
      <c r="B133" s="569" t="s">
        <v>643</v>
      </c>
      <c r="C133" s="441">
        <f ca="1">總表!$H$115</f>
        <v>494802</v>
      </c>
      <c r="D133" s="644" t="str">
        <f ca="1">$B$133&amp;TEXT($C$133,"#,##0 元")</f>
        <v>保險金額祝壽保險金：494,802 元</v>
      </c>
      <c r="E133" s="453"/>
      <c r="H133" s="312">
        <v>52</v>
      </c>
      <c r="I133" s="68">
        <v>5</v>
      </c>
      <c r="J133" s="312"/>
      <c r="K133" s="312"/>
      <c r="L133" s="67">
        <v>400</v>
      </c>
      <c r="M133" s="232">
        <v>0.5</v>
      </c>
      <c r="N133" s="232">
        <v>0.5</v>
      </c>
      <c r="R133" s="72"/>
      <c r="S133" s="72"/>
      <c r="T133" s="72"/>
      <c r="U133" s="72"/>
      <c r="V133" s="72"/>
      <c r="W133" s="72"/>
      <c r="X133" s="72"/>
      <c r="Y133" s="72"/>
      <c r="Z133" s="72"/>
      <c r="AA133" s="72"/>
      <c r="AB133" s="72"/>
      <c r="AC133" s="72"/>
      <c r="AD133" s="72"/>
      <c r="AE133" s="72"/>
    </row>
    <row r="134" spans="2:31" hidden="1">
      <c r="B134" s="569" t="s">
        <v>644</v>
      </c>
      <c r="C134" s="441">
        <f>總表!$Q$115</f>
        <v>0</v>
      </c>
      <c r="D134" s="644" t="str">
        <f>$B$134&amp;TEXT($C$134,"#,##0 元")</f>
        <v>增額繳清保險金額祝壽保險金(預估值)：0 元</v>
      </c>
      <c r="E134" s="312"/>
      <c r="H134" s="312">
        <v>53</v>
      </c>
      <c r="I134" s="68">
        <v>5</v>
      </c>
      <c r="J134" s="312"/>
      <c r="K134" s="312"/>
      <c r="L134" s="67">
        <v>400</v>
      </c>
      <c r="M134" s="232">
        <v>0.5</v>
      </c>
      <c r="N134" s="232">
        <v>0.5</v>
      </c>
      <c r="R134" s="72"/>
      <c r="S134" s="72"/>
      <c r="T134" s="72"/>
      <c r="U134" s="72"/>
      <c r="V134" s="72"/>
      <c r="W134" s="72"/>
      <c r="X134" s="72"/>
      <c r="Y134" s="72"/>
      <c r="Z134" s="72"/>
      <c r="AA134" s="72"/>
      <c r="AB134" s="72"/>
      <c r="AC134" s="72"/>
      <c r="AD134" s="72"/>
      <c r="AE134" s="72"/>
    </row>
    <row r="135" spans="2:31" hidden="1">
      <c r="B135" s="569" t="s">
        <v>645</v>
      </c>
      <c r="C135" s="441">
        <f ca="1">C133+C134</f>
        <v>494802</v>
      </c>
      <c r="D135" s="644" t="str">
        <f ca="1">$B$135&amp;TEXT($C$135,"#,##0 元")</f>
        <v>總保險金額祝壽保險金(預估值)：494,802 元</v>
      </c>
      <c r="E135" s="453"/>
      <c r="H135" s="312">
        <v>54</v>
      </c>
      <c r="I135" s="68">
        <v>5</v>
      </c>
      <c r="J135" s="312"/>
      <c r="K135" s="312"/>
      <c r="L135" s="67">
        <v>400</v>
      </c>
      <c r="M135" s="232">
        <v>0.5</v>
      </c>
      <c r="N135" s="232">
        <v>0.5</v>
      </c>
      <c r="R135" s="72"/>
      <c r="S135" s="72"/>
      <c r="T135" s="72"/>
      <c r="U135" s="72"/>
      <c r="V135" s="72"/>
      <c r="W135" s="72"/>
      <c r="X135" s="72"/>
      <c r="Y135" s="72"/>
      <c r="Z135" s="72"/>
      <c r="AA135" s="72"/>
      <c r="AB135" s="72"/>
      <c r="AC135" s="72"/>
      <c r="AE135" s="72"/>
    </row>
    <row r="136" spans="2:31" hidden="1">
      <c r="B136" s="310"/>
      <c r="C136" s="310"/>
      <c r="D136" s="643"/>
      <c r="E136" s="453"/>
      <c r="H136" s="312">
        <v>55</v>
      </c>
      <c r="I136" s="68">
        <v>5</v>
      </c>
      <c r="J136" s="312"/>
      <c r="K136" s="312"/>
      <c r="L136" s="67">
        <v>400</v>
      </c>
      <c r="M136" s="232">
        <v>0.5</v>
      </c>
      <c r="N136" s="232">
        <v>0.5</v>
      </c>
      <c r="R136" s="72"/>
      <c r="S136" s="72"/>
      <c r="T136" s="72"/>
      <c r="U136" s="72"/>
      <c r="V136" s="72"/>
      <c r="W136" s="72"/>
      <c r="X136" s="72"/>
      <c r="Y136" s="72"/>
      <c r="Z136" s="72"/>
      <c r="AA136" s="72"/>
      <c r="AB136" s="72"/>
      <c r="AC136" s="72"/>
      <c r="AD136" s="72"/>
      <c r="AE136" s="72"/>
    </row>
    <row r="137" spans="2:31" hidden="1">
      <c r="B137" s="569"/>
      <c r="C137" s="645"/>
      <c r="D137" s="643"/>
      <c r="E137" s="453"/>
      <c r="H137" s="312">
        <v>56</v>
      </c>
      <c r="I137" s="68">
        <v>5</v>
      </c>
      <c r="J137" s="312"/>
      <c r="K137" s="312"/>
      <c r="L137" s="67">
        <v>400</v>
      </c>
      <c r="M137" s="232">
        <v>0.5</v>
      </c>
      <c r="N137" s="232">
        <v>0.5</v>
      </c>
      <c r="R137" s="72"/>
      <c r="S137" s="72"/>
      <c r="T137" s="72"/>
      <c r="U137" s="72"/>
      <c r="V137" s="72"/>
      <c r="W137" s="72"/>
      <c r="X137" s="72"/>
      <c r="Y137" s="72"/>
      <c r="Z137" s="72"/>
      <c r="AA137" s="72"/>
      <c r="AB137" s="72"/>
      <c r="AC137" s="72"/>
      <c r="AD137" s="72"/>
      <c r="AE137" s="72"/>
    </row>
    <row r="138" spans="2:31" hidden="1">
      <c r="B138" s="310"/>
      <c r="C138" s="310"/>
      <c r="D138" s="312"/>
      <c r="E138" s="453"/>
      <c r="H138" s="312">
        <v>57</v>
      </c>
      <c r="I138" s="68">
        <v>5</v>
      </c>
      <c r="J138" s="312"/>
      <c r="K138" s="312"/>
      <c r="L138" s="67">
        <v>400</v>
      </c>
      <c r="M138" s="232">
        <v>0.5</v>
      </c>
      <c r="N138" s="232">
        <v>0.5</v>
      </c>
      <c r="R138" s="72"/>
      <c r="S138" s="72"/>
      <c r="T138" s="72"/>
      <c r="U138" s="72"/>
      <c r="V138" s="72"/>
      <c r="W138" s="72"/>
      <c r="X138" s="72"/>
      <c r="Y138" s="72"/>
      <c r="Z138" s="72"/>
      <c r="AA138" s="72"/>
      <c r="AB138" s="72"/>
      <c r="AC138" s="72"/>
      <c r="AD138" s="72"/>
      <c r="AE138" s="72"/>
    </row>
    <row r="139" spans="2:31" hidden="1">
      <c r="C139" s="203"/>
      <c r="D139" s="204"/>
      <c r="H139" s="312">
        <v>58</v>
      </c>
      <c r="I139" s="68">
        <v>5</v>
      </c>
      <c r="J139" s="312"/>
      <c r="K139" s="312"/>
      <c r="L139" s="67">
        <v>400</v>
      </c>
      <c r="M139" s="232">
        <v>0.5</v>
      </c>
      <c r="N139" s="232">
        <v>0.5</v>
      </c>
      <c r="R139" s="72"/>
      <c r="S139" s="72"/>
      <c r="T139" s="72"/>
      <c r="U139" s="72"/>
      <c r="V139" s="72"/>
      <c r="W139" s="72"/>
      <c r="X139" s="72"/>
      <c r="Y139" s="72"/>
      <c r="Z139" s="72"/>
      <c r="AA139" s="72"/>
      <c r="AB139" s="72"/>
      <c r="AC139" s="72"/>
      <c r="AD139" s="72"/>
      <c r="AE139" s="72"/>
    </row>
    <row r="140" spans="2:31" hidden="1">
      <c r="B140" s="400" t="s">
        <v>1132</v>
      </c>
      <c r="C140" s="401" t="s">
        <v>587</v>
      </c>
      <c r="D140" s="402" t="s">
        <v>588</v>
      </c>
      <c r="E140" s="441" t="s">
        <v>1160</v>
      </c>
      <c r="H140" s="312">
        <v>59</v>
      </c>
      <c r="I140" s="68">
        <v>5</v>
      </c>
      <c r="J140" s="312"/>
      <c r="K140" s="312"/>
      <c r="L140" s="67">
        <v>400</v>
      </c>
      <c r="M140" s="232">
        <v>0.5</v>
      </c>
      <c r="N140" s="232">
        <v>0.5</v>
      </c>
      <c r="R140" s="72"/>
      <c r="S140" s="72"/>
      <c r="T140" s="72"/>
      <c r="U140" s="72"/>
      <c r="V140" s="72"/>
      <c r="W140" s="72"/>
      <c r="X140" s="72"/>
      <c r="Y140" s="72"/>
      <c r="Z140" s="72"/>
      <c r="AA140" s="72"/>
      <c r="AB140" s="72"/>
      <c r="AC140" s="72"/>
      <c r="AD140" s="72"/>
      <c r="AE140" s="72"/>
    </row>
    <row r="141" spans="2:31" hidden="1">
      <c r="B141" s="310" t="s">
        <v>804</v>
      </c>
      <c r="C141" s="399">
        <f>input_s!$H$79</f>
        <v>0</v>
      </c>
      <c r="D141" s="403"/>
      <c r="E141" s="453"/>
      <c r="H141" s="312">
        <v>60</v>
      </c>
      <c r="I141" s="68">
        <v>5</v>
      </c>
      <c r="J141" s="312"/>
      <c r="K141" s="312"/>
      <c r="L141" s="67">
        <v>400</v>
      </c>
      <c r="M141" s="232">
        <v>0.5</v>
      </c>
      <c r="N141" s="232">
        <v>0.5</v>
      </c>
      <c r="R141" s="72"/>
      <c r="S141" s="72"/>
      <c r="T141" s="72"/>
      <c r="U141" s="72"/>
      <c r="V141" s="72"/>
      <c r="W141" s="72"/>
      <c r="X141" s="72"/>
      <c r="Y141" s="72"/>
      <c r="Z141" s="72"/>
      <c r="AA141" s="72"/>
      <c r="AB141" s="72"/>
      <c r="AC141" s="72"/>
      <c r="AD141" s="72"/>
      <c r="AE141" s="72"/>
    </row>
    <row r="142" spans="2:31" hidden="1">
      <c r="B142" s="310" t="s">
        <v>1131</v>
      </c>
      <c r="C142" s="394">
        <f>input_s!$H$81</f>
        <v>10</v>
      </c>
      <c r="D142" s="312"/>
      <c r="E142" s="312"/>
      <c r="H142" s="312">
        <v>61</v>
      </c>
      <c r="I142" s="68">
        <v>3</v>
      </c>
      <c r="J142" s="312"/>
      <c r="K142" s="312"/>
      <c r="L142" s="67">
        <v>100</v>
      </c>
      <c r="M142" s="233">
        <v>0.5</v>
      </c>
      <c r="N142" s="233">
        <v>0.5</v>
      </c>
      <c r="R142" s="72"/>
      <c r="S142" s="72"/>
      <c r="T142" s="72"/>
      <c r="U142" s="72"/>
      <c r="V142" s="72"/>
      <c r="W142" s="72"/>
      <c r="X142" s="72"/>
      <c r="Y142" s="72"/>
      <c r="Z142" s="72"/>
      <c r="AA142" s="72"/>
      <c r="AB142" s="72"/>
      <c r="AC142" s="72"/>
      <c r="AD142" s="72"/>
      <c r="AE142" s="72"/>
    </row>
    <row r="143" spans="2:31" hidden="1">
      <c r="H143" s="312">
        <v>62</v>
      </c>
      <c r="I143" s="68">
        <v>3</v>
      </c>
      <c r="J143" s="312"/>
      <c r="K143" s="312"/>
      <c r="L143" s="67">
        <v>100</v>
      </c>
      <c r="M143" s="233">
        <v>0.5</v>
      </c>
      <c r="N143" s="233">
        <v>0.5</v>
      </c>
      <c r="R143" s="72"/>
      <c r="S143" s="72"/>
      <c r="T143" s="72"/>
      <c r="U143" s="72"/>
      <c r="V143" s="72"/>
      <c r="W143" s="72"/>
      <c r="X143" s="72"/>
      <c r="Y143" s="72"/>
      <c r="Z143" s="72"/>
      <c r="AA143" s="72"/>
      <c r="AB143" s="72"/>
      <c r="AC143" s="72"/>
      <c r="AD143" s="72"/>
      <c r="AE143" s="72"/>
    </row>
    <row r="144" spans="2:31" hidden="1">
      <c r="H144" s="312">
        <v>63</v>
      </c>
      <c r="I144" s="68">
        <v>3</v>
      </c>
      <c r="J144" s="312"/>
      <c r="K144" s="312"/>
      <c r="L144" s="67">
        <v>100</v>
      </c>
      <c r="M144" s="233">
        <v>0.5</v>
      </c>
      <c r="N144" s="233">
        <v>0.5</v>
      </c>
      <c r="R144" s="72"/>
      <c r="S144" s="72"/>
      <c r="T144" s="72"/>
      <c r="U144" s="72"/>
      <c r="V144" s="72"/>
      <c r="W144" s="72"/>
      <c r="X144" s="72"/>
      <c r="Y144" s="72"/>
      <c r="Z144" s="72"/>
      <c r="AA144" s="72"/>
      <c r="AB144" s="72"/>
      <c r="AC144" s="72"/>
      <c r="AD144" s="72"/>
      <c r="AE144" s="72"/>
    </row>
    <row r="145" spans="8:31" hidden="1">
      <c r="H145" s="312">
        <v>64</v>
      </c>
      <c r="I145" s="68">
        <v>3</v>
      </c>
      <c r="J145" s="312"/>
      <c r="K145" s="312"/>
      <c r="L145" s="67">
        <v>100</v>
      </c>
      <c r="M145" s="233">
        <v>0.5</v>
      </c>
      <c r="N145" s="233">
        <v>0.5</v>
      </c>
      <c r="R145" s="72"/>
      <c r="S145" s="72"/>
      <c r="T145" s="72"/>
      <c r="U145" s="72"/>
      <c r="V145" s="72"/>
      <c r="W145" s="72"/>
      <c r="X145" s="72"/>
      <c r="Y145" s="72"/>
      <c r="Z145" s="72"/>
      <c r="AA145" s="72"/>
      <c r="AB145" s="72"/>
      <c r="AC145" s="72"/>
      <c r="AD145" s="72"/>
      <c r="AE145" s="72"/>
    </row>
    <row r="146" spans="8:31" hidden="1">
      <c r="H146" s="312">
        <v>65</v>
      </c>
      <c r="I146" s="68">
        <v>3</v>
      </c>
      <c r="J146" s="312"/>
      <c r="K146" s="312"/>
      <c r="L146" s="67">
        <v>100</v>
      </c>
      <c r="M146" s="233">
        <v>0.5</v>
      </c>
      <c r="N146" s="233">
        <v>0.5</v>
      </c>
      <c r="R146" s="72"/>
      <c r="S146" s="72"/>
      <c r="T146" s="72"/>
      <c r="U146" s="72"/>
      <c r="V146" s="72"/>
      <c r="W146" s="72"/>
      <c r="X146" s="72"/>
      <c r="Y146" s="72"/>
      <c r="Z146" s="72"/>
      <c r="AA146" s="72"/>
      <c r="AB146" s="72"/>
      <c r="AC146" s="72"/>
      <c r="AD146" s="72"/>
      <c r="AE146" s="72"/>
    </row>
    <row r="147" spans="8:31" hidden="1">
      <c r="H147" s="312">
        <v>66</v>
      </c>
      <c r="I147" s="68">
        <v>3</v>
      </c>
      <c r="J147" s="312"/>
      <c r="K147" s="312"/>
      <c r="L147" s="67">
        <v>100</v>
      </c>
      <c r="M147" s="233">
        <v>0</v>
      </c>
      <c r="N147" s="233">
        <v>0</v>
      </c>
      <c r="R147" s="72"/>
      <c r="S147" s="72"/>
      <c r="T147" s="72"/>
      <c r="U147" s="72"/>
      <c r="V147" s="72"/>
      <c r="W147" s="72"/>
      <c r="X147" s="72"/>
      <c r="Y147" s="72"/>
      <c r="Z147" s="72"/>
      <c r="AA147" s="72"/>
      <c r="AB147" s="72"/>
      <c r="AC147" s="72"/>
      <c r="AD147" s="72"/>
      <c r="AE147" s="72"/>
    </row>
    <row r="148" spans="8:31" hidden="1">
      <c r="H148" s="312">
        <v>67</v>
      </c>
      <c r="I148" s="68">
        <v>3</v>
      </c>
      <c r="J148" s="312"/>
      <c r="K148" s="312"/>
      <c r="L148" s="67">
        <v>100</v>
      </c>
      <c r="M148" s="233">
        <v>0</v>
      </c>
      <c r="N148" s="233">
        <v>0</v>
      </c>
      <c r="R148" s="72"/>
      <c r="S148" s="72"/>
      <c r="T148" s="72"/>
      <c r="U148" s="72"/>
      <c r="V148" s="72"/>
      <c r="W148" s="72"/>
      <c r="X148" s="72"/>
      <c r="Y148" s="72"/>
      <c r="Z148" s="72"/>
      <c r="AA148" s="72"/>
      <c r="AB148" s="72"/>
      <c r="AC148" s="72"/>
      <c r="AD148" s="72"/>
      <c r="AE148" s="72"/>
    </row>
    <row r="149" spans="8:31" hidden="1">
      <c r="H149" s="312">
        <v>68</v>
      </c>
      <c r="I149" s="68">
        <v>3</v>
      </c>
      <c r="J149" s="312"/>
      <c r="K149" s="312"/>
      <c r="L149" s="67">
        <v>100</v>
      </c>
      <c r="M149" s="233">
        <v>0</v>
      </c>
      <c r="N149" s="233">
        <v>0</v>
      </c>
      <c r="R149" s="72"/>
      <c r="S149" s="72"/>
      <c r="T149" s="72"/>
      <c r="U149" s="72"/>
      <c r="V149" s="72"/>
      <c r="W149" s="72"/>
      <c r="X149" s="72"/>
      <c r="Y149" s="72"/>
      <c r="Z149" s="72"/>
      <c r="AA149" s="72"/>
      <c r="AB149" s="72"/>
      <c r="AC149" s="72"/>
      <c r="AD149" s="72"/>
      <c r="AE149" s="72"/>
    </row>
    <row r="150" spans="8:31" hidden="1">
      <c r="H150" s="312">
        <v>69</v>
      </c>
      <c r="I150" s="68">
        <v>3</v>
      </c>
      <c r="J150" s="312"/>
      <c r="K150" s="312"/>
      <c r="L150" s="67">
        <v>100</v>
      </c>
      <c r="M150" s="233">
        <v>0</v>
      </c>
      <c r="N150" s="233">
        <v>0</v>
      </c>
      <c r="R150" s="72"/>
      <c r="S150" s="72"/>
      <c r="T150" s="72"/>
      <c r="U150" s="72"/>
      <c r="V150" s="72"/>
      <c r="W150" s="72"/>
      <c r="X150" s="72"/>
      <c r="Y150" s="72"/>
      <c r="Z150" s="72"/>
      <c r="AA150" s="72"/>
      <c r="AB150" s="72"/>
      <c r="AC150" s="72"/>
      <c r="AD150" s="72"/>
      <c r="AE150" s="72"/>
    </row>
    <row r="151" spans="8:31" hidden="1">
      <c r="H151" s="312">
        <v>70</v>
      </c>
      <c r="I151" s="68">
        <v>3</v>
      </c>
      <c r="J151" s="312"/>
      <c r="K151" s="312"/>
      <c r="L151" s="67">
        <v>100</v>
      </c>
      <c r="M151" s="233">
        <v>0</v>
      </c>
      <c r="N151" s="233">
        <v>0</v>
      </c>
      <c r="R151" s="72"/>
      <c r="S151" s="72"/>
      <c r="T151" s="72"/>
      <c r="U151" s="72"/>
      <c r="V151" s="72"/>
      <c r="W151" s="72"/>
      <c r="X151" s="72"/>
      <c r="Y151" s="72"/>
      <c r="Z151" s="72"/>
      <c r="AA151" s="72"/>
      <c r="AB151" s="72"/>
      <c r="AC151" s="72"/>
      <c r="AD151" s="72"/>
      <c r="AE151" s="72"/>
    </row>
    <row r="152" spans="8:31" hidden="1">
      <c r="H152" s="312">
        <v>71</v>
      </c>
      <c r="I152" s="641">
        <v>0</v>
      </c>
      <c r="J152" s="312"/>
      <c r="K152" s="312"/>
      <c r="L152" s="67">
        <v>0</v>
      </c>
      <c r="M152" s="67">
        <v>0</v>
      </c>
      <c r="N152" s="67">
        <v>0</v>
      </c>
      <c r="R152" s="72"/>
      <c r="S152" s="72"/>
      <c r="T152" s="72"/>
      <c r="U152" s="72"/>
      <c r="V152" s="72"/>
      <c r="W152" s="72"/>
      <c r="X152" s="72"/>
      <c r="Y152" s="72"/>
      <c r="Z152" s="72"/>
      <c r="AA152" s="72"/>
      <c r="AB152" s="72"/>
      <c r="AC152" s="72"/>
      <c r="AD152" s="72"/>
      <c r="AE152" s="72"/>
    </row>
    <row r="153" spans="8:31" hidden="1">
      <c r="H153" s="312">
        <v>72</v>
      </c>
      <c r="I153" s="641">
        <v>0</v>
      </c>
      <c r="J153" s="312"/>
      <c r="K153" s="312"/>
      <c r="L153" s="67">
        <v>0</v>
      </c>
      <c r="M153" s="67">
        <v>0</v>
      </c>
      <c r="N153" s="67">
        <v>0</v>
      </c>
      <c r="R153" s="72"/>
      <c r="S153" s="72"/>
      <c r="T153" s="72"/>
      <c r="U153" s="72"/>
      <c r="V153" s="72"/>
      <c r="W153" s="72"/>
      <c r="X153" s="72"/>
      <c r="Y153" s="72"/>
      <c r="Z153" s="72"/>
      <c r="AA153" s="72"/>
      <c r="AB153" s="72"/>
      <c r="AC153" s="72"/>
      <c r="AD153" s="72"/>
      <c r="AE153" s="72"/>
    </row>
    <row r="154" spans="8:31" hidden="1">
      <c r="H154" s="312">
        <v>73</v>
      </c>
      <c r="I154" s="641">
        <v>0</v>
      </c>
      <c r="J154" s="312"/>
      <c r="K154" s="312"/>
      <c r="L154" s="67">
        <v>0</v>
      </c>
      <c r="M154" s="67">
        <v>0</v>
      </c>
      <c r="N154" s="67">
        <v>0</v>
      </c>
      <c r="R154" s="72"/>
      <c r="S154" s="72"/>
      <c r="T154" s="72"/>
      <c r="U154" s="72"/>
      <c r="V154" s="72"/>
      <c r="W154" s="72"/>
      <c r="X154" s="72"/>
      <c r="Y154" s="72"/>
      <c r="Z154" s="72"/>
      <c r="AA154" s="72"/>
      <c r="AB154" s="72"/>
      <c r="AC154" s="72"/>
      <c r="AE154" s="72"/>
    </row>
    <row r="155" spans="8:31" hidden="1">
      <c r="H155" s="312">
        <v>74</v>
      </c>
      <c r="I155" s="641">
        <v>0</v>
      </c>
      <c r="J155" s="312"/>
      <c r="K155" s="312"/>
      <c r="L155" s="67">
        <v>0</v>
      </c>
      <c r="M155" s="67">
        <v>0</v>
      </c>
      <c r="N155" s="67">
        <v>0</v>
      </c>
      <c r="R155" s="72"/>
      <c r="S155" s="72"/>
      <c r="T155" s="72"/>
      <c r="U155" s="72"/>
      <c r="V155" s="72"/>
      <c r="W155" s="72"/>
      <c r="X155" s="72"/>
      <c r="Y155" s="72"/>
      <c r="Z155" s="72"/>
      <c r="AA155" s="72"/>
      <c r="AB155" s="72"/>
      <c r="AC155" s="72"/>
      <c r="AD155" s="72"/>
      <c r="AE155" s="72"/>
    </row>
    <row r="156" spans="8:31" hidden="1">
      <c r="H156" s="312">
        <v>75</v>
      </c>
      <c r="I156" s="641">
        <v>0</v>
      </c>
      <c r="J156" s="312"/>
      <c r="K156" s="312"/>
      <c r="L156" s="67">
        <v>0</v>
      </c>
      <c r="M156" s="67">
        <v>0</v>
      </c>
      <c r="N156" s="67">
        <v>0</v>
      </c>
      <c r="R156" s="72"/>
      <c r="S156" s="72"/>
      <c r="T156" s="72"/>
      <c r="U156" s="72"/>
      <c r="V156" s="72"/>
      <c r="W156" s="72"/>
      <c r="X156" s="72"/>
      <c r="Y156" s="72"/>
      <c r="Z156" s="72"/>
      <c r="AA156" s="72"/>
      <c r="AB156" s="72"/>
      <c r="AC156" s="72"/>
      <c r="AD156" s="72"/>
      <c r="AE156" s="72"/>
    </row>
    <row r="157" spans="8:31" hidden="1">
      <c r="H157" s="312">
        <v>76</v>
      </c>
      <c r="I157" s="641">
        <v>0</v>
      </c>
      <c r="J157" s="312"/>
      <c r="K157" s="312"/>
      <c r="L157" s="67">
        <v>0</v>
      </c>
      <c r="M157" s="67">
        <v>0</v>
      </c>
      <c r="N157" s="67">
        <v>0</v>
      </c>
      <c r="R157" s="72"/>
      <c r="S157" s="72"/>
      <c r="T157" s="72"/>
      <c r="U157" s="72"/>
      <c r="V157" s="72"/>
      <c r="W157" s="72"/>
      <c r="X157" s="72"/>
      <c r="Y157" s="72"/>
      <c r="Z157" s="72"/>
      <c r="AA157" s="72"/>
      <c r="AB157" s="72"/>
      <c r="AC157" s="72"/>
      <c r="AD157" s="72"/>
      <c r="AE157" s="72"/>
    </row>
    <row r="158" spans="8:31" hidden="1">
      <c r="H158" s="312">
        <v>77</v>
      </c>
      <c r="I158" s="641">
        <v>0</v>
      </c>
      <c r="J158" s="312"/>
      <c r="K158" s="312"/>
      <c r="L158" s="67">
        <v>0</v>
      </c>
      <c r="M158" s="67">
        <v>0</v>
      </c>
      <c r="N158" s="67">
        <v>0</v>
      </c>
      <c r="R158" s="72"/>
      <c r="S158" s="72"/>
      <c r="T158" s="72"/>
      <c r="U158" s="72"/>
      <c r="V158" s="72"/>
      <c r="W158" s="72"/>
      <c r="X158" s="72"/>
      <c r="Y158" s="72"/>
      <c r="Z158" s="72"/>
      <c r="AA158" s="72"/>
      <c r="AB158" s="72"/>
      <c r="AC158" s="72"/>
      <c r="AD158" s="72"/>
      <c r="AE158" s="72"/>
    </row>
    <row r="159" spans="8:31" hidden="1">
      <c r="H159" s="312">
        <v>78</v>
      </c>
      <c r="I159" s="641">
        <v>0</v>
      </c>
      <c r="J159" s="312"/>
      <c r="K159" s="312"/>
      <c r="L159" s="67">
        <v>0</v>
      </c>
      <c r="M159" s="67">
        <v>0</v>
      </c>
      <c r="N159" s="67">
        <v>0</v>
      </c>
      <c r="R159" s="72"/>
      <c r="S159" s="72"/>
      <c r="T159" s="72"/>
      <c r="U159" s="72"/>
      <c r="V159" s="72"/>
      <c r="W159" s="72"/>
      <c r="X159" s="72"/>
      <c r="Y159" s="72"/>
      <c r="Z159" s="72"/>
      <c r="AA159" s="72"/>
      <c r="AB159" s="72"/>
      <c r="AC159" s="72"/>
      <c r="AD159" s="72"/>
      <c r="AE159" s="72"/>
    </row>
    <row r="160" spans="8:31" hidden="1">
      <c r="H160" s="312">
        <v>79</v>
      </c>
      <c r="I160" s="641">
        <v>0</v>
      </c>
      <c r="J160" s="312"/>
      <c r="K160" s="312"/>
      <c r="L160" s="67">
        <v>0</v>
      </c>
      <c r="M160" s="67">
        <v>0</v>
      </c>
      <c r="N160" s="67">
        <v>0</v>
      </c>
      <c r="AD160" s="72"/>
      <c r="AE160" s="72"/>
    </row>
    <row r="161" spans="2:31" hidden="1">
      <c r="H161" s="312">
        <v>80</v>
      </c>
      <c r="I161" s="641">
        <v>0</v>
      </c>
      <c r="J161" s="312"/>
      <c r="K161" s="312"/>
      <c r="L161" s="67">
        <v>0</v>
      </c>
      <c r="M161" s="67">
        <v>0</v>
      </c>
      <c r="N161" s="67">
        <v>0</v>
      </c>
      <c r="AD161" s="72"/>
      <c r="AE161" s="72"/>
    </row>
    <row r="168" spans="2:31" hidden="1">
      <c r="C168" s="203"/>
      <c r="D168" s="204"/>
    </row>
    <row r="169" spans="2:31" hidden="1">
      <c r="C169" s="203"/>
      <c r="D169" s="204"/>
    </row>
    <row r="170" spans="2:31" hidden="1">
      <c r="D170" s="204"/>
    </row>
    <row r="171" spans="2:31" hidden="1">
      <c r="B171" s="646" t="s">
        <v>673</v>
      </c>
      <c r="C171" s="442" t="s">
        <v>320</v>
      </c>
      <c r="D171" s="442" t="s">
        <v>321</v>
      </c>
      <c r="E171" s="638" t="s">
        <v>799</v>
      </c>
      <c r="F171" s="442" t="s">
        <v>671</v>
      </c>
    </row>
    <row r="172" spans="2:31" hidden="1">
      <c r="D172" s="204"/>
    </row>
    <row r="173" spans="2:31" hidden="1">
      <c r="B173" s="434" t="s">
        <v>1163</v>
      </c>
      <c r="C173" s="647" t="s">
        <v>674</v>
      </c>
      <c r="D173" s="434">
        <v>2</v>
      </c>
      <c r="E173" s="648">
        <v>5.5E-2</v>
      </c>
      <c r="F173" s="434" t="str">
        <f ca="1">$C$55&amp;$D173</f>
        <v>LTQ3002152</v>
      </c>
      <c r="G173" s="434" t="str">
        <f>$B173&amp;"；
"&amp;$D$96</f>
        <v>假設分紅：最可能紅利；
年度保單紅利給付方式：現金給付</v>
      </c>
    </row>
    <row r="174" spans="2:31" hidden="1">
      <c r="B174" s="434" t="s">
        <v>1164</v>
      </c>
      <c r="C174" s="642" t="s">
        <v>675</v>
      </c>
      <c r="D174" s="434">
        <v>1</v>
      </c>
      <c r="E174" s="648">
        <v>0.03</v>
      </c>
      <c r="F174" s="434" t="str">
        <f ca="1">$C$55&amp;$D174</f>
        <v>LTQ3002151</v>
      </c>
      <c r="G174" s="434" t="str">
        <f>$B174&amp;"；
"&amp;$D$96</f>
        <v>假設分紅：較低紅利；
年度保單紅利給付方式：現金給付</v>
      </c>
    </row>
    <row r="175" spans="2:31" ht="32" hidden="1">
      <c r="B175" s="435" t="s">
        <v>1165</v>
      </c>
      <c r="C175" s="434" t="s">
        <v>676</v>
      </c>
      <c r="D175" s="434">
        <v>3</v>
      </c>
      <c r="E175" s="648">
        <v>0.06</v>
      </c>
      <c r="F175" s="434" t="str">
        <f ca="1">$C$55&amp;$D175</f>
        <v>LTQ3002153</v>
      </c>
      <c r="G175" s="434" t="str">
        <f>$B175&amp;"；
"&amp;$D$96</f>
        <v>假設分紅：
可能紅利金額為零；
年度保單紅利給付方式：現金給付</v>
      </c>
    </row>
    <row r="176" spans="2:31" hidden="1">
      <c r="B176" s="434" t="s">
        <v>835</v>
      </c>
      <c r="C176" s="203"/>
      <c r="D176" s="204"/>
    </row>
    <row r="177" spans="2:5" hidden="1">
      <c r="C177" s="203"/>
      <c r="D177" s="204"/>
    </row>
    <row r="178" spans="2:5" hidden="1">
      <c r="C178" s="203"/>
      <c r="D178" s="204"/>
    </row>
    <row r="179" spans="2:5" hidden="1">
      <c r="C179" s="203"/>
      <c r="D179" s="204"/>
    </row>
    <row r="180" spans="2:5" hidden="1">
      <c r="C180" s="203"/>
      <c r="D180" s="204"/>
    </row>
    <row r="181" spans="2:5" hidden="1">
      <c r="B181" s="310" t="str">
        <f>IF($C$181=1,"要保人、被保險人、繳款人皆為 "&amp;OP!$D$182&amp;" 君  ",IF(AND($D$184=1),"要保人："&amp;OP!$D$181&amp;" 君  ","")&amp;IF(AND($D$185=1),"被保險人："&amp;OP!$D$182&amp;" 君  ","")&amp;IF(AND($D$186=1),"繳款人："&amp;OP!$D$183&amp;" 君  ",""))</f>
        <v xml:space="preserve">要保人、被保險人、繳款人皆為 客戶 君  </v>
      </c>
      <c r="C181" s="589">
        <f>IF(OR(E189=0,E189=""),"請選擇",VLOOKUP($E$189,$B$182:$C$186,2,0))</f>
        <v>1</v>
      </c>
      <c r="D181" s="403" t="str">
        <f>IF(OR(OP!$C$181=1,OP!$C$181=2),TEXT(輸入頁!$E$5,"#"),TEXT(輸入頁!$E$13,"#"))</f>
        <v>客戶</v>
      </c>
      <c r="E181" s="312" t="s">
        <v>817</v>
      </c>
    </row>
    <row r="182" spans="2:5" hidden="1">
      <c r="B182" s="310" t="s">
        <v>812</v>
      </c>
      <c r="C182" s="589">
        <v>1</v>
      </c>
      <c r="D182" s="403" t="str">
        <f>TEXT(輸入頁!$E$5,"#")</f>
        <v>客戶</v>
      </c>
      <c r="E182" s="312" t="s">
        <v>818</v>
      </c>
    </row>
    <row r="183" spans="2:5" hidden="1">
      <c r="B183" s="310" t="s">
        <v>813</v>
      </c>
      <c r="C183" s="589">
        <v>2</v>
      </c>
      <c r="D183" s="403" t="str">
        <f>IF(OR(OP!$C$181=1,OP!$C$181=3),TEXT(輸入頁!$E$5,"#"),IF(OR(OP!$C$181=4),TEXT(輸入頁!$E$13,"#"),TEXT(輸入頁!$O$13,"#")))</f>
        <v>客戶</v>
      </c>
      <c r="E183" s="312" t="s">
        <v>819</v>
      </c>
    </row>
    <row r="184" spans="2:5" hidden="1">
      <c r="B184" s="310" t="s">
        <v>814</v>
      </c>
      <c r="C184" s="589">
        <v>3</v>
      </c>
      <c r="D184" s="403" t="str">
        <f>IF($C$181=1,"",IF(OR(AND($E$194&lt;&gt;1,$D$193&gt;=$B$195+1),$D$185=1,$D$186=1),1,""))</f>
        <v/>
      </c>
      <c r="E184" s="312" t="s">
        <v>817</v>
      </c>
    </row>
    <row r="185" spans="2:5" hidden="1">
      <c r="B185" s="310" t="s">
        <v>815</v>
      </c>
      <c r="C185" s="589">
        <v>4</v>
      </c>
      <c r="D185" s="403" t="str">
        <f>IF($C$181=1,"",IF(OR(AND($E$6&lt;&gt;1,$D$5&gt;=$B$195+1)),1,""))</f>
        <v/>
      </c>
      <c r="E185" s="312" t="s">
        <v>818</v>
      </c>
    </row>
    <row r="186" spans="2:5" hidden="1">
      <c r="B186" s="310" t="s">
        <v>816</v>
      </c>
      <c r="C186" s="589">
        <v>5</v>
      </c>
      <c r="D186" s="403" t="str">
        <f>IF($C$181=1,"",IF($D$198=1,1,""))</f>
        <v/>
      </c>
      <c r="E186" s="312" t="s">
        <v>819</v>
      </c>
    </row>
    <row r="187" spans="2:5" hidden="1">
      <c r="C187" s="203"/>
      <c r="D187" s="204"/>
    </row>
    <row r="188" spans="2:5" hidden="1">
      <c r="C188" s="203"/>
      <c r="D188" s="204"/>
    </row>
    <row r="189" spans="2:5" ht="16" hidden="1">
      <c r="B189" s="152" t="s">
        <v>611</v>
      </c>
      <c r="C189" s="396" t="str">
        <f>IF(input_s!$H$16=input_s!$H$21,$C$73,input_s!$H$16)</f>
        <v/>
      </c>
      <c r="E189" s="222" t="str">
        <f>輸入頁!$E$12</f>
        <v>同被保險人</v>
      </c>
    </row>
    <row r="190" spans="2:5" hidden="1">
      <c r="B190" s="310" t="s">
        <v>304</v>
      </c>
      <c r="C190" s="310" t="s">
        <v>305</v>
      </c>
      <c r="D190" s="310" t="s">
        <v>306</v>
      </c>
      <c r="E190" s="310" t="s">
        <v>307</v>
      </c>
    </row>
    <row r="191" spans="2:5" hidden="1">
      <c r="B191" s="310">
        <f>IF(C192=0,0,VALUE(MID(C192,IF(LEN(C192)=7,4,3),2)))</f>
        <v>1</v>
      </c>
      <c r="C191" s="591">
        <f ca="1">$C$3</f>
        <v>46259</v>
      </c>
      <c r="D191" s="591">
        <f>IF(C192=0,0,DATE(LEFT(C192,IF(LEN(C192)=7,3,2))+1911,MID(C192,IF(LEN(C192)=7,4,3),2),RIGHT(C192,2)))</f>
        <v>40909</v>
      </c>
      <c r="E191" s="596">
        <f>IF(E192=1,0,IF(OR(B191=1,B191=3,B191=5,B191=7,B191=8,B191=10,B191=12),31,IF(OR(B191=4,B191=6,B191=9,B191=11),30,IF(AND(B191=2,YEAR(D191)/4=INT(YEAR(D191)/4),YEAR(D191)/400&lt;&gt;INT(YEAR(D191)/400)),29,28))))</f>
        <v>31</v>
      </c>
    </row>
    <row r="192" spans="2:5" hidden="1">
      <c r="B192" s="310" t="s">
        <v>306</v>
      </c>
      <c r="C192" s="596">
        <f>IF(OR($C$181=1,$C$181=2),$C$10,輸入頁!$E$14)</f>
        <v>1010101</v>
      </c>
      <c r="D192" s="592"/>
      <c r="E192" s="310" t="str">
        <f>IF(OR(B191&lt;1,B191&gt;12),1,"")</f>
        <v/>
      </c>
    </row>
    <row r="193" spans="2:5" hidden="1">
      <c r="B193" s="310" t="s">
        <v>612</v>
      </c>
      <c r="C193" s="599" t="s">
        <v>2</v>
      </c>
      <c r="D193" s="599">
        <f ca="1">IF(SUM(E194)&gt;=1,0,IF(D191&gt;C191,0,IF(MONTH(C191)&lt;B191,IF(OR(MONTH(C191)+12-B191&gt;6,AND(MONTH(C191)+12-B191=6,DAY(C191)&gt;DAY(D191))),YEAR(C191)-1-YEAR(D191)+1,IF(OR(MONTH(C191)+12-B191&lt;6,AND(MONTH(C191)+12-B191=6,DAY(C191)&lt;=DAY(D191))),YEAR(C191)-1-YEAR(D191))),IF(OR(MONTH(C191)-B191&gt;6,AND(MONTH(C191)-B191=6,DAY(C191)&gt;DAY(D191))),YEAR(C191)-YEAR(D191)+1,IF(OR(MONTH(C191)-B191&lt;=6,AND(MONTH(C191)-B191=6,DAY(C191)&lt;=DAY(D191))),YEAR(C191)-YEAR(D191),)))))</f>
        <v>15</v>
      </c>
      <c r="E193" s="310" t="str">
        <f>IF(OR(VALUE(RIGHT(C192,2))&lt;1,VALUE(RIGHT(C192,2))&gt;E191),1,"")</f>
        <v/>
      </c>
    </row>
    <row r="194" spans="2:5" hidden="1">
      <c r="B194" s="649" t="str">
        <f ca="1">IF(OR(AND($E$194&lt;&gt;1,$D$193&gt;=$B$195+1),AND($E$6&lt;&gt;1,$D$5&gt;=$B$195+1),$D$198=1),"本件需進行錄音","")&amp;$B$196&amp;$B$197</f>
        <v/>
      </c>
      <c r="C194" s="599" t="s">
        <v>4</v>
      </c>
      <c r="D194" s="599">
        <f ca="1">IF(SUM(E194)&gt;=1,"生日格式錯誤",IF(D191&gt;C191,"被保險人未出生",DATEDIF(D191,C191,"y")))</f>
        <v>14</v>
      </c>
      <c r="E194" s="594" t="str">
        <f>IF(OR(E192=1,E193=1),1,"")</f>
        <v/>
      </c>
    </row>
    <row r="195" spans="2:5" hidden="1">
      <c r="B195" s="221">
        <f>IF(D197=0,100,64)</f>
        <v>100</v>
      </c>
      <c r="C195" s="221">
        <f>IF($D$197=0,0,((LEFT(TEXT(DATE(YEAR($C$3)-$B$195,MONTH($C$3)-6,DAY($C$3)-1),"yyyymmdd"),4)*1)-IF(LEN($C$10)=8,0,1911)&amp;TEXT(MID(TEXT(DATE(YEAR($C$3)-$B$195,MONTH($C$3)-6,DAY($C$3)-1),"yyyymmdd"),5,2),"00")&amp;TEXT(RIGHT(TEXT(DATE(YEAR($C$3)-$B$195,MONTH($C$3)-6,DAY($C$3)-1),"yyyymmdd"),2),"00"))*1)</f>
        <v>0</v>
      </c>
      <c r="D195" s="26" t="str">
        <f ca="1">TEXT(DATE(YEAR($C$3)-$B$195,MONTH($C$3)-6,DAY($C$3)),"yyyy/m/d")</f>
        <v>1926/2/25</v>
      </c>
      <c r="E195" s="625" t="str">
        <f>IF($E$69="一銀",IF(OR(AND($E$194&lt;&gt;1,$D$193&gt;=$B$195+1),AND($E$6&lt;&gt;1,$D$5&gt;=$B$195+1),$D$198=1),1,""),"")</f>
        <v/>
      </c>
    </row>
    <row r="196" spans="2:5" hidden="1">
      <c r="B196" s="310" t="str">
        <f ca="1">IF(AND(C192&gt;$C$195,$C$192&lt;=$E$196),"*請注意要保人將於"&amp;D191-D195+1&amp;"天後達"&amp;$B$195+1&amp;"歲*","")</f>
        <v/>
      </c>
      <c r="C196" s="310" t="s">
        <v>613</v>
      </c>
      <c r="D196" s="310">
        <v>7</v>
      </c>
      <c r="E196" s="312">
        <f ca="1">((LEFT(TEXT(DATE(YEAR($C$3)-$B$195,MONTH($C$3)-6,DAY($C$3)+$D$196),"yyyymmdd"),4)*1)-IF(LEN($C$10)=8,0,1911)&amp;TEXT(MID(TEXT(DATE(YEAR($C$3)-$B$195,MONTH($C$3)-6,DAY($C$3)+$D$196),"yyyymmdd"),5,2),"00")&amp;TEXT(RIGHT(TEXT(DATE(YEAR($C$3)-$B$195,MONTH($C$3)-6,DAY($C$3)+$D$196),"yyyymmdd"),2),"00"))*1</f>
        <v>150304</v>
      </c>
    </row>
    <row r="197" spans="2:5" hidden="1">
      <c r="B197" s="310" t="str">
        <f ca="1">IF(AND($C$4&gt;$C$195,$C$4&lt;=$E$196),"*請注意被保人將於"&amp;$D$3-$D$195+1&amp;"天後達"&amp;$B$195+1&amp;"歲*","")</f>
        <v/>
      </c>
      <c r="C197" s="310" t="s">
        <v>614</v>
      </c>
      <c r="D197" s="310">
        <f>IF($E$69&lt;&gt;"",1,0)</f>
        <v>0</v>
      </c>
      <c r="E197" s="312" t="s">
        <v>615</v>
      </c>
    </row>
    <row r="198" spans="2:5" hidden="1">
      <c r="B198" s="650" t="s">
        <v>616</v>
      </c>
      <c r="C198" s="651">
        <f>IF(OR($C$181=1,$C$181=3),$C$10,IF(OR($C$181=4),$C$192,輸入頁!$O$14))</f>
        <v>1010101</v>
      </c>
      <c r="D198" s="651" t="str">
        <f>IF(OR($D$197=0,$C$198=0,$C$198=""),"",IF($C$198*1&lt;=$C$195*1,1,""))</f>
        <v/>
      </c>
    </row>
    <row r="199" spans="2:5" hidden="1">
      <c r="B199" s="310" t="s">
        <v>651</v>
      </c>
      <c r="C199" s="652" t="s">
        <v>652</v>
      </c>
      <c r="D199" s="204"/>
    </row>
    <row r="200" spans="2:5" hidden="1">
      <c r="C200" s="203"/>
      <c r="D200" s="204"/>
    </row>
    <row r="201" spans="2:5" hidden="1">
      <c r="C201" s="203"/>
      <c r="D201" s="204"/>
    </row>
    <row r="202" spans="2:5" hidden="1">
      <c r="C202" s="203"/>
      <c r="D202" s="204"/>
    </row>
    <row r="203" spans="2:5" hidden="1">
      <c r="C203" s="203"/>
      <c r="D203" s="204"/>
    </row>
    <row r="204" spans="2:5" hidden="1">
      <c r="C204" s="203"/>
      <c r="D204" s="204"/>
    </row>
    <row r="205" spans="2:5" hidden="1">
      <c r="C205" s="203"/>
      <c r="D205" s="203"/>
    </row>
    <row r="206" spans="2:5" hidden="1">
      <c r="C206" s="203"/>
      <c r="D206" s="203"/>
    </row>
    <row r="207" spans="2:5" hidden="1">
      <c r="C207" s="203"/>
      <c r="D207" s="203"/>
    </row>
    <row r="208" spans="2:5" hidden="1">
      <c r="C208" s="203"/>
      <c r="D208" s="203"/>
    </row>
    <row r="209" spans="3:4" hidden="1">
      <c r="C209" s="203"/>
      <c r="D209" s="203"/>
    </row>
    <row r="210" spans="3:4" hidden="1">
      <c r="C210" s="203"/>
      <c r="D210" s="203"/>
    </row>
    <row r="211" spans="3:4" hidden="1">
      <c r="C211" s="203"/>
      <c r="D211" s="203"/>
    </row>
    <row r="212" spans="3:4" hidden="1">
      <c r="C212" s="203"/>
      <c r="D212" s="203"/>
    </row>
    <row r="213" spans="3:4" hidden="1">
      <c r="C213" s="203"/>
      <c r="D213" s="203"/>
    </row>
    <row r="570" spans="2:2" hidden="1">
      <c r="B570" s="26" t="str">
        <f>PDN1_1&amp;"("</f>
        <v>富邦人壽連馨久久長期照顧終身健康保險(</v>
      </c>
    </row>
  </sheetData>
  <sheetProtection algorithmName="SHA-512" hashValue="PfEn8CPXrLMZEUHG7reGrvL+9eIRsXY7Ggq1R0eCTJGb7yirZiIizeKAozt03V5pHqKGl0oCtH0zends2DHb2A==" saltValue="2e5VzGjryknDC1LEn5qGYA==" spinCount="100000" sheet="1" objects="1" scenarios="1"/>
  <phoneticPr fontId="17" type="noConversion"/>
  <conditionalFormatting sqref="B189 B194">
    <cfRule type="expression" dxfId="29" priority="1" stopIfTrue="1">
      <formula>$A$46=1</formula>
    </cfRule>
  </conditionalFormatting>
  <conditionalFormatting sqref="O2:O3 O6 O12:O13">
    <cfRule type="expression" dxfId="28" priority="3" stopIfTrue="1">
      <formula>$A$46=1</formula>
    </cfRule>
  </conditionalFormatting>
  <conditionalFormatting sqref="O10:O11">
    <cfRule type="expression" dxfId="27" priority="2" stopIfTrue="1">
      <formula>$A$50=1</formula>
    </cfRule>
  </conditionalFormatting>
  <dataValidations count="18">
    <dataValidation allowBlank="1" showInputMessage="1" showErrorMessage="1" prompt="1.足歲_x000a_2.保險年齡" sqref="AE16" xr:uid="{8153B1DE-CA75-4A4A-BB10-9A39B31DFBC5}"/>
    <dataValidation type="list" allowBlank="1" showInputMessage="1" showErrorMessage="1" sqref="C199" xr:uid="{0EE95181-6BC9-4667-9220-82C71EFE9886}">
      <formula1>"公版,兆豐,台新"</formula1>
    </dataValidation>
    <dataValidation type="list" allowBlank="1" showInputMessage="1" showErrorMessage="1" sqref="E69" xr:uid="{079CF8D9-6338-452D-BF9E-59DF84E3A542}">
      <formula1>"銀保通路,一銀,花旗"</formula1>
    </dataValidation>
    <dataValidation type="list" allowBlank="1" showInputMessage="1" showErrorMessage="1" sqref="E21" xr:uid="{E1ECCE1C-A4F4-4EC9-98A4-6DB0F078435E}">
      <formula1>"新臺幣,美元,澳幣,人民幣"</formula1>
    </dataValidation>
    <dataValidation type="list" allowBlank="1" showInputMessage="1" showErrorMessage="1" sqref="C105" xr:uid="{BDB0DEC8-FA85-42C3-B0BB-5239DF62419C}">
      <formula1>"現售,高額,停售"</formula1>
    </dataValidation>
    <dataValidation allowBlank="1" showInputMessage="1" showErrorMessage="1" prompt="輸入頁E8_x000a_顯示文字" sqref="D87 AD26" xr:uid="{44EFCEFB-D9E7-47F1-BD10-C18A1111B477}"/>
    <dataValidation allowBlank="1" showInputMessage="1" showErrorMessage="1" prompt="跳歲_x000a_1=提醒_x000a_0=不提醒" sqref="C85" xr:uid="{8E3C18C2-5833-4E09-9C0B-16A2488228BB}"/>
    <dataValidation allowBlank="1" showInputMessage="1" showErrorMessage="1" prompt="保費_x000a_1=提醒_x000a_0=不提醒" sqref="D85" xr:uid="{40DA6BE9-1F71-4C72-8AD3-601A9F39AD06}"/>
    <dataValidation type="list" allowBlank="1" showInputMessage="1" showErrorMessage="1" sqref="C69" xr:uid="{FACD40A0-4B7C-432A-9AA8-D91953678643}">
      <formula1>"業務、服展、北富銀,保經代,業務,業務、服展,北富銀,整銷,多元,銀保,錠嵂保經"</formula1>
    </dataValidation>
    <dataValidation allowBlank="1" showInputMessage="1" showErrorMessage="1" prompt="0-不遮_x000a_1-遮" sqref="E72" xr:uid="{0559D06D-1879-41E7-99ED-CA80824EB8D1}"/>
    <dataValidation allowBlank="1" showInputMessage="1" showErrorMessage="1" prompt="台幣小數點下四捨五入，外幣小數點下捨去" sqref="C35" xr:uid="{13AAEBEF-FCA3-455F-8C2E-DC63F4F43477}"/>
    <dataValidation allowBlank="1" showInputMessage="1" showErrorMessage="1" prompt="台幣小數點下四捨五入，外幣小數點下1位四捨五入" sqref="C31" xr:uid="{3FFBAD7C-59DD-4906-B8D6-0D1A1EF7D919}"/>
    <dataValidation allowBlank="1" showInputMessage="1" showErrorMessage="1" prompt="1.男性 2.女性" sqref="C18 AC18" xr:uid="{3AA113EC-D76E-4074-B3B0-D84F318393D5}"/>
    <dataValidation allowBlank="1" showInputMessage="1" showErrorMessage="1" prompt="日驗證" sqref="E5 E193 AE5" xr:uid="{9865DE20-916F-4FD1-AF07-81832C348512}"/>
    <dataValidation allowBlank="1" showInputMessage="1" showErrorMessage="1" prompt="月驗證" sqref="E4 E192 AE4" xr:uid="{65FED71E-2665-45D5-99AF-3FDBE0005332}"/>
    <dataValidation allowBlank="1" showInputMessage="1" showErrorMessage="1" prompt="生日月份最終日" sqref="E3 E191 AE3" xr:uid="{C1B163B1-141D-4D81-828E-D519E977EB60}"/>
    <dataValidation allowBlank="1" showInputMessage="1" showErrorMessage="1" prompt="生日-月" sqref="B3 B191 AB3" xr:uid="{02C9ABA0-9E0F-40C0-9E4E-19C8F0D18CC4}"/>
    <dataValidation type="list" allowBlank="1" showInputMessage="1" showErrorMessage="1" prompt="1.足歲_x000a_2.保險年齡" sqref="E16" xr:uid="{83AB937D-2F2B-4E47-A1E5-A87ADBA3684C}">
      <formula1>"1,2"</formula1>
    </dataValidation>
  </dataValidations>
  <pageMargins left="0.74803149606299213" right="0.74803149606299213" top="0.98425196850393704" bottom="0.98425196850393704" header="0.51181102362204722" footer="0.51181102362204722"/>
  <pageSetup paperSize="9" scale="16" orientation="portrait" r:id="rId1"/>
  <headerFooter alignWithMargin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
    <pageSetUpPr fitToPage="1"/>
  </sheetPr>
  <dimension ref="A1:T208"/>
  <sheetViews>
    <sheetView showGridLines="0" showRowColHeaders="0" tabSelected="1" workbookViewId="0">
      <selection activeCell="E5" sqref="E5:H5"/>
    </sheetView>
  </sheetViews>
  <sheetFormatPr baseColWidth="10" defaultColWidth="0" defaultRowHeight="13" zeroHeight="1"/>
  <cols>
    <col min="1" max="1" width="2.3984375" customWidth="1"/>
    <col min="2" max="2" width="6.796875" customWidth="1"/>
    <col min="3" max="3" width="17.796875" customWidth="1"/>
    <col min="4" max="4" width="12.796875" customWidth="1"/>
    <col min="5" max="10" width="5.796875" customWidth="1"/>
    <col min="11" max="12" width="6.796875" customWidth="1"/>
    <col min="13" max="14" width="20.796875" customWidth="1"/>
    <col min="15" max="15" width="16.796875" customWidth="1"/>
    <col min="16" max="16" width="14.796875" customWidth="1"/>
    <col min="17" max="17" width="16.796875" customWidth="1"/>
    <col min="18" max="18" width="14.796875" customWidth="1"/>
    <col min="19" max="19" width="3.19921875" customWidth="1"/>
    <col min="20" max="20" width="2.3984375" customWidth="1"/>
  </cols>
  <sheetData>
    <row r="1" spans="1:20" s="5" customFormat="1" ht="7.5" customHeight="1">
      <c r="A1" s="2"/>
      <c r="B1" s="2"/>
      <c r="C1" s="2"/>
      <c r="D1" s="2"/>
      <c r="E1" s="2"/>
      <c r="F1" s="2"/>
      <c r="G1" s="2"/>
      <c r="H1" s="2"/>
      <c r="I1" s="2"/>
      <c r="J1" s="2"/>
      <c r="K1" s="2"/>
      <c r="L1" s="2"/>
      <c r="M1" s="2"/>
      <c r="N1" s="3"/>
      <c r="O1" s="3"/>
      <c r="P1" s="3"/>
      <c r="Q1" s="3"/>
      <c r="R1" s="3"/>
      <c r="S1" s="3"/>
      <c r="T1" s="3"/>
    </row>
    <row r="2" spans="1:20" s="5" customFormat="1" ht="34">
      <c r="A2" s="4" t="str">
        <f ca="1">OP!$D$53</f>
        <v/>
      </c>
      <c r="B2" s="728" t="str">
        <f>OP!$E$23</f>
        <v>富邦人壽連馨久久長期照顧終身健康保險建議書</v>
      </c>
      <c r="C2" s="729"/>
      <c r="D2" s="729"/>
      <c r="E2" s="729"/>
      <c r="F2" s="729"/>
      <c r="G2" s="729"/>
      <c r="H2" s="729"/>
      <c r="I2" s="729"/>
      <c r="J2" s="729"/>
      <c r="K2" s="729"/>
      <c r="L2" s="729"/>
      <c r="M2" s="729"/>
      <c r="N2" s="729"/>
      <c r="O2" s="729"/>
      <c r="P2" s="729"/>
      <c r="Q2" s="729"/>
      <c r="R2" s="729"/>
      <c r="S2" s="730"/>
      <c r="T2" s="3"/>
    </row>
    <row r="3" spans="1:20" s="5" customFormat="1" ht="20.25" customHeight="1">
      <c r="A3" s="4"/>
      <c r="B3" s="733" t="s">
        <v>837</v>
      </c>
      <c r="C3" s="734"/>
      <c r="D3" s="734"/>
      <c r="E3" s="734"/>
      <c r="F3" s="734"/>
      <c r="G3" s="734"/>
      <c r="H3" s="734"/>
      <c r="I3" s="734"/>
      <c r="J3" s="734"/>
      <c r="K3" s="734"/>
      <c r="L3" s="734"/>
      <c r="M3" s="734"/>
      <c r="N3" s="734"/>
      <c r="O3" s="734"/>
      <c r="P3" s="734"/>
      <c r="Q3" s="734"/>
      <c r="R3" s="734"/>
      <c r="S3" s="735"/>
      <c r="T3" s="3"/>
    </row>
    <row r="4" spans="1:20" s="5" customFormat="1" ht="24" customHeight="1">
      <c r="A4" s="2"/>
      <c r="B4" s="274"/>
      <c r="C4" s="426" t="s">
        <v>311</v>
      </c>
      <c r="D4" s="112"/>
      <c r="E4" s="112"/>
      <c r="F4" s="112"/>
      <c r="G4" s="112"/>
      <c r="H4" s="112"/>
      <c r="I4" s="112"/>
      <c r="J4" s="112"/>
      <c r="K4" s="112"/>
      <c r="L4" s="112"/>
      <c r="M4" s="28" t="s">
        <v>1133</v>
      </c>
      <c r="N4" s="726" t="str">
        <f ca="1">OP!$C$16&amp;OP!$E$15&amp;"  ~  "&amp;OP!$C$15&amp;"歲 "&amp;"("&amp;IF(OP!$C$9=1,OP!$C$7,OP!F4&amp;" / "&amp;OP!F5&amp;" / "&amp;OP!F6)&amp;")"</f>
        <v>15歲  ~  50歲 (650225)</v>
      </c>
      <c r="O4" s="727"/>
      <c r="P4" s="583"/>
      <c r="Q4" s="111"/>
      <c r="R4" s="223" t="str">
        <f>IF(OP!$C$105="停售","本商品已停售","")</f>
        <v/>
      </c>
      <c r="S4" s="290"/>
      <c r="T4" s="3"/>
    </row>
    <row r="5" spans="1:20" s="5" customFormat="1" ht="20" customHeight="1">
      <c r="A5" s="4" t="str">
        <f>OP!$E$6</f>
        <v/>
      </c>
      <c r="B5" s="275"/>
      <c r="C5" s="25"/>
      <c r="D5" s="29" t="s">
        <v>58</v>
      </c>
      <c r="E5" s="704" t="s">
        <v>593</v>
      </c>
      <c r="F5" s="731"/>
      <c r="G5" s="731"/>
      <c r="H5" s="732"/>
      <c r="I5" s="10"/>
      <c r="J5" s="29" t="s">
        <v>59</v>
      </c>
      <c r="K5" s="704" t="s">
        <v>1220</v>
      </c>
      <c r="L5" s="732"/>
      <c r="M5" s="29" t="s">
        <v>609</v>
      </c>
      <c r="N5" s="654">
        <v>1010101</v>
      </c>
      <c r="O5" s="9" t="s">
        <v>339</v>
      </c>
      <c r="P5" s="656">
        <f ca="1">OP!$D$5</f>
        <v>15</v>
      </c>
      <c r="Q5" s="9" t="s">
        <v>610</v>
      </c>
      <c r="R5" s="657">
        <f ca="1">OP!$D$6</f>
        <v>14</v>
      </c>
      <c r="S5" s="291">
        <f ca="1">IF(OR(K5="",E7="",E17="",Q17="",Q19="",E39="",J39="",OR(J39&lt;J40,J39&gt;K40),A2=1),1,"")</f>
        <v>1</v>
      </c>
      <c r="T5" s="2"/>
    </row>
    <row r="6" spans="1:20" s="5" customFormat="1" ht="20">
      <c r="A6" s="4"/>
      <c r="B6" s="276"/>
      <c r="C6" s="25"/>
      <c r="D6" s="22"/>
      <c r="E6" s="238" t="str">
        <f ca="1">IF(OP!$E$6=1,"生日日期錯誤",IF($A$2=1,"部分內容空白或錯誤",OP!$D$17))&amp;OP!$B$194&amp;"  "&amp;OP!$D$87</f>
        <v xml:space="preserve">  </v>
      </c>
      <c r="F6" s="16"/>
      <c r="G6" s="16"/>
      <c r="H6" s="16"/>
      <c r="I6" s="16"/>
      <c r="J6" s="16"/>
      <c r="K6" s="16"/>
      <c r="L6" s="16"/>
      <c r="M6" s="16"/>
      <c r="N6" s="16"/>
      <c r="O6" s="16"/>
      <c r="P6" s="16"/>
      <c r="Q6" s="16"/>
      <c r="R6" s="16"/>
      <c r="S6" s="292"/>
      <c r="T6" s="2"/>
    </row>
    <row r="7" spans="1:20" s="5" customFormat="1" ht="6" hidden="1" customHeight="1">
      <c r="A7" s="4"/>
      <c r="B7" s="276"/>
      <c r="C7" s="25"/>
      <c r="D7" s="29"/>
      <c r="E7" s="10"/>
      <c r="F7" s="10"/>
      <c r="G7" s="18"/>
      <c r="H7" s="10"/>
      <c r="I7" s="9"/>
      <c r="J7" s="10"/>
      <c r="K7" s="9"/>
      <c r="L7" s="3"/>
      <c r="M7" s="422"/>
      <c r="N7" s="9"/>
      <c r="O7" s="653"/>
      <c r="P7" s="653"/>
      <c r="Q7" s="9"/>
      <c r="R7" s="655"/>
      <c r="S7" s="292"/>
      <c r="T7" s="2"/>
    </row>
    <row r="8" spans="1:20" s="5" customFormat="1" ht="20" hidden="1">
      <c r="A8" s="4" t="str">
        <f>OP!$AE$6</f>
        <v/>
      </c>
      <c r="B8" s="276"/>
      <c r="C8" s="29" t="s">
        <v>1216</v>
      </c>
      <c r="D8" s="29" t="s">
        <v>58</v>
      </c>
      <c r="E8" s="704" t="s">
        <v>593</v>
      </c>
      <c r="F8" s="731"/>
      <c r="G8" s="731"/>
      <c r="H8" s="732"/>
      <c r="I8" s="10"/>
      <c r="J8" s="29" t="s">
        <v>59</v>
      </c>
      <c r="K8" s="704" t="s">
        <v>1219</v>
      </c>
      <c r="L8" s="732"/>
      <c r="M8" s="29" t="s">
        <v>63</v>
      </c>
      <c r="N8" s="654">
        <v>981101</v>
      </c>
      <c r="O8" s="9" t="s">
        <v>60</v>
      </c>
      <c r="P8" s="656">
        <f ca="1">OP!$AD$5</f>
        <v>17</v>
      </c>
      <c r="Q8" s="9" t="s">
        <v>61</v>
      </c>
      <c r="R8" s="657">
        <f ca="1">OP!$AD$6</f>
        <v>16</v>
      </c>
      <c r="S8" s="292"/>
      <c r="T8" s="2"/>
    </row>
    <row r="9" spans="1:20" s="5" customFormat="1" ht="20" hidden="1">
      <c r="A9" s="4"/>
      <c r="B9" s="277"/>
      <c r="C9" s="219"/>
      <c r="D9" s="22"/>
      <c r="E9" s="238" t="str">
        <f ca="1">IF(OP!$AE$6=1,"生日日期錯誤",IF($A$2=1,"部分內容空白或錯誤",OP!$AD$17))&amp;OP!$B$194&amp;"  "&amp;OP!$AD$26</f>
        <v xml:space="preserve">  </v>
      </c>
      <c r="F9" s="16"/>
      <c r="G9" s="16"/>
      <c r="H9" s="16"/>
      <c r="I9" s="16"/>
      <c r="J9" s="16"/>
      <c r="K9" s="16"/>
      <c r="L9" s="16"/>
      <c r="M9" s="16"/>
      <c r="N9" s="16"/>
      <c r="O9" s="16"/>
      <c r="P9" s="16"/>
      <c r="Q9" s="16"/>
      <c r="R9" s="16"/>
      <c r="S9" s="292"/>
      <c r="T9" s="2"/>
    </row>
    <row r="10" spans="1:20" s="5" customFormat="1" ht="6" hidden="1" customHeight="1">
      <c r="A10" s="4"/>
      <c r="B10" s="278"/>
      <c r="C10" s="3"/>
      <c r="D10" s="44"/>
      <c r="E10" s="4">
        <f ca="1">IF(OP!$C$9=1,OP!$C$7,OP!$F$4)</f>
        <v>650225</v>
      </c>
      <c r="F10" s="4">
        <f ca="1">IF(OP!$C$9=1,OP!$E$7,OP!$F$3)</f>
        <v>1150825</v>
      </c>
      <c r="G10" s="4"/>
      <c r="H10" s="4"/>
      <c r="I10" s="45"/>
      <c r="J10" s="45">
        <f>OP!E3</f>
        <v>31</v>
      </c>
      <c r="K10" s="45"/>
      <c r="L10" s="17"/>
      <c r="M10" s="17"/>
      <c r="N10" s="23"/>
      <c r="O10" s="8"/>
      <c r="P10" s="17"/>
      <c r="Q10" s="46"/>
      <c r="R10" s="17"/>
      <c r="S10" s="293"/>
      <c r="T10" s="2"/>
    </row>
    <row r="11" spans="1:20" s="5" customFormat="1" ht="6" hidden="1" customHeight="1">
      <c r="A11" s="4"/>
      <c r="B11" s="279"/>
      <c r="C11" s="220"/>
      <c r="D11" s="220"/>
      <c r="E11" s="220"/>
      <c r="F11" s="220"/>
      <c r="G11" s="220"/>
      <c r="H11" s="220"/>
      <c r="I11" s="220"/>
      <c r="J11" s="220"/>
      <c r="K11" s="220"/>
      <c r="L11" s="220"/>
      <c r="M11" s="220"/>
      <c r="N11" s="220"/>
      <c r="O11" s="220"/>
      <c r="P11" s="220"/>
      <c r="Q11" s="220"/>
      <c r="R11" s="220"/>
      <c r="S11" s="292"/>
      <c r="T11" s="2"/>
    </row>
    <row r="12" spans="1:20" s="5" customFormat="1" ht="16.5" hidden="1" customHeight="1">
      <c r="A12" s="4"/>
      <c r="B12" s="280"/>
      <c r="C12" s="29"/>
      <c r="D12" s="272" t="s">
        <v>826</v>
      </c>
      <c r="E12" s="744" t="s">
        <v>1407</v>
      </c>
      <c r="F12" s="744"/>
      <c r="G12" s="744"/>
      <c r="H12" s="744"/>
      <c r="I12" s="273" t="str">
        <f>IF(OP!$C$181&lt;10,"",OP!$C$181)</f>
        <v/>
      </c>
      <c r="J12" s="10"/>
      <c r="K12" s="766" t="str">
        <f>"請確認右方內容："&amp;IF(OP!$C$181=1,"要保人、被保險人、繳款人皆為 "&amp;OP!$D$182,"要保人："&amp;IF(OR(OP!$C$181=1,OP!$C$181=2),OP!$D$182,OP!$D$181)&amp;"  "&amp;"被保險人："&amp;OP!$D$182&amp;"  "&amp;"繳款人："&amp;IF(OR(OP!$C$181=1,OP!$C$181=3),OP!$D$182,IF(OR(OP!$C$181=4),OP!$D$181,OP!$D$183)))</f>
        <v>請確認右方內容：要保人、被保險人、繳款人皆為 客戶</v>
      </c>
      <c r="L12" s="767"/>
      <c r="M12" s="767"/>
      <c r="N12" s="767"/>
      <c r="O12" s="767"/>
      <c r="P12" s="767"/>
      <c r="Q12" s="767"/>
      <c r="R12" s="767"/>
      <c r="S12" s="292"/>
      <c r="T12" s="2"/>
    </row>
    <row r="13" spans="1:20" s="5" customFormat="1" ht="16.5" hidden="1" customHeight="1">
      <c r="A13" s="4"/>
      <c r="B13" s="276"/>
      <c r="C13" s="25"/>
      <c r="D13" s="29" t="str">
        <f>IF(OR(OP!$C$181=1,OP!$C$181=2),"","要保人姓名：")</f>
        <v/>
      </c>
      <c r="E13" s="706"/>
      <c r="F13" s="706"/>
      <c r="G13" s="706"/>
      <c r="H13" s="706"/>
      <c r="I13" s="16"/>
      <c r="J13" s="16"/>
      <c r="K13" s="16"/>
      <c r="L13" s="16"/>
      <c r="M13" s="16"/>
      <c r="N13" s="29" t="str">
        <f>IF(OR(OP!$C$181=1,OP!$C$181=3,OP!$C$181=4),"","繳款人姓名：")</f>
        <v/>
      </c>
      <c r="O13" s="706"/>
      <c r="P13" s="711"/>
      <c r="Q13" s="16"/>
      <c r="R13" s="16"/>
      <c r="S13" s="292"/>
      <c r="T13" s="2"/>
    </row>
    <row r="14" spans="1:20" s="5" customFormat="1" ht="16.5" hidden="1" customHeight="1">
      <c r="A14" s="4"/>
      <c r="B14" s="280"/>
      <c r="C14" s="29"/>
      <c r="D14" s="29" t="str">
        <f>IF(OR($D$13=""),"","要保人生日(民國)：")</f>
        <v/>
      </c>
      <c r="E14" s="737"/>
      <c r="F14" s="731"/>
      <c r="G14" s="731"/>
      <c r="H14" s="732"/>
      <c r="I14" s="736" t="str">
        <f>IF(OR($D$13=""),"","保險年齡："&amp;OP!$D$193&amp;"歲")</f>
        <v/>
      </c>
      <c r="J14" s="736"/>
      <c r="K14" s="736"/>
      <c r="L14" s="736"/>
      <c r="N14" s="29" t="str">
        <f>IF(OR($N$13=""),"","繳款人生日(民國)：")</f>
        <v/>
      </c>
      <c r="O14" s="707"/>
      <c r="P14" s="708"/>
      <c r="Q14" s="8" t="s">
        <v>608</v>
      </c>
      <c r="R14" s="10"/>
      <c r="S14" s="292"/>
      <c r="T14" s="2"/>
    </row>
    <row r="15" spans="1:20" s="5" customFormat="1" ht="16.5" hidden="1" customHeight="1">
      <c r="A15" s="4"/>
      <c r="B15" s="279"/>
      <c r="C15" s="16"/>
      <c r="D15" s="9"/>
      <c r="E15" s="238" t="str">
        <f ca="1">IF(AND($E$14&lt;&gt;"",OP!$E$194=1),"要保人生日日期錯誤","")&amp;OP!$B$194</f>
        <v/>
      </c>
      <c r="F15" s="16"/>
      <c r="G15" s="16"/>
      <c r="H15" s="16"/>
      <c r="I15" s="16"/>
      <c r="J15" s="16"/>
      <c r="K15" s="16"/>
      <c r="L15" s="16"/>
      <c r="M15" s="16"/>
      <c r="N15" s="16"/>
      <c r="O15" s="235" t="str">
        <f>IF(AND($O$14&lt;&gt;"",OP!$D$198=1),"本件需進行錄音","")</f>
        <v/>
      </c>
      <c r="P15" s="16"/>
      <c r="Q15" s="16"/>
      <c r="R15" s="16"/>
      <c r="S15" s="292"/>
      <c r="T15" s="2"/>
    </row>
    <row r="16" spans="1:20" s="5" customFormat="1" ht="6" customHeight="1">
      <c r="A16" s="4"/>
      <c r="B16" s="281"/>
      <c r="C16" s="76"/>
      <c r="D16" s="76"/>
      <c r="E16" s="76"/>
      <c r="F16" s="76"/>
      <c r="G16" s="76"/>
      <c r="H16" s="76"/>
      <c r="I16" s="76"/>
      <c r="J16" s="76"/>
      <c r="K16" s="76"/>
      <c r="L16" s="76"/>
      <c r="M16" s="85"/>
      <c r="N16" s="76"/>
      <c r="O16" s="76"/>
      <c r="P16" s="76"/>
      <c r="Q16" s="76"/>
      <c r="R16" s="76"/>
      <c r="S16" s="294"/>
      <c r="T16" s="2"/>
    </row>
    <row r="17" spans="1:20" s="5" customFormat="1" ht="17.25" customHeight="1">
      <c r="A17" s="4"/>
      <c r="B17" s="723" t="s">
        <v>74</v>
      </c>
      <c r="C17" s="724"/>
      <c r="D17" s="724"/>
      <c r="E17" s="739" t="s">
        <v>1406</v>
      </c>
      <c r="F17" s="740"/>
      <c r="G17" s="741"/>
      <c r="H17" s="745" t="str">
        <f>OP!D49</f>
        <v/>
      </c>
      <c r="I17" s="745"/>
      <c r="J17" s="745"/>
      <c r="K17" s="745"/>
      <c r="L17" s="745"/>
      <c r="M17" s="745"/>
      <c r="N17" s="23"/>
      <c r="O17" s="29" t="s">
        <v>75</v>
      </c>
      <c r="P17" s="51" t="str">
        <f>IF(OP!$C$24=1,"","首期")</f>
        <v>首期</v>
      </c>
      <c r="Q17" s="704" t="s">
        <v>1409</v>
      </c>
      <c r="R17" s="705"/>
      <c r="S17" s="295"/>
      <c r="T17" s="2"/>
    </row>
    <row r="18" spans="1:20" s="5" customFormat="1" ht="6" customHeight="1">
      <c r="A18" s="4"/>
      <c r="B18" s="282"/>
      <c r="C18" s="10"/>
      <c r="D18" s="10"/>
      <c r="E18" s="9"/>
      <c r="F18" s="9"/>
      <c r="G18" s="9"/>
      <c r="H18" s="8"/>
      <c r="I18" s="8"/>
      <c r="J18" s="8"/>
      <c r="K18" s="8"/>
      <c r="L18" s="8"/>
      <c r="M18" s="8"/>
      <c r="N18" s="23"/>
      <c r="O18" s="9"/>
      <c r="P18" s="9"/>
      <c r="Q18" s="24"/>
      <c r="R18" s="24"/>
      <c r="S18" s="295"/>
      <c r="T18" s="2"/>
    </row>
    <row r="19" spans="1:20" s="5" customFormat="1" ht="17.25" customHeight="1">
      <c r="A19" s="4"/>
      <c r="B19" s="283"/>
      <c r="C19" s="3"/>
      <c r="D19" s="570" t="s">
        <v>681</v>
      </c>
      <c r="E19" s="709" t="s">
        <v>1162</v>
      </c>
      <c r="F19" s="709"/>
      <c r="G19" s="709"/>
      <c r="H19" s="710"/>
      <c r="I19" s="91"/>
      <c r="J19" s="52"/>
      <c r="K19" s="52"/>
      <c r="L19" s="52"/>
      <c r="M19" s="52"/>
      <c r="N19" s="52"/>
      <c r="O19" s="11"/>
      <c r="P19" s="256" t="str">
        <f>IF(OP!$C$24=1,"","續期")</f>
        <v>續期</v>
      </c>
      <c r="Q19" s="742" t="s">
        <v>1149</v>
      </c>
      <c r="R19" s="743"/>
      <c r="S19" s="295"/>
      <c r="T19" s="2"/>
    </row>
    <row r="20" spans="1:20" s="5" customFormat="1" ht="6" customHeight="1">
      <c r="A20" s="4"/>
      <c r="B20" s="279"/>
      <c r="C20" s="10"/>
      <c r="D20" s="10"/>
      <c r="E20" s="71"/>
      <c r="F20" s="90"/>
      <c r="G20" s="90"/>
      <c r="H20" s="90"/>
      <c r="I20" s="3"/>
      <c r="J20" s="3"/>
      <c r="K20" s="3"/>
      <c r="L20" s="3"/>
      <c r="M20" s="3"/>
      <c r="N20" s="3"/>
      <c r="O20" s="3"/>
      <c r="P20" s="3"/>
      <c r="Q20" s="3"/>
      <c r="R20" s="3"/>
      <c r="S20" s="296"/>
      <c r="T20" s="2"/>
    </row>
    <row r="21" spans="1:20" s="5" customFormat="1" ht="16">
      <c r="A21" s="309" t="str">
        <f>IF(AND(OP!I13&lt;=0,OP!J13&lt;=0,OP!J27=1),1,"")</f>
        <v/>
      </c>
      <c r="B21" s="279"/>
      <c r="C21" s="10"/>
      <c r="D21" s="308" t="s">
        <v>846</v>
      </c>
      <c r="E21" s="739" t="s">
        <v>1405</v>
      </c>
      <c r="F21" s="740"/>
      <c r="G21" s="741"/>
      <c r="H21" s="234"/>
      <c r="I21" s="50"/>
      <c r="J21" s="50"/>
      <c r="K21" s="50"/>
      <c r="L21" s="50"/>
      <c r="N21" s="50"/>
      <c r="O21" s="50"/>
      <c r="P21" s="50"/>
      <c r="Q21" s="50"/>
      <c r="R21" s="236" t="str">
        <f ca="1">IF($S$5=1,"",IF(OR(OP!$C$42&gt;0,OP!$C$44&gt;0),"本保件如符合本公司繳費方式折扣條件，","")&amp;IF(AND(OP!$C$42&gt;0,OP!$C$44&gt;0),"首、續期享有1%繳費方式折扣",IF(AND(OP!$C$42=0,OP!$C$44&gt;0),"續期享有1%繳費方式折扣",IF(AND(OP!$C$42&gt;0,OP!$C$44=0),"首期享有1%繳費方式折扣",""))))</f>
        <v/>
      </c>
      <c r="S21" s="297"/>
      <c r="T21" s="2"/>
    </row>
    <row r="22" spans="1:20" s="5" customFormat="1" ht="16">
      <c r="A22" s="4"/>
      <c r="B22" s="284"/>
      <c r="C22" s="86"/>
      <c r="D22" s="79"/>
      <c r="E22" s="260" t="str">
        <f ca="1">IF($A$2=1,"",OP!K12&amp;OP!K13)</f>
        <v/>
      </c>
      <c r="F22" s="81"/>
      <c r="G22" s="81"/>
      <c r="H22" s="81"/>
      <c r="I22" s="87"/>
      <c r="J22" s="88"/>
      <c r="K22" s="88"/>
      <c r="L22" s="87"/>
      <c r="M22" s="87"/>
      <c r="N22" s="88"/>
      <c r="O22" s="88"/>
      <c r="P22" s="88"/>
      <c r="Q22" s="88"/>
      <c r="R22" s="88"/>
      <c r="S22" s="298"/>
      <c r="T22" s="2"/>
    </row>
    <row r="23" spans="1:20" s="5" customFormat="1" ht="16" hidden="1">
      <c r="A23" s="4"/>
      <c r="B23" s="281"/>
      <c r="C23" s="175"/>
      <c r="D23" s="176"/>
      <c r="E23" s="177"/>
      <c r="F23" s="177"/>
      <c r="G23" s="177"/>
      <c r="H23" s="177"/>
      <c r="I23" s="114"/>
      <c r="J23" s="178"/>
      <c r="K23" s="178"/>
      <c r="L23" s="114"/>
      <c r="M23" s="114"/>
      <c r="N23" s="178"/>
      <c r="O23" s="178"/>
      <c r="P23" s="178"/>
      <c r="Q23" s="178"/>
      <c r="R23" s="178"/>
      <c r="S23" s="299"/>
      <c r="T23" s="2"/>
    </row>
    <row r="24" spans="1:20" s="5" customFormat="1" ht="17.25" hidden="1" customHeight="1">
      <c r="A24" s="4"/>
      <c r="B24" s="279"/>
      <c r="D24" s="16"/>
      <c r="E24" s="16"/>
      <c r="F24" s="29" t="s">
        <v>445</v>
      </c>
      <c r="G24" s="16"/>
      <c r="H24" s="16"/>
      <c r="I24" s="16"/>
      <c r="J24" s="16"/>
      <c r="K24" s="19"/>
      <c r="L24" s="16"/>
      <c r="M24" s="16"/>
      <c r="N24" s="11"/>
      <c r="O24" s="11"/>
      <c r="P24" s="11"/>
      <c r="Q24" s="11"/>
      <c r="R24" s="11"/>
      <c r="S24" s="300"/>
      <c r="T24" s="2"/>
    </row>
    <row r="25" spans="1:20" s="5" customFormat="1" ht="6" hidden="1" customHeight="1">
      <c r="A25" s="4"/>
      <c r="B25" s="279"/>
      <c r="C25" s="16"/>
      <c r="D25" s="16"/>
      <c r="E25" s="16"/>
      <c r="F25" s="16"/>
      <c r="G25" s="16"/>
      <c r="H25" s="16"/>
      <c r="I25" s="16"/>
      <c r="J25" s="16"/>
      <c r="K25" s="19"/>
      <c r="L25" s="16"/>
      <c r="M25" s="16"/>
      <c r="N25" s="11"/>
      <c r="O25" s="11"/>
      <c r="P25" s="11"/>
      <c r="Q25" s="11"/>
      <c r="R25" s="11"/>
      <c r="S25" s="300"/>
      <c r="T25" s="2"/>
    </row>
    <row r="26" spans="1:20" s="5" customFormat="1" ht="17.25" hidden="1" customHeight="1">
      <c r="A26" s="4"/>
      <c r="B26" s="279"/>
      <c r="C26" s="16"/>
      <c r="E26" s="16"/>
      <c r="F26" s="29" t="str">
        <f>PY!$B$4</f>
        <v>指定保險金比例：</v>
      </c>
      <c r="G26" s="738">
        <v>0</v>
      </c>
      <c r="H26" s="738"/>
      <c r="I26" s="738"/>
      <c r="J26" s="436" t="s">
        <v>1134</v>
      </c>
      <c r="K26" s="235" t="str">
        <f>"0% ~ 100%"&amp;"      約定分期給付換算比例："&amp;TEXT(PY!$C$4,"0%")</f>
        <v>0% ~ 100%      約定分期給付換算比例：0%</v>
      </c>
      <c r="L26" s="16"/>
      <c r="M26" s="23"/>
      <c r="N26" s="11"/>
      <c r="O26" s="11"/>
      <c r="P26" s="11"/>
      <c r="Q26" s="11"/>
      <c r="R26" s="11"/>
      <c r="S26" s="300"/>
      <c r="T26" s="2"/>
    </row>
    <row r="27" spans="1:20" s="5" customFormat="1" ht="6" hidden="1" customHeight="1">
      <c r="A27" s="4"/>
      <c r="B27" s="279"/>
      <c r="C27" s="16"/>
      <c r="D27" s="16"/>
      <c r="E27" s="16"/>
      <c r="F27" s="16"/>
      <c r="G27" s="16"/>
      <c r="H27" s="16"/>
      <c r="I27" s="16"/>
      <c r="J27" s="16"/>
      <c r="K27" s="19"/>
      <c r="L27" s="16"/>
      <c r="M27" s="16"/>
      <c r="N27" s="11"/>
      <c r="O27" s="11"/>
      <c r="P27" s="11"/>
      <c r="Q27" s="11"/>
      <c r="R27" s="11"/>
      <c r="S27" s="300"/>
      <c r="T27" s="2"/>
    </row>
    <row r="28" spans="1:20" s="5" customFormat="1" ht="17.25" hidden="1" customHeight="1">
      <c r="A28" s="4"/>
      <c r="B28" s="279"/>
      <c r="C28" s="16"/>
      <c r="E28" s="16"/>
      <c r="F28" s="29" t="str">
        <f>IF(OR($G$26&lt;=0,$G$26="",$G$26&gt;100),"",PY!$B$7)</f>
        <v/>
      </c>
      <c r="G28" s="758" t="str">
        <f>IF(OR($G$26&lt;=0,$G$26="",$G$26&gt;100),"",PY!$C$7)</f>
        <v/>
      </c>
      <c r="H28" s="758"/>
      <c r="I28" s="758"/>
      <c r="J28" s="255" t="str">
        <f>IF(OR($G$26&lt;=0,$G$26="",$G$26&gt;100),"","   計算分期給付金額之利率")</f>
        <v/>
      </c>
      <c r="K28" s="19"/>
      <c r="L28" s="16"/>
      <c r="M28" s="16"/>
      <c r="N28" s="11"/>
      <c r="O28" s="11"/>
      <c r="P28" s="11"/>
      <c r="Q28" s="11"/>
      <c r="R28" s="11"/>
      <c r="S28" s="300"/>
      <c r="T28" s="2"/>
    </row>
    <row r="29" spans="1:20" s="5" customFormat="1" ht="6" hidden="1" customHeight="1">
      <c r="A29" s="4"/>
      <c r="B29" s="279"/>
      <c r="C29" s="16"/>
      <c r="D29" s="16"/>
      <c r="E29" s="16"/>
      <c r="F29" s="16"/>
      <c r="G29" s="16"/>
      <c r="H29" s="16"/>
      <c r="I29" s="16"/>
      <c r="J29" s="16"/>
      <c r="K29" s="19"/>
      <c r="L29" s="16"/>
      <c r="M29" s="16"/>
      <c r="N29" s="11"/>
      <c r="O29" s="11"/>
      <c r="P29" s="11"/>
      <c r="Q29" s="11"/>
      <c r="R29" s="11"/>
      <c r="S29" s="300"/>
      <c r="T29" s="2"/>
    </row>
    <row r="30" spans="1:20" s="5" customFormat="1" ht="17.25" hidden="1" customHeight="1">
      <c r="A30" s="4"/>
      <c r="B30" s="279"/>
      <c r="C30" s="16"/>
      <c r="D30" s="16"/>
      <c r="E30" s="16"/>
      <c r="F30" s="29" t="str">
        <f>IF(OR($G$26&lt;=0,$G$26="",$G$26&gt;100),"",PY!$B$6)</f>
        <v/>
      </c>
      <c r="G30" s="753">
        <v>10</v>
      </c>
      <c r="H30" s="753"/>
      <c r="I30" s="753"/>
      <c r="J30" s="16"/>
      <c r="K30" s="19"/>
      <c r="L30" s="16"/>
      <c r="M30" s="16"/>
      <c r="N30" s="11"/>
      <c r="O30" s="11"/>
      <c r="P30" s="11"/>
      <c r="Q30" s="11"/>
      <c r="R30" s="11"/>
      <c r="S30" s="300"/>
      <c r="T30" s="2"/>
    </row>
    <row r="31" spans="1:20" s="5" customFormat="1" ht="6" hidden="1" customHeight="1">
      <c r="A31" s="4"/>
      <c r="B31" s="279"/>
      <c r="C31" s="174"/>
      <c r="D31" s="3"/>
      <c r="E31" s="48"/>
      <c r="F31" s="48"/>
      <c r="G31" s="48"/>
      <c r="H31" s="48"/>
      <c r="J31" s="49"/>
      <c r="K31" s="49"/>
      <c r="N31" s="49"/>
      <c r="O31" s="49"/>
      <c r="P31" s="49"/>
      <c r="Q31" s="49"/>
      <c r="R31" s="49"/>
      <c r="S31" s="301"/>
      <c r="T31" s="2"/>
    </row>
    <row r="32" spans="1:20" s="5" customFormat="1" ht="6" hidden="1" customHeight="1">
      <c r="A32" s="4"/>
      <c r="B32" s="281"/>
      <c r="C32" s="410"/>
      <c r="D32" s="411"/>
      <c r="E32" s="412"/>
      <c r="F32" s="412"/>
      <c r="G32" s="412"/>
      <c r="H32" s="412"/>
      <c r="I32" s="413"/>
      <c r="J32" s="414"/>
      <c r="K32" s="414"/>
      <c r="L32" s="413"/>
      <c r="M32" s="413"/>
      <c r="N32" s="414"/>
      <c r="O32" s="414"/>
      <c r="P32" s="414"/>
      <c r="Q32" s="414"/>
      <c r="R32" s="414"/>
      <c r="S32" s="299"/>
      <c r="T32" s="2"/>
    </row>
    <row r="33" spans="1:20" s="5" customFormat="1" ht="21.75" hidden="1" customHeight="1">
      <c r="A33" s="4"/>
      <c r="B33" s="279"/>
      <c r="C33" s="174"/>
      <c r="D33" s="3"/>
      <c r="E33" s="48"/>
      <c r="F33" s="48"/>
      <c r="G33" s="48"/>
      <c r="H33" s="48"/>
      <c r="J33" s="49"/>
      <c r="K33" s="49"/>
      <c r="N33" s="49"/>
      <c r="O33" s="49"/>
      <c r="P33" s="49"/>
      <c r="Q33" s="49"/>
      <c r="R33" s="49"/>
      <c r="S33" s="415"/>
      <c r="T33" s="2"/>
    </row>
    <row r="34" spans="1:20" s="5" customFormat="1" ht="16" hidden="1">
      <c r="A34" s="4"/>
      <c r="B34" s="279"/>
      <c r="D34" s="21"/>
      <c r="E34" s="48"/>
      <c r="F34" s="48"/>
      <c r="G34" s="48"/>
      <c r="H34" s="48"/>
      <c r="I34" s="49"/>
      <c r="J34" s="49"/>
      <c r="K34" s="49"/>
      <c r="L34" s="49"/>
      <c r="M34" s="49"/>
      <c r="N34" s="49"/>
      <c r="O34" s="49"/>
      <c r="P34" s="49"/>
      <c r="Q34" s="49"/>
      <c r="R34" s="49"/>
      <c r="S34" s="415"/>
      <c r="T34" s="2"/>
    </row>
    <row r="35" spans="1:20" s="5" customFormat="1" ht="17.25" hidden="1" customHeight="1">
      <c r="A35" s="4"/>
      <c r="B35" s="279"/>
      <c r="C35" s="10"/>
      <c r="D35" s="21"/>
      <c r="E35" s="760"/>
      <c r="F35" s="760"/>
      <c r="G35" s="760"/>
      <c r="H35" s="416"/>
      <c r="I35" s="416"/>
      <c r="J35" s="416"/>
      <c r="K35" s="49"/>
      <c r="L35" s="417"/>
      <c r="M35" s="49"/>
      <c r="N35" s="49"/>
      <c r="O35" s="49"/>
      <c r="P35" s="49"/>
      <c r="Q35" s="49"/>
      <c r="S35" s="415"/>
      <c r="T35" s="2"/>
    </row>
    <row r="36" spans="1:20" s="5" customFormat="1" ht="16">
      <c r="A36" s="4"/>
      <c r="B36" s="281"/>
      <c r="C36" s="220"/>
      <c r="D36" s="220"/>
      <c r="E36" s="220"/>
      <c r="F36" s="220"/>
      <c r="G36" s="220"/>
      <c r="H36" s="220"/>
      <c r="I36" s="220"/>
      <c r="J36" s="220"/>
      <c r="K36" s="584"/>
      <c r="L36" s="220"/>
      <c r="M36" s="220"/>
      <c r="N36" s="585"/>
      <c r="O36" s="585"/>
      <c r="P36" s="585"/>
      <c r="Q36" s="585"/>
      <c r="R36" s="585"/>
      <c r="S36" s="586" t="str">
        <f>IF(OR(E39="",J39=""),1,"")</f>
        <v/>
      </c>
      <c r="T36" s="2"/>
    </row>
    <row r="37" spans="1:20" s="5" customFormat="1" ht="17.25" customHeight="1">
      <c r="A37" s="4"/>
      <c r="B37" s="285"/>
      <c r="D37" s="29" t="s">
        <v>387</v>
      </c>
      <c r="E37" s="755">
        <v>30</v>
      </c>
      <c r="F37" s="756"/>
      <c r="G37" s="759" t="s">
        <v>670</v>
      </c>
      <c r="H37" s="759"/>
      <c r="I37" s="759"/>
      <c r="J37" s="759"/>
      <c r="K37" s="759"/>
      <c r="L37" s="759"/>
      <c r="M37" s="418" t="s">
        <v>65</v>
      </c>
      <c r="N37" s="419"/>
      <c r="O37" s="23"/>
      <c r="P37" s="757" t="str">
        <f>OP!$C$32&amp;"保費："</f>
        <v>年繳保費：</v>
      </c>
      <c r="Q37" s="757"/>
      <c r="R37" s="420">
        <f ca="1">IF($A$2=1,"",OP!$C$35)</f>
        <v>16170</v>
      </c>
      <c r="S37" s="421"/>
      <c r="T37" s="2"/>
    </row>
    <row r="38" spans="1:20" s="5" customFormat="1" ht="6" customHeight="1">
      <c r="A38" s="4"/>
      <c r="B38" s="285"/>
      <c r="C38" s="22"/>
      <c r="D38" s="16"/>
      <c r="E38" s="16"/>
      <c r="F38" s="16"/>
      <c r="G38" s="16"/>
      <c r="H38" s="16"/>
      <c r="I38" s="16"/>
      <c r="J38" s="16"/>
      <c r="K38" s="19"/>
      <c r="L38" s="16"/>
      <c r="M38" s="16"/>
      <c r="N38" s="11"/>
      <c r="O38" s="11"/>
      <c r="P38" s="11"/>
      <c r="Q38" s="11"/>
      <c r="R38" s="11"/>
      <c r="S38" s="421"/>
      <c r="T38" s="2"/>
    </row>
    <row r="39" spans="1:20" s="5" customFormat="1" ht="17.25" customHeight="1">
      <c r="A39" s="4" t="str">
        <f ca="1">OP!D28</f>
        <v/>
      </c>
      <c r="B39" s="286"/>
      <c r="C39" s="422"/>
      <c r="D39" s="29" t="s">
        <v>382</v>
      </c>
      <c r="E39" s="754" t="s">
        <v>1351</v>
      </c>
      <c r="F39" s="754"/>
      <c r="G39" s="747" t="s">
        <v>67</v>
      </c>
      <c r="H39" s="748"/>
      <c r="I39" s="749"/>
      <c r="J39" s="750">
        <v>1</v>
      </c>
      <c r="K39" s="751"/>
      <c r="L39" s="752"/>
      <c r="M39" s="48" t="str">
        <f ca="1">IF(E39="","",TEXT($J$40,IF(OP!$E$28=0,"#,##0","#,##0.0"))&amp;" ~ "&amp;TEXT($K$40,IF(OP!$E$28=0,"#,##0","#,##0.0")))</f>
        <v>0.5 ~ 2.0</v>
      </c>
      <c r="N39" s="260" t="str">
        <f>OP!E64&amp;OP!$D$37</f>
        <v/>
      </c>
      <c r="O39" s="260"/>
      <c r="P39" s="260"/>
      <c r="Q39" s="260"/>
      <c r="R39" s="260"/>
      <c r="S39" s="423"/>
      <c r="T39" s="2"/>
    </row>
    <row r="40" spans="1:20" s="5" customFormat="1" ht="6" customHeight="1">
      <c r="A40" s="2"/>
      <c r="B40" s="285"/>
      <c r="C40" s="22"/>
      <c r="D40" s="16"/>
      <c r="E40" s="16"/>
      <c r="F40" s="16"/>
      <c r="G40" s="424"/>
      <c r="H40" s="424"/>
      <c r="I40" s="424"/>
      <c r="J40" s="425">
        <f>OP!$C$26</f>
        <v>0.5</v>
      </c>
      <c r="K40" s="6">
        <f ca="1">OP!$C$27</f>
        <v>2</v>
      </c>
      <c r="L40" s="424"/>
      <c r="M40" s="11"/>
      <c r="N40" s="11"/>
      <c r="O40" s="11"/>
      <c r="P40" s="11"/>
      <c r="Q40" s="11"/>
      <c r="R40" s="11"/>
      <c r="S40" s="421"/>
      <c r="T40" s="2"/>
    </row>
    <row r="41" spans="1:20" s="5" customFormat="1" ht="17.25" customHeight="1">
      <c r="A41" s="4"/>
      <c r="B41" s="285"/>
      <c r="C41" s="29" t="str">
        <f ca="1">IF(OR(O7&gt;N4,E39="",M39="保額超過限制，請修正"),"","保障年期：")</f>
        <v>保障年期：</v>
      </c>
      <c r="D41" s="426" t="str">
        <f ca="1">IF(OR(O7&gt;N4,E39="",M39="保額超過限制，請修正"),"","終身（保險年齡屆滿"&amp;OP!$F$57&amp;"歲）")</f>
        <v>終身（保險年齡屆滿99歲）</v>
      </c>
      <c r="E41" s="422"/>
      <c r="F41" s="422"/>
      <c r="G41" s="422"/>
      <c r="H41" s="422"/>
      <c r="I41" s="422"/>
      <c r="J41" s="422"/>
      <c r="K41" s="422"/>
      <c r="L41" s="427"/>
      <c r="M41" s="16"/>
      <c r="N41" s="11"/>
      <c r="O41" s="746" t="str">
        <f ca="1">IF(OR(AND(OP!$C$24=1,OP!$C$46&lt;=0),A2=1),"",IF(OP!$C$46&gt;0,"折扣後","")&amp;OP!$C$32&amp;IF(OP!$C$24=1,"保費：","首期保費："))</f>
        <v>折扣後年繳首期保費：</v>
      </c>
      <c r="P41" s="746"/>
      <c r="Q41" s="746"/>
      <c r="R41" s="429">
        <f ca="1">IF(OR($A$2=1,AND(OP!$C$24=1,OP!$C$46&lt;=0)),"",OP!C48)</f>
        <v>16008</v>
      </c>
      <c r="S41" s="421"/>
      <c r="T41" s="4"/>
    </row>
    <row r="42" spans="1:20" s="5" customFormat="1" ht="6" customHeight="1">
      <c r="A42" s="4"/>
      <c r="B42" s="279"/>
      <c r="C42" s="10"/>
      <c r="D42" s="17"/>
      <c r="E42" s="17"/>
      <c r="F42" s="17"/>
      <c r="G42" s="16"/>
      <c r="H42" s="16"/>
      <c r="I42" s="16"/>
      <c r="J42" s="16"/>
      <c r="K42" s="19"/>
      <c r="L42" s="16"/>
      <c r="M42" s="16"/>
      <c r="N42" s="11"/>
      <c r="O42" s="430"/>
      <c r="P42" s="431"/>
      <c r="Q42" s="431"/>
      <c r="R42" s="432"/>
      <c r="S42" s="421"/>
      <c r="T42" s="4"/>
    </row>
    <row r="43" spans="1:20" s="5" customFormat="1" ht="17.25" customHeight="1">
      <c r="A43" s="4"/>
      <c r="B43" s="761"/>
      <c r="C43" s="762"/>
      <c r="D43" s="762"/>
      <c r="E43" s="762"/>
      <c r="F43" s="762"/>
      <c r="G43" s="762"/>
      <c r="H43" s="762"/>
      <c r="I43" s="762"/>
      <c r="J43" s="762"/>
      <c r="K43" s="762"/>
      <c r="L43" s="762"/>
      <c r="M43" s="762"/>
      <c r="N43" s="433"/>
      <c r="O43" s="746" t="str">
        <f ca="1">IF(OR(OP!$C$24=1,A2=1),"",IF(OP!$C$47&gt;0,"折扣後","")&amp;OP!$C$32&amp;"續期保費：")</f>
        <v>折扣後年繳續期保費：</v>
      </c>
      <c r="P43" s="746"/>
      <c r="Q43" s="746"/>
      <c r="R43" s="429">
        <f ca="1">IF(OR($A$2=1,OP!$C$24=1),"",OP!$C$49)</f>
        <v>16008</v>
      </c>
      <c r="S43" s="421"/>
      <c r="T43" s="4"/>
    </row>
    <row r="44" spans="1:20" s="5" customFormat="1" ht="7.5" customHeight="1">
      <c r="A44" s="4"/>
      <c r="B44" s="763"/>
      <c r="C44" s="762"/>
      <c r="D44" s="762"/>
      <c r="E44" s="762"/>
      <c r="F44" s="762"/>
      <c r="G44" s="762"/>
      <c r="H44" s="762"/>
      <c r="I44" s="762"/>
      <c r="J44" s="762"/>
      <c r="K44" s="762"/>
      <c r="L44" s="762"/>
      <c r="M44" s="762"/>
      <c r="N44" s="433"/>
      <c r="O44" s="428"/>
      <c r="P44" s="428"/>
      <c r="Q44" s="428"/>
      <c r="R44" s="429"/>
      <c r="S44" s="421"/>
      <c r="T44" s="4"/>
    </row>
    <row r="45" spans="1:20" s="5" customFormat="1" ht="17.25" customHeight="1">
      <c r="A45" s="4"/>
      <c r="B45" s="763"/>
      <c r="C45" s="762"/>
      <c r="D45" s="762"/>
      <c r="E45" s="762"/>
      <c r="F45" s="762"/>
      <c r="G45" s="762"/>
      <c r="H45" s="762"/>
      <c r="I45" s="762"/>
      <c r="J45" s="762"/>
      <c r="K45" s="762"/>
      <c r="L45" s="762"/>
      <c r="M45" s="762"/>
      <c r="N45" s="433"/>
      <c r="O45" s="428"/>
      <c r="P45" s="428"/>
      <c r="Q45" s="428"/>
      <c r="R45" s="429"/>
      <c r="S45" s="421"/>
      <c r="T45" s="4"/>
    </row>
    <row r="46" spans="1:20" s="5" customFormat="1" ht="34.5" customHeight="1">
      <c r="A46" s="4"/>
      <c r="B46" s="764"/>
      <c r="C46" s="765"/>
      <c r="D46" s="765"/>
      <c r="E46" s="765"/>
      <c r="F46" s="765"/>
      <c r="G46" s="765"/>
      <c r="H46" s="765"/>
      <c r="I46" s="765"/>
      <c r="J46" s="765"/>
      <c r="K46" s="765"/>
      <c r="L46" s="765"/>
      <c r="M46" s="765"/>
      <c r="N46" s="317"/>
      <c r="O46" s="83"/>
      <c r="P46" s="83"/>
      <c r="Q46" s="83"/>
      <c r="R46" s="84" t="str">
        <f>OP!$D$94</f>
        <v>本保單計價幣別：新臺幣</v>
      </c>
      <c r="S46" s="302"/>
      <c r="T46" s="4"/>
    </row>
    <row r="47" spans="1:20" s="5" customFormat="1" ht="3.75" customHeight="1">
      <c r="A47" s="4"/>
      <c r="B47" s="281"/>
      <c r="C47" s="74"/>
      <c r="D47" s="75"/>
      <c r="E47" s="76"/>
      <c r="F47" s="76"/>
      <c r="G47" s="76"/>
      <c r="H47" s="76"/>
      <c r="I47" s="76"/>
      <c r="J47" s="76"/>
      <c r="K47" s="76"/>
      <c r="L47" s="76"/>
      <c r="M47" s="76"/>
      <c r="N47" s="77"/>
      <c r="O47" s="77"/>
      <c r="P47" s="77"/>
      <c r="Q47" s="77"/>
      <c r="R47" s="77"/>
      <c r="S47" s="294"/>
      <c r="T47" s="4"/>
    </row>
    <row r="48" spans="1:20" s="5" customFormat="1" ht="18" hidden="1">
      <c r="A48" s="4"/>
      <c r="B48" s="279"/>
      <c r="C48" s="18"/>
      <c r="D48" s="53"/>
      <c r="E48" s="20"/>
      <c r="F48" s="55"/>
      <c r="G48" s="55"/>
      <c r="H48" s="55"/>
      <c r="I48" s="54"/>
      <c r="J48" s="54"/>
      <c r="K48" s="54"/>
      <c r="L48" s="12"/>
      <c r="M48" s="13"/>
      <c r="N48" s="20"/>
      <c r="O48" s="20"/>
      <c r="P48" s="20"/>
      <c r="Q48" s="14"/>
      <c r="R48" s="14"/>
      <c r="S48" s="300"/>
      <c r="T48" s="4"/>
    </row>
    <row r="49" spans="1:20" s="5" customFormat="1" ht="18" hidden="1">
      <c r="A49" s="2"/>
      <c r="B49" s="279"/>
      <c r="C49" s="10"/>
      <c r="D49" s="10"/>
      <c r="E49" s="10"/>
      <c r="F49" s="10"/>
      <c r="G49" s="10"/>
      <c r="H49" s="10"/>
      <c r="I49" s="10"/>
      <c r="J49" s="10"/>
      <c r="K49" s="15"/>
      <c r="L49" s="15"/>
      <c r="M49" s="15"/>
      <c r="N49" s="10"/>
      <c r="O49" s="10"/>
      <c r="P49" s="10"/>
      <c r="Q49" s="15"/>
      <c r="R49" s="15"/>
      <c r="S49" s="300"/>
      <c r="T49" s="3"/>
    </row>
    <row r="50" spans="1:20" s="5" customFormat="1" ht="25.5" customHeight="1">
      <c r="A50" s="2"/>
      <c r="B50" s="287" t="str">
        <f>OP!$C$54</f>
        <v>V1.0-1150720</v>
      </c>
      <c r="C50" s="78"/>
      <c r="D50" s="79"/>
      <c r="E50" s="80"/>
      <c r="F50" s="81"/>
      <c r="G50" s="261"/>
      <c r="H50" s="261"/>
      <c r="I50" s="261"/>
      <c r="J50" s="261"/>
      <c r="K50" s="82"/>
      <c r="L50" s="82"/>
      <c r="M50" s="82"/>
      <c r="N50" s="82"/>
      <c r="O50" s="237"/>
      <c r="P50" s="257" t="s">
        <v>402</v>
      </c>
      <c r="Q50" s="725" t="str">
        <f ca="1">OP!$D$121</f>
        <v>1150825</v>
      </c>
      <c r="R50" s="725"/>
      <c r="S50" s="303"/>
      <c r="T50" s="3"/>
    </row>
    <row r="51" spans="1:20" s="5" customFormat="1" ht="3" hidden="1" customHeight="1">
      <c r="A51" s="3"/>
      <c r="B51" s="288"/>
      <c r="C51" s="16"/>
      <c r="D51" s="3"/>
      <c r="E51" s="98"/>
      <c r="F51" s="48"/>
      <c r="G51" s="103"/>
      <c r="H51" s="103"/>
      <c r="I51" s="103"/>
      <c r="J51" s="103"/>
      <c r="K51" s="99"/>
      <c r="L51" s="99"/>
      <c r="M51" s="99"/>
      <c r="N51" s="99"/>
      <c r="O51" s="100"/>
      <c r="P51" s="101"/>
      <c r="Q51" s="102"/>
      <c r="R51" s="102"/>
      <c r="S51" s="300"/>
      <c r="T51" s="3"/>
    </row>
    <row r="52" spans="1:20" s="5" customFormat="1" ht="39" hidden="1" customHeight="1">
      <c r="A52" s="3"/>
      <c r="B52" s="718" t="s">
        <v>385</v>
      </c>
      <c r="C52" s="719"/>
      <c r="D52" s="719"/>
      <c r="E52" s="719"/>
      <c r="F52" s="719"/>
      <c r="G52" s="720">
        <v>50000</v>
      </c>
      <c r="H52" s="721"/>
      <c r="I52" s="722"/>
      <c r="J52" s="104" t="str">
        <f ca="1">TEXT(J40*10000*1.5%,"#,##0")&amp;"~"&amp;TEXT(K40*10000*1.5%,"#,##0")</f>
        <v>75~300</v>
      </c>
      <c r="K52" s="105"/>
      <c r="L52" s="106"/>
      <c r="M52" s="106"/>
      <c r="N52" s="21" t="s">
        <v>386</v>
      </c>
      <c r="O52" s="107">
        <f ca="1">MAX(J40,MIN(K40,ROUNDUP(G52/1.5%,-4)/10000))</f>
        <v>2</v>
      </c>
      <c r="P52" s="712" t="str">
        <f ca="1">IF(G52&lt;J40*10000*1.5%,"換算保額低於最低承保保額，顯示最低承保保額。",IF(G52&gt;K40*10000*1.5%,"換算保額高於最高承保保額，顯示最高承保保額。",""))</f>
        <v>換算保額高於最高承保保額，顯示最高承保保額。</v>
      </c>
      <c r="Q52" s="713"/>
      <c r="R52" s="713"/>
      <c r="S52" s="714"/>
      <c r="T52" s="3"/>
    </row>
    <row r="53" spans="1:20" s="5" customFormat="1" ht="21" hidden="1" customHeight="1">
      <c r="A53" s="2"/>
      <c r="B53" s="288"/>
      <c r="D53" s="258" t="s">
        <v>571</v>
      </c>
      <c r="E53" s="715">
        <v>100000</v>
      </c>
      <c r="F53" s="716"/>
      <c r="G53" s="716"/>
      <c r="H53" s="717"/>
      <c r="I53" s="195"/>
      <c r="K53" s="196"/>
      <c r="L53" s="196"/>
      <c r="M53" s="197" t="s">
        <v>572</v>
      </c>
      <c r="N53" s="688">
        <f ca="1">OP!$C$62</f>
        <v>6.1</v>
      </c>
      <c r="O53" s="259" t="s">
        <v>573</v>
      </c>
      <c r="P53" s="101"/>
      <c r="Q53" s="102"/>
      <c r="R53" s="102"/>
      <c r="S53" s="300"/>
      <c r="T53" s="3"/>
    </row>
    <row r="54" spans="1:20" hidden="1">
      <c r="B54" s="289"/>
      <c r="S54" s="304"/>
    </row>
    <row r="55" spans="1:20" hidden="1">
      <c r="B55" s="289"/>
      <c r="S55" s="304"/>
    </row>
    <row r="56" spans="1:20" hidden="1">
      <c r="B56" s="289"/>
      <c r="S56" s="304"/>
    </row>
    <row r="57" spans="1:20" hidden="1">
      <c r="B57" s="289"/>
      <c r="S57" s="304"/>
    </row>
    <row r="58" spans="1:20" hidden="1">
      <c r="B58" s="289"/>
      <c r="S58" s="304"/>
    </row>
    <row r="59" spans="1:20" hidden="1">
      <c r="B59" s="289"/>
      <c r="S59" s="304"/>
    </row>
    <row r="60" spans="1:20" hidden="1">
      <c r="B60" s="289"/>
      <c r="S60" s="304"/>
    </row>
    <row r="61" spans="1:20" hidden="1">
      <c r="B61" s="289"/>
      <c r="S61" s="304"/>
    </row>
    <row r="62" spans="1:20" hidden="1">
      <c r="B62" s="289"/>
      <c r="S62" s="304"/>
    </row>
    <row r="63" spans="1:20" hidden="1">
      <c r="B63" s="289"/>
      <c r="S63" s="304"/>
    </row>
    <row r="64" spans="1:20" hidden="1">
      <c r="B64" s="289"/>
      <c r="S64" s="304"/>
    </row>
    <row r="65" spans="2:19" hidden="1">
      <c r="B65" s="289"/>
      <c r="S65" s="304"/>
    </row>
    <row r="66" spans="2:19" hidden="1">
      <c r="B66" s="289"/>
      <c r="S66" s="304"/>
    </row>
    <row r="67" spans="2:19" hidden="1">
      <c r="B67" s="289"/>
      <c r="S67" s="304"/>
    </row>
    <row r="68" spans="2:19" hidden="1">
      <c r="B68" s="289"/>
      <c r="S68" s="304"/>
    </row>
    <row r="69" spans="2:19" hidden="1">
      <c r="B69" s="289"/>
      <c r="S69" s="304"/>
    </row>
    <row r="70" spans="2:19" hidden="1">
      <c r="B70" s="289"/>
      <c r="S70" s="304"/>
    </row>
    <row r="71" spans="2:19" hidden="1">
      <c r="B71" s="289"/>
      <c r="S71" s="304"/>
    </row>
    <row r="72" spans="2:19" hidden="1">
      <c r="B72" s="289"/>
      <c r="S72" s="304"/>
    </row>
    <row r="73" spans="2:19" hidden="1">
      <c r="B73" s="289"/>
      <c r="S73" s="304"/>
    </row>
    <row r="74" spans="2:19" hidden="1">
      <c r="B74" s="289"/>
      <c r="S74" s="304"/>
    </row>
    <row r="75" spans="2:19" hidden="1">
      <c r="B75" s="289"/>
      <c r="S75" s="304"/>
    </row>
    <row r="76" spans="2:19" hidden="1">
      <c r="B76" s="289"/>
      <c r="S76" s="304"/>
    </row>
    <row r="77" spans="2:19" hidden="1">
      <c r="B77" s="289"/>
      <c r="S77" s="304"/>
    </row>
    <row r="78" spans="2:19" hidden="1">
      <c r="B78" s="289"/>
      <c r="S78" s="304"/>
    </row>
    <row r="79" spans="2:19" hidden="1">
      <c r="B79" s="289"/>
      <c r="S79" s="304"/>
    </row>
    <row r="80" spans="2:19" hidden="1">
      <c r="B80" s="289"/>
      <c r="S80" s="304"/>
    </row>
    <row r="81" spans="2:19" hidden="1">
      <c r="B81" s="289"/>
      <c r="S81" s="304"/>
    </row>
    <row r="82" spans="2:19" hidden="1">
      <c r="B82" s="289"/>
      <c r="S82" s="304"/>
    </row>
    <row r="83" spans="2:19" hidden="1">
      <c r="B83" s="289"/>
      <c r="S83" s="304"/>
    </row>
    <row r="84" spans="2:19" hidden="1">
      <c r="B84" s="289"/>
      <c r="S84" s="304"/>
    </row>
    <row r="85" spans="2:19" hidden="1">
      <c r="B85" s="289"/>
      <c r="S85" s="304"/>
    </row>
    <row r="86" spans="2:19" hidden="1">
      <c r="B86" s="289"/>
      <c r="S86" s="304"/>
    </row>
    <row r="87" spans="2:19" hidden="1">
      <c r="B87" s="289"/>
      <c r="S87" s="304"/>
    </row>
    <row r="88" spans="2:19" hidden="1">
      <c r="B88" s="289"/>
      <c r="S88" s="304"/>
    </row>
    <row r="89" spans="2:19" hidden="1">
      <c r="B89" s="289"/>
      <c r="S89" s="304"/>
    </row>
    <row r="90" spans="2:19" hidden="1">
      <c r="B90" s="289"/>
      <c r="S90" s="304"/>
    </row>
    <row r="91" spans="2:19" hidden="1">
      <c r="B91" s="289"/>
      <c r="S91" s="304"/>
    </row>
    <row r="92" spans="2:19" hidden="1">
      <c r="B92" s="289"/>
      <c r="S92" s="304"/>
    </row>
    <row r="93" spans="2:19" hidden="1">
      <c r="B93" s="289"/>
      <c r="S93" s="304"/>
    </row>
    <row r="94" spans="2:19" hidden="1">
      <c r="B94" s="289"/>
      <c r="S94" s="304"/>
    </row>
    <row r="95" spans="2:19" hidden="1">
      <c r="B95" s="289"/>
      <c r="S95" s="304"/>
    </row>
    <row r="96" spans="2:19" hidden="1">
      <c r="B96" s="289"/>
      <c r="S96" s="304"/>
    </row>
    <row r="97" spans="2:19" hidden="1">
      <c r="B97" s="289"/>
      <c r="S97" s="304"/>
    </row>
    <row r="98" spans="2:19" hidden="1">
      <c r="B98" s="289"/>
      <c r="S98" s="304"/>
    </row>
    <row r="99" spans="2:19" hidden="1">
      <c r="B99" s="289"/>
      <c r="S99" s="304"/>
    </row>
    <row r="100" spans="2:19" hidden="1">
      <c r="B100" s="289"/>
      <c r="S100" s="304"/>
    </row>
    <row r="101" spans="2:19" hidden="1">
      <c r="B101" s="289"/>
      <c r="S101" s="304"/>
    </row>
    <row r="102" spans="2:19" hidden="1">
      <c r="B102" s="289"/>
      <c r="S102" s="304"/>
    </row>
    <row r="103" spans="2:19" hidden="1">
      <c r="B103" s="289"/>
      <c r="S103" s="304"/>
    </row>
    <row r="104" spans="2:19" hidden="1">
      <c r="B104" s="289"/>
      <c r="S104" s="304"/>
    </row>
    <row r="105" spans="2:19" hidden="1">
      <c r="B105" s="289"/>
      <c r="S105" s="304"/>
    </row>
    <row r="106" spans="2:19" hidden="1">
      <c r="B106" s="289"/>
      <c r="S106" s="304"/>
    </row>
    <row r="107" spans="2:19" hidden="1">
      <c r="B107" s="289"/>
      <c r="S107" s="304"/>
    </row>
    <row r="108" spans="2:19" hidden="1">
      <c r="B108" s="289"/>
      <c r="S108" s="304"/>
    </row>
    <row r="109" spans="2:19" hidden="1">
      <c r="B109" s="289"/>
      <c r="S109" s="304"/>
    </row>
    <row r="110" spans="2:19" hidden="1">
      <c r="B110" s="289"/>
      <c r="S110" s="304"/>
    </row>
    <row r="111" spans="2:19" hidden="1">
      <c r="B111" s="289"/>
      <c r="S111" s="304"/>
    </row>
    <row r="112" spans="2:19" hidden="1">
      <c r="B112" s="289"/>
      <c r="S112" s="304"/>
    </row>
    <row r="113" spans="2:19" hidden="1">
      <c r="B113" s="289"/>
      <c r="S113" s="304"/>
    </row>
    <row r="114" spans="2:19" hidden="1">
      <c r="B114" s="289"/>
      <c r="S114" s="304"/>
    </row>
    <row r="115" spans="2:19" hidden="1">
      <c r="B115" s="289"/>
      <c r="S115" s="304"/>
    </row>
    <row r="116" spans="2:19" hidden="1">
      <c r="B116" s="289"/>
      <c r="S116" s="304"/>
    </row>
    <row r="117" spans="2:19" hidden="1">
      <c r="B117" s="289"/>
      <c r="S117" s="304"/>
    </row>
    <row r="118" spans="2:19" hidden="1">
      <c r="B118" s="289"/>
      <c r="S118" s="304"/>
    </row>
    <row r="119" spans="2:19" hidden="1">
      <c r="B119" s="289"/>
      <c r="S119" s="304"/>
    </row>
    <row r="120" spans="2:19" hidden="1">
      <c r="B120" s="289"/>
      <c r="S120" s="304"/>
    </row>
    <row r="121" spans="2:19" hidden="1">
      <c r="B121" s="289"/>
      <c r="S121" s="304"/>
    </row>
    <row r="122" spans="2:19" hidden="1">
      <c r="B122" s="289"/>
      <c r="S122" s="304"/>
    </row>
    <row r="123" spans="2:19" hidden="1">
      <c r="B123" s="289"/>
      <c r="S123" s="304"/>
    </row>
    <row r="124" spans="2:19" hidden="1">
      <c r="B124" s="289"/>
      <c r="S124" s="304"/>
    </row>
    <row r="125" spans="2:19" hidden="1">
      <c r="B125" s="289"/>
      <c r="S125" s="304"/>
    </row>
    <row r="126" spans="2:19" hidden="1">
      <c r="B126" s="289"/>
      <c r="S126" s="304"/>
    </row>
    <row r="127" spans="2:19" hidden="1">
      <c r="B127" s="289"/>
      <c r="S127" s="304"/>
    </row>
    <row r="128" spans="2:19" hidden="1">
      <c r="B128" s="289"/>
      <c r="S128" s="304"/>
    </row>
    <row r="129" spans="2:19" hidden="1">
      <c r="B129" s="289"/>
      <c r="S129" s="304"/>
    </row>
    <row r="130" spans="2:19" hidden="1">
      <c r="B130" s="289"/>
      <c r="S130" s="304"/>
    </row>
    <row r="131" spans="2:19" hidden="1">
      <c r="B131" s="289"/>
      <c r="S131" s="304"/>
    </row>
    <row r="132" spans="2:19" hidden="1">
      <c r="B132" s="289"/>
      <c r="S132" s="304"/>
    </row>
    <row r="133" spans="2:19" hidden="1">
      <c r="B133" s="289"/>
      <c r="S133" s="304"/>
    </row>
    <row r="134" spans="2:19" hidden="1">
      <c r="B134" s="289"/>
      <c r="S134" s="304"/>
    </row>
    <row r="135" spans="2:19" hidden="1">
      <c r="B135" s="289"/>
      <c r="S135" s="304"/>
    </row>
    <row r="136" spans="2:19" hidden="1">
      <c r="B136" s="289"/>
      <c r="S136" s="304"/>
    </row>
    <row r="137" spans="2:19" hidden="1">
      <c r="B137" s="289"/>
      <c r="S137" s="304"/>
    </row>
    <row r="138" spans="2:19" hidden="1">
      <c r="B138" s="289"/>
      <c r="S138" s="304"/>
    </row>
    <row r="139" spans="2:19" hidden="1">
      <c r="B139" s="289"/>
      <c r="S139" s="304"/>
    </row>
    <row r="140" spans="2:19" hidden="1">
      <c r="B140" s="289"/>
      <c r="S140" s="304"/>
    </row>
    <row r="141" spans="2:19" hidden="1">
      <c r="B141" s="289"/>
      <c r="S141" s="304"/>
    </row>
    <row r="142" spans="2:19" hidden="1">
      <c r="B142" s="289"/>
      <c r="S142" s="304"/>
    </row>
    <row r="143" spans="2:19" hidden="1">
      <c r="B143" s="289"/>
      <c r="S143" s="304"/>
    </row>
    <row r="144" spans="2:19" hidden="1">
      <c r="B144" s="289"/>
      <c r="S144" s="304"/>
    </row>
    <row r="145" spans="2:19" hidden="1">
      <c r="B145" s="289"/>
      <c r="S145" s="304"/>
    </row>
    <row r="146" spans="2:19" hidden="1">
      <c r="B146" s="289"/>
      <c r="S146" s="304"/>
    </row>
    <row r="147" spans="2:19" hidden="1">
      <c r="B147" s="289"/>
      <c r="S147" s="304"/>
    </row>
    <row r="148" spans="2:19" hidden="1">
      <c r="B148" s="289"/>
      <c r="S148" s="304"/>
    </row>
    <row r="149" spans="2:19" hidden="1">
      <c r="B149" s="289"/>
      <c r="S149" s="304"/>
    </row>
    <row r="150" spans="2:19" hidden="1">
      <c r="B150" s="289"/>
      <c r="S150" s="304"/>
    </row>
    <row r="151" spans="2:19" hidden="1">
      <c r="B151" s="289"/>
      <c r="S151" s="304"/>
    </row>
    <row r="152" spans="2:19" hidden="1">
      <c r="B152" s="289"/>
      <c r="S152" s="304"/>
    </row>
    <row r="153" spans="2:19" hidden="1">
      <c r="B153" s="289"/>
      <c r="S153" s="304"/>
    </row>
    <row r="154" spans="2:19" hidden="1">
      <c r="B154" s="289"/>
      <c r="S154" s="304"/>
    </row>
    <row r="155" spans="2:19" hidden="1">
      <c r="B155" s="289"/>
      <c r="S155" s="304"/>
    </row>
    <row r="156" spans="2:19" hidden="1">
      <c r="B156" s="289"/>
      <c r="S156" s="304"/>
    </row>
    <row r="157" spans="2:19" hidden="1">
      <c r="B157" s="289"/>
      <c r="S157" s="304"/>
    </row>
    <row r="158" spans="2:19" hidden="1">
      <c r="B158" s="289"/>
      <c r="S158" s="304"/>
    </row>
    <row r="159" spans="2:19" hidden="1">
      <c r="B159" s="289"/>
      <c r="S159" s="304"/>
    </row>
    <row r="160" spans="2:19" hidden="1">
      <c r="B160" s="289"/>
      <c r="S160" s="304"/>
    </row>
    <row r="161" spans="2:19" hidden="1">
      <c r="B161" s="289"/>
      <c r="S161" s="304"/>
    </row>
    <row r="162" spans="2:19" hidden="1">
      <c r="B162" s="289"/>
      <c r="S162" s="304"/>
    </row>
    <row r="163" spans="2:19" hidden="1">
      <c r="B163" s="289"/>
      <c r="S163" s="304"/>
    </row>
    <row r="164" spans="2:19" hidden="1">
      <c r="B164" s="289"/>
      <c r="S164" s="304"/>
    </row>
    <row r="165" spans="2:19" hidden="1">
      <c r="B165" s="289"/>
      <c r="S165" s="304"/>
    </row>
    <row r="166" spans="2:19" hidden="1">
      <c r="B166" s="289"/>
      <c r="S166" s="304"/>
    </row>
    <row r="167" spans="2:19" hidden="1">
      <c r="B167" s="289"/>
      <c r="S167" s="304"/>
    </row>
    <row r="168" spans="2:19" hidden="1">
      <c r="B168" s="289"/>
      <c r="S168" s="304"/>
    </row>
    <row r="169" spans="2:19" hidden="1">
      <c r="B169" s="289"/>
      <c r="S169" s="304"/>
    </row>
    <row r="170" spans="2:19" hidden="1">
      <c r="B170" s="289"/>
      <c r="S170" s="304"/>
    </row>
    <row r="171" spans="2:19" hidden="1">
      <c r="B171" s="289"/>
      <c r="S171" s="304"/>
    </row>
    <row r="172" spans="2:19" hidden="1">
      <c r="B172" s="289"/>
      <c r="S172" s="304"/>
    </row>
    <row r="173" spans="2:19" hidden="1">
      <c r="B173" s="289"/>
      <c r="S173" s="304"/>
    </row>
    <row r="174" spans="2:19" hidden="1">
      <c r="B174" s="289"/>
      <c r="S174" s="304"/>
    </row>
    <row r="175" spans="2:19" hidden="1">
      <c r="B175" s="289"/>
      <c r="S175" s="304"/>
    </row>
    <row r="176" spans="2:19" hidden="1">
      <c r="B176" s="289"/>
      <c r="S176" s="304"/>
    </row>
    <row r="177" spans="2:19" hidden="1">
      <c r="B177" s="289"/>
      <c r="S177" s="304"/>
    </row>
    <row r="178" spans="2:19" hidden="1">
      <c r="B178" s="289"/>
      <c r="S178" s="304"/>
    </row>
    <row r="179" spans="2:19" hidden="1">
      <c r="B179" s="289"/>
      <c r="S179" s="304"/>
    </row>
    <row r="180" spans="2:19" hidden="1">
      <c r="B180" s="289"/>
      <c r="S180" s="304"/>
    </row>
    <row r="181" spans="2:19" hidden="1">
      <c r="B181" s="289"/>
      <c r="S181" s="304"/>
    </row>
    <row r="182" spans="2:19" hidden="1">
      <c r="B182" s="289"/>
      <c r="S182" s="304"/>
    </row>
    <row r="183" spans="2:19" hidden="1">
      <c r="B183" s="289"/>
      <c r="S183" s="304"/>
    </row>
    <row r="184" spans="2:19" hidden="1">
      <c r="B184" s="289"/>
      <c r="S184" s="304"/>
    </row>
    <row r="185" spans="2:19" hidden="1">
      <c r="B185" s="289"/>
      <c r="S185" s="304"/>
    </row>
    <row r="186" spans="2:19" hidden="1">
      <c r="B186" s="289"/>
      <c r="S186" s="304"/>
    </row>
    <row r="187" spans="2:19" hidden="1">
      <c r="B187" s="289"/>
      <c r="S187" s="304"/>
    </row>
    <row r="188" spans="2:19" hidden="1">
      <c r="B188" s="289"/>
      <c r="S188" s="304"/>
    </row>
    <row r="189" spans="2:19" hidden="1">
      <c r="B189" s="289"/>
      <c r="S189" s="304"/>
    </row>
    <row r="190" spans="2:19" hidden="1">
      <c r="B190" s="289"/>
      <c r="S190" s="304"/>
    </row>
    <row r="191" spans="2:19" hidden="1">
      <c r="B191" s="289"/>
      <c r="S191" s="304"/>
    </row>
    <row r="192" spans="2:19" hidden="1">
      <c r="B192" s="289"/>
      <c r="S192" s="304"/>
    </row>
    <row r="193" spans="2:19" hidden="1">
      <c r="B193" s="289"/>
      <c r="S193" s="304"/>
    </row>
    <row r="194" spans="2:19" hidden="1">
      <c r="B194" s="289"/>
      <c r="S194" s="304"/>
    </row>
    <row r="195" spans="2:19" hidden="1">
      <c r="B195" s="289"/>
      <c r="S195" s="304"/>
    </row>
    <row r="196" spans="2:19" hidden="1">
      <c r="B196" s="289"/>
      <c r="S196" s="304"/>
    </row>
    <row r="197" spans="2:19" hidden="1">
      <c r="B197" s="289"/>
      <c r="S197" s="304"/>
    </row>
    <row r="198" spans="2:19" hidden="1">
      <c r="B198" s="289"/>
      <c r="S198" s="304"/>
    </row>
    <row r="199" spans="2:19" hidden="1">
      <c r="B199" s="289"/>
      <c r="S199" s="304"/>
    </row>
    <row r="200" spans="2:19" hidden="1">
      <c r="B200" s="289"/>
      <c r="S200" s="304"/>
    </row>
    <row r="201" spans="2:19" ht="19.5" hidden="1" customHeight="1">
      <c r="B201" s="289"/>
      <c r="S201" s="304"/>
    </row>
    <row r="202" spans="2:19" ht="19.5" hidden="1" customHeight="1">
      <c r="B202" s="289"/>
      <c r="D202" s="271" t="s">
        <v>821</v>
      </c>
      <c r="E202" s="701" t="s">
        <v>450</v>
      </c>
      <c r="F202" s="702"/>
      <c r="G202" s="702"/>
      <c r="H202" s="702"/>
      <c r="I202" s="702"/>
      <c r="J202" s="702"/>
      <c r="K202" s="702"/>
      <c r="L202" s="703"/>
      <c r="O202" s="271" t="s">
        <v>617</v>
      </c>
      <c r="P202" s="701" t="s">
        <v>1408</v>
      </c>
      <c r="Q202" s="702"/>
      <c r="R202" s="703"/>
      <c r="S202" s="304"/>
    </row>
    <row r="203" spans="2:19" ht="19.5" hidden="1" customHeight="1">
      <c r="B203" s="289"/>
      <c r="D203" s="271" t="s">
        <v>822</v>
      </c>
      <c r="E203" s="701" t="s">
        <v>450</v>
      </c>
      <c r="F203" s="702"/>
      <c r="G203" s="702"/>
      <c r="H203" s="702"/>
      <c r="I203" s="702"/>
      <c r="J203" s="702"/>
      <c r="K203" s="702"/>
      <c r="L203" s="703"/>
      <c r="S203" s="305" t="s">
        <v>647</v>
      </c>
    </row>
    <row r="204" spans="2:19" ht="19.5" hidden="1" customHeight="1">
      <c r="B204" s="289"/>
      <c r="D204" s="271" t="s">
        <v>823</v>
      </c>
      <c r="E204" s="701" t="s">
        <v>450</v>
      </c>
      <c r="F204" s="702"/>
      <c r="G204" s="702"/>
      <c r="H204" s="702"/>
      <c r="I204" s="702"/>
      <c r="J204" s="702"/>
      <c r="K204" s="702"/>
      <c r="L204" s="703"/>
      <c r="S204" s="304"/>
    </row>
    <row r="205" spans="2:19" ht="19.5" hidden="1" customHeight="1">
      <c r="B205" s="289"/>
      <c r="D205" s="271" t="s">
        <v>824</v>
      </c>
      <c r="E205" s="701" t="s">
        <v>450</v>
      </c>
      <c r="F205" s="702"/>
      <c r="G205" s="702"/>
      <c r="H205" s="702"/>
      <c r="I205" s="702"/>
      <c r="J205" s="702"/>
      <c r="K205" s="702"/>
      <c r="L205" s="703"/>
      <c r="S205" s="304"/>
    </row>
    <row r="206" spans="2:19" ht="19.5" hidden="1" customHeight="1">
      <c r="B206" s="289"/>
      <c r="D206" s="271" t="s">
        <v>825</v>
      </c>
      <c r="E206" s="701" t="s">
        <v>450</v>
      </c>
      <c r="F206" s="702"/>
      <c r="G206" s="702"/>
      <c r="H206" s="702"/>
      <c r="I206" s="702"/>
      <c r="J206" s="702"/>
      <c r="K206" s="702"/>
      <c r="L206" s="703"/>
      <c r="S206" s="304"/>
    </row>
    <row r="207" spans="2:19" ht="19.5" hidden="1" customHeight="1">
      <c r="B207" s="306"/>
      <c r="C207" s="261"/>
      <c r="D207" s="261"/>
      <c r="E207" s="261"/>
      <c r="F207" s="261"/>
      <c r="G207" s="261"/>
      <c r="H207" s="261"/>
      <c r="I207" s="261"/>
      <c r="J207" s="261"/>
      <c r="K207" s="261"/>
      <c r="L207" s="261"/>
      <c r="M207" s="261"/>
      <c r="N207" s="261"/>
      <c r="O207" s="261"/>
      <c r="P207" s="261"/>
      <c r="Q207" s="261"/>
      <c r="R207" s="261"/>
      <c r="S207" s="307"/>
    </row>
    <row r="208" spans="2:19" ht="19.5" customHeight="1"/>
  </sheetData>
  <sheetProtection algorithmName="SHA-512" hashValue="W8VqNEMDmqLWDJGKosGSCtyI0qIQcVqCUG+Ju5G523wz4IDo2OxmhiDDyv1zX0KEMlJ2uH9FCPQJRk1hG2Tstg==" saltValue="8Kj8PsMpsHS0uJ/aG+HsFQ==" spinCount="100000" sheet="1" objects="1" scenarios="1" selectLockedCells="1"/>
  <mergeCells count="45">
    <mergeCell ref="E8:H8"/>
    <mergeCell ref="K8:L8"/>
    <mergeCell ref="O43:Q43"/>
    <mergeCell ref="E21:G21"/>
    <mergeCell ref="G39:I39"/>
    <mergeCell ref="J39:L39"/>
    <mergeCell ref="G30:I30"/>
    <mergeCell ref="E39:F39"/>
    <mergeCell ref="E37:F37"/>
    <mergeCell ref="P37:Q37"/>
    <mergeCell ref="G28:I28"/>
    <mergeCell ref="G37:L37"/>
    <mergeCell ref="E35:G35"/>
    <mergeCell ref="O41:Q41"/>
    <mergeCell ref="B43:M46"/>
    <mergeCell ref="K12:R12"/>
    <mergeCell ref="N4:O4"/>
    <mergeCell ref="E205:L205"/>
    <mergeCell ref="E206:L206"/>
    <mergeCell ref="B2:S2"/>
    <mergeCell ref="E5:H5"/>
    <mergeCell ref="K5:L5"/>
    <mergeCell ref="B3:S3"/>
    <mergeCell ref="I14:L14"/>
    <mergeCell ref="E14:H14"/>
    <mergeCell ref="G26:I26"/>
    <mergeCell ref="E17:G17"/>
    <mergeCell ref="Q19:R19"/>
    <mergeCell ref="E12:H12"/>
    <mergeCell ref="H17:M17"/>
    <mergeCell ref="P202:R202"/>
    <mergeCell ref="E202:L202"/>
    <mergeCell ref="E203:L203"/>
    <mergeCell ref="E204:L204"/>
    <mergeCell ref="Q17:R17"/>
    <mergeCell ref="E13:H13"/>
    <mergeCell ref="O14:P14"/>
    <mergeCell ref="E19:H19"/>
    <mergeCell ref="O13:P13"/>
    <mergeCell ref="P52:S52"/>
    <mergeCell ref="E53:H53"/>
    <mergeCell ref="B52:F52"/>
    <mergeCell ref="G52:I52"/>
    <mergeCell ref="B17:D17"/>
    <mergeCell ref="Q50:R50"/>
  </mergeCells>
  <phoneticPr fontId="17" type="noConversion"/>
  <conditionalFormatting sqref="D12">
    <cfRule type="expression" dxfId="26" priority="22" stopIfTrue="1">
      <formula>$O$12="本人"</formula>
    </cfRule>
  </conditionalFormatting>
  <conditionalFormatting sqref="E19">
    <cfRule type="cellIs" dxfId="25" priority="32" stopIfTrue="1" operator="equal">
      <formula>""</formula>
    </cfRule>
  </conditionalFormatting>
  <conditionalFormatting sqref="E17:G17">
    <cfRule type="cellIs" dxfId="24" priority="43" stopIfTrue="1" operator="equal">
      <formula>""</formula>
    </cfRule>
    <cfRule type="expression" dxfId="23" priority="42" stopIfTrue="1">
      <formula>$A$17=1</formula>
    </cfRule>
  </conditionalFormatting>
  <conditionalFormatting sqref="E21:G21">
    <cfRule type="expression" dxfId="22" priority="7" stopIfTrue="1">
      <formula>$A$21=1</formula>
    </cfRule>
    <cfRule type="cellIs" dxfId="21" priority="8" stopIfTrue="1" operator="equal">
      <formula>""</formula>
    </cfRule>
  </conditionalFormatting>
  <conditionalFormatting sqref="E5:H5">
    <cfRule type="cellIs" dxfId="20" priority="54" stopIfTrue="1" operator="equal">
      <formula>""</formula>
    </cfRule>
  </conditionalFormatting>
  <conditionalFormatting sqref="E8:H8">
    <cfRule type="cellIs" dxfId="19" priority="6" stopIfTrue="1" operator="equal">
      <formula>""</formula>
    </cfRule>
  </conditionalFormatting>
  <conditionalFormatting sqref="E12:H12 K12">
    <cfRule type="expression" dxfId="18" priority="21" stopIfTrue="1">
      <formula>$O$12="本人"</formula>
    </cfRule>
  </conditionalFormatting>
  <conditionalFormatting sqref="E13:H13">
    <cfRule type="expression" dxfId="17" priority="14" stopIfTrue="1">
      <formula>$E$12="同被保險人"</formula>
    </cfRule>
  </conditionalFormatting>
  <conditionalFormatting sqref="E13:H14">
    <cfRule type="expression" dxfId="16" priority="11">
      <formula>$D$13=""</formula>
    </cfRule>
  </conditionalFormatting>
  <conditionalFormatting sqref="E14:H14">
    <cfRule type="expression" dxfId="15" priority="17">
      <formula>$O$12="本人"</formula>
    </cfRule>
  </conditionalFormatting>
  <conditionalFormatting sqref="G30:I30">
    <cfRule type="expression" dxfId="14" priority="30" stopIfTrue="1">
      <formula>OR($G$26&lt;=0,$G$26&gt;100,$G$26="")</formula>
    </cfRule>
  </conditionalFormatting>
  <conditionalFormatting sqref="J39:L39">
    <cfRule type="expression" dxfId="13" priority="44" stopIfTrue="1">
      <formula>$A$39=1</formula>
    </cfRule>
    <cfRule type="cellIs" dxfId="12" priority="45" stopIfTrue="1" operator="equal">
      <formula>""</formula>
    </cfRule>
  </conditionalFormatting>
  <conditionalFormatting sqref="K5:L5">
    <cfRule type="cellIs" dxfId="11" priority="41" stopIfTrue="1" operator="equal">
      <formula>""</formula>
    </cfRule>
  </conditionalFormatting>
  <conditionalFormatting sqref="K8:L8">
    <cfRule type="cellIs" dxfId="10" priority="5" stopIfTrue="1" operator="equal">
      <formula>""</formula>
    </cfRule>
  </conditionalFormatting>
  <conditionalFormatting sqref="N5">
    <cfRule type="expression" dxfId="9" priority="16" stopIfTrue="1">
      <formula>$A$5=1</formula>
    </cfRule>
    <cfRule type="cellIs" dxfId="8" priority="1" stopIfTrue="1" operator="equal">
      <formula>""</formula>
    </cfRule>
  </conditionalFormatting>
  <conditionalFormatting sqref="N8">
    <cfRule type="expression" dxfId="7" priority="3" stopIfTrue="1">
      <formula>$A$8=1</formula>
    </cfRule>
    <cfRule type="cellIs" dxfId="6" priority="2" stopIfTrue="1" operator="equal">
      <formula>""</formula>
    </cfRule>
  </conditionalFormatting>
  <conditionalFormatting sqref="O14">
    <cfRule type="expression" dxfId="5" priority="18">
      <formula>$O$12="本人"</formula>
    </cfRule>
  </conditionalFormatting>
  <conditionalFormatting sqref="O13:P14">
    <cfRule type="expression" dxfId="4" priority="9">
      <formula>$N$13=""</formula>
    </cfRule>
  </conditionalFormatting>
  <conditionalFormatting sqref="Q19:R19">
    <cfRule type="expression" dxfId="3" priority="13" stopIfTrue="1">
      <formula>$E$17="躉繳"</formula>
    </cfRule>
  </conditionalFormatting>
  <conditionalFormatting sqref="S10">
    <cfRule type="expression" dxfId="2" priority="19" stopIfTrue="1">
      <formula>#REF!&lt;14</formula>
    </cfRule>
  </conditionalFormatting>
  <dataValidations count="22">
    <dataValidation type="list" allowBlank="1" showInputMessage="1" showErrorMessage="1" sqref="E35" xr:uid="{00000000-0002-0000-0A00-000000000000}">
      <formula1>"無,員工轉帳件"</formula1>
    </dataValidation>
    <dataValidation type="list" allowBlank="1" showErrorMessage="1" sqref="E21:G21" xr:uid="{00000000-0002-0000-0A00-000001000000}">
      <formula1>"無,員工轉帳件"</formula1>
    </dataValidation>
    <dataValidation type="list" allowBlank="1" showInputMessage="1" showErrorMessage="1" errorTitle="繳別" error="繳別錯誤" sqref="Q19:R19" xr:uid="{00000000-0002-0000-0A00-000002000000}">
      <formula1>En_PayMR</formula1>
    </dataValidation>
    <dataValidation allowBlank="1" showErrorMessage="1" promptTitle="6位數輸入生日" prompt="請以六位數輸入生日_x000a_EX_x000a_52年5月28日_x000a_→520528_x000a_48年9月1日_x000a_→480901" sqref="G7" xr:uid="{00000000-0002-0000-0A00-000003000000}"/>
    <dataValidation type="whole" allowBlank="1" showErrorMessage="1" promptTitle="6位數輸入生日" prompt="請以六位數輸入生日_x000a_EX_x000a_52年5月28日_x000a_→520528_x000a_48年9月1日_x000a_→480901" sqref="H7" xr:uid="{00000000-0002-0000-0A00-000004000000}">
      <formula1>1</formula1>
      <formula2>12</formula2>
    </dataValidation>
    <dataValidation allowBlank="1" showInputMessage="1" showErrorMessage="1" errorTitle="繳別" error="繳別錯誤" sqref="Q18:R18" xr:uid="{00000000-0002-0000-0A00-000005000000}"/>
    <dataValidation type="list" allowBlank="1" showInputMessage="1" showErrorMessage="1" errorTitle="性別" error="性別輸入錯誤" sqref="K5:L5 K8:L8" xr:uid="{00000000-0002-0000-0A00-000007000000}">
      <formula1>En_Sex</formula1>
    </dataValidation>
    <dataValidation allowBlank="1" showInputMessage="1" showErrorMessage="1" errorTitle="繳法" error="繳法錯誤" sqref="E18:G18" xr:uid="{00000000-0002-0000-0A00-000008000000}"/>
    <dataValidation type="whole" allowBlank="1" showErrorMessage="1" promptTitle="6位數輸入生日" prompt="請以六位數輸入生日_x000a_EX_x000a_52年5月28日_x000a_→520528_x000a_48年9月1日_x000a_→480901" sqref="E7:F7" xr:uid="{00000000-0002-0000-0A00-000009000000}">
      <formula1>E10</formula1>
      <formula2>F10</formula2>
    </dataValidation>
    <dataValidation type="whole" allowBlank="1" showInputMessage="1" showErrorMessage="1" sqref="J7" xr:uid="{00000000-0002-0000-0A00-00000A000000}">
      <formula1>1</formula1>
      <formula2>J10</formula2>
    </dataValidation>
    <dataValidation type="list" allowBlank="1" showInputMessage="1" showErrorMessage="1" errorTitle="繳法" error="繳法錯誤" sqref="E17:G17" xr:uid="{00000000-0002-0000-0A00-00000B000000}">
      <formula1>En_PayT</formula1>
    </dataValidation>
    <dataValidation type="list" allowBlank="1" showErrorMessage="1" errorTitle="保額錯誤" error="請確認並輸入正確保額" prompt="請確認輸入內容" sqref="E19:H19" xr:uid="{00000000-0002-0000-0A00-00000C000000}">
      <formula1>En_BFM</formula1>
    </dataValidation>
    <dataValidation type="list" allowBlank="1" showInputMessage="1" showErrorMessage="1" errorTitle="繳別" error="繳別錯誤" sqref="Q17:R17" xr:uid="{00000000-0002-0000-0A00-00000D000000}">
      <formula1>En_PayMF</formula1>
    </dataValidation>
    <dataValidation type="whole" allowBlank="1" showInputMessage="1" showErrorMessage="1" sqref="G26:I26" xr:uid="{00000000-0002-0000-0A00-00000E000000}">
      <formula1>0</formula1>
      <formula2>100</formula2>
    </dataValidation>
    <dataValidation type="list" allowBlank="1" showInputMessage="1" showErrorMessage="1" sqref="G30:I30" xr:uid="{00000000-0002-0000-0A00-00000F000000}">
      <formula1>"10,20"</formula1>
    </dataValidation>
    <dataValidation type="decimal" allowBlank="1" showInputMessage="1" showErrorMessage="1" errorTitle="保額錯誤" error="請注意承保保額限制" sqref="J39:L39" xr:uid="{00000000-0002-0000-0A00-000010000000}">
      <formula1>J40</formula1>
      <formula2>K40</formula2>
    </dataValidation>
    <dataValidation showInputMessage="1" showErrorMessage="1" sqref="R4" xr:uid="{00000000-0002-0000-0A00-000011000000}"/>
    <dataValidation type="list" allowBlank="1" showInputMessage="1" showErrorMessage="1" sqref="P202:R202" xr:uid="{00000000-0002-0000-0A00-000012000000}">
      <formula1>"保障,房屋貸款,個人退休規劃,子女教育經費,其他(請自行填入)"</formula1>
    </dataValidation>
    <dataValidation type="custom" errorStyle="warning" allowBlank="1" showInputMessage="1" showErrorMessage="1" errorTitle="共同招攬人" error="無共同招攬人請勿填入任何內容" promptTitle="共同招攬人" prompt="無共同招攬人請勿填入任何內容" sqref="E205:L205" xr:uid="{00000000-0002-0000-0A00-000013000000}">
      <formula1>$E$205=""</formula1>
    </dataValidation>
    <dataValidation type="custom" errorStyle="warning" allowBlank="1" showInputMessage="1" showErrorMessage="1" errorTitle="共同招攬人" error="無共同招攬人請勿填入任何內容" promptTitle="共同招攬人" prompt="無共同招攬人請勿填入任何內容" sqref="E206:L206" xr:uid="{00000000-0002-0000-0A00-000014000000}">
      <formula1>$E$206=""</formula1>
    </dataValidation>
    <dataValidation type="list" allowBlank="1" showInputMessage="1" showErrorMessage="1" sqref="E12:H12" xr:uid="{00000000-0002-0000-0A00-000015000000}">
      <formula1>關係</formula1>
    </dataValidation>
    <dataValidation type="list" allowBlank="1" showInputMessage="1" showErrorMessage="1" sqref="E37:F37" xr:uid="{B697DE48-EA01-41C2-A068-FD81E1A9ABB5}">
      <formula1>"10,20,30"</formula1>
    </dataValidation>
  </dataValidations>
  <pageMargins left="0.75" right="0.75" top="1" bottom="1" header="0.5" footer="0.5"/>
  <pageSetup paperSize="9" scale="58" orientation="portrait" r:id="rId1"/>
  <headerFooter alignWithMargins="0"/>
  <extLst>
    <ext xmlns:x14="http://schemas.microsoft.com/office/spreadsheetml/2009/9/main" uri="{CCE6A557-97BC-4b89-ADB6-D9C93CAAB3DF}">
      <x14:dataValidations xmlns:xm="http://schemas.microsoft.com/office/excel/2006/main" count="4">
        <x14:dataValidation type="whole" errorStyle="information" operator="greaterThan" allowBlank="1" showInputMessage="1" showErrorMessage="1" errorTitle="請進行銷售過程錄音" error="本件需進行銷售過程錄音，請依錄音步驟進行錄音。_x000a_「如為未成年人或喑啞人士，銷售過程紀錄須改以【錄影】方式進行，請依照會單窗口與本公司聯繫」" promptTitle="日期輸入" prompt="以六或七位數輸入生日_x000a_EX_x000a_52年5月28日_x000a_→520528_x000a_48年9月1日_x000a_→480901" xr:uid="{00000000-0002-0000-0A00-000016000000}">
          <x14:formula1>
            <xm:f>OP!C195</xm:f>
          </x14:formula1>
          <xm:sqref>N5</xm:sqref>
        </x14:dataValidation>
        <x14:dataValidation type="whole" errorStyle="information" operator="greaterThan" allowBlank="1" showInputMessage="1" showErrorMessage="1" errorTitle="請進行銷售過程錄音" error="本件需進行銷售過程錄音，請依錄音步驟進行錄音。_x000a_「如為未成年人或喑啞人士，銷售過程紀錄須改以【錄影】方式進行，請依照會單窗口與本公司聯繫」" promptTitle="日期輸入" prompt="以六或七位數輸入生日_x000a_EX_x000a_52年5月28日_x000a_→520528_x000a_48年9月1日_x000a_→480901" xr:uid="{00000000-0002-0000-0A00-000017000000}">
          <x14:formula1>
            <xm:f>OP!C195</xm:f>
          </x14:formula1>
          <xm:sqref>E14:H14</xm:sqref>
        </x14:dataValidation>
        <x14:dataValidation type="whole" errorStyle="information" operator="greaterThan" allowBlank="1" showInputMessage="1" showErrorMessage="1" errorTitle="請進行銷售過程錄音" error="本件需進行銷售過程錄音，請依錄音步驟進行錄音。_x000a_「如為未成年人或喑啞人士，銷售過程紀錄須改以【錄影】方式進行，請依照會單窗口與本公司聯繫」" promptTitle="日期輸入" prompt="以六或七位數輸入生日_x000a_EX_x000a_52年5月28日_x000a_→520528_x000a_48年9月1日_x000a_→480901" xr:uid="{00000000-0002-0000-0A00-000018000000}">
          <x14:formula1>
            <xm:f>OP!C195</xm:f>
          </x14:formula1>
          <xm:sqref>O14:P14</xm:sqref>
        </x14:dataValidation>
        <x14:dataValidation type="whole" errorStyle="information" operator="greaterThan" allowBlank="1" showInputMessage="1" showErrorMessage="1" errorTitle="請進行銷售過程錄音" error="本件需進行銷售過程錄音，請依錄音步驟進行錄音。_x000a_「如為未成年人或喑啞人士，銷售過程紀錄須改以【錄影】方式進行，請依照會單窗口與本公司聯繫」" promptTitle="日期輸入" prompt="以六或七位數輸入生日_x000a_EX_x000a_52年5月28日_x000a_→520528_x000a_48年9月1日_x000a_→480901" xr:uid="{28A1E30A-A77B-4EAC-870E-195754B4000C}">
          <x14:formula1>
            <xm:f>OP!C195</xm:f>
          </x14:formula1>
          <xm:sqref>N8</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A06211-7906-44BF-9647-50911499F4A3}">
  <sheetPr>
    <tabColor rgb="FF002060"/>
    <pageSetUpPr fitToPage="1"/>
  </sheetPr>
  <dimension ref="A1:W268"/>
  <sheetViews>
    <sheetView showGridLines="0" showRowColHeaders="0" view="pageBreakPreview" zoomScale="130" zoomScaleNormal="130" zoomScaleSheetLayoutView="130" workbookViewId="0">
      <selection activeCell="V152" sqref="V152"/>
    </sheetView>
  </sheetViews>
  <sheetFormatPr baseColWidth="10" defaultColWidth="0" defaultRowHeight="13" zeroHeight="1"/>
  <cols>
    <col min="1" max="1" width="1.59765625" style="554" customWidth="1"/>
    <col min="2" max="3" width="5.3984375" style="454" customWidth="1"/>
    <col min="4" max="11" width="5.59765625" style="454" customWidth="1"/>
    <col min="12" max="13" width="5.3984375" style="454" customWidth="1"/>
    <col min="14" max="18" width="5.59765625" style="454" customWidth="1"/>
    <col min="19" max="22" width="5.3984375" style="454" customWidth="1"/>
    <col min="23" max="23" width="1.59765625" style="454" customWidth="1"/>
    <col min="24" max="16384" width="0" style="454" hidden="1"/>
  </cols>
  <sheetData>
    <row r="1" spans="1:22" ht="3" customHeight="1">
      <c r="A1" s="454"/>
    </row>
    <row r="2" spans="1:22" ht="18" customHeight="1">
      <c r="A2" s="455" t="str">
        <f ca="1">OP!$D$53</f>
        <v/>
      </c>
      <c r="B2" s="821" t="str">
        <f>OP!$E$23</f>
        <v>富邦人壽連馨久久長期照顧終身健康保險建議書</v>
      </c>
      <c r="C2" s="821"/>
      <c r="D2" s="821"/>
      <c r="E2" s="821"/>
      <c r="F2" s="821"/>
      <c r="G2" s="821"/>
      <c r="H2" s="821"/>
      <c r="I2" s="821"/>
      <c r="J2" s="821"/>
      <c r="K2" s="821"/>
      <c r="L2" s="821"/>
      <c r="M2" s="821"/>
      <c r="N2" s="821"/>
      <c r="O2" s="821"/>
      <c r="P2" s="821"/>
      <c r="Q2" s="821"/>
      <c r="R2" s="821"/>
      <c r="S2" s="821"/>
      <c r="T2" s="821"/>
      <c r="U2" s="821"/>
      <c r="V2" s="821"/>
    </row>
    <row r="3" spans="1:22" ht="4.5" hidden="1" customHeight="1">
      <c r="A3" s="456"/>
    </row>
    <row r="4" spans="1:22" s="460" customFormat="1" ht="13" customHeight="1">
      <c r="A4" s="457"/>
      <c r="C4" s="573"/>
      <c r="D4" s="579" t="s">
        <v>1166</v>
      </c>
      <c r="E4" s="855" t="str">
        <f>OP!$C$73</f>
        <v>客戶</v>
      </c>
      <c r="F4" s="856"/>
      <c r="G4" s="856"/>
      <c r="H4" s="856"/>
      <c r="I4" s="856"/>
      <c r="J4" s="578"/>
      <c r="K4" s="578"/>
      <c r="L4" s="577" t="s">
        <v>1167</v>
      </c>
      <c r="M4" s="853">
        <f ca="1">OP!$D$5</f>
        <v>15</v>
      </c>
      <c r="N4" s="854"/>
      <c r="P4" s="458" t="s">
        <v>1168</v>
      </c>
      <c r="Q4" s="459" t="str">
        <f>OP!$E$18</f>
        <v>女</v>
      </c>
      <c r="R4" s="849" t="str">
        <f>OP!$D$94</f>
        <v>本保單計價幣別：新臺幣</v>
      </c>
      <c r="S4" s="849"/>
      <c r="T4" s="849"/>
      <c r="U4" s="849"/>
      <c r="V4" s="849"/>
    </row>
    <row r="5" spans="1:22" s="462" customFormat="1" ht="13" customHeight="1">
      <c r="A5" s="461"/>
      <c r="B5" s="840" t="s">
        <v>1169</v>
      </c>
      <c r="C5" s="841"/>
      <c r="D5" s="841"/>
      <c r="E5" s="841"/>
      <c r="F5" s="841"/>
      <c r="G5" s="841"/>
      <c r="H5" s="841"/>
      <c r="I5" s="841"/>
      <c r="J5" s="841"/>
      <c r="K5" s="841"/>
      <c r="L5" s="842"/>
      <c r="M5" s="843" t="s">
        <v>1170</v>
      </c>
      <c r="N5" s="843"/>
      <c r="O5" s="843"/>
      <c r="P5" s="843" t="s">
        <v>1171</v>
      </c>
      <c r="Q5" s="843"/>
      <c r="R5" s="843"/>
      <c r="S5" s="843" t="str">
        <f>OP!$C$32&amp;"應繳保費/元"</f>
        <v>年繳應繳保費/元</v>
      </c>
      <c r="T5" s="843"/>
      <c r="U5" s="843"/>
      <c r="V5" s="843"/>
    </row>
    <row r="6" spans="1:22" s="462" customFormat="1" ht="13" customHeight="1">
      <c r="A6" s="461">
        <v>1</v>
      </c>
      <c r="B6" s="844" t="str">
        <f ca="1">OP!$D$93</f>
        <v>富邦人壽連馨久久長期照顧終身健康保險(繳費30年)</v>
      </c>
      <c r="C6" s="845"/>
      <c r="D6" s="845"/>
      <c r="E6" s="845"/>
      <c r="F6" s="845"/>
      <c r="G6" s="845"/>
      <c r="H6" s="845"/>
      <c r="I6" s="845"/>
      <c r="J6" s="845"/>
      <c r="K6" s="845"/>
      <c r="L6" s="846"/>
      <c r="M6" s="850" t="str">
        <f ca="1">IF($A$2=1,"",OP!$C$22)</f>
        <v>LTQ</v>
      </c>
      <c r="N6" s="851"/>
      <c r="O6" s="852"/>
      <c r="P6" s="847" t="str">
        <f ca="1">IF($A$2=1,"",TEXT(OP!$C$28,IF(OP!$E$28=0,"#,##0 ","#,##0.0 "))&amp;"萬")</f>
        <v>1.0 萬</v>
      </c>
      <c r="Q6" s="847"/>
      <c r="R6" s="847"/>
      <c r="S6" s="848">
        <f ca="1">IF($A$2=1,"",OP!C35)</f>
        <v>16170</v>
      </c>
      <c r="T6" s="848"/>
      <c r="U6" s="848"/>
      <c r="V6" s="848"/>
    </row>
    <row r="7" spans="1:22" s="468" customFormat="1" ht="13" customHeight="1">
      <c r="A7" s="464"/>
      <c r="B7" s="465" t="str">
        <f ca="1">OP!$D$91</f>
        <v>本保件符合保費折扣條件：繳費方式 1.0%折扣。</v>
      </c>
      <c r="C7" s="466"/>
      <c r="D7" s="466"/>
      <c r="E7" s="466"/>
      <c r="F7" s="466"/>
      <c r="G7" s="466"/>
      <c r="H7" s="466"/>
      <c r="I7" s="466"/>
      <c r="J7" s="466"/>
      <c r="K7" s="466"/>
      <c r="L7" s="466"/>
      <c r="M7" s="466"/>
      <c r="N7" s="466"/>
      <c r="O7" s="466"/>
      <c r="P7" s="466"/>
      <c r="Q7" s="466"/>
      <c r="R7" s="466"/>
      <c r="S7" s="466"/>
      <c r="T7" s="466"/>
      <c r="U7" s="466"/>
      <c r="V7" s="467"/>
    </row>
    <row r="8" spans="1:22" s="468" customFormat="1" ht="13" customHeight="1">
      <c r="A8" s="464"/>
      <c r="B8" s="837" t="str">
        <f ca="1">OP!$D$92</f>
        <v>年繳總保費16,170元，首期折扣後保費16,008元，續期折扣後保費16,008元</v>
      </c>
      <c r="C8" s="837"/>
      <c r="D8" s="837"/>
      <c r="E8" s="837"/>
      <c r="F8" s="837"/>
      <c r="G8" s="837"/>
      <c r="H8" s="837"/>
      <c r="I8" s="837"/>
      <c r="J8" s="837"/>
      <c r="K8" s="837"/>
      <c r="L8" s="837"/>
      <c r="M8" s="837"/>
      <c r="N8" s="837"/>
      <c r="O8" s="837"/>
      <c r="P8" s="837"/>
      <c r="Q8" s="837"/>
      <c r="R8" s="837"/>
      <c r="S8" s="837"/>
      <c r="T8" s="837"/>
      <c r="U8" s="837"/>
      <c r="V8" s="837"/>
    </row>
    <row r="9" spans="1:22" ht="2" customHeight="1">
      <c r="A9" s="456"/>
      <c r="B9" s="574"/>
      <c r="C9" s="574"/>
      <c r="D9" s="574"/>
      <c r="E9" s="574"/>
      <c r="F9" s="574"/>
      <c r="G9" s="574"/>
      <c r="H9" s="574"/>
      <c r="I9" s="574"/>
      <c r="J9" s="574"/>
      <c r="K9" s="574"/>
      <c r="L9" s="574"/>
      <c r="M9" s="574"/>
      <c r="N9" s="574"/>
      <c r="O9" s="574"/>
      <c r="P9" s="574"/>
      <c r="Q9" s="574"/>
      <c r="R9" s="574"/>
      <c r="S9" s="574"/>
      <c r="T9" s="574"/>
      <c r="U9" s="574"/>
      <c r="V9" s="574"/>
    </row>
    <row r="10" spans="1:22" ht="13" customHeight="1">
      <c r="A10" s="456"/>
      <c r="B10" s="469"/>
      <c r="C10" s="470"/>
      <c r="D10" s="470"/>
      <c r="E10" s="470"/>
      <c r="F10" s="470"/>
      <c r="G10" s="470"/>
      <c r="H10" s="470"/>
      <c r="I10" s="470"/>
      <c r="J10" s="470"/>
      <c r="K10" s="470"/>
      <c r="L10" s="470"/>
      <c r="M10" s="470"/>
      <c r="N10" s="470"/>
      <c r="O10" s="470"/>
      <c r="P10" s="470"/>
      <c r="Q10" s="470"/>
      <c r="R10" s="470"/>
      <c r="S10" s="470"/>
      <c r="T10" s="471"/>
      <c r="U10" s="472"/>
      <c r="V10" s="472"/>
    </row>
    <row r="11" spans="1:22" ht="16" customHeight="1">
      <c r="A11" s="456"/>
      <c r="B11" s="836" t="str">
        <f ca="1">IF($A$2=1,"",OP!$C$22&amp;"第二保單年度起之續期健康管理保險費折扣")</f>
        <v>LTQ第二保單年度起之續期健康管理保險費折扣</v>
      </c>
      <c r="C11" s="836"/>
      <c r="D11" s="836"/>
      <c r="E11" s="836"/>
      <c r="F11" s="836"/>
      <c r="G11" s="836"/>
      <c r="H11" s="836"/>
      <c r="I11" s="836"/>
      <c r="J11" s="836"/>
      <c r="K11" s="836"/>
      <c r="L11" s="836"/>
      <c r="M11" s="836"/>
      <c r="N11" s="836"/>
      <c r="O11" s="836"/>
      <c r="P11" s="836"/>
      <c r="Q11" s="836"/>
      <c r="R11" s="836"/>
      <c r="S11" s="836"/>
      <c r="T11" s="836"/>
      <c r="U11" s="836"/>
      <c r="V11" s="836"/>
    </row>
    <row r="12" spans="1:22" ht="3" customHeight="1">
      <c r="A12" s="456"/>
      <c r="B12" s="469"/>
      <c r="C12" s="470"/>
      <c r="D12" s="470"/>
      <c r="E12" s="470"/>
      <c r="F12" s="470"/>
      <c r="G12" s="470"/>
      <c r="H12" s="470"/>
      <c r="I12" s="470"/>
      <c r="J12" s="470"/>
      <c r="K12" s="470"/>
      <c r="L12" s="470"/>
      <c r="M12" s="470"/>
      <c r="N12" s="470"/>
      <c r="O12" s="470"/>
      <c r="P12" s="470"/>
      <c r="Q12" s="470"/>
      <c r="R12" s="470"/>
      <c r="S12" s="470"/>
      <c r="T12" s="471"/>
      <c r="U12" s="472"/>
      <c r="V12" s="472"/>
    </row>
    <row r="13" spans="1:22" s="474" customFormat="1" ht="13" customHeight="1">
      <c r="A13" s="473"/>
      <c r="B13" s="830" t="str">
        <f ca="1">IF($A$2=1,"",OP!$H$69)</f>
        <v>健康管理保險費折扣項目</v>
      </c>
      <c r="C13" s="838"/>
      <c r="D13" s="838"/>
      <c r="E13" s="838"/>
      <c r="F13" s="838"/>
      <c r="G13" s="832"/>
      <c r="H13" s="839" t="str">
        <f ca="1">IF($A$2=1,"",OP!$I$69)</f>
        <v>LTQ折扣率</v>
      </c>
      <c r="I13" s="832"/>
      <c r="J13" s="832"/>
      <c r="K13" s="839" t="str">
        <f ca="1">IF($A$2=1,"",OP!$J$69)</f>
        <v>LTQ續年度折扣後實繳保費(含續期繳費方式折扣1.0%)</v>
      </c>
      <c r="L13" s="832"/>
      <c r="M13" s="832"/>
      <c r="N13" s="832"/>
      <c r="O13" s="832"/>
      <c r="P13" s="832"/>
      <c r="Q13" s="832"/>
      <c r="R13" s="832"/>
      <c r="S13" s="832"/>
      <c r="T13" s="832"/>
      <c r="U13" s="832"/>
      <c r="V13" s="832"/>
    </row>
    <row r="14" spans="1:22" ht="13" customHeight="1">
      <c r="A14" s="456"/>
      <c r="B14" s="830" t="str">
        <f ca="1">IF($A$2=1,"",OP!$H$70)</f>
        <v>指定疫苗接種或健康檢查</v>
      </c>
      <c r="C14" s="831"/>
      <c r="D14" s="831"/>
      <c r="E14" s="831"/>
      <c r="F14" s="831"/>
      <c r="G14" s="832"/>
      <c r="H14" s="833">
        <f ca="1">IF($A$2=1,"",OP!$I$70)</f>
        <v>0.01</v>
      </c>
      <c r="I14" s="834"/>
      <c r="J14" s="834"/>
      <c r="K14" s="835" t="str">
        <f ca="1">IF($A$2=1,"",TEXT(OP!$J$70,"#,### 元"))</f>
        <v>15,847 元</v>
      </c>
      <c r="L14" s="834"/>
      <c r="M14" s="834"/>
      <c r="N14" s="834"/>
      <c r="O14" s="834"/>
      <c r="P14" s="834"/>
      <c r="Q14" s="834"/>
      <c r="R14" s="834"/>
      <c r="S14" s="834"/>
      <c r="T14" s="834"/>
      <c r="U14" s="834"/>
      <c r="V14" s="834"/>
    </row>
    <row r="15" spans="1:22" s="474" customFormat="1" ht="13" customHeight="1">
      <c r="A15" s="473"/>
      <c r="B15" s="475" t="s">
        <v>1172</v>
      </c>
      <c r="C15" s="476"/>
      <c r="D15" s="476"/>
      <c r="E15" s="476"/>
      <c r="F15" s="476"/>
      <c r="G15" s="476"/>
      <c r="H15" s="476"/>
      <c r="I15" s="476"/>
      <c r="J15" s="476"/>
      <c r="K15" s="476"/>
      <c r="L15" s="476"/>
      <c r="M15" s="476"/>
      <c r="N15" s="476"/>
      <c r="O15" s="476"/>
      <c r="P15" s="476"/>
      <c r="Q15" s="476"/>
      <c r="R15" s="476"/>
      <c r="S15" s="476"/>
      <c r="T15" s="471"/>
      <c r="U15" s="472"/>
      <c r="V15" s="472"/>
    </row>
    <row r="16" spans="1:22" s="474" customFormat="1" ht="6" customHeight="1">
      <c r="A16" s="473"/>
      <c r="B16" s="475"/>
      <c r="C16" s="476"/>
      <c r="D16" s="476"/>
      <c r="E16" s="476"/>
      <c r="F16" s="476"/>
      <c r="G16" s="476"/>
      <c r="H16" s="476"/>
      <c r="I16" s="476"/>
      <c r="J16" s="476"/>
      <c r="K16" s="476"/>
      <c r="L16" s="476"/>
      <c r="M16" s="476"/>
      <c r="N16" s="476"/>
      <c r="O16" s="476"/>
      <c r="P16" s="476"/>
      <c r="Q16" s="476"/>
      <c r="R16" s="476"/>
      <c r="S16" s="476"/>
      <c r="T16" s="471"/>
      <c r="U16" s="472"/>
      <c r="V16" s="472"/>
    </row>
    <row r="17" spans="1:23" ht="16" customHeight="1">
      <c r="A17" s="454"/>
      <c r="B17" s="836" t="s">
        <v>1173</v>
      </c>
      <c r="C17" s="836"/>
      <c r="D17" s="836"/>
      <c r="E17" s="836"/>
      <c r="F17" s="836"/>
      <c r="G17" s="836"/>
      <c r="H17" s="836"/>
      <c r="I17" s="836"/>
      <c r="J17" s="836"/>
      <c r="K17" s="836"/>
      <c r="L17" s="836"/>
      <c r="M17" s="836"/>
      <c r="N17" s="836"/>
      <c r="O17" s="836"/>
      <c r="P17" s="836"/>
      <c r="Q17" s="836"/>
      <c r="R17" s="836"/>
      <c r="S17" s="836"/>
      <c r="T17" s="836"/>
      <c r="U17" s="836"/>
      <c r="V17" s="836"/>
      <c r="W17" s="477"/>
    </row>
    <row r="18" spans="1:23" s="460" customFormat="1" ht="12" customHeight="1">
      <c r="C18" s="478"/>
      <c r="D18" s="479"/>
      <c r="E18" s="479"/>
      <c r="F18" s="480"/>
      <c r="G18" s="480"/>
      <c r="H18" s="481"/>
      <c r="I18" s="481"/>
      <c r="J18" s="480"/>
      <c r="K18" s="480"/>
      <c r="L18" s="482"/>
      <c r="M18" s="482"/>
      <c r="N18" s="482"/>
      <c r="O18" s="480"/>
      <c r="P18" s="480"/>
      <c r="Q18" s="483"/>
      <c r="U18" s="484"/>
      <c r="V18" s="485" t="str">
        <f>IF(OP!$C$105="停售","本商品已停售","")</f>
        <v/>
      </c>
      <c r="W18" s="486"/>
    </row>
    <row r="19" spans="1:23" ht="14.25" hidden="1" customHeight="1">
      <c r="A19" s="454"/>
      <c r="B19" s="487"/>
      <c r="C19" s="487"/>
      <c r="D19" s="488"/>
      <c r="E19" s="488"/>
      <c r="F19" s="487"/>
      <c r="G19" s="487"/>
      <c r="H19" s="488"/>
      <c r="I19" s="488"/>
      <c r="J19" s="489"/>
      <c r="K19" s="489"/>
      <c r="L19" s="490"/>
      <c r="M19" s="490"/>
      <c r="N19" s="490"/>
      <c r="O19" s="487"/>
      <c r="P19" s="487"/>
      <c r="Q19" s="491"/>
      <c r="R19" s="492"/>
      <c r="S19" s="493"/>
      <c r="T19" s="494"/>
      <c r="U19" s="495"/>
      <c r="V19" s="496"/>
      <c r="W19" s="477"/>
    </row>
    <row r="20" spans="1:23" s="687" customFormat="1" ht="80" customHeight="1">
      <c r="B20" s="822" t="s">
        <v>1357</v>
      </c>
      <c r="C20" s="823"/>
      <c r="D20" s="823"/>
      <c r="E20" s="868" t="str">
        <f ca="1">IF(OR($A$2=1),"",TEXT(OP!$C$28*10000*0.1,"#,##0")&amp;"元/日")</f>
        <v>1,000元/日</v>
      </c>
      <c r="F20" s="816"/>
      <c r="G20" s="816"/>
      <c r="H20" s="816"/>
      <c r="I20" s="869" t="s">
        <v>1396</v>
      </c>
      <c r="J20" s="823"/>
      <c r="K20" s="823"/>
      <c r="L20" s="823"/>
      <c r="M20" s="823"/>
      <c r="N20" s="823"/>
      <c r="O20" s="823"/>
      <c r="P20" s="823"/>
      <c r="Q20" s="823"/>
      <c r="R20" s="823"/>
      <c r="S20" s="823"/>
      <c r="T20" s="823"/>
      <c r="U20" s="823"/>
      <c r="V20" s="823"/>
    </row>
    <row r="21" spans="1:23" s="687" customFormat="1" ht="100" customHeight="1">
      <c r="B21" s="822" t="s">
        <v>1342</v>
      </c>
      <c r="C21" s="823"/>
      <c r="D21" s="823"/>
      <c r="E21" s="868" t="str">
        <f ca="1">IF(OR($A$2=1),"",TEXT(OP!$C$28*10000*15,"#,##0")&amp;"元")</f>
        <v>150,000元</v>
      </c>
      <c r="F21" s="816"/>
      <c r="G21" s="816"/>
      <c r="H21" s="816"/>
      <c r="I21" s="869" t="s">
        <v>1402</v>
      </c>
      <c r="J21" s="823"/>
      <c r="K21" s="823"/>
      <c r="L21" s="823"/>
      <c r="M21" s="823"/>
      <c r="N21" s="823"/>
      <c r="O21" s="823"/>
      <c r="P21" s="823"/>
      <c r="Q21" s="823"/>
      <c r="R21" s="823"/>
      <c r="S21" s="823"/>
      <c r="T21" s="823"/>
      <c r="U21" s="823"/>
      <c r="V21" s="823"/>
    </row>
    <row r="22" spans="1:23" s="687" customFormat="1" ht="35" customHeight="1">
      <c r="B22" s="822" t="s">
        <v>1343</v>
      </c>
      <c r="C22" s="823"/>
      <c r="D22" s="823"/>
      <c r="E22" s="860" t="s">
        <v>1344</v>
      </c>
      <c r="F22" s="861"/>
      <c r="G22" s="860" t="s">
        <v>1345</v>
      </c>
      <c r="H22" s="861"/>
      <c r="I22" s="870" t="s">
        <v>1400</v>
      </c>
      <c r="J22" s="811"/>
      <c r="K22" s="811"/>
      <c r="L22" s="811"/>
      <c r="M22" s="811"/>
      <c r="N22" s="811"/>
      <c r="O22" s="811"/>
      <c r="P22" s="811"/>
      <c r="Q22" s="811"/>
      <c r="R22" s="811"/>
      <c r="S22" s="811"/>
      <c r="T22" s="811"/>
      <c r="U22" s="811"/>
      <c r="V22" s="812"/>
    </row>
    <row r="23" spans="1:23" s="687" customFormat="1" ht="12" customHeight="1">
      <c r="B23" s="823"/>
      <c r="C23" s="823"/>
      <c r="D23" s="823"/>
      <c r="E23" s="862">
        <v>1</v>
      </c>
      <c r="F23" s="852"/>
      <c r="G23" s="862" t="str">
        <f ca="1">IF(OR($A$2=1,ISERROR(VLOOKUP(OP!$C$56&amp;TEXT($E23,"00"),PVal,2,0))),"",TEXT(OP!$C$28*VLOOKUP(OP!$C$56&amp;TEXT($E23,"00"),PVal,2,0),"#,##0"))</f>
        <v>20,000</v>
      </c>
      <c r="H23" s="863"/>
      <c r="I23" s="763"/>
      <c r="J23" s="762"/>
      <c r="K23" s="762"/>
      <c r="L23" s="762"/>
      <c r="M23" s="762"/>
      <c r="N23" s="762"/>
      <c r="O23" s="762"/>
      <c r="P23" s="762"/>
      <c r="Q23" s="762"/>
      <c r="R23" s="762"/>
      <c r="S23" s="762"/>
      <c r="T23" s="762"/>
      <c r="U23" s="762"/>
      <c r="V23" s="813"/>
    </row>
    <row r="24" spans="1:23" s="687" customFormat="1" ht="12" customHeight="1">
      <c r="B24" s="823"/>
      <c r="C24" s="823"/>
      <c r="D24" s="823"/>
      <c r="E24" s="862">
        <f t="shared" ref="E24:E38" si="0">$E23+1</f>
        <v>2</v>
      </c>
      <c r="F24" s="852"/>
      <c r="G24" s="862" t="str">
        <f ca="1">IF(OR($A$2=1,ISERROR(VLOOKUP(OP!$C$56&amp;TEXT($E24,"00"),PVal,2,0))),"",TEXT(OP!$C$28*VLOOKUP(OP!$C$56&amp;TEXT($E24,"00"),PVal,2,0),"#,##0"))</f>
        <v>20,400</v>
      </c>
      <c r="H24" s="863"/>
      <c r="I24" s="763"/>
      <c r="J24" s="762"/>
      <c r="K24" s="762"/>
      <c r="L24" s="762"/>
      <c r="M24" s="762"/>
      <c r="N24" s="762"/>
      <c r="O24" s="762"/>
      <c r="P24" s="762"/>
      <c r="Q24" s="762"/>
      <c r="R24" s="762"/>
      <c r="S24" s="762"/>
      <c r="T24" s="762"/>
      <c r="U24" s="762"/>
      <c r="V24" s="813"/>
    </row>
    <row r="25" spans="1:23" s="687" customFormat="1" ht="12" customHeight="1">
      <c r="B25" s="823"/>
      <c r="C25" s="823"/>
      <c r="D25" s="823"/>
      <c r="E25" s="862">
        <f t="shared" si="0"/>
        <v>3</v>
      </c>
      <c r="F25" s="852"/>
      <c r="G25" s="862" t="str">
        <f ca="1">IF(OR($A$2=1,ISERROR(VLOOKUP(OP!$C$56&amp;TEXT($E25,"00"),PVal,2,0))),"",TEXT(OP!$C$28*VLOOKUP(OP!$C$56&amp;TEXT($E25,"00"),PVal,2,0),"#,##0"))</f>
        <v>20,800</v>
      </c>
      <c r="H25" s="863"/>
      <c r="I25" s="763"/>
      <c r="J25" s="762"/>
      <c r="K25" s="762"/>
      <c r="L25" s="762"/>
      <c r="M25" s="762"/>
      <c r="N25" s="762"/>
      <c r="O25" s="762"/>
      <c r="P25" s="762"/>
      <c r="Q25" s="762"/>
      <c r="R25" s="762"/>
      <c r="S25" s="762"/>
      <c r="T25" s="762"/>
      <c r="U25" s="762"/>
      <c r="V25" s="813"/>
    </row>
    <row r="26" spans="1:23" s="687" customFormat="1" ht="12" customHeight="1">
      <c r="B26" s="823"/>
      <c r="C26" s="823"/>
      <c r="D26" s="823"/>
      <c r="E26" s="862">
        <f t="shared" si="0"/>
        <v>4</v>
      </c>
      <c r="F26" s="852"/>
      <c r="G26" s="862" t="str">
        <f ca="1">IF(OR($A$2=1,ISERROR(VLOOKUP(OP!$C$56&amp;TEXT($E26,"00"),PVal,2,0))),"",TEXT(OP!$C$28*VLOOKUP(OP!$C$56&amp;TEXT($E26,"00"),PVal,2,0),"#,##0"))</f>
        <v>21,200</v>
      </c>
      <c r="H26" s="863"/>
      <c r="I26" s="763"/>
      <c r="J26" s="762"/>
      <c r="K26" s="762"/>
      <c r="L26" s="762"/>
      <c r="M26" s="762"/>
      <c r="N26" s="762"/>
      <c r="O26" s="762"/>
      <c r="P26" s="762"/>
      <c r="Q26" s="762"/>
      <c r="R26" s="762"/>
      <c r="S26" s="762"/>
      <c r="T26" s="762"/>
      <c r="U26" s="762"/>
      <c r="V26" s="813"/>
    </row>
    <row r="27" spans="1:23" s="687" customFormat="1" ht="12" customHeight="1">
      <c r="B27" s="823"/>
      <c r="C27" s="823"/>
      <c r="D27" s="823"/>
      <c r="E27" s="862">
        <f t="shared" si="0"/>
        <v>5</v>
      </c>
      <c r="F27" s="852"/>
      <c r="G27" s="862" t="str">
        <f ca="1">IF(OR($A$2=1,ISERROR(VLOOKUP(OP!$C$56&amp;TEXT($E27,"00"),PVal,2,0))),"",TEXT(OP!$C$28*VLOOKUP(OP!$C$56&amp;TEXT($E27,"00"),PVal,2,0),"#,##0"))</f>
        <v>21,600</v>
      </c>
      <c r="H27" s="863"/>
      <c r="I27" s="763"/>
      <c r="J27" s="762"/>
      <c r="K27" s="762"/>
      <c r="L27" s="762"/>
      <c r="M27" s="762"/>
      <c r="N27" s="762"/>
      <c r="O27" s="762"/>
      <c r="P27" s="762"/>
      <c r="Q27" s="762"/>
      <c r="R27" s="762"/>
      <c r="S27" s="762"/>
      <c r="T27" s="762"/>
      <c r="U27" s="762"/>
      <c r="V27" s="813"/>
    </row>
    <row r="28" spans="1:23" s="687" customFormat="1" ht="12" customHeight="1">
      <c r="B28" s="823"/>
      <c r="C28" s="823"/>
      <c r="D28" s="823"/>
      <c r="E28" s="862">
        <f t="shared" si="0"/>
        <v>6</v>
      </c>
      <c r="F28" s="852"/>
      <c r="G28" s="862" t="str">
        <f ca="1">IF(OR($A$2=1,ISERROR(VLOOKUP(OP!$C$56&amp;TEXT($E28,"00"),PVal,2,0))),"",TEXT(OP!$C$28*VLOOKUP(OP!$C$56&amp;TEXT($E28,"00"),PVal,2,0),"#,##0"))</f>
        <v>22,000</v>
      </c>
      <c r="H28" s="863"/>
      <c r="I28" s="763"/>
      <c r="J28" s="762"/>
      <c r="K28" s="762"/>
      <c r="L28" s="762"/>
      <c r="M28" s="762"/>
      <c r="N28" s="762"/>
      <c r="O28" s="762"/>
      <c r="P28" s="762"/>
      <c r="Q28" s="762"/>
      <c r="R28" s="762"/>
      <c r="S28" s="762"/>
      <c r="T28" s="762"/>
      <c r="U28" s="762"/>
      <c r="V28" s="813"/>
    </row>
    <row r="29" spans="1:23" s="687" customFormat="1" ht="12" customHeight="1">
      <c r="B29" s="823"/>
      <c r="C29" s="823"/>
      <c r="D29" s="823"/>
      <c r="E29" s="862">
        <f t="shared" si="0"/>
        <v>7</v>
      </c>
      <c r="F29" s="852"/>
      <c r="G29" s="862" t="str">
        <f ca="1">IF(OR($A$2=1,ISERROR(VLOOKUP(OP!$C$56&amp;TEXT($E29,"00"),PVal,2,0))),"",TEXT(OP!$C$28*VLOOKUP(OP!$C$56&amp;TEXT($E29,"00"),PVal,2,0),"#,##0"))</f>
        <v>22,400</v>
      </c>
      <c r="H29" s="863"/>
      <c r="I29" s="763"/>
      <c r="J29" s="762"/>
      <c r="K29" s="762"/>
      <c r="L29" s="762"/>
      <c r="M29" s="762"/>
      <c r="N29" s="762"/>
      <c r="O29" s="762"/>
      <c r="P29" s="762"/>
      <c r="Q29" s="762"/>
      <c r="R29" s="762"/>
      <c r="S29" s="762"/>
      <c r="T29" s="762"/>
      <c r="U29" s="762"/>
      <c r="V29" s="813"/>
    </row>
    <row r="30" spans="1:23" s="687" customFormat="1" ht="12" customHeight="1">
      <c r="B30" s="823"/>
      <c r="C30" s="823"/>
      <c r="D30" s="823"/>
      <c r="E30" s="862">
        <f t="shared" si="0"/>
        <v>8</v>
      </c>
      <c r="F30" s="852"/>
      <c r="G30" s="862" t="str">
        <f ca="1">IF(OR($A$2=1,ISERROR(VLOOKUP(OP!$C$56&amp;TEXT($E30,"00"),PVal,2,0))),"",TEXT(OP!$C$28*VLOOKUP(OP!$C$56&amp;TEXT($E30,"00"),PVal,2,0),"#,##0"))</f>
        <v>22,800</v>
      </c>
      <c r="H30" s="863"/>
      <c r="I30" s="763"/>
      <c r="J30" s="762"/>
      <c r="K30" s="762"/>
      <c r="L30" s="762"/>
      <c r="M30" s="762"/>
      <c r="N30" s="762"/>
      <c r="O30" s="762"/>
      <c r="P30" s="762"/>
      <c r="Q30" s="762"/>
      <c r="R30" s="762"/>
      <c r="S30" s="762"/>
      <c r="T30" s="762"/>
      <c r="U30" s="762"/>
      <c r="V30" s="813"/>
    </row>
    <row r="31" spans="1:23" s="687" customFormat="1" ht="12" customHeight="1">
      <c r="B31" s="823"/>
      <c r="C31" s="823"/>
      <c r="D31" s="823"/>
      <c r="E31" s="862">
        <f t="shared" si="0"/>
        <v>9</v>
      </c>
      <c r="F31" s="852"/>
      <c r="G31" s="862" t="str">
        <f ca="1">IF(OR($A$2=1,ISERROR(VLOOKUP(OP!$C$56&amp;TEXT($E31,"00"),PVal,2,0))),"",TEXT(OP!$C$28*VLOOKUP(OP!$C$56&amp;TEXT($E31,"00"),PVal,2,0),"#,##0"))</f>
        <v>23,200</v>
      </c>
      <c r="H31" s="863"/>
      <c r="I31" s="763"/>
      <c r="J31" s="762"/>
      <c r="K31" s="762"/>
      <c r="L31" s="762"/>
      <c r="M31" s="762"/>
      <c r="N31" s="762"/>
      <c r="O31" s="762"/>
      <c r="P31" s="762"/>
      <c r="Q31" s="762"/>
      <c r="R31" s="762"/>
      <c r="S31" s="762"/>
      <c r="T31" s="762"/>
      <c r="U31" s="762"/>
      <c r="V31" s="813"/>
    </row>
    <row r="32" spans="1:23" s="687" customFormat="1" ht="12" customHeight="1">
      <c r="B32" s="823"/>
      <c r="C32" s="823"/>
      <c r="D32" s="823"/>
      <c r="E32" s="862">
        <f t="shared" si="0"/>
        <v>10</v>
      </c>
      <c r="F32" s="852"/>
      <c r="G32" s="862" t="str">
        <f ca="1">IF(OR($A$2=1,ISERROR(VLOOKUP(OP!$C$56&amp;TEXT($E32,"00"),PVal,2,0))),"",TEXT(OP!$C$28*VLOOKUP(OP!$C$56&amp;TEXT($E32,"00"),PVal,2,0),"#,##0"))</f>
        <v>23,600</v>
      </c>
      <c r="H32" s="863"/>
      <c r="I32" s="763"/>
      <c r="J32" s="762"/>
      <c r="K32" s="762"/>
      <c r="L32" s="762"/>
      <c r="M32" s="762"/>
      <c r="N32" s="762"/>
      <c r="O32" s="762"/>
      <c r="P32" s="762"/>
      <c r="Q32" s="762"/>
      <c r="R32" s="762"/>
      <c r="S32" s="762"/>
      <c r="T32" s="762"/>
      <c r="U32" s="762"/>
      <c r="V32" s="813"/>
    </row>
    <row r="33" spans="1:23" s="687" customFormat="1" ht="12" customHeight="1">
      <c r="B33" s="823"/>
      <c r="C33" s="823"/>
      <c r="D33" s="823"/>
      <c r="E33" s="862">
        <f t="shared" si="0"/>
        <v>11</v>
      </c>
      <c r="F33" s="852"/>
      <c r="G33" s="862" t="str">
        <f ca="1">IF(OR($A$2=1,ISERROR(VLOOKUP(OP!$C$56&amp;TEXT($E33,"00"),PVal,2,0))),"",TEXT(OP!$C$28*VLOOKUP(OP!$C$56&amp;TEXT($E33,"00"),PVal,2,0),"#,##0"))</f>
        <v>24,000</v>
      </c>
      <c r="H33" s="863"/>
      <c r="I33" s="763"/>
      <c r="J33" s="762"/>
      <c r="K33" s="762"/>
      <c r="L33" s="762"/>
      <c r="M33" s="762"/>
      <c r="N33" s="762"/>
      <c r="O33" s="762"/>
      <c r="P33" s="762"/>
      <c r="Q33" s="762"/>
      <c r="R33" s="762"/>
      <c r="S33" s="762"/>
      <c r="T33" s="762"/>
      <c r="U33" s="762"/>
      <c r="V33" s="813"/>
    </row>
    <row r="34" spans="1:23" s="687" customFormat="1" ht="12" customHeight="1">
      <c r="B34" s="823"/>
      <c r="C34" s="823"/>
      <c r="D34" s="823"/>
      <c r="E34" s="862">
        <f t="shared" si="0"/>
        <v>12</v>
      </c>
      <c r="F34" s="852"/>
      <c r="G34" s="862" t="str">
        <f ca="1">IF(OR($A$2=1,ISERROR(VLOOKUP(OP!$C$56&amp;TEXT($E34,"00"),PVal,2,0))),"",TEXT(OP!$C$28*VLOOKUP(OP!$C$56&amp;TEXT($E34,"00"),PVal,2,0),"#,##0"))</f>
        <v>24,400</v>
      </c>
      <c r="H34" s="863"/>
      <c r="I34" s="763"/>
      <c r="J34" s="762"/>
      <c r="K34" s="762"/>
      <c r="L34" s="762"/>
      <c r="M34" s="762"/>
      <c r="N34" s="762"/>
      <c r="O34" s="762"/>
      <c r="P34" s="762"/>
      <c r="Q34" s="762"/>
      <c r="R34" s="762"/>
      <c r="S34" s="762"/>
      <c r="T34" s="762"/>
      <c r="U34" s="762"/>
      <c r="V34" s="813"/>
    </row>
    <row r="35" spans="1:23" s="687" customFormat="1" ht="12" customHeight="1">
      <c r="B35" s="823"/>
      <c r="C35" s="823"/>
      <c r="D35" s="823"/>
      <c r="E35" s="862">
        <f t="shared" si="0"/>
        <v>13</v>
      </c>
      <c r="F35" s="852"/>
      <c r="G35" s="862" t="str">
        <f ca="1">IF(OR($A$2=1,ISERROR(VLOOKUP(OP!$C$56&amp;TEXT($E35,"00"),PVal,2,0))),"",TEXT(OP!$C$28*VLOOKUP(OP!$C$56&amp;TEXT($E35,"00"),PVal,2,0),"#,##0"))</f>
        <v>24,800</v>
      </c>
      <c r="H35" s="863"/>
      <c r="I35" s="763"/>
      <c r="J35" s="762"/>
      <c r="K35" s="762"/>
      <c r="L35" s="762"/>
      <c r="M35" s="762"/>
      <c r="N35" s="762"/>
      <c r="O35" s="762"/>
      <c r="P35" s="762"/>
      <c r="Q35" s="762"/>
      <c r="R35" s="762"/>
      <c r="S35" s="762"/>
      <c r="T35" s="762"/>
      <c r="U35" s="762"/>
      <c r="V35" s="813"/>
    </row>
    <row r="36" spans="1:23" s="687" customFormat="1" ht="12" customHeight="1">
      <c r="B36" s="823"/>
      <c r="C36" s="823"/>
      <c r="D36" s="823"/>
      <c r="E36" s="862">
        <f t="shared" si="0"/>
        <v>14</v>
      </c>
      <c r="F36" s="852"/>
      <c r="G36" s="862" t="str">
        <f ca="1">IF(OR($A$2=1,ISERROR(VLOOKUP(OP!$C$56&amp;TEXT($E36,"00"),PVal,2,0))),"",TEXT(OP!$C$28*VLOOKUP(OP!$C$56&amp;TEXT($E36,"00"),PVal,2,0),"#,##0"))</f>
        <v>25,200</v>
      </c>
      <c r="H36" s="863"/>
      <c r="I36" s="763"/>
      <c r="J36" s="762"/>
      <c r="K36" s="762"/>
      <c r="L36" s="762"/>
      <c r="M36" s="762"/>
      <c r="N36" s="762"/>
      <c r="O36" s="762"/>
      <c r="P36" s="762"/>
      <c r="Q36" s="762"/>
      <c r="R36" s="762"/>
      <c r="S36" s="762"/>
      <c r="T36" s="762"/>
      <c r="U36" s="762"/>
      <c r="V36" s="813"/>
    </row>
    <row r="37" spans="1:23" s="687" customFormat="1" ht="12" customHeight="1">
      <c r="B37" s="823"/>
      <c r="C37" s="823"/>
      <c r="D37" s="823"/>
      <c r="E37" s="862">
        <f t="shared" si="0"/>
        <v>15</v>
      </c>
      <c r="F37" s="852"/>
      <c r="G37" s="862" t="str">
        <f ca="1">IF(OR($A$2=1,ISERROR(VLOOKUP(OP!$C$56&amp;TEXT($E37,"00"),PVal,2,0))),"",TEXT(OP!$C$28*VLOOKUP(OP!$C$56&amp;TEXT($E37,"00"),PVal,2,0),"#,##0"))</f>
        <v>25,600</v>
      </c>
      <c r="H37" s="863"/>
      <c r="I37" s="763"/>
      <c r="J37" s="762"/>
      <c r="K37" s="762"/>
      <c r="L37" s="762"/>
      <c r="M37" s="762"/>
      <c r="N37" s="762"/>
      <c r="O37" s="762"/>
      <c r="P37" s="762"/>
      <c r="Q37" s="762"/>
      <c r="R37" s="762"/>
      <c r="S37" s="762"/>
      <c r="T37" s="762"/>
      <c r="U37" s="762"/>
      <c r="V37" s="813"/>
    </row>
    <row r="38" spans="1:23" s="687" customFormat="1" ht="12" customHeight="1">
      <c r="B38" s="823"/>
      <c r="C38" s="823"/>
      <c r="D38" s="823"/>
      <c r="E38" s="862">
        <f t="shared" si="0"/>
        <v>16</v>
      </c>
      <c r="F38" s="852"/>
      <c r="G38" s="862" t="str">
        <f ca="1">IF(OR($A$2=1,ISERROR(VLOOKUP(OP!$C$56&amp;TEXT($E38,"00"),PVal,2,0))),"",TEXT(OP!$C$28*VLOOKUP(OP!$C$56&amp;TEXT($E38,"00"),PVal,2,0),"#,##0"))</f>
        <v>26,000</v>
      </c>
      <c r="H38" s="863"/>
      <c r="I38" s="764"/>
      <c r="J38" s="765"/>
      <c r="K38" s="765"/>
      <c r="L38" s="765"/>
      <c r="M38" s="765"/>
      <c r="N38" s="765"/>
      <c r="O38" s="765"/>
      <c r="P38" s="765"/>
      <c r="Q38" s="765"/>
      <c r="R38" s="765"/>
      <c r="S38" s="765"/>
      <c r="T38" s="765"/>
      <c r="U38" s="765"/>
      <c r="V38" s="814"/>
    </row>
    <row r="39" spans="1:23" s="687" customFormat="1" ht="50" customHeight="1">
      <c r="B39" s="822" t="s">
        <v>1346</v>
      </c>
      <c r="C39" s="823"/>
      <c r="D39" s="823"/>
      <c r="E39" s="864" t="str">
        <f ca="1">IF(OR($A$2=1),"",TEXT(OP!$C$28*10000*15,"#,##0")&amp;"元")</f>
        <v>150,000元</v>
      </c>
      <c r="F39" s="851"/>
      <c r="G39" s="851"/>
      <c r="H39" s="852"/>
      <c r="I39" s="857" t="s">
        <v>1398</v>
      </c>
      <c r="J39" s="858"/>
      <c r="K39" s="858"/>
      <c r="L39" s="858"/>
      <c r="M39" s="858"/>
      <c r="N39" s="858"/>
      <c r="O39" s="858"/>
      <c r="P39" s="858"/>
      <c r="Q39" s="858"/>
      <c r="R39" s="858"/>
      <c r="S39" s="858"/>
      <c r="T39" s="858"/>
      <c r="U39" s="858"/>
      <c r="V39" s="859"/>
    </row>
    <row r="40" spans="1:23" s="687" customFormat="1" ht="90" customHeight="1">
      <c r="B40" s="803"/>
      <c r="C40" s="803"/>
      <c r="D40" s="803"/>
      <c r="E40" s="864" t="str">
        <f ca="1">IF(OR($A$2=1),"",TEXT(OP!$C$28*10000*10,"#,##0")&amp;"元")</f>
        <v>100,000元</v>
      </c>
      <c r="F40" s="851"/>
      <c r="G40" s="851"/>
      <c r="H40" s="852"/>
      <c r="I40" s="857" t="s">
        <v>1404</v>
      </c>
      <c r="J40" s="858"/>
      <c r="K40" s="858"/>
      <c r="L40" s="858"/>
      <c r="M40" s="858"/>
      <c r="N40" s="858"/>
      <c r="O40" s="858"/>
      <c r="P40" s="858"/>
      <c r="Q40" s="858"/>
      <c r="R40" s="858"/>
      <c r="S40" s="858"/>
      <c r="T40" s="858"/>
      <c r="U40" s="858"/>
      <c r="V40" s="859"/>
    </row>
    <row r="41" spans="1:23" s="687" customFormat="1" ht="60" customHeight="1">
      <c r="B41" s="803"/>
      <c r="C41" s="803"/>
      <c r="D41" s="803"/>
      <c r="E41" s="865" t="s">
        <v>1401</v>
      </c>
      <c r="F41" s="866"/>
      <c r="G41" s="866"/>
      <c r="H41" s="866"/>
      <c r="I41" s="866"/>
      <c r="J41" s="866"/>
      <c r="K41" s="866"/>
      <c r="L41" s="866"/>
      <c r="M41" s="866"/>
      <c r="N41" s="866"/>
      <c r="O41" s="866"/>
      <c r="P41" s="866"/>
      <c r="Q41" s="866"/>
      <c r="R41" s="866"/>
      <c r="S41" s="866"/>
      <c r="T41" s="866"/>
      <c r="U41" s="866"/>
      <c r="V41" s="867"/>
    </row>
    <row r="42" spans="1:23" s="687" customFormat="1" ht="16" customHeight="1">
      <c r="B42" s="698"/>
      <c r="C42" s="698"/>
      <c r="D42" s="698"/>
      <c r="E42" s="699"/>
      <c r="F42" s="700"/>
      <c r="G42" s="699"/>
      <c r="H42" s="209"/>
      <c r="I42" s="698"/>
      <c r="J42" s="698"/>
      <c r="K42" s="698"/>
      <c r="L42" s="698"/>
      <c r="M42" s="698"/>
      <c r="N42" s="698"/>
      <c r="O42" s="698"/>
      <c r="P42" s="698"/>
      <c r="Q42" s="698"/>
      <c r="R42" s="698"/>
      <c r="S42" s="698"/>
      <c r="T42" s="698"/>
      <c r="U42" s="698"/>
      <c r="V42" s="698"/>
    </row>
    <row r="43" spans="1:23" s="498" customFormat="1" ht="15" customHeight="1">
      <c r="A43" s="461">
        <v>1</v>
      </c>
      <c r="B43" s="817" t="str">
        <f>OP!$D$107</f>
        <v>本建議書僅供參考，詳細商品內容及其變更，應以投保當時保單條款內容及本公司核保、保全作業規定為準</v>
      </c>
      <c r="C43" s="817"/>
      <c r="D43" s="817"/>
      <c r="E43" s="817"/>
      <c r="F43" s="817"/>
      <c r="G43" s="817"/>
      <c r="H43" s="817"/>
      <c r="I43" s="817"/>
      <c r="J43" s="817"/>
      <c r="K43" s="817"/>
      <c r="L43" s="817"/>
      <c r="M43" s="817"/>
      <c r="N43" s="817"/>
      <c r="O43" s="817"/>
      <c r="P43" s="817"/>
      <c r="Q43" s="817"/>
      <c r="R43" s="817"/>
      <c r="S43" s="817"/>
      <c r="T43" s="817"/>
      <c r="U43" s="817"/>
      <c r="V43" s="817"/>
      <c r="W43" s="497"/>
    </row>
    <row r="44" spans="1:23" s="498" customFormat="1" ht="15" customHeight="1">
      <c r="B44" s="499"/>
      <c r="C44" s="500"/>
      <c r="D44" s="818" t="str">
        <f>OP!$D$106</f>
        <v>※本契約條款樣張須於訂立契約前提供要保人至少三日審閱期間</v>
      </c>
      <c r="E44" s="819"/>
      <c r="F44" s="819"/>
      <c r="G44" s="819"/>
      <c r="H44" s="819"/>
      <c r="I44" s="819"/>
      <c r="J44" s="819"/>
      <c r="K44" s="819"/>
      <c r="L44" s="819"/>
      <c r="M44" s="819"/>
      <c r="N44" s="819"/>
      <c r="O44" s="819"/>
      <c r="P44" s="819"/>
      <c r="Q44" s="501"/>
      <c r="S44" s="502"/>
      <c r="T44" s="502"/>
      <c r="U44" s="502"/>
      <c r="V44" s="503" t="str">
        <f ca="1">OP!$D$105</f>
        <v>V1.0-1150720 試算日：1150825</v>
      </c>
      <c r="W44" s="497"/>
    </row>
    <row r="45" spans="1:23" s="498" customFormat="1" ht="6" customHeight="1">
      <c r="B45" s="499"/>
      <c r="C45" s="500"/>
      <c r="D45" s="575"/>
      <c r="E45" s="576"/>
      <c r="F45" s="576"/>
      <c r="G45" s="576"/>
      <c r="H45" s="576"/>
      <c r="I45" s="576"/>
      <c r="J45" s="576"/>
      <c r="K45" s="576"/>
      <c r="L45" s="576"/>
      <c r="M45" s="576"/>
      <c r="N45" s="576"/>
      <c r="O45" s="576"/>
      <c r="P45" s="576"/>
      <c r="Q45" s="501"/>
      <c r="S45" s="502"/>
      <c r="T45" s="502"/>
      <c r="U45" s="502"/>
      <c r="V45" s="503"/>
      <c r="W45" s="497"/>
    </row>
    <row r="46" spans="1:23" s="498" customFormat="1" ht="14" customHeight="1">
      <c r="B46" s="499"/>
      <c r="C46" s="500"/>
      <c r="D46" s="575"/>
      <c r="E46" s="576"/>
      <c r="F46" s="576"/>
      <c r="G46" s="576"/>
      <c r="H46" s="576"/>
      <c r="I46" s="576"/>
      <c r="J46" s="576"/>
      <c r="K46" s="576"/>
      <c r="L46" s="576"/>
      <c r="M46" s="576"/>
      <c r="N46" s="576"/>
      <c r="O46" s="576"/>
      <c r="P46" s="576"/>
      <c r="Q46" s="501"/>
      <c r="S46" s="502"/>
      <c r="T46" s="502"/>
      <c r="U46" s="502"/>
      <c r="V46" s="485" t="str">
        <f>IF(OP!$C$105="停售","本商品已停售","")</f>
        <v/>
      </c>
      <c r="W46" s="497"/>
    </row>
    <row r="47" spans="1:23" s="687" customFormat="1" ht="35" customHeight="1">
      <c r="B47" s="810" t="s">
        <v>1347</v>
      </c>
      <c r="C47" s="811"/>
      <c r="D47" s="812"/>
      <c r="E47" s="860" t="s">
        <v>1344</v>
      </c>
      <c r="F47" s="861"/>
      <c r="G47" s="860" t="s">
        <v>1345</v>
      </c>
      <c r="H47" s="861"/>
      <c r="I47" s="870" t="s">
        <v>1403</v>
      </c>
      <c r="J47" s="811"/>
      <c r="K47" s="811"/>
      <c r="L47" s="811"/>
      <c r="M47" s="811"/>
      <c r="N47" s="811"/>
      <c r="O47" s="811"/>
      <c r="P47" s="811"/>
      <c r="Q47" s="811"/>
      <c r="R47" s="811"/>
      <c r="S47" s="811"/>
      <c r="T47" s="811"/>
      <c r="U47" s="811"/>
      <c r="V47" s="812"/>
    </row>
    <row r="48" spans="1:23" s="687" customFormat="1" ht="12" customHeight="1">
      <c r="B48" s="763"/>
      <c r="C48" s="762"/>
      <c r="D48" s="813"/>
      <c r="E48" s="862">
        <v>1</v>
      </c>
      <c r="F48" s="852"/>
      <c r="G48" s="862" t="str">
        <f ca="1">IF(OR($A$2=1,ISERROR(VLOOKUP(OP!$C$56&amp;TEXT($E48,"00"),PVal,2,0))),"",TEXT(OP!$C$28*VLOOKUP(OP!$C$56&amp;TEXT($E48,"00"),PVal,2,0),"#,##0"))</f>
        <v>20,000</v>
      </c>
      <c r="H48" s="863"/>
      <c r="I48" s="763"/>
      <c r="J48" s="762"/>
      <c r="K48" s="762"/>
      <c r="L48" s="762"/>
      <c r="M48" s="762"/>
      <c r="N48" s="762"/>
      <c r="O48" s="762"/>
      <c r="P48" s="762"/>
      <c r="Q48" s="762"/>
      <c r="R48" s="762"/>
      <c r="S48" s="762"/>
      <c r="T48" s="762"/>
      <c r="U48" s="762"/>
      <c r="V48" s="813"/>
    </row>
    <row r="49" spans="1:23" s="687" customFormat="1" ht="12" customHeight="1">
      <c r="B49" s="763"/>
      <c r="C49" s="762"/>
      <c r="D49" s="813"/>
      <c r="E49" s="862">
        <f t="shared" ref="E49:E63" si="1">$E48+1</f>
        <v>2</v>
      </c>
      <c r="F49" s="852"/>
      <c r="G49" s="862" t="str">
        <f ca="1">IF(OR($A$2=1,ISERROR(VLOOKUP(OP!$C$56&amp;TEXT($E49,"00"),PVal,2,0))),"",TEXT(OP!$C$28*VLOOKUP(OP!$C$56&amp;TEXT($E49,"00"),PVal,2,0),"#,##0"))</f>
        <v>20,400</v>
      </c>
      <c r="H49" s="863"/>
      <c r="I49" s="763"/>
      <c r="J49" s="762"/>
      <c r="K49" s="762"/>
      <c r="L49" s="762"/>
      <c r="M49" s="762"/>
      <c r="N49" s="762"/>
      <c r="O49" s="762"/>
      <c r="P49" s="762"/>
      <c r="Q49" s="762"/>
      <c r="R49" s="762"/>
      <c r="S49" s="762"/>
      <c r="T49" s="762"/>
      <c r="U49" s="762"/>
      <c r="V49" s="813"/>
    </row>
    <row r="50" spans="1:23" s="687" customFormat="1" ht="12" customHeight="1">
      <c r="B50" s="763"/>
      <c r="C50" s="762"/>
      <c r="D50" s="813"/>
      <c r="E50" s="862">
        <f t="shared" si="1"/>
        <v>3</v>
      </c>
      <c r="F50" s="852"/>
      <c r="G50" s="862" t="str">
        <f ca="1">IF(OR($A$2=1,ISERROR(VLOOKUP(OP!$C$56&amp;TEXT($E50,"00"),PVal,2,0))),"",TEXT(OP!$C$28*VLOOKUP(OP!$C$56&amp;TEXT($E50,"00"),PVal,2,0),"#,##0"))</f>
        <v>20,800</v>
      </c>
      <c r="H50" s="863"/>
      <c r="I50" s="763"/>
      <c r="J50" s="762"/>
      <c r="K50" s="762"/>
      <c r="L50" s="762"/>
      <c r="M50" s="762"/>
      <c r="N50" s="762"/>
      <c r="O50" s="762"/>
      <c r="P50" s="762"/>
      <c r="Q50" s="762"/>
      <c r="R50" s="762"/>
      <c r="S50" s="762"/>
      <c r="T50" s="762"/>
      <c r="U50" s="762"/>
      <c r="V50" s="813"/>
    </row>
    <row r="51" spans="1:23" s="687" customFormat="1" ht="12" customHeight="1">
      <c r="B51" s="763"/>
      <c r="C51" s="762"/>
      <c r="D51" s="813"/>
      <c r="E51" s="862">
        <f t="shared" si="1"/>
        <v>4</v>
      </c>
      <c r="F51" s="852"/>
      <c r="G51" s="862" t="str">
        <f ca="1">IF(OR($A$2=1,ISERROR(VLOOKUP(OP!$C$56&amp;TEXT($E51,"00"),PVal,2,0))),"",TEXT(OP!$C$28*VLOOKUP(OP!$C$56&amp;TEXT($E51,"00"),PVal,2,0),"#,##0"))</f>
        <v>21,200</v>
      </c>
      <c r="H51" s="863"/>
      <c r="I51" s="763"/>
      <c r="J51" s="762"/>
      <c r="K51" s="762"/>
      <c r="L51" s="762"/>
      <c r="M51" s="762"/>
      <c r="N51" s="762"/>
      <c r="O51" s="762"/>
      <c r="P51" s="762"/>
      <c r="Q51" s="762"/>
      <c r="R51" s="762"/>
      <c r="S51" s="762"/>
      <c r="T51" s="762"/>
      <c r="U51" s="762"/>
      <c r="V51" s="813"/>
    </row>
    <row r="52" spans="1:23" s="687" customFormat="1" ht="12" customHeight="1">
      <c r="B52" s="763"/>
      <c r="C52" s="762"/>
      <c r="D52" s="813"/>
      <c r="E52" s="862">
        <f t="shared" si="1"/>
        <v>5</v>
      </c>
      <c r="F52" s="852"/>
      <c r="G52" s="862" t="str">
        <f ca="1">IF(OR($A$2=1,ISERROR(VLOOKUP(OP!$C$56&amp;TEXT($E52,"00"),PVal,2,0))),"",TEXT(OP!$C$28*VLOOKUP(OP!$C$56&amp;TEXT($E52,"00"),PVal,2,0),"#,##0"))</f>
        <v>21,600</v>
      </c>
      <c r="H52" s="863"/>
      <c r="I52" s="763"/>
      <c r="J52" s="762"/>
      <c r="K52" s="762"/>
      <c r="L52" s="762"/>
      <c r="M52" s="762"/>
      <c r="N52" s="762"/>
      <c r="O52" s="762"/>
      <c r="P52" s="762"/>
      <c r="Q52" s="762"/>
      <c r="R52" s="762"/>
      <c r="S52" s="762"/>
      <c r="T52" s="762"/>
      <c r="U52" s="762"/>
      <c r="V52" s="813"/>
    </row>
    <row r="53" spans="1:23" s="687" customFormat="1" ht="12" customHeight="1">
      <c r="B53" s="763"/>
      <c r="C53" s="762"/>
      <c r="D53" s="813"/>
      <c r="E53" s="862">
        <f t="shared" si="1"/>
        <v>6</v>
      </c>
      <c r="F53" s="852"/>
      <c r="G53" s="862" t="str">
        <f ca="1">IF(OR($A$2=1,ISERROR(VLOOKUP(OP!$C$56&amp;TEXT($E53,"00"),PVal,2,0))),"",TEXT(OP!$C$28*VLOOKUP(OP!$C$56&amp;TEXT($E53,"00"),PVal,2,0),"#,##0"))</f>
        <v>22,000</v>
      </c>
      <c r="H53" s="863"/>
      <c r="I53" s="763"/>
      <c r="J53" s="762"/>
      <c r="K53" s="762"/>
      <c r="L53" s="762"/>
      <c r="M53" s="762"/>
      <c r="N53" s="762"/>
      <c r="O53" s="762"/>
      <c r="P53" s="762"/>
      <c r="Q53" s="762"/>
      <c r="R53" s="762"/>
      <c r="S53" s="762"/>
      <c r="T53" s="762"/>
      <c r="U53" s="762"/>
      <c r="V53" s="813"/>
    </row>
    <row r="54" spans="1:23" s="687" customFormat="1" ht="12" customHeight="1">
      <c r="B54" s="763"/>
      <c r="C54" s="762"/>
      <c r="D54" s="813"/>
      <c r="E54" s="862">
        <f t="shared" si="1"/>
        <v>7</v>
      </c>
      <c r="F54" s="852"/>
      <c r="G54" s="862" t="str">
        <f ca="1">IF(OR($A$2=1,ISERROR(VLOOKUP(OP!$C$56&amp;TEXT($E54,"00"),PVal,2,0))),"",TEXT(OP!$C$28*VLOOKUP(OP!$C$56&amp;TEXT($E54,"00"),PVal,2,0),"#,##0"))</f>
        <v>22,400</v>
      </c>
      <c r="H54" s="863"/>
      <c r="I54" s="763"/>
      <c r="J54" s="762"/>
      <c r="K54" s="762"/>
      <c r="L54" s="762"/>
      <c r="M54" s="762"/>
      <c r="N54" s="762"/>
      <c r="O54" s="762"/>
      <c r="P54" s="762"/>
      <c r="Q54" s="762"/>
      <c r="R54" s="762"/>
      <c r="S54" s="762"/>
      <c r="T54" s="762"/>
      <c r="U54" s="762"/>
      <c r="V54" s="813"/>
    </row>
    <row r="55" spans="1:23" s="687" customFormat="1" ht="12" customHeight="1">
      <c r="B55" s="763"/>
      <c r="C55" s="762"/>
      <c r="D55" s="813"/>
      <c r="E55" s="862">
        <f t="shared" si="1"/>
        <v>8</v>
      </c>
      <c r="F55" s="852"/>
      <c r="G55" s="862" t="str">
        <f ca="1">IF(OR($A$2=1,ISERROR(VLOOKUP(OP!$C$56&amp;TEXT($E55,"00"),PVal,2,0))),"",TEXT(OP!$C$28*VLOOKUP(OP!$C$56&amp;TEXT($E55,"00"),PVal,2,0),"#,##0"))</f>
        <v>22,800</v>
      </c>
      <c r="H55" s="863"/>
      <c r="I55" s="763"/>
      <c r="J55" s="762"/>
      <c r="K55" s="762"/>
      <c r="L55" s="762"/>
      <c r="M55" s="762"/>
      <c r="N55" s="762"/>
      <c r="O55" s="762"/>
      <c r="P55" s="762"/>
      <c r="Q55" s="762"/>
      <c r="R55" s="762"/>
      <c r="S55" s="762"/>
      <c r="T55" s="762"/>
      <c r="U55" s="762"/>
      <c r="V55" s="813"/>
    </row>
    <row r="56" spans="1:23" s="687" customFormat="1" ht="12" customHeight="1">
      <c r="B56" s="763"/>
      <c r="C56" s="762"/>
      <c r="D56" s="813"/>
      <c r="E56" s="862">
        <f t="shared" si="1"/>
        <v>9</v>
      </c>
      <c r="F56" s="852"/>
      <c r="G56" s="862" t="str">
        <f ca="1">IF(OR($A$2=1,ISERROR(VLOOKUP(OP!$C$56&amp;TEXT($E56,"00"),PVal,2,0))),"",TEXT(OP!$C$28*VLOOKUP(OP!$C$56&amp;TEXT($E56,"00"),PVal,2,0),"#,##0"))</f>
        <v>23,200</v>
      </c>
      <c r="H56" s="863"/>
      <c r="I56" s="763"/>
      <c r="J56" s="762"/>
      <c r="K56" s="762"/>
      <c r="L56" s="762"/>
      <c r="M56" s="762"/>
      <c r="N56" s="762"/>
      <c r="O56" s="762"/>
      <c r="P56" s="762"/>
      <c r="Q56" s="762"/>
      <c r="R56" s="762"/>
      <c r="S56" s="762"/>
      <c r="T56" s="762"/>
      <c r="U56" s="762"/>
      <c r="V56" s="813"/>
    </row>
    <row r="57" spans="1:23" s="687" customFormat="1" ht="12" customHeight="1">
      <c r="B57" s="763"/>
      <c r="C57" s="762"/>
      <c r="D57" s="813"/>
      <c r="E57" s="862">
        <f t="shared" si="1"/>
        <v>10</v>
      </c>
      <c r="F57" s="852"/>
      <c r="G57" s="862" t="str">
        <f ca="1">IF(OR($A$2=1,ISERROR(VLOOKUP(OP!$C$56&amp;TEXT($E57,"00"),PVal,2,0))),"",TEXT(OP!$C$28*VLOOKUP(OP!$C$56&amp;TEXT($E57,"00"),PVal,2,0),"#,##0"))</f>
        <v>23,600</v>
      </c>
      <c r="H57" s="863"/>
      <c r="I57" s="763"/>
      <c r="J57" s="762"/>
      <c r="K57" s="762"/>
      <c r="L57" s="762"/>
      <c r="M57" s="762"/>
      <c r="N57" s="762"/>
      <c r="O57" s="762"/>
      <c r="P57" s="762"/>
      <c r="Q57" s="762"/>
      <c r="R57" s="762"/>
      <c r="S57" s="762"/>
      <c r="T57" s="762"/>
      <c r="U57" s="762"/>
      <c r="V57" s="813"/>
    </row>
    <row r="58" spans="1:23" s="687" customFormat="1" ht="12" customHeight="1">
      <c r="B58" s="763"/>
      <c r="C58" s="762"/>
      <c r="D58" s="813"/>
      <c r="E58" s="862">
        <f t="shared" si="1"/>
        <v>11</v>
      </c>
      <c r="F58" s="852"/>
      <c r="G58" s="862" t="str">
        <f ca="1">IF(OR($A$2=1,ISERROR(VLOOKUP(OP!$C$56&amp;TEXT($E58,"00"),PVal,2,0))),"",TEXT(OP!$C$28*VLOOKUP(OP!$C$56&amp;TEXT($E58,"00"),PVal,2,0),"#,##0"))</f>
        <v>24,000</v>
      </c>
      <c r="H58" s="863"/>
      <c r="I58" s="763"/>
      <c r="J58" s="762"/>
      <c r="K58" s="762"/>
      <c r="L58" s="762"/>
      <c r="M58" s="762"/>
      <c r="N58" s="762"/>
      <c r="O58" s="762"/>
      <c r="P58" s="762"/>
      <c r="Q58" s="762"/>
      <c r="R58" s="762"/>
      <c r="S58" s="762"/>
      <c r="T58" s="762"/>
      <c r="U58" s="762"/>
      <c r="V58" s="813"/>
    </row>
    <row r="59" spans="1:23" s="687" customFormat="1" ht="12" customHeight="1">
      <c r="B59" s="763"/>
      <c r="C59" s="762"/>
      <c r="D59" s="813"/>
      <c r="E59" s="862">
        <f t="shared" si="1"/>
        <v>12</v>
      </c>
      <c r="F59" s="852"/>
      <c r="G59" s="862" t="str">
        <f ca="1">IF(OR($A$2=1,ISERROR(VLOOKUP(OP!$C$56&amp;TEXT($E59,"00"),PVal,2,0))),"",TEXT(OP!$C$28*VLOOKUP(OP!$C$56&amp;TEXT($E59,"00"),PVal,2,0),"#,##0"))</f>
        <v>24,400</v>
      </c>
      <c r="H59" s="863"/>
      <c r="I59" s="763"/>
      <c r="J59" s="762"/>
      <c r="K59" s="762"/>
      <c r="L59" s="762"/>
      <c r="M59" s="762"/>
      <c r="N59" s="762"/>
      <c r="O59" s="762"/>
      <c r="P59" s="762"/>
      <c r="Q59" s="762"/>
      <c r="R59" s="762"/>
      <c r="S59" s="762"/>
      <c r="T59" s="762"/>
      <c r="U59" s="762"/>
      <c r="V59" s="813"/>
    </row>
    <row r="60" spans="1:23" s="687" customFormat="1" ht="12" customHeight="1">
      <c r="B60" s="763"/>
      <c r="C60" s="762"/>
      <c r="D60" s="813"/>
      <c r="E60" s="862">
        <f t="shared" si="1"/>
        <v>13</v>
      </c>
      <c r="F60" s="852"/>
      <c r="G60" s="862" t="str">
        <f ca="1">IF(OR($A$2=1,ISERROR(VLOOKUP(OP!$C$56&amp;TEXT($E60,"00"),PVal,2,0))),"",TEXT(OP!$C$28*VLOOKUP(OP!$C$56&amp;TEXT($E60,"00"),PVal,2,0),"#,##0"))</f>
        <v>24,800</v>
      </c>
      <c r="H60" s="863"/>
      <c r="I60" s="763"/>
      <c r="J60" s="762"/>
      <c r="K60" s="762"/>
      <c r="L60" s="762"/>
      <c r="M60" s="762"/>
      <c r="N60" s="762"/>
      <c r="O60" s="762"/>
      <c r="P60" s="762"/>
      <c r="Q60" s="762"/>
      <c r="R60" s="762"/>
      <c r="S60" s="762"/>
      <c r="T60" s="762"/>
      <c r="U60" s="762"/>
      <c r="V60" s="813"/>
    </row>
    <row r="61" spans="1:23" s="687" customFormat="1" ht="12" customHeight="1">
      <c r="B61" s="763"/>
      <c r="C61" s="762"/>
      <c r="D61" s="813"/>
      <c r="E61" s="862">
        <f t="shared" si="1"/>
        <v>14</v>
      </c>
      <c r="F61" s="852"/>
      <c r="G61" s="862" t="str">
        <f ca="1">IF(OR($A$2=1,ISERROR(VLOOKUP(OP!$C$56&amp;TEXT($E61,"00"),PVal,2,0))),"",TEXT(OP!$C$28*VLOOKUP(OP!$C$56&amp;TEXT($E61,"00"),PVal,2,0),"#,##0"))</f>
        <v>25,200</v>
      </c>
      <c r="H61" s="863"/>
      <c r="I61" s="763"/>
      <c r="J61" s="762"/>
      <c r="K61" s="762"/>
      <c r="L61" s="762"/>
      <c r="M61" s="762"/>
      <c r="N61" s="762"/>
      <c r="O61" s="762"/>
      <c r="P61" s="762"/>
      <c r="Q61" s="762"/>
      <c r="R61" s="762"/>
      <c r="S61" s="762"/>
      <c r="T61" s="762"/>
      <c r="U61" s="762"/>
      <c r="V61" s="813"/>
    </row>
    <row r="62" spans="1:23" s="687" customFormat="1" ht="12" customHeight="1">
      <c r="B62" s="763"/>
      <c r="C62" s="762"/>
      <c r="D62" s="813"/>
      <c r="E62" s="862">
        <f t="shared" si="1"/>
        <v>15</v>
      </c>
      <c r="F62" s="852"/>
      <c r="G62" s="862" t="str">
        <f ca="1">IF(OR($A$2=1,ISERROR(VLOOKUP(OP!$C$56&amp;TEXT($E62,"00"),PVal,2,0))),"",TEXT(OP!$C$28*VLOOKUP(OP!$C$56&amp;TEXT($E62,"00"),PVal,2,0),"#,##0"))</f>
        <v>25,600</v>
      </c>
      <c r="H62" s="863"/>
      <c r="I62" s="763"/>
      <c r="J62" s="762"/>
      <c r="K62" s="762"/>
      <c r="L62" s="762"/>
      <c r="M62" s="762"/>
      <c r="N62" s="762"/>
      <c r="O62" s="762"/>
      <c r="P62" s="762"/>
      <c r="Q62" s="762"/>
      <c r="R62" s="762"/>
      <c r="S62" s="762"/>
      <c r="T62" s="762"/>
      <c r="U62" s="762"/>
      <c r="V62" s="813"/>
    </row>
    <row r="63" spans="1:23" s="687" customFormat="1" ht="12" customHeight="1">
      <c r="B63" s="764"/>
      <c r="C63" s="765"/>
      <c r="D63" s="814"/>
      <c r="E63" s="862">
        <f t="shared" si="1"/>
        <v>16</v>
      </c>
      <c r="F63" s="852"/>
      <c r="G63" s="862" t="str">
        <f ca="1">IF(OR($A$2=1,ISERROR(VLOOKUP(OP!$C$56&amp;TEXT($E63,"00"),PVal,2,0))),"",TEXT(OP!$C$28*VLOOKUP(OP!$C$56&amp;TEXT($E63,"00"),PVal,2,0),"#,##0"))</f>
        <v>26,000</v>
      </c>
      <c r="H63" s="863"/>
      <c r="I63" s="764"/>
      <c r="J63" s="765"/>
      <c r="K63" s="765"/>
      <c r="L63" s="765"/>
      <c r="M63" s="765"/>
      <c r="N63" s="765"/>
      <c r="O63" s="765"/>
      <c r="P63" s="765"/>
      <c r="Q63" s="765"/>
      <c r="R63" s="765"/>
      <c r="S63" s="765"/>
      <c r="T63" s="765"/>
      <c r="U63" s="765"/>
      <c r="V63" s="814"/>
    </row>
    <row r="64" spans="1:23" ht="60" customHeight="1">
      <c r="A64" s="454"/>
      <c r="B64" s="822" t="s">
        <v>1174</v>
      </c>
      <c r="C64" s="823"/>
      <c r="D64" s="823"/>
      <c r="E64" s="868" t="str">
        <f ca="1">IF(OR($A$2=1),"",""&amp;TEXT(OP!$C$133,"#,###元"))</f>
        <v>494,802元</v>
      </c>
      <c r="F64" s="816"/>
      <c r="G64" s="816"/>
      <c r="H64" s="816"/>
      <c r="I64" s="869" t="s">
        <v>1358</v>
      </c>
      <c r="J64" s="823"/>
      <c r="K64" s="823"/>
      <c r="L64" s="823"/>
      <c r="M64" s="823"/>
      <c r="N64" s="823"/>
      <c r="O64" s="823"/>
      <c r="P64" s="823"/>
      <c r="Q64" s="823"/>
      <c r="R64" s="823"/>
      <c r="S64" s="823"/>
      <c r="T64" s="823"/>
      <c r="U64" s="823"/>
      <c r="V64" s="823"/>
      <c r="W64" s="477"/>
    </row>
    <row r="65" spans="1:23" ht="120" customHeight="1">
      <c r="A65" s="454"/>
      <c r="B65" s="822" t="s">
        <v>1359</v>
      </c>
      <c r="C65" s="823"/>
      <c r="D65" s="823"/>
      <c r="E65" s="865" t="s">
        <v>1360</v>
      </c>
      <c r="F65" s="866"/>
      <c r="G65" s="866"/>
      <c r="H65" s="866"/>
      <c r="I65" s="866"/>
      <c r="J65" s="866"/>
      <c r="K65" s="866"/>
      <c r="L65" s="866"/>
      <c r="M65" s="866"/>
      <c r="N65" s="866"/>
      <c r="O65" s="866"/>
      <c r="P65" s="866"/>
      <c r="Q65" s="866"/>
      <c r="R65" s="866"/>
      <c r="S65" s="866"/>
      <c r="T65" s="866"/>
      <c r="U65" s="866"/>
      <c r="V65" s="867"/>
      <c r="W65" s="477"/>
    </row>
    <row r="66" spans="1:23" ht="50" customHeight="1">
      <c r="A66" s="454"/>
      <c r="B66" s="822" t="s">
        <v>1337</v>
      </c>
      <c r="C66" s="823"/>
      <c r="D66" s="823"/>
      <c r="E66" s="871" t="s">
        <v>1175</v>
      </c>
      <c r="F66" s="872"/>
      <c r="G66" s="872"/>
      <c r="H66" s="872"/>
      <c r="I66" s="869" t="s">
        <v>1361</v>
      </c>
      <c r="J66" s="823"/>
      <c r="K66" s="823"/>
      <c r="L66" s="823"/>
      <c r="M66" s="823"/>
      <c r="N66" s="823"/>
      <c r="O66" s="823"/>
      <c r="P66" s="823"/>
      <c r="Q66" s="823"/>
      <c r="R66" s="823"/>
      <c r="S66" s="823"/>
      <c r="T66" s="823"/>
      <c r="U66" s="823"/>
      <c r="V66" s="823"/>
      <c r="W66" s="477"/>
    </row>
    <row r="67" spans="1:23" s="498" customFormat="1" ht="14" customHeight="1">
      <c r="B67" s="504" t="s">
        <v>1176</v>
      </c>
      <c r="C67" s="505"/>
      <c r="D67" s="505"/>
      <c r="E67" s="505"/>
      <c r="F67" s="505"/>
      <c r="G67" s="505"/>
      <c r="H67" s="505"/>
      <c r="I67" s="505"/>
      <c r="J67" s="505"/>
      <c r="K67" s="505"/>
      <c r="L67" s="505"/>
      <c r="M67" s="505"/>
      <c r="N67" s="505"/>
      <c r="O67" s="505"/>
      <c r="P67" s="505"/>
      <c r="Q67" s="505"/>
      <c r="R67" s="506"/>
      <c r="T67" s="460"/>
      <c r="U67" s="484"/>
      <c r="W67" s="497"/>
    </row>
    <row r="68" spans="1:23" s="498" customFormat="1" ht="14" customHeight="1">
      <c r="B68" s="504"/>
      <c r="C68" s="505"/>
      <c r="D68" s="505"/>
      <c r="E68" s="505"/>
      <c r="F68" s="505"/>
      <c r="G68" s="505"/>
      <c r="H68" s="505"/>
      <c r="I68" s="505"/>
      <c r="J68" s="505"/>
      <c r="K68" s="505"/>
      <c r="L68" s="505"/>
      <c r="M68" s="505"/>
      <c r="N68" s="505"/>
      <c r="O68" s="505"/>
      <c r="P68" s="505"/>
      <c r="Q68" s="505"/>
      <c r="R68" s="506"/>
      <c r="T68" s="460"/>
      <c r="U68" s="484"/>
      <c r="W68" s="497"/>
    </row>
    <row r="69" spans="1:23" s="498" customFormat="1" ht="14" customHeight="1">
      <c r="B69" s="504"/>
      <c r="C69" s="505"/>
      <c r="D69" s="505"/>
      <c r="E69" s="505"/>
      <c r="F69" s="505"/>
      <c r="G69" s="505"/>
      <c r="H69" s="505"/>
      <c r="I69" s="505"/>
      <c r="J69" s="505"/>
      <c r="K69" s="505"/>
      <c r="L69" s="505"/>
      <c r="M69" s="505"/>
      <c r="N69" s="505"/>
      <c r="O69" s="505"/>
      <c r="P69" s="505"/>
      <c r="Q69" s="505"/>
      <c r="R69" s="506"/>
      <c r="T69" s="460"/>
      <c r="U69" s="484"/>
      <c r="W69" s="497"/>
    </row>
    <row r="70" spans="1:23" s="498" customFormat="1" ht="14" customHeight="1">
      <c r="B70" s="504"/>
      <c r="C70" s="505"/>
      <c r="D70" s="505"/>
      <c r="E70" s="505"/>
      <c r="F70" s="505"/>
      <c r="G70" s="505"/>
      <c r="H70" s="505"/>
      <c r="I70" s="505"/>
      <c r="J70" s="505"/>
      <c r="K70" s="505"/>
      <c r="L70" s="505"/>
      <c r="M70" s="505"/>
      <c r="N70" s="505"/>
      <c r="O70" s="505"/>
      <c r="P70" s="505"/>
      <c r="Q70" s="505"/>
      <c r="R70" s="506"/>
      <c r="T70" s="460"/>
      <c r="U70" s="484"/>
      <c r="W70" s="497"/>
    </row>
    <row r="71" spans="1:23" s="498" customFormat="1" ht="14" customHeight="1">
      <c r="B71" s="504"/>
      <c r="C71" s="505"/>
      <c r="D71" s="505"/>
      <c r="E71" s="505"/>
      <c r="F71" s="505"/>
      <c r="G71" s="505"/>
      <c r="H71" s="505"/>
      <c r="I71" s="505"/>
      <c r="J71" s="505"/>
      <c r="K71" s="505"/>
      <c r="L71" s="505"/>
      <c r="M71" s="505"/>
      <c r="N71" s="505"/>
      <c r="O71" s="505"/>
      <c r="P71" s="505"/>
      <c r="Q71" s="505"/>
      <c r="R71" s="506"/>
      <c r="T71" s="460"/>
      <c r="U71" s="484"/>
      <c r="W71" s="497"/>
    </row>
    <row r="72" spans="1:23" s="498" customFormat="1" ht="14" customHeight="1">
      <c r="B72" s="504"/>
      <c r="C72" s="505"/>
      <c r="D72" s="505"/>
      <c r="E72" s="505"/>
      <c r="F72" s="505"/>
      <c r="G72" s="505"/>
      <c r="H72" s="505"/>
      <c r="I72" s="505"/>
      <c r="J72" s="505"/>
      <c r="K72" s="505"/>
      <c r="L72" s="505"/>
      <c r="M72" s="505"/>
      <c r="N72" s="505"/>
      <c r="O72" s="505"/>
      <c r="P72" s="505"/>
      <c r="Q72" s="505"/>
      <c r="R72" s="506"/>
      <c r="T72" s="460"/>
      <c r="U72" s="484"/>
      <c r="W72" s="497"/>
    </row>
    <row r="73" spans="1:23" s="498" customFormat="1" ht="14" customHeight="1">
      <c r="B73" s="504"/>
      <c r="C73" s="505"/>
      <c r="D73" s="505"/>
      <c r="E73" s="505"/>
      <c r="F73" s="505"/>
      <c r="G73" s="505"/>
      <c r="H73" s="505"/>
      <c r="I73" s="505"/>
      <c r="J73" s="505"/>
      <c r="K73" s="505"/>
      <c r="L73" s="505"/>
      <c r="M73" s="505"/>
      <c r="N73" s="505"/>
      <c r="O73" s="505"/>
      <c r="P73" s="505"/>
      <c r="Q73" s="505"/>
      <c r="R73" s="506"/>
      <c r="T73" s="460"/>
      <c r="U73" s="484"/>
      <c r="W73" s="497"/>
    </row>
    <row r="74" spans="1:23" s="498" customFormat="1" ht="14" customHeight="1">
      <c r="B74" s="504"/>
      <c r="C74" s="505"/>
      <c r="D74" s="505"/>
      <c r="E74" s="505"/>
      <c r="F74" s="505"/>
      <c r="G74" s="505"/>
      <c r="H74" s="505"/>
      <c r="I74" s="505"/>
      <c r="J74" s="505"/>
      <c r="K74" s="505"/>
      <c r="L74" s="505"/>
      <c r="M74" s="505"/>
      <c r="N74" s="505"/>
      <c r="O74" s="505"/>
      <c r="P74" s="505"/>
      <c r="Q74" s="505"/>
      <c r="R74" s="506"/>
      <c r="T74" s="460"/>
      <c r="U74" s="484"/>
      <c r="W74" s="497"/>
    </row>
    <row r="75" spans="1:23" s="498" customFormat="1" ht="14" customHeight="1">
      <c r="B75" s="504"/>
      <c r="C75" s="505"/>
      <c r="D75" s="505"/>
      <c r="E75" s="505"/>
      <c r="F75" s="505"/>
      <c r="G75" s="505"/>
      <c r="H75" s="505"/>
      <c r="I75" s="505"/>
      <c r="J75" s="505"/>
      <c r="K75" s="505"/>
      <c r="L75" s="505"/>
      <c r="M75" s="505"/>
      <c r="N75" s="505"/>
      <c r="O75" s="505"/>
      <c r="P75" s="505"/>
      <c r="Q75" s="505"/>
      <c r="R75" s="506"/>
      <c r="T75" s="460"/>
      <c r="U75" s="484"/>
      <c r="W75" s="497"/>
    </row>
    <row r="76" spans="1:23" s="498" customFormat="1" ht="14" customHeight="1">
      <c r="B76" s="504"/>
      <c r="C76" s="505"/>
      <c r="D76" s="505"/>
      <c r="E76" s="505"/>
      <c r="F76" s="505"/>
      <c r="G76" s="505"/>
      <c r="H76" s="505"/>
      <c r="I76" s="505"/>
      <c r="J76" s="505"/>
      <c r="K76" s="505"/>
      <c r="L76" s="505"/>
      <c r="M76" s="505"/>
      <c r="N76" s="505"/>
      <c r="O76" s="505"/>
      <c r="P76" s="505"/>
      <c r="Q76" s="505"/>
      <c r="R76" s="506"/>
      <c r="T76" s="460"/>
      <c r="U76" s="484"/>
      <c r="W76" s="497"/>
    </row>
    <row r="77" spans="1:23" s="498" customFormat="1" ht="14" customHeight="1">
      <c r="B77" s="504"/>
      <c r="C77" s="505"/>
      <c r="D77" s="505"/>
      <c r="E77" s="505"/>
      <c r="F77" s="505"/>
      <c r="G77" s="505"/>
      <c r="H77" s="505"/>
      <c r="I77" s="505"/>
      <c r="J77" s="505"/>
      <c r="K77" s="505"/>
      <c r="L77" s="505"/>
      <c r="M77" s="505"/>
      <c r="N77" s="505"/>
      <c r="O77" s="505"/>
      <c r="P77" s="505"/>
      <c r="Q77" s="505"/>
      <c r="R77" s="506"/>
      <c r="T77" s="460"/>
      <c r="U77" s="484"/>
      <c r="W77" s="497"/>
    </row>
    <row r="78" spans="1:23" s="498" customFormat="1" ht="14" customHeight="1">
      <c r="B78" s="504"/>
      <c r="C78" s="505"/>
      <c r="D78" s="505"/>
      <c r="E78" s="505"/>
      <c r="F78" s="505"/>
      <c r="G78" s="505"/>
      <c r="H78" s="505"/>
      <c r="I78" s="505"/>
      <c r="J78" s="505"/>
      <c r="K78" s="505"/>
      <c r="L78" s="505"/>
      <c r="M78" s="505"/>
      <c r="N78" s="505"/>
      <c r="O78" s="505"/>
      <c r="P78" s="505"/>
      <c r="Q78" s="505"/>
      <c r="R78" s="506"/>
      <c r="T78" s="460"/>
      <c r="U78" s="484"/>
      <c r="W78" s="497"/>
    </row>
    <row r="79" spans="1:23" s="498" customFormat="1" ht="14" customHeight="1">
      <c r="B79" s="504"/>
      <c r="C79" s="505"/>
      <c r="D79" s="505"/>
      <c r="E79" s="505"/>
      <c r="F79" s="505"/>
      <c r="G79" s="505"/>
      <c r="H79" s="505"/>
      <c r="I79" s="505"/>
      <c r="J79" s="505"/>
      <c r="K79" s="505"/>
      <c r="L79" s="505"/>
      <c r="M79" s="505"/>
      <c r="N79" s="505"/>
      <c r="O79" s="505"/>
      <c r="P79" s="505"/>
      <c r="Q79" s="505"/>
      <c r="R79" s="506"/>
      <c r="T79" s="460"/>
      <c r="U79" s="484"/>
      <c r="W79" s="497"/>
    </row>
    <row r="80" spans="1:23" s="498" customFormat="1" ht="14" customHeight="1">
      <c r="B80" s="504"/>
      <c r="C80" s="505"/>
      <c r="D80" s="505"/>
      <c r="E80" s="505"/>
      <c r="F80" s="505"/>
      <c r="G80" s="505"/>
      <c r="H80" s="505"/>
      <c r="I80" s="505"/>
      <c r="J80" s="505"/>
      <c r="K80" s="505"/>
      <c r="L80" s="505"/>
      <c r="M80" s="505"/>
      <c r="N80" s="505"/>
      <c r="O80" s="505"/>
      <c r="P80" s="505"/>
      <c r="Q80" s="505"/>
      <c r="R80" s="506"/>
      <c r="T80" s="460"/>
      <c r="U80" s="484"/>
      <c r="W80" s="497"/>
    </row>
    <row r="81" spans="1:23" s="498" customFormat="1" ht="14" customHeight="1">
      <c r="B81" s="504"/>
      <c r="C81" s="505"/>
      <c r="D81" s="505"/>
      <c r="E81" s="505"/>
      <c r="F81" s="505"/>
      <c r="G81" s="505"/>
      <c r="H81" s="505"/>
      <c r="I81" s="505"/>
      <c r="J81" s="505"/>
      <c r="K81" s="505"/>
      <c r="L81" s="505"/>
      <c r="M81" s="505"/>
      <c r="N81" s="505"/>
      <c r="O81" s="505"/>
      <c r="P81" s="505"/>
      <c r="Q81" s="505"/>
      <c r="R81" s="506"/>
      <c r="T81" s="460"/>
      <c r="U81" s="484"/>
      <c r="W81" s="497"/>
    </row>
    <row r="82" spans="1:23" s="498" customFormat="1" ht="14" customHeight="1">
      <c r="B82" s="504"/>
      <c r="C82" s="505"/>
      <c r="D82" s="505"/>
      <c r="E82" s="505"/>
      <c r="F82" s="505"/>
      <c r="G82" s="505"/>
      <c r="H82" s="505"/>
      <c r="I82" s="505"/>
      <c r="J82" s="505"/>
      <c r="K82" s="505"/>
      <c r="L82" s="505"/>
      <c r="M82" s="505"/>
      <c r="N82" s="505"/>
      <c r="O82" s="505"/>
      <c r="P82" s="505"/>
      <c r="Q82" s="505"/>
      <c r="R82" s="506"/>
      <c r="T82" s="460"/>
      <c r="U82" s="484"/>
      <c r="W82" s="497"/>
    </row>
    <row r="83" spans="1:23" s="498" customFormat="1" ht="14" customHeight="1">
      <c r="B83" s="504"/>
      <c r="C83" s="505"/>
      <c r="D83" s="505"/>
      <c r="E83" s="505"/>
      <c r="F83" s="505"/>
      <c r="G83" s="505"/>
      <c r="H83" s="505"/>
      <c r="I83" s="505"/>
      <c r="J83" s="505"/>
      <c r="K83" s="505"/>
      <c r="L83" s="505"/>
      <c r="M83" s="505"/>
      <c r="N83" s="505"/>
      <c r="O83" s="505"/>
      <c r="P83" s="505"/>
      <c r="Q83" s="505"/>
      <c r="R83" s="506"/>
      <c r="T83" s="460"/>
      <c r="U83" s="484"/>
      <c r="W83" s="497"/>
    </row>
    <row r="84" spans="1:23" s="498" customFormat="1" ht="14" customHeight="1">
      <c r="B84" s="504"/>
      <c r="C84" s="505"/>
      <c r="D84" s="505"/>
      <c r="E84" s="505"/>
      <c r="F84" s="505"/>
      <c r="G84" s="505"/>
      <c r="H84" s="505"/>
      <c r="I84" s="505"/>
      <c r="J84" s="505"/>
      <c r="K84" s="505"/>
      <c r="L84" s="505"/>
      <c r="M84" s="505"/>
      <c r="N84" s="505"/>
      <c r="O84" s="505"/>
      <c r="P84" s="505"/>
      <c r="Q84" s="505"/>
      <c r="R84" s="506"/>
      <c r="T84" s="460"/>
      <c r="U84" s="484"/>
      <c r="W84" s="497"/>
    </row>
    <row r="85" spans="1:23" s="498" customFormat="1" ht="14" customHeight="1">
      <c r="B85" s="504"/>
      <c r="C85" s="505"/>
      <c r="D85" s="505"/>
      <c r="E85" s="505"/>
      <c r="F85" s="505"/>
      <c r="G85" s="505"/>
      <c r="H85" s="505"/>
      <c r="I85" s="505"/>
      <c r="J85" s="505"/>
      <c r="K85" s="505"/>
      <c r="L85" s="505"/>
      <c r="M85" s="505"/>
      <c r="N85" s="505"/>
      <c r="O85" s="505"/>
      <c r="P85" s="505"/>
      <c r="Q85" s="505"/>
      <c r="R85" s="506"/>
      <c r="T85" s="460"/>
      <c r="U85" s="484"/>
      <c r="W85" s="497"/>
    </row>
    <row r="86" spans="1:23" s="498" customFormat="1" ht="14" customHeight="1">
      <c r="B86" s="504"/>
      <c r="C86" s="505"/>
      <c r="D86" s="505"/>
      <c r="E86" s="505"/>
      <c r="F86" s="505"/>
      <c r="G86" s="505"/>
      <c r="H86" s="505"/>
      <c r="I86" s="505"/>
      <c r="J86" s="505"/>
      <c r="K86" s="505"/>
      <c r="L86" s="505"/>
      <c r="M86" s="505"/>
      <c r="N86" s="505"/>
      <c r="O86" s="505"/>
      <c r="P86" s="505"/>
      <c r="Q86" s="505"/>
      <c r="R86" s="506"/>
      <c r="T86" s="460"/>
      <c r="U86" s="484"/>
      <c r="W86" s="497"/>
    </row>
    <row r="87" spans="1:23" s="498" customFormat="1" ht="14" customHeight="1">
      <c r="B87" s="504"/>
      <c r="C87" s="505"/>
      <c r="D87" s="505"/>
      <c r="E87" s="505"/>
      <c r="F87" s="505"/>
      <c r="G87" s="505"/>
      <c r="H87" s="505"/>
      <c r="I87" s="505"/>
      <c r="J87" s="505"/>
      <c r="K87" s="505"/>
      <c r="L87" s="505"/>
      <c r="M87" s="505"/>
      <c r="N87" s="505"/>
      <c r="O87" s="505"/>
      <c r="P87" s="505"/>
      <c r="Q87" s="505"/>
      <c r="R87" s="506"/>
      <c r="T87" s="460"/>
      <c r="U87" s="484"/>
      <c r="W87" s="497"/>
    </row>
    <row r="88" spans="1:23" s="498" customFormat="1" ht="14" customHeight="1">
      <c r="B88" s="504"/>
      <c r="C88" s="505"/>
      <c r="D88" s="505"/>
      <c r="E88" s="505"/>
      <c r="F88" s="505"/>
      <c r="G88" s="505"/>
      <c r="H88" s="505"/>
      <c r="I88" s="505"/>
      <c r="J88" s="505"/>
      <c r="K88" s="505"/>
      <c r="L88" s="505"/>
      <c r="M88" s="505"/>
      <c r="N88" s="505"/>
      <c r="O88" s="505"/>
      <c r="P88" s="505"/>
      <c r="Q88" s="505"/>
      <c r="R88" s="506"/>
      <c r="T88" s="460"/>
      <c r="U88" s="484"/>
      <c r="W88" s="497"/>
    </row>
    <row r="89" spans="1:23" s="498" customFormat="1" ht="14" customHeight="1">
      <c r="B89" s="504"/>
      <c r="C89" s="505"/>
      <c r="D89" s="505"/>
      <c r="E89" s="505"/>
      <c r="F89" s="505"/>
      <c r="G89" s="505"/>
      <c r="H89" s="505"/>
      <c r="I89" s="505"/>
      <c r="J89" s="505"/>
      <c r="K89" s="505"/>
      <c r="L89" s="505"/>
      <c r="M89" s="505"/>
      <c r="N89" s="505"/>
      <c r="O89" s="505"/>
      <c r="P89" s="505"/>
      <c r="Q89" s="505"/>
      <c r="R89" s="506"/>
      <c r="T89" s="460"/>
      <c r="U89" s="484"/>
      <c r="W89" s="497"/>
    </row>
    <row r="90" spans="1:23" s="498" customFormat="1" ht="14" customHeight="1">
      <c r="B90" s="504"/>
      <c r="C90" s="505"/>
      <c r="D90" s="505"/>
      <c r="E90" s="505"/>
      <c r="F90" s="505"/>
      <c r="G90" s="505"/>
      <c r="H90" s="505"/>
      <c r="I90" s="505"/>
      <c r="J90" s="505"/>
      <c r="K90" s="505"/>
      <c r="L90" s="505"/>
      <c r="M90" s="505"/>
      <c r="N90" s="505"/>
      <c r="O90" s="505"/>
      <c r="P90" s="505"/>
      <c r="Q90" s="505"/>
      <c r="R90" s="506"/>
      <c r="T90" s="460"/>
      <c r="U90" s="484"/>
      <c r="W90" s="497"/>
    </row>
    <row r="91" spans="1:23" s="498" customFormat="1" ht="15" customHeight="1">
      <c r="A91" s="461">
        <v>1</v>
      </c>
      <c r="B91" s="817" t="str">
        <f>OP!$D$107</f>
        <v>本建議書僅供參考，詳細商品內容及其變更，應以投保當時保單條款內容及本公司核保、保全作業規定為準</v>
      </c>
      <c r="C91" s="817"/>
      <c r="D91" s="817"/>
      <c r="E91" s="817"/>
      <c r="F91" s="817"/>
      <c r="G91" s="817"/>
      <c r="H91" s="817"/>
      <c r="I91" s="817"/>
      <c r="J91" s="817"/>
      <c r="K91" s="817"/>
      <c r="L91" s="817"/>
      <c r="M91" s="817"/>
      <c r="N91" s="817"/>
      <c r="O91" s="817"/>
      <c r="P91" s="817"/>
      <c r="Q91" s="817"/>
      <c r="R91" s="817"/>
      <c r="S91" s="817"/>
      <c r="T91" s="817"/>
      <c r="U91" s="817"/>
      <c r="V91" s="817"/>
      <c r="W91" s="497"/>
    </row>
    <row r="92" spans="1:23" s="498" customFormat="1" ht="15" customHeight="1">
      <c r="B92" s="499"/>
      <c r="C92" s="500"/>
      <c r="D92" s="818" t="str">
        <f>OP!$D$106</f>
        <v>※本契約條款樣張須於訂立契約前提供要保人至少三日審閱期間</v>
      </c>
      <c r="E92" s="819"/>
      <c r="F92" s="819"/>
      <c r="G92" s="819"/>
      <c r="H92" s="819"/>
      <c r="I92" s="819"/>
      <c r="J92" s="819"/>
      <c r="K92" s="819"/>
      <c r="L92" s="819"/>
      <c r="M92" s="819"/>
      <c r="N92" s="819"/>
      <c r="O92" s="819"/>
      <c r="P92" s="819"/>
      <c r="Q92" s="501"/>
      <c r="S92" s="502"/>
      <c r="T92" s="502"/>
      <c r="U92" s="502"/>
      <c r="V92" s="503" t="str">
        <f ca="1">OP!$D$105</f>
        <v>V1.0-1150720 試算日：1150825</v>
      </c>
      <c r="W92" s="497"/>
    </row>
    <row r="93" spans="1:23" s="498" customFormat="1" ht="14" customHeight="1">
      <c r="B93" s="499"/>
      <c r="C93" s="500"/>
      <c r="D93" s="575"/>
      <c r="E93" s="576"/>
      <c r="F93" s="576"/>
      <c r="G93" s="576"/>
      <c r="H93" s="576"/>
      <c r="I93" s="576"/>
      <c r="J93" s="576"/>
      <c r="K93" s="576"/>
      <c r="L93" s="576"/>
      <c r="M93" s="576"/>
      <c r="N93" s="576"/>
      <c r="O93" s="576"/>
      <c r="P93" s="576"/>
      <c r="Q93" s="501"/>
      <c r="S93" s="502"/>
      <c r="T93" s="502"/>
      <c r="U93" s="502"/>
      <c r="V93" s="503"/>
      <c r="W93" s="497"/>
    </row>
    <row r="94" spans="1:23" s="498" customFormat="1" ht="14" customHeight="1">
      <c r="B94" s="504"/>
      <c r="C94" s="505"/>
      <c r="D94" s="505"/>
      <c r="E94" s="505"/>
      <c r="F94" s="505"/>
      <c r="G94" s="505"/>
      <c r="H94" s="505"/>
      <c r="I94" s="505"/>
      <c r="J94" s="505"/>
      <c r="K94" s="505"/>
      <c r="L94" s="505"/>
      <c r="M94" s="505"/>
      <c r="N94" s="505"/>
      <c r="O94" s="505"/>
      <c r="P94" s="505"/>
      <c r="Q94" s="505"/>
      <c r="R94" s="506"/>
      <c r="T94" s="460"/>
      <c r="U94" s="484"/>
      <c r="V94" s="485" t="str">
        <f>IF(OP!$C$105="停售","本商品已停售","")</f>
        <v/>
      </c>
      <c r="W94" s="497"/>
    </row>
    <row r="95" spans="1:23" s="498" customFormat="1" ht="14" customHeight="1">
      <c r="B95" s="504"/>
      <c r="C95" s="505"/>
      <c r="D95" s="505"/>
      <c r="E95" s="505"/>
      <c r="F95" s="505"/>
      <c r="G95" s="505"/>
      <c r="H95" s="505"/>
      <c r="I95" s="505"/>
      <c r="J95" s="505"/>
      <c r="K95" s="505"/>
      <c r="L95" s="505"/>
      <c r="M95" s="505"/>
      <c r="N95" s="505"/>
      <c r="O95" s="505"/>
      <c r="P95" s="505"/>
      <c r="Q95" s="505"/>
      <c r="R95" s="506"/>
      <c r="T95" s="460"/>
      <c r="U95" s="484"/>
      <c r="V95" s="571" t="s">
        <v>1177</v>
      </c>
      <c r="W95" s="497"/>
    </row>
    <row r="96" spans="1:23" s="498" customFormat="1" ht="40" customHeight="1">
      <c r="B96" s="572" t="s">
        <v>1201</v>
      </c>
      <c r="C96" s="572" t="s">
        <v>1202</v>
      </c>
      <c r="D96" s="824" t="s">
        <v>1203</v>
      </c>
      <c r="E96" s="825"/>
      <c r="F96" s="824" t="s">
        <v>1205</v>
      </c>
      <c r="G96" s="826"/>
      <c r="H96" s="825"/>
      <c r="I96" s="824" t="s">
        <v>1366</v>
      </c>
      <c r="J96" s="826"/>
      <c r="K96" s="825"/>
      <c r="L96" s="697" t="s">
        <v>1201</v>
      </c>
      <c r="M96" s="697" t="s">
        <v>1202</v>
      </c>
      <c r="N96" s="827" t="s">
        <v>1203</v>
      </c>
      <c r="O96" s="828"/>
      <c r="P96" s="827" t="s">
        <v>1205</v>
      </c>
      <c r="Q96" s="829"/>
      <c r="R96" s="828"/>
      <c r="S96" s="827" t="s">
        <v>1366</v>
      </c>
      <c r="T96" s="873"/>
      <c r="U96" s="873"/>
      <c r="V96" s="874"/>
      <c r="W96" s="497"/>
    </row>
    <row r="97" spans="2:23" s="508" customFormat="1" ht="14" customHeight="1">
      <c r="B97" s="463">
        <f ca="1">IF(OR($A$2=1),"",1)</f>
        <v>1</v>
      </c>
      <c r="C97" s="463">
        <f t="shared" ref="C97:C139" ca="1" si="2">IF(OR($A$2=1,ISERROR(VLOOKUP($B97,TOV,2,0))),"",VLOOKUP($B97,TOV,2,0))</f>
        <v>15</v>
      </c>
      <c r="D97" s="815">
        <f ca="1">IF(OR($A$2=1,ISERROR(VLOOKUP($B97,TOV,總表!$AA$1,0))),"",VLOOKUP($B97,TOV,總表!$AA$1,0))</f>
        <v>16008</v>
      </c>
      <c r="E97" s="816"/>
      <c r="F97" s="815">
        <f ca="1">IF(OR($A$2=1,ISERROR(VLOOKUP($B97,TOV,總表!$AB$1,0))),"",VLOOKUP($B97,TOV,總表!$AB$1,0))</f>
        <v>16008</v>
      </c>
      <c r="G97" s="816"/>
      <c r="H97" s="816"/>
      <c r="I97" s="815">
        <f ca="1">IF(OR($A$2=1,ISERROR(VLOOKUP($B97,TOV,總表!$H$1,0))),"",VLOOKUP($B97,TOV,總表!$H$1,0))</f>
        <v>16493</v>
      </c>
      <c r="J97" s="816"/>
      <c r="K97" s="816"/>
      <c r="L97" s="463">
        <f ca="1">IF(OR($A$2=1,ISERROR(VLOOKUP($B139+1,TOV,2,0))),"",$B139+1)</f>
        <v>44</v>
      </c>
      <c r="M97" s="463">
        <f t="shared" ref="M97:M139" ca="1" si="3">IF(OR($A$2=1,ISERROR(VLOOKUP($L97,TOV,2,0))),"",VLOOKUP($L97,TOV,2,0))</f>
        <v>58</v>
      </c>
      <c r="N97" s="815" t="str">
        <f ca="1">IF(OR($A$2=1,ISERROR(VLOOKUP($L97,TOV,總表!$AA$1,0))),"",VLOOKUP($L97,TOV,總表!$AA$1,0))</f>
        <v/>
      </c>
      <c r="O97" s="816"/>
      <c r="P97" s="815">
        <f ca="1">IF(OR($A$2=1,ISERROR(VLOOKUP($L97,TOV,總表!$AB$1,0))),"",VLOOKUP($L97,TOV,總表!$AB$1,0))</f>
        <v>480240</v>
      </c>
      <c r="Q97" s="816"/>
      <c r="R97" s="816"/>
      <c r="S97" s="875">
        <f ca="1">IF(OR($A$2=1,ISERROR(VLOOKUP($L97,TOV,總表!$H$1,0))),"",VLOOKUP($L97,TOV,總表!$H$1,0))</f>
        <v>494802</v>
      </c>
      <c r="T97" s="851"/>
      <c r="U97" s="851"/>
      <c r="V97" s="852"/>
      <c r="W97" s="507"/>
    </row>
    <row r="98" spans="2:23" s="508" customFormat="1" ht="14" customHeight="1">
      <c r="B98" s="463">
        <f t="shared" ref="B98:B126" ca="1" si="4">IF(OR($A$2=1,ISERROR(VLOOKUP($B97+1,TOV,2,0))),"",$B97+1)</f>
        <v>2</v>
      </c>
      <c r="C98" s="463">
        <f t="shared" ca="1" si="2"/>
        <v>16</v>
      </c>
      <c r="D98" s="815">
        <f ca="1">IF(OR($A$2=1,ISERROR(VLOOKUP($B98,TOV,總表!$AA$1,0))),"",VLOOKUP($B98,TOV,總表!$AA$1,0))</f>
        <v>16008</v>
      </c>
      <c r="E98" s="816"/>
      <c r="F98" s="815">
        <f ca="1">IF(OR($A$2=1,ISERROR(VLOOKUP($B98,TOV,總表!$AB$1,0))),"",VLOOKUP($B98,TOV,總表!$AB$1,0))</f>
        <v>32016</v>
      </c>
      <c r="G98" s="816"/>
      <c r="H98" s="816"/>
      <c r="I98" s="815">
        <f ca="1">IF(OR($A$2=1,ISERROR(VLOOKUP($B98,TOV,總表!$H$1,0))),"",VLOOKUP($B98,TOV,總表!$H$1,0))</f>
        <v>32987</v>
      </c>
      <c r="J98" s="816"/>
      <c r="K98" s="816"/>
      <c r="L98" s="463">
        <f t="shared" ref="L98:L139" ca="1" si="5">IF(OR($A$2=1,ISERROR(VLOOKUP($L97+1,TOV,2,0))),"",$L97+1)</f>
        <v>45</v>
      </c>
      <c r="M98" s="463">
        <f t="shared" ca="1" si="3"/>
        <v>59</v>
      </c>
      <c r="N98" s="815" t="str">
        <f ca="1">IF(OR($A$2=1,ISERROR(VLOOKUP($L98,TOV,總表!$AA$1,0))),"",VLOOKUP($L98,TOV,總表!$AA$1,0))</f>
        <v/>
      </c>
      <c r="O98" s="816"/>
      <c r="P98" s="815">
        <f ca="1">IF(OR($A$2=1,ISERROR(VLOOKUP($L98,TOV,總表!$AB$1,0))),"",VLOOKUP($L98,TOV,總表!$AB$1,0))</f>
        <v>480240</v>
      </c>
      <c r="Q98" s="816"/>
      <c r="R98" s="816"/>
      <c r="S98" s="875">
        <f ca="1">IF(OR($A$2=1,ISERROR(VLOOKUP($L98,TOV,總表!$H$1,0))),"",VLOOKUP($L98,TOV,總表!$H$1,0))</f>
        <v>494802</v>
      </c>
      <c r="T98" s="851"/>
      <c r="U98" s="851"/>
      <c r="V98" s="852"/>
      <c r="W98" s="507"/>
    </row>
    <row r="99" spans="2:23" s="508" customFormat="1" ht="14" customHeight="1">
      <c r="B99" s="463">
        <f t="shared" ca="1" si="4"/>
        <v>3</v>
      </c>
      <c r="C99" s="463">
        <f t="shared" ca="1" si="2"/>
        <v>17</v>
      </c>
      <c r="D99" s="815">
        <f ca="1">IF(OR($A$2=1,ISERROR(VLOOKUP($B99,TOV,總表!$AA$1,0))),"",VLOOKUP($B99,TOV,總表!$AA$1,0))</f>
        <v>16008</v>
      </c>
      <c r="E99" s="816"/>
      <c r="F99" s="815">
        <f ca="1">IF(OR($A$2=1,ISERROR(VLOOKUP($B99,TOV,總表!$AB$1,0))),"",VLOOKUP($B99,TOV,總表!$AB$1,0))</f>
        <v>48024</v>
      </c>
      <c r="G99" s="816"/>
      <c r="H99" s="816"/>
      <c r="I99" s="815">
        <f ca="1">IF(OR($A$2=1,ISERROR(VLOOKUP($B99,TOV,總表!$H$1,0))),"",VLOOKUP($B99,TOV,總表!$H$1,0))</f>
        <v>49480</v>
      </c>
      <c r="J99" s="816"/>
      <c r="K99" s="816"/>
      <c r="L99" s="463">
        <f t="shared" ca="1" si="5"/>
        <v>46</v>
      </c>
      <c r="M99" s="463">
        <f t="shared" ca="1" si="3"/>
        <v>60</v>
      </c>
      <c r="N99" s="815" t="str">
        <f ca="1">IF(OR($A$2=1,ISERROR(VLOOKUP($L99,TOV,總表!$AA$1,0))),"",VLOOKUP($L99,TOV,總表!$AA$1,0))</f>
        <v/>
      </c>
      <c r="O99" s="816"/>
      <c r="P99" s="815">
        <f ca="1">IF(OR($A$2=1,ISERROR(VLOOKUP($L99,TOV,總表!$AB$1,0))),"",VLOOKUP($L99,TOV,總表!$AB$1,0))</f>
        <v>480240</v>
      </c>
      <c r="Q99" s="816"/>
      <c r="R99" s="816"/>
      <c r="S99" s="875">
        <f ca="1">IF(OR($A$2=1,ISERROR(VLOOKUP($L99,TOV,總表!$H$1,0))),"",VLOOKUP($L99,TOV,總表!$H$1,0))</f>
        <v>494802</v>
      </c>
      <c r="T99" s="851"/>
      <c r="U99" s="851"/>
      <c r="V99" s="852"/>
      <c r="W99" s="507"/>
    </row>
    <row r="100" spans="2:23" s="508" customFormat="1" ht="14" customHeight="1">
      <c r="B100" s="463">
        <f t="shared" ca="1" si="4"/>
        <v>4</v>
      </c>
      <c r="C100" s="463">
        <f t="shared" ca="1" si="2"/>
        <v>18</v>
      </c>
      <c r="D100" s="815">
        <f ca="1">IF(OR($A$2=1,ISERROR(VLOOKUP($B100,TOV,總表!$AA$1,0))),"",VLOOKUP($B100,TOV,總表!$AA$1,0))</f>
        <v>16008</v>
      </c>
      <c r="E100" s="816"/>
      <c r="F100" s="815">
        <f ca="1">IF(OR($A$2=1,ISERROR(VLOOKUP($B100,TOV,總表!$AB$1,0))),"",VLOOKUP($B100,TOV,總表!$AB$1,0))</f>
        <v>64032</v>
      </c>
      <c r="G100" s="816"/>
      <c r="H100" s="816"/>
      <c r="I100" s="815">
        <f ca="1">IF(OR($A$2=1,ISERROR(VLOOKUP($B100,TOV,總表!$H$1,0))),"",VLOOKUP($B100,TOV,總表!$H$1,0))</f>
        <v>65974</v>
      </c>
      <c r="J100" s="816"/>
      <c r="K100" s="816"/>
      <c r="L100" s="463">
        <f t="shared" ca="1" si="5"/>
        <v>47</v>
      </c>
      <c r="M100" s="463">
        <f t="shared" ca="1" si="3"/>
        <v>61</v>
      </c>
      <c r="N100" s="815" t="str">
        <f ca="1">IF(OR($A$2=1,ISERROR(VLOOKUP($L100,TOV,總表!$AA$1,0))),"",VLOOKUP($L100,TOV,總表!$AA$1,0))</f>
        <v/>
      </c>
      <c r="O100" s="816"/>
      <c r="P100" s="815">
        <f ca="1">IF(OR($A$2=1,ISERROR(VLOOKUP($L100,TOV,總表!$AB$1,0))),"",VLOOKUP($L100,TOV,總表!$AB$1,0))</f>
        <v>480240</v>
      </c>
      <c r="Q100" s="816"/>
      <c r="R100" s="816"/>
      <c r="S100" s="875">
        <f ca="1">IF(OR($A$2=1,ISERROR(VLOOKUP($L100,TOV,總表!$H$1,0))),"",VLOOKUP($L100,TOV,總表!$H$1,0))</f>
        <v>494802</v>
      </c>
      <c r="T100" s="851"/>
      <c r="U100" s="851"/>
      <c r="V100" s="852"/>
      <c r="W100" s="507"/>
    </row>
    <row r="101" spans="2:23" s="508" customFormat="1" ht="14" customHeight="1">
      <c r="B101" s="463">
        <f t="shared" ca="1" si="4"/>
        <v>5</v>
      </c>
      <c r="C101" s="463">
        <f t="shared" ca="1" si="2"/>
        <v>19</v>
      </c>
      <c r="D101" s="815">
        <f ca="1">IF(OR($A$2=1,ISERROR(VLOOKUP($B101,TOV,總表!$AA$1,0))),"",VLOOKUP($B101,TOV,總表!$AA$1,0))</f>
        <v>16008</v>
      </c>
      <c r="E101" s="816"/>
      <c r="F101" s="815">
        <f ca="1">IF(OR($A$2=1,ISERROR(VLOOKUP($B101,TOV,總表!$AB$1,0))),"",VLOOKUP($B101,TOV,總表!$AB$1,0))</f>
        <v>80040</v>
      </c>
      <c r="G101" s="816"/>
      <c r="H101" s="816"/>
      <c r="I101" s="815">
        <f ca="1">IF(OR($A$2=1,ISERROR(VLOOKUP($B101,TOV,總表!$H$1,0))),"",VLOOKUP($B101,TOV,總表!$H$1,0))</f>
        <v>82467</v>
      </c>
      <c r="J101" s="816"/>
      <c r="K101" s="816"/>
      <c r="L101" s="463">
        <f t="shared" ca="1" si="5"/>
        <v>48</v>
      </c>
      <c r="M101" s="463">
        <f t="shared" ca="1" si="3"/>
        <v>62</v>
      </c>
      <c r="N101" s="815" t="str">
        <f ca="1">IF(OR($A$2=1,ISERROR(VLOOKUP($L101,TOV,總表!$AA$1,0))),"",VLOOKUP($L101,TOV,總表!$AA$1,0))</f>
        <v/>
      </c>
      <c r="O101" s="816"/>
      <c r="P101" s="815">
        <f ca="1">IF(OR($A$2=1,ISERROR(VLOOKUP($L101,TOV,總表!$AB$1,0))),"",VLOOKUP($L101,TOV,總表!$AB$1,0))</f>
        <v>480240</v>
      </c>
      <c r="Q101" s="816"/>
      <c r="R101" s="816"/>
      <c r="S101" s="875">
        <f ca="1">IF(OR($A$2=1,ISERROR(VLOOKUP($L101,TOV,總表!$H$1,0))),"",VLOOKUP($L101,TOV,總表!$H$1,0))</f>
        <v>494802</v>
      </c>
      <c r="T101" s="851"/>
      <c r="U101" s="851"/>
      <c r="V101" s="852"/>
      <c r="W101" s="507"/>
    </row>
    <row r="102" spans="2:23" s="508" customFormat="1" ht="14" customHeight="1">
      <c r="B102" s="463">
        <f t="shared" ca="1" si="4"/>
        <v>6</v>
      </c>
      <c r="C102" s="463">
        <f t="shared" ca="1" si="2"/>
        <v>20</v>
      </c>
      <c r="D102" s="815">
        <f ca="1">IF(OR($A$2=1,ISERROR(VLOOKUP($B102,TOV,總表!$AA$1,0))),"",VLOOKUP($B102,TOV,總表!$AA$1,0))</f>
        <v>16008</v>
      </c>
      <c r="E102" s="816"/>
      <c r="F102" s="815">
        <f ca="1">IF(OR($A$2=1,ISERROR(VLOOKUP($B102,TOV,總表!$AB$1,0))),"",VLOOKUP($B102,TOV,總表!$AB$1,0))</f>
        <v>96048</v>
      </c>
      <c r="G102" s="816"/>
      <c r="H102" s="816"/>
      <c r="I102" s="815">
        <f ca="1">IF(OR($A$2=1,ISERROR(VLOOKUP($B102,TOV,總表!$H$1,0))),"",VLOOKUP($B102,TOV,總表!$H$1,0))</f>
        <v>98960</v>
      </c>
      <c r="J102" s="816"/>
      <c r="K102" s="816"/>
      <c r="L102" s="463">
        <f t="shared" ca="1" si="5"/>
        <v>49</v>
      </c>
      <c r="M102" s="463">
        <f t="shared" ca="1" si="3"/>
        <v>63</v>
      </c>
      <c r="N102" s="815" t="str">
        <f ca="1">IF(OR($A$2=1,ISERROR(VLOOKUP($L102,TOV,總表!$AA$1,0))),"",VLOOKUP($L102,TOV,總表!$AA$1,0))</f>
        <v/>
      </c>
      <c r="O102" s="816"/>
      <c r="P102" s="815">
        <f ca="1">IF(OR($A$2=1,ISERROR(VLOOKUP($L102,TOV,總表!$AB$1,0))),"",VLOOKUP($L102,TOV,總表!$AB$1,0))</f>
        <v>480240</v>
      </c>
      <c r="Q102" s="816"/>
      <c r="R102" s="816"/>
      <c r="S102" s="875">
        <f ca="1">IF(OR($A$2=1,ISERROR(VLOOKUP($L102,TOV,總表!$H$1,0))),"",VLOOKUP($L102,TOV,總表!$H$1,0))</f>
        <v>494802</v>
      </c>
      <c r="T102" s="851"/>
      <c r="U102" s="851"/>
      <c r="V102" s="852"/>
      <c r="W102" s="507"/>
    </row>
    <row r="103" spans="2:23" s="508" customFormat="1" ht="14" customHeight="1">
      <c r="B103" s="463">
        <f t="shared" ca="1" si="4"/>
        <v>7</v>
      </c>
      <c r="C103" s="463">
        <f t="shared" ca="1" si="2"/>
        <v>21</v>
      </c>
      <c r="D103" s="815">
        <f ca="1">IF(OR($A$2=1,ISERROR(VLOOKUP($B103,TOV,總表!$AA$1,0))),"",VLOOKUP($B103,TOV,總表!$AA$1,0))</f>
        <v>16008</v>
      </c>
      <c r="E103" s="816"/>
      <c r="F103" s="815">
        <f ca="1">IF(OR($A$2=1,ISERROR(VLOOKUP($B103,TOV,總表!$AB$1,0))),"",VLOOKUP($B103,TOV,總表!$AB$1,0))</f>
        <v>112056</v>
      </c>
      <c r="G103" s="816"/>
      <c r="H103" s="816"/>
      <c r="I103" s="815">
        <f ca="1">IF(OR($A$2=1,ISERROR(VLOOKUP($B103,TOV,總表!$H$1,0))),"",VLOOKUP($B103,TOV,總表!$H$1,0))</f>
        <v>115454</v>
      </c>
      <c r="J103" s="816"/>
      <c r="K103" s="816"/>
      <c r="L103" s="463">
        <f t="shared" ca="1" si="5"/>
        <v>50</v>
      </c>
      <c r="M103" s="463">
        <f t="shared" ca="1" si="3"/>
        <v>64</v>
      </c>
      <c r="N103" s="815" t="str">
        <f ca="1">IF(OR($A$2=1,ISERROR(VLOOKUP($L103,TOV,總表!$AA$1,0))),"",VLOOKUP($L103,TOV,總表!$AA$1,0))</f>
        <v/>
      </c>
      <c r="O103" s="816"/>
      <c r="P103" s="815">
        <f ca="1">IF(OR($A$2=1,ISERROR(VLOOKUP($L103,TOV,總表!$AB$1,0))),"",VLOOKUP($L103,TOV,總表!$AB$1,0))</f>
        <v>480240</v>
      </c>
      <c r="Q103" s="816"/>
      <c r="R103" s="816"/>
      <c r="S103" s="875">
        <f ca="1">IF(OR($A$2=1,ISERROR(VLOOKUP($L103,TOV,總表!$H$1,0))),"",VLOOKUP($L103,TOV,總表!$H$1,0))</f>
        <v>494802</v>
      </c>
      <c r="T103" s="851"/>
      <c r="U103" s="851"/>
      <c r="V103" s="852"/>
      <c r="W103" s="507"/>
    </row>
    <row r="104" spans="2:23" s="508" customFormat="1" ht="14" customHeight="1">
      <c r="B104" s="463">
        <f t="shared" ca="1" si="4"/>
        <v>8</v>
      </c>
      <c r="C104" s="463">
        <f t="shared" ca="1" si="2"/>
        <v>22</v>
      </c>
      <c r="D104" s="815">
        <f ca="1">IF(OR($A$2=1,ISERROR(VLOOKUP($B104,TOV,總表!$AA$1,0))),"",VLOOKUP($B104,TOV,總表!$AA$1,0))</f>
        <v>16008</v>
      </c>
      <c r="E104" s="816"/>
      <c r="F104" s="815">
        <f ca="1">IF(OR($A$2=1,ISERROR(VLOOKUP($B104,TOV,總表!$AB$1,0))),"",VLOOKUP($B104,TOV,總表!$AB$1,0))</f>
        <v>128064</v>
      </c>
      <c r="G104" s="816"/>
      <c r="H104" s="816"/>
      <c r="I104" s="815">
        <f ca="1">IF(OR($A$2=1,ISERROR(VLOOKUP($B104,TOV,總表!$H$1,0))),"",VLOOKUP($B104,TOV,總表!$H$1,0))</f>
        <v>131947</v>
      </c>
      <c r="J104" s="816"/>
      <c r="K104" s="816"/>
      <c r="L104" s="463">
        <f t="shared" ca="1" si="5"/>
        <v>51</v>
      </c>
      <c r="M104" s="463">
        <f t="shared" ca="1" si="3"/>
        <v>65</v>
      </c>
      <c r="N104" s="815" t="str">
        <f ca="1">IF(OR($A$2=1,ISERROR(VLOOKUP($L104,TOV,總表!$AA$1,0))),"",VLOOKUP($L104,TOV,總表!$AA$1,0))</f>
        <v/>
      </c>
      <c r="O104" s="816"/>
      <c r="P104" s="815">
        <f ca="1">IF(OR($A$2=1,ISERROR(VLOOKUP($L104,TOV,總表!$AB$1,0))),"",VLOOKUP($L104,TOV,總表!$AB$1,0))</f>
        <v>480240</v>
      </c>
      <c r="Q104" s="816"/>
      <c r="R104" s="816"/>
      <c r="S104" s="875">
        <f ca="1">IF(OR($A$2=1,ISERROR(VLOOKUP($L104,TOV,總表!$H$1,0))),"",VLOOKUP($L104,TOV,總表!$H$1,0))</f>
        <v>494802</v>
      </c>
      <c r="T104" s="851"/>
      <c r="U104" s="851"/>
      <c r="V104" s="852"/>
      <c r="W104" s="507"/>
    </row>
    <row r="105" spans="2:23" s="508" customFormat="1" ht="14" customHeight="1">
      <c r="B105" s="463">
        <f t="shared" ca="1" si="4"/>
        <v>9</v>
      </c>
      <c r="C105" s="463">
        <f t="shared" ca="1" si="2"/>
        <v>23</v>
      </c>
      <c r="D105" s="815">
        <f ca="1">IF(OR($A$2=1,ISERROR(VLOOKUP($B105,TOV,總表!$AA$1,0))),"",VLOOKUP($B105,TOV,總表!$AA$1,0))</f>
        <v>16008</v>
      </c>
      <c r="E105" s="816"/>
      <c r="F105" s="815">
        <f ca="1">IF(OR($A$2=1,ISERROR(VLOOKUP($B105,TOV,總表!$AB$1,0))),"",VLOOKUP($B105,TOV,總表!$AB$1,0))</f>
        <v>144072</v>
      </c>
      <c r="G105" s="816"/>
      <c r="H105" s="816"/>
      <c r="I105" s="815">
        <f ca="1">IF(OR($A$2=1,ISERROR(VLOOKUP($B105,TOV,總表!$H$1,0))),"",VLOOKUP($B105,TOV,總表!$H$1,0))</f>
        <v>148441</v>
      </c>
      <c r="J105" s="816"/>
      <c r="K105" s="816"/>
      <c r="L105" s="463">
        <f t="shared" ca="1" si="5"/>
        <v>52</v>
      </c>
      <c r="M105" s="463">
        <f t="shared" ca="1" si="3"/>
        <v>66</v>
      </c>
      <c r="N105" s="815" t="str">
        <f ca="1">IF(OR($A$2=1,ISERROR(VLOOKUP($L105,TOV,總表!$AA$1,0))),"",VLOOKUP($L105,TOV,總表!$AA$1,0))</f>
        <v/>
      </c>
      <c r="O105" s="816"/>
      <c r="P105" s="815">
        <f ca="1">IF(OR($A$2=1,ISERROR(VLOOKUP($L105,TOV,總表!$AB$1,0))),"",VLOOKUP($L105,TOV,總表!$AB$1,0))</f>
        <v>480240</v>
      </c>
      <c r="Q105" s="816"/>
      <c r="R105" s="816"/>
      <c r="S105" s="875">
        <f ca="1">IF(OR($A$2=1,ISERROR(VLOOKUP($L105,TOV,總表!$H$1,0))),"",VLOOKUP($L105,TOV,總表!$H$1,0))</f>
        <v>494802</v>
      </c>
      <c r="T105" s="851"/>
      <c r="U105" s="851"/>
      <c r="V105" s="852"/>
      <c r="W105" s="507"/>
    </row>
    <row r="106" spans="2:23" s="508" customFormat="1" ht="14" customHeight="1">
      <c r="B106" s="463">
        <f t="shared" ca="1" si="4"/>
        <v>10</v>
      </c>
      <c r="C106" s="463">
        <f t="shared" ca="1" si="2"/>
        <v>24</v>
      </c>
      <c r="D106" s="815">
        <f ca="1">IF(OR($A$2=1,ISERROR(VLOOKUP($B106,TOV,總表!$AA$1,0))),"",VLOOKUP($B106,TOV,總表!$AA$1,0))</f>
        <v>16008</v>
      </c>
      <c r="E106" s="816"/>
      <c r="F106" s="815">
        <f ca="1">IF(OR($A$2=1,ISERROR(VLOOKUP($B106,TOV,總表!$AB$1,0))),"",VLOOKUP($B106,TOV,總表!$AB$1,0))</f>
        <v>160080</v>
      </c>
      <c r="G106" s="816"/>
      <c r="H106" s="816"/>
      <c r="I106" s="815">
        <f ca="1">IF(OR($A$2=1,ISERROR(VLOOKUP($B106,TOV,總表!$H$1,0))),"",VLOOKUP($B106,TOV,總表!$H$1,0))</f>
        <v>164934</v>
      </c>
      <c r="J106" s="816"/>
      <c r="K106" s="816"/>
      <c r="L106" s="463">
        <f t="shared" ca="1" si="5"/>
        <v>53</v>
      </c>
      <c r="M106" s="463">
        <f t="shared" ca="1" si="3"/>
        <v>67</v>
      </c>
      <c r="N106" s="815" t="str">
        <f ca="1">IF(OR($A$2=1,ISERROR(VLOOKUP($L106,TOV,總表!$AA$1,0))),"",VLOOKUP($L106,TOV,總表!$AA$1,0))</f>
        <v/>
      </c>
      <c r="O106" s="816"/>
      <c r="P106" s="815">
        <f ca="1">IF(OR($A$2=1,ISERROR(VLOOKUP($L106,TOV,總表!$AB$1,0))),"",VLOOKUP($L106,TOV,總表!$AB$1,0))</f>
        <v>480240</v>
      </c>
      <c r="Q106" s="816"/>
      <c r="R106" s="816"/>
      <c r="S106" s="875">
        <f ca="1">IF(OR($A$2=1,ISERROR(VLOOKUP($L106,TOV,總表!$H$1,0))),"",VLOOKUP($L106,TOV,總表!$H$1,0))</f>
        <v>494802</v>
      </c>
      <c r="T106" s="851"/>
      <c r="U106" s="851"/>
      <c r="V106" s="852"/>
      <c r="W106" s="507"/>
    </row>
    <row r="107" spans="2:23" s="508" customFormat="1" ht="14" customHeight="1">
      <c r="B107" s="463">
        <f t="shared" ca="1" si="4"/>
        <v>11</v>
      </c>
      <c r="C107" s="463">
        <f t="shared" ca="1" si="2"/>
        <v>25</v>
      </c>
      <c r="D107" s="815">
        <f ca="1">IF(OR($A$2=1,ISERROR(VLOOKUP($B107,TOV,總表!$AA$1,0))),"",VLOOKUP($B107,TOV,總表!$AA$1,0))</f>
        <v>16008</v>
      </c>
      <c r="E107" s="816"/>
      <c r="F107" s="815">
        <f ca="1">IF(OR($A$2=1,ISERROR(VLOOKUP($B107,TOV,總表!$AB$1,0))),"",VLOOKUP($B107,TOV,總表!$AB$1,0))</f>
        <v>176088</v>
      </c>
      <c r="G107" s="816"/>
      <c r="H107" s="816"/>
      <c r="I107" s="815">
        <f ca="1">IF(OR($A$2=1,ISERROR(VLOOKUP($B107,TOV,總表!$H$1,0))),"",VLOOKUP($B107,TOV,總表!$H$1,0))</f>
        <v>181427</v>
      </c>
      <c r="J107" s="816"/>
      <c r="K107" s="816"/>
      <c r="L107" s="463">
        <f t="shared" ca="1" si="5"/>
        <v>54</v>
      </c>
      <c r="M107" s="463">
        <f t="shared" ca="1" si="3"/>
        <v>68</v>
      </c>
      <c r="N107" s="815" t="str">
        <f ca="1">IF(OR($A$2=1,ISERROR(VLOOKUP($L107,TOV,總表!$AA$1,0))),"",VLOOKUP($L107,TOV,總表!$AA$1,0))</f>
        <v/>
      </c>
      <c r="O107" s="816"/>
      <c r="P107" s="815">
        <f ca="1">IF(OR($A$2=1,ISERROR(VLOOKUP($L107,TOV,總表!$AB$1,0))),"",VLOOKUP($L107,TOV,總表!$AB$1,0))</f>
        <v>480240</v>
      </c>
      <c r="Q107" s="816"/>
      <c r="R107" s="816"/>
      <c r="S107" s="875">
        <f ca="1">IF(OR($A$2=1,ISERROR(VLOOKUP($L107,TOV,總表!$H$1,0))),"",VLOOKUP($L107,TOV,總表!$H$1,0))</f>
        <v>494802</v>
      </c>
      <c r="T107" s="851"/>
      <c r="U107" s="851"/>
      <c r="V107" s="852"/>
      <c r="W107" s="507"/>
    </row>
    <row r="108" spans="2:23" s="508" customFormat="1" ht="14" customHeight="1">
      <c r="B108" s="463">
        <f t="shared" ca="1" si="4"/>
        <v>12</v>
      </c>
      <c r="C108" s="463">
        <f t="shared" ca="1" si="2"/>
        <v>26</v>
      </c>
      <c r="D108" s="815">
        <f ca="1">IF(OR($A$2=1,ISERROR(VLOOKUP($B108,TOV,總表!$AA$1,0))),"",VLOOKUP($B108,TOV,總表!$AA$1,0))</f>
        <v>16008</v>
      </c>
      <c r="E108" s="816"/>
      <c r="F108" s="815">
        <f ca="1">IF(OR($A$2=1,ISERROR(VLOOKUP($B108,TOV,總表!$AB$1,0))),"",VLOOKUP($B108,TOV,總表!$AB$1,0))</f>
        <v>192096</v>
      </c>
      <c r="G108" s="816"/>
      <c r="H108" s="816"/>
      <c r="I108" s="815">
        <f ca="1">IF(OR($A$2=1,ISERROR(VLOOKUP($B108,TOV,總表!$H$1,0))),"",VLOOKUP($B108,TOV,總表!$H$1,0))</f>
        <v>197921</v>
      </c>
      <c r="J108" s="816"/>
      <c r="K108" s="816"/>
      <c r="L108" s="463">
        <f t="shared" ca="1" si="5"/>
        <v>55</v>
      </c>
      <c r="M108" s="463">
        <f t="shared" ca="1" si="3"/>
        <v>69</v>
      </c>
      <c r="N108" s="815" t="str">
        <f ca="1">IF(OR($A$2=1,ISERROR(VLOOKUP($L108,TOV,總表!$AA$1,0))),"",VLOOKUP($L108,TOV,總表!$AA$1,0))</f>
        <v/>
      </c>
      <c r="O108" s="816"/>
      <c r="P108" s="815">
        <f ca="1">IF(OR($A$2=1,ISERROR(VLOOKUP($L108,TOV,總表!$AB$1,0))),"",VLOOKUP($L108,TOV,總表!$AB$1,0))</f>
        <v>480240</v>
      </c>
      <c r="Q108" s="816"/>
      <c r="R108" s="816"/>
      <c r="S108" s="875">
        <f ca="1">IF(OR($A$2=1,ISERROR(VLOOKUP($L108,TOV,總表!$H$1,0))),"",VLOOKUP($L108,TOV,總表!$H$1,0))</f>
        <v>494802</v>
      </c>
      <c r="T108" s="851"/>
      <c r="U108" s="851"/>
      <c r="V108" s="852"/>
      <c r="W108" s="507"/>
    </row>
    <row r="109" spans="2:23" s="508" customFormat="1" ht="14" customHeight="1">
      <c r="B109" s="463">
        <f t="shared" ca="1" si="4"/>
        <v>13</v>
      </c>
      <c r="C109" s="463">
        <f t="shared" ca="1" si="2"/>
        <v>27</v>
      </c>
      <c r="D109" s="815">
        <f ca="1">IF(OR($A$2=1,ISERROR(VLOOKUP($B109,TOV,總表!$AA$1,0))),"",VLOOKUP($B109,TOV,總表!$AA$1,0))</f>
        <v>16008</v>
      </c>
      <c r="E109" s="816"/>
      <c r="F109" s="815">
        <f ca="1">IF(OR($A$2=1,ISERROR(VLOOKUP($B109,TOV,總表!$AB$1,0))),"",VLOOKUP($B109,TOV,總表!$AB$1,0))</f>
        <v>208104</v>
      </c>
      <c r="G109" s="816"/>
      <c r="H109" s="816"/>
      <c r="I109" s="815">
        <f ca="1">IF(OR($A$2=1,ISERROR(VLOOKUP($B109,TOV,總表!$H$1,0))),"",VLOOKUP($B109,TOV,總表!$H$1,0))</f>
        <v>214414</v>
      </c>
      <c r="J109" s="816"/>
      <c r="K109" s="816"/>
      <c r="L109" s="463">
        <f t="shared" ca="1" si="5"/>
        <v>56</v>
      </c>
      <c r="M109" s="463">
        <f t="shared" ca="1" si="3"/>
        <v>70</v>
      </c>
      <c r="N109" s="815" t="str">
        <f ca="1">IF(OR($A$2=1,ISERROR(VLOOKUP($L109,TOV,總表!$AA$1,0))),"",VLOOKUP($L109,TOV,總表!$AA$1,0))</f>
        <v/>
      </c>
      <c r="O109" s="816"/>
      <c r="P109" s="815">
        <f ca="1">IF(OR($A$2=1,ISERROR(VLOOKUP($L109,TOV,總表!$AB$1,0))),"",VLOOKUP($L109,TOV,總表!$AB$1,0))</f>
        <v>480240</v>
      </c>
      <c r="Q109" s="816"/>
      <c r="R109" s="816"/>
      <c r="S109" s="875">
        <f ca="1">IF(OR($A$2=1,ISERROR(VLOOKUP($L109,TOV,總表!$H$1,0))),"",VLOOKUP($L109,TOV,總表!$H$1,0))</f>
        <v>494802</v>
      </c>
      <c r="T109" s="851"/>
      <c r="U109" s="851"/>
      <c r="V109" s="852"/>
      <c r="W109" s="507"/>
    </row>
    <row r="110" spans="2:23" s="508" customFormat="1" ht="14" customHeight="1">
      <c r="B110" s="463">
        <f t="shared" ca="1" si="4"/>
        <v>14</v>
      </c>
      <c r="C110" s="463">
        <f t="shared" ca="1" si="2"/>
        <v>28</v>
      </c>
      <c r="D110" s="815">
        <f ca="1">IF(OR($A$2=1,ISERROR(VLOOKUP($B110,TOV,總表!$AA$1,0))),"",VLOOKUP($B110,TOV,總表!$AA$1,0))</f>
        <v>16008</v>
      </c>
      <c r="E110" s="816"/>
      <c r="F110" s="815">
        <f ca="1">IF(OR($A$2=1,ISERROR(VLOOKUP($B110,TOV,總表!$AB$1,0))),"",VLOOKUP($B110,TOV,總表!$AB$1,0))</f>
        <v>224112</v>
      </c>
      <c r="G110" s="816"/>
      <c r="H110" s="816"/>
      <c r="I110" s="815">
        <f ca="1">IF(OR($A$2=1,ISERROR(VLOOKUP($B110,TOV,總表!$H$1,0))),"",VLOOKUP($B110,TOV,總表!$H$1,0))</f>
        <v>230908</v>
      </c>
      <c r="J110" s="816"/>
      <c r="K110" s="816"/>
      <c r="L110" s="463">
        <f t="shared" ca="1" si="5"/>
        <v>57</v>
      </c>
      <c r="M110" s="463">
        <f t="shared" ca="1" si="3"/>
        <v>71</v>
      </c>
      <c r="N110" s="815" t="str">
        <f ca="1">IF(OR($A$2=1,ISERROR(VLOOKUP($L110,TOV,總表!$AA$1,0))),"",VLOOKUP($L110,TOV,總表!$AA$1,0))</f>
        <v/>
      </c>
      <c r="O110" s="816"/>
      <c r="P110" s="815">
        <f ca="1">IF(OR($A$2=1,ISERROR(VLOOKUP($L110,TOV,總表!$AB$1,0))),"",VLOOKUP($L110,TOV,總表!$AB$1,0))</f>
        <v>480240</v>
      </c>
      <c r="Q110" s="816"/>
      <c r="R110" s="816"/>
      <c r="S110" s="875">
        <f ca="1">IF(OR($A$2=1,ISERROR(VLOOKUP($L110,TOV,總表!$H$1,0))),"",VLOOKUP($L110,TOV,總表!$H$1,0))</f>
        <v>494802</v>
      </c>
      <c r="T110" s="851"/>
      <c r="U110" s="851"/>
      <c r="V110" s="852"/>
      <c r="W110" s="507"/>
    </row>
    <row r="111" spans="2:23" s="508" customFormat="1" ht="14" customHeight="1">
      <c r="B111" s="463">
        <f t="shared" ca="1" si="4"/>
        <v>15</v>
      </c>
      <c r="C111" s="463">
        <f t="shared" ca="1" si="2"/>
        <v>29</v>
      </c>
      <c r="D111" s="815">
        <f ca="1">IF(OR($A$2=1,ISERROR(VLOOKUP($B111,TOV,總表!$AA$1,0))),"",VLOOKUP($B111,TOV,總表!$AA$1,0))</f>
        <v>16008</v>
      </c>
      <c r="E111" s="816"/>
      <c r="F111" s="815">
        <f ca="1">IF(OR($A$2=1,ISERROR(VLOOKUP($B111,TOV,總表!$AB$1,0))),"",VLOOKUP($B111,TOV,總表!$AB$1,0))</f>
        <v>240120</v>
      </c>
      <c r="G111" s="816"/>
      <c r="H111" s="816"/>
      <c r="I111" s="815">
        <f ca="1">IF(OR($A$2=1,ISERROR(VLOOKUP($B111,TOV,總表!$H$1,0))),"",VLOOKUP($B111,TOV,總表!$H$1,0))</f>
        <v>247401</v>
      </c>
      <c r="J111" s="816"/>
      <c r="K111" s="816"/>
      <c r="L111" s="463">
        <f t="shared" ca="1" si="5"/>
        <v>58</v>
      </c>
      <c r="M111" s="463">
        <f t="shared" ca="1" si="3"/>
        <v>72</v>
      </c>
      <c r="N111" s="815" t="str">
        <f ca="1">IF(OR($A$2=1,ISERROR(VLOOKUP($L111,TOV,總表!$AA$1,0))),"",VLOOKUP($L111,TOV,總表!$AA$1,0))</f>
        <v/>
      </c>
      <c r="O111" s="816"/>
      <c r="P111" s="815">
        <f ca="1">IF(OR($A$2=1,ISERROR(VLOOKUP($L111,TOV,總表!$AB$1,0))),"",VLOOKUP($L111,TOV,總表!$AB$1,0))</f>
        <v>480240</v>
      </c>
      <c r="Q111" s="816"/>
      <c r="R111" s="816"/>
      <c r="S111" s="875">
        <f ca="1">IF(OR($A$2=1,ISERROR(VLOOKUP($L111,TOV,總表!$H$1,0))),"",VLOOKUP($L111,TOV,總表!$H$1,0))</f>
        <v>494802</v>
      </c>
      <c r="T111" s="851"/>
      <c r="U111" s="851"/>
      <c r="V111" s="852"/>
      <c r="W111" s="507"/>
    </row>
    <row r="112" spans="2:23" s="508" customFormat="1" ht="14" customHeight="1">
      <c r="B112" s="463">
        <f t="shared" ca="1" si="4"/>
        <v>16</v>
      </c>
      <c r="C112" s="463">
        <f t="shared" ca="1" si="2"/>
        <v>30</v>
      </c>
      <c r="D112" s="815">
        <f ca="1">IF(OR($A$2=1,ISERROR(VLOOKUP($B112,TOV,總表!$AA$1,0))),"",VLOOKUP($B112,TOV,總表!$AA$1,0))</f>
        <v>16008</v>
      </c>
      <c r="E112" s="816"/>
      <c r="F112" s="815">
        <f ca="1">IF(OR($A$2=1,ISERROR(VLOOKUP($B112,TOV,總表!$AB$1,0))),"",VLOOKUP($B112,TOV,總表!$AB$1,0))</f>
        <v>256128</v>
      </c>
      <c r="G112" s="816"/>
      <c r="H112" s="816"/>
      <c r="I112" s="815">
        <f ca="1">IF(OR($A$2=1,ISERROR(VLOOKUP($B112,TOV,總表!$H$1,0))),"",VLOOKUP($B112,TOV,總表!$H$1,0))</f>
        <v>263894</v>
      </c>
      <c r="J112" s="816"/>
      <c r="K112" s="816"/>
      <c r="L112" s="463">
        <f t="shared" ca="1" si="5"/>
        <v>59</v>
      </c>
      <c r="M112" s="463">
        <f t="shared" ca="1" si="3"/>
        <v>73</v>
      </c>
      <c r="N112" s="815" t="str">
        <f ca="1">IF(OR($A$2=1,ISERROR(VLOOKUP($L112,TOV,總表!$AA$1,0))),"",VLOOKUP($L112,TOV,總表!$AA$1,0))</f>
        <v/>
      </c>
      <c r="O112" s="816"/>
      <c r="P112" s="815">
        <f ca="1">IF(OR($A$2=1,ISERROR(VLOOKUP($L112,TOV,總表!$AB$1,0))),"",VLOOKUP($L112,TOV,總表!$AB$1,0))</f>
        <v>480240</v>
      </c>
      <c r="Q112" s="816"/>
      <c r="R112" s="816"/>
      <c r="S112" s="875">
        <f ca="1">IF(OR($A$2=1,ISERROR(VLOOKUP($L112,TOV,總表!$H$1,0))),"",VLOOKUP($L112,TOV,總表!$H$1,0))</f>
        <v>494802</v>
      </c>
      <c r="T112" s="851"/>
      <c r="U112" s="851"/>
      <c r="V112" s="852"/>
      <c r="W112" s="507"/>
    </row>
    <row r="113" spans="2:23" s="508" customFormat="1" ht="14" customHeight="1">
      <c r="B113" s="463">
        <f t="shared" ca="1" si="4"/>
        <v>17</v>
      </c>
      <c r="C113" s="463">
        <f t="shared" ca="1" si="2"/>
        <v>31</v>
      </c>
      <c r="D113" s="815">
        <f ca="1">IF(OR($A$2=1,ISERROR(VLOOKUP($B113,TOV,總表!$AA$1,0))),"",VLOOKUP($B113,TOV,總表!$AA$1,0))</f>
        <v>16008</v>
      </c>
      <c r="E113" s="816"/>
      <c r="F113" s="815">
        <f ca="1">IF(OR($A$2=1,ISERROR(VLOOKUP($B113,TOV,總表!$AB$1,0))),"",VLOOKUP($B113,TOV,總表!$AB$1,0))</f>
        <v>272136</v>
      </c>
      <c r="G113" s="816"/>
      <c r="H113" s="816"/>
      <c r="I113" s="815">
        <f ca="1">IF(OR($A$2=1,ISERROR(VLOOKUP($B113,TOV,總表!$H$1,0))),"",VLOOKUP($B113,TOV,總表!$H$1,0))</f>
        <v>280388</v>
      </c>
      <c r="J113" s="816"/>
      <c r="K113" s="816"/>
      <c r="L113" s="463">
        <f t="shared" ca="1" si="5"/>
        <v>60</v>
      </c>
      <c r="M113" s="463">
        <f t="shared" ca="1" si="3"/>
        <v>74</v>
      </c>
      <c r="N113" s="815" t="str">
        <f ca="1">IF(OR($A$2=1,ISERROR(VLOOKUP($L113,TOV,總表!$AA$1,0))),"",VLOOKUP($L113,TOV,總表!$AA$1,0))</f>
        <v/>
      </c>
      <c r="O113" s="816"/>
      <c r="P113" s="815">
        <f ca="1">IF(OR($A$2=1,ISERROR(VLOOKUP($L113,TOV,總表!$AB$1,0))),"",VLOOKUP($L113,TOV,總表!$AB$1,0))</f>
        <v>480240</v>
      </c>
      <c r="Q113" s="816"/>
      <c r="R113" s="816"/>
      <c r="S113" s="875">
        <f ca="1">IF(OR($A$2=1,ISERROR(VLOOKUP($L113,TOV,總表!$H$1,0))),"",VLOOKUP($L113,TOV,總表!$H$1,0))</f>
        <v>494802</v>
      </c>
      <c r="T113" s="851"/>
      <c r="U113" s="851"/>
      <c r="V113" s="852"/>
      <c r="W113" s="507"/>
    </row>
    <row r="114" spans="2:23" s="508" customFormat="1" ht="14" customHeight="1">
      <c r="B114" s="463">
        <f t="shared" ca="1" si="4"/>
        <v>18</v>
      </c>
      <c r="C114" s="463">
        <f t="shared" ca="1" si="2"/>
        <v>32</v>
      </c>
      <c r="D114" s="815">
        <f ca="1">IF(OR($A$2=1,ISERROR(VLOOKUP($B114,TOV,總表!$AA$1,0))),"",VLOOKUP($B114,TOV,總表!$AA$1,0))</f>
        <v>16008</v>
      </c>
      <c r="E114" s="816"/>
      <c r="F114" s="815">
        <f ca="1">IF(OR($A$2=1,ISERROR(VLOOKUP($B114,TOV,總表!$AB$1,0))),"",VLOOKUP($B114,TOV,總表!$AB$1,0))</f>
        <v>288144</v>
      </c>
      <c r="G114" s="816"/>
      <c r="H114" s="816"/>
      <c r="I114" s="815">
        <f ca="1">IF(OR($A$2=1,ISERROR(VLOOKUP($B114,TOV,總表!$H$1,0))),"",VLOOKUP($B114,TOV,總表!$H$1,0))</f>
        <v>296881</v>
      </c>
      <c r="J114" s="816"/>
      <c r="K114" s="816"/>
      <c r="L114" s="463">
        <f t="shared" ca="1" si="5"/>
        <v>61</v>
      </c>
      <c r="M114" s="463">
        <f t="shared" ca="1" si="3"/>
        <v>75</v>
      </c>
      <c r="N114" s="815" t="str">
        <f ca="1">IF(OR($A$2=1,ISERROR(VLOOKUP($L114,TOV,總表!$AA$1,0))),"",VLOOKUP($L114,TOV,總表!$AA$1,0))</f>
        <v/>
      </c>
      <c r="O114" s="816"/>
      <c r="P114" s="815">
        <f ca="1">IF(OR($A$2=1,ISERROR(VLOOKUP($L114,TOV,總表!$AB$1,0))),"",VLOOKUP($L114,TOV,總表!$AB$1,0))</f>
        <v>480240</v>
      </c>
      <c r="Q114" s="816"/>
      <c r="R114" s="816"/>
      <c r="S114" s="875">
        <f ca="1">IF(OR($A$2=1,ISERROR(VLOOKUP($L114,TOV,總表!$H$1,0))),"",VLOOKUP($L114,TOV,總表!$H$1,0))</f>
        <v>494802</v>
      </c>
      <c r="T114" s="851"/>
      <c r="U114" s="851"/>
      <c r="V114" s="852"/>
      <c r="W114" s="507"/>
    </row>
    <row r="115" spans="2:23" s="508" customFormat="1" ht="14" customHeight="1">
      <c r="B115" s="463">
        <f t="shared" ca="1" si="4"/>
        <v>19</v>
      </c>
      <c r="C115" s="463">
        <f t="shared" ca="1" si="2"/>
        <v>33</v>
      </c>
      <c r="D115" s="815">
        <f ca="1">IF(OR($A$2=1,ISERROR(VLOOKUP($B115,TOV,總表!$AA$1,0))),"",VLOOKUP($B115,TOV,總表!$AA$1,0))</f>
        <v>16008</v>
      </c>
      <c r="E115" s="816"/>
      <c r="F115" s="815">
        <f ca="1">IF(OR($A$2=1,ISERROR(VLOOKUP($B115,TOV,總表!$AB$1,0))),"",VLOOKUP($B115,TOV,總表!$AB$1,0))</f>
        <v>304152</v>
      </c>
      <c r="G115" s="816"/>
      <c r="H115" s="816"/>
      <c r="I115" s="815">
        <f ca="1">IF(OR($A$2=1,ISERROR(VLOOKUP($B115,TOV,總表!$H$1,0))),"",VLOOKUP($B115,TOV,總表!$H$1,0))</f>
        <v>313375</v>
      </c>
      <c r="J115" s="816"/>
      <c r="K115" s="816"/>
      <c r="L115" s="463">
        <f t="shared" ca="1" si="5"/>
        <v>62</v>
      </c>
      <c r="M115" s="463">
        <f t="shared" ca="1" si="3"/>
        <v>76</v>
      </c>
      <c r="N115" s="815" t="str">
        <f ca="1">IF(OR($A$2=1,ISERROR(VLOOKUP($L115,TOV,總表!$AA$1,0))),"",VLOOKUP($L115,TOV,總表!$AA$1,0))</f>
        <v/>
      </c>
      <c r="O115" s="816"/>
      <c r="P115" s="815">
        <f ca="1">IF(OR($A$2=1,ISERROR(VLOOKUP($L115,TOV,總表!$AB$1,0))),"",VLOOKUP($L115,TOV,總表!$AB$1,0))</f>
        <v>480240</v>
      </c>
      <c r="Q115" s="816"/>
      <c r="R115" s="816"/>
      <c r="S115" s="875">
        <f ca="1">IF(OR($A$2=1,ISERROR(VLOOKUP($L115,TOV,總表!$H$1,0))),"",VLOOKUP($L115,TOV,總表!$H$1,0))</f>
        <v>494802</v>
      </c>
      <c r="T115" s="851"/>
      <c r="U115" s="851"/>
      <c r="V115" s="852"/>
      <c r="W115" s="507"/>
    </row>
    <row r="116" spans="2:23" s="508" customFormat="1" ht="14" customHeight="1">
      <c r="B116" s="463">
        <f t="shared" ca="1" si="4"/>
        <v>20</v>
      </c>
      <c r="C116" s="463">
        <f t="shared" ca="1" si="2"/>
        <v>34</v>
      </c>
      <c r="D116" s="815">
        <f ca="1">IF(OR($A$2=1,ISERROR(VLOOKUP($B116,TOV,總表!$AA$1,0))),"",VLOOKUP($B116,TOV,總表!$AA$1,0))</f>
        <v>16008</v>
      </c>
      <c r="E116" s="816"/>
      <c r="F116" s="815">
        <f ca="1">IF(OR($A$2=1,ISERROR(VLOOKUP($B116,TOV,總表!$AB$1,0))),"",VLOOKUP($B116,TOV,總表!$AB$1,0))</f>
        <v>320160</v>
      </c>
      <c r="G116" s="816"/>
      <c r="H116" s="816"/>
      <c r="I116" s="815">
        <f ca="1">IF(OR($A$2=1,ISERROR(VLOOKUP($B116,TOV,總表!$H$1,0))),"",VLOOKUP($B116,TOV,總表!$H$1,0))</f>
        <v>329868</v>
      </c>
      <c r="J116" s="816"/>
      <c r="K116" s="816"/>
      <c r="L116" s="463">
        <f t="shared" ca="1" si="5"/>
        <v>63</v>
      </c>
      <c r="M116" s="463">
        <f t="shared" ca="1" si="3"/>
        <v>77</v>
      </c>
      <c r="N116" s="815" t="str">
        <f ca="1">IF(OR($A$2=1,ISERROR(VLOOKUP($L116,TOV,總表!$AA$1,0))),"",VLOOKUP($L116,TOV,總表!$AA$1,0))</f>
        <v/>
      </c>
      <c r="O116" s="816"/>
      <c r="P116" s="815">
        <f ca="1">IF(OR($A$2=1,ISERROR(VLOOKUP($L116,TOV,總表!$AB$1,0))),"",VLOOKUP($L116,TOV,總表!$AB$1,0))</f>
        <v>480240</v>
      </c>
      <c r="Q116" s="816"/>
      <c r="R116" s="816"/>
      <c r="S116" s="875">
        <f ca="1">IF(OR($A$2=1,ISERROR(VLOOKUP($L116,TOV,總表!$H$1,0))),"",VLOOKUP($L116,TOV,總表!$H$1,0))</f>
        <v>494802</v>
      </c>
      <c r="T116" s="851"/>
      <c r="U116" s="851"/>
      <c r="V116" s="852"/>
      <c r="W116" s="507"/>
    </row>
    <row r="117" spans="2:23" s="508" customFormat="1" ht="14" customHeight="1">
      <c r="B117" s="463">
        <f t="shared" ca="1" si="4"/>
        <v>21</v>
      </c>
      <c r="C117" s="463">
        <f t="shared" ca="1" si="2"/>
        <v>35</v>
      </c>
      <c r="D117" s="815">
        <f ca="1">IF(OR($A$2=1,ISERROR(VLOOKUP($B117,TOV,總表!$AA$1,0))),"",VLOOKUP($B117,TOV,總表!$AA$1,0))</f>
        <v>16008</v>
      </c>
      <c r="E117" s="816"/>
      <c r="F117" s="815">
        <f ca="1">IF(OR($A$2=1,ISERROR(VLOOKUP($B117,TOV,總表!$AB$1,0))),"",VLOOKUP($B117,TOV,總表!$AB$1,0))</f>
        <v>336168</v>
      </c>
      <c r="G117" s="816"/>
      <c r="H117" s="816"/>
      <c r="I117" s="815">
        <f ca="1">IF(OR($A$2=1,ISERROR(VLOOKUP($B117,TOV,總表!$H$1,0))),"",VLOOKUP($B117,TOV,總表!$H$1,0))</f>
        <v>346361</v>
      </c>
      <c r="J117" s="816"/>
      <c r="K117" s="816"/>
      <c r="L117" s="463">
        <f t="shared" ca="1" si="5"/>
        <v>64</v>
      </c>
      <c r="M117" s="463">
        <f t="shared" ca="1" si="3"/>
        <v>78</v>
      </c>
      <c r="N117" s="815" t="str">
        <f ca="1">IF(OR($A$2=1,ISERROR(VLOOKUP($L117,TOV,總表!$AA$1,0))),"",VLOOKUP($L117,TOV,總表!$AA$1,0))</f>
        <v/>
      </c>
      <c r="O117" s="816"/>
      <c r="P117" s="815">
        <f ca="1">IF(OR($A$2=1,ISERROR(VLOOKUP($L117,TOV,總表!$AB$1,0))),"",VLOOKUP($L117,TOV,總表!$AB$1,0))</f>
        <v>480240</v>
      </c>
      <c r="Q117" s="816"/>
      <c r="R117" s="816"/>
      <c r="S117" s="875">
        <f ca="1">IF(OR($A$2=1,ISERROR(VLOOKUP($L117,TOV,總表!$H$1,0))),"",VLOOKUP($L117,TOV,總表!$H$1,0))</f>
        <v>494802</v>
      </c>
      <c r="T117" s="851"/>
      <c r="U117" s="851"/>
      <c r="V117" s="852"/>
      <c r="W117" s="507"/>
    </row>
    <row r="118" spans="2:23" s="508" customFormat="1" ht="14" customHeight="1">
      <c r="B118" s="463">
        <f t="shared" ca="1" si="4"/>
        <v>22</v>
      </c>
      <c r="C118" s="463">
        <f t="shared" ca="1" si="2"/>
        <v>36</v>
      </c>
      <c r="D118" s="815">
        <f ca="1">IF(OR($A$2=1,ISERROR(VLOOKUP($B118,TOV,總表!$AA$1,0))),"",VLOOKUP($B118,TOV,總表!$AA$1,0))</f>
        <v>16008</v>
      </c>
      <c r="E118" s="816"/>
      <c r="F118" s="815">
        <f ca="1">IF(OR($A$2=1,ISERROR(VLOOKUP($B118,TOV,總表!$AB$1,0))),"",VLOOKUP($B118,TOV,總表!$AB$1,0))</f>
        <v>352176</v>
      </c>
      <c r="G118" s="816"/>
      <c r="H118" s="816"/>
      <c r="I118" s="815">
        <f ca="1">IF(OR($A$2=1,ISERROR(VLOOKUP($B118,TOV,總表!$H$1,0))),"",VLOOKUP($B118,TOV,總表!$H$1,0))</f>
        <v>362855</v>
      </c>
      <c r="J118" s="816"/>
      <c r="K118" s="816"/>
      <c r="L118" s="463">
        <f t="shared" ca="1" si="5"/>
        <v>65</v>
      </c>
      <c r="M118" s="463">
        <f t="shared" ca="1" si="3"/>
        <v>79</v>
      </c>
      <c r="N118" s="815" t="str">
        <f ca="1">IF(OR($A$2=1,ISERROR(VLOOKUP($L118,TOV,總表!$AA$1,0))),"",VLOOKUP($L118,TOV,總表!$AA$1,0))</f>
        <v/>
      </c>
      <c r="O118" s="816"/>
      <c r="P118" s="815">
        <f ca="1">IF(OR($A$2=1,ISERROR(VLOOKUP($L118,TOV,總表!$AB$1,0))),"",VLOOKUP($L118,TOV,總表!$AB$1,0))</f>
        <v>480240</v>
      </c>
      <c r="Q118" s="816"/>
      <c r="R118" s="816"/>
      <c r="S118" s="875">
        <f ca="1">IF(OR($A$2=1,ISERROR(VLOOKUP($L118,TOV,總表!$H$1,0))),"",VLOOKUP($L118,TOV,總表!$H$1,0))</f>
        <v>494802</v>
      </c>
      <c r="T118" s="851"/>
      <c r="U118" s="851"/>
      <c r="V118" s="852"/>
      <c r="W118" s="507"/>
    </row>
    <row r="119" spans="2:23" s="508" customFormat="1" ht="14" customHeight="1">
      <c r="B119" s="463">
        <f t="shared" ca="1" si="4"/>
        <v>23</v>
      </c>
      <c r="C119" s="463">
        <f t="shared" ca="1" si="2"/>
        <v>37</v>
      </c>
      <c r="D119" s="815">
        <f ca="1">IF(OR($A$2=1,ISERROR(VLOOKUP($B119,TOV,總表!$AA$1,0))),"",VLOOKUP($B119,TOV,總表!$AA$1,0))</f>
        <v>16008</v>
      </c>
      <c r="E119" s="816"/>
      <c r="F119" s="815">
        <f ca="1">IF(OR($A$2=1,ISERROR(VLOOKUP($B119,TOV,總表!$AB$1,0))),"",VLOOKUP($B119,TOV,總表!$AB$1,0))</f>
        <v>368184</v>
      </c>
      <c r="G119" s="816"/>
      <c r="H119" s="816"/>
      <c r="I119" s="815">
        <f ca="1">IF(OR($A$2=1,ISERROR(VLOOKUP($B119,TOV,總表!$H$1,0))),"",VLOOKUP($B119,TOV,總表!$H$1,0))</f>
        <v>379348</v>
      </c>
      <c r="J119" s="816"/>
      <c r="K119" s="816"/>
      <c r="L119" s="463">
        <f t="shared" ca="1" si="5"/>
        <v>66</v>
      </c>
      <c r="M119" s="463">
        <f t="shared" ca="1" si="3"/>
        <v>80</v>
      </c>
      <c r="N119" s="815" t="str">
        <f ca="1">IF(OR($A$2=1,ISERROR(VLOOKUP($L119,TOV,總表!$AA$1,0))),"",VLOOKUP($L119,TOV,總表!$AA$1,0))</f>
        <v/>
      </c>
      <c r="O119" s="816"/>
      <c r="P119" s="815">
        <f ca="1">IF(OR($A$2=1,ISERROR(VLOOKUP($L119,TOV,總表!$AB$1,0))),"",VLOOKUP($L119,TOV,總表!$AB$1,0))</f>
        <v>480240</v>
      </c>
      <c r="Q119" s="816"/>
      <c r="R119" s="816"/>
      <c r="S119" s="875">
        <f ca="1">IF(OR($A$2=1,ISERROR(VLOOKUP($L119,TOV,總表!$H$1,0))),"",VLOOKUP($L119,TOV,總表!$H$1,0))</f>
        <v>494802</v>
      </c>
      <c r="T119" s="851"/>
      <c r="U119" s="851"/>
      <c r="V119" s="852"/>
      <c r="W119" s="507"/>
    </row>
    <row r="120" spans="2:23" s="508" customFormat="1" ht="14" customHeight="1">
      <c r="B120" s="463">
        <f t="shared" ca="1" si="4"/>
        <v>24</v>
      </c>
      <c r="C120" s="463">
        <f t="shared" ca="1" si="2"/>
        <v>38</v>
      </c>
      <c r="D120" s="815">
        <f ca="1">IF(OR($A$2=1,ISERROR(VLOOKUP($B120,TOV,總表!$AA$1,0))),"",VLOOKUP($B120,TOV,總表!$AA$1,0))</f>
        <v>16008</v>
      </c>
      <c r="E120" s="816"/>
      <c r="F120" s="815">
        <f ca="1">IF(OR($A$2=1,ISERROR(VLOOKUP($B120,TOV,總表!$AB$1,0))),"",VLOOKUP($B120,TOV,總表!$AB$1,0))</f>
        <v>384192</v>
      </c>
      <c r="G120" s="816"/>
      <c r="H120" s="816"/>
      <c r="I120" s="815">
        <f ca="1">IF(OR($A$2=1,ISERROR(VLOOKUP($B120,TOV,總表!$H$1,0))),"",VLOOKUP($B120,TOV,總表!$H$1,0))</f>
        <v>395842</v>
      </c>
      <c r="J120" s="816"/>
      <c r="K120" s="816"/>
      <c r="L120" s="463">
        <f t="shared" ca="1" si="5"/>
        <v>67</v>
      </c>
      <c r="M120" s="463">
        <f t="shared" ca="1" si="3"/>
        <v>81</v>
      </c>
      <c r="N120" s="815" t="str">
        <f ca="1">IF(OR($A$2=1,ISERROR(VLOOKUP($L120,TOV,總表!$AA$1,0))),"",VLOOKUP($L120,TOV,總表!$AA$1,0))</f>
        <v/>
      </c>
      <c r="O120" s="816"/>
      <c r="P120" s="815">
        <f ca="1">IF(OR($A$2=1,ISERROR(VLOOKUP($L120,TOV,總表!$AB$1,0))),"",VLOOKUP($L120,TOV,總表!$AB$1,0))</f>
        <v>480240</v>
      </c>
      <c r="Q120" s="816"/>
      <c r="R120" s="816"/>
      <c r="S120" s="875">
        <f ca="1">IF(OR($A$2=1,ISERROR(VLOOKUP($L120,TOV,總表!$H$1,0))),"",VLOOKUP($L120,TOV,總表!$H$1,0))</f>
        <v>494802</v>
      </c>
      <c r="T120" s="851"/>
      <c r="U120" s="851"/>
      <c r="V120" s="852"/>
      <c r="W120" s="507"/>
    </row>
    <row r="121" spans="2:23" s="508" customFormat="1" ht="14" customHeight="1">
      <c r="B121" s="463">
        <f t="shared" ca="1" si="4"/>
        <v>25</v>
      </c>
      <c r="C121" s="463">
        <f t="shared" ca="1" si="2"/>
        <v>39</v>
      </c>
      <c r="D121" s="815">
        <f ca="1">IF(OR($A$2=1,ISERROR(VLOOKUP($B121,TOV,總表!$AA$1,0))),"",VLOOKUP($B121,TOV,總表!$AA$1,0))</f>
        <v>16008</v>
      </c>
      <c r="E121" s="816"/>
      <c r="F121" s="815">
        <f ca="1">IF(OR($A$2=1,ISERROR(VLOOKUP($B121,TOV,總表!$AB$1,0))),"",VLOOKUP($B121,TOV,總表!$AB$1,0))</f>
        <v>400200</v>
      </c>
      <c r="G121" s="816"/>
      <c r="H121" s="816"/>
      <c r="I121" s="815">
        <f ca="1">IF(OR($A$2=1,ISERROR(VLOOKUP($B121,TOV,總表!$H$1,0))),"",VLOOKUP($B121,TOV,總表!$H$1,0))</f>
        <v>412335</v>
      </c>
      <c r="J121" s="816"/>
      <c r="K121" s="816"/>
      <c r="L121" s="463">
        <f t="shared" ca="1" si="5"/>
        <v>68</v>
      </c>
      <c r="M121" s="463">
        <f t="shared" ca="1" si="3"/>
        <v>82</v>
      </c>
      <c r="N121" s="815" t="str">
        <f ca="1">IF(OR($A$2=1,ISERROR(VLOOKUP($L121,TOV,總表!$AA$1,0))),"",VLOOKUP($L121,TOV,總表!$AA$1,0))</f>
        <v/>
      </c>
      <c r="O121" s="816"/>
      <c r="P121" s="815">
        <f ca="1">IF(OR($A$2=1,ISERROR(VLOOKUP($L121,TOV,總表!$AB$1,0))),"",VLOOKUP($L121,TOV,總表!$AB$1,0))</f>
        <v>480240</v>
      </c>
      <c r="Q121" s="816"/>
      <c r="R121" s="816"/>
      <c r="S121" s="875">
        <f ca="1">IF(OR($A$2=1,ISERROR(VLOOKUP($L121,TOV,總表!$H$1,0))),"",VLOOKUP($L121,TOV,總表!$H$1,0))</f>
        <v>494802</v>
      </c>
      <c r="T121" s="851"/>
      <c r="U121" s="851"/>
      <c r="V121" s="852"/>
      <c r="W121" s="507"/>
    </row>
    <row r="122" spans="2:23" s="508" customFormat="1" ht="14" customHeight="1">
      <c r="B122" s="463">
        <f t="shared" ca="1" si="4"/>
        <v>26</v>
      </c>
      <c r="C122" s="463">
        <f t="shared" ca="1" si="2"/>
        <v>40</v>
      </c>
      <c r="D122" s="815">
        <f ca="1">IF(OR($A$2=1,ISERROR(VLOOKUP($B122,TOV,總表!$AA$1,0))),"",VLOOKUP($B122,TOV,總表!$AA$1,0))</f>
        <v>16008</v>
      </c>
      <c r="E122" s="816"/>
      <c r="F122" s="815">
        <f ca="1">IF(OR($A$2=1,ISERROR(VLOOKUP($B122,TOV,總表!$AB$1,0))),"",VLOOKUP($B122,TOV,總表!$AB$1,0))</f>
        <v>416208</v>
      </c>
      <c r="G122" s="816"/>
      <c r="H122" s="816"/>
      <c r="I122" s="815">
        <f ca="1">IF(OR($A$2=1,ISERROR(VLOOKUP($B122,TOV,總表!$H$1,0))),"",VLOOKUP($B122,TOV,總表!$H$1,0))</f>
        <v>428828</v>
      </c>
      <c r="J122" s="816"/>
      <c r="K122" s="816"/>
      <c r="L122" s="463">
        <f t="shared" ca="1" si="5"/>
        <v>69</v>
      </c>
      <c r="M122" s="463">
        <f t="shared" ca="1" si="3"/>
        <v>83</v>
      </c>
      <c r="N122" s="815" t="str">
        <f ca="1">IF(OR($A$2=1,ISERROR(VLOOKUP($L122,TOV,總表!$AA$1,0))),"",VLOOKUP($L122,TOV,總表!$AA$1,0))</f>
        <v/>
      </c>
      <c r="O122" s="816"/>
      <c r="P122" s="815">
        <f ca="1">IF(OR($A$2=1,ISERROR(VLOOKUP($L122,TOV,總表!$AB$1,0))),"",VLOOKUP($L122,TOV,總表!$AB$1,0))</f>
        <v>480240</v>
      </c>
      <c r="Q122" s="816"/>
      <c r="R122" s="816"/>
      <c r="S122" s="875">
        <f ca="1">IF(OR($A$2=1,ISERROR(VLOOKUP($L122,TOV,總表!$H$1,0))),"",VLOOKUP($L122,TOV,總表!$H$1,0))</f>
        <v>494802</v>
      </c>
      <c r="T122" s="851"/>
      <c r="U122" s="851"/>
      <c r="V122" s="852"/>
      <c r="W122" s="507"/>
    </row>
    <row r="123" spans="2:23" s="508" customFormat="1" ht="14" customHeight="1">
      <c r="B123" s="463">
        <f t="shared" ca="1" si="4"/>
        <v>27</v>
      </c>
      <c r="C123" s="463">
        <f t="shared" ca="1" si="2"/>
        <v>41</v>
      </c>
      <c r="D123" s="815">
        <f ca="1">IF(OR($A$2=1,ISERROR(VLOOKUP($B123,TOV,總表!$AA$1,0))),"",VLOOKUP($B123,TOV,總表!$AA$1,0))</f>
        <v>16008</v>
      </c>
      <c r="E123" s="816"/>
      <c r="F123" s="815">
        <f ca="1">IF(OR($A$2=1,ISERROR(VLOOKUP($B123,TOV,總表!$AB$1,0))),"",VLOOKUP($B123,TOV,總表!$AB$1,0))</f>
        <v>432216</v>
      </c>
      <c r="G123" s="816"/>
      <c r="H123" s="816"/>
      <c r="I123" s="815">
        <f ca="1">IF(OR($A$2=1,ISERROR(VLOOKUP($B123,TOV,總表!$H$1,0))),"",VLOOKUP($B123,TOV,總表!$H$1,0))</f>
        <v>445322</v>
      </c>
      <c r="J123" s="816"/>
      <c r="K123" s="816"/>
      <c r="L123" s="463">
        <f t="shared" ca="1" si="5"/>
        <v>70</v>
      </c>
      <c r="M123" s="463">
        <f t="shared" ca="1" si="3"/>
        <v>84</v>
      </c>
      <c r="N123" s="815" t="str">
        <f ca="1">IF(OR($A$2=1,ISERROR(VLOOKUP($L123,TOV,總表!$AA$1,0))),"",VLOOKUP($L123,TOV,總表!$AA$1,0))</f>
        <v/>
      </c>
      <c r="O123" s="816"/>
      <c r="P123" s="815">
        <f ca="1">IF(OR($A$2=1,ISERROR(VLOOKUP($L123,TOV,總表!$AB$1,0))),"",VLOOKUP($L123,TOV,總表!$AB$1,0))</f>
        <v>480240</v>
      </c>
      <c r="Q123" s="816"/>
      <c r="R123" s="816"/>
      <c r="S123" s="875">
        <f ca="1">IF(OR($A$2=1,ISERROR(VLOOKUP($L123,TOV,總表!$H$1,0))),"",VLOOKUP($L123,TOV,總表!$H$1,0))</f>
        <v>494802</v>
      </c>
      <c r="T123" s="851"/>
      <c r="U123" s="851"/>
      <c r="V123" s="852"/>
      <c r="W123" s="507"/>
    </row>
    <row r="124" spans="2:23" s="508" customFormat="1" ht="14" customHeight="1">
      <c r="B124" s="463">
        <f t="shared" ca="1" si="4"/>
        <v>28</v>
      </c>
      <c r="C124" s="463">
        <f t="shared" ca="1" si="2"/>
        <v>42</v>
      </c>
      <c r="D124" s="815">
        <f ca="1">IF(OR($A$2=1,ISERROR(VLOOKUP($B124,TOV,總表!$AA$1,0))),"",VLOOKUP($B124,TOV,總表!$AA$1,0))</f>
        <v>16008</v>
      </c>
      <c r="E124" s="816"/>
      <c r="F124" s="815">
        <f ca="1">IF(OR($A$2=1,ISERROR(VLOOKUP($B124,TOV,總表!$AB$1,0))),"",VLOOKUP($B124,TOV,總表!$AB$1,0))</f>
        <v>448224</v>
      </c>
      <c r="G124" s="816"/>
      <c r="H124" s="816"/>
      <c r="I124" s="815">
        <f ca="1">IF(OR($A$2=1,ISERROR(VLOOKUP($B124,TOV,總表!$H$1,0))),"",VLOOKUP($B124,TOV,總表!$H$1,0))</f>
        <v>461815</v>
      </c>
      <c r="J124" s="816"/>
      <c r="K124" s="816"/>
      <c r="L124" s="463">
        <f t="shared" ca="1" si="5"/>
        <v>71</v>
      </c>
      <c r="M124" s="463">
        <f t="shared" ca="1" si="3"/>
        <v>85</v>
      </c>
      <c r="N124" s="815" t="str">
        <f ca="1">IF(OR($A$2=1,ISERROR(VLOOKUP($L124,TOV,總表!$AA$1,0))),"",VLOOKUP($L124,TOV,總表!$AA$1,0))</f>
        <v/>
      </c>
      <c r="O124" s="816"/>
      <c r="P124" s="815">
        <f ca="1">IF(OR($A$2=1,ISERROR(VLOOKUP($L124,TOV,總表!$AB$1,0))),"",VLOOKUP($L124,TOV,總表!$AB$1,0))</f>
        <v>480240</v>
      </c>
      <c r="Q124" s="816"/>
      <c r="R124" s="816"/>
      <c r="S124" s="875">
        <f ca="1">IF(OR($A$2=1,ISERROR(VLOOKUP($L124,TOV,總表!$H$1,0))),"",VLOOKUP($L124,TOV,總表!$H$1,0))</f>
        <v>494802</v>
      </c>
      <c r="T124" s="851"/>
      <c r="U124" s="851"/>
      <c r="V124" s="852"/>
      <c r="W124" s="507"/>
    </row>
    <row r="125" spans="2:23" s="508" customFormat="1" ht="14" customHeight="1">
      <c r="B125" s="463">
        <f t="shared" ca="1" si="4"/>
        <v>29</v>
      </c>
      <c r="C125" s="463">
        <f t="shared" ca="1" si="2"/>
        <v>43</v>
      </c>
      <c r="D125" s="815">
        <f ca="1">IF(OR($A$2=1,ISERROR(VLOOKUP($B125,TOV,總表!$AA$1,0))),"",VLOOKUP($B125,TOV,總表!$AA$1,0))</f>
        <v>16008</v>
      </c>
      <c r="E125" s="816"/>
      <c r="F125" s="815">
        <f ca="1">IF(OR($A$2=1,ISERROR(VLOOKUP($B125,TOV,總表!$AB$1,0))),"",VLOOKUP($B125,TOV,總表!$AB$1,0))</f>
        <v>464232</v>
      </c>
      <c r="G125" s="816"/>
      <c r="H125" s="816"/>
      <c r="I125" s="815">
        <f ca="1">IF(OR($A$2=1,ISERROR(VLOOKUP($B125,TOV,總表!$H$1,0))),"",VLOOKUP($B125,TOV,總表!$H$1,0))</f>
        <v>478309</v>
      </c>
      <c r="J125" s="816"/>
      <c r="K125" s="816"/>
      <c r="L125" s="463">
        <f t="shared" ca="1" si="5"/>
        <v>72</v>
      </c>
      <c r="M125" s="463">
        <f t="shared" ca="1" si="3"/>
        <v>86</v>
      </c>
      <c r="N125" s="815" t="str">
        <f ca="1">IF(OR($A$2=1,ISERROR(VLOOKUP($L125,TOV,總表!$AA$1,0))),"",VLOOKUP($L125,TOV,總表!$AA$1,0))</f>
        <v/>
      </c>
      <c r="O125" s="816"/>
      <c r="P125" s="815">
        <f ca="1">IF(OR($A$2=1,ISERROR(VLOOKUP($L125,TOV,總表!$AB$1,0))),"",VLOOKUP($L125,TOV,總表!$AB$1,0))</f>
        <v>480240</v>
      </c>
      <c r="Q125" s="816"/>
      <c r="R125" s="816"/>
      <c r="S125" s="875">
        <f ca="1">IF(OR($A$2=1,ISERROR(VLOOKUP($L125,TOV,總表!$H$1,0))),"",VLOOKUP($L125,TOV,總表!$H$1,0))</f>
        <v>494802</v>
      </c>
      <c r="T125" s="851"/>
      <c r="U125" s="851"/>
      <c r="V125" s="852"/>
      <c r="W125" s="507"/>
    </row>
    <row r="126" spans="2:23" s="508" customFormat="1" ht="14" customHeight="1">
      <c r="B126" s="463">
        <f t="shared" ca="1" si="4"/>
        <v>30</v>
      </c>
      <c r="C126" s="463">
        <f t="shared" ca="1" si="2"/>
        <v>44</v>
      </c>
      <c r="D126" s="815">
        <f ca="1">IF(OR($A$2=1,ISERROR(VLOOKUP($B126,TOV,總表!$AA$1,0))),"",VLOOKUP($B126,TOV,總表!$AA$1,0))</f>
        <v>16008</v>
      </c>
      <c r="E126" s="816"/>
      <c r="F126" s="815">
        <f ca="1">IF(OR($A$2=1,ISERROR(VLOOKUP($B126,TOV,總表!$AB$1,0))),"",VLOOKUP($B126,TOV,總表!$AB$1,0))</f>
        <v>480240</v>
      </c>
      <c r="G126" s="816"/>
      <c r="H126" s="816"/>
      <c r="I126" s="815">
        <f ca="1">IF(OR($A$2=1,ISERROR(VLOOKUP($B126,TOV,總表!$H$1,0))),"",VLOOKUP($B126,TOV,總表!$H$1,0))</f>
        <v>494802</v>
      </c>
      <c r="J126" s="816"/>
      <c r="K126" s="816"/>
      <c r="L126" s="463">
        <f t="shared" ca="1" si="5"/>
        <v>73</v>
      </c>
      <c r="M126" s="463">
        <f t="shared" ca="1" si="3"/>
        <v>87</v>
      </c>
      <c r="N126" s="815" t="str">
        <f ca="1">IF(OR($A$2=1,ISERROR(VLOOKUP($L126,TOV,總表!$AA$1,0))),"",VLOOKUP($L126,TOV,總表!$AA$1,0))</f>
        <v/>
      </c>
      <c r="O126" s="816"/>
      <c r="P126" s="815">
        <f ca="1">IF(OR($A$2=1,ISERROR(VLOOKUP($L126,TOV,總表!$AB$1,0))),"",VLOOKUP($L126,TOV,總表!$AB$1,0))</f>
        <v>480240</v>
      </c>
      <c r="Q126" s="816"/>
      <c r="R126" s="816"/>
      <c r="S126" s="875">
        <f ca="1">IF(OR($A$2=1,ISERROR(VLOOKUP($L126,TOV,總表!$H$1,0))),"",VLOOKUP($L126,TOV,總表!$H$1,0))</f>
        <v>494802</v>
      </c>
      <c r="T126" s="851"/>
      <c r="U126" s="851"/>
      <c r="V126" s="852"/>
      <c r="W126" s="507"/>
    </row>
    <row r="127" spans="2:23" s="508" customFormat="1" ht="14" customHeight="1">
      <c r="B127" s="463">
        <f t="shared" ref="B127:B139" ca="1" si="6">IF(OR($A$2=1,ISERROR(VLOOKUP($B126+1,TOV,2,0))),"",$B126+1)</f>
        <v>31</v>
      </c>
      <c r="C127" s="463">
        <f t="shared" ca="1" si="2"/>
        <v>45</v>
      </c>
      <c r="D127" s="815" t="str">
        <f ca="1">IF(OR($A$2=1,ISERROR(VLOOKUP($B127,TOV,總表!$AA$1,0))),"",VLOOKUP($B127,TOV,總表!$AA$1,0))</f>
        <v/>
      </c>
      <c r="E127" s="816"/>
      <c r="F127" s="815">
        <f ca="1">IF(OR($A$2=1,ISERROR(VLOOKUP($B127,TOV,總表!$AB$1,0))),"",VLOOKUP($B127,TOV,總表!$AB$1,0))</f>
        <v>480240</v>
      </c>
      <c r="G127" s="816"/>
      <c r="H127" s="816"/>
      <c r="I127" s="815">
        <f ca="1">IF(OR($A$2=1,ISERROR(VLOOKUP($B127,TOV,總表!$H$1,0))),"",VLOOKUP($B127,TOV,總表!$H$1,0))</f>
        <v>494802</v>
      </c>
      <c r="J127" s="816"/>
      <c r="K127" s="816"/>
      <c r="L127" s="463">
        <f t="shared" ca="1" si="5"/>
        <v>74</v>
      </c>
      <c r="M127" s="463">
        <f t="shared" ca="1" si="3"/>
        <v>88</v>
      </c>
      <c r="N127" s="815" t="str">
        <f ca="1">IF(OR($A$2=1,ISERROR(VLOOKUP($L127,TOV,總表!$AA$1,0))),"",VLOOKUP($L127,TOV,總表!$AA$1,0))</f>
        <v/>
      </c>
      <c r="O127" s="816"/>
      <c r="P127" s="815">
        <f ca="1">IF(OR($A$2=1,ISERROR(VLOOKUP($L127,TOV,總表!$AB$1,0))),"",VLOOKUP($L127,TOV,總表!$AB$1,0))</f>
        <v>480240</v>
      </c>
      <c r="Q127" s="816"/>
      <c r="R127" s="816"/>
      <c r="S127" s="875">
        <f ca="1">IF(OR($A$2=1,ISERROR(VLOOKUP($L127,TOV,總表!$H$1,0))),"",VLOOKUP($L127,TOV,總表!$H$1,0))</f>
        <v>494802</v>
      </c>
      <c r="T127" s="851"/>
      <c r="U127" s="851"/>
      <c r="V127" s="852"/>
      <c r="W127" s="507"/>
    </row>
    <row r="128" spans="2:23" s="508" customFormat="1" ht="14" customHeight="1">
      <c r="B128" s="463">
        <f t="shared" ca="1" si="6"/>
        <v>32</v>
      </c>
      <c r="C128" s="463">
        <f t="shared" ca="1" si="2"/>
        <v>46</v>
      </c>
      <c r="D128" s="815" t="str">
        <f ca="1">IF(OR($A$2=1,ISERROR(VLOOKUP($B128,TOV,總表!$AA$1,0))),"",VLOOKUP($B128,TOV,總表!$AA$1,0))</f>
        <v/>
      </c>
      <c r="E128" s="816"/>
      <c r="F128" s="815">
        <f ca="1">IF(OR($A$2=1,ISERROR(VLOOKUP($B128,TOV,總表!$AB$1,0))),"",VLOOKUP($B128,TOV,總表!$AB$1,0))</f>
        <v>480240</v>
      </c>
      <c r="G128" s="816"/>
      <c r="H128" s="816"/>
      <c r="I128" s="815">
        <f ca="1">IF(OR($A$2=1,ISERROR(VLOOKUP($B128,TOV,總表!$H$1,0))),"",VLOOKUP($B128,TOV,總表!$H$1,0))</f>
        <v>494802</v>
      </c>
      <c r="J128" s="816"/>
      <c r="K128" s="816"/>
      <c r="L128" s="463">
        <f t="shared" ca="1" si="5"/>
        <v>75</v>
      </c>
      <c r="M128" s="463">
        <f t="shared" ca="1" si="3"/>
        <v>89</v>
      </c>
      <c r="N128" s="815" t="str">
        <f ca="1">IF(OR($A$2=1,ISERROR(VLOOKUP($L128,TOV,總表!$AA$1,0))),"",VLOOKUP($L128,TOV,總表!$AA$1,0))</f>
        <v/>
      </c>
      <c r="O128" s="816"/>
      <c r="P128" s="815">
        <f ca="1">IF(OR($A$2=1,ISERROR(VLOOKUP($L128,TOV,總表!$AB$1,0))),"",VLOOKUP($L128,TOV,總表!$AB$1,0))</f>
        <v>480240</v>
      </c>
      <c r="Q128" s="816"/>
      <c r="R128" s="816"/>
      <c r="S128" s="875">
        <f ca="1">IF(OR($A$2=1,ISERROR(VLOOKUP($L128,TOV,總表!$H$1,0))),"",VLOOKUP($L128,TOV,總表!$H$1,0))</f>
        <v>494802</v>
      </c>
      <c r="T128" s="851"/>
      <c r="U128" s="851"/>
      <c r="V128" s="852"/>
      <c r="W128" s="507"/>
    </row>
    <row r="129" spans="1:23" s="508" customFormat="1" ht="14" customHeight="1">
      <c r="B129" s="463">
        <f t="shared" ca="1" si="6"/>
        <v>33</v>
      </c>
      <c r="C129" s="463">
        <f t="shared" ca="1" si="2"/>
        <v>47</v>
      </c>
      <c r="D129" s="815" t="str">
        <f ca="1">IF(OR($A$2=1,ISERROR(VLOOKUP($B129,TOV,總表!$AA$1,0))),"",VLOOKUP($B129,TOV,總表!$AA$1,0))</f>
        <v/>
      </c>
      <c r="E129" s="816"/>
      <c r="F129" s="815">
        <f ca="1">IF(OR($A$2=1,ISERROR(VLOOKUP($B129,TOV,總表!$AB$1,0))),"",VLOOKUP($B129,TOV,總表!$AB$1,0))</f>
        <v>480240</v>
      </c>
      <c r="G129" s="816"/>
      <c r="H129" s="816"/>
      <c r="I129" s="815">
        <f ca="1">IF(OR($A$2=1,ISERROR(VLOOKUP($B129,TOV,總表!$H$1,0))),"",VLOOKUP($B129,TOV,總表!$H$1,0))</f>
        <v>494802</v>
      </c>
      <c r="J129" s="816"/>
      <c r="K129" s="816"/>
      <c r="L129" s="463">
        <f t="shared" ca="1" si="5"/>
        <v>76</v>
      </c>
      <c r="M129" s="463">
        <f t="shared" ca="1" si="3"/>
        <v>90</v>
      </c>
      <c r="N129" s="815" t="str">
        <f ca="1">IF(OR($A$2=1,ISERROR(VLOOKUP($L129,TOV,總表!$AA$1,0))),"",VLOOKUP($L129,TOV,總表!$AA$1,0))</f>
        <v/>
      </c>
      <c r="O129" s="816"/>
      <c r="P129" s="815">
        <f ca="1">IF(OR($A$2=1,ISERROR(VLOOKUP($L129,TOV,總表!$AB$1,0))),"",VLOOKUP($L129,TOV,總表!$AB$1,0))</f>
        <v>480240</v>
      </c>
      <c r="Q129" s="816"/>
      <c r="R129" s="816"/>
      <c r="S129" s="875">
        <f ca="1">IF(OR($A$2=1,ISERROR(VLOOKUP($L129,TOV,總表!$H$1,0))),"",VLOOKUP($L129,TOV,總表!$H$1,0))</f>
        <v>494802</v>
      </c>
      <c r="T129" s="851"/>
      <c r="U129" s="851"/>
      <c r="V129" s="852"/>
      <c r="W129" s="507"/>
    </row>
    <row r="130" spans="1:23" s="508" customFormat="1" ht="14" customHeight="1">
      <c r="B130" s="463">
        <f t="shared" ca="1" si="6"/>
        <v>34</v>
      </c>
      <c r="C130" s="463">
        <f t="shared" ca="1" si="2"/>
        <v>48</v>
      </c>
      <c r="D130" s="815" t="str">
        <f ca="1">IF(OR($A$2=1,ISERROR(VLOOKUP($B130,TOV,總表!$AA$1,0))),"",VLOOKUP($B130,TOV,總表!$AA$1,0))</f>
        <v/>
      </c>
      <c r="E130" s="816"/>
      <c r="F130" s="815">
        <f ca="1">IF(OR($A$2=1,ISERROR(VLOOKUP($B130,TOV,總表!$AB$1,0))),"",VLOOKUP($B130,TOV,總表!$AB$1,0))</f>
        <v>480240</v>
      </c>
      <c r="G130" s="816"/>
      <c r="H130" s="816"/>
      <c r="I130" s="815">
        <f ca="1">IF(OR($A$2=1,ISERROR(VLOOKUP($B130,TOV,總表!$H$1,0))),"",VLOOKUP($B130,TOV,總表!$H$1,0))</f>
        <v>494802</v>
      </c>
      <c r="J130" s="816"/>
      <c r="K130" s="816"/>
      <c r="L130" s="463">
        <f t="shared" ca="1" si="5"/>
        <v>77</v>
      </c>
      <c r="M130" s="463">
        <f t="shared" ca="1" si="3"/>
        <v>91</v>
      </c>
      <c r="N130" s="815" t="str">
        <f ca="1">IF(OR($A$2=1,ISERROR(VLOOKUP($L130,TOV,總表!$AA$1,0))),"",VLOOKUP($L130,TOV,總表!$AA$1,0))</f>
        <v/>
      </c>
      <c r="O130" s="816"/>
      <c r="P130" s="815">
        <f ca="1">IF(OR($A$2=1,ISERROR(VLOOKUP($L130,TOV,總表!$AB$1,0))),"",VLOOKUP($L130,TOV,總表!$AB$1,0))</f>
        <v>480240</v>
      </c>
      <c r="Q130" s="816"/>
      <c r="R130" s="816"/>
      <c r="S130" s="875">
        <f ca="1">IF(OR($A$2=1,ISERROR(VLOOKUP($L130,TOV,總表!$H$1,0))),"",VLOOKUP($L130,TOV,總表!$H$1,0))</f>
        <v>494802</v>
      </c>
      <c r="T130" s="851"/>
      <c r="U130" s="851"/>
      <c r="V130" s="852"/>
      <c r="W130" s="507"/>
    </row>
    <row r="131" spans="1:23" s="508" customFormat="1" ht="14" customHeight="1">
      <c r="B131" s="463">
        <f t="shared" ca="1" si="6"/>
        <v>35</v>
      </c>
      <c r="C131" s="463">
        <f t="shared" ca="1" si="2"/>
        <v>49</v>
      </c>
      <c r="D131" s="815" t="str">
        <f ca="1">IF(OR($A$2=1,ISERROR(VLOOKUP($B131,TOV,總表!$AA$1,0))),"",VLOOKUP($B131,TOV,總表!$AA$1,0))</f>
        <v/>
      </c>
      <c r="E131" s="816"/>
      <c r="F131" s="815">
        <f ca="1">IF(OR($A$2=1,ISERROR(VLOOKUP($B131,TOV,總表!$AB$1,0))),"",VLOOKUP($B131,TOV,總表!$AB$1,0))</f>
        <v>480240</v>
      </c>
      <c r="G131" s="816"/>
      <c r="H131" s="816"/>
      <c r="I131" s="815">
        <f ca="1">IF(OR($A$2=1,ISERROR(VLOOKUP($B131,TOV,總表!$H$1,0))),"",VLOOKUP($B131,TOV,總表!$H$1,0))</f>
        <v>494802</v>
      </c>
      <c r="J131" s="816"/>
      <c r="K131" s="816"/>
      <c r="L131" s="463">
        <f t="shared" ca="1" si="5"/>
        <v>78</v>
      </c>
      <c r="M131" s="463">
        <f t="shared" ca="1" si="3"/>
        <v>92</v>
      </c>
      <c r="N131" s="815" t="str">
        <f ca="1">IF(OR($A$2=1,ISERROR(VLOOKUP($L131,TOV,總表!$AA$1,0))),"",VLOOKUP($L131,TOV,總表!$AA$1,0))</f>
        <v/>
      </c>
      <c r="O131" s="816"/>
      <c r="P131" s="815">
        <f ca="1">IF(OR($A$2=1,ISERROR(VLOOKUP($L131,TOV,總表!$AB$1,0))),"",VLOOKUP($L131,TOV,總表!$AB$1,0))</f>
        <v>480240</v>
      </c>
      <c r="Q131" s="816"/>
      <c r="R131" s="816"/>
      <c r="S131" s="875">
        <f ca="1">IF(OR($A$2=1,ISERROR(VLOOKUP($L131,TOV,總表!$H$1,0))),"",VLOOKUP($L131,TOV,總表!$H$1,0))</f>
        <v>494802</v>
      </c>
      <c r="T131" s="851"/>
      <c r="U131" s="851"/>
      <c r="V131" s="852"/>
      <c r="W131" s="507"/>
    </row>
    <row r="132" spans="1:23" s="508" customFormat="1" ht="14" customHeight="1">
      <c r="B132" s="463">
        <f t="shared" ca="1" si="6"/>
        <v>36</v>
      </c>
      <c r="C132" s="463">
        <f t="shared" ca="1" si="2"/>
        <v>50</v>
      </c>
      <c r="D132" s="815" t="str">
        <f ca="1">IF(OR($A$2=1,ISERROR(VLOOKUP($B132,TOV,總表!$AA$1,0))),"",VLOOKUP($B132,TOV,總表!$AA$1,0))</f>
        <v/>
      </c>
      <c r="E132" s="816"/>
      <c r="F132" s="815">
        <f ca="1">IF(OR($A$2=1,ISERROR(VLOOKUP($B132,TOV,總表!$AB$1,0))),"",VLOOKUP($B132,TOV,總表!$AB$1,0))</f>
        <v>480240</v>
      </c>
      <c r="G132" s="816"/>
      <c r="H132" s="816"/>
      <c r="I132" s="815">
        <f ca="1">IF(OR($A$2=1,ISERROR(VLOOKUP($B132,TOV,總表!$H$1,0))),"",VLOOKUP($B132,TOV,總表!$H$1,0))</f>
        <v>494802</v>
      </c>
      <c r="J132" s="816"/>
      <c r="K132" s="816"/>
      <c r="L132" s="463">
        <f t="shared" ca="1" si="5"/>
        <v>79</v>
      </c>
      <c r="M132" s="463">
        <f t="shared" ca="1" si="3"/>
        <v>93</v>
      </c>
      <c r="N132" s="815" t="str">
        <f ca="1">IF(OR($A$2=1,ISERROR(VLOOKUP($L132,TOV,總表!$AA$1,0))),"",VLOOKUP($L132,TOV,總表!$AA$1,0))</f>
        <v/>
      </c>
      <c r="O132" s="816"/>
      <c r="P132" s="815">
        <f ca="1">IF(OR($A$2=1,ISERROR(VLOOKUP($L132,TOV,總表!$AB$1,0))),"",VLOOKUP($L132,TOV,總表!$AB$1,0))</f>
        <v>480240</v>
      </c>
      <c r="Q132" s="816"/>
      <c r="R132" s="816"/>
      <c r="S132" s="875">
        <f ca="1">IF(OR($A$2=1,ISERROR(VLOOKUP($L132,TOV,總表!$H$1,0))),"",VLOOKUP($L132,TOV,總表!$H$1,0))</f>
        <v>494802</v>
      </c>
      <c r="T132" s="851"/>
      <c r="U132" s="851"/>
      <c r="V132" s="852"/>
      <c r="W132" s="507"/>
    </row>
    <row r="133" spans="1:23" s="508" customFormat="1" ht="14" customHeight="1">
      <c r="B133" s="463">
        <f t="shared" ca="1" si="6"/>
        <v>37</v>
      </c>
      <c r="C133" s="463">
        <f t="shared" ca="1" si="2"/>
        <v>51</v>
      </c>
      <c r="D133" s="815" t="str">
        <f ca="1">IF(OR($A$2=1,ISERROR(VLOOKUP($B133,TOV,總表!$AA$1,0))),"",VLOOKUP($B133,TOV,總表!$AA$1,0))</f>
        <v/>
      </c>
      <c r="E133" s="816"/>
      <c r="F133" s="815">
        <f ca="1">IF(OR($A$2=1,ISERROR(VLOOKUP($B133,TOV,總表!$AB$1,0))),"",VLOOKUP($B133,TOV,總表!$AB$1,0))</f>
        <v>480240</v>
      </c>
      <c r="G133" s="816"/>
      <c r="H133" s="816"/>
      <c r="I133" s="815">
        <f ca="1">IF(OR($A$2=1,ISERROR(VLOOKUP($B133,TOV,總表!$H$1,0))),"",VLOOKUP($B133,TOV,總表!$H$1,0))</f>
        <v>494802</v>
      </c>
      <c r="J133" s="816"/>
      <c r="K133" s="816"/>
      <c r="L133" s="463">
        <f t="shared" ca="1" si="5"/>
        <v>80</v>
      </c>
      <c r="M133" s="463">
        <f t="shared" ca="1" si="3"/>
        <v>94</v>
      </c>
      <c r="N133" s="815" t="str">
        <f ca="1">IF(OR($A$2=1,ISERROR(VLOOKUP($L133,TOV,總表!$AA$1,0))),"",VLOOKUP($L133,TOV,總表!$AA$1,0))</f>
        <v/>
      </c>
      <c r="O133" s="816"/>
      <c r="P133" s="815">
        <f ca="1">IF(OR($A$2=1,ISERROR(VLOOKUP($L133,TOV,總表!$AB$1,0))),"",VLOOKUP($L133,TOV,總表!$AB$1,0))</f>
        <v>480240</v>
      </c>
      <c r="Q133" s="816"/>
      <c r="R133" s="816"/>
      <c r="S133" s="875">
        <f ca="1">IF(OR($A$2=1,ISERROR(VLOOKUP($L133,TOV,總表!$H$1,0))),"",VLOOKUP($L133,TOV,總表!$H$1,0))</f>
        <v>494802</v>
      </c>
      <c r="T133" s="851"/>
      <c r="U133" s="851"/>
      <c r="V133" s="852"/>
      <c r="W133" s="507"/>
    </row>
    <row r="134" spans="1:23" s="508" customFormat="1" ht="14" customHeight="1">
      <c r="B134" s="463">
        <f t="shared" ca="1" si="6"/>
        <v>38</v>
      </c>
      <c r="C134" s="463">
        <f t="shared" ca="1" si="2"/>
        <v>52</v>
      </c>
      <c r="D134" s="815" t="str">
        <f ca="1">IF(OR($A$2=1,ISERROR(VLOOKUP($B134,TOV,總表!$AA$1,0))),"",VLOOKUP($B134,TOV,總表!$AA$1,0))</f>
        <v/>
      </c>
      <c r="E134" s="816"/>
      <c r="F134" s="815">
        <f ca="1">IF(OR($A$2=1,ISERROR(VLOOKUP($B134,TOV,總表!$AB$1,0))),"",VLOOKUP($B134,TOV,總表!$AB$1,0))</f>
        <v>480240</v>
      </c>
      <c r="G134" s="816"/>
      <c r="H134" s="816"/>
      <c r="I134" s="815">
        <f ca="1">IF(OR($A$2=1,ISERROR(VLOOKUP($B134,TOV,總表!$H$1,0))),"",VLOOKUP($B134,TOV,總表!$H$1,0))</f>
        <v>494802</v>
      </c>
      <c r="J134" s="816"/>
      <c r="K134" s="816"/>
      <c r="L134" s="463">
        <f t="shared" ca="1" si="5"/>
        <v>81</v>
      </c>
      <c r="M134" s="463">
        <f t="shared" ca="1" si="3"/>
        <v>95</v>
      </c>
      <c r="N134" s="815" t="str">
        <f ca="1">IF(OR($A$2=1,ISERROR(VLOOKUP($L134,TOV,總表!$AA$1,0))),"",VLOOKUP($L134,TOV,總表!$AA$1,0))</f>
        <v/>
      </c>
      <c r="O134" s="816"/>
      <c r="P134" s="815">
        <f ca="1">IF(OR($A$2=1,ISERROR(VLOOKUP($L134,TOV,總表!$AB$1,0))),"",VLOOKUP($L134,TOV,總表!$AB$1,0))</f>
        <v>480240</v>
      </c>
      <c r="Q134" s="816"/>
      <c r="R134" s="816"/>
      <c r="S134" s="875">
        <f ca="1">IF(OR($A$2=1,ISERROR(VLOOKUP($L134,TOV,總表!$H$1,0))),"",VLOOKUP($L134,TOV,總表!$H$1,0))</f>
        <v>494802</v>
      </c>
      <c r="T134" s="851"/>
      <c r="U134" s="851"/>
      <c r="V134" s="852"/>
      <c r="W134" s="507"/>
    </row>
    <row r="135" spans="1:23" s="508" customFormat="1" ht="14" customHeight="1">
      <c r="B135" s="463">
        <f t="shared" ca="1" si="6"/>
        <v>39</v>
      </c>
      <c r="C135" s="463">
        <f t="shared" ca="1" si="2"/>
        <v>53</v>
      </c>
      <c r="D135" s="815" t="str">
        <f ca="1">IF(OR($A$2=1,ISERROR(VLOOKUP($B135,TOV,總表!$AA$1,0))),"",VLOOKUP($B135,TOV,總表!$AA$1,0))</f>
        <v/>
      </c>
      <c r="E135" s="816"/>
      <c r="F135" s="815">
        <f ca="1">IF(OR($A$2=1,ISERROR(VLOOKUP($B135,TOV,總表!$AB$1,0))),"",VLOOKUP($B135,TOV,總表!$AB$1,0))</f>
        <v>480240</v>
      </c>
      <c r="G135" s="816"/>
      <c r="H135" s="816"/>
      <c r="I135" s="815">
        <f ca="1">IF(OR($A$2=1,ISERROR(VLOOKUP($B135,TOV,總表!$H$1,0))),"",VLOOKUP($B135,TOV,總表!$H$1,0))</f>
        <v>494802</v>
      </c>
      <c r="J135" s="816"/>
      <c r="K135" s="816"/>
      <c r="L135" s="463">
        <f t="shared" ca="1" si="5"/>
        <v>82</v>
      </c>
      <c r="M135" s="463">
        <f t="shared" ca="1" si="3"/>
        <v>96</v>
      </c>
      <c r="N135" s="815" t="str">
        <f ca="1">IF(OR($A$2=1,ISERROR(VLOOKUP($L135,TOV,總表!$AA$1,0))),"",VLOOKUP($L135,TOV,總表!$AA$1,0))</f>
        <v/>
      </c>
      <c r="O135" s="816"/>
      <c r="P135" s="815">
        <f ca="1">IF(OR($A$2=1,ISERROR(VLOOKUP($L135,TOV,總表!$AB$1,0))),"",VLOOKUP($L135,TOV,總表!$AB$1,0))</f>
        <v>480240</v>
      </c>
      <c r="Q135" s="816"/>
      <c r="R135" s="816"/>
      <c r="S135" s="875">
        <f ca="1">IF(OR($A$2=1,ISERROR(VLOOKUP($L135,TOV,總表!$H$1,0))),"",VLOOKUP($L135,TOV,總表!$H$1,0))</f>
        <v>494802</v>
      </c>
      <c r="T135" s="851"/>
      <c r="U135" s="851"/>
      <c r="V135" s="852"/>
      <c r="W135" s="507"/>
    </row>
    <row r="136" spans="1:23" s="508" customFormat="1" ht="14" customHeight="1">
      <c r="B136" s="463">
        <f t="shared" ca="1" si="6"/>
        <v>40</v>
      </c>
      <c r="C136" s="463">
        <f t="shared" ca="1" si="2"/>
        <v>54</v>
      </c>
      <c r="D136" s="815" t="str">
        <f ca="1">IF(OR($A$2=1,ISERROR(VLOOKUP($B136,TOV,總表!$AA$1,0))),"",VLOOKUP($B136,TOV,總表!$AA$1,0))</f>
        <v/>
      </c>
      <c r="E136" s="816"/>
      <c r="F136" s="815">
        <f ca="1">IF(OR($A$2=1,ISERROR(VLOOKUP($B136,TOV,總表!$AB$1,0))),"",VLOOKUP($B136,TOV,總表!$AB$1,0))</f>
        <v>480240</v>
      </c>
      <c r="G136" s="816"/>
      <c r="H136" s="816"/>
      <c r="I136" s="815">
        <f ca="1">IF(OR($A$2=1,ISERROR(VLOOKUP($B136,TOV,總表!$H$1,0))),"",VLOOKUP($B136,TOV,總表!$H$1,0))</f>
        <v>494802</v>
      </c>
      <c r="J136" s="816"/>
      <c r="K136" s="816"/>
      <c r="L136" s="463">
        <f t="shared" ca="1" si="5"/>
        <v>83</v>
      </c>
      <c r="M136" s="463">
        <f t="shared" ca="1" si="3"/>
        <v>97</v>
      </c>
      <c r="N136" s="815" t="str">
        <f ca="1">IF(OR($A$2=1,ISERROR(VLOOKUP($L136,TOV,總表!$AA$1,0))),"",VLOOKUP($L136,TOV,總表!$AA$1,0))</f>
        <v/>
      </c>
      <c r="O136" s="816"/>
      <c r="P136" s="815">
        <f ca="1">IF(OR($A$2=1,ISERROR(VLOOKUP($L136,TOV,總表!$AB$1,0))),"",VLOOKUP($L136,TOV,總表!$AB$1,0))</f>
        <v>480240</v>
      </c>
      <c r="Q136" s="816"/>
      <c r="R136" s="816"/>
      <c r="S136" s="875">
        <f ca="1">IF(OR($A$2=1,ISERROR(VLOOKUP($L136,TOV,總表!$H$1,0))),"",VLOOKUP($L136,TOV,總表!$H$1,0))</f>
        <v>494802</v>
      </c>
      <c r="T136" s="851"/>
      <c r="U136" s="851"/>
      <c r="V136" s="852"/>
      <c r="W136" s="507"/>
    </row>
    <row r="137" spans="1:23" s="508" customFormat="1" ht="14" customHeight="1">
      <c r="B137" s="463">
        <f t="shared" ca="1" si="6"/>
        <v>41</v>
      </c>
      <c r="C137" s="463">
        <f t="shared" ca="1" si="2"/>
        <v>55</v>
      </c>
      <c r="D137" s="815" t="str">
        <f ca="1">IF(OR($A$2=1,ISERROR(VLOOKUP($B137,TOV,總表!$AA$1,0))),"",VLOOKUP($B137,TOV,總表!$AA$1,0))</f>
        <v/>
      </c>
      <c r="E137" s="816"/>
      <c r="F137" s="815">
        <f ca="1">IF(OR($A$2=1,ISERROR(VLOOKUP($B137,TOV,總表!$AB$1,0))),"",VLOOKUP($B137,TOV,總表!$AB$1,0))</f>
        <v>480240</v>
      </c>
      <c r="G137" s="816"/>
      <c r="H137" s="816"/>
      <c r="I137" s="815">
        <f ca="1">IF(OR($A$2=1,ISERROR(VLOOKUP($B137,TOV,總表!$H$1,0))),"",VLOOKUP($B137,TOV,總表!$H$1,0))</f>
        <v>494802</v>
      </c>
      <c r="J137" s="816"/>
      <c r="K137" s="816"/>
      <c r="L137" s="463">
        <f t="shared" ca="1" si="5"/>
        <v>84</v>
      </c>
      <c r="M137" s="463">
        <f t="shared" ca="1" si="3"/>
        <v>98</v>
      </c>
      <c r="N137" s="815" t="str">
        <f ca="1">IF(OR($A$2=1,ISERROR(VLOOKUP($L137,TOV,總表!$AA$1,0))),"",VLOOKUP($L137,TOV,總表!$AA$1,0))</f>
        <v/>
      </c>
      <c r="O137" s="816"/>
      <c r="P137" s="815">
        <f ca="1">IF(OR($A$2=1,ISERROR(VLOOKUP($L137,TOV,總表!$AB$1,0))),"",VLOOKUP($L137,TOV,總表!$AB$1,0))</f>
        <v>480240</v>
      </c>
      <c r="Q137" s="816"/>
      <c r="R137" s="816"/>
      <c r="S137" s="875">
        <f ca="1">IF(OR($A$2=1,ISERROR(VLOOKUP($L137,TOV,總表!$H$1,0))),"",VLOOKUP($L137,TOV,總表!$H$1,0))</f>
        <v>494802</v>
      </c>
      <c r="T137" s="851"/>
      <c r="U137" s="851"/>
      <c r="V137" s="852"/>
      <c r="W137" s="507"/>
    </row>
    <row r="138" spans="1:23" s="508" customFormat="1" ht="14" customHeight="1">
      <c r="B138" s="463">
        <f t="shared" ca="1" si="6"/>
        <v>42</v>
      </c>
      <c r="C138" s="463">
        <f t="shared" ca="1" si="2"/>
        <v>56</v>
      </c>
      <c r="D138" s="815" t="str">
        <f ca="1">IF(OR($A$2=1,ISERROR(VLOOKUP($B138,TOV,總表!$AA$1,0))),"",VLOOKUP($B138,TOV,總表!$AA$1,0))</f>
        <v/>
      </c>
      <c r="E138" s="816"/>
      <c r="F138" s="815">
        <f ca="1">IF(OR($A$2=1,ISERROR(VLOOKUP($B138,TOV,總表!$AB$1,0))),"",VLOOKUP($B138,TOV,總表!$AB$1,0))</f>
        <v>480240</v>
      </c>
      <c r="G138" s="816"/>
      <c r="H138" s="816"/>
      <c r="I138" s="815">
        <f ca="1">IF(OR($A$2=1,ISERROR(VLOOKUP($B138,TOV,總表!$H$1,0))),"",VLOOKUP($B138,TOV,總表!$H$1,0))</f>
        <v>494802</v>
      </c>
      <c r="J138" s="816"/>
      <c r="K138" s="816"/>
      <c r="L138" s="463">
        <f t="shared" ca="1" si="5"/>
        <v>85</v>
      </c>
      <c r="M138" s="463">
        <f t="shared" ca="1" si="3"/>
        <v>99</v>
      </c>
      <c r="N138" s="815" t="str">
        <f ca="1">IF(OR($A$2=1,ISERROR(VLOOKUP($L138,TOV,總表!$AA$1,0))),"",VLOOKUP($L138,TOV,總表!$AA$1,0))</f>
        <v/>
      </c>
      <c r="O138" s="816"/>
      <c r="P138" s="815">
        <f ca="1">IF(OR($A$2=1,ISERROR(VLOOKUP($L138,TOV,總表!$AB$1,0))),"",VLOOKUP($L138,TOV,總表!$AB$1,0))</f>
        <v>480240</v>
      </c>
      <c r="Q138" s="816"/>
      <c r="R138" s="816"/>
      <c r="S138" s="875">
        <f ca="1">IF(OR($A$2=1,ISERROR(VLOOKUP($L138,TOV,總表!$H$1,0))),"",VLOOKUP($L138,TOV,總表!$H$1,0))</f>
        <v>494802</v>
      </c>
      <c r="T138" s="851"/>
      <c r="U138" s="851"/>
      <c r="V138" s="852"/>
      <c r="W138" s="507"/>
    </row>
    <row r="139" spans="1:23" s="508" customFormat="1" ht="14" customHeight="1">
      <c r="B139" s="463">
        <f t="shared" ca="1" si="6"/>
        <v>43</v>
      </c>
      <c r="C139" s="463">
        <f t="shared" ca="1" si="2"/>
        <v>57</v>
      </c>
      <c r="D139" s="815" t="str">
        <f ca="1">IF(OR($A$2=1,ISERROR(VLOOKUP($B139,TOV,總表!$AA$1,0))),"",VLOOKUP($B139,TOV,總表!$AA$1,0))</f>
        <v/>
      </c>
      <c r="E139" s="816"/>
      <c r="F139" s="815">
        <f ca="1">IF(OR($A$2=1,ISERROR(VLOOKUP($B139,TOV,總表!$AB$1,0))),"",VLOOKUP($B139,TOV,總表!$AB$1,0))</f>
        <v>480240</v>
      </c>
      <c r="G139" s="816"/>
      <c r="H139" s="816"/>
      <c r="I139" s="815">
        <f ca="1">IF(OR($A$2=1,ISERROR(VLOOKUP($B139,TOV,總表!$H$1,0))),"",VLOOKUP($B139,TOV,總表!$H$1,0))</f>
        <v>494802</v>
      </c>
      <c r="J139" s="816"/>
      <c r="K139" s="816"/>
      <c r="L139" s="463" t="str">
        <f t="shared" ca="1" si="5"/>
        <v/>
      </c>
      <c r="M139" s="463" t="str">
        <f t="shared" ca="1" si="3"/>
        <v/>
      </c>
      <c r="N139" s="815" t="str">
        <f ca="1">IF(OR($A$2=1,ISERROR(VLOOKUP($L139,TOV,總表!$AA$1,0))),"",VLOOKUP($L139,TOV,總表!$AA$1,0))</f>
        <v/>
      </c>
      <c r="O139" s="816"/>
      <c r="P139" s="815" t="str">
        <f ca="1">IF(OR($A$2=1,ISERROR(VLOOKUP($L139,TOV,總表!$AB$1,0))),"",VLOOKUP($L139,TOV,總表!$AB$1,0))</f>
        <v/>
      </c>
      <c r="Q139" s="816"/>
      <c r="R139" s="816"/>
      <c r="S139" s="875" t="str">
        <f ca="1">IF(OR($A$2=1,ISERROR(VLOOKUP($L139,TOV,總表!$H$1,0))),"",VLOOKUP($L139,TOV,總表!$H$1,0))</f>
        <v/>
      </c>
      <c r="T139" s="851"/>
      <c r="U139" s="851"/>
      <c r="V139" s="852"/>
      <c r="W139" s="507"/>
    </row>
    <row r="140" spans="1:23" s="498" customFormat="1" ht="14" customHeight="1">
      <c r="A140" s="461"/>
      <c r="B140" s="692" t="s">
        <v>1382</v>
      </c>
      <c r="C140" s="460"/>
      <c r="D140" s="509"/>
      <c r="E140" s="509"/>
      <c r="F140" s="509"/>
      <c r="G140" s="509"/>
      <c r="H140" s="509"/>
      <c r="I140" s="509"/>
      <c r="J140" s="510"/>
      <c r="K140" s="510"/>
      <c r="L140" s="511"/>
      <c r="M140" s="511"/>
      <c r="N140" s="511"/>
      <c r="O140" s="511"/>
      <c r="P140" s="511"/>
      <c r="Q140" s="511"/>
      <c r="R140" s="511"/>
      <c r="S140" s="511"/>
      <c r="T140" s="511"/>
      <c r="U140" s="511"/>
      <c r="V140" s="511"/>
      <c r="W140" s="497"/>
    </row>
    <row r="141" spans="1:23" s="498" customFormat="1" ht="14" customHeight="1">
      <c r="A141" s="461"/>
      <c r="B141" s="692" t="s">
        <v>1383</v>
      </c>
      <c r="C141" s="460"/>
      <c r="D141" s="509"/>
      <c r="E141" s="509"/>
      <c r="F141" s="509"/>
      <c r="G141" s="509"/>
      <c r="H141" s="509"/>
      <c r="I141" s="509"/>
      <c r="J141" s="510"/>
      <c r="K141" s="510"/>
      <c r="L141" s="511"/>
      <c r="M141" s="511"/>
      <c r="N141" s="511"/>
      <c r="O141" s="511"/>
      <c r="P141" s="511"/>
      <c r="Q141" s="511"/>
      <c r="R141" s="511"/>
      <c r="S141" s="511"/>
      <c r="T141" s="511"/>
      <c r="U141" s="511"/>
      <c r="V141" s="511"/>
      <c r="W141" s="497"/>
    </row>
    <row r="142" spans="1:23" s="498" customFormat="1" ht="14" customHeight="1">
      <c r="A142" s="461"/>
      <c r="B142" s="692" t="s">
        <v>1384</v>
      </c>
      <c r="C142" s="460"/>
      <c r="D142" s="509"/>
      <c r="E142" s="509"/>
      <c r="F142" s="509"/>
      <c r="G142" s="509"/>
      <c r="H142" s="509"/>
      <c r="I142" s="509"/>
      <c r="J142" s="510"/>
      <c r="K142" s="510"/>
      <c r="L142" s="511"/>
      <c r="M142" s="511"/>
      <c r="N142" s="511"/>
      <c r="O142" s="511"/>
      <c r="P142" s="511"/>
      <c r="Q142" s="511"/>
      <c r="R142" s="511"/>
      <c r="S142" s="511"/>
      <c r="T142" s="511"/>
      <c r="U142" s="511"/>
      <c r="V142" s="511"/>
      <c r="W142" s="497"/>
    </row>
    <row r="143" spans="1:23" s="498" customFormat="1" ht="14" customHeight="1">
      <c r="A143" s="461"/>
      <c r="B143" s="692" t="s">
        <v>1385</v>
      </c>
      <c r="C143" s="460"/>
      <c r="D143" s="509"/>
      <c r="E143" s="509"/>
      <c r="F143" s="509"/>
      <c r="G143" s="509"/>
      <c r="H143" s="509"/>
      <c r="I143" s="509"/>
      <c r="J143" s="510"/>
      <c r="K143" s="510"/>
      <c r="L143" s="511"/>
      <c r="M143" s="511"/>
      <c r="N143" s="511"/>
      <c r="O143" s="511"/>
      <c r="P143" s="511"/>
      <c r="Q143" s="511"/>
      <c r="R143" s="511"/>
      <c r="S143" s="511"/>
      <c r="T143" s="511"/>
      <c r="U143" s="511"/>
      <c r="V143" s="511"/>
      <c r="W143" s="497"/>
    </row>
    <row r="144" spans="1:23" s="498" customFormat="1" ht="14" customHeight="1">
      <c r="A144" s="461"/>
      <c r="B144" s="693" t="s">
        <v>1178</v>
      </c>
      <c r="C144" s="460"/>
      <c r="D144" s="509"/>
      <c r="E144" s="509"/>
      <c r="F144" s="509"/>
      <c r="G144" s="509"/>
      <c r="H144" s="509"/>
      <c r="I144" s="509"/>
      <c r="J144" s="510"/>
      <c r="K144" s="510"/>
      <c r="L144" s="511"/>
      <c r="M144" s="511"/>
      <c r="N144" s="511"/>
      <c r="O144" s="511"/>
      <c r="P144" s="511"/>
      <c r="Q144" s="511"/>
      <c r="R144" s="511"/>
      <c r="S144" s="511"/>
      <c r="T144" s="511"/>
      <c r="U144" s="511"/>
      <c r="V144" s="511"/>
      <c r="W144" s="497"/>
    </row>
    <row r="145" spans="1:23" s="498" customFormat="1" ht="14" customHeight="1">
      <c r="A145" s="461"/>
      <c r="B145" s="512" t="s">
        <v>1362</v>
      </c>
      <c r="C145" s="460"/>
      <c r="D145" s="509"/>
      <c r="E145" s="509"/>
      <c r="F145" s="509"/>
      <c r="G145" s="509"/>
      <c r="H145" s="509"/>
      <c r="I145" s="509"/>
      <c r="J145" s="510"/>
      <c r="K145" s="510"/>
      <c r="L145" s="511"/>
      <c r="M145" s="511"/>
      <c r="N145" s="511"/>
      <c r="O145" s="511"/>
      <c r="P145" s="511"/>
      <c r="Q145" s="511"/>
      <c r="R145" s="511"/>
      <c r="S145" s="511"/>
      <c r="T145" s="511"/>
      <c r="U145" s="511"/>
      <c r="V145" s="511"/>
      <c r="W145" s="497"/>
    </row>
    <row r="146" spans="1:23" s="498" customFormat="1" ht="14" customHeight="1">
      <c r="A146" s="461"/>
      <c r="B146" s="512" t="s">
        <v>1363</v>
      </c>
      <c r="C146" s="460"/>
      <c r="D146" s="509"/>
      <c r="E146" s="509"/>
      <c r="F146" s="509"/>
      <c r="G146" s="509"/>
      <c r="H146" s="509"/>
      <c r="I146" s="509"/>
      <c r="J146" s="510"/>
      <c r="K146" s="510"/>
      <c r="L146" s="511"/>
      <c r="M146" s="511"/>
      <c r="N146" s="511"/>
      <c r="O146" s="511"/>
      <c r="P146" s="511"/>
      <c r="Q146" s="511"/>
      <c r="R146" s="511"/>
      <c r="S146" s="511"/>
      <c r="T146" s="511"/>
      <c r="U146" s="511"/>
      <c r="V146" s="511"/>
      <c r="W146" s="497"/>
    </row>
    <row r="147" spans="1:23" s="498" customFormat="1" ht="14" customHeight="1">
      <c r="A147" s="461"/>
      <c r="B147" s="512" t="s">
        <v>1364</v>
      </c>
      <c r="C147" s="460"/>
      <c r="D147" s="509"/>
      <c r="E147" s="509"/>
      <c r="F147" s="509"/>
      <c r="G147" s="509"/>
      <c r="H147" s="509"/>
      <c r="I147" s="509"/>
      <c r="J147" s="510"/>
      <c r="K147" s="510"/>
      <c r="L147" s="511"/>
      <c r="M147" s="511"/>
      <c r="N147" s="511"/>
      <c r="O147" s="511"/>
      <c r="P147" s="511"/>
      <c r="Q147" s="511"/>
      <c r="R147" s="511"/>
      <c r="S147" s="511"/>
      <c r="T147" s="511"/>
      <c r="U147" s="511"/>
      <c r="V147" s="511"/>
      <c r="W147" s="497"/>
    </row>
    <row r="148" spans="1:23" s="498" customFormat="1" ht="14" customHeight="1">
      <c r="A148" s="461"/>
      <c r="B148" s="512" t="s">
        <v>1365</v>
      </c>
      <c r="C148" s="460"/>
      <c r="D148" s="509"/>
      <c r="E148" s="509"/>
      <c r="F148" s="509"/>
      <c r="G148" s="509"/>
      <c r="H148" s="509"/>
      <c r="I148" s="509"/>
      <c r="J148" s="510"/>
      <c r="K148" s="510"/>
      <c r="L148" s="511"/>
      <c r="M148" s="511"/>
      <c r="N148" s="511"/>
      <c r="O148" s="511"/>
      <c r="P148" s="511"/>
      <c r="Q148" s="511"/>
      <c r="R148" s="511"/>
      <c r="S148" s="511"/>
      <c r="T148" s="511"/>
      <c r="U148" s="511"/>
      <c r="V148" s="511"/>
      <c r="W148" s="497"/>
    </row>
    <row r="149" spans="1:23" s="498" customFormat="1" ht="14" customHeight="1">
      <c r="A149" s="461"/>
      <c r="B149" s="512"/>
      <c r="C149" s="460"/>
      <c r="D149" s="509"/>
      <c r="E149" s="509"/>
      <c r="F149" s="509"/>
      <c r="G149" s="509"/>
      <c r="H149" s="509"/>
      <c r="I149" s="509"/>
      <c r="J149" s="510"/>
      <c r="K149" s="510"/>
      <c r="L149" s="511"/>
      <c r="M149" s="511"/>
      <c r="N149" s="511"/>
      <c r="O149" s="511"/>
      <c r="P149" s="511"/>
      <c r="Q149" s="511"/>
      <c r="R149" s="511"/>
      <c r="S149" s="511"/>
      <c r="T149" s="511"/>
      <c r="U149" s="511"/>
      <c r="V149" s="511"/>
      <c r="W149" s="497"/>
    </row>
    <row r="150" spans="1:23" s="498" customFormat="1" ht="15" customHeight="1">
      <c r="A150" s="461">
        <v>1</v>
      </c>
      <c r="B150" s="817" t="str">
        <f>OP!$D$107</f>
        <v>本建議書僅供參考，詳細商品內容及其變更，應以投保當時保單條款內容及本公司核保、保全作業規定為準</v>
      </c>
      <c r="C150" s="817"/>
      <c r="D150" s="817"/>
      <c r="E150" s="817"/>
      <c r="F150" s="817"/>
      <c r="G150" s="817"/>
      <c r="H150" s="817"/>
      <c r="I150" s="817"/>
      <c r="J150" s="817"/>
      <c r="K150" s="817"/>
      <c r="L150" s="817"/>
      <c r="M150" s="817"/>
      <c r="N150" s="817"/>
      <c r="O150" s="817"/>
      <c r="P150" s="817"/>
      <c r="Q150" s="817"/>
      <c r="R150" s="817"/>
      <c r="S150" s="817"/>
      <c r="T150" s="817"/>
      <c r="U150" s="817"/>
      <c r="V150" s="817"/>
      <c r="W150" s="497"/>
    </row>
    <row r="151" spans="1:23" s="498" customFormat="1" ht="15" customHeight="1">
      <c r="B151" s="499"/>
      <c r="C151" s="500"/>
      <c r="D151" s="818" t="str">
        <f>OP!$D$106</f>
        <v>※本契約條款樣張須於訂立契約前提供要保人至少三日審閱期間</v>
      </c>
      <c r="E151" s="819"/>
      <c r="F151" s="819"/>
      <c r="G151" s="819"/>
      <c r="H151" s="819"/>
      <c r="I151" s="819"/>
      <c r="J151" s="819"/>
      <c r="K151" s="819"/>
      <c r="L151" s="819"/>
      <c r="M151" s="819"/>
      <c r="N151" s="819"/>
      <c r="O151" s="819"/>
      <c r="P151" s="819"/>
      <c r="Q151" s="501"/>
      <c r="S151" s="502"/>
      <c r="T151" s="502"/>
      <c r="U151" s="502"/>
      <c r="V151" s="503" t="str">
        <f ca="1">OP!$D$105</f>
        <v>V1.0-1150720 試算日：1150825</v>
      </c>
      <c r="W151" s="497"/>
    </row>
    <row r="152" spans="1:23" s="498" customFormat="1" ht="14" customHeight="1">
      <c r="B152" s="499"/>
      <c r="C152" s="500"/>
      <c r="D152" s="575"/>
      <c r="E152" s="576"/>
      <c r="F152" s="576"/>
      <c r="G152" s="576"/>
      <c r="H152" s="576"/>
      <c r="I152" s="576"/>
      <c r="J152" s="576"/>
      <c r="K152" s="576"/>
      <c r="L152" s="576"/>
      <c r="M152" s="576"/>
      <c r="N152" s="576"/>
      <c r="O152" s="576"/>
      <c r="P152" s="576"/>
      <c r="Q152" s="501"/>
      <c r="S152" s="502"/>
      <c r="T152" s="502"/>
      <c r="U152" s="502"/>
      <c r="V152" s="503"/>
      <c r="W152" s="497"/>
    </row>
    <row r="153" spans="1:23" ht="14" customHeight="1">
      <c r="A153" s="456"/>
      <c r="B153" s="513"/>
      <c r="C153" s="514"/>
      <c r="D153" s="514"/>
      <c r="E153" s="514"/>
      <c r="F153" s="514"/>
      <c r="G153" s="514"/>
      <c r="H153" s="514"/>
      <c r="I153" s="514"/>
      <c r="J153" s="514"/>
      <c r="K153" s="514"/>
      <c r="L153" s="514"/>
      <c r="M153" s="514"/>
      <c r="N153" s="514"/>
      <c r="O153" s="514"/>
      <c r="P153" s="514"/>
      <c r="Q153" s="514"/>
      <c r="R153" s="515"/>
      <c r="S153" s="516"/>
      <c r="T153" s="516"/>
      <c r="U153" s="517"/>
      <c r="V153" s="485" t="str">
        <f>IF(OP!$C$105="停售","本商品已停售","")</f>
        <v/>
      </c>
    </row>
    <row r="154" spans="1:23" ht="16" customHeight="1">
      <c r="A154" s="456"/>
      <c r="B154" s="821" t="s">
        <v>1179</v>
      </c>
      <c r="C154" s="821"/>
      <c r="D154" s="821"/>
      <c r="E154" s="821"/>
      <c r="F154" s="821"/>
      <c r="G154" s="821"/>
      <c r="H154" s="821"/>
      <c r="I154" s="821"/>
      <c r="J154" s="821"/>
      <c r="K154" s="821"/>
      <c r="L154" s="821"/>
      <c r="M154" s="821"/>
      <c r="N154" s="821"/>
      <c r="O154" s="821"/>
      <c r="P154" s="821"/>
      <c r="Q154" s="821"/>
      <c r="R154" s="821"/>
      <c r="S154" s="821"/>
      <c r="T154" s="821"/>
      <c r="U154" s="821"/>
      <c r="V154" s="821"/>
    </row>
    <row r="155" spans="1:23" s="460" customFormat="1" ht="13" customHeight="1">
      <c r="A155" s="457">
        <v>1</v>
      </c>
      <c r="B155" s="518" t="str">
        <f>OP!$C$23&amp;"("&amp;OP!$C$22&amp;")"</f>
        <v>富邦人壽連馨久久長期照顧終身健康保險(LTQ)</v>
      </c>
      <c r="D155" s="519"/>
      <c r="E155" s="519"/>
      <c r="F155" s="519"/>
      <c r="G155" s="519"/>
      <c r="H155" s="519"/>
      <c r="I155" s="519"/>
      <c r="J155" s="519"/>
      <c r="K155" s="519"/>
      <c r="L155" s="519"/>
      <c r="M155" s="519"/>
      <c r="N155" s="519"/>
      <c r="O155" s="519"/>
      <c r="P155" s="519"/>
      <c r="Q155" s="519"/>
      <c r="R155" s="519"/>
      <c r="S155" s="519"/>
      <c r="T155" s="519"/>
      <c r="U155" s="519"/>
      <c r="V155" s="519"/>
    </row>
    <row r="156" spans="1:23" s="460" customFormat="1" ht="13" customHeight="1">
      <c r="A156" s="457"/>
      <c r="B156" s="518" t="s">
        <v>1355</v>
      </c>
      <c r="D156" s="519"/>
      <c r="E156" s="519"/>
      <c r="F156" s="519"/>
      <c r="G156" s="519"/>
      <c r="H156" s="519"/>
      <c r="I156" s="519"/>
      <c r="J156" s="519"/>
      <c r="K156" s="519"/>
      <c r="L156" s="519"/>
      <c r="M156" s="519"/>
      <c r="N156" s="519"/>
      <c r="O156" s="519"/>
      <c r="P156" s="519"/>
      <c r="Q156" s="519"/>
      <c r="R156" s="519"/>
      <c r="S156" s="519"/>
      <c r="T156" s="519"/>
      <c r="U156" s="519"/>
      <c r="V156" s="519"/>
    </row>
    <row r="157" spans="1:23" s="460" customFormat="1" ht="13" customHeight="1">
      <c r="A157" s="457"/>
      <c r="B157" s="518" t="s">
        <v>1356</v>
      </c>
      <c r="D157" s="519"/>
      <c r="E157" s="519"/>
      <c r="F157" s="519"/>
      <c r="G157" s="519"/>
      <c r="H157" s="519"/>
      <c r="I157" s="519"/>
      <c r="J157" s="519"/>
      <c r="K157" s="519"/>
      <c r="L157" s="519"/>
      <c r="M157" s="519"/>
      <c r="N157" s="519"/>
      <c r="O157" s="519"/>
      <c r="P157" s="519"/>
      <c r="Q157" s="519"/>
      <c r="R157" s="519"/>
      <c r="S157" s="519"/>
      <c r="T157" s="519"/>
      <c r="U157" s="519"/>
      <c r="V157" s="519"/>
    </row>
    <row r="158" spans="1:23" s="460" customFormat="1" ht="13" customHeight="1">
      <c r="A158" s="457"/>
      <c r="B158" s="518" t="s">
        <v>1180</v>
      </c>
      <c r="D158" s="519"/>
      <c r="E158" s="519"/>
      <c r="F158" s="519"/>
      <c r="G158" s="519"/>
      <c r="H158" s="519"/>
      <c r="I158" s="519"/>
      <c r="J158" s="519"/>
      <c r="K158" s="519"/>
      <c r="L158" s="519"/>
      <c r="M158" s="519"/>
      <c r="N158" s="519"/>
      <c r="O158" s="519"/>
      <c r="P158" s="519"/>
      <c r="Q158" s="519"/>
      <c r="R158" s="519"/>
      <c r="S158" s="519"/>
      <c r="T158" s="519"/>
      <c r="U158" s="519"/>
      <c r="V158" s="519"/>
    </row>
    <row r="159" spans="1:23" s="460" customFormat="1" ht="13" customHeight="1">
      <c r="A159" s="457"/>
      <c r="B159" s="690" t="s">
        <v>1367</v>
      </c>
      <c r="D159" s="519"/>
      <c r="E159" s="519"/>
      <c r="F159" s="519"/>
      <c r="G159" s="519"/>
      <c r="H159" s="519"/>
      <c r="I159" s="519"/>
      <c r="J159" s="519"/>
      <c r="K159" s="519"/>
      <c r="L159" s="519"/>
      <c r="M159" s="519"/>
      <c r="N159" s="519"/>
      <c r="O159" s="519"/>
      <c r="P159" s="519"/>
      <c r="Q159" s="519"/>
      <c r="R159" s="519"/>
      <c r="S159" s="519"/>
      <c r="T159" s="519"/>
      <c r="U159" s="519"/>
      <c r="V159" s="519"/>
    </row>
    <row r="160" spans="1:23" s="460" customFormat="1" ht="13" customHeight="1">
      <c r="A160" s="457">
        <v>2</v>
      </c>
      <c r="B160" s="690" t="s">
        <v>1368</v>
      </c>
      <c r="D160" s="519"/>
      <c r="E160" s="519"/>
      <c r="F160" s="519"/>
      <c r="G160" s="519"/>
      <c r="H160" s="519"/>
      <c r="I160" s="519"/>
      <c r="J160" s="519"/>
      <c r="K160" s="519"/>
      <c r="L160" s="519"/>
      <c r="M160" s="519"/>
      <c r="N160" s="519"/>
      <c r="O160" s="519"/>
      <c r="P160" s="519"/>
      <c r="Q160" s="519"/>
      <c r="R160" s="519"/>
      <c r="S160" s="519"/>
      <c r="T160" s="519"/>
      <c r="U160" s="519"/>
      <c r="V160" s="519"/>
    </row>
    <row r="161" spans="1:22" s="460" customFormat="1" ht="13" customHeight="1">
      <c r="A161" s="457">
        <v>3</v>
      </c>
      <c r="B161" s="690" t="s">
        <v>1369</v>
      </c>
      <c r="D161" s="519"/>
      <c r="E161" s="519"/>
      <c r="F161" s="519"/>
      <c r="G161" s="519"/>
      <c r="H161" s="519"/>
      <c r="I161" s="519"/>
      <c r="J161" s="519"/>
      <c r="K161" s="519"/>
      <c r="L161" s="519"/>
      <c r="M161" s="519"/>
      <c r="N161" s="519"/>
      <c r="O161" s="519"/>
      <c r="P161" s="519"/>
      <c r="Q161" s="519"/>
      <c r="R161" s="519"/>
      <c r="S161" s="519"/>
      <c r="T161" s="519"/>
      <c r="U161" s="519"/>
      <c r="V161" s="519"/>
    </row>
    <row r="162" spans="1:22" s="460" customFormat="1" ht="13" customHeight="1">
      <c r="A162" s="457">
        <v>4</v>
      </c>
      <c r="B162" s="690" t="s">
        <v>1370</v>
      </c>
      <c r="D162" s="519"/>
      <c r="E162" s="519"/>
      <c r="F162" s="519"/>
      <c r="G162" s="519"/>
      <c r="H162" s="519"/>
      <c r="I162" s="519"/>
      <c r="J162" s="519"/>
      <c r="K162" s="519"/>
      <c r="L162" s="519"/>
      <c r="M162" s="519"/>
      <c r="N162" s="519"/>
      <c r="O162" s="519"/>
      <c r="P162" s="519"/>
      <c r="Q162" s="519"/>
      <c r="R162" s="519"/>
      <c r="S162" s="519"/>
      <c r="T162" s="519"/>
      <c r="U162" s="519"/>
      <c r="V162" s="519"/>
    </row>
    <row r="163" spans="1:22" s="460" customFormat="1" ht="13" customHeight="1">
      <c r="A163" s="457">
        <v>5</v>
      </c>
      <c r="B163" s="690" t="s">
        <v>1181</v>
      </c>
      <c r="D163" s="519"/>
      <c r="E163" s="519"/>
      <c r="F163" s="519"/>
      <c r="G163" s="519"/>
      <c r="H163" s="519"/>
      <c r="I163" s="519"/>
      <c r="J163" s="519"/>
      <c r="K163" s="519"/>
      <c r="L163" s="519"/>
      <c r="M163" s="519"/>
      <c r="N163" s="519"/>
      <c r="O163" s="519"/>
      <c r="P163" s="519"/>
      <c r="Q163" s="519"/>
      <c r="R163" s="519"/>
      <c r="S163" s="519"/>
      <c r="T163" s="519"/>
      <c r="U163" s="519"/>
      <c r="V163" s="519"/>
    </row>
    <row r="164" spans="1:22" s="460" customFormat="1" ht="13" customHeight="1">
      <c r="A164" s="457">
        <v>6</v>
      </c>
      <c r="B164" s="690" t="s">
        <v>1371</v>
      </c>
      <c r="C164" s="520"/>
      <c r="D164" s="521"/>
      <c r="E164" s="521"/>
      <c r="F164" s="521"/>
      <c r="G164" s="521"/>
      <c r="H164" s="521"/>
      <c r="I164" s="521"/>
      <c r="J164" s="521"/>
      <c r="K164" s="521"/>
      <c r="L164" s="521"/>
      <c r="M164" s="521"/>
      <c r="N164" s="521"/>
      <c r="O164" s="521"/>
      <c r="P164" s="521"/>
      <c r="Q164" s="519"/>
      <c r="R164" s="519"/>
      <c r="S164" s="519"/>
      <c r="T164" s="519"/>
      <c r="U164" s="519"/>
      <c r="V164" s="519"/>
    </row>
    <row r="165" spans="1:22" s="460" customFormat="1" ht="13" customHeight="1">
      <c r="A165" s="457">
        <v>7</v>
      </c>
      <c r="B165" s="694" t="s">
        <v>1386</v>
      </c>
      <c r="D165" s="519"/>
      <c r="E165" s="519"/>
      <c r="F165" s="519"/>
      <c r="G165" s="519"/>
      <c r="H165" s="519"/>
      <c r="I165" s="519"/>
      <c r="J165" s="519"/>
      <c r="K165" s="519"/>
      <c r="L165" s="519"/>
      <c r="M165" s="519"/>
      <c r="N165" s="519"/>
      <c r="O165" s="519"/>
      <c r="P165" s="519"/>
      <c r="Q165" s="519"/>
      <c r="R165" s="519"/>
      <c r="S165" s="519"/>
      <c r="T165" s="519"/>
      <c r="U165" s="519"/>
      <c r="V165" s="519"/>
    </row>
    <row r="166" spans="1:22" s="460" customFormat="1" ht="13" customHeight="1">
      <c r="A166" s="457"/>
      <c r="B166" s="694" t="s">
        <v>1387</v>
      </c>
      <c r="D166" s="519"/>
      <c r="E166" s="519"/>
      <c r="F166" s="519"/>
      <c r="G166" s="519"/>
      <c r="H166" s="519"/>
      <c r="I166" s="519"/>
      <c r="J166" s="519"/>
      <c r="K166" s="519"/>
      <c r="L166" s="519"/>
      <c r="M166" s="519"/>
      <c r="N166" s="519"/>
      <c r="O166" s="519"/>
      <c r="P166" s="519"/>
      <c r="Q166" s="519"/>
      <c r="R166" s="519"/>
      <c r="S166" s="519"/>
      <c r="T166" s="519"/>
      <c r="U166" s="519"/>
      <c r="V166" s="519"/>
    </row>
    <row r="167" spans="1:22" s="460" customFormat="1" ht="13" customHeight="1">
      <c r="A167" s="457"/>
      <c r="B167" s="694" t="s">
        <v>1388</v>
      </c>
      <c r="D167" s="519"/>
      <c r="E167" s="519"/>
      <c r="F167" s="519"/>
      <c r="G167" s="519"/>
      <c r="H167" s="519"/>
      <c r="I167" s="519"/>
      <c r="J167" s="519"/>
      <c r="K167" s="519"/>
      <c r="L167" s="519"/>
      <c r="M167" s="519"/>
      <c r="N167" s="519"/>
      <c r="O167" s="519"/>
      <c r="P167" s="519"/>
      <c r="Q167" s="519"/>
      <c r="R167" s="519"/>
      <c r="S167" s="519"/>
      <c r="T167" s="519"/>
      <c r="U167" s="519"/>
      <c r="V167" s="519"/>
    </row>
    <row r="168" spans="1:22" s="460" customFormat="1" ht="13" customHeight="1">
      <c r="A168" s="457"/>
      <c r="B168" s="691" t="s">
        <v>1182</v>
      </c>
      <c r="D168" s="519"/>
      <c r="E168" s="519"/>
      <c r="F168" s="519"/>
      <c r="G168" s="519"/>
      <c r="H168" s="519"/>
      <c r="I168" s="519"/>
      <c r="J168" s="519"/>
      <c r="K168" s="519"/>
      <c r="L168" s="519"/>
      <c r="M168" s="519"/>
      <c r="N168" s="519"/>
      <c r="O168" s="519"/>
      <c r="P168" s="519"/>
      <c r="Q168" s="519"/>
      <c r="R168" s="519"/>
      <c r="S168" s="519"/>
      <c r="T168" s="519"/>
      <c r="U168" s="519"/>
      <c r="V168" s="519"/>
    </row>
    <row r="169" spans="1:22" s="460" customFormat="1" ht="13" customHeight="1">
      <c r="A169" s="457"/>
      <c r="B169" s="691" t="s">
        <v>1183</v>
      </c>
      <c r="D169" s="519"/>
      <c r="E169" s="519"/>
      <c r="F169" s="519"/>
      <c r="G169" s="519"/>
      <c r="H169" s="519"/>
      <c r="I169" s="519"/>
      <c r="J169" s="519"/>
      <c r="K169" s="519"/>
      <c r="L169" s="519"/>
      <c r="M169" s="519"/>
      <c r="N169" s="519"/>
      <c r="O169" s="519"/>
      <c r="P169" s="519"/>
      <c r="Q169" s="519"/>
      <c r="R169" s="519"/>
      <c r="S169" s="519"/>
      <c r="T169" s="519"/>
      <c r="U169" s="519"/>
      <c r="V169" s="519"/>
    </row>
    <row r="170" spans="1:22" s="460" customFormat="1" ht="13" customHeight="1">
      <c r="A170" s="457"/>
      <c r="B170" s="691" t="s">
        <v>1397</v>
      </c>
      <c r="D170" s="519"/>
      <c r="E170" s="519"/>
      <c r="F170" s="519"/>
      <c r="G170" s="519"/>
      <c r="H170" s="519"/>
      <c r="I170" s="519"/>
      <c r="J170" s="519"/>
      <c r="K170" s="519"/>
      <c r="L170" s="519"/>
      <c r="M170" s="519"/>
      <c r="N170" s="519"/>
      <c r="O170" s="519"/>
      <c r="P170" s="519"/>
      <c r="Q170" s="519"/>
      <c r="R170" s="519"/>
      <c r="S170" s="519"/>
      <c r="T170" s="519"/>
      <c r="U170" s="519"/>
      <c r="V170" s="519"/>
    </row>
    <row r="171" spans="1:22" s="492" customFormat="1" ht="13" customHeight="1">
      <c r="A171" s="522"/>
      <c r="B171" s="691" t="s">
        <v>1184</v>
      </c>
      <c r="C171" s="460"/>
      <c r="D171" s="483"/>
      <c r="E171" s="523"/>
      <c r="F171" s="523"/>
      <c r="G171" s="523"/>
      <c r="H171" s="523"/>
      <c r="I171" s="523"/>
      <c r="J171" s="523"/>
      <c r="K171" s="523"/>
      <c r="L171" s="523"/>
      <c r="M171" s="523"/>
      <c r="N171" s="523"/>
      <c r="O171" s="523"/>
      <c r="P171" s="523"/>
      <c r="Q171" s="523"/>
      <c r="R171" s="523"/>
      <c r="S171" s="523"/>
      <c r="T171" s="523"/>
      <c r="U171" s="524"/>
      <c r="V171" s="525"/>
    </row>
    <row r="172" spans="1:22" s="492" customFormat="1" ht="13" customHeight="1">
      <c r="A172" s="522"/>
      <c r="B172" s="691" t="s">
        <v>1372</v>
      </c>
      <c r="C172" s="460"/>
      <c r="D172" s="459"/>
      <c r="E172" s="526"/>
      <c r="F172" s="526"/>
      <c r="G172" s="526"/>
      <c r="H172" s="526"/>
      <c r="I172" s="526"/>
      <c r="J172" s="526"/>
      <c r="K172" s="526"/>
      <c r="L172" s="526"/>
      <c r="M172" s="526"/>
      <c r="N172" s="526"/>
      <c r="O172" s="526"/>
      <c r="P172" s="526"/>
      <c r="Q172" s="526"/>
      <c r="R172" s="526"/>
      <c r="S172" s="526"/>
      <c r="T172" s="526"/>
      <c r="U172" s="483"/>
      <c r="V172" s="525"/>
    </row>
    <row r="173" spans="1:22" s="492" customFormat="1" ht="13" customHeight="1">
      <c r="A173" s="522"/>
      <c r="B173" s="691" t="s">
        <v>1373</v>
      </c>
      <c r="C173" s="460"/>
      <c r="D173" s="459"/>
      <c r="E173" s="526"/>
      <c r="F173" s="526"/>
      <c r="G173" s="526"/>
      <c r="H173" s="526"/>
      <c r="I173" s="526"/>
      <c r="J173" s="526"/>
      <c r="K173" s="526"/>
      <c r="L173" s="526"/>
      <c r="M173" s="526"/>
      <c r="N173" s="526"/>
      <c r="O173" s="526"/>
      <c r="P173" s="526"/>
      <c r="Q173" s="526"/>
      <c r="R173" s="526"/>
      <c r="S173" s="526"/>
      <c r="T173" s="526"/>
      <c r="U173" s="527"/>
      <c r="V173" s="525"/>
    </row>
    <row r="174" spans="1:22" s="492" customFormat="1" ht="13" customHeight="1">
      <c r="A174" s="522"/>
      <c r="B174" s="691" t="s">
        <v>1374</v>
      </c>
      <c r="D174" s="528"/>
      <c r="E174" s="529"/>
      <c r="F174" s="529"/>
      <c r="G174" s="529"/>
      <c r="H174" s="529"/>
      <c r="I174" s="529"/>
      <c r="J174" s="529"/>
      <c r="K174" s="529"/>
      <c r="L174" s="529"/>
      <c r="M174" s="529"/>
      <c r="N174" s="529"/>
      <c r="O174" s="529"/>
      <c r="P174" s="529"/>
      <c r="Q174" s="529"/>
      <c r="R174" s="529"/>
      <c r="S174" s="529"/>
      <c r="T174" s="528"/>
      <c r="U174" s="530"/>
      <c r="V174" s="530"/>
    </row>
    <row r="175" spans="1:22" s="492" customFormat="1" ht="13" customHeight="1">
      <c r="A175" s="522"/>
      <c r="B175" s="691" t="s">
        <v>1399</v>
      </c>
      <c r="D175" s="531"/>
      <c r="E175" s="531"/>
      <c r="F175" s="531"/>
      <c r="G175" s="531"/>
      <c r="H175" s="532"/>
      <c r="I175" s="532"/>
      <c r="J175" s="532"/>
      <c r="K175" s="532"/>
      <c r="L175" s="532"/>
      <c r="M175" s="532"/>
      <c r="N175" s="532"/>
      <c r="O175" s="532"/>
      <c r="P175" s="532"/>
      <c r="Q175" s="532"/>
      <c r="R175" s="532"/>
      <c r="S175" s="532"/>
      <c r="T175" s="532"/>
      <c r="U175" s="533"/>
      <c r="V175" s="533"/>
    </row>
    <row r="176" spans="1:22" s="492" customFormat="1" ht="13" customHeight="1">
      <c r="A176" s="522"/>
      <c r="B176" s="691" t="s">
        <v>1389</v>
      </c>
      <c r="D176" s="531"/>
      <c r="E176" s="531"/>
      <c r="F176" s="531"/>
      <c r="G176" s="531"/>
      <c r="H176" s="532"/>
      <c r="I176" s="532"/>
      <c r="J176" s="532"/>
      <c r="K176" s="532"/>
      <c r="L176" s="532"/>
      <c r="M176" s="532"/>
      <c r="N176" s="532"/>
      <c r="O176" s="532"/>
      <c r="P176" s="532"/>
      <c r="Q176" s="532"/>
      <c r="R176" s="532"/>
      <c r="S176" s="532"/>
      <c r="T176" s="532"/>
      <c r="U176" s="533"/>
      <c r="V176" s="533"/>
    </row>
    <row r="177" spans="1:22" s="492" customFormat="1" ht="13" customHeight="1">
      <c r="A177" s="522"/>
      <c r="B177" s="691" t="s">
        <v>1391</v>
      </c>
      <c r="D177" s="531"/>
      <c r="E177" s="531"/>
      <c r="F177" s="531"/>
      <c r="G177" s="531"/>
      <c r="H177" s="532"/>
      <c r="I177" s="532"/>
      <c r="J177" s="532"/>
      <c r="K177" s="532"/>
      <c r="L177" s="532"/>
      <c r="M177" s="532"/>
      <c r="N177" s="532"/>
      <c r="O177" s="532"/>
      <c r="P177" s="532"/>
      <c r="Q177" s="532"/>
      <c r="R177" s="532"/>
      <c r="S177" s="532"/>
      <c r="T177" s="532"/>
      <c r="U177" s="533"/>
      <c r="V177" s="533"/>
    </row>
    <row r="178" spans="1:22" s="492" customFormat="1" ht="13" customHeight="1">
      <c r="A178" s="522"/>
      <c r="B178" s="691" t="s">
        <v>1390</v>
      </c>
      <c r="D178" s="531"/>
      <c r="E178" s="531"/>
      <c r="F178" s="531"/>
      <c r="G178" s="531"/>
      <c r="H178" s="532"/>
      <c r="I178" s="532"/>
      <c r="J178" s="532"/>
      <c r="K178" s="532"/>
      <c r="L178" s="532"/>
      <c r="M178" s="532"/>
      <c r="N178" s="532"/>
      <c r="O178" s="532"/>
      <c r="P178" s="532"/>
      <c r="Q178" s="532"/>
      <c r="R178" s="532"/>
      <c r="S178" s="532"/>
      <c r="T178" s="532"/>
      <c r="U178" s="533"/>
      <c r="V178" s="533"/>
    </row>
    <row r="179" spans="1:22" s="492" customFormat="1" ht="13" customHeight="1">
      <c r="A179" s="522"/>
      <c r="B179" s="691" t="s">
        <v>1375</v>
      </c>
      <c r="D179" s="531"/>
      <c r="E179" s="531"/>
      <c r="F179" s="531"/>
      <c r="G179" s="531"/>
      <c r="H179" s="532"/>
      <c r="I179" s="532"/>
      <c r="J179" s="532"/>
      <c r="K179" s="532"/>
      <c r="L179" s="532"/>
      <c r="M179" s="532"/>
      <c r="N179" s="532"/>
      <c r="O179" s="532"/>
      <c r="P179" s="532"/>
      <c r="Q179" s="532"/>
      <c r="R179" s="532"/>
      <c r="S179" s="532"/>
      <c r="T179" s="532"/>
      <c r="U179" s="533"/>
      <c r="V179" s="533"/>
    </row>
    <row r="180" spans="1:22" s="492" customFormat="1" ht="13" customHeight="1">
      <c r="A180" s="522"/>
      <c r="B180" s="691" t="s">
        <v>1376</v>
      </c>
      <c r="D180" s="531"/>
      <c r="E180" s="531"/>
      <c r="F180" s="531"/>
      <c r="G180" s="531"/>
      <c r="H180" s="532"/>
      <c r="I180" s="532"/>
      <c r="J180" s="532"/>
      <c r="K180" s="532"/>
      <c r="L180" s="532"/>
      <c r="M180" s="532"/>
      <c r="N180" s="532"/>
      <c r="O180" s="532"/>
      <c r="P180" s="532"/>
      <c r="Q180" s="532"/>
      <c r="R180" s="532"/>
      <c r="S180" s="532"/>
      <c r="T180" s="532"/>
      <c r="U180" s="533"/>
      <c r="V180" s="533"/>
    </row>
    <row r="181" spans="1:22" s="492" customFormat="1" ht="13" customHeight="1">
      <c r="A181" s="522"/>
      <c r="B181" s="691" t="s">
        <v>1377</v>
      </c>
      <c r="D181" s="534"/>
      <c r="E181" s="535"/>
      <c r="F181" s="535"/>
      <c r="G181" s="535"/>
      <c r="H181" s="536"/>
      <c r="I181" s="536"/>
      <c r="J181" s="536"/>
      <c r="K181" s="536"/>
      <c r="L181" s="536"/>
      <c r="M181" s="536"/>
      <c r="N181" s="536"/>
      <c r="O181" s="536"/>
      <c r="P181" s="536"/>
      <c r="Q181" s="536"/>
      <c r="R181" s="536"/>
      <c r="S181" s="536"/>
      <c r="T181" s="536"/>
      <c r="U181" s="533"/>
      <c r="V181" s="533"/>
    </row>
    <row r="182" spans="1:22" s="492" customFormat="1" ht="13" customHeight="1">
      <c r="A182" s="522"/>
      <c r="B182" s="691" t="s">
        <v>1378</v>
      </c>
      <c r="D182" s="528"/>
      <c r="E182" s="537"/>
      <c r="F182" s="537"/>
      <c r="G182" s="537"/>
      <c r="H182" s="538"/>
      <c r="I182" s="538"/>
      <c r="J182" s="538"/>
      <c r="K182" s="538"/>
      <c r="L182" s="538"/>
      <c r="M182" s="538"/>
      <c r="N182" s="538"/>
      <c r="O182" s="538"/>
      <c r="P182" s="538"/>
      <c r="Q182" s="538"/>
      <c r="R182" s="538"/>
      <c r="S182" s="538"/>
      <c r="T182" s="538"/>
      <c r="U182" s="533"/>
      <c r="V182" s="533"/>
    </row>
    <row r="183" spans="1:22" s="492" customFormat="1" ht="13" customHeight="1">
      <c r="A183" s="522"/>
      <c r="B183" s="691" t="s">
        <v>1379</v>
      </c>
      <c r="D183" s="528"/>
      <c r="E183" s="537"/>
      <c r="F183" s="537"/>
      <c r="G183" s="537"/>
      <c r="H183" s="538"/>
      <c r="I183" s="538"/>
      <c r="J183" s="538"/>
      <c r="K183" s="538"/>
      <c r="L183" s="538"/>
      <c r="M183" s="538"/>
      <c r="N183" s="538"/>
      <c r="O183" s="538"/>
      <c r="P183" s="538"/>
      <c r="Q183" s="538"/>
      <c r="R183" s="538"/>
      <c r="S183" s="538"/>
      <c r="T183" s="538"/>
      <c r="U183" s="533"/>
      <c r="V183" s="533"/>
    </row>
    <row r="184" spans="1:22" s="492" customFormat="1" ht="13" customHeight="1">
      <c r="A184" s="522"/>
      <c r="B184" s="691" t="s">
        <v>1380</v>
      </c>
      <c r="D184" s="528"/>
      <c r="E184" s="537"/>
      <c r="F184" s="537"/>
      <c r="G184" s="537"/>
      <c r="H184" s="538"/>
      <c r="I184" s="538"/>
      <c r="J184" s="538"/>
      <c r="K184" s="538"/>
      <c r="L184" s="538"/>
      <c r="M184" s="538"/>
      <c r="N184" s="538"/>
      <c r="O184" s="538"/>
      <c r="P184" s="538"/>
      <c r="Q184" s="538"/>
      <c r="R184" s="538"/>
      <c r="S184" s="538"/>
      <c r="T184" s="538"/>
      <c r="U184" s="533"/>
      <c r="V184" s="533"/>
    </row>
    <row r="185" spans="1:22" s="492" customFormat="1" ht="13" customHeight="1">
      <c r="A185" s="522"/>
      <c r="B185" s="691" t="s">
        <v>1381</v>
      </c>
      <c r="D185" s="528"/>
      <c r="E185" s="537"/>
      <c r="F185" s="537"/>
      <c r="G185" s="537"/>
      <c r="H185" s="538"/>
      <c r="I185" s="538"/>
      <c r="J185" s="538"/>
      <c r="K185" s="538"/>
      <c r="L185" s="538"/>
      <c r="M185" s="538"/>
      <c r="N185" s="538"/>
      <c r="O185" s="538"/>
      <c r="P185" s="538"/>
      <c r="Q185" s="538"/>
      <c r="R185" s="538"/>
      <c r="S185" s="538"/>
      <c r="T185" s="538"/>
      <c r="U185" s="533"/>
      <c r="V185" s="533"/>
    </row>
    <row r="186" spans="1:22" s="492" customFormat="1" ht="13" customHeight="1">
      <c r="A186" s="522"/>
      <c r="D186" s="528"/>
      <c r="E186" s="537"/>
      <c r="F186" s="537"/>
      <c r="G186" s="537"/>
      <c r="H186" s="538"/>
      <c r="I186" s="538"/>
      <c r="J186" s="538"/>
      <c r="K186" s="538"/>
      <c r="L186" s="538"/>
      <c r="M186" s="538"/>
      <c r="N186" s="538"/>
      <c r="O186" s="538"/>
      <c r="P186" s="538"/>
      <c r="Q186" s="538"/>
      <c r="R186" s="538"/>
      <c r="S186" s="538"/>
      <c r="T186" s="538"/>
      <c r="U186" s="533"/>
      <c r="V186" s="533"/>
    </row>
    <row r="187" spans="1:22" s="492" customFormat="1" ht="13" customHeight="1">
      <c r="A187" s="522"/>
      <c r="D187" s="528"/>
      <c r="E187" s="537"/>
      <c r="F187" s="537"/>
      <c r="G187" s="537"/>
      <c r="H187" s="538"/>
      <c r="I187" s="538"/>
      <c r="J187" s="538"/>
      <c r="K187" s="538"/>
      <c r="L187" s="538"/>
      <c r="M187" s="538"/>
      <c r="N187" s="538"/>
      <c r="O187" s="538"/>
      <c r="P187" s="538"/>
      <c r="Q187" s="538"/>
      <c r="R187" s="538"/>
      <c r="S187" s="538"/>
      <c r="T187" s="538"/>
      <c r="U187" s="533"/>
      <c r="V187" s="533"/>
    </row>
    <row r="188" spans="1:22" s="492" customFormat="1" ht="13" customHeight="1">
      <c r="A188" s="522"/>
      <c r="D188" s="528"/>
      <c r="E188" s="537"/>
      <c r="F188" s="537"/>
      <c r="G188" s="537"/>
      <c r="H188" s="538"/>
      <c r="I188" s="538"/>
      <c r="J188" s="538"/>
      <c r="K188" s="538"/>
      <c r="L188" s="538"/>
      <c r="M188" s="538"/>
      <c r="N188" s="538"/>
      <c r="O188" s="538"/>
      <c r="P188" s="538"/>
      <c r="Q188" s="538"/>
      <c r="R188" s="538"/>
      <c r="S188" s="538"/>
      <c r="T188" s="538"/>
      <c r="U188" s="533"/>
      <c r="V188" s="533"/>
    </row>
    <row r="189" spans="1:22" s="492" customFormat="1" ht="13" customHeight="1">
      <c r="A189" s="522"/>
      <c r="D189" s="528"/>
      <c r="E189" s="537"/>
      <c r="F189" s="537"/>
      <c r="G189" s="537"/>
      <c r="H189" s="538"/>
      <c r="I189" s="538"/>
      <c r="J189" s="538"/>
      <c r="K189" s="538"/>
      <c r="L189" s="538"/>
      <c r="M189" s="538"/>
      <c r="N189" s="538"/>
      <c r="O189" s="538"/>
      <c r="P189" s="538"/>
      <c r="Q189" s="538"/>
      <c r="R189" s="538"/>
      <c r="S189" s="538"/>
      <c r="T189" s="538"/>
      <c r="U189" s="533"/>
      <c r="V189" s="533"/>
    </row>
    <row r="190" spans="1:22" s="492" customFormat="1" ht="13" customHeight="1">
      <c r="A190" s="522"/>
      <c r="D190" s="528"/>
      <c r="E190" s="537"/>
      <c r="F190" s="537"/>
      <c r="G190" s="537"/>
      <c r="H190" s="538"/>
      <c r="I190" s="538"/>
      <c r="J190" s="538"/>
      <c r="K190" s="538"/>
      <c r="L190" s="538"/>
      <c r="M190" s="538"/>
      <c r="N190" s="538"/>
      <c r="O190" s="538"/>
      <c r="P190" s="538"/>
      <c r="Q190" s="538"/>
      <c r="R190" s="538"/>
      <c r="S190" s="538"/>
      <c r="T190" s="538"/>
      <c r="U190" s="533"/>
      <c r="V190" s="533"/>
    </row>
    <row r="191" spans="1:22" s="492" customFormat="1" ht="13" customHeight="1">
      <c r="A191" s="522"/>
      <c r="D191" s="528"/>
      <c r="E191" s="537"/>
      <c r="F191" s="537"/>
      <c r="G191" s="537"/>
      <c r="H191" s="538"/>
      <c r="I191" s="538"/>
      <c r="J191" s="538"/>
      <c r="K191" s="538"/>
      <c r="L191" s="538"/>
      <c r="M191" s="538"/>
      <c r="N191" s="538"/>
      <c r="O191" s="538"/>
      <c r="P191" s="538"/>
      <c r="Q191" s="538"/>
      <c r="R191" s="538"/>
      <c r="S191" s="538"/>
      <c r="T191" s="538"/>
      <c r="U191" s="533"/>
      <c r="V191" s="533"/>
    </row>
    <row r="192" spans="1:22" s="492" customFormat="1" ht="13" customHeight="1">
      <c r="A192" s="522"/>
      <c r="D192" s="528"/>
      <c r="E192" s="537"/>
      <c r="F192" s="537"/>
      <c r="G192" s="537"/>
      <c r="H192" s="538"/>
      <c r="I192" s="538"/>
      <c r="J192" s="538"/>
      <c r="K192" s="538"/>
      <c r="L192" s="538"/>
      <c r="M192" s="538"/>
      <c r="N192" s="538"/>
      <c r="O192" s="538"/>
      <c r="P192" s="538"/>
      <c r="Q192" s="538"/>
      <c r="R192" s="538"/>
      <c r="S192" s="538"/>
      <c r="T192" s="538"/>
      <c r="U192" s="533"/>
      <c r="V192" s="533"/>
    </row>
    <row r="193" spans="1:22" s="492" customFormat="1" ht="13" customHeight="1">
      <c r="A193" s="522"/>
      <c r="B193" s="543" t="s">
        <v>1185</v>
      </c>
      <c r="D193" s="528"/>
      <c r="E193" s="539"/>
      <c r="F193" s="539"/>
      <c r="G193" s="539"/>
      <c r="H193" s="540"/>
      <c r="I193" s="540"/>
      <c r="J193" s="540"/>
      <c r="K193" s="540"/>
      <c r="L193" s="540"/>
      <c r="M193" s="540"/>
      <c r="N193" s="540"/>
      <c r="O193" s="540"/>
      <c r="P193" s="540"/>
      <c r="Q193" s="540"/>
      <c r="R193" s="540"/>
      <c r="S193" s="540"/>
      <c r="T193" s="540"/>
      <c r="U193" s="541"/>
      <c r="V193" s="541"/>
    </row>
    <row r="194" spans="1:22" s="460" customFormat="1" ht="13" customHeight="1">
      <c r="A194" s="457"/>
      <c r="B194" s="544" t="s">
        <v>605</v>
      </c>
      <c r="D194" s="542"/>
      <c r="E194" s="545"/>
      <c r="F194" s="545"/>
      <c r="G194" s="545"/>
      <c r="H194" s="546"/>
      <c r="I194" s="546"/>
      <c r="J194" s="546"/>
      <c r="K194" s="546"/>
      <c r="L194" s="546"/>
      <c r="M194" s="546"/>
      <c r="N194" s="546"/>
      <c r="O194" s="546"/>
      <c r="P194" s="546"/>
      <c r="Q194" s="546"/>
      <c r="R194" s="546"/>
      <c r="S194" s="546"/>
      <c r="T194" s="546"/>
      <c r="U194" s="547"/>
      <c r="V194" s="547"/>
    </row>
    <row r="195" spans="1:22" s="460" customFormat="1" ht="13" customHeight="1">
      <c r="A195" s="457"/>
      <c r="B195" s="544" t="s">
        <v>606</v>
      </c>
      <c r="D195" s="542"/>
      <c r="E195" s="545"/>
      <c r="F195" s="545"/>
      <c r="G195" s="545"/>
      <c r="H195" s="546"/>
      <c r="I195" s="546"/>
      <c r="J195" s="546"/>
      <c r="K195" s="546"/>
      <c r="L195" s="546"/>
      <c r="M195" s="546"/>
      <c r="N195" s="546"/>
      <c r="O195" s="546"/>
      <c r="P195" s="546"/>
      <c r="Q195" s="546"/>
      <c r="R195" s="546"/>
      <c r="S195" s="546"/>
      <c r="T195" s="546"/>
      <c r="U195" s="547"/>
      <c r="V195" s="547"/>
    </row>
    <row r="196" spans="1:22" s="460" customFormat="1" ht="13" customHeight="1">
      <c r="A196" s="457"/>
      <c r="B196" s="548" t="s">
        <v>1186</v>
      </c>
      <c r="D196" s="542"/>
      <c r="E196" s="545"/>
      <c r="F196" s="545"/>
      <c r="G196" s="545"/>
      <c r="H196" s="546"/>
      <c r="I196" s="546"/>
      <c r="J196" s="546"/>
      <c r="K196" s="546"/>
      <c r="L196" s="546"/>
      <c r="M196" s="546"/>
      <c r="N196" s="546"/>
      <c r="O196" s="546"/>
      <c r="P196" s="546"/>
      <c r="Q196" s="546"/>
      <c r="R196" s="546"/>
      <c r="S196" s="546"/>
      <c r="T196" s="546"/>
      <c r="U196" s="547"/>
      <c r="V196" s="547"/>
    </row>
    <row r="197" spans="1:22" s="460" customFormat="1" ht="13" customHeight="1">
      <c r="A197" s="457"/>
      <c r="B197" s="549" t="s">
        <v>1187</v>
      </c>
      <c r="D197" s="542"/>
      <c r="E197" s="545"/>
      <c r="F197" s="545"/>
      <c r="G197" s="545"/>
      <c r="H197" s="546"/>
      <c r="I197" s="546"/>
      <c r="J197" s="546"/>
      <c r="K197" s="546"/>
      <c r="L197" s="546"/>
      <c r="M197" s="546"/>
      <c r="N197" s="546"/>
      <c r="O197" s="546"/>
      <c r="P197" s="546"/>
      <c r="Q197" s="546"/>
      <c r="R197" s="546"/>
      <c r="S197" s="546"/>
      <c r="T197" s="546"/>
      <c r="U197" s="547"/>
      <c r="V197" s="547"/>
    </row>
    <row r="198" spans="1:22" s="460" customFormat="1" ht="13" customHeight="1">
      <c r="A198" s="457"/>
      <c r="B198" s="549" t="s">
        <v>1188</v>
      </c>
      <c r="C198" s="483"/>
      <c r="D198" s="550"/>
      <c r="E198" s="545"/>
      <c r="F198" s="545"/>
      <c r="G198" s="545"/>
      <c r="H198" s="546"/>
      <c r="I198" s="546"/>
      <c r="J198" s="546"/>
      <c r="K198" s="546"/>
      <c r="L198" s="546"/>
      <c r="M198" s="546"/>
      <c r="N198" s="546"/>
      <c r="O198" s="546"/>
      <c r="P198" s="546"/>
      <c r="Q198" s="546"/>
      <c r="R198" s="546"/>
      <c r="S198" s="546"/>
      <c r="T198" s="546"/>
      <c r="U198" s="547"/>
      <c r="V198" s="547"/>
    </row>
    <row r="199" spans="1:22" s="460" customFormat="1" ht="13" customHeight="1">
      <c r="A199" s="457"/>
      <c r="B199" s="549" t="s">
        <v>1189</v>
      </c>
      <c r="C199" s="483"/>
      <c r="D199" s="550"/>
      <c r="E199" s="545"/>
      <c r="F199" s="545"/>
      <c r="G199" s="545"/>
      <c r="H199" s="546"/>
      <c r="I199" s="546"/>
      <c r="J199" s="546"/>
      <c r="K199" s="546"/>
      <c r="L199" s="546"/>
      <c r="M199" s="546"/>
      <c r="N199" s="546"/>
      <c r="O199" s="546"/>
      <c r="P199" s="546"/>
      <c r="Q199" s="546"/>
      <c r="R199" s="546"/>
      <c r="S199" s="546"/>
      <c r="T199" s="546"/>
      <c r="U199" s="547"/>
      <c r="V199" s="547"/>
    </row>
    <row r="200" spans="1:22" s="460" customFormat="1" ht="13" customHeight="1">
      <c r="A200" s="457"/>
      <c r="B200" s="549" t="s">
        <v>62</v>
      </c>
      <c r="C200" s="483"/>
      <c r="D200" s="550"/>
      <c r="E200" s="545"/>
      <c r="F200" s="545"/>
      <c r="G200" s="545"/>
      <c r="H200" s="546"/>
      <c r="I200" s="546"/>
      <c r="J200" s="546"/>
      <c r="K200" s="546"/>
      <c r="L200" s="546"/>
      <c r="M200" s="546"/>
      <c r="N200" s="546"/>
      <c r="O200" s="546"/>
      <c r="P200" s="546"/>
      <c r="Q200" s="546"/>
      <c r="R200" s="546"/>
      <c r="S200" s="546"/>
      <c r="T200" s="546"/>
      <c r="U200" s="547"/>
      <c r="V200" s="547"/>
    </row>
    <row r="201" spans="1:22" s="460" customFormat="1" ht="13" customHeight="1">
      <c r="A201" s="457"/>
      <c r="B201" s="551" t="s">
        <v>653</v>
      </c>
      <c r="C201" s="483"/>
      <c r="D201" s="550"/>
      <c r="E201" s="545"/>
      <c r="F201" s="545"/>
      <c r="G201" s="545"/>
      <c r="H201" s="546"/>
      <c r="I201" s="546"/>
      <c r="J201" s="546"/>
      <c r="K201" s="546"/>
      <c r="L201" s="546"/>
      <c r="M201" s="546"/>
      <c r="N201" s="546"/>
      <c r="O201" s="546"/>
      <c r="P201" s="546"/>
      <c r="Q201" s="546"/>
      <c r="R201" s="546"/>
      <c r="S201" s="546"/>
      <c r="T201" s="546"/>
      <c r="U201" s="547"/>
      <c r="V201" s="547"/>
    </row>
    <row r="202" spans="1:22" s="462" customFormat="1" ht="13" customHeight="1">
      <c r="B202" s="551" t="s">
        <v>654</v>
      </c>
      <c r="C202" s="483"/>
      <c r="D202" s="552"/>
      <c r="E202" s="547"/>
      <c r="F202" s="547"/>
      <c r="G202" s="547"/>
      <c r="H202" s="547"/>
      <c r="I202" s="547"/>
      <c r="J202" s="547"/>
      <c r="K202" s="547"/>
      <c r="L202" s="547"/>
      <c r="M202" s="547"/>
      <c r="N202" s="547"/>
      <c r="O202" s="547"/>
      <c r="P202" s="547"/>
      <c r="Q202" s="547"/>
      <c r="R202" s="547"/>
      <c r="S202" s="547"/>
      <c r="T202" s="547"/>
      <c r="U202" s="547"/>
      <c r="V202" s="547"/>
    </row>
    <row r="203" spans="1:22" s="462" customFormat="1" ht="13" customHeight="1">
      <c r="B203" s="551" t="s">
        <v>655</v>
      </c>
      <c r="C203" s="483"/>
      <c r="D203" s="552"/>
      <c r="E203" s="547"/>
      <c r="F203" s="547"/>
      <c r="G203" s="547"/>
      <c r="H203" s="547"/>
      <c r="I203" s="547"/>
      <c r="J203" s="547"/>
      <c r="K203" s="547"/>
      <c r="L203" s="547"/>
      <c r="M203" s="547"/>
      <c r="N203" s="547"/>
      <c r="O203" s="547"/>
      <c r="P203" s="547"/>
      <c r="Q203" s="547"/>
      <c r="R203" s="547"/>
      <c r="S203" s="547"/>
      <c r="T203" s="547"/>
      <c r="U203" s="547"/>
      <c r="V203" s="547"/>
    </row>
    <row r="204" spans="1:22" s="462" customFormat="1" ht="13" customHeight="1">
      <c r="B204" s="549" t="s">
        <v>1190</v>
      </c>
      <c r="C204" s="552"/>
      <c r="D204" s="552"/>
      <c r="E204" s="547"/>
      <c r="F204" s="547"/>
      <c r="G204" s="547"/>
      <c r="H204" s="547"/>
      <c r="I204" s="547"/>
      <c r="J204" s="547"/>
      <c r="K204" s="547"/>
      <c r="L204" s="547"/>
      <c r="M204" s="547"/>
      <c r="N204" s="547"/>
      <c r="O204" s="547"/>
      <c r="P204" s="547"/>
      <c r="Q204" s="547"/>
      <c r="R204" s="547"/>
      <c r="S204" s="547"/>
      <c r="T204" s="547"/>
      <c r="U204" s="547"/>
      <c r="V204" s="547"/>
    </row>
    <row r="205" spans="1:22" s="462" customFormat="1" ht="13" customHeight="1">
      <c r="B205" s="549" t="s">
        <v>1191</v>
      </c>
      <c r="C205" s="552"/>
      <c r="D205" s="552"/>
      <c r="E205" s="547"/>
      <c r="F205" s="547"/>
      <c r="G205" s="547"/>
      <c r="H205" s="547"/>
      <c r="I205" s="547"/>
      <c r="J205" s="547"/>
      <c r="K205" s="547"/>
      <c r="L205" s="547"/>
      <c r="M205" s="547"/>
      <c r="N205" s="547"/>
      <c r="O205" s="547"/>
      <c r="P205" s="547"/>
      <c r="Q205" s="547"/>
      <c r="R205" s="547"/>
      <c r="S205" s="547"/>
      <c r="T205" s="547"/>
      <c r="U205" s="547"/>
      <c r="V205" s="547"/>
    </row>
    <row r="206" spans="1:22" s="462" customFormat="1" ht="13" customHeight="1">
      <c r="B206" s="549" t="s">
        <v>1192</v>
      </c>
      <c r="C206" s="483"/>
      <c r="D206" s="552"/>
      <c r="E206" s="547"/>
      <c r="F206" s="547"/>
      <c r="G206" s="547"/>
      <c r="H206" s="547"/>
      <c r="I206" s="547"/>
      <c r="J206" s="547"/>
      <c r="K206" s="547"/>
      <c r="L206" s="547"/>
      <c r="M206" s="547"/>
      <c r="N206" s="547"/>
      <c r="O206" s="547"/>
      <c r="P206" s="547"/>
      <c r="Q206" s="547"/>
      <c r="R206" s="547"/>
      <c r="S206" s="547"/>
      <c r="T206" s="547"/>
      <c r="U206" s="547"/>
      <c r="V206" s="547"/>
    </row>
    <row r="207" spans="1:22" s="462" customFormat="1" ht="13" customHeight="1">
      <c r="B207" s="459" t="s">
        <v>1193</v>
      </c>
      <c r="C207" s="483"/>
      <c r="D207" s="552"/>
      <c r="E207" s="547"/>
      <c r="F207" s="547"/>
      <c r="G207" s="547"/>
      <c r="H207" s="547"/>
      <c r="I207" s="547"/>
      <c r="J207" s="547"/>
      <c r="K207" s="547"/>
      <c r="L207" s="547"/>
      <c r="M207" s="547"/>
      <c r="N207" s="547"/>
      <c r="O207" s="547"/>
      <c r="P207" s="547"/>
      <c r="Q207" s="547"/>
      <c r="R207" s="547"/>
      <c r="S207" s="547"/>
      <c r="T207" s="547"/>
      <c r="U207" s="547"/>
      <c r="V207" s="547"/>
    </row>
    <row r="208" spans="1:22" s="462" customFormat="1" ht="13" customHeight="1">
      <c r="B208" s="459" t="s">
        <v>1194</v>
      </c>
      <c r="C208" s="483"/>
      <c r="D208" s="552"/>
      <c r="E208" s="547"/>
      <c r="F208" s="547"/>
      <c r="G208" s="547"/>
      <c r="H208" s="547"/>
      <c r="I208" s="547"/>
      <c r="J208" s="547"/>
      <c r="K208" s="547"/>
      <c r="L208" s="547"/>
      <c r="M208" s="547"/>
      <c r="N208" s="547"/>
      <c r="O208" s="547"/>
      <c r="P208" s="547"/>
      <c r="Q208" s="547"/>
      <c r="R208" s="547"/>
      <c r="S208" s="547"/>
      <c r="T208" s="547"/>
      <c r="U208" s="547"/>
      <c r="V208" s="547"/>
    </row>
    <row r="209" spans="1:23" s="462" customFormat="1" ht="13" customHeight="1">
      <c r="B209" s="459" t="s">
        <v>1195</v>
      </c>
      <c r="C209" s="460"/>
      <c r="D209" s="552"/>
      <c r="E209" s="547"/>
      <c r="F209" s="547"/>
      <c r="G209" s="547"/>
      <c r="H209" s="547"/>
      <c r="I209" s="547"/>
      <c r="J209" s="547"/>
      <c r="K209" s="547"/>
      <c r="L209" s="547"/>
      <c r="M209" s="547"/>
      <c r="N209" s="547"/>
      <c r="O209" s="547"/>
      <c r="P209" s="547"/>
      <c r="Q209" s="547"/>
      <c r="R209" s="547"/>
      <c r="S209" s="547"/>
      <c r="T209" s="547"/>
      <c r="U209" s="547"/>
      <c r="V209" s="547"/>
    </row>
    <row r="210" spans="1:23" s="462" customFormat="1" ht="13" customHeight="1">
      <c r="B210" s="459" t="s">
        <v>845</v>
      </c>
      <c r="C210" s="460"/>
      <c r="D210" s="552"/>
      <c r="E210" s="547"/>
      <c r="F210" s="547"/>
      <c r="G210" s="547"/>
      <c r="H210" s="547"/>
      <c r="I210" s="547"/>
      <c r="J210" s="547"/>
      <c r="K210" s="547"/>
      <c r="L210" s="547"/>
      <c r="M210" s="547"/>
      <c r="N210" s="547"/>
      <c r="O210" s="547"/>
      <c r="P210" s="547"/>
      <c r="Q210" s="547"/>
      <c r="R210" s="547"/>
      <c r="S210" s="547"/>
      <c r="T210" s="547"/>
      <c r="U210" s="547"/>
      <c r="V210" s="547"/>
    </row>
    <row r="211" spans="1:23" s="462" customFormat="1" ht="13" customHeight="1">
      <c r="B211" s="678" t="str">
        <f>"‧消費者於購買前，應詳閱各種銷售文件內容，本商品之預定附加費用率，"&amp;OP!$D$101&amp;"；如要詳細了解其他"</f>
        <v>‧消費者於購買前，應詳閱各種銷售文件內容，本商品之預定附加費用率，最高33.3%，最低20.9%；如要詳細了解其他</v>
      </c>
      <c r="C211" s="460"/>
      <c r="D211" s="552"/>
      <c r="E211" s="547"/>
      <c r="F211" s="547"/>
      <c r="G211" s="547"/>
      <c r="H211" s="547"/>
      <c r="I211" s="547"/>
      <c r="J211" s="547"/>
      <c r="K211" s="547"/>
      <c r="L211" s="547"/>
      <c r="M211" s="547"/>
      <c r="N211" s="547"/>
      <c r="O211" s="547"/>
      <c r="P211" s="547"/>
      <c r="Q211" s="547"/>
      <c r="R211" s="547"/>
      <c r="S211" s="547"/>
      <c r="T211" s="547"/>
      <c r="U211" s="547"/>
      <c r="V211" s="547"/>
    </row>
    <row r="212" spans="1:23" s="462" customFormat="1" ht="13" customHeight="1">
      <c r="B212" s="678" t="s">
        <v>1338</v>
      </c>
      <c r="C212" s="460"/>
      <c r="D212" s="552"/>
      <c r="E212" s="547"/>
      <c r="F212" s="547"/>
      <c r="G212" s="547"/>
      <c r="H212" s="547"/>
      <c r="I212" s="547"/>
      <c r="J212" s="547"/>
      <c r="K212" s="547"/>
      <c r="L212" s="547"/>
      <c r="M212" s="547"/>
      <c r="N212" s="547"/>
      <c r="O212" s="547"/>
      <c r="P212" s="547"/>
      <c r="Q212" s="547"/>
      <c r="R212" s="547"/>
      <c r="S212" s="547"/>
      <c r="T212" s="547"/>
      <c r="U212" s="547"/>
      <c r="V212" s="547"/>
    </row>
    <row r="213" spans="1:23" s="462" customFormat="1" ht="13" customHeight="1">
      <c r="B213" s="678" t="s">
        <v>1339</v>
      </c>
      <c r="C213" s="460"/>
      <c r="D213" s="552"/>
      <c r="E213" s="547"/>
      <c r="F213" s="547"/>
      <c r="G213" s="547"/>
      <c r="H213" s="547"/>
      <c r="I213" s="547"/>
      <c r="J213" s="547"/>
      <c r="K213" s="547"/>
      <c r="L213" s="547"/>
      <c r="M213" s="547"/>
      <c r="N213" s="547"/>
      <c r="O213" s="547"/>
      <c r="P213" s="547"/>
      <c r="Q213" s="547"/>
      <c r="R213" s="547"/>
      <c r="S213" s="547"/>
      <c r="T213" s="547"/>
      <c r="U213" s="547"/>
      <c r="V213" s="547"/>
    </row>
    <row r="214" spans="1:23" s="462" customFormat="1" ht="13" customHeight="1">
      <c r="B214" s="553"/>
      <c r="C214" s="460"/>
      <c r="D214" s="552"/>
      <c r="E214" s="547"/>
      <c r="F214" s="547"/>
      <c r="G214" s="547"/>
      <c r="H214" s="547"/>
      <c r="I214" s="547"/>
      <c r="J214" s="547"/>
      <c r="K214" s="547"/>
      <c r="L214" s="547"/>
      <c r="M214" s="547"/>
      <c r="N214" s="547"/>
      <c r="O214" s="547"/>
      <c r="P214" s="547"/>
      <c r="Q214" s="547"/>
      <c r="R214" s="547"/>
      <c r="S214" s="547"/>
      <c r="T214" s="547"/>
      <c r="U214" s="547"/>
      <c r="V214" s="547"/>
    </row>
    <row r="215" spans="1:23" s="498" customFormat="1" ht="16" customHeight="1">
      <c r="A215" s="461">
        <v>1</v>
      </c>
      <c r="B215" s="817" t="str">
        <f>OP!$D$107</f>
        <v>本建議書僅供參考，詳細商品內容及其變更，應以投保當時保單條款內容及本公司核保、保全作業規定為準</v>
      </c>
      <c r="C215" s="817"/>
      <c r="D215" s="817"/>
      <c r="E215" s="817"/>
      <c r="F215" s="817"/>
      <c r="G215" s="817"/>
      <c r="H215" s="817"/>
      <c r="I215" s="817"/>
      <c r="J215" s="817"/>
      <c r="K215" s="817"/>
      <c r="L215" s="817"/>
      <c r="M215" s="817"/>
      <c r="N215" s="817"/>
      <c r="O215" s="817"/>
      <c r="P215" s="817"/>
      <c r="Q215" s="817"/>
      <c r="R215" s="817"/>
      <c r="S215" s="817"/>
      <c r="T215" s="817"/>
      <c r="U215" s="817"/>
      <c r="V215" s="817"/>
      <c r="W215" s="497"/>
    </row>
    <row r="216" spans="1:23" s="498" customFormat="1" ht="16" customHeight="1">
      <c r="B216" s="499"/>
      <c r="C216" s="500"/>
      <c r="D216" s="818" t="str">
        <f>OP!$D$106</f>
        <v>※本契約條款樣張須於訂立契約前提供要保人至少三日審閱期間</v>
      </c>
      <c r="E216" s="819"/>
      <c r="F216" s="819"/>
      <c r="G216" s="819"/>
      <c r="H216" s="819"/>
      <c r="I216" s="819"/>
      <c r="J216" s="819"/>
      <c r="K216" s="819"/>
      <c r="L216" s="819"/>
      <c r="M216" s="819"/>
      <c r="N216" s="819"/>
      <c r="O216" s="819"/>
      <c r="P216" s="819"/>
      <c r="Q216" s="501"/>
      <c r="S216" s="502"/>
      <c r="T216" s="502"/>
      <c r="U216" s="502"/>
      <c r="V216" s="503" t="str">
        <f ca="1">OP!$D$105</f>
        <v>V1.0-1150720 試算日：1150825</v>
      </c>
      <c r="W216" s="497"/>
    </row>
    <row r="217" spans="1:23" ht="14" customHeight="1"/>
    <row r="218" spans="1:23" ht="14" customHeight="1"/>
    <row r="219" spans="1:23" ht="25">
      <c r="A219" s="555">
        <v>1</v>
      </c>
      <c r="B219" s="820" t="str">
        <f>IF(ISERROR(VLOOKUP(A219,PI,2,0)),"",VLOOKUP(A219,PI,2,0))</f>
        <v>富邦人壽保險股份有限公司履行個人資料保護法告知說明書</v>
      </c>
      <c r="C219" s="820"/>
      <c r="D219" s="820"/>
      <c r="E219" s="820"/>
      <c r="F219" s="820"/>
      <c r="G219" s="820"/>
      <c r="H219" s="820"/>
      <c r="I219" s="820"/>
      <c r="J219" s="820"/>
      <c r="K219" s="820"/>
      <c r="L219" s="820"/>
      <c r="M219" s="820"/>
      <c r="N219" s="820"/>
      <c r="O219" s="820"/>
      <c r="P219" s="820"/>
      <c r="Q219" s="820"/>
      <c r="R219" s="820"/>
      <c r="S219" s="820"/>
      <c r="T219" s="820"/>
      <c r="U219" s="820"/>
      <c r="V219" s="820"/>
    </row>
    <row r="220" spans="1:23" ht="15">
      <c r="A220" s="555">
        <v>2</v>
      </c>
      <c r="B220" s="556"/>
      <c r="C220" s="556" t="str">
        <f t="shared" ref="C220:C258" si="7">IF(ISERROR(VLOOKUP(A220,PI,2,0)),"",VLOOKUP(A220,PI,2,0))</f>
        <v xml:space="preserve"> </v>
      </c>
    </row>
    <row r="221" spans="1:23" ht="15">
      <c r="A221" s="555">
        <v>3</v>
      </c>
      <c r="B221" s="556"/>
      <c r="C221" s="556" t="str">
        <f t="shared" si="7"/>
        <v>富邦人壽保險股份有限公司（下稱本公司）依據個人資料保護法（以下稱個資法）</v>
      </c>
    </row>
    <row r="222" spans="1:23" ht="15">
      <c r="A222" s="555">
        <v>4</v>
      </c>
      <c r="B222" s="556"/>
      <c r="C222" s="556" t="str">
        <f t="shared" si="7"/>
        <v>規定，向 台端告知下列事項，請 台端詳閱：</v>
      </c>
    </row>
    <row r="223" spans="1:23" ht="15">
      <c r="A223" s="555">
        <v>5</v>
      </c>
      <c r="B223" s="556"/>
      <c r="C223" s="556" t="str">
        <f t="shared" si="7"/>
        <v>一、蒐集之目的：</v>
      </c>
    </row>
    <row r="224" spans="1:23" ht="15">
      <c r="A224" s="555">
        <v>6</v>
      </c>
      <c r="B224" s="556"/>
      <c r="C224" s="556" t="str">
        <f t="shared" si="7"/>
        <v>（一）人身保險（００一）</v>
      </c>
    </row>
    <row r="225" spans="1:3" ht="15">
      <c r="A225" s="555">
        <v>7</v>
      </c>
      <c r="B225" s="556"/>
      <c r="C225" s="556" t="str">
        <f t="shared" si="7"/>
        <v>（二）其他經營合於營業登記項目或組織章程所定之業務（一八一）</v>
      </c>
    </row>
    <row r="226" spans="1:3" ht="15">
      <c r="A226" s="555">
        <v>8</v>
      </c>
      <c r="B226" s="556"/>
      <c r="C226" s="556" t="str">
        <f t="shared" si="7"/>
        <v>二、蒐集之個人資料類別：</v>
      </c>
    </row>
    <row r="227" spans="1:3" ht="15">
      <c r="A227" s="555">
        <v>9</v>
      </c>
      <c r="B227" s="556"/>
      <c r="C227" s="556" t="str">
        <f t="shared" si="7"/>
        <v>（一）姓名。</v>
      </c>
    </row>
    <row r="228" spans="1:3" ht="15">
      <c r="A228" s="555">
        <v>10</v>
      </c>
      <c r="B228" s="556"/>
      <c r="C228" s="556" t="str">
        <f t="shared" si="7"/>
        <v>（二）身分證統一編號。</v>
      </c>
    </row>
    <row r="229" spans="1:3" ht="15">
      <c r="A229" s="555">
        <v>11</v>
      </c>
      <c r="B229" s="556"/>
      <c r="C229" s="556" t="str">
        <f t="shared" si="7"/>
        <v>（三）地址。</v>
      </c>
    </row>
    <row r="230" spans="1:3" ht="15">
      <c r="A230" s="555">
        <v>12</v>
      </c>
      <c r="B230" s="556"/>
      <c r="C230" s="556" t="str">
        <f t="shared" si="7"/>
        <v>（四）病歷、醫療、健康檢查 。</v>
      </c>
    </row>
    <row r="231" spans="1:3" ht="15">
      <c r="A231" s="555">
        <v>13</v>
      </c>
      <c r="B231" s="556"/>
      <c r="C231" s="556" t="str">
        <f t="shared" si="7"/>
        <v>（五）要保書、要保文件等其他基於保險契約所提供之個人資料。</v>
      </c>
    </row>
    <row r="232" spans="1:3" ht="15">
      <c r="A232" s="555">
        <v>14</v>
      </c>
      <c r="B232" s="556"/>
      <c r="C232" s="556" t="str">
        <f t="shared" si="7"/>
        <v>三、個人資料利用之期間、地區、對象、方式：</v>
      </c>
    </row>
    <row r="233" spans="1:3" ht="15">
      <c r="A233" s="555">
        <v>15</v>
      </c>
      <c r="B233" s="556"/>
      <c r="C233" s="556" t="str">
        <f t="shared" si="7"/>
        <v>（一）期間：因執行業務所必須及依法令規定應為保存之期間。</v>
      </c>
    </row>
    <row r="234" spans="1:3" ht="15">
      <c r="A234" s="555">
        <v>16</v>
      </c>
      <c r="B234" s="556"/>
      <c r="C234" s="556" t="str">
        <f t="shared" si="7"/>
        <v>（二）對象：本公司、中華民國人壽保險商業同業公會、財團法人保險事業發展</v>
      </c>
    </row>
    <row r="235" spans="1:3" ht="15">
      <c r="A235" s="555">
        <v>17</v>
      </c>
      <c r="B235" s="556"/>
      <c r="C235" s="556" t="str">
        <f t="shared" si="7"/>
        <v xml:space="preserve">      中心、財團法人金融消費評議中心、業務委外機構、臺灣網路認證(股)公司、</v>
      </c>
    </row>
    <row r="236" spans="1:3" ht="15">
      <c r="A236" s="555">
        <v>18</v>
      </c>
      <c r="B236" s="556"/>
      <c r="C236" s="556" t="str">
        <f t="shared" si="7"/>
        <v xml:space="preserve">      與本公司有再保業務往來之公司、依法有調查權機關或金融監理機關。</v>
      </c>
    </row>
    <row r="237" spans="1:3" ht="15">
      <c r="A237" s="555">
        <v>19</v>
      </c>
      <c r="B237" s="556"/>
      <c r="C237" s="556" t="str">
        <f t="shared" si="7"/>
        <v>（三）地區：上述對象所在之地區。</v>
      </c>
    </row>
    <row r="238" spans="1:3" ht="15">
      <c r="A238" s="555">
        <v>20</v>
      </c>
      <c r="B238" s="556"/>
      <c r="C238" s="556" t="str">
        <f t="shared" si="7"/>
        <v>（四）方式：合於法令規定之利用方式。</v>
      </c>
    </row>
    <row r="239" spans="1:3" ht="15">
      <c r="A239" s="555">
        <v>21</v>
      </c>
      <c r="B239" s="556"/>
      <c r="C239" s="556" t="str">
        <f t="shared" si="7"/>
        <v>四、依據個資法第三條規定，台端就本公司保有 台端之個人資料得行使之權利及</v>
      </c>
    </row>
    <row r="240" spans="1:3" ht="15">
      <c r="A240" s="555">
        <v>22</v>
      </c>
      <c r="B240" s="556"/>
      <c r="C240" s="556" t="str">
        <f t="shared" si="7"/>
        <v xml:space="preserve">    方式：</v>
      </c>
    </row>
    <row r="241" spans="1:3" ht="15">
      <c r="A241" s="555">
        <v>23</v>
      </c>
      <c r="B241" s="556"/>
      <c r="C241" s="556" t="str">
        <f t="shared" si="7"/>
        <v>（一）得向本公司行使之權利：</v>
      </c>
    </row>
    <row r="242" spans="1:3" ht="15">
      <c r="A242" s="555">
        <v>24</v>
      </c>
      <c r="B242" s="556"/>
      <c r="C242" s="556" t="str">
        <f t="shared" si="7"/>
        <v xml:space="preserve">      1.向本公司查詢、請求閱覽或請求製給複製本。</v>
      </c>
    </row>
    <row r="243" spans="1:3" ht="15">
      <c r="A243" s="555">
        <v>25</v>
      </c>
      <c r="B243" s="556"/>
      <c r="C243" s="556" t="str">
        <f t="shared" si="7"/>
        <v xml:space="preserve">      2.向本公司請求補充或更正。</v>
      </c>
    </row>
    <row r="244" spans="1:3" ht="15">
      <c r="A244" s="555">
        <v>26</v>
      </c>
      <c r="B244" s="556"/>
      <c r="C244" s="556" t="str">
        <f t="shared" si="7"/>
        <v xml:space="preserve">      3.向本公司請求停止蒐集、處理或利用及請求刪除。</v>
      </c>
    </row>
    <row r="245" spans="1:3" ht="15">
      <c r="A245" s="555">
        <v>27</v>
      </c>
      <c r="B245" s="556"/>
      <c r="C245" s="556" t="str">
        <f t="shared" si="7"/>
        <v>（二）行使權利之方式：</v>
      </c>
    </row>
    <row r="246" spans="1:3" ht="15">
      <c r="A246" s="555">
        <v>28</v>
      </c>
      <c r="B246" s="556"/>
      <c r="C246" s="556" t="str">
        <f t="shared" si="7"/>
        <v xml:space="preserve">      您可以透過書面（包含電子郵件、傳真、電子文件）方式行使權利。</v>
      </c>
    </row>
    <row r="247" spans="1:3" ht="15">
      <c r="A247" s="555">
        <v>29</v>
      </c>
      <c r="B247" s="556"/>
      <c r="C247" s="556" t="str">
        <f t="shared" si="7"/>
        <v>五、台端不提供個人資料所致權益之影響</v>
      </c>
    </row>
    <row r="248" spans="1:3" ht="15">
      <c r="A248" s="555">
        <v>30</v>
      </c>
      <c r="B248" s="556"/>
      <c r="C248" s="556" t="str">
        <f t="shared" si="7"/>
        <v xml:space="preserve">    台端若未能提供相關個人資料時，本公司將可能延後或無法進行必要之審核</v>
      </c>
    </row>
    <row r="249" spans="1:3" ht="15">
      <c r="A249" s="555">
        <v>31</v>
      </c>
      <c r="B249" s="556"/>
      <c r="C249" s="556" t="str">
        <f t="shared" si="7"/>
        <v xml:space="preserve">    及處理作業，因此可能婉謝承保、遲延或無法承保。</v>
      </c>
    </row>
    <row r="250" spans="1:3" ht="15">
      <c r="A250" s="555">
        <v>32</v>
      </c>
      <c r="B250" s="556"/>
      <c r="C250" s="556" t="str">
        <f t="shared" si="7"/>
        <v/>
      </c>
    </row>
    <row r="251" spans="1:3" ht="15">
      <c r="A251" s="555">
        <v>33</v>
      </c>
      <c r="B251" s="556"/>
      <c r="C251" s="556" t="str">
        <f t="shared" si="7"/>
        <v/>
      </c>
    </row>
    <row r="252" spans="1:3" ht="15">
      <c r="A252" s="555">
        <v>34</v>
      </c>
      <c r="B252" s="556"/>
      <c r="C252" s="556" t="str">
        <f t="shared" si="7"/>
        <v/>
      </c>
    </row>
    <row r="253" spans="1:3" ht="15">
      <c r="A253" s="555">
        <v>35</v>
      </c>
      <c r="B253" s="556"/>
      <c r="C253" s="556" t="str">
        <f t="shared" si="7"/>
        <v/>
      </c>
    </row>
    <row r="254" spans="1:3" ht="15">
      <c r="A254" s="555">
        <v>36</v>
      </c>
      <c r="B254" s="556"/>
      <c r="C254" s="556" t="str">
        <f t="shared" si="7"/>
        <v/>
      </c>
    </row>
    <row r="255" spans="1:3" ht="15">
      <c r="A255" s="555">
        <v>37</v>
      </c>
      <c r="B255" s="556"/>
      <c r="C255" s="556" t="str">
        <f t="shared" si="7"/>
        <v/>
      </c>
    </row>
    <row r="256" spans="1:3" ht="15">
      <c r="A256" s="555">
        <v>38</v>
      </c>
      <c r="B256" s="556"/>
      <c r="C256" s="556" t="str">
        <f t="shared" si="7"/>
        <v/>
      </c>
    </row>
    <row r="257" spans="1:22" ht="15">
      <c r="A257" s="555">
        <v>39</v>
      </c>
      <c r="B257" s="556"/>
      <c r="C257" s="556" t="str">
        <f t="shared" si="7"/>
        <v/>
      </c>
    </row>
    <row r="258" spans="1:22" ht="15">
      <c r="A258" s="555">
        <v>40</v>
      </c>
      <c r="B258" s="556"/>
      <c r="C258" s="556" t="str">
        <f t="shared" si="7"/>
        <v/>
      </c>
    </row>
    <row r="259" spans="1:22"/>
    <row r="260" spans="1:22">
      <c r="L260" s="557"/>
      <c r="M260" s="557"/>
      <c r="N260" s="557"/>
      <c r="O260" s="557"/>
      <c r="P260" s="557"/>
      <c r="Q260" s="557"/>
      <c r="R260" s="557"/>
      <c r="S260" s="557"/>
      <c r="T260" s="557"/>
      <c r="U260" s="557"/>
      <c r="V260" s="557"/>
    </row>
    <row r="261" spans="1:22">
      <c r="B261" s="558"/>
      <c r="C261" s="559"/>
      <c r="D261" s="559"/>
      <c r="E261" s="559"/>
      <c r="F261" s="559"/>
      <c r="G261" s="559"/>
      <c r="H261" s="559"/>
      <c r="I261" s="559"/>
      <c r="J261" s="559"/>
      <c r="K261" s="560"/>
      <c r="L261" s="559"/>
      <c r="M261" s="559"/>
      <c r="N261" s="559"/>
      <c r="O261" s="559"/>
      <c r="P261" s="559"/>
      <c r="Q261" s="559"/>
      <c r="R261" s="559"/>
      <c r="S261" s="559"/>
      <c r="T261" s="559"/>
      <c r="U261" s="559"/>
      <c r="V261" s="560"/>
    </row>
    <row r="262" spans="1:22">
      <c r="B262" s="561" t="s">
        <v>1196</v>
      </c>
      <c r="C262" s="562"/>
      <c r="D262" s="562"/>
      <c r="E262" s="562"/>
      <c r="F262" s="562"/>
      <c r="G262" s="562"/>
      <c r="H262" s="562"/>
      <c r="I262" s="562"/>
      <c r="J262" s="562"/>
      <c r="K262" s="563"/>
      <c r="L262" s="562" t="s">
        <v>1197</v>
      </c>
      <c r="M262" s="562"/>
      <c r="N262" s="562"/>
      <c r="O262" s="562"/>
      <c r="P262" s="562"/>
      <c r="Q262" s="562"/>
      <c r="R262" s="562"/>
      <c r="S262" s="562"/>
      <c r="T262" s="562"/>
      <c r="U262" s="562"/>
      <c r="V262" s="563"/>
    </row>
    <row r="263" spans="1:22">
      <c r="B263" s="561"/>
      <c r="C263" s="562"/>
      <c r="D263" s="562"/>
      <c r="E263" s="562"/>
      <c r="F263" s="562"/>
      <c r="G263" s="562"/>
      <c r="H263" s="562"/>
      <c r="I263" s="562"/>
      <c r="J263" s="562"/>
      <c r="K263" s="563"/>
      <c r="L263" s="562"/>
      <c r="M263" s="562"/>
      <c r="N263" s="562"/>
      <c r="O263" s="562"/>
      <c r="P263" s="562"/>
      <c r="Q263" s="562"/>
      <c r="R263" s="562"/>
      <c r="S263" s="562"/>
      <c r="T263" s="562"/>
      <c r="U263" s="562"/>
      <c r="V263" s="563"/>
    </row>
    <row r="264" spans="1:22">
      <c r="B264" s="561"/>
      <c r="C264" s="562"/>
      <c r="D264" s="562"/>
      <c r="E264" s="562"/>
      <c r="F264" s="562"/>
      <c r="G264" s="562"/>
      <c r="H264" s="562"/>
      <c r="I264" s="562"/>
      <c r="J264" s="562"/>
      <c r="K264" s="563"/>
      <c r="L264" s="562"/>
      <c r="M264" s="562"/>
      <c r="N264" s="562"/>
      <c r="O264" s="562"/>
      <c r="P264" s="562"/>
      <c r="Q264" s="562"/>
      <c r="R264" s="562"/>
      <c r="S264" s="562"/>
      <c r="T264" s="562"/>
      <c r="U264" s="562"/>
      <c r="V264" s="563"/>
    </row>
    <row r="265" spans="1:22">
      <c r="B265" s="561"/>
      <c r="C265" s="564" t="s">
        <v>1198</v>
      </c>
      <c r="D265" s="562"/>
      <c r="E265" s="562"/>
      <c r="F265" s="562"/>
      <c r="G265" s="562"/>
      <c r="H265" s="562"/>
      <c r="I265" s="562"/>
      <c r="J265" s="562"/>
      <c r="K265" s="563"/>
      <c r="L265" s="562"/>
      <c r="M265" s="562"/>
      <c r="N265" s="564" t="s">
        <v>1199</v>
      </c>
      <c r="O265" s="562"/>
      <c r="P265" s="562"/>
      <c r="Q265" s="562"/>
      <c r="R265" s="562"/>
      <c r="S265" s="562"/>
      <c r="T265" s="562"/>
      <c r="U265" s="562"/>
      <c r="V265" s="563"/>
    </row>
    <row r="266" spans="1:22">
      <c r="B266" s="565"/>
      <c r="C266" s="566"/>
      <c r="D266" s="566"/>
      <c r="E266" s="566"/>
      <c r="F266" s="566"/>
      <c r="G266" s="566"/>
      <c r="H266" s="566"/>
      <c r="I266" s="566"/>
      <c r="J266" s="566"/>
      <c r="K266" s="567"/>
      <c r="L266" s="566"/>
      <c r="M266" s="566"/>
      <c r="N266" s="566"/>
      <c r="O266" s="566"/>
      <c r="P266" s="566"/>
      <c r="Q266" s="566"/>
      <c r="R266" s="566"/>
      <c r="S266" s="566"/>
      <c r="T266" s="566"/>
      <c r="U266" s="566"/>
      <c r="V266" s="567"/>
    </row>
    <row r="267" spans="1:22">
      <c r="V267" s="503" t="str">
        <f ca="1">"富邦人壽提供，"&amp;OP!$D$105</f>
        <v>富邦人壽提供，V1.0-1150720 試算日：1150825</v>
      </c>
    </row>
    <row r="268" spans="1:22" ht="15.75" customHeight="1">
      <c r="V268" s="516"/>
    </row>
  </sheetData>
  <sheetProtection algorithmName="SHA-512" hashValue="c0DsSL6Rav+mMpYTPM9zBn/Dz9jP/cWliAzXiXlRwO7B5YmUhUj7a4o7zlIR9NB7zM0B3mJ1t3sP0A64ZPP5Ig==" saltValue="mZfVcZFXRAuAvqCJa5zFvw==" spinCount="100000" sheet="1" objects="1" scenarios="1" selectLockedCells="1" selectUnlockedCells="1"/>
  <mergeCells count="387">
    <mergeCell ref="S137:V137"/>
    <mergeCell ref="S138:V138"/>
    <mergeCell ref="S139:V139"/>
    <mergeCell ref="S124:V124"/>
    <mergeCell ref="S125:V125"/>
    <mergeCell ref="S126:V126"/>
    <mergeCell ref="S127:V127"/>
    <mergeCell ref="S128:V128"/>
    <mergeCell ref="S129:V129"/>
    <mergeCell ref="S130:V130"/>
    <mergeCell ref="S131:V131"/>
    <mergeCell ref="S132:V132"/>
    <mergeCell ref="S114:V114"/>
    <mergeCell ref="B43:V43"/>
    <mergeCell ref="D44:P44"/>
    <mergeCell ref="S133:V133"/>
    <mergeCell ref="S134:V134"/>
    <mergeCell ref="S135:V135"/>
    <mergeCell ref="S136:V136"/>
    <mergeCell ref="S115:V115"/>
    <mergeCell ref="S116:V116"/>
    <mergeCell ref="S117:V117"/>
    <mergeCell ref="S118:V118"/>
    <mergeCell ref="S119:V119"/>
    <mergeCell ref="S120:V120"/>
    <mergeCell ref="S121:V121"/>
    <mergeCell ref="S122:V122"/>
    <mergeCell ref="S123:V123"/>
    <mergeCell ref="P135:R135"/>
    <mergeCell ref="P136:R136"/>
    <mergeCell ref="P117:R117"/>
    <mergeCell ref="P118:R118"/>
    <mergeCell ref="P119:R119"/>
    <mergeCell ref="P120:R120"/>
    <mergeCell ref="P121:R121"/>
    <mergeCell ref="P122:R122"/>
    <mergeCell ref="P139:R139"/>
    <mergeCell ref="S96:V96"/>
    <mergeCell ref="S97:V97"/>
    <mergeCell ref="S98:V98"/>
    <mergeCell ref="S99:V99"/>
    <mergeCell ref="S100:V100"/>
    <mergeCell ref="S101:V101"/>
    <mergeCell ref="S102:V102"/>
    <mergeCell ref="S103:V103"/>
    <mergeCell ref="S104:V104"/>
    <mergeCell ref="S105:V105"/>
    <mergeCell ref="S106:V106"/>
    <mergeCell ref="S107:V107"/>
    <mergeCell ref="S108:V108"/>
    <mergeCell ref="S109:V109"/>
    <mergeCell ref="S110:V110"/>
    <mergeCell ref="S111:V111"/>
    <mergeCell ref="P115:R115"/>
    <mergeCell ref="P116:R116"/>
    <mergeCell ref="P132:R132"/>
    <mergeCell ref="P133:R133"/>
    <mergeCell ref="P134:R134"/>
    <mergeCell ref="S112:V112"/>
    <mergeCell ref="S113:V113"/>
    <mergeCell ref="P123:R123"/>
    <mergeCell ref="P124:R124"/>
    <mergeCell ref="P125:R125"/>
    <mergeCell ref="P126:R126"/>
    <mergeCell ref="P127:R127"/>
    <mergeCell ref="P128:R128"/>
    <mergeCell ref="P129:R129"/>
    <mergeCell ref="P130:R130"/>
    <mergeCell ref="P131:R131"/>
    <mergeCell ref="N128:O128"/>
    <mergeCell ref="N129:O129"/>
    <mergeCell ref="N134:O134"/>
    <mergeCell ref="N135:O135"/>
    <mergeCell ref="N136:O136"/>
    <mergeCell ref="N137:O137"/>
    <mergeCell ref="N138:O138"/>
    <mergeCell ref="P137:R137"/>
    <mergeCell ref="P138:R138"/>
    <mergeCell ref="N139:O139"/>
    <mergeCell ref="P99:R99"/>
    <mergeCell ref="P100:R100"/>
    <mergeCell ref="P101:R101"/>
    <mergeCell ref="P102:R102"/>
    <mergeCell ref="P103:R103"/>
    <mergeCell ref="P104:R104"/>
    <mergeCell ref="P105:R105"/>
    <mergeCell ref="P106:R106"/>
    <mergeCell ref="P107:R107"/>
    <mergeCell ref="P108:R108"/>
    <mergeCell ref="P109:R109"/>
    <mergeCell ref="P110:R110"/>
    <mergeCell ref="P111:R111"/>
    <mergeCell ref="P112:R112"/>
    <mergeCell ref="P113:R113"/>
    <mergeCell ref="P114:R114"/>
    <mergeCell ref="N119:O119"/>
    <mergeCell ref="N120:O120"/>
    <mergeCell ref="N121:O121"/>
    <mergeCell ref="N122:O122"/>
    <mergeCell ref="N123:O123"/>
    <mergeCell ref="N124:O124"/>
    <mergeCell ref="N125:O125"/>
    <mergeCell ref="N126:O126"/>
    <mergeCell ref="N127:O127"/>
    <mergeCell ref="N110:O110"/>
    <mergeCell ref="N111:O111"/>
    <mergeCell ref="N112:O112"/>
    <mergeCell ref="N113:O113"/>
    <mergeCell ref="N114:O114"/>
    <mergeCell ref="N115:O115"/>
    <mergeCell ref="N116:O116"/>
    <mergeCell ref="N117:O117"/>
    <mergeCell ref="N118:O118"/>
    <mergeCell ref="N99:O99"/>
    <mergeCell ref="N100:O100"/>
    <mergeCell ref="N101:O101"/>
    <mergeCell ref="N102:O102"/>
    <mergeCell ref="N103:O103"/>
    <mergeCell ref="N104:O104"/>
    <mergeCell ref="N105:O105"/>
    <mergeCell ref="D103:E103"/>
    <mergeCell ref="F138:H138"/>
    <mergeCell ref="I128:K128"/>
    <mergeCell ref="I129:K129"/>
    <mergeCell ref="I130:K130"/>
    <mergeCell ref="I131:K131"/>
    <mergeCell ref="I132:K132"/>
    <mergeCell ref="I133:K133"/>
    <mergeCell ref="I134:K134"/>
    <mergeCell ref="I135:K135"/>
    <mergeCell ref="I136:K136"/>
    <mergeCell ref="I137:K137"/>
    <mergeCell ref="I138:K138"/>
    <mergeCell ref="N130:O130"/>
    <mergeCell ref="N131:O131"/>
    <mergeCell ref="N132:O132"/>
    <mergeCell ref="N133:O133"/>
    <mergeCell ref="E62:F62"/>
    <mergeCell ref="G62:H62"/>
    <mergeCell ref="E63:F63"/>
    <mergeCell ref="G63:H63"/>
    <mergeCell ref="I22:V38"/>
    <mergeCell ref="I47:V63"/>
    <mergeCell ref="E64:H64"/>
    <mergeCell ref="I64:V64"/>
    <mergeCell ref="E66:H66"/>
    <mergeCell ref="I66:V66"/>
    <mergeCell ref="E65:V65"/>
    <mergeCell ref="E57:F57"/>
    <mergeCell ref="G57:H57"/>
    <mergeCell ref="E58:F58"/>
    <mergeCell ref="G58:H58"/>
    <mergeCell ref="E59:F59"/>
    <mergeCell ref="G59:H59"/>
    <mergeCell ref="E60:F60"/>
    <mergeCell ref="G60:H60"/>
    <mergeCell ref="E61:F61"/>
    <mergeCell ref="G61:H61"/>
    <mergeCell ref="E52:F52"/>
    <mergeCell ref="G52:H52"/>
    <mergeCell ref="E53:F53"/>
    <mergeCell ref="G53:H53"/>
    <mergeCell ref="G38:H38"/>
    <mergeCell ref="E54:F54"/>
    <mergeCell ref="G54:H54"/>
    <mergeCell ref="E55:F55"/>
    <mergeCell ref="G55:H55"/>
    <mergeCell ref="E56:F56"/>
    <mergeCell ref="G56:H56"/>
    <mergeCell ref="E47:F47"/>
    <mergeCell ref="G47:H47"/>
    <mergeCell ref="E48:F48"/>
    <mergeCell ref="G48:H48"/>
    <mergeCell ref="E49:F49"/>
    <mergeCell ref="G49:H49"/>
    <mergeCell ref="E50:F50"/>
    <mergeCell ref="G50:H50"/>
    <mergeCell ref="E51:F51"/>
    <mergeCell ref="G51:H51"/>
    <mergeCell ref="B20:D20"/>
    <mergeCell ref="E20:H20"/>
    <mergeCell ref="I20:V20"/>
    <mergeCell ref="B21:D21"/>
    <mergeCell ref="E21:H21"/>
    <mergeCell ref="I21:V21"/>
    <mergeCell ref="G24:H24"/>
    <mergeCell ref="E25:F25"/>
    <mergeCell ref="E39:H39"/>
    <mergeCell ref="E35:F35"/>
    <mergeCell ref="G35:H35"/>
    <mergeCell ref="E36:F36"/>
    <mergeCell ref="G36:H36"/>
    <mergeCell ref="E37:F37"/>
    <mergeCell ref="G37:H37"/>
    <mergeCell ref="E38:F38"/>
    <mergeCell ref="G25:H25"/>
    <mergeCell ref="E26:F26"/>
    <mergeCell ref="G26:H26"/>
    <mergeCell ref="E27:F27"/>
    <mergeCell ref="G27:H27"/>
    <mergeCell ref="E28:F28"/>
    <mergeCell ref="G28:H28"/>
    <mergeCell ref="E29:F29"/>
    <mergeCell ref="I39:V39"/>
    <mergeCell ref="B22:D38"/>
    <mergeCell ref="E22:F22"/>
    <mergeCell ref="G22:H22"/>
    <mergeCell ref="E23:F23"/>
    <mergeCell ref="G23:H23"/>
    <mergeCell ref="E24:F24"/>
    <mergeCell ref="G29:H29"/>
    <mergeCell ref="E30:F30"/>
    <mergeCell ref="G30:H30"/>
    <mergeCell ref="E31:F31"/>
    <mergeCell ref="G31:H31"/>
    <mergeCell ref="E32:F32"/>
    <mergeCell ref="G32:H32"/>
    <mergeCell ref="E33:F33"/>
    <mergeCell ref="G33:H33"/>
    <mergeCell ref="E34:F34"/>
    <mergeCell ref="G34:H34"/>
    <mergeCell ref="B39:D41"/>
    <mergeCell ref="E40:H40"/>
    <mergeCell ref="I40:V40"/>
    <mergeCell ref="E41:V41"/>
    <mergeCell ref="B5:L5"/>
    <mergeCell ref="P5:R5"/>
    <mergeCell ref="S5:V5"/>
    <mergeCell ref="B6:L6"/>
    <mergeCell ref="P6:R6"/>
    <mergeCell ref="S6:V6"/>
    <mergeCell ref="B2:V2"/>
    <mergeCell ref="R4:V4"/>
    <mergeCell ref="M5:O5"/>
    <mergeCell ref="M6:O6"/>
    <mergeCell ref="M4:N4"/>
    <mergeCell ref="E4:I4"/>
    <mergeCell ref="B14:G14"/>
    <mergeCell ref="H14:J14"/>
    <mergeCell ref="K14:V14"/>
    <mergeCell ref="B17:V17"/>
    <mergeCell ref="B8:V8"/>
    <mergeCell ref="B11:V11"/>
    <mergeCell ref="B13:G13"/>
    <mergeCell ref="H13:J13"/>
    <mergeCell ref="K13:V13"/>
    <mergeCell ref="B64:D64"/>
    <mergeCell ref="B66:D66"/>
    <mergeCell ref="D98:E98"/>
    <mergeCell ref="F98:H98"/>
    <mergeCell ref="I98:K98"/>
    <mergeCell ref="D96:E96"/>
    <mergeCell ref="F96:H96"/>
    <mergeCell ref="I96:K96"/>
    <mergeCell ref="D97:E97"/>
    <mergeCell ref="F97:H97"/>
    <mergeCell ref="B65:D65"/>
    <mergeCell ref="I97:K97"/>
    <mergeCell ref="B91:V91"/>
    <mergeCell ref="D92:P92"/>
    <mergeCell ref="N96:O96"/>
    <mergeCell ref="P96:R96"/>
    <mergeCell ref="N97:O97"/>
    <mergeCell ref="N98:O98"/>
    <mergeCell ref="P97:R97"/>
    <mergeCell ref="P98:R98"/>
    <mergeCell ref="D106:E106"/>
    <mergeCell ref="F106:H106"/>
    <mergeCell ref="I106:K106"/>
    <mergeCell ref="N106:O106"/>
    <mergeCell ref="D99:E99"/>
    <mergeCell ref="F99:H99"/>
    <mergeCell ref="I99:K99"/>
    <mergeCell ref="D102:E102"/>
    <mergeCell ref="F102:H102"/>
    <mergeCell ref="I102:K102"/>
    <mergeCell ref="D105:E105"/>
    <mergeCell ref="F105:H105"/>
    <mergeCell ref="D100:E100"/>
    <mergeCell ref="F100:H100"/>
    <mergeCell ref="I100:K100"/>
    <mergeCell ref="D101:E101"/>
    <mergeCell ref="F101:H101"/>
    <mergeCell ref="I101:K101"/>
    <mergeCell ref="F103:H103"/>
    <mergeCell ref="I103:K103"/>
    <mergeCell ref="D104:E104"/>
    <mergeCell ref="F104:H104"/>
    <mergeCell ref="I104:K104"/>
    <mergeCell ref="I105:K105"/>
    <mergeCell ref="D107:E107"/>
    <mergeCell ref="F107:H107"/>
    <mergeCell ref="I107:K107"/>
    <mergeCell ref="D108:E108"/>
    <mergeCell ref="F108:H108"/>
    <mergeCell ref="I108:K108"/>
    <mergeCell ref="N107:O107"/>
    <mergeCell ref="N108:O108"/>
    <mergeCell ref="D109:E109"/>
    <mergeCell ref="F109:H109"/>
    <mergeCell ref="I109:K109"/>
    <mergeCell ref="N109:O109"/>
    <mergeCell ref="D110:E110"/>
    <mergeCell ref="F110:H110"/>
    <mergeCell ref="I110:K110"/>
    <mergeCell ref="D111:E111"/>
    <mergeCell ref="F111:H111"/>
    <mergeCell ref="I111:K111"/>
    <mergeCell ref="D112:E112"/>
    <mergeCell ref="F112:H112"/>
    <mergeCell ref="I112:K112"/>
    <mergeCell ref="D113:E113"/>
    <mergeCell ref="F113:H113"/>
    <mergeCell ref="I113:K113"/>
    <mergeCell ref="D114:E114"/>
    <mergeCell ref="F114:H114"/>
    <mergeCell ref="I114:K114"/>
    <mergeCell ref="D115:E115"/>
    <mergeCell ref="F115:H115"/>
    <mergeCell ref="I115:K115"/>
    <mergeCell ref="D116:E116"/>
    <mergeCell ref="F116:H116"/>
    <mergeCell ref="I116:K116"/>
    <mergeCell ref="D117:E117"/>
    <mergeCell ref="F117:H117"/>
    <mergeCell ref="I117:K117"/>
    <mergeCell ref="D118:E118"/>
    <mergeCell ref="F118:H118"/>
    <mergeCell ref="I118:K118"/>
    <mergeCell ref="D119:E119"/>
    <mergeCell ref="F119:H119"/>
    <mergeCell ref="I119:K119"/>
    <mergeCell ref="D120:E120"/>
    <mergeCell ref="F120:H120"/>
    <mergeCell ref="I120:K120"/>
    <mergeCell ref="F131:H131"/>
    <mergeCell ref="F132:H132"/>
    <mergeCell ref="F133:H133"/>
    <mergeCell ref="I126:K126"/>
    <mergeCell ref="D128:E128"/>
    <mergeCell ref="D129:E129"/>
    <mergeCell ref="D130:E130"/>
    <mergeCell ref="D131:E131"/>
    <mergeCell ref="D132:E132"/>
    <mergeCell ref="D133:E133"/>
    <mergeCell ref="F128:H128"/>
    <mergeCell ref="F129:H129"/>
    <mergeCell ref="F130:H130"/>
    <mergeCell ref="I123:K123"/>
    <mergeCell ref="F127:H127"/>
    <mergeCell ref="I127:K127"/>
    <mergeCell ref="D134:E134"/>
    <mergeCell ref="D135:E135"/>
    <mergeCell ref="F134:H134"/>
    <mergeCell ref="F135:H135"/>
    <mergeCell ref="D124:E124"/>
    <mergeCell ref="F124:H124"/>
    <mergeCell ref="I124:K124"/>
    <mergeCell ref="D125:E125"/>
    <mergeCell ref="F125:H125"/>
    <mergeCell ref="I125:K125"/>
    <mergeCell ref="D126:E126"/>
    <mergeCell ref="F126:H126"/>
    <mergeCell ref="B47:D63"/>
    <mergeCell ref="D127:E127"/>
    <mergeCell ref="B215:V215"/>
    <mergeCell ref="D216:P216"/>
    <mergeCell ref="B219:V219"/>
    <mergeCell ref="B150:V150"/>
    <mergeCell ref="D151:P151"/>
    <mergeCell ref="B154:V154"/>
    <mergeCell ref="D136:E136"/>
    <mergeCell ref="D137:E137"/>
    <mergeCell ref="D138:E138"/>
    <mergeCell ref="D139:E139"/>
    <mergeCell ref="F136:H136"/>
    <mergeCell ref="F137:H137"/>
    <mergeCell ref="F139:H139"/>
    <mergeCell ref="I139:K139"/>
    <mergeCell ref="D121:E121"/>
    <mergeCell ref="F121:H121"/>
    <mergeCell ref="I121:K121"/>
    <mergeCell ref="D122:E122"/>
    <mergeCell ref="F122:H122"/>
    <mergeCell ref="I122:K122"/>
    <mergeCell ref="D123:E123"/>
    <mergeCell ref="F123:H123"/>
  </mergeCells>
  <phoneticPr fontId="142" type="noConversion"/>
  <conditionalFormatting sqref="B1:V1048576">
    <cfRule type="expression" dxfId="1" priority="7" stopIfTrue="1">
      <formula>AND($B1&lt;&gt;"",OR(MOD($B1,5)=0))</formula>
    </cfRule>
  </conditionalFormatting>
  <printOptions horizontalCentered="1" verticalCentered="1"/>
  <pageMargins left="0.19685039370078741" right="0.19685039370078741" top="0.39370078740157483" bottom="0.39370078740157483" header="0.51181102362204722" footer="0.23622047244094491"/>
  <pageSetup paperSize="9" scale="91" fitToHeight="5" orientation="portrait" horizontalDpi="1200" verticalDpi="1200" r:id="rId1"/>
  <headerFooter alignWithMargins="0">
    <oddFooter>&amp;L&amp;9第&amp;"Arial,標準"&amp;P&amp;"新細明體,標準"頁&amp;"Arial,標準"/&amp;"新細明體,標準"共&amp;"Arial,標準"&amp;N&amp;"新細明體,標準"頁</oddFooter>
  </headerFooter>
  <extLst>
    <ext xmlns:x14="http://schemas.microsoft.com/office/spreadsheetml/2009/9/main" uri="{78C0D931-6437-407d-A8EE-F0AAD7539E65}">
      <x14:conditionalFormattings>
        <x14:conditionalFormatting xmlns:xm="http://schemas.microsoft.com/office/excel/2006/main">
          <x14:cfRule type="expression" priority="11" stopIfTrue="1" id="{00000000-000E-0000-0800-000001000000}">
            <xm:f>OP!$C$69&lt;&gt;"錠嵂保經"</xm:f>
            <x14:dxf>
              <font>
                <color theme="0"/>
              </font>
              <fill>
                <patternFill>
                  <bgColor theme="0"/>
                </patternFill>
              </fill>
              <border>
                <left/>
                <right/>
                <top/>
                <bottom/>
                <vertical/>
                <horizontal/>
              </border>
            </x14:dxf>
          </x14:cfRule>
          <xm:sqref>B261:V267</xm:sqref>
        </x14:conditionalFormatting>
      </x14:conditionalFormattings>
    </ext>
  </extLs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工作表</vt:lpstr>
      </vt:variant>
      <vt:variant>
        <vt:i4>3</vt:i4>
      </vt:variant>
      <vt:variant>
        <vt:lpstr>具名範圍</vt:lpstr>
      </vt:variant>
      <vt:variant>
        <vt:i4>27</vt:i4>
      </vt:variant>
    </vt:vector>
  </HeadingPairs>
  <TitlesOfParts>
    <vt:vector size="30" baseType="lpstr">
      <vt:lpstr>input_s</vt:lpstr>
      <vt:lpstr>輸入頁</vt:lpstr>
      <vt:lpstr>列印頁</vt:lpstr>
      <vt:lpstr>CV</vt:lpstr>
      <vt:lpstr>DIE</vt:lpstr>
      <vt:lpstr>En_BFM</vt:lpstr>
      <vt:lpstr>En_PayMF</vt:lpstr>
      <vt:lpstr>En_PayMR</vt:lpstr>
      <vt:lpstr>En_PayT</vt:lpstr>
      <vt:lpstr>En_Sex</vt:lpstr>
      <vt:lpstr>EXP</vt:lpstr>
      <vt:lpstr>GP</vt:lpstr>
      <vt:lpstr>HL_1</vt:lpstr>
      <vt:lpstr>HL_2</vt:lpstr>
      <vt:lpstr>PA</vt:lpstr>
      <vt:lpstr>PDN1_1</vt:lpstr>
      <vt:lpstr>PDSN1</vt:lpstr>
      <vt:lpstr>PDSN1_1</vt:lpstr>
      <vt:lpstr>PI</vt:lpstr>
      <vt:lpstr>列印頁!Print_Area</vt:lpstr>
      <vt:lpstr>輸入頁!Print_Area</vt:lpstr>
      <vt:lpstr>PV</vt:lpstr>
      <vt:lpstr>PV0</vt:lpstr>
      <vt:lpstr>PVal</vt:lpstr>
      <vt:lpstr>PYO</vt:lpstr>
      <vt:lpstr>PYR</vt:lpstr>
      <vt:lpstr>PYY</vt:lpstr>
      <vt:lpstr>SRV</vt:lpstr>
      <vt:lpstr>TOV</vt:lpstr>
      <vt:lpstr>關係</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吳幸旻</dc:creator>
  <cp:lastModifiedBy>謝念樺</cp:lastModifiedBy>
  <cp:lastPrinted>2026-07-06T06:43:14Z</cp:lastPrinted>
  <dcterms:created xsi:type="dcterms:W3CDTF">2006-07-31T15:34:04Z</dcterms:created>
  <dcterms:modified xsi:type="dcterms:W3CDTF">2026-08-25T02:12:16Z</dcterms:modified>
</cp:coreProperties>
</file>